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5.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6.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7.xml" ContentType="application/vnd.openxmlformats-officedocument.themeOverrid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9.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5.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6.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7.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8.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9.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0.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1.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2.xml" ContentType="application/vnd.openxmlformats-officedocument.themeOverride+xml"/>
  <Override PartName="/xl/drawings/drawing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3.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4.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5.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6.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7.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8.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9.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0.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1.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2.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3.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4.xml" ContentType="application/vnd.openxmlformats-officedocument.themeOverride+xml"/>
  <Override PartName="/xl/drawings/drawing1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5.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6.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7.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8.xml" ContentType="application/vnd.openxmlformats-officedocument.themeOverride+xml"/>
  <Override PartName="/xl/drawings/drawing1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39.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0.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1.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2.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3.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4.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5.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6.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7.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48.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6.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49.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0.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4.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5.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7.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56.xml" ContentType="application/vnd.openxmlformats-officedocument.themeOverride+xml"/>
  <Override PartName="/xl/drawings/drawing1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57.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58.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59.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0.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1.xml" ContentType="application/vnd.openxmlformats-officedocument.themeOverride+xml"/>
  <Override PartName="/xl/drawings/drawing19.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0.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1.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2.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2.xml" ContentType="application/vnd.openxmlformats-officedocument.themeOverride+xml"/>
  <Override PartName="/xl/drawings/drawing23.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2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25.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63.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64.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omments1.xml" ContentType="application/vnd.openxmlformats-officedocument.spreadsheetml.comments+xml"/>
  <Override PartName="/xl/drawings/drawing29.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0.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1.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65.xml" ContentType="application/vnd.openxmlformats-officedocument.themeOverride+xml"/>
  <Override PartName="/xl/drawings/drawing32.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66.xml" ContentType="application/vnd.openxmlformats-officedocument.themeOverride+xml"/>
  <Override PartName="/xl/drawings/drawing33.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67.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68.xml" ContentType="application/vnd.openxmlformats-officedocument.themeOverride+xml"/>
  <Override PartName="/xl/drawings/drawing3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69.xml" ContentType="application/vnd.openxmlformats-officedocument.themeOverrid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70.xml" ContentType="application/vnd.openxmlformats-officedocument.themeOverride+xml"/>
  <Override PartName="/xl/drawings/drawing39.xml" ContentType="application/vnd.openxmlformats-officedocument.drawing+xml"/>
  <Override PartName="/xl/charts/chart117.xml" ContentType="application/vnd.openxmlformats-officedocument.drawingml.chart+xml"/>
  <Override PartName="/xl/charts/style116.xml" ContentType="application/vnd.ms-office.chartstyle+xml"/>
  <Override PartName="/xl/charts/colors1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updateLinks="never" codeName="ThisWorkbook" defaultThemeVersion="124226"/>
  <mc:AlternateContent xmlns:mc="http://schemas.openxmlformats.org/markup-compatibility/2006">
    <mc:Choice Requires="x15">
      <x15ac:absPath xmlns:x15ac="http://schemas.microsoft.com/office/spreadsheetml/2010/11/ac" url="C:\Users\UAML\Dropbox\2022\Informe UAML\Definitivos 2021\"/>
    </mc:Choice>
  </mc:AlternateContent>
  <workbookProtection workbookAlgorithmName="SHA-512" workbookHashValue="07Qq0iliLQDN93H/uyX/FJnI49BzsK3FJsFR2m0/I58Et27+K0KKwEOsJf/lN7p2bDzf5dzJe4NZRHnjOG8qtg==" workbookSaltValue="GcbT1Dsulo8Aha5rcS/KnQ==" workbookSpinCount="100000" lockStructure="1"/>
  <bookViews>
    <workbookView xWindow="77970" yWindow="-120" windowWidth="28110" windowHeight="16440" tabRatio="910"/>
  </bookViews>
  <sheets>
    <sheet name="Home" sheetId="543" r:id="rId1"/>
    <sheet name="Índice" sheetId="301" r:id="rId2"/>
    <sheet name="Matrícula EMS" sheetId="447" r:id="rId3"/>
    <sheet name="Demanda-Ingreso ES" sheetId="467" r:id="rId4"/>
    <sheet name="Aspirantes" sheetId="470" r:id="rId5"/>
    <sheet name="Aspirantes por sexo" sheetId="296" r:id="rId6"/>
    <sheet name="Admisión" sheetId="469" r:id="rId7"/>
    <sheet name="Admisión por sexo" sheetId="471" r:id="rId8"/>
    <sheet name="% de Admisión" sheetId="472" r:id="rId9"/>
    <sheet name="% de Admisión por sexo" sheetId="475" r:id="rId10"/>
    <sheet name="P. Mín_Prom" sheetId="535" r:id="rId11"/>
    <sheet name="Primer Ingreso" sheetId="473" r:id="rId12"/>
    <sheet name="Primer Ingreso por sexo" sheetId="476" r:id="rId13"/>
    <sheet name="% Primer Ingreso" sheetId="478" r:id="rId14"/>
    <sheet name="% de Primer Ingreso por sexo" sheetId="481" r:id="rId15"/>
    <sheet name="Matrícula" sheetId="479" r:id="rId16"/>
    <sheet name="Matrícula por sexo" sheetId="480" r:id="rId17"/>
    <sheet name="Alumnado Activo" sheetId="482" r:id="rId18"/>
    <sheet name="Alumnado Activo por sexo" sheetId="483" r:id="rId19"/>
    <sheet name="Matrícula posgrado" sheetId="575" r:id="rId20"/>
    <sheet name="Bajas" sheetId="484" r:id="rId21"/>
    <sheet name="Bajas por sexo" sheetId="558" r:id="rId22"/>
    <sheet name="Egreso" sheetId="507" r:id="rId23"/>
    <sheet name="ET cohortes reales 11-21" sheetId="584" r:id="rId24"/>
    <sheet name="Plazo RES 11-21" sheetId="585" r:id="rId25"/>
    <sheet name="Tiempo promedio excedente 11-21" sheetId="586" r:id="rId26"/>
    <sheet name="Trimestres para egresar" sheetId="230" r:id="rId27"/>
    <sheet name="Titulación" sheetId="359" r:id="rId28"/>
    <sheet name="Becas alumnos" sheetId="525" r:id="rId29"/>
    <sheet name="Proy Serv Social " sheetId="498" r:id="rId30"/>
    <sheet name="Als Serv Social" sheetId="527" r:id="rId31"/>
    <sheet name="Als Prac Prof" sheetId="528" r:id="rId32"/>
    <sheet name="Egresados en movilidad" sheetId="573" r:id="rId33"/>
    <sheet name="Egreso  Movildad - sexo" sheetId="574" r:id="rId34"/>
    <sheet name="Plazas Div x Depto" sheetId="424" r:id="rId35"/>
    <sheet name="Plazas Def Histo" sheetId="532" r:id="rId36"/>
    <sheet name="Definitivos x categoría" sheetId="337" r:id="rId37"/>
    <sheet name="Definitivos x grado" sheetId="422" r:id="rId38"/>
    <sheet name="Definitivos x sexo" sheetId="295" r:id="rId39"/>
    <sheet name="Visitantes 2021" sheetId="563" r:id="rId40"/>
    <sheet name="Acuerdo Rector General" sheetId="501" r:id="rId41"/>
    <sheet name="Activos x plaza TC" sheetId="537" r:id="rId42"/>
    <sheet name="Concursos Curriculares" sheetId="540" r:id="rId43"/>
    <sheet name="Concursos Oposición" sheetId="541" r:id="rId44"/>
    <sheet name="Plazas Ocupación" sheetId="581" r:id="rId45"/>
    <sheet name="Programación docente" sheetId="583" r:id="rId46"/>
    <sheet name="Carga por Plaza" sheetId="503" r:id="rId47"/>
    <sheet name="PROMEP-SNI " sheetId="486" r:id="rId48"/>
    <sheet name="Proys Inv" sheetId="570" r:id="rId49"/>
    <sheet name="Áreas_CA_Redes" sheetId="488" r:id="rId50"/>
    <sheet name="Premio a las AI" sheetId="544" r:id="rId51"/>
    <sheet name="Patentes" sheetId="404" r:id="rId52"/>
    <sheet name="Detalle Convenios" sheetId="526" r:id="rId53"/>
    <sheet name="Recursos Ext" sheetId="287" r:id="rId54"/>
    <sheet name="Actividades deportivas" sheetId="491" r:id="rId55"/>
    <sheet name="Difusión Lic" sheetId="492" r:id="rId56"/>
    <sheet name="Infraestructura" sheetId="516" r:id="rId57"/>
    <sheet name="Recursos humanos" sheetId="517" r:id="rId58"/>
    <sheet name="Recursos Materiales" sheetId="567" r:id="rId59"/>
    <sheet name="Servicios Administrativos" sheetId="565" r:id="rId60"/>
    <sheet name="Información y Comunicaciones" sheetId="520" r:id="rId61"/>
    <sheet name="Apoyo documental" sheetId="524" r:id="rId62"/>
    <sheet name="Secretaría de Unidad" sheetId="521" r:id="rId63"/>
    <sheet name="Órganos Personales" sheetId="434" r:id="rId64"/>
    <sheet name="Sesiones de Órganos Colegia" sheetId="493" r:id="rId65"/>
    <sheet name="Planes Estudio" sheetId="315" r:id="rId66"/>
    <sheet name="Lineamientos y Criterios" sheetId="496" r:id="rId67"/>
    <sheet name="Infraestructura Unidad" sheetId="547" r:id="rId68"/>
    <sheet name="Computadoras" sheetId="548" r:id="rId69"/>
    <sheet name="Comisiones" sheetId="499" r:id="rId70"/>
    <sheet name="Reconocimientos Docencia" sheetId="495" r:id="rId71"/>
    <sheet name="Dictaminadoras Divisionales" sheetId="439" r:id="rId72"/>
    <sheet name="Difusión cultural" sheetId="511" r:id="rId73"/>
    <sheet name="Activ Extracurricular" sheetId="512" r:id="rId74"/>
    <sheet name="Producción Editorial" sheetId="582" r:id="rId75"/>
    <sheet name="Artículos-Capítulos" sheetId="577" r:id="rId76"/>
    <sheet name="Anteproyecto" sheetId="545"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41">#REF!</definedName>
    <definedName name="\A" localSheetId="31">#REF!</definedName>
    <definedName name="\A" localSheetId="30">#REF!</definedName>
    <definedName name="\A" localSheetId="61">#REF!</definedName>
    <definedName name="\A" localSheetId="28">#REF!</definedName>
    <definedName name="\A" localSheetId="42">#REF!</definedName>
    <definedName name="\A" localSheetId="43">#REF!</definedName>
    <definedName name="\A" localSheetId="23">#REF!</definedName>
    <definedName name="\A" localSheetId="44">#REF!</definedName>
    <definedName name="\A" localSheetId="24">#REF!</definedName>
    <definedName name="\A" localSheetId="48">#REF!</definedName>
    <definedName name="\A" localSheetId="58">#REF!</definedName>
    <definedName name="\A" localSheetId="59">#REF!</definedName>
    <definedName name="\A" localSheetId="25">#REF!</definedName>
    <definedName name="\A" localSheetId="39">#REF!</definedName>
    <definedName name="\A">#REF!</definedName>
    <definedName name="\B" localSheetId="41">#REF!</definedName>
    <definedName name="\B" localSheetId="31">#REF!</definedName>
    <definedName name="\B" localSheetId="30">#REF!</definedName>
    <definedName name="\B" localSheetId="61">#REF!</definedName>
    <definedName name="\B" localSheetId="28">#REF!</definedName>
    <definedName name="\B" localSheetId="42">#REF!</definedName>
    <definedName name="\B" localSheetId="43">#REF!</definedName>
    <definedName name="\B" localSheetId="23">#REF!</definedName>
    <definedName name="\B" localSheetId="44">#REF!</definedName>
    <definedName name="\B" localSheetId="24">#REF!</definedName>
    <definedName name="\B" localSheetId="48">#REF!</definedName>
    <definedName name="\B" localSheetId="58">#REF!</definedName>
    <definedName name="\B" localSheetId="59">#REF!</definedName>
    <definedName name="\B" localSheetId="25">#REF!</definedName>
    <definedName name="\B" localSheetId="39">#REF!</definedName>
    <definedName name="\B">#REF!</definedName>
    <definedName name="\C" localSheetId="41">#REF!</definedName>
    <definedName name="\C" localSheetId="31">#REF!</definedName>
    <definedName name="\C" localSheetId="30">#REF!</definedName>
    <definedName name="\C" localSheetId="61">#REF!</definedName>
    <definedName name="\C" localSheetId="28">#REF!</definedName>
    <definedName name="\C" localSheetId="42">#REF!</definedName>
    <definedName name="\C" localSheetId="43">#REF!</definedName>
    <definedName name="\C" localSheetId="23">#REF!</definedName>
    <definedName name="\C" localSheetId="44">#REF!</definedName>
    <definedName name="\C" localSheetId="24">#REF!</definedName>
    <definedName name="\C" localSheetId="48">#REF!</definedName>
    <definedName name="\C" localSheetId="58">#REF!</definedName>
    <definedName name="\C" localSheetId="59">#REF!</definedName>
    <definedName name="\C" localSheetId="25">#REF!</definedName>
    <definedName name="\C" localSheetId="39">#REF!</definedName>
    <definedName name="\C">#REF!</definedName>
    <definedName name="\D" localSheetId="41">#REF!</definedName>
    <definedName name="\D" localSheetId="31">#REF!</definedName>
    <definedName name="\D" localSheetId="30">#REF!</definedName>
    <definedName name="\D" localSheetId="61">#REF!</definedName>
    <definedName name="\D" localSheetId="28">#REF!</definedName>
    <definedName name="\D" localSheetId="42">#REF!</definedName>
    <definedName name="\D" localSheetId="43">#REF!</definedName>
    <definedName name="\D" localSheetId="23">#REF!</definedName>
    <definedName name="\D" localSheetId="44">#REF!</definedName>
    <definedName name="\D" localSheetId="24">#REF!</definedName>
    <definedName name="\D" localSheetId="48">#REF!</definedName>
    <definedName name="\D" localSheetId="58">#REF!</definedName>
    <definedName name="\D" localSheetId="59">#REF!</definedName>
    <definedName name="\D" localSheetId="25">#REF!</definedName>
    <definedName name="\D" localSheetId="39">#REF!</definedName>
    <definedName name="\D">#REF!</definedName>
    <definedName name="\i" localSheetId="41">#REF!</definedName>
    <definedName name="\i" localSheetId="31">#REF!</definedName>
    <definedName name="\i" localSheetId="30">#REF!</definedName>
    <definedName name="\i" localSheetId="61">#REF!</definedName>
    <definedName name="\i" localSheetId="28">#REF!</definedName>
    <definedName name="\i" localSheetId="42">#REF!</definedName>
    <definedName name="\i" localSheetId="43">#REF!</definedName>
    <definedName name="\i" localSheetId="23">#REF!</definedName>
    <definedName name="\i" localSheetId="44">#REF!</definedName>
    <definedName name="\i" localSheetId="24">#REF!</definedName>
    <definedName name="\i" localSheetId="48">#REF!</definedName>
    <definedName name="\i" localSheetId="58">#REF!</definedName>
    <definedName name="\i" localSheetId="59">#REF!</definedName>
    <definedName name="\i" localSheetId="25">#REF!</definedName>
    <definedName name="\i" localSheetId="39">#REF!</definedName>
    <definedName name="\i">#REF!</definedName>
    <definedName name="\m" localSheetId="73">#REF!</definedName>
    <definedName name="\m" localSheetId="41">#REF!</definedName>
    <definedName name="\m" localSheetId="31">#REF!</definedName>
    <definedName name="\m" localSheetId="30">#REF!</definedName>
    <definedName name="\m" localSheetId="61">#REF!</definedName>
    <definedName name="\m" localSheetId="28">#REF!</definedName>
    <definedName name="\m" localSheetId="42">#REF!</definedName>
    <definedName name="\m" localSheetId="43">#REF!</definedName>
    <definedName name="\m" localSheetId="23">#REF!</definedName>
    <definedName name="\m" localSheetId="44">#REF!</definedName>
    <definedName name="\m" localSheetId="24">#REF!</definedName>
    <definedName name="\m" localSheetId="48">#REF!</definedName>
    <definedName name="\m" localSheetId="58">#REF!</definedName>
    <definedName name="\m" localSheetId="59">#REF!</definedName>
    <definedName name="\m" localSheetId="25">#REF!</definedName>
    <definedName name="\m" localSheetId="39">#REF!</definedName>
    <definedName name="\m">#REF!</definedName>
    <definedName name="\n" localSheetId="41">#REF!</definedName>
    <definedName name="\n" localSheetId="31">#REF!</definedName>
    <definedName name="\n" localSheetId="30">#REF!</definedName>
    <definedName name="\n" localSheetId="61">#REF!</definedName>
    <definedName name="\n" localSheetId="28">#REF!</definedName>
    <definedName name="\n" localSheetId="42">#REF!</definedName>
    <definedName name="\n" localSheetId="43">#REF!</definedName>
    <definedName name="\n" localSheetId="23">#REF!</definedName>
    <definedName name="\n" localSheetId="44">#REF!</definedName>
    <definedName name="\n" localSheetId="24">#REF!</definedName>
    <definedName name="\n" localSheetId="48">#REF!</definedName>
    <definedName name="\n" localSheetId="58">#REF!</definedName>
    <definedName name="\n" localSheetId="59">#REF!</definedName>
    <definedName name="\n" localSheetId="25">#REF!</definedName>
    <definedName name="\n" localSheetId="39">#REF!</definedName>
    <definedName name="\n">#REF!</definedName>
    <definedName name="\p" localSheetId="41">#REF!</definedName>
    <definedName name="\p" localSheetId="31">#REF!</definedName>
    <definedName name="\p" localSheetId="30">#REF!</definedName>
    <definedName name="\p" localSheetId="61">#REF!</definedName>
    <definedName name="\p" localSheetId="28">#REF!</definedName>
    <definedName name="\p" localSheetId="42">#REF!</definedName>
    <definedName name="\p" localSheetId="43">#REF!</definedName>
    <definedName name="\p" localSheetId="23">#REF!</definedName>
    <definedName name="\p" localSheetId="44">#REF!</definedName>
    <definedName name="\p" localSheetId="24">#REF!</definedName>
    <definedName name="\p" localSheetId="48">#REF!</definedName>
    <definedName name="\p" localSheetId="58">#REF!</definedName>
    <definedName name="\p" localSheetId="59">#REF!</definedName>
    <definedName name="\p" localSheetId="25">#REF!</definedName>
    <definedName name="\p" localSheetId="39">#REF!</definedName>
    <definedName name="\p">#REF!</definedName>
    <definedName name="\r" localSheetId="41">#REF!</definedName>
    <definedName name="\r" localSheetId="31">#REF!</definedName>
    <definedName name="\r" localSheetId="30">#REF!</definedName>
    <definedName name="\r" localSheetId="61">#REF!</definedName>
    <definedName name="\r" localSheetId="28">#REF!</definedName>
    <definedName name="\r" localSheetId="42">#REF!</definedName>
    <definedName name="\r" localSheetId="43">#REF!</definedName>
    <definedName name="\r" localSheetId="23">#REF!</definedName>
    <definedName name="\r" localSheetId="44">#REF!</definedName>
    <definedName name="\r" localSheetId="24">#REF!</definedName>
    <definedName name="\r" localSheetId="48">#REF!</definedName>
    <definedName name="\r" localSheetId="58">#REF!</definedName>
    <definedName name="\r" localSheetId="59">#REF!</definedName>
    <definedName name="\r" localSheetId="25">#REF!</definedName>
    <definedName name="\r" localSheetId="39">#REF!</definedName>
    <definedName name="\r">#REF!</definedName>
    <definedName name="\s" localSheetId="41">#REF!</definedName>
    <definedName name="\s" localSheetId="31">#REF!</definedName>
    <definedName name="\s" localSheetId="30">#REF!</definedName>
    <definedName name="\s" localSheetId="61">#REF!</definedName>
    <definedName name="\s" localSheetId="28">#REF!</definedName>
    <definedName name="\s" localSheetId="42">#REF!</definedName>
    <definedName name="\s" localSheetId="43">#REF!</definedName>
    <definedName name="\s" localSheetId="23">#REF!</definedName>
    <definedName name="\s" localSheetId="44">#REF!</definedName>
    <definedName name="\s" localSheetId="24">#REF!</definedName>
    <definedName name="\s" localSheetId="48">#REF!</definedName>
    <definedName name="\s" localSheetId="58">#REF!</definedName>
    <definedName name="\s" localSheetId="59">#REF!</definedName>
    <definedName name="\s" localSheetId="25">#REF!</definedName>
    <definedName name="\s" localSheetId="39">#REF!</definedName>
    <definedName name="\s">#REF!</definedName>
    <definedName name="\w" localSheetId="41">[1]PMI!#REF!</definedName>
    <definedName name="\w" localSheetId="61">[1]PMI!#REF!</definedName>
    <definedName name="\w" localSheetId="28">[1]PMI!#REF!</definedName>
    <definedName name="\w" localSheetId="42">[1]PMI!#REF!</definedName>
    <definedName name="\w" localSheetId="43">[1]PMI!#REF!</definedName>
    <definedName name="\w" localSheetId="23">[1]PMI!#REF!</definedName>
    <definedName name="\w" localSheetId="44">[1]PMI!#REF!</definedName>
    <definedName name="\w" localSheetId="24">[1]PMI!#REF!</definedName>
    <definedName name="\w" localSheetId="48">[1]PMI!#REF!</definedName>
    <definedName name="\w" localSheetId="58">[1]PMI!#REF!</definedName>
    <definedName name="\w" localSheetId="59">[1]PMI!#REF!</definedName>
    <definedName name="\w" localSheetId="25">[1]PMI!#REF!</definedName>
    <definedName name="\w" localSheetId="39">[1]PMI!#REF!</definedName>
    <definedName name="\w">[1]PMI!#REF!</definedName>
    <definedName name="\z">#N/A</definedName>
    <definedName name="____bcs1" localSheetId="41">#REF!</definedName>
    <definedName name="____bcs1" localSheetId="31">#REF!</definedName>
    <definedName name="____bcs1" localSheetId="30">#REF!</definedName>
    <definedName name="____bcs1" localSheetId="61">#REF!</definedName>
    <definedName name="____bcs1" localSheetId="28">#REF!</definedName>
    <definedName name="____bcs1" localSheetId="42">#REF!</definedName>
    <definedName name="____bcs1" localSheetId="43">#REF!</definedName>
    <definedName name="____bcs1" localSheetId="23">#REF!</definedName>
    <definedName name="____bcs1" localSheetId="44">#REF!</definedName>
    <definedName name="____bcs1" localSheetId="24">#REF!</definedName>
    <definedName name="____bcs1" localSheetId="48">#REF!</definedName>
    <definedName name="____bcs1" localSheetId="58">#REF!</definedName>
    <definedName name="____bcs1" localSheetId="59">#REF!</definedName>
    <definedName name="____bcs1" localSheetId="25">#REF!</definedName>
    <definedName name="____bcs1" localSheetId="39">#REF!</definedName>
    <definedName name="____bcs1">#REF!</definedName>
    <definedName name="____dgo1" localSheetId="41">#REF!</definedName>
    <definedName name="____dgo1" localSheetId="31">#REF!</definedName>
    <definedName name="____dgo1" localSheetId="30">#REF!</definedName>
    <definedName name="____dgo1" localSheetId="61">#REF!</definedName>
    <definedName name="____dgo1" localSheetId="28">#REF!</definedName>
    <definedName name="____dgo1" localSheetId="42">#REF!</definedName>
    <definedName name="____dgo1" localSheetId="43">#REF!</definedName>
    <definedName name="____dgo1" localSheetId="23">#REF!</definedName>
    <definedName name="____dgo1" localSheetId="44">#REF!</definedName>
    <definedName name="____dgo1" localSheetId="24">#REF!</definedName>
    <definedName name="____dgo1" localSheetId="48">#REF!</definedName>
    <definedName name="____dgo1" localSheetId="58">#REF!</definedName>
    <definedName name="____dgo1" localSheetId="59">#REF!</definedName>
    <definedName name="____dgo1" localSheetId="25">#REF!</definedName>
    <definedName name="____dgo1" localSheetId="39">#REF!</definedName>
    <definedName name="____dgo1">#REF!</definedName>
    <definedName name="____dgo2" localSheetId="41">#REF!</definedName>
    <definedName name="____dgo2" localSheetId="31">#REF!</definedName>
    <definedName name="____dgo2" localSheetId="30">#REF!</definedName>
    <definedName name="____dgo2" localSheetId="61">#REF!</definedName>
    <definedName name="____dgo2" localSheetId="28">#REF!</definedName>
    <definedName name="____dgo2" localSheetId="42">#REF!</definedName>
    <definedName name="____dgo2" localSheetId="43">#REF!</definedName>
    <definedName name="____dgo2" localSheetId="23">#REF!</definedName>
    <definedName name="____dgo2" localSheetId="44">#REF!</definedName>
    <definedName name="____dgo2" localSheetId="24">#REF!</definedName>
    <definedName name="____dgo2" localSheetId="48">#REF!</definedName>
    <definedName name="____dgo2" localSheetId="58">#REF!</definedName>
    <definedName name="____dgo2" localSheetId="59">#REF!</definedName>
    <definedName name="____dgo2" localSheetId="25">#REF!</definedName>
    <definedName name="____dgo2" localSheetId="39">#REF!</definedName>
    <definedName name="____dgo2">#REF!</definedName>
    <definedName name="____gro1" localSheetId="41">#REF!</definedName>
    <definedName name="____gro1" localSheetId="31">#REF!</definedName>
    <definedName name="____gro1" localSheetId="30">#REF!</definedName>
    <definedName name="____gro1" localSheetId="61">#REF!</definedName>
    <definedName name="____gro1" localSheetId="28">#REF!</definedName>
    <definedName name="____gro1" localSheetId="42">#REF!</definedName>
    <definedName name="____gro1" localSheetId="43">#REF!</definedName>
    <definedName name="____gro1" localSheetId="23">#REF!</definedName>
    <definedName name="____gro1" localSheetId="44">#REF!</definedName>
    <definedName name="____gro1" localSheetId="24">#REF!</definedName>
    <definedName name="____gro1" localSheetId="48">#REF!</definedName>
    <definedName name="____gro1" localSheetId="58">#REF!</definedName>
    <definedName name="____gro1" localSheetId="59">#REF!</definedName>
    <definedName name="____gro1" localSheetId="25">#REF!</definedName>
    <definedName name="____gro1" localSheetId="39">#REF!</definedName>
    <definedName name="____gro1">#REF!</definedName>
    <definedName name="____gro2" localSheetId="41">#REF!</definedName>
    <definedName name="____gro2" localSheetId="31">#REF!</definedName>
    <definedName name="____gro2" localSheetId="30">#REF!</definedName>
    <definedName name="____gro2" localSheetId="61">#REF!</definedName>
    <definedName name="____gro2" localSheetId="28">#REF!</definedName>
    <definedName name="____gro2" localSheetId="42">#REF!</definedName>
    <definedName name="____gro2" localSheetId="43">#REF!</definedName>
    <definedName name="____gro2" localSheetId="23">#REF!</definedName>
    <definedName name="____gro2" localSheetId="44">#REF!</definedName>
    <definedName name="____gro2" localSheetId="24">#REF!</definedName>
    <definedName name="____gro2" localSheetId="48">#REF!</definedName>
    <definedName name="____gro2" localSheetId="58">#REF!</definedName>
    <definedName name="____gro2" localSheetId="59">#REF!</definedName>
    <definedName name="____gro2" localSheetId="25">#REF!</definedName>
    <definedName name="____gro2" localSheetId="39">#REF!</definedName>
    <definedName name="____gro2">#REF!</definedName>
    <definedName name="____gto1" localSheetId="41">#REF!</definedName>
    <definedName name="____gto1" localSheetId="31">#REF!</definedName>
    <definedName name="____gto1" localSheetId="30">#REF!</definedName>
    <definedName name="____gto1" localSheetId="61">#REF!</definedName>
    <definedName name="____gto1" localSheetId="28">#REF!</definedName>
    <definedName name="____gto1" localSheetId="42">#REF!</definedName>
    <definedName name="____gto1" localSheetId="43">#REF!</definedName>
    <definedName name="____gto1" localSheetId="23">#REF!</definedName>
    <definedName name="____gto1" localSheetId="44">#REF!</definedName>
    <definedName name="____gto1" localSheetId="24">#REF!</definedName>
    <definedName name="____gto1" localSheetId="48">#REF!</definedName>
    <definedName name="____gto1" localSheetId="58">#REF!</definedName>
    <definedName name="____gto1" localSheetId="59">#REF!</definedName>
    <definedName name="____gto1" localSheetId="25">#REF!</definedName>
    <definedName name="____gto1" localSheetId="39">#REF!</definedName>
    <definedName name="____gto1">#REF!</definedName>
    <definedName name="____gto2" localSheetId="41">#REF!</definedName>
    <definedName name="____gto2" localSheetId="31">#REF!</definedName>
    <definedName name="____gto2" localSheetId="30">#REF!</definedName>
    <definedName name="____gto2" localSheetId="61">#REF!</definedName>
    <definedName name="____gto2" localSheetId="28">#REF!</definedName>
    <definedName name="____gto2" localSheetId="42">#REF!</definedName>
    <definedName name="____gto2" localSheetId="43">#REF!</definedName>
    <definedName name="____gto2" localSheetId="23">#REF!</definedName>
    <definedName name="____gto2" localSheetId="44">#REF!</definedName>
    <definedName name="____gto2" localSheetId="24">#REF!</definedName>
    <definedName name="____gto2" localSheetId="48">#REF!</definedName>
    <definedName name="____gto2" localSheetId="58">#REF!</definedName>
    <definedName name="____gto2" localSheetId="59">#REF!</definedName>
    <definedName name="____gto2" localSheetId="25">#REF!</definedName>
    <definedName name="____gto2" localSheetId="39">#REF!</definedName>
    <definedName name="____gto2">#REF!</definedName>
    <definedName name="____hgo1" localSheetId="41">#REF!</definedName>
    <definedName name="____hgo1" localSheetId="31">#REF!</definedName>
    <definedName name="____hgo1" localSheetId="30">#REF!</definedName>
    <definedName name="____hgo1" localSheetId="61">#REF!</definedName>
    <definedName name="____hgo1" localSheetId="28">#REF!</definedName>
    <definedName name="____hgo1" localSheetId="42">#REF!</definedName>
    <definedName name="____hgo1" localSheetId="43">#REF!</definedName>
    <definedName name="____hgo1" localSheetId="23">#REF!</definedName>
    <definedName name="____hgo1" localSheetId="44">#REF!</definedName>
    <definedName name="____hgo1" localSheetId="24">#REF!</definedName>
    <definedName name="____hgo1" localSheetId="48">#REF!</definedName>
    <definedName name="____hgo1" localSheetId="58">#REF!</definedName>
    <definedName name="____hgo1" localSheetId="59">#REF!</definedName>
    <definedName name="____hgo1" localSheetId="25">#REF!</definedName>
    <definedName name="____hgo1" localSheetId="39">#REF!</definedName>
    <definedName name="____hgo1">#REF!</definedName>
    <definedName name="____hgo2" localSheetId="41">#REF!</definedName>
    <definedName name="____hgo2" localSheetId="31">#REF!</definedName>
    <definedName name="____hgo2" localSheetId="30">#REF!</definedName>
    <definedName name="____hgo2" localSheetId="61">#REF!</definedName>
    <definedName name="____hgo2" localSheetId="28">#REF!</definedName>
    <definedName name="____hgo2" localSheetId="42">#REF!</definedName>
    <definedName name="____hgo2" localSheetId="43">#REF!</definedName>
    <definedName name="____hgo2" localSheetId="23">#REF!</definedName>
    <definedName name="____hgo2" localSheetId="44">#REF!</definedName>
    <definedName name="____hgo2" localSheetId="24">#REF!</definedName>
    <definedName name="____hgo2" localSheetId="48">#REF!</definedName>
    <definedName name="____hgo2" localSheetId="58">#REF!</definedName>
    <definedName name="____hgo2" localSheetId="59">#REF!</definedName>
    <definedName name="____hgo2" localSheetId="25">#REF!</definedName>
    <definedName name="____hgo2" localSheetId="39">#REF!</definedName>
    <definedName name="____hgo2">#REF!</definedName>
    <definedName name="____jal2" localSheetId="41">#REF!</definedName>
    <definedName name="____jal2" localSheetId="31">#REF!</definedName>
    <definedName name="____jal2" localSheetId="30">#REF!</definedName>
    <definedName name="____jal2" localSheetId="61">#REF!</definedName>
    <definedName name="____jal2" localSheetId="28">#REF!</definedName>
    <definedName name="____jal2" localSheetId="42">#REF!</definedName>
    <definedName name="____jal2" localSheetId="43">#REF!</definedName>
    <definedName name="____jal2" localSheetId="23">#REF!</definedName>
    <definedName name="____jal2" localSheetId="44">#REF!</definedName>
    <definedName name="____jal2" localSheetId="24">#REF!</definedName>
    <definedName name="____jal2" localSheetId="48">#REF!</definedName>
    <definedName name="____jal2" localSheetId="58">#REF!</definedName>
    <definedName name="____jal2" localSheetId="59">#REF!</definedName>
    <definedName name="____jal2" localSheetId="25">#REF!</definedName>
    <definedName name="____jal2" localSheetId="39">#REF!</definedName>
    <definedName name="____jal2">#REF!</definedName>
    <definedName name="____mex1" localSheetId="41">#REF!</definedName>
    <definedName name="____mex1" localSheetId="31">#REF!</definedName>
    <definedName name="____mex1" localSheetId="30">#REF!</definedName>
    <definedName name="____mex1" localSheetId="61">#REF!</definedName>
    <definedName name="____mex1" localSheetId="28">#REF!</definedName>
    <definedName name="____mex1" localSheetId="42">#REF!</definedName>
    <definedName name="____mex1" localSheetId="43">#REF!</definedName>
    <definedName name="____mex1" localSheetId="23">#REF!</definedName>
    <definedName name="____mex1" localSheetId="44">#REF!</definedName>
    <definedName name="____mex1" localSheetId="24">#REF!</definedName>
    <definedName name="____mex1" localSheetId="48">#REF!</definedName>
    <definedName name="____mex1" localSheetId="58">#REF!</definedName>
    <definedName name="____mex1" localSheetId="59">#REF!</definedName>
    <definedName name="____mex1" localSheetId="25">#REF!</definedName>
    <definedName name="____mex1" localSheetId="39">#REF!</definedName>
    <definedName name="____mex1">#REF!</definedName>
    <definedName name="____mex2" localSheetId="41">#REF!</definedName>
    <definedName name="____mex2" localSheetId="31">#REF!</definedName>
    <definedName name="____mex2" localSheetId="30">#REF!</definedName>
    <definedName name="____mex2" localSheetId="61">#REF!</definedName>
    <definedName name="____mex2" localSheetId="28">#REF!</definedName>
    <definedName name="____mex2" localSheetId="42">#REF!</definedName>
    <definedName name="____mex2" localSheetId="43">#REF!</definedName>
    <definedName name="____mex2" localSheetId="23">#REF!</definedName>
    <definedName name="____mex2" localSheetId="44">#REF!</definedName>
    <definedName name="____mex2" localSheetId="24">#REF!</definedName>
    <definedName name="____mex2" localSheetId="48">#REF!</definedName>
    <definedName name="____mex2" localSheetId="58">#REF!</definedName>
    <definedName name="____mex2" localSheetId="59">#REF!</definedName>
    <definedName name="____mex2" localSheetId="25">#REF!</definedName>
    <definedName name="____mex2" localSheetId="39">#REF!</definedName>
    <definedName name="____mex2">#REF!</definedName>
    <definedName name="____mor1" localSheetId="41">#REF!</definedName>
    <definedName name="____mor1" localSheetId="31">#REF!</definedName>
    <definedName name="____mor1" localSheetId="30">#REF!</definedName>
    <definedName name="____mor1" localSheetId="61">#REF!</definedName>
    <definedName name="____mor1" localSheetId="28">#REF!</definedName>
    <definedName name="____mor1" localSheetId="42">#REF!</definedName>
    <definedName name="____mor1" localSheetId="43">#REF!</definedName>
    <definedName name="____mor1" localSheetId="23">#REF!</definedName>
    <definedName name="____mor1" localSheetId="44">#REF!</definedName>
    <definedName name="____mor1" localSheetId="24">#REF!</definedName>
    <definedName name="____mor1" localSheetId="48">#REF!</definedName>
    <definedName name="____mor1" localSheetId="58">#REF!</definedName>
    <definedName name="____mor1" localSheetId="59">#REF!</definedName>
    <definedName name="____mor1" localSheetId="25">#REF!</definedName>
    <definedName name="____mor1" localSheetId="39">#REF!</definedName>
    <definedName name="____mor1">#REF!</definedName>
    <definedName name="____mor2" localSheetId="41">#REF!</definedName>
    <definedName name="____mor2" localSheetId="31">#REF!</definedName>
    <definedName name="____mor2" localSheetId="30">#REF!</definedName>
    <definedName name="____mor2" localSheetId="61">#REF!</definedName>
    <definedName name="____mor2" localSheetId="28">#REF!</definedName>
    <definedName name="____mor2" localSheetId="42">#REF!</definedName>
    <definedName name="____mor2" localSheetId="43">#REF!</definedName>
    <definedName name="____mor2" localSheetId="23">#REF!</definedName>
    <definedName name="____mor2" localSheetId="44">#REF!</definedName>
    <definedName name="____mor2" localSheetId="24">#REF!</definedName>
    <definedName name="____mor2" localSheetId="48">#REF!</definedName>
    <definedName name="____mor2" localSheetId="58">#REF!</definedName>
    <definedName name="____mor2" localSheetId="59">#REF!</definedName>
    <definedName name="____mor2" localSheetId="25">#REF!</definedName>
    <definedName name="____mor2" localSheetId="39">#REF!</definedName>
    <definedName name="____mor2">#REF!</definedName>
    <definedName name="____nay1" localSheetId="41">#REF!</definedName>
    <definedName name="____nay1" localSheetId="31">#REF!</definedName>
    <definedName name="____nay1" localSheetId="30">#REF!</definedName>
    <definedName name="____nay1" localSheetId="61">#REF!</definedName>
    <definedName name="____nay1" localSheetId="28">#REF!</definedName>
    <definedName name="____nay1" localSheetId="42">#REF!</definedName>
    <definedName name="____nay1" localSheetId="43">#REF!</definedName>
    <definedName name="____nay1" localSheetId="23">#REF!</definedName>
    <definedName name="____nay1" localSheetId="44">#REF!</definedName>
    <definedName name="____nay1" localSheetId="24">#REF!</definedName>
    <definedName name="____nay1" localSheetId="48">#REF!</definedName>
    <definedName name="____nay1" localSheetId="58">#REF!</definedName>
    <definedName name="____nay1" localSheetId="59">#REF!</definedName>
    <definedName name="____nay1" localSheetId="25">#REF!</definedName>
    <definedName name="____nay1" localSheetId="39">#REF!</definedName>
    <definedName name="____nay1">#REF!</definedName>
    <definedName name="____nay2" localSheetId="41">#REF!</definedName>
    <definedName name="____nay2" localSheetId="31">#REF!</definedName>
    <definedName name="____nay2" localSheetId="30">#REF!</definedName>
    <definedName name="____nay2" localSheetId="61">#REF!</definedName>
    <definedName name="____nay2" localSheetId="28">#REF!</definedName>
    <definedName name="____nay2" localSheetId="42">#REF!</definedName>
    <definedName name="____nay2" localSheetId="43">#REF!</definedName>
    <definedName name="____nay2" localSheetId="23">#REF!</definedName>
    <definedName name="____nay2" localSheetId="44">#REF!</definedName>
    <definedName name="____nay2" localSheetId="24">#REF!</definedName>
    <definedName name="____nay2" localSheetId="48">#REF!</definedName>
    <definedName name="____nay2" localSheetId="58">#REF!</definedName>
    <definedName name="____nay2" localSheetId="59">#REF!</definedName>
    <definedName name="____nay2" localSheetId="25">#REF!</definedName>
    <definedName name="____nay2" localSheetId="39">#REF!</definedName>
    <definedName name="____nay2">#REF!</definedName>
    <definedName name="____oax1" localSheetId="41">#REF!</definedName>
    <definedName name="____oax1" localSheetId="31">#REF!</definedName>
    <definedName name="____oax1" localSheetId="30">#REF!</definedName>
    <definedName name="____oax1" localSheetId="61">#REF!</definedName>
    <definedName name="____oax1" localSheetId="28">#REF!</definedName>
    <definedName name="____oax1" localSheetId="42">#REF!</definedName>
    <definedName name="____oax1" localSheetId="43">#REF!</definedName>
    <definedName name="____oax1" localSheetId="23">#REF!</definedName>
    <definedName name="____oax1" localSheetId="44">#REF!</definedName>
    <definedName name="____oax1" localSheetId="24">#REF!</definedName>
    <definedName name="____oax1" localSheetId="48">#REF!</definedName>
    <definedName name="____oax1" localSheetId="58">#REF!</definedName>
    <definedName name="____oax1" localSheetId="59">#REF!</definedName>
    <definedName name="____oax1" localSheetId="25">#REF!</definedName>
    <definedName name="____oax1" localSheetId="39">#REF!</definedName>
    <definedName name="____oax1">#REF!</definedName>
    <definedName name="____oax2" localSheetId="41">#REF!</definedName>
    <definedName name="____oax2" localSheetId="31">#REF!</definedName>
    <definedName name="____oax2" localSheetId="30">#REF!</definedName>
    <definedName name="____oax2" localSheetId="61">#REF!</definedName>
    <definedName name="____oax2" localSheetId="28">#REF!</definedName>
    <definedName name="____oax2" localSheetId="42">#REF!</definedName>
    <definedName name="____oax2" localSheetId="43">#REF!</definedName>
    <definedName name="____oax2" localSheetId="23">#REF!</definedName>
    <definedName name="____oax2" localSheetId="44">#REF!</definedName>
    <definedName name="____oax2" localSheetId="24">#REF!</definedName>
    <definedName name="____oax2" localSheetId="48">#REF!</definedName>
    <definedName name="____oax2" localSheetId="58">#REF!</definedName>
    <definedName name="____oax2" localSheetId="59">#REF!</definedName>
    <definedName name="____oax2" localSheetId="25">#REF!</definedName>
    <definedName name="____oax2" localSheetId="39">#REF!</definedName>
    <definedName name="____oax2">#REF!</definedName>
    <definedName name="____pue1" localSheetId="41">#REF!</definedName>
    <definedName name="____pue1" localSheetId="31">#REF!</definedName>
    <definedName name="____pue1" localSheetId="30">#REF!</definedName>
    <definedName name="____pue1" localSheetId="61">#REF!</definedName>
    <definedName name="____pue1" localSheetId="28">#REF!</definedName>
    <definedName name="____pue1" localSheetId="42">#REF!</definedName>
    <definedName name="____pue1" localSheetId="43">#REF!</definedName>
    <definedName name="____pue1" localSheetId="23">#REF!</definedName>
    <definedName name="____pue1" localSheetId="44">#REF!</definedName>
    <definedName name="____pue1" localSheetId="24">#REF!</definedName>
    <definedName name="____pue1" localSheetId="48">#REF!</definedName>
    <definedName name="____pue1" localSheetId="58">#REF!</definedName>
    <definedName name="____pue1" localSheetId="59">#REF!</definedName>
    <definedName name="____pue1" localSheetId="25">#REF!</definedName>
    <definedName name="____pue1" localSheetId="39">#REF!</definedName>
    <definedName name="____pue1">#REF!</definedName>
    <definedName name="____pue2" localSheetId="41">#REF!</definedName>
    <definedName name="____pue2" localSheetId="31">#REF!</definedName>
    <definedName name="____pue2" localSheetId="30">#REF!</definedName>
    <definedName name="____pue2" localSheetId="61">#REF!</definedName>
    <definedName name="____pue2" localSheetId="28">#REF!</definedName>
    <definedName name="____pue2" localSheetId="42">#REF!</definedName>
    <definedName name="____pue2" localSheetId="43">#REF!</definedName>
    <definedName name="____pue2" localSheetId="23">#REF!</definedName>
    <definedName name="____pue2" localSheetId="44">#REF!</definedName>
    <definedName name="____pue2" localSheetId="24">#REF!</definedName>
    <definedName name="____pue2" localSheetId="48">#REF!</definedName>
    <definedName name="____pue2" localSheetId="58">#REF!</definedName>
    <definedName name="____pue2" localSheetId="59">#REF!</definedName>
    <definedName name="____pue2" localSheetId="25">#REF!</definedName>
    <definedName name="____pue2" localSheetId="39">#REF!</definedName>
    <definedName name="____pue2">#REF!</definedName>
    <definedName name="____qro1" localSheetId="41">#REF!</definedName>
    <definedName name="____qro1" localSheetId="31">#REF!</definedName>
    <definedName name="____qro1" localSheetId="30">#REF!</definedName>
    <definedName name="____qro1" localSheetId="61">#REF!</definedName>
    <definedName name="____qro1" localSheetId="28">#REF!</definedName>
    <definedName name="____qro1" localSheetId="42">#REF!</definedName>
    <definedName name="____qro1" localSheetId="43">#REF!</definedName>
    <definedName name="____qro1" localSheetId="23">#REF!</definedName>
    <definedName name="____qro1" localSheetId="44">#REF!</definedName>
    <definedName name="____qro1" localSheetId="24">#REF!</definedName>
    <definedName name="____qro1" localSheetId="48">#REF!</definedName>
    <definedName name="____qro1" localSheetId="58">#REF!</definedName>
    <definedName name="____qro1" localSheetId="59">#REF!</definedName>
    <definedName name="____qro1" localSheetId="25">#REF!</definedName>
    <definedName name="____qro1" localSheetId="39">#REF!</definedName>
    <definedName name="____qro1">#REF!</definedName>
    <definedName name="____qro2" localSheetId="41">#REF!</definedName>
    <definedName name="____qro2" localSheetId="31">#REF!</definedName>
    <definedName name="____qro2" localSheetId="30">#REF!</definedName>
    <definedName name="____qro2" localSheetId="61">#REF!</definedName>
    <definedName name="____qro2" localSheetId="28">#REF!</definedName>
    <definedName name="____qro2" localSheetId="42">#REF!</definedName>
    <definedName name="____qro2" localSheetId="43">#REF!</definedName>
    <definedName name="____qro2" localSheetId="23">#REF!</definedName>
    <definedName name="____qro2" localSheetId="44">#REF!</definedName>
    <definedName name="____qro2" localSheetId="24">#REF!</definedName>
    <definedName name="____qro2" localSheetId="48">#REF!</definedName>
    <definedName name="____qro2" localSheetId="58">#REF!</definedName>
    <definedName name="____qro2" localSheetId="59">#REF!</definedName>
    <definedName name="____qro2" localSheetId="25">#REF!</definedName>
    <definedName name="____qro2" localSheetId="39">#REF!</definedName>
    <definedName name="____qro2">#REF!</definedName>
    <definedName name="____rmc1" localSheetId="41">#REF!</definedName>
    <definedName name="____rmc1" localSheetId="31">#REF!</definedName>
    <definedName name="____rmc1" localSheetId="30">#REF!</definedName>
    <definedName name="____rmc1" localSheetId="61">#REF!</definedName>
    <definedName name="____rmc1" localSheetId="28">#REF!</definedName>
    <definedName name="____rmc1" localSheetId="42">#REF!</definedName>
    <definedName name="____rmc1" localSheetId="43">#REF!</definedName>
    <definedName name="____rmc1" localSheetId="23">#REF!</definedName>
    <definedName name="____rmc1" localSheetId="44">#REF!</definedName>
    <definedName name="____rmc1" localSheetId="24">#REF!</definedName>
    <definedName name="____rmc1" localSheetId="48">#REF!</definedName>
    <definedName name="____rmc1" localSheetId="58">#REF!</definedName>
    <definedName name="____rmc1" localSheetId="59">#REF!</definedName>
    <definedName name="____rmc1" localSheetId="25">#REF!</definedName>
    <definedName name="____rmc1" localSheetId="39">#REF!</definedName>
    <definedName name="____rmc1">#REF!</definedName>
    <definedName name="____sin1" localSheetId="41">#REF!</definedName>
    <definedName name="____sin1" localSheetId="31">#REF!</definedName>
    <definedName name="____sin1" localSheetId="30">#REF!</definedName>
    <definedName name="____sin1" localSheetId="61">#REF!</definedName>
    <definedName name="____sin1" localSheetId="28">#REF!</definedName>
    <definedName name="____sin1" localSheetId="42">#REF!</definedName>
    <definedName name="____sin1" localSheetId="43">#REF!</definedName>
    <definedName name="____sin1" localSheetId="23">#REF!</definedName>
    <definedName name="____sin1" localSheetId="44">#REF!</definedName>
    <definedName name="____sin1" localSheetId="24">#REF!</definedName>
    <definedName name="____sin1" localSheetId="48">#REF!</definedName>
    <definedName name="____sin1" localSheetId="58">#REF!</definedName>
    <definedName name="____sin1" localSheetId="59">#REF!</definedName>
    <definedName name="____sin1" localSheetId="25">#REF!</definedName>
    <definedName name="____sin1" localSheetId="39">#REF!</definedName>
    <definedName name="____sin1">#REF!</definedName>
    <definedName name="____sin2" localSheetId="41">#REF!</definedName>
    <definedName name="____sin2" localSheetId="31">#REF!</definedName>
    <definedName name="____sin2" localSheetId="30">#REF!</definedName>
    <definedName name="____sin2" localSheetId="61">#REF!</definedName>
    <definedName name="____sin2" localSheetId="28">#REF!</definedName>
    <definedName name="____sin2" localSheetId="42">#REF!</definedName>
    <definedName name="____sin2" localSheetId="43">#REF!</definedName>
    <definedName name="____sin2" localSheetId="23">#REF!</definedName>
    <definedName name="____sin2" localSheetId="44">#REF!</definedName>
    <definedName name="____sin2" localSheetId="24">#REF!</definedName>
    <definedName name="____sin2" localSheetId="48">#REF!</definedName>
    <definedName name="____sin2" localSheetId="58">#REF!</definedName>
    <definedName name="____sin2" localSheetId="59">#REF!</definedName>
    <definedName name="____sin2" localSheetId="25">#REF!</definedName>
    <definedName name="____sin2" localSheetId="39">#REF!</definedName>
    <definedName name="____sin2">#REF!</definedName>
    <definedName name="____slp1" localSheetId="41">#REF!</definedName>
    <definedName name="____slp1" localSheetId="31">#REF!</definedName>
    <definedName name="____slp1" localSheetId="30">#REF!</definedName>
    <definedName name="____slp1" localSheetId="61">#REF!</definedName>
    <definedName name="____slp1" localSheetId="28">#REF!</definedName>
    <definedName name="____slp1" localSheetId="42">#REF!</definedName>
    <definedName name="____slp1" localSheetId="43">#REF!</definedName>
    <definedName name="____slp1" localSheetId="23">#REF!</definedName>
    <definedName name="____slp1" localSheetId="44">#REF!</definedName>
    <definedName name="____slp1" localSheetId="24">#REF!</definedName>
    <definedName name="____slp1" localSheetId="48">#REF!</definedName>
    <definedName name="____slp1" localSheetId="58">#REF!</definedName>
    <definedName name="____slp1" localSheetId="59">#REF!</definedName>
    <definedName name="____slp1" localSheetId="25">#REF!</definedName>
    <definedName name="____slp1" localSheetId="39">#REF!</definedName>
    <definedName name="____slp1">#REF!</definedName>
    <definedName name="____slp2" localSheetId="41">#REF!</definedName>
    <definedName name="____slp2" localSheetId="31">#REF!</definedName>
    <definedName name="____slp2" localSheetId="30">#REF!</definedName>
    <definedName name="____slp2" localSheetId="61">#REF!</definedName>
    <definedName name="____slp2" localSheetId="28">#REF!</definedName>
    <definedName name="____slp2" localSheetId="42">#REF!</definedName>
    <definedName name="____slp2" localSheetId="43">#REF!</definedName>
    <definedName name="____slp2" localSheetId="23">#REF!</definedName>
    <definedName name="____slp2" localSheetId="44">#REF!</definedName>
    <definedName name="____slp2" localSheetId="24">#REF!</definedName>
    <definedName name="____slp2" localSheetId="48">#REF!</definedName>
    <definedName name="____slp2" localSheetId="58">#REF!</definedName>
    <definedName name="____slp2" localSheetId="59">#REF!</definedName>
    <definedName name="____slp2" localSheetId="25">#REF!</definedName>
    <definedName name="____slp2" localSheetId="39">#REF!</definedName>
    <definedName name="____slp2">#REF!</definedName>
    <definedName name="____son1" localSheetId="41">#REF!</definedName>
    <definedName name="____son1" localSheetId="31">#REF!</definedName>
    <definedName name="____son1" localSheetId="30">#REF!</definedName>
    <definedName name="____son1" localSheetId="61">#REF!</definedName>
    <definedName name="____son1" localSheetId="28">#REF!</definedName>
    <definedName name="____son1" localSheetId="42">#REF!</definedName>
    <definedName name="____son1" localSheetId="43">#REF!</definedName>
    <definedName name="____son1" localSheetId="23">#REF!</definedName>
    <definedName name="____son1" localSheetId="44">#REF!</definedName>
    <definedName name="____son1" localSheetId="24">#REF!</definedName>
    <definedName name="____son1" localSheetId="48">#REF!</definedName>
    <definedName name="____son1" localSheetId="58">#REF!</definedName>
    <definedName name="____son1" localSheetId="59">#REF!</definedName>
    <definedName name="____son1" localSheetId="25">#REF!</definedName>
    <definedName name="____son1" localSheetId="39">#REF!</definedName>
    <definedName name="____son1">#REF!</definedName>
    <definedName name="____son2" localSheetId="41">#REF!</definedName>
    <definedName name="____son2" localSheetId="31">#REF!</definedName>
    <definedName name="____son2" localSheetId="30">#REF!</definedName>
    <definedName name="____son2" localSheetId="61">#REF!</definedName>
    <definedName name="____son2" localSheetId="28">#REF!</definedName>
    <definedName name="____son2" localSheetId="42">#REF!</definedName>
    <definedName name="____son2" localSheetId="43">#REF!</definedName>
    <definedName name="____son2" localSheetId="23">#REF!</definedName>
    <definedName name="____son2" localSheetId="44">#REF!</definedName>
    <definedName name="____son2" localSheetId="24">#REF!</definedName>
    <definedName name="____son2" localSheetId="48">#REF!</definedName>
    <definedName name="____son2" localSheetId="58">#REF!</definedName>
    <definedName name="____son2" localSheetId="59">#REF!</definedName>
    <definedName name="____son2" localSheetId="25">#REF!</definedName>
    <definedName name="____son2" localSheetId="39">#REF!</definedName>
    <definedName name="____son2">#REF!</definedName>
    <definedName name="____tab1" localSheetId="41">#REF!</definedName>
    <definedName name="____tab1" localSheetId="31">#REF!</definedName>
    <definedName name="____tab1" localSheetId="30">#REF!</definedName>
    <definedName name="____tab1" localSheetId="61">#REF!</definedName>
    <definedName name="____tab1" localSheetId="28">#REF!</definedName>
    <definedName name="____tab1" localSheetId="42">#REF!</definedName>
    <definedName name="____tab1" localSheetId="43">#REF!</definedName>
    <definedName name="____tab1" localSheetId="23">#REF!</definedName>
    <definedName name="____tab1" localSheetId="44">#REF!</definedName>
    <definedName name="____tab1" localSheetId="24">#REF!</definedName>
    <definedName name="____tab1" localSheetId="48">#REF!</definedName>
    <definedName name="____tab1" localSheetId="58">#REF!</definedName>
    <definedName name="____tab1" localSheetId="59">#REF!</definedName>
    <definedName name="____tab1" localSheetId="25">#REF!</definedName>
    <definedName name="____tab1" localSheetId="39">#REF!</definedName>
    <definedName name="____tab1">#REF!</definedName>
    <definedName name="____tab2" localSheetId="41">#REF!</definedName>
    <definedName name="____tab2" localSheetId="31">#REF!</definedName>
    <definedName name="____tab2" localSheetId="30">#REF!</definedName>
    <definedName name="____tab2" localSheetId="61">#REF!</definedName>
    <definedName name="____tab2" localSheetId="28">#REF!</definedName>
    <definedName name="____tab2" localSheetId="42">#REF!</definedName>
    <definedName name="____tab2" localSheetId="43">#REF!</definedName>
    <definedName name="____tab2" localSheetId="23">#REF!</definedName>
    <definedName name="____tab2" localSheetId="44">#REF!</definedName>
    <definedName name="____tab2" localSheetId="24">#REF!</definedName>
    <definedName name="____tab2" localSheetId="48">#REF!</definedName>
    <definedName name="____tab2" localSheetId="58">#REF!</definedName>
    <definedName name="____tab2" localSheetId="59">#REF!</definedName>
    <definedName name="____tab2" localSheetId="25">#REF!</definedName>
    <definedName name="____tab2" localSheetId="39">#REF!</definedName>
    <definedName name="____tab2">#REF!</definedName>
    <definedName name="____tam1" localSheetId="41">#REF!</definedName>
    <definedName name="____tam1" localSheetId="31">#REF!</definedName>
    <definedName name="____tam1" localSheetId="30">#REF!</definedName>
    <definedName name="____tam1" localSheetId="61">#REF!</definedName>
    <definedName name="____tam1" localSheetId="28">#REF!</definedName>
    <definedName name="____tam1" localSheetId="42">#REF!</definedName>
    <definedName name="____tam1" localSheetId="43">#REF!</definedName>
    <definedName name="____tam1" localSheetId="23">#REF!</definedName>
    <definedName name="____tam1" localSheetId="44">#REF!</definedName>
    <definedName name="____tam1" localSheetId="24">#REF!</definedName>
    <definedName name="____tam1" localSheetId="48">#REF!</definedName>
    <definedName name="____tam1" localSheetId="58">#REF!</definedName>
    <definedName name="____tam1" localSheetId="59">#REF!</definedName>
    <definedName name="____tam1" localSheetId="25">#REF!</definedName>
    <definedName name="____tam1" localSheetId="39">#REF!</definedName>
    <definedName name="____tam1">#REF!</definedName>
    <definedName name="____tam2" localSheetId="41">#REF!</definedName>
    <definedName name="____tam2" localSheetId="31">#REF!</definedName>
    <definedName name="____tam2" localSheetId="30">#REF!</definedName>
    <definedName name="____tam2" localSheetId="61">#REF!</definedName>
    <definedName name="____tam2" localSheetId="28">#REF!</definedName>
    <definedName name="____tam2" localSheetId="42">#REF!</definedName>
    <definedName name="____tam2" localSheetId="43">#REF!</definedName>
    <definedName name="____tam2" localSheetId="23">#REF!</definedName>
    <definedName name="____tam2" localSheetId="44">#REF!</definedName>
    <definedName name="____tam2" localSheetId="24">#REF!</definedName>
    <definedName name="____tam2" localSheetId="48">#REF!</definedName>
    <definedName name="____tam2" localSheetId="58">#REF!</definedName>
    <definedName name="____tam2" localSheetId="59">#REF!</definedName>
    <definedName name="____tam2" localSheetId="25">#REF!</definedName>
    <definedName name="____tam2" localSheetId="39">#REF!</definedName>
    <definedName name="____tam2">#REF!</definedName>
    <definedName name="____ver1" localSheetId="41">#REF!</definedName>
    <definedName name="____ver1" localSheetId="31">#REF!</definedName>
    <definedName name="____ver1" localSheetId="30">#REF!</definedName>
    <definedName name="____ver1" localSheetId="61">#REF!</definedName>
    <definedName name="____ver1" localSheetId="28">#REF!</definedName>
    <definedName name="____ver1" localSheetId="42">#REF!</definedName>
    <definedName name="____ver1" localSheetId="43">#REF!</definedName>
    <definedName name="____ver1" localSheetId="23">#REF!</definedName>
    <definedName name="____ver1" localSheetId="44">#REF!</definedName>
    <definedName name="____ver1" localSheetId="24">#REF!</definedName>
    <definedName name="____ver1" localSheetId="48">#REF!</definedName>
    <definedName name="____ver1" localSheetId="58">#REF!</definedName>
    <definedName name="____ver1" localSheetId="59">#REF!</definedName>
    <definedName name="____ver1" localSheetId="25">#REF!</definedName>
    <definedName name="____ver1" localSheetId="39">#REF!</definedName>
    <definedName name="____ver1">#REF!</definedName>
    <definedName name="____ver2" localSheetId="41">#REF!</definedName>
    <definedName name="____ver2" localSheetId="31">#REF!</definedName>
    <definedName name="____ver2" localSheetId="30">#REF!</definedName>
    <definedName name="____ver2" localSheetId="61">#REF!</definedName>
    <definedName name="____ver2" localSheetId="28">#REF!</definedName>
    <definedName name="____ver2" localSheetId="42">#REF!</definedName>
    <definedName name="____ver2" localSheetId="43">#REF!</definedName>
    <definedName name="____ver2" localSheetId="23">#REF!</definedName>
    <definedName name="____ver2" localSheetId="44">#REF!</definedName>
    <definedName name="____ver2" localSheetId="24">#REF!</definedName>
    <definedName name="____ver2" localSheetId="48">#REF!</definedName>
    <definedName name="____ver2" localSheetId="58">#REF!</definedName>
    <definedName name="____ver2" localSheetId="59">#REF!</definedName>
    <definedName name="____ver2" localSheetId="25">#REF!</definedName>
    <definedName name="____ver2" localSheetId="39">#REF!</definedName>
    <definedName name="____ver2">#REF!</definedName>
    <definedName name="___ags1" localSheetId="41">#REF!</definedName>
    <definedName name="___ags1" localSheetId="31">#REF!</definedName>
    <definedName name="___ags1" localSheetId="30">#REF!</definedName>
    <definedName name="___ags1" localSheetId="61">#REF!</definedName>
    <definedName name="___ags1" localSheetId="28">#REF!</definedName>
    <definedName name="___ags1" localSheetId="42">#REF!</definedName>
    <definedName name="___ags1" localSheetId="43">#REF!</definedName>
    <definedName name="___ags1" localSheetId="23">#REF!</definedName>
    <definedName name="___ags1" localSheetId="44">#REF!</definedName>
    <definedName name="___ags1" localSheetId="24">#REF!</definedName>
    <definedName name="___ags1" localSheetId="48">#REF!</definedName>
    <definedName name="___ags1" localSheetId="58">#REF!</definedName>
    <definedName name="___ags1" localSheetId="59">#REF!</definedName>
    <definedName name="___ags1" localSheetId="25">#REF!</definedName>
    <definedName name="___ags1" localSheetId="39">#REF!</definedName>
    <definedName name="___ags1">#REF!</definedName>
    <definedName name="___ags2" localSheetId="41">#REF!</definedName>
    <definedName name="___ags2" localSheetId="31">#REF!</definedName>
    <definedName name="___ags2" localSheetId="30">#REF!</definedName>
    <definedName name="___ags2" localSheetId="61">#REF!</definedName>
    <definedName name="___ags2" localSheetId="28">#REF!</definedName>
    <definedName name="___ags2" localSheetId="42">#REF!</definedName>
    <definedName name="___ags2" localSheetId="43">#REF!</definedName>
    <definedName name="___ags2" localSheetId="23">#REF!</definedName>
    <definedName name="___ags2" localSheetId="44">#REF!</definedName>
    <definedName name="___ags2" localSheetId="24">#REF!</definedName>
    <definedName name="___ags2" localSheetId="48">#REF!</definedName>
    <definedName name="___ags2" localSheetId="58">#REF!</definedName>
    <definedName name="___ags2" localSheetId="59">#REF!</definedName>
    <definedName name="___ags2" localSheetId="25">#REF!</definedName>
    <definedName name="___ags2" localSheetId="39">#REF!</definedName>
    <definedName name="___ags2">#REF!</definedName>
    <definedName name="___bcn1" localSheetId="41">#REF!</definedName>
    <definedName name="___bcn1" localSheetId="31">#REF!</definedName>
    <definedName name="___bcn1" localSheetId="30">#REF!</definedName>
    <definedName name="___bcn1" localSheetId="61">#REF!</definedName>
    <definedName name="___bcn1" localSheetId="28">#REF!</definedName>
    <definedName name="___bcn1" localSheetId="42">#REF!</definedName>
    <definedName name="___bcn1" localSheetId="43">#REF!</definedName>
    <definedName name="___bcn1" localSheetId="23">#REF!</definedName>
    <definedName name="___bcn1" localSheetId="44">#REF!</definedName>
    <definedName name="___bcn1" localSheetId="24">#REF!</definedName>
    <definedName name="___bcn1" localSheetId="48">#REF!</definedName>
    <definedName name="___bcn1" localSheetId="58">#REF!</definedName>
    <definedName name="___bcn1" localSheetId="59">#REF!</definedName>
    <definedName name="___bcn1" localSheetId="25">#REF!</definedName>
    <definedName name="___bcn1" localSheetId="39">#REF!</definedName>
    <definedName name="___bcn1">#REF!</definedName>
    <definedName name="___bcn2" localSheetId="41">#REF!</definedName>
    <definedName name="___bcn2" localSheetId="31">#REF!</definedName>
    <definedName name="___bcn2" localSheetId="30">#REF!</definedName>
    <definedName name="___bcn2" localSheetId="61">#REF!</definedName>
    <definedName name="___bcn2" localSheetId="28">#REF!</definedName>
    <definedName name="___bcn2" localSheetId="42">#REF!</definedName>
    <definedName name="___bcn2" localSheetId="43">#REF!</definedName>
    <definedName name="___bcn2" localSheetId="23">#REF!</definedName>
    <definedName name="___bcn2" localSheetId="44">#REF!</definedName>
    <definedName name="___bcn2" localSheetId="24">#REF!</definedName>
    <definedName name="___bcn2" localSheetId="48">#REF!</definedName>
    <definedName name="___bcn2" localSheetId="58">#REF!</definedName>
    <definedName name="___bcn2" localSheetId="59">#REF!</definedName>
    <definedName name="___bcn2" localSheetId="25">#REF!</definedName>
    <definedName name="___bcn2" localSheetId="39">#REF!</definedName>
    <definedName name="___bcn2">#REF!</definedName>
    <definedName name="___bcs1" localSheetId="41">#REF!</definedName>
    <definedName name="___bcs1" localSheetId="31">#REF!</definedName>
    <definedName name="___bcs1" localSheetId="30">#REF!</definedName>
    <definedName name="___bcs1" localSheetId="61">#REF!</definedName>
    <definedName name="___bcs1" localSheetId="28">#REF!</definedName>
    <definedName name="___bcs1" localSheetId="42">#REF!</definedName>
    <definedName name="___bcs1" localSheetId="43">#REF!</definedName>
    <definedName name="___bcs1" localSheetId="23">#REF!</definedName>
    <definedName name="___bcs1" localSheetId="44">#REF!</definedName>
    <definedName name="___bcs1" localSheetId="24">#REF!</definedName>
    <definedName name="___bcs1" localSheetId="48">#REF!</definedName>
    <definedName name="___bcs1" localSheetId="58">#REF!</definedName>
    <definedName name="___bcs1" localSheetId="59">#REF!</definedName>
    <definedName name="___bcs1" localSheetId="25">#REF!</definedName>
    <definedName name="___bcs1" localSheetId="39">#REF!</definedName>
    <definedName name="___bcs1">#REF!</definedName>
    <definedName name="___bcs2" localSheetId="41">#REF!</definedName>
    <definedName name="___bcs2" localSheetId="31">#REF!</definedName>
    <definedName name="___bcs2" localSheetId="30">#REF!</definedName>
    <definedName name="___bcs2" localSheetId="61">#REF!</definedName>
    <definedName name="___bcs2" localSheetId="28">#REF!</definedName>
    <definedName name="___bcs2" localSheetId="42">#REF!</definedName>
    <definedName name="___bcs2" localSheetId="43">#REF!</definedName>
    <definedName name="___bcs2" localSheetId="23">#REF!</definedName>
    <definedName name="___bcs2" localSheetId="44">#REF!</definedName>
    <definedName name="___bcs2" localSheetId="24">#REF!</definedName>
    <definedName name="___bcs2" localSheetId="48">#REF!</definedName>
    <definedName name="___bcs2" localSheetId="58">#REF!</definedName>
    <definedName name="___bcs2" localSheetId="59">#REF!</definedName>
    <definedName name="___bcs2" localSheetId="25">#REF!</definedName>
    <definedName name="___bcs2" localSheetId="39">#REF!</definedName>
    <definedName name="___bcs2">#REF!</definedName>
    <definedName name="___col1" localSheetId="41">#REF!</definedName>
    <definedName name="___col1" localSheetId="31">#REF!</definedName>
    <definedName name="___col1" localSheetId="30">#REF!</definedName>
    <definedName name="___col1" localSheetId="61">#REF!</definedName>
    <definedName name="___col1" localSheetId="28">#REF!</definedName>
    <definedName name="___col1" localSheetId="42">#REF!</definedName>
    <definedName name="___col1" localSheetId="43">#REF!</definedName>
    <definedName name="___col1" localSheetId="23">#REF!</definedName>
    <definedName name="___col1" localSheetId="44">#REF!</definedName>
    <definedName name="___col1" localSheetId="24">#REF!</definedName>
    <definedName name="___col1" localSheetId="48">#REF!</definedName>
    <definedName name="___col1" localSheetId="58">#REF!</definedName>
    <definedName name="___col1" localSheetId="59">#REF!</definedName>
    <definedName name="___col1" localSheetId="25">#REF!</definedName>
    <definedName name="___col1" localSheetId="39">#REF!</definedName>
    <definedName name="___col1">#REF!</definedName>
    <definedName name="___col2" localSheetId="41">#REF!</definedName>
    <definedName name="___col2" localSheetId="31">#REF!</definedName>
    <definedName name="___col2" localSheetId="30">#REF!</definedName>
    <definedName name="___col2" localSheetId="61">#REF!</definedName>
    <definedName name="___col2" localSheetId="28">#REF!</definedName>
    <definedName name="___col2" localSheetId="42">#REF!</definedName>
    <definedName name="___col2" localSheetId="43">#REF!</definedName>
    <definedName name="___col2" localSheetId="23">#REF!</definedName>
    <definedName name="___col2" localSheetId="44">#REF!</definedName>
    <definedName name="___col2" localSheetId="24">#REF!</definedName>
    <definedName name="___col2" localSheetId="48">#REF!</definedName>
    <definedName name="___col2" localSheetId="58">#REF!</definedName>
    <definedName name="___col2" localSheetId="59">#REF!</definedName>
    <definedName name="___col2" localSheetId="25">#REF!</definedName>
    <definedName name="___col2" localSheetId="39">#REF!</definedName>
    <definedName name="___col2">#REF!</definedName>
    <definedName name="___dgo1" localSheetId="41">#REF!</definedName>
    <definedName name="___dgo1" localSheetId="31">#REF!</definedName>
    <definedName name="___dgo1" localSheetId="30">#REF!</definedName>
    <definedName name="___dgo1" localSheetId="61">#REF!</definedName>
    <definedName name="___dgo1" localSheetId="28">#REF!</definedName>
    <definedName name="___dgo1" localSheetId="42">#REF!</definedName>
    <definedName name="___dgo1" localSheetId="43">#REF!</definedName>
    <definedName name="___dgo1" localSheetId="23">#REF!</definedName>
    <definedName name="___dgo1" localSheetId="44">#REF!</definedName>
    <definedName name="___dgo1" localSheetId="24">#REF!</definedName>
    <definedName name="___dgo1" localSheetId="48">#REF!</definedName>
    <definedName name="___dgo1" localSheetId="58">#REF!</definedName>
    <definedName name="___dgo1" localSheetId="59">#REF!</definedName>
    <definedName name="___dgo1" localSheetId="25">#REF!</definedName>
    <definedName name="___dgo1" localSheetId="39">#REF!</definedName>
    <definedName name="___dgo1">#REF!</definedName>
    <definedName name="___dgo2" localSheetId="41">#REF!</definedName>
    <definedName name="___dgo2" localSheetId="31">#REF!</definedName>
    <definedName name="___dgo2" localSheetId="30">#REF!</definedName>
    <definedName name="___dgo2" localSheetId="61">#REF!</definedName>
    <definedName name="___dgo2" localSheetId="28">#REF!</definedName>
    <definedName name="___dgo2" localSheetId="42">#REF!</definedName>
    <definedName name="___dgo2" localSheetId="43">#REF!</definedName>
    <definedName name="___dgo2" localSheetId="23">#REF!</definedName>
    <definedName name="___dgo2" localSheetId="44">#REF!</definedName>
    <definedName name="___dgo2" localSheetId="24">#REF!</definedName>
    <definedName name="___dgo2" localSheetId="48">#REF!</definedName>
    <definedName name="___dgo2" localSheetId="58">#REF!</definedName>
    <definedName name="___dgo2" localSheetId="59">#REF!</definedName>
    <definedName name="___dgo2" localSheetId="25">#REF!</definedName>
    <definedName name="___dgo2" localSheetId="39">#REF!</definedName>
    <definedName name="___dgo2">#REF!</definedName>
    <definedName name="___gro1" localSheetId="41">#REF!</definedName>
    <definedName name="___gro1" localSheetId="31">#REF!</definedName>
    <definedName name="___gro1" localSheetId="30">#REF!</definedName>
    <definedName name="___gro1" localSheetId="61">#REF!</definedName>
    <definedName name="___gro1" localSheetId="28">#REF!</definedName>
    <definedName name="___gro1" localSheetId="42">#REF!</definedName>
    <definedName name="___gro1" localSheetId="43">#REF!</definedName>
    <definedName name="___gro1" localSheetId="23">#REF!</definedName>
    <definedName name="___gro1" localSheetId="44">#REF!</definedName>
    <definedName name="___gro1" localSheetId="24">#REF!</definedName>
    <definedName name="___gro1" localSheetId="48">#REF!</definedName>
    <definedName name="___gro1" localSheetId="58">#REF!</definedName>
    <definedName name="___gro1" localSheetId="59">#REF!</definedName>
    <definedName name="___gro1" localSheetId="25">#REF!</definedName>
    <definedName name="___gro1" localSheetId="39">#REF!</definedName>
    <definedName name="___gro1">#REF!</definedName>
    <definedName name="___gro2" localSheetId="41">#REF!</definedName>
    <definedName name="___gro2" localSheetId="31">#REF!</definedName>
    <definedName name="___gro2" localSheetId="30">#REF!</definedName>
    <definedName name="___gro2" localSheetId="61">#REF!</definedName>
    <definedName name="___gro2" localSheetId="28">#REF!</definedName>
    <definedName name="___gro2" localSheetId="42">#REF!</definedName>
    <definedName name="___gro2" localSheetId="43">#REF!</definedName>
    <definedName name="___gro2" localSheetId="23">#REF!</definedName>
    <definedName name="___gro2" localSheetId="44">#REF!</definedName>
    <definedName name="___gro2" localSheetId="24">#REF!</definedName>
    <definedName name="___gro2" localSheetId="48">#REF!</definedName>
    <definedName name="___gro2" localSheetId="58">#REF!</definedName>
    <definedName name="___gro2" localSheetId="59">#REF!</definedName>
    <definedName name="___gro2" localSheetId="25">#REF!</definedName>
    <definedName name="___gro2" localSheetId="39">#REF!</definedName>
    <definedName name="___gro2">#REF!</definedName>
    <definedName name="___gto1" localSheetId="41">#REF!</definedName>
    <definedName name="___gto1" localSheetId="31">#REF!</definedName>
    <definedName name="___gto1" localSheetId="30">#REF!</definedName>
    <definedName name="___gto1" localSheetId="61">#REF!</definedName>
    <definedName name="___gto1" localSheetId="28">#REF!</definedName>
    <definedName name="___gto1" localSheetId="42">#REF!</definedName>
    <definedName name="___gto1" localSheetId="43">#REF!</definedName>
    <definedName name="___gto1" localSheetId="23">#REF!</definedName>
    <definedName name="___gto1" localSheetId="44">#REF!</definedName>
    <definedName name="___gto1" localSheetId="24">#REF!</definedName>
    <definedName name="___gto1" localSheetId="48">#REF!</definedName>
    <definedName name="___gto1" localSheetId="58">#REF!</definedName>
    <definedName name="___gto1" localSheetId="59">#REF!</definedName>
    <definedName name="___gto1" localSheetId="25">#REF!</definedName>
    <definedName name="___gto1" localSheetId="39">#REF!</definedName>
    <definedName name="___gto1">#REF!</definedName>
    <definedName name="___gto2" localSheetId="41">#REF!</definedName>
    <definedName name="___gto2" localSheetId="31">#REF!</definedName>
    <definedName name="___gto2" localSheetId="30">#REF!</definedName>
    <definedName name="___gto2" localSheetId="61">#REF!</definedName>
    <definedName name="___gto2" localSheetId="28">#REF!</definedName>
    <definedName name="___gto2" localSheetId="42">#REF!</definedName>
    <definedName name="___gto2" localSheetId="43">#REF!</definedName>
    <definedName name="___gto2" localSheetId="23">#REF!</definedName>
    <definedName name="___gto2" localSheetId="44">#REF!</definedName>
    <definedName name="___gto2" localSheetId="24">#REF!</definedName>
    <definedName name="___gto2" localSheetId="48">#REF!</definedName>
    <definedName name="___gto2" localSheetId="58">#REF!</definedName>
    <definedName name="___gto2" localSheetId="59">#REF!</definedName>
    <definedName name="___gto2" localSheetId="25">#REF!</definedName>
    <definedName name="___gto2" localSheetId="39">#REF!</definedName>
    <definedName name="___gto2">#REF!</definedName>
    <definedName name="___hgo1" localSheetId="41">#REF!</definedName>
    <definedName name="___hgo1" localSheetId="31">#REF!</definedName>
    <definedName name="___hgo1" localSheetId="30">#REF!</definedName>
    <definedName name="___hgo1" localSheetId="61">#REF!</definedName>
    <definedName name="___hgo1" localSheetId="28">#REF!</definedName>
    <definedName name="___hgo1" localSheetId="42">#REF!</definedName>
    <definedName name="___hgo1" localSheetId="43">#REF!</definedName>
    <definedName name="___hgo1" localSheetId="23">#REF!</definedName>
    <definedName name="___hgo1" localSheetId="44">#REF!</definedName>
    <definedName name="___hgo1" localSheetId="24">#REF!</definedName>
    <definedName name="___hgo1" localSheetId="48">#REF!</definedName>
    <definedName name="___hgo1" localSheetId="58">#REF!</definedName>
    <definedName name="___hgo1" localSheetId="59">#REF!</definedName>
    <definedName name="___hgo1" localSheetId="25">#REF!</definedName>
    <definedName name="___hgo1" localSheetId="39">#REF!</definedName>
    <definedName name="___hgo1">#REF!</definedName>
    <definedName name="___hgo2" localSheetId="41">#REF!</definedName>
    <definedName name="___hgo2" localSheetId="31">#REF!</definedName>
    <definedName name="___hgo2" localSheetId="30">#REF!</definedName>
    <definedName name="___hgo2" localSheetId="61">#REF!</definedName>
    <definedName name="___hgo2" localSheetId="28">#REF!</definedName>
    <definedName name="___hgo2" localSheetId="42">#REF!</definedName>
    <definedName name="___hgo2" localSheetId="43">#REF!</definedName>
    <definedName name="___hgo2" localSheetId="23">#REF!</definedName>
    <definedName name="___hgo2" localSheetId="44">#REF!</definedName>
    <definedName name="___hgo2" localSheetId="24">#REF!</definedName>
    <definedName name="___hgo2" localSheetId="48">#REF!</definedName>
    <definedName name="___hgo2" localSheetId="58">#REF!</definedName>
    <definedName name="___hgo2" localSheetId="59">#REF!</definedName>
    <definedName name="___hgo2" localSheetId="25">#REF!</definedName>
    <definedName name="___hgo2" localSheetId="39">#REF!</definedName>
    <definedName name="___hgo2">#REF!</definedName>
    <definedName name="___jal1" localSheetId="41">#REF!</definedName>
    <definedName name="___jal1" localSheetId="31">#REF!</definedName>
    <definedName name="___jal1" localSheetId="30">#REF!</definedName>
    <definedName name="___jal1" localSheetId="61">#REF!</definedName>
    <definedName name="___jal1" localSheetId="28">#REF!</definedName>
    <definedName name="___jal1" localSheetId="42">#REF!</definedName>
    <definedName name="___jal1" localSheetId="43">#REF!</definedName>
    <definedName name="___jal1" localSheetId="23">#REF!</definedName>
    <definedName name="___jal1" localSheetId="44">#REF!</definedName>
    <definedName name="___jal1" localSheetId="24">#REF!</definedName>
    <definedName name="___jal1" localSheetId="48">#REF!</definedName>
    <definedName name="___jal1" localSheetId="58">#REF!</definedName>
    <definedName name="___jal1" localSheetId="59">#REF!</definedName>
    <definedName name="___jal1" localSheetId="25">#REF!</definedName>
    <definedName name="___jal1" localSheetId="39">#REF!</definedName>
    <definedName name="___jal1">#REF!</definedName>
    <definedName name="___jal2" localSheetId="41">#REF!</definedName>
    <definedName name="___jal2" localSheetId="31">#REF!</definedName>
    <definedName name="___jal2" localSheetId="30">#REF!</definedName>
    <definedName name="___jal2" localSheetId="61">#REF!</definedName>
    <definedName name="___jal2" localSheetId="28">#REF!</definedName>
    <definedName name="___jal2" localSheetId="42">#REF!</definedName>
    <definedName name="___jal2" localSheetId="43">#REF!</definedName>
    <definedName name="___jal2" localSheetId="23">#REF!</definedName>
    <definedName name="___jal2" localSheetId="44">#REF!</definedName>
    <definedName name="___jal2" localSheetId="24">#REF!</definedName>
    <definedName name="___jal2" localSheetId="48">#REF!</definedName>
    <definedName name="___jal2" localSheetId="58">#REF!</definedName>
    <definedName name="___jal2" localSheetId="59">#REF!</definedName>
    <definedName name="___jal2" localSheetId="25">#REF!</definedName>
    <definedName name="___jal2" localSheetId="39">#REF!</definedName>
    <definedName name="___jal2">#REF!</definedName>
    <definedName name="___mex1" localSheetId="41">#REF!</definedName>
    <definedName name="___mex1" localSheetId="31">#REF!</definedName>
    <definedName name="___mex1" localSheetId="30">#REF!</definedName>
    <definedName name="___mex1" localSheetId="61">#REF!</definedName>
    <definedName name="___mex1" localSheetId="28">#REF!</definedName>
    <definedName name="___mex1" localSheetId="42">#REF!</definedName>
    <definedName name="___mex1" localSheetId="43">#REF!</definedName>
    <definedName name="___mex1" localSheetId="23">#REF!</definedName>
    <definedName name="___mex1" localSheetId="44">#REF!</definedName>
    <definedName name="___mex1" localSheetId="24">#REF!</definedName>
    <definedName name="___mex1" localSheetId="48">#REF!</definedName>
    <definedName name="___mex1" localSheetId="58">#REF!</definedName>
    <definedName name="___mex1" localSheetId="59">#REF!</definedName>
    <definedName name="___mex1" localSheetId="25">#REF!</definedName>
    <definedName name="___mex1" localSheetId="39">#REF!</definedName>
    <definedName name="___mex1">#REF!</definedName>
    <definedName name="___mex2" localSheetId="41">#REF!</definedName>
    <definedName name="___mex2" localSheetId="31">#REF!</definedName>
    <definedName name="___mex2" localSheetId="30">#REF!</definedName>
    <definedName name="___mex2" localSheetId="61">#REF!</definedName>
    <definedName name="___mex2" localSheetId="28">#REF!</definedName>
    <definedName name="___mex2" localSheetId="42">#REF!</definedName>
    <definedName name="___mex2" localSheetId="43">#REF!</definedName>
    <definedName name="___mex2" localSheetId="23">#REF!</definedName>
    <definedName name="___mex2" localSheetId="44">#REF!</definedName>
    <definedName name="___mex2" localSheetId="24">#REF!</definedName>
    <definedName name="___mex2" localSheetId="48">#REF!</definedName>
    <definedName name="___mex2" localSheetId="58">#REF!</definedName>
    <definedName name="___mex2" localSheetId="59">#REF!</definedName>
    <definedName name="___mex2" localSheetId="25">#REF!</definedName>
    <definedName name="___mex2" localSheetId="39">#REF!</definedName>
    <definedName name="___mex2">#REF!</definedName>
    <definedName name="___mor1" localSheetId="41">#REF!</definedName>
    <definedName name="___mor1" localSheetId="31">#REF!</definedName>
    <definedName name="___mor1" localSheetId="30">#REF!</definedName>
    <definedName name="___mor1" localSheetId="61">#REF!</definedName>
    <definedName name="___mor1" localSheetId="28">#REF!</definedName>
    <definedName name="___mor1" localSheetId="42">#REF!</definedName>
    <definedName name="___mor1" localSheetId="43">#REF!</definedName>
    <definedName name="___mor1" localSheetId="23">#REF!</definedName>
    <definedName name="___mor1" localSheetId="44">#REF!</definedName>
    <definedName name="___mor1" localSheetId="24">#REF!</definedName>
    <definedName name="___mor1" localSheetId="48">#REF!</definedName>
    <definedName name="___mor1" localSheetId="58">#REF!</definedName>
    <definedName name="___mor1" localSheetId="59">#REF!</definedName>
    <definedName name="___mor1" localSheetId="25">#REF!</definedName>
    <definedName name="___mor1" localSheetId="39">#REF!</definedName>
    <definedName name="___mor1">#REF!</definedName>
    <definedName name="___mor2" localSheetId="41">#REF!</definedName>
    <definedName name="___mor2" localSheetId="31">#REF!</definedName>
    <definedName name="___mor2" localSheetId="30">#REF!</definedName>
    <definedName name="___mor2" localSheetId="61">#REF!</definedName>
    <definedName name="___mor2" localSheetId="28">#REF!</definedName>
    <definedName name="___mor2" localSheetId="42">#REF!</definedName>
    <definedName name="___mor2" localSheetId="43">#REF!</definedName>
    <definedName name="___mor2" localSheetId="23">#REF!</definedName>
    <definedName name="___mor2" localSheetId="44">#REF!</definedName>
    <definedName name="___mor2" localSheetId="24">#REF!</definedName>
    <definedName name="___mor2" localSheetId="48">#REF!</definedName>
    <definedName name="___mor2" localSheetId="58">#REF!</definedName>
    <definedName name="___mor2" localSheetId="59">#REF!</definedName>
    <definedName name="___mor2" localSheetId="25">#REF!</definedName>
    <definedName name="___mor2" localSheetId="39">#REF!</definedName>
    <definedName name="___mor2">#REF!</definedName>
    <definedName name="___nay1" localSheetId="41">#REF!</definedName>
    <definedName name="___nay1" localSheetId="31">#REF!</definedName>
    <definedName name="___nay1" localSheetId="30">#REF!</definedName>
    <definedName name="___nay1" localSheetId="61">#REF!</definedName>
    <definedName name="___nay1" localSheetId="28">#REF!</definedName>
    <definedName name="___nay1" localSheetId="42">#REF!</definedName>
    <definedName name="___nay1" localSheetId="43">#REF!</definedName>
    <definedName name="___nay1" localSheetId="23">#REF!</definedName>
    <definedName name="___nay1" localSheetId="44">#REF!</definedName>
    <definedName name="___nay1" localSheetId="24">#REF!</definedName>
    <definedName name="___nay1" localSheetId="48">#REF!</definedName>
    <definedName name="___nay1" localSheetId="58">#REF!</definedName>
    <definedName name="___nay1" localSheetId="59">#REF!</definedName>
    <definedName name="___nay1" localSheetId="25">#REF!</definedName>
    <definedName name="___nay1" localSheetId="39">#REF!</definedName>
    <definedName name="___nay1">#REF!</definedName>
    <definedName name="___nay2" localSheetId="41">#REF!</definedName>
    <definedName name="___nay2" localSheetId="31">#REF!</definedName>
    <definedName name="___nay2" localSheetId="30">#REF!</definedName>
    <definedName name="___nay2" localSheetId="61">#REF!</definedName>
    <definedName name="___nay2" localSheetId="28">#REF!</definedName>
    <definedName name="___nay2" localSheetId="42">#REF!</definedName>
    <definedName name="___nay2" localSheetId="43">#REF!</definedName>
    <definedName name="___nay2" localSheetId="23">#REF!</definedName>
    <definedName name="___nay2" localSheetId="44">#REF!</definedName>
    <definedName name="___nay2" localSheetId="24">#REF!</definedName>
    <definedName name="___nay2" localSheetId="48">#REF!</definedName>
    <definedName name="___nay2" localSheetId="58">#REF!</definedName>
    <definedName name="___nay2" localSheetId="59">#REF!</definedName>
    <definedName name="___nay2" localSheetId="25">#REF!</definedName>
    <definedName name="___nay2" localSheetId="39">#REF!</definedName>
    <definedName name="___nay2">#REF!</definedName>
    <definedName name="___oax1" localSheetId="41">#REF!</definedName>
    <definedName name="___oax1" localSheetId="31">#REF!</definedName>
    <definedName name="___oax1" localSheetId="30">#REF!</definedName>
    <definedName name="___oax1" localSheetId="61">#REF!</definedName>
    <definedName name="___oax1" localSheetId="28">#REF!</definedName>
    <definedName name="___oax1" localSheetId="42">#REF!</definedName>
    <definedName name="___oax1" localSheetId="43">#REF!</definedName>
    <definedName name="___oax1" localSheetId="23">#REF!</definedName>
    <definedName name="___oax1" localSheetId="44">#REF!</definedName>
    <definedName name="___oax1" localSheetId="24">#REF!</definedName>
    <definedName name="___oax1" localSheetId="48">#REF!</definedName>
    <definedName name="___oax1" localSheetId="58">#REF!</definedName>
    <definedName name="___oax1" localSheetId="59">#REF!</definedName>
    <definedName name="___oax1" localSheetId="25">#REF!</definedName>
    <definedName name="___oax1" localSheetId="39">#REF!</definedName>
    <definedName name="___oax1">#REF!</definedName>
    <definedName name="___oax2" localSheetId="41">#REF!</definedName>
    <definedName name="___oax2" localSheetId="31">#REF!</definedName>
    <definedName name="___oax2" localSheetId="30">#REF!</definedName>
    <definedName name="___oax2" localSheetId="61">#REF!</definedName>
    <definedName name="___oax2" localSheetId="28">#REF!</definedName>
    <definedName name="___oax2" localSheetId="42">#REF!</definedName>
    <definedName name="___oax2" localSheetId="43">#REF!</definedName>
    <definedName name="___oax2" localSheetId="23">#REF!</definedName>
    <definedName name="___oax2" localSheetId="44">#REF!</definedName>
    <definedName name="___oax2" localSheetId="24">#REF!</definedName>
    <definedName name="___oax2" localSheetId="48">#REF!</definedName>
    <definedName name="___oax2" localSheetId="58">#REF!</definedName>
    <definedName name="___oax2" localSheetId="59">#REF!</definedName>
    <definedName name="___oax2" localSheetId="25">#REF!</definedName>
    <definedName name="___oax2" localSheetId="39">#REF!</definedName>
    <definedName name="___oax2">#REF!</definedName>
    <definedName name="___pue1" localSheetId="41">#REF!</definedName>
    <definedName name="___pue1" localSheetId="31">#REF!</definedName>
    <definedName name="___pue1" localSheetId="30">#REF!</definedName>
    <definedName name="___pue1" localSheetId="61">#REF!</definedName>
    <definedName name="___pue1" localSheetId="28">#REF!</definedName>
    <definedName name="___pue1" localSheetId="42">#REF!</definedName>
    <definedName name="___pue1" localSheetId="43">#REF!</definedName>
    <definedName name="___pue1" localSheetId="23">#REF!</definedName>
    <definedName name="___pue1" localSheetId="44">#REF!</definedName>
    <definedName name="___pue1" localSheetId="24">#REF!</definedName>
    <definedName name="___pue1" localSheetId="48">#REF!</definedName>
    <definedName name="___pue1" localSheetId="58">#REF!</definedName>
    <definedName name="___pue1" localSheetId="59">#REF!</definedName>
    <definedName name="___pue1" localSheetId="25">#REF!</definedName>
    <definedName name="___pue1" localSheetId="39">#REF!</definedName>
    <definedName name="___pue1">#REF!</definedName>
    <definedName name="___pue2" localSheetId="41">#REF!</definedName>
    <definedName name="___pue2" localSheetId="31">#REF!</definedName>
    <definedName name="___pue2" localSheetId="30">#REF!</definedName>
    <definedName name="___pue2" localSheetId="61">#REF!</definedName>
    <definedName name="___pue2" localSheetId="28">#REF!</definedName>
    <definedName name="___pue2" localSheetId="42">#REF!</definedName>
    <definedName name="___pue2" localSheetId="43">#REF!</definedName>
    <definedName name="___pue2" localSheetId="23">#REF!</definedName>
    <definedName name="___pue2" localSheetId="44">#REF!</definedName>
    <definedName name="___pue2" localSheetId="24">#REF!</definedName>
    <definedName name="___pue2" localSheetId="48">#REF!</definedName>
    <definedName name="___pue2" localSheetId="58">#REF!</definedName>
    <definedName name="___pue2" localSheetId="59">#REF!</definedName>
    <definedName name="___pue2" localSheetId="25">#REF!</definedName>
    <definedName name="___pue2" localSheetId="39">#REF!</definedName>
    <definedName name="___pue2">#REF!</definedName>
    <definedName name="___qro1" localSheetId="41">#REF!</definedName>
    <definedName name="___qro1" localSheetId="31">#REF!</definedName>
    <definedName name="___qro1" localSheetId="30">#REF!</definedName>
    <definedName name="___qro1" localSheetId="61">#REF!</definedName>
    <definedName name="___qro1" localSheetId="28">#REF!</definedName>
    <definedName name="___qro1" localSheetId="42">#REF!</definedName>
    <definedName name="___qro1" localSheetId="43">#REF!</definedName>
    <definedName name="___qro1" localSheetId="23">#REF!</definedName>
    <definedName name="___qro1" localSheetId="44">#REF!</definedName>
    <definedName name="___qro1" localSheetId="24">#REF!</definedName>
    <definedName name="___qro1" localSheetId="48">#REF!</definedName>
    <definedName name="___qro1" localSheetId="58">#REF!</definedName>
    <definedName name="___qro1" localSheetId="59">#REF!</definedName>
    <definedName name="___qro1" localSheetId="25">#REF!</definedName>
    <definedName name="___qro1" localSheetId="39">#REF!</definedName>
    <definedName name="___qro1">#REF!</definedName>
    <definedName name="___qro2" localSheetId="41">#REF!</definedName>
    <definedName name="___qro2" localSheetId="31">#REF!</definedName>
    <definedName name="___qro2" localSheetId="30">#REF!</definedName>
    <definedName name="___qro2" localSheetId="61">#REF!</definedName>
    <definedName name="___qro2" localSheetId="28">#REF!</definedName>
    <definedName name="___qro2" localSheetId="42">#REF!</definedName>
    <definedName name="___qro2" localSheetId="43">#REF!</definedName>
    <definedName name="___qro2" localSheetId="23">#REF!</definedName>
    <definedName name="___qro2" localSheetId="44">#REF!</definedName>
    <definedName name="___qro2" localSheetId="24">#REF!</definedName>
    <definedName name="___qro2" localSheetId="48">#REF!</definedName>
    <definedName name="___qro2" localSheetId="58">#REF!</definedName>
    <definedName name="___qro2" localSheetId="59">#REF!</definedName>
    <definedName name="___qro2" localSheetId="25">#REF!</definedName>
    <definedName name="___qro2" localSheetId="39">#REF!</definedName>
    <definedName name="___qro2">#REF!</definedName>
    <definedName name="___rmc1" localSheetId="41">#REF!</definedName>
    <definedName name="___rmc1" localSheetId="31">#REF!</definedName>
    <definedName name="___rmc1" localSheetId="30">#REF!</definedName>
    <definedName name="___rmc1" localSheetId="61">#REF!</definedName>
    <definedName name="___rmc1" localSheetId="28">#REF!</definedName>
    <definedName name="___rmc1" localSheetId="42">#REF!</definedName>
    <definedName name="___rmc1" localSheetId="43">#REF!</definedName>
    <definedName name="___rmc1" localSheetId="23">#REF!</definedName>
    <definedName name="___rmc1" localSheetId="44">#REF!</definedName>
    <definedName name="___rmc1" localSheetId="24">#REF!</definedName>
    <definedName name="___rmc1" localSheetId="48">#REF!</definedName>
    <definedName name="___rmc1" localSheetId="58">#REF!</definedName>
    <definedName name="___rmc1" localSheetId="59">#REF!</definedName>
    <definedName name="___rmc1" localSheetId="25">#REF!</definedName>
    <definedName name="___rmc1" localSheetId="39">#REF!</definedName>
    <definedName name="___rmc1">#REF!</definedName>
    <definedName name="___sin1" localSheetId="41">#REF!</definedName>
    <definedName name="___sin1" localSheetId="31">#REF!</definedName>
    <definedName name="___sin1" localSheetId="30">#REF!</definedName>
    <definedName name="___sin1" localSheetId="61">#REF!</definedName>
    <definedName name="___sin1" localSheetId="28">#REF!</definedName>
    <definedName name="___sin1" localSheetId="42">#REF!</definedName>
    <definedName name="___sin1" localSheetId="43">#REF!</definedName>
    <definedName name="___sin1" localSheetId="23">#REF!</definedName>
    <definedName name="___sin1" localSheetId="44">#REF!</definedName>
    <definedName name="___sin1" localSheetId="24">#REF!</definedName>
    <definedName name="___sin1" localSheetId="48">#REF!</definedName>
    <definedName name="___sin1" localSheetId="58">#REF!</definedName>
    <definedName name="___sin1" localSheetId="59">#REF!</definedName>
    <definedName name="___sin1" localSheetId="25">#REF!</definedName>
    <definedName name="___sin1" localSheetId="39">#REF!</definedName>
    <definedName name="___sin1">#REF!</definedName>
    <definedName name="___sin2" localSheetId="41">#REF!</definedName>
    <definedName name="___sin2" localSheetId="31">#REF!</definedName>
    <definedName name="___sin2" localSheetId="30">#REF!</definedName>
    <definedName name="___sin2" localSheetId="61">#REF!</definedName>
    <definedName name="___sin2" localSheetId="28">#REF!</definedName>
    <definedName name="___sin2" localSheetId="42">#REF!</definedName>
    <definedName name="___sin2" localSheetId="43">#REF!</definedName>
    <definedName name="___sin2" localSheetId="23">#REF!</definedName>
    <definedName name="___sin2" localSheetId="44">#REF!</definedName>
    <definedName name="___sin2" localSheetId="24">#REF!</definedName>
    <definedName name="___sin2" localSheetId="48">#REF!</definedName>
    <definedName name="___sin2" localSheetId="58">#REF!</definedName>
    <definedName name="___sin2" localSheetId="59">#REF!</definedName>
    <definedName name="___sin2" localSheetId="25">#REF!</definedName>
    <definedName name="___sin2" localSheetId="39">#REF!</definedName>
    <definedName name="___sin2">#REF!</definedName>
    <definedName name="___slp1" localSheetId="41">#REF!</definedName>
    <definedName name="___slp1" localSheetId="31">#REF!</definedName>
    <definedName name="___slp1" localSheetId="30">#REF!</definedName>
    <definedName name="___slp1" localSheetId="61">#REF!</definedName>
    <definedName name="___slp1" localSheetId="28">#REF!</definedName>
    <definedName name="___slp1" localSheetId="42">#REF!</definedName>
    <definedName name="___slp1" localSheetId="43">#REF!</definedName>
    <definedName name="___slp1" localSheetId="23">#REF!</definedName>
    <definedName name="___slp1" localSheetId="44">#REF!</definedName>
    <definedName name="___slp1" localSheetId="24">#REF!</definedName>
    <definedName name="___slp1" localSheetId="48">#REF!</definedName>
    <definedName name="___slp1" localSheetId="58">#REF!</definedName>
    <definedName name="___slp1" localSheetId="59">#REF!</definedName>
    <definedName name="___slp1" localSheetId="25">#REF!</definedName>
    <definedName name="___slp1" localSheetId="39">#REF!</definedName>
    <definedName name="___slp1">#REF!</definedName>
    <definedName name="___slp2" localSheetId="41">#REF!</definedName>
    <definedName name="___slp2" localSheetId="31">#REF!</definedName>
    <definedName name="___slp2" localSheetId="30">#REF!</definedName>
    <definedName name="___slp2" localSheetId="61">#REF!</definedName>
    <definedName name="___slp2" localSheetId="28">#REF!</definedName>
    <definedName name="___slp2" localSheetId="42">#REF!</definedName>
    <definedName name="___slp2" localSheetId="43">#REF!</definedName>
    <definedName name="___slp2" localSheetId="23">#REF!</definedName>
    <definedName name="___slp2" localSheetId="44">#REF!</definedName>
    <definedName name="___slp2" localSheetId="24">#REF!</definedName>
    <definedName name="___slp2" localSheetId="48">#REF!</definedName>
    <definedName name="___slp2" localSheetId="58">#REF!</definedName>
    <definedName name="___slp2" localSheetId="59">#REF!</definedName>
    <definedName name="___slp2" localSheetId="25">#REF!</definedName>
    <definedName name="___slp2" localSheetId="39">#REF!</definedName>
    <definedName name="___slp2">#REF!</definedName>
    <definedName name="___son1" localSheetId="41">#REF!</definedName>
    <definedName name="___son1" localSheetId="31">#REF!</definedName>
    <definedName name="___son1" localSheetId="30">#REF!</definedName>
    <definedName name="___son1" localSheetId="61">#REF!</definedName>
    <definedName name="___son1" localSheetId="28">#REF!</definedName>
    <definedName name="___son1" localSheetId="42">#REF!</definedName>
    <definedName name="___son1" localSheetId="43">#REF!</definedName>
    <definedName name="___son1" localSheetId="23">#REF!</definedName>
    <definedName name="___son1" localSheetId="44">#REF!</definedName>
    <definedName name="___son1" localSheetId="24">#REF!</definedName>
    <definedName name="___son1" localSheetId="48">#REF!</definedName>
    <definedName name="___son1" localSheetId="58">#REF!</definedName>
    <definedName name="___son1" localSheetId="59">#REF!</definedName>
    <definedName name="___son1" localSheetId="25">#REF!</definedName>
    <definedName name="___son1" localSheetId="39">#REF!</definedName>
    <definedName name="___son1">#REF!</definedName>
    <definedName name="___son2" localSheetId="41">#REF!</definedName>
    <definedName name="___son2" localSheetId="31">#REF!</definedName>
    <definedName name="___son2" localSheetId="30">#REF!</definedName>
    <definedName name="___son2" localSheetId="61">#REF!</definedName>
    <definedName name="___son2" localSheetId="28">#REF!</definedName>
    <definedName name="___son2" localSheetId="42">#REF!</definedName>
    <definedName name="___son2" localSheetId="43">#REF!</definedName>
    <definedName name="___son2" localSheetId="23">#REF!</definedName>
    <definedName name="___son2" localSheetId="44">#REF!</definedName>
    <definedName name="___son2" localSheetId="24">#REF!</definedName>
    <definedName name="___son2" localSheetId="48">#REF!</definedName>
    <definedName name="___son2" localSheetId="58">#REF!</definedName>
    <definedName name="___son2" localSheetId="59">#REF!</definedName>
    <definedName name="___son2" localSheetId="25">#REF!</definedName>
    <definedName name="___son2" localSheetId="39">#REF!</definedName>
    <definedName name="___son2">#REF!</definedName>
    <definedName name="___tab1" localSheetId="41">#REF!</definedName>
    <definedName name="___tab1" localSheetId="31">#REF!</definedName>
    <definedName name="___tab1" localSheetId="30">#REF!</definedName>
    <definedName name="___tab1" localSheetId="61">#REF!</definedName>
    <definedName name="___tab1" localSheetId="28">#REF!</definedName>
    <definedName name="___tab1" localSheetId="42">#REF!</definedName>
    <definedName name="___tab1" localSheetId="43">#REF!</definedName>
    <definedName name="___tab1" localSheetId="23">#REF!</definedName>
    <definedName name="___tab1" localSheetId="44">#REF!</definedName>
    <definedName name="___tab1" localSheetId="24">#REF!</definedName>
    <definedName name="___tab1" localSheetId="48">#REF!</definedName>
    <definedName name="___tab1" localSheetId="58">#REF!</definedName>
    <definedName name="___tab1" localSheetId="59">#REF!</definedName>
    <definedName name="___tab1" localSheetId="25">#REF!</definedName>
    <definedName name="___tab1" localSheetId="39">#REF!</definedName>
    <definedName name="___tab1">#REF!</definedName>
    <definedName name="___tab2" localSheetId="41">#REF!</definedName>
    <definedName name="___tab2" localSheetId="31">#REF!</definedName>
    <definedName name="___tab2" localSheetId="30">#REF!</definedName>
    <definedName name="___tab2" localSheetId="61">#REF!</definedName>
    <definedName name="___tab2" localSheetId="28">#REF!</definedName>
    <definedName name="___tab2" localSheetId="42">#REF!</definedName>
    <definedName name="___tab2" localSheetId="43">#REF!</definedName>
    <definedName name="___tab2" localSheetId="23">#REF!</definedName>
    <definedName name="___tab2" localSheetId="44">#REF!</definedName>
    <definedName name="___tab2" localSheetId="24">#REF!</definedName>
    <definedName name="___tab2" localSheetId="48">#REF!</definedName>
    <definedName name="___tab2" localSheetId="58">#REF!</definedName>
    <definedName name="___tab2" localSheetId="59">#REF!</definedName>
    <definedName name="___tab2" localSheetId="25">#REF!</definedName>
    <definedName name="___tab2" localSheetId="39">#REF!</definedName>
    <definedName name="___tab2">#REF!</definedName>
    <definedName name="___tam1" localSheetId="41">#REF!</definedName>
    <definedName name="___tam1" localSheetId="31">#REF!</definedName>
    <definedName name="___tam1" localSheetId="30">#REF!</definedName>
    <definedName name="___tam1" localSheetId="61">#REF!</definedName>
    <definedName name="___tam1" localSheetId="28">#REF!</definedName>
    <definedName name="___tam1" localSheetId="42">#REF!</definedName>
    <definedName name="___tam1" localSheetId="43">#REF!</definedName>
    <definedName name="___tam1" localSheetId="23">#REF!</definedName>
    <definedName name="___tam1" localSheetId="44">#REF!</definedName>
    <definedName name="___tam1" localSheetId="24">#REF!</definedName>
    <definedName name="___tam1" localSheetId="48">#REF!</definedName>
    <definedName name="___tam1" localSheetId="58">#REF!</definedName>
    <definedName name="___tam1" localSheetId="59">#REF!</definedName>
    <definedName name="___tam1" localSheetId="25">#REF!</definedName>
    <definedName name="___tam1" localSheetId="39">#REF!</definedName>
    <definedName name="___tam1">#REF!</definedName>
    <definedName name="___tam2" localSheetId="41">#REF!</definedName>
    <definedName name="___tam2" localSheetId="31">#REF!</definedName>
    <definedName name="___tam2" localSheetId="30">#REF!</definedName>
    <definedName name="___tam2" localSheetId="61">#REF!</definedName>
    <definedName name="___tam2" localSheetId="28">#REF!</definedName>
    <definedName name="___tam2" localSheetId="42">#REF!</definedName>
    <definedName name="___tam2" localSheetId="43">#REF!</definedName>
    <definedName name="___tam2" localSheetId="23">#REF!</definedName>
    <definedName name="___tam2" localSheetId="44">#REF!</definedName>
    <definedName name="___tam2" localSheetId="24">#REF!</definedName>
    <definedName name="___tam2" localSheetId="48">#REF!</definedName>
    <definedName name="___tam2" localSheetId="58">#REF!</definedName>
    <definedName name="___tam2" localSheetId="59">#REF!</definedName>
    <definedName name="___tam2" localSheetId="25">#REF!</definedName>
    <definedName name="___tam2" localSheetId="39">#REF!</definedName>
    <definedName name="___tam2">#REF!</definedName>
    <definedName name="___ver1" localSheetId="41">#REF!</definedName>
    <definedName name="___ver1" localSheetId="31">#REF!</definedName>
    <definedName name="___ver1" localSheetId="30">#REF!</definedName>
    <definedName name="___ver1" localSheetId="61">#REF!</definedName>
    <definedName name="___ver1" localSheetId="28">#REF!</definedName>
    <definedName name="___ver1" localSheetId="42">#REF!</definedName>
    <definedName name="___ver1" localSheetId="43">#REF!</definedName>
    <definedName name="___ver1" localSheetId="23">#REF!</definedName>
    <definedName name="___ver1" localSheetId="44">#REF!</definedName>
    <definedName name="___ver1" localSheetId="24">#REF!</definedName>
    <definedName name="___ver1" localSheetId="48">#REF!</definedName>
    <definedName name="___ver1" localSheetId="58">#REF!</definedName>
    <definedName name="___ver1" localSheetId="59">#REF!</definedName>
    <definedName name="___ver1" localSheetId="25">#REF!</definedName>
    <definedName name="___ver1" localSheetId="39">#REF!</definedName>
    <definedName name="___ver1">#REF!</definedName>
    <definedName name="___ver2" localSheetId="41">#REF!</definedName>
    <definedName name="___ver2" localSheetId="31">#REF!</definedName>
    <definedName name="___ver2" localSheetId="30">#REF!</definedName>
    <definedName name="___ver2" localSheetId="61">#REF!</definedName>
    <definedName name="___ver2" localSheetId="28">#REF!</definedName>
    <definedName name="___ver2" localSheetId="42">#REF!</definedName>
    <definedName name="___ver2" localSheetId="43">#REF!</definedName>
    <definedName name="___ver2" localSheetId="23">#REF!</definedName>
    <definedName name="___ver2" localSheetId="44">#REF!</definedName>
    <definedName name="___ver2" localSheetId="24">#REF!</definedName>
    <definedName name="___ver2" localSheetId="48">#REF!</definedName>
    <definedName name="___ver2" localSheetId="58">#REF!</definedName>
    <definedName name="___ver2" localSheetId="59">#REF!</definedName>
    <definedName name="___ver2" localSheetId="25">#REF!</definedName>
    <definedName name="___ver2" localSheetId="39">#REF!</definedName>
    <definedName name="___ver2">#REF!</definedName>
    <definedName name="__123Graph_A" localSheetId="41" hidden="1">'[2]TAB DCENTE CETI 2001'!#REF!</definedName>
    <definedName name="__123Graph_A" localSheetId="61" hidden="1">'[2]TAB DCENTE CETI 2001'!#REF!</definedName>
    <definedName name="__123Graph_A" localSheetId="75" hidden="1">'[2]TAB DCENTE CETI 2001'!#REF!</definedName>
    <definedName name="__123Graph_A" localSheetId="28" hidden="1">'[2]TAB DCENTE CETI 2001'!#REF!</definedName>
    <definedName name="__123Graph_A" localSheetId="42" hidden="1">'[2]TAB DCENTE CETI 2001'!#REF!</definedName>
    <definedName name="__123Graph_A" localSheetId="43" hidden="1">'[2]TAB DCENTE CETI 2001'!#REF!</definedName>
    <definedName name="__123Graph_A" localSheetId="23" hidden="1">'[2]TAB DCENTE CETI 2001'!#REF!</definedName>
    <definedName name="__123Graph_A" localSheetId="44" hidden="1">'[2]TAB DCENTE CETI 2001'!#REF!</definedName>
    <definedName name="__123Graph_A" localSheetId="24" hidden="1">'[2]TAB DCENTE CETI 2001'!#REF!</definedName>
    <definedName name="__123Graph_A" localSheetId="74">#REF!</definedName>
    <definedName name="__123Graph_A" localSheetId="48" hidden="1">'[2]TAB DCENTE CETI 2001'!#REF!</definedName>
    <definedName name="__123Graph_A" localSheetId="58" hidden="1">'[2]TAB DCENTE CETI 2001'!#REF!</definedName>
    <definedName name="__123Graph_A" localSheetId="59" hidden="1">'[2]TAB DCENTE CETI 2001'!#REF!</definedName>
    <definedName name="__123Graph_A" localSheetId="25" hidden="1">'[2]TAB DCENTE CETI 2001'!#REF!</definedName>
    <definedName name="__123Graph_A" localSheetId="39" hidden="1">'[2]TAB DCENTE CETI 2001'!#REF!</definedName>
    <definedName name="__123Graph_A" hidden="1">'[2]TAB DCENTE CETI 2001'!#REF!</definedName>
    <definedName name="__123Graph_C" localSheetId="41" hidden="1">[3]PLAZASXI!#REF!</definedName>
    <definedName name="__123Graph_C" localSheetId="61" hidden="1">[3]PLAZASXI!#REF!</definedName>
    <definedName name="__123Graph_C" localSheetId="75" hidden="1">[4]PLAZASXI!#REF!</definedName>
    <definedName name="__123Graph_C" localSheetId="28" hidden="1">[3]PLAZASXI!#REF!</definedName>
    <definedName name="__123Graph_C" localSheetId="42" hidden="1">[3]PLAZASXI!#REF!</definedName>
    <definedName name="__123Graph_C" localSheetId="43" hidden="1">[3]PLAZASXI!#REF!</definedName>
    <definedName name="__123Graph_C" localSheetId="23" hidden="1">[3]PLAZASXI!#REF!</definedName>
    <definedName name="__123Graph_C" localSheetId="44" hidden="1">[3]PLAZASXI!#REF!</definedName>
    <definedName name="__123Graph_C" localSheetId="24" hidden="1">[3]PLAZASXI!#REF!</definedName>
    <definedName name="__123Graph_C" localSheetId="74">#REF!</definedName>
    <definedName name="__123Graph_C" localSheetId="48" hidden="1">[3]PLAZASXI!#REF!</definedName>
    <definedName name="__123Graph_C" localSheetId="58" hidden="1">[3]PLAZASXI!#REF!</definedName>
    <definedName name="__123Graph_C" localSheetId="59" hidden="1">[3]PLAZASXI!#REF!</definedName>
    <definedName name="__123Graph_C" localSheetId="25" hidden="1">[3]PLAZASXI!#REF!</definedName>
    <definedName name="__123Graph_C" localSheetId="39" hidden="1">[3]PLAZASXI!#REF!</definedName>
    <definedName name="__123Graph_C" hidden="1">[3]PLAZASXI!#REF!</definedName>
    <definedName name="__123Graph_D" localSheetId="41" hidden="1">[3]PLAZASXI!#REF!</definedName>
    <definedName name="__123Graph_D" localSheetId="61" hidden="1">[3]PLAZASXI!#REF!</definedName>
    <definedName name="__123Graph_D" localSheetId="75" hidden="1">[4]PLAZASXI!#REF!</definedName>
    <definedName name="__123Graph_D" localSheetId="28" hidden="1">[3]PLAZASXI!#REF!</definedName>
    <definedName name="__123Graph_D" localSheetId="42" hidden="1">[3]PLAZASXI!#REF!</definedName>
    <definedName name="__123Graph_D" localSheetId="43" hidden="1">[3]PLAZASXI!#REF!</definedName>
    <definedName name="__123Graph_D" localSheetId="23" hidden="1">[3]PLAZASXI!#REF!</definedName>
    <definedName name="__123Graph_D" localSheetId="44" hidden="1">[3]PLAZASXI!#REF!</definedName>
    <definedName name="__123Graph_D" localSheetId="24" hidden="1">[3]PLAZASXI!#REF!</definedName>
    <definedName name="__123Graph_D" localSheetId="74">#REF!</definedName>
    <definedName name="__123Graph_D" localSheetId="48" hidden="1">[3]PLAZASXI!#REF!</definedName>
    <definedName name="__123Graph_D" localSheetId="58" hidden="1">[3]PLAZASXI!#REF!</definedName>
    <definedName name="__123Graph_D" localSheetId="59" hidden="1">[3]PLAZASXI!#REF!</definedName>
    <definedName name="__123Graph_D" localSheetId="25" hidden="1">[3]PLAZASXI!#REF!</definedName>
    <definedName name="__123Graph_D" localSheetId="39" hidden="1">[3]PLAZASXI!#REF!</definedName>
    <definedName name="__123Graph_D" hidden="1">[3]PLAZASXI!#REF!</definedName>
    <definedName name="__123Graph_E" localSheetId="41" hidden="1">[3]PLAZASXI!#REF!</definedName>
    <definedName name="__123Graph_E" localSheetId="61" hidden="1">[3]PLAZASXI!#REF!</definedName>
    <definedName name="__123Graph_E" localSheetId="75" hidden="1">[4]PLAZASXI!#REF!</definedName>
    <definedName name="__123Graph_E" localSheetId="28" hidden="1">[3]PLAZASXI!#REF!</definedName>
    <definedName name="__123Graph_E" localSheetId="42" hidden="1">[3]PLAZASXI!#REF!</definedName>
    <definedName name="__123Graph_E" localSheetId="43" hidden="1">[3]PLAZASXI!#REF!</definedName>
    <definedName name="__123Graph_E" localSheetId="23" hidden="1">[3]PLAZASXI!#REF!</definedName>
    <definedName name="__123Graph_E" localSheetId="44" hidden="1">[3]PLAZASXI!#REF!</definedName>
    <definedName name="__123Graph_E" localSheetId="24" hidden="1">[3]PLAZASXI!#REF!</definedName>
    <definedName name="__123Graph_E" localSheetId="74">#REF!</definedName>
    <definedName name="__123Graph_E" localSheetId="48" hidden="1">[3]PLAZASXI!#REF!</definedName>
    <definedName name="__123Graph_E" localSheetId="58" hidden="1">[3]PLAZASXI!#REF!</definedName>
    <definedName name="__123Graph_E" localSheetId="59" hidden="1">[3]PLAZASXI!#REF!</definedName>
    <definedName name="__123Graph_E" localSheetId="25" hidden="1">[3]PLAZASXI!#REF!</definedName>
    <definedName name="__123Graph_E" localSheetId="39" hidden="1">[3]PLAZASXI!#REF!</definedName>
    <definedName name="__123Graph_E" hidden="1">[3]PLAZASXI!#REF!</definedName>
    <definedName name="__123Graph_F" localSheetId="41" hidden="1">[3]PLAZASXI!#REF!</definedName>
    <definedName name="__123Graph_F" localSheetId="61" hidden="1">[3]PLAZASXI!#REF!</definedName>
    <definedName name="__123Graph_F" localSheetId="75" hidden="1">[4]PLAZASXI!#REF!</definedName>
    <definedName name="__123Graph_F" localSheetId="28" hidden="1">[3]PLAZASXI!#REF!</definedName>
    <definedName name="__123Graph_F" localSheetId="42" hidden="1">[3]PLAZASXI!#REF!</definedName>
    <definedName name="__123Graph_F" localSheetId="43" hidden="1">[3]PLAZASXI!#REF!</definedName>
    <definedName name="__123Graph_F" localSheetId="23" hidden="1">[3]PLAZASXI!#REF!</definedName>
    <definedName name="__123Graph_F" localSheetId="44" hidden="1">[3]PLAZASXI!#REF!</definedName>
    <definedName name="__123Graph_F" localSheetId="24" hidden="1">[3]PLAZASXI!#REF!</definedName>
    <definedName name="__123Graph_F" localSheetId="74">#REF!</definedName>
    <definedName name="__123Graph_F" localSheetId="48" hidden="1">[3]PLAZASXI!#REF!</definedName>
    <definedName name="__123Graph_F" localSheetId="58" hidden="1">[3]PLAZASXI!#REF!</definedName>
    <definedName name="__123Graph_F" localSheetId="59" hidden="1">[3]PLAZASXI!#REF!</definedName>
    <definedName name="__123Graph_F" localSheetId="25" hidden="1">[3]PLAZASXI!#REF!</definedName>
    <definedName name="__123Graph_F" localSheetId="39" hidden="1">[3]PLAZASXI!#REF!</definedName>
    <definedName name="__123Graph_F" hidden="1">[3]PLAZASXI!#REF!</definedName>
    <definedName name="__123Graph_X" localSheetId="41" hidden="1">'[2]TAB DCENTE CETI 2001'!#REF!</definedName>
    <definedName name="__123Graph_X" localSheetId="61" hidden="1">'[2]TAB DCENTE CETI 2001'!#REF!</definedName>
    <definedName name="__123Graph_X" localSheetId="28" hidden="1">'[2]TAB DCENTE CETI 2001'!#REF!</definedName>
    <definedName name="__123Graph_X" localSheetId="42" hidden="1">'[2]TAB DCENTE CETI 2001'!#REF!</definedName>
    <definedName name="__123Graph_X" localSheetId="43" hidden="1">'[2]TAB DCENTE CETI 2001'!#REF!</definedName>
    <definedName name="__123Graph_X" localSheetId="23" hidden="1">'[2]TAB DCENTE CETI 2001'!#REF!</definedName>
    <definedName name="__123Graph_X" localSheetId="44" hidden="1">'[2]TAB DCENTE CETI 2001'!#REF!</definedName>
    <definedName name="__123Graph_X" localSheetId="24" hidden="1">'[2]TAB DCENTE CETI 2001'!#REF!</definedName>
    <definedName name="__123Graph_X" localSheetId="74">#REF!</definedName>
    <definedName name="__123Graph_X" localSheetId="48" hidden="1">'[2]TAB DCENTE CETI 2001'!#REF!</definedName>
    <definedName name="__123Graph_X" localSheetId="58" hidden="1">'[2]TAB DCENTE CETI 2001'!#REF!</definedName>
    <definedName name="__123Graph_X" localSheetId="59" hidden="1">'[2]TAB DCENTE CETI 2001'!#REF!</definedName>
    <definedName name="__123Graph_X" localSheetId="25" hidden="1">'[2]TAB DCENTE CETI 2001'!#REF!</definedName>
    <definedName name="__123Graph_X" localSheetId="39" hidden="1">'[2]TAB DCENTE CETI 2001'!#REF!</definedName>
    <definedName name="__123Graph_X" hidden="1">'[2]TAB DCENTE CETI 2001'!#REF!</definedName>
    <definedName name="__ags1" localSheetId="41">#REF!</definedName>
    <definedName name="__ags1" localSheetId="31">#REF!</definedName>
    <definedName name="__ags1" localSheetId="30">#REF!</definedName>
    <definedName name="__ags1" localSheetId="61">#REF!</definedName>
    <definedName name="__ags1" localSheetId="28">#REF!</definedName>
    <definedName name="__ags1" localSheetId="42">#REF!</definedName>
    <definedName name="__ags1" localSheetId="43">#REF!</definedName>
    <definedName name="__ags1" localSheetId="44">#REF!</definedName>
    <definedName name="__ags1" localSheetId="24">#REF!</definedName>
    <definedName name="__ags1" localSheetId="48">#REF!</definedName>
    <definedName name="__ags1" localSheetId="58">#REF!</definedName>
    <definedName name="__ags1" localSheetId="59">#REF!</definedName>
    <definedName name="__ags1" localSheetId="25">#REF!</definedName>
    <definedName name="__ags1" localSheetId="39">#REF!</definedName>
    <definedName name="__ags1">#REF!</definedName>
    <definedName name="__ags2" localSheetId="41">#REF!</definedName>
    <definedName name="__ags2" localSheetId="31">#REF!</definedName>
    <definedName name="__ags2" localSheetId="30">#REF!</definedName>
    <definedName name="__ags2" localSheetId="61">#REF!</definedName>
    <definedName name="__ags2" localSheetId="28">#REF!</definedName>
    <definedName name="__ags2" localSheetId="42">#REF!</definedName>
    <definedName name="__ags2" localSheetId="43">#REF!</definedName>
    <definedName name="__ags2" localSheetId="44">#REF!</definedName>
    <definedName name="__ags2" localSheetId="24">#REF!</definedName>
    <definedName name="__ags2" localSheetId="48">#REF!</definedName>
    <definedName name="__ags2" localSheetId="58">#REF!</definedName>
    <definedName name="__ags2" localSheetId="59">#REF!</definedName>
    <definedName name="__ags2" localSheetId="25">#REF!</definedName>
    <definedName name="__ags2" localSheetId="39">#REF!</definedName>
    <definedName name="__ags2">#REF!</definedName>
    <definedName name="__bcn1" localSheetId="41">#REF!</definedName>
    <definedName name="__bcn1" localSheetId="31">#REF!</definedName>
    <definedName name="__bcn1" localSheetId="30">#REF!</definedName>
    <definedName name="__bcn1" localSheetId="61">#REF!</definedName>
    <definedName name="__bcn1" localSheetId="28">#REF!</definedName>
    <definedName name="__bcn1" localSheetId="42">#REF!</definedName>
    <definedName name="__bcn1" localSheetId="43">#REF!</definedName>
    <definedName name="__bcn1" localSheetId="44">#REF!</definedName>
    <definedName name="__bcn1" localSheetId="24">#REF!</definedName>
    <definedName name="__bcn1" localSheetId="48">#REF!</definedName>
    <definedName name="__bcn1" localSheetId="58">#REF!</definedName>
    <definedName name="__bcn1" localSheetId="59">#REF!</definedName>
    <definedName name="__bcn1" localSheetId="25">#REF!</definedName>
    <definedName name="__bcn1" localSheetId="39">#REF!</definedName>
    <definedName name="__bcn1">#REF!</definedName>
    <definedName name="__bcn2" localSheetId="41">#REF!</definedName>
    <definedName name="__bcn2" localSheetId="31">#REF!</definedName>
    <definedName name="__bcn2" localSheetId="30">#REF!</definedName>
    <definedName name="__bcn2" localSheetId="61">#REF!</definedName>
    <definedName name="__bcn2" localSheetId="28">#REF!</definedName>
    <definedName name="__bcn2" localSheetId="42">#REF!</definedName>
    <definedName name="__bcn2" localSheetId="43">#REF!</definedName>
    <definedName name="__bcn2" localSheetId="44">#REF!</definedName>
    <definedName name="__bcn2" localSheetId="24">#REF!</definedName>
    <definedName name="__bcn2" localSheetId="48">#REF!</definedName>
    <definedName name="__bcn2" localSheetId="58">#REF!</definedName>
    <definedName name="__bcn2" localSheetId="59">#REF!</definedName>
    <definedName name="__bcn2" localSheetId="25">#REF!</definedName>
    <definedName name="__bcn2" localSheetId="39">#REF!</definedName>
    <definedName name="__bcn2">#REF!</definedName>
    <definedName name="__bcs1" localSheetId="41">#REF!</definedName>
    <definedName name="__bcs1" localSheetId="31">#REF!</definedName>
    <definedName name="__bcs1" localSheetId="30">#REF!</definedName>
    <definedName name="__bcs1" localSheetId="61">#REF!</definedName>
    <definedName name="__bcs1" localSheetId="28">#REF!</definedName>
    <definedName name="__bcs1" localSheetId="42">#REF!</definedName>
    <definedName name="__bcs1" localSheetId="43">#REF!</definedName>
    <definedName name="__bcs1" localSheetId="44">#REF!</definedName>
    <definedName name="__bcs1" localSheetId="24">#REF!</definedName>
    <definedName name="__bcs1" localSheetId="48">#REF!</definedName>
    <definedName name="__bcs1" localSheetId="58">#REF!</definedName>
    <definedName name="__bcs1" localSheetId="59">#REF!</definedName>
    <definedName name="__bcs1" localSheetId="25">#REF!</definedName>
    <definedName name="__bcs1" localSheetId="39">#REF!</definedName>
    <definedName name="__bcs1">#REF!</definedName>
    <definedName name="__bcs2" localSheetId="41">#REF!</definedName>
    <definedName name="__bcs2" localSheetId="31">#REF!</definedName>
    <definedName name="__bcs2" localSheetId="30">#REF!</definedName>
    <definedName name="__bcs2" localSheetId="61">#REF!</definedName>
    <definedName name="__bcs2" localSheetId="28">#REF!</definedName>
    <definedName name="__bcs2" localSheetId="42">#REF!</definedName>
    <definedName name="__bcs2" localSheetId="43">#REF!</definedName>
    <definedName name="__bcs2" localSheetId="44">#REF!</definedName>
    <definedName name="__bcs2" localSheetId="24">#REF!</definedName>
    <definedName name="__bcs2" localSheetId="48">#REF!</definedName>
    <definedName name="__bcs2" localSheetId="58">#REF!</definedName>
    <definedName name="__bcs2" localSheetId="59">#REF!</definedName>
    <definedName name="__bcs2" localSheetId="25">#REF!</definedName>
    <definedName name="__bcs2" localSheetId="39">#REF!</definedName>
    <definedName name="__bcs2">#REF!</definedName>
    <definedName name="__col1" localSheetId="41">#REF!</definedName>
    <definedName name="__col1" localSheetId="31">#REF!</definedName>
    <definedName name="__col1" localSheetId="30">#REF!</definedName>
    <definedName name="__col1" localSheetId="61">#REF!</definedName>
    <definedName name="__col1" localSheetId="28">#REF!</definedName>
    <definedName name="__col1" localSheetId="42">#REF!</definedName>
    <definedName name="__col1" localSheetId="43">#REF!</definedName>
    <definedName name="__col1" localSheetId="44">#REF!</definedName>
    <definedName name="__col1" localSheetId="24">#REF!</definedName>
    <definedName name="__col1" localSheetId="48">#REF!</definedName>
    <definedName name="__col1" localSheetId="58">#REF!</definedName>
    <definedName name="__col1" localSheetId="59">#REF!</definedName>
    <definedName name="__col1" localSheetId="25">#REF!</definedName>
    <definedName name="__col1" localSheetId="39">#REF!</definedName>
    <definedName name="__col1">#REF!</definedName>
    <definedName name="__col2" localSheetId="41">#REF!</definedName>
    <definedName name="__col2" localSheetId="31">#REF!</definedName>
    <definedName name="__col2" localSheetId="30">#REF!</definedName>
    <definedName name="__col2" localSheetId="61">#REF!</definedName>
    <definedName name="__col2" localSheetId="28">#REF!</definedName>
    <definedName name="__col2" localSheetId="42">#REF!</definedName>
    <definedName name="__col2" localSheetId="43">#REF!</definedName>
    <definedName name="__col2" localSheetId="44">#REF!</definedName>
    <definedName name="__col2" localSheetId="24">#REF!</definedName>
    <definedName name="__col2" localSheetId="48">#REF!</definedName>
    <definedName name="__col2" localSheetId="58">#REF!</definedName>
    <definedName name="__col2" localSheetId="59">#REF!</definedName>
    <definedName name="__col2" localSheetId="25">#REF!</definedName>
    <definedName name="__col2" localSheetId="39">#REF!</definedName>
    <definedName name="__col2">#REF!</definedName>
    <definedName name="__dgo1" localSheetId="41">#REF!</definedName>
    <definedName name="__dgo1" localSheetId="31">#REF!</definedName>
    <definedName name="__dgo1" localSheetId="30">#REF!</definedName>
    <definedName name="__dgo1" localSheetId="61">#REF!</definedName>
    <definedName name="__dgo1" localSheetId="28">#REF!</definedName>
    <definedName name="__dgo1" localSheetId="42">#REF!</definedName>
    <definedName name="__dgo1" localSheetId="43">#REF!</definedName>
    <definedName name="__dgo1" localSheetId="44">#REF!</definedName>
    <definedName name="__dgo1" localSheetId="24">#REF!</definedName>
    <definedName name="__dgo1" localSheetId="48">#REF!</definedName>
    <definedName name="__dgo1" localSheetId="58">#REF!</definedName>
    <definedName name="__dgo1" localSheetId="59">#REF!</definedName>
    <definedName name="__dgo1" localSheetId="25">#REF!</definedName>
    <definedName name="__dgo1" localSheetId="39">#REF!</definedName>
    <definedName name="__dgo1">#REF!</definedName>
    <definedName name="__dgo2" localSheetId="41">#REF!</definedName>
    <definedName name="__dgo2" localSheetId="31">#REF!</definedName>
    <definedName name="__dgo2" localSheetId="30">#REF!</definedName>
    <definedName name="__dgo2" localSheetId="61">#REF!</definedName>
    <definedName name="__dgo2" localSheetId="28">#REF!</definedName>
    <definedName name="__dgo2" localSheetId="42">#REF!</definedName>
    <definedName name="__dgo2" localSheetId="43">#REF!</definedName>
    <definedName name="__dgo2" localSheetId="44">#REF!</definedName>
    <definedName name="__dgo2" localSheetId="24">#REF!</definedName>
    <definedName name="__dgo2" localSheetId="48">#REF!</definedName>
    <definedName name="__dgo2" localSheetId="58">#REF!</definedName>
    <definedName name="__dgo2" localSheetId="59">#REF!</definedName>
    <definedName name="__dgo2" localSheetId="25">#REF!</definedName>
    <definedName name="__dgo2" localSheetId="39">#REF!</definedName>
    <definedName name="__dgo2">#REF!</definedName>
    <definedName name="__gro1" localSheetId="41">#REF!</definedName>
    <definedName name="__gro1" localSheetId="31">#REF!</definedName>
    <definedName name="__gro1" localSheetId="30">#REF!</definedName>
    <definedName name="__gro1" localSheetId="61">#REF!</definedName>
    <definedName name="__gro1" localSheetId="28">#REF!</definedName>
    <definedName name="__gro1" localSheetId="42">#REF!</definedName>
    <definedName name="__gro1" localSheetId="43">#REF!</definedName>
    <definedName name="__gro1" localSheetId="44">#REF!</definedName>
    <definedName name="__gro1" localSheetId="24">#REF!</definedName>
    <definedName name="__gro1" localSheetId="48">#REF!</definedName>
    <definedName name="__gro1" localSheetId="58">#REF!</definedName>
    <definedName name="__gro1" localSheetId="59">#REF!</definedName>
    <definedName name="__gro1" localSheetId="25">#REF!</definedName>
    <definedName name="__gro1" localSheetId="39">#REF!</definedName>
    <definedName name="__gro1">#REF!</definedName>
    <definedName name="__gro2" localSheetId="41">#REF!</definedName>
    <definedName name="__gro2" localSheetId="31">#REF!</definedName>
    <definedName name="__gro2" localSheetId="30">#REF!</definedName>
    <definedName name="__gro2" localSheetId="61">#REF!</definedName>
    <definedName name="__gro2" localSheetId="28">#REF!</definedName>
    <definedName name="__gro2" localSheetId="42">#REF!</definedName>
    <definedName name="__gro2" localSheetId="43">#REF!</definedName>
    <definedName name="__gro2" localSheetId="44">#REF!</definedName>
    <definedName name="__gro2" localSheetId="24">#REF!</definedName>
    <definedName name="__gro2" localSheetId="48">#REF!</definedName>
    <definedName name="__gro2" localSheetId="58">#REF!</definedName>
    <definedName name="__gro2" localSheetId="59">#REF!</definedName>
    <definedName name="__gro2" localSheetId="25">#REF!</definedName>
    <definedName name="__gro2" localSheetId="39">#REF!</definedName>
    <definedName name="__gro2">#REF!</definedName>
    <definedName name="__gto1" localSheetId="41">#REF!</definedName>
    <definedName name="__gto1" localSheetId="31">#REF!</definedName>
    <definedName name="__gto1" localSheetId="30">#REF!</definedName>
    <definedName name="__gto1" localSheetId="61">#REF!</definedName>
    <definedName name="__gto1" localSheetId="28">#REF!</definedName>
    <definedName name="__gto1" localSheetId="42">#REF!</definedName>
    <definedName name="__gto1" localSheetId="43">#REF!</definedName>
    <definedName name="__gto1" localSheetId="44">#REF!</definedName>
    <definedName name="__gto1" localSheetId="24">#REF!</definedName>
    <definedName name="__gto1" localSheetId="48">#REF!</definedName>
    <definedName name="__gto1" localSheetId="58">#REF!</definedName>
    <definedName name="__gto1" localSheetId="59">#REF!</definedName>
    <definedName name="__gto1" localSheetId="25">#REF!</definedName>
    <definedName name="__gto1" localSheetId="39">#REF!</definedName>
    <definedName name="__gto1">#REF!</definedName>
    <definedName name="__gto2" localSheetId="41">#REF!</definedName>
    <definedName name="__gto2" localSheetId="31">#REF!</definedName>
    <definedName name="__gto2" localSheetId="30">#REF!</definedName>
    <definedName name="__gto2" localSheetId="61">#REF!</definedName>
    <definedName name="__gto2" localSheetId="28">#REF!</definedName>
    <definedName name="__gto2" localSheetId="42">#REF!</definedName>
    <definedName name="__gto2" localSheetId="43">#REF!</definedName>
    <definedName name="__gto2" localSheetId="44">#REF!</definedName>
    <definedName name="__gto2" localSheetId="24">#REF!</definedName>
    <definedName name="__gto2" localSheetId="48">#REF!</definedName>
    <definedName name="__gto2" localSheetId="58">#REF!</definedName>
    <definedName name="__gto2" localSheetId="59">#REF!</definedName>
    <definedName name="__gto2" localSheetId="25">#REF!</definedName>
    <definedName name="__gto2" localSheetId="39">#REF!</definedName>
    <definedName name="__gto2">#REF!</definedName>
    <definedName name="__hgo1" localSheetId="41">#REF!</definedName>
    <definedName name="__hgo1" localSheetId="31">#REF!</definedName>
    <definedName name="__hgo1" localSheetId="30">#REF!</definedName>
    <definedName name="__hgo1" localSheetId="61">#REF!</definedName>
    <definedName name="__hgo1" localSheetId="28">#REF!</definedName>
    <definedName name="__hgo1" localSheetId="42">#REF!</definedName>
    <definedName name="__hgo1" localSheetId="43">#REF!</definedName>
    <definedName name="__hgo1" localSheetId="44">#REF!</definedName>
    <definedName name="__hgo1" localSheetId="24">#REF!</definedName>
    <definedName name="__hgo1" localSheetId="48">#REF!</definedName>
    <definedName name="__hgo1" localSheetId="58">#REF!</definedName>
    <definedName name="__hgo1" localSheetId="59">#REF!</definedName>
    <definedName name="__hgo1" localSheetId="25">#REF!</definedName>
    <definedName name="__hgo1" localSheetId="39">#REF!</definedName>
    <definedName name="__hgo1">#REF!</definedName>
    <definedName name="__hgo2" localSheetId="41">#REF!</definedName>
    <definedName name="__hgo2" localSheetId="31">#REF!</definedName>
    <definedName name="__hgo2" localSheetId="30">#REF!</definedName>
    <definedName name="__hgo2" localSheetId="61">#REF!</definedName>
    <definedName name="__hgo2" localSheetId="28">#REF!</definedName>
    <definedName name="__hgo2" localSheetId="42">#REF!</definedName>
    <definedName name="__hgo2" localSheetId="43">#REF!</definedName>
    <definedName name="__hgo2" localSheetId="44">#REF!</definedName>
    <definedName name="__hgo2" localSheetId="24">#REF!</definedName>
    <definedName name="__hgo2" localSheetId="48">#REF!</definedName>
    <definedName name="__hgo2" localSheetId="58">#REF!</definedName>
    <definedName name="__hgo2" localSheetId="59">#REF!</definedName>
    <definedName name="__hgo2" localSheetId="25">#REF!</definedName>
    <definedName name="__hgo2" localSheetId="39">#REF!</definedName>
    <definedName name="__hgo2">#REF!</definedName>
    <definedName name="__jal1" localSheetId="41">#REF!</definedName>
    <definedName name="__jal1" localSheetId="31">#REF!</definedName>
    <definedName name="__jal1" localSheetId="30">#REF!</definedName>
    <definedName name="__jal1" localSheetId="61">#REF!</definedName>
    <definedName name="__jal1" localSheetId="28">#REF!</definedName>
    <definedName name="__jal1" localSheetId="42">#REF!</definedName>
    <definedName name="__jal1" localSheetId="43">#REF!</definedName>
    <definedName name="__jal1" localSheetId="44">#REF!</definedName>
    <definedName name="__jal1" localSheetId="24">#REF!</definedName>
    <definedName name="__jal1" localSheetId="48">#REF!</definedName>
    <definedName name="__jal1" localSheetId="58">#REF!</definedName>
    <definedName name="__jal1" localSheetId="59">#REF!</definedName>
    <definedName name="__jal1" localSheetId="25">#REF!</definedName>
    <definedName name="__jal1" localSheetId="39">#REF!</definedName>
    <definedName name="__jal1">#REF!</definedName>
    <definedName name="__jal2" localSheetId="41">#REF!</definedName>
    <definedName name="__jal2" localSheetId="31">#REF!</definedName>
    <definedName name="__jal2" localSheetId="30">#REF!</definedName>
    <definedName name="__jal2" localSheetId="61">#REF!</definedName>
    <definedName name="__jal2" localSheetId="28">#REF!</definedName>
    <definedName name="__jal2" localSheetId="42">#REF!</definedName>
    <definedName name="__jal2" localSheetId="43">#REF!</definedName>
    <definedName name="__jal2" localSheetId="44">#REF!</definedName>
    <definedName name="__jal2" localSheetId="24">#REF!</definedName>
    <definedName name="__jal2" localSheetId="48">#REF!</definedName>
    <definedName name="__jal2" localSheetId="58">#REF!</definedName>
    <definedName name="__jal2" localSheetId="59">#REF!</definedName>
    <definedName name="__jal2" localSheetId="25">#REF!</definedName>
    <definedName name="__jal2" localSheetId="39">#REF!</definedName>
    <definedName name="__jal2">#REF!</definedName>
    <definedName name="__mex1" localSheetId="41">#REF!</definedName>
    <definedName name="__mex1" localSheetId="31">#REF!</definedName>
    <definedName name="__mex1" localSheetId="30">#REF!</definedName>
    <definedName name="__mex1" localSheetId="61">#REF!</definedName>
    <definedName name="__mex1" localSheetId="28">#REF!</definedName>
    <definedName name="__mex1" localSheetId="42">#REF!</definedName>
    <definedName name="__mex1" localSheetId="43">#REF!</definedName>
    <definedName name="__mex1" localSheetId="44">#REF!</definedName>
    <definedName name="__mex1" localSheetId="24">#REF!</definedName>
    <definedName name="__mex1" localSheetId="48">#REF!</definedName>
    <definedName name="__mex1" localSheetId="58">#REF!</definedName>
    <definedName name="__mex1" localSheetId="59">#REF!</definedName>
    <definedName name="__mex1" localSheetId="25">#REF!</definedName>
    <definedName name="__mex1" localSheetId="39">#REF!</definedName>
    <definedName name="__mex1">#REF!</definedName>
    <definedName name="__mex2" localSheetId="41">#REF!</definedName>
    <definedName name="__mex2" localSheetId="31">#REF!</definedName>
    <definedName name="__mex2" localSheetId="30">#REF!</definedName>
    <definedName name="__mex2" localSheetId="61">#REF!</definedName>
    <definedName name="__mex2" localSheetId="28">#REF!</definedName>
    <definedName name="__mex2" localSheetId="42">#REF!</definedName>
    <definedName name="__mex2" localSheetId="43">#REF!</definedName>
    <definedName name="__mex2" localSheetId="44">#REF!</definedName>
    <definedName name="__mex2" localSheetId="24">#REF!</definedName>
    <definedName name="__mex2" localSheetId="48">#REF!</definedName>
    <definedName name="__mex2" localSheetId="58">#REF!</definedName>
    <definedName name="__mex2" localSheetId="59">#REF!</definedName>
    <definedName name="__mex2" localSheetId="25">#REF!</definedName>
    <definedName name="__mex2" localSheetId="39">#REF!</definedName>
    <definedName name="__mex2">#REF!</definedName>
    <definedName name="__mor1" localSheetId="41">#REF!</definedName>
    <definedName name="__mor1" localSheetId="31">#REF!</definedName>
    <definedName name="__mor1" localSheetId="30">#REF!</definedName>
    <definedName name="__mor1" localSheetId="61">#REF!</definedName>
    <definedName name="__mor1" localSheetId="28">#REF!</definedName>
    <definedName name="__mor1" localSheetId="42">#REF!</definedName>
    <definedName name="__mor1" localSheetId="43">#REF!</definedName>
    <definedName name="__mor1" localSheetId="44">#REF!</definedName>
    <definedName name="__mor1" localSheetId="24">#REF!</definedName>
    <definedName name="__mor1" localSheetId="48">#REF!</definedName>
    <definedName name="__mor1" localSheetId="58">#REF!</definedName>
    <definedName name="__mor1" localSheetId="59">#REF!</definedName>
    <definedName name="__mor1" localSheetId="25">#REF!</definedName>
    <definedName name="__mor1" localSheetId="39">#REF!</definedName>
    <definedName name="__mor1">#REF!</definedName>
    <definedName name="__mor2" localSheetId="41">#REF!</definedName>
    <definedName name="__mor2" localSheetId="31">#REF!</definedName>
    <definedName name="__mor2" localSheetId="30">#REF!</definedName>
    <definedName name="__mor2" localSheetId="61">#REF!</definedName>
    <definedName name="__mor2" localSheetId="28">#REF!</definedName>
    <definedName name="__mor2" localSheetId="42">#REF!</definedName>
    <definedName name="__mor2" localSheetId="43">#REF!</definedName>
    <definedName name="__mor2" localSheetId="44">#REF!</definedName>
    <definedName name="__mor2" localSheetId="24">#REF!</definedName>
    <definedName name="__mor2" localSheetId="48">#REF!</definedName>
    <definedName name="__mor2" localSheetId="58">#REF!</definedName>
    <definedName name="__mor2" localSheetId="59">#REF!</definedName>
    <definedName name="__mor2" localSheetId="25">#REF!</definedName>
    <definedName name="__mor2" localSheetId="39">#REF!</definedName>
    <definedName name="__mor2">#REF!</definedName>
    <definedName name="__nay1" localSheetId="41">#REF!</definedName>
    <definedName name="__nay1" localSheetId="31">#REF!</definedName>
    <definedName name="__nay1" localSheetId="30">#REF!</definedName>
    <definedName name="__nay1" localSheetId="61">#REF!</definedName>
    <definedName name="__nay1" localSheetId="28">#REF!</definedName>
    <definedName name="__nay1" localSheetId="42">#REF!</definedName>
    <definedName name="__nay1" localSheetId="43">#REF!</definedName>
    <definedName name="__nay1" localSheetId="44">#REF!</definedName>
    <definedName name="__nay1" localSheetId="24">#REF!</definedName>
    <definedName name="__nay1" localSheetId="48">#REF!</definedName>
    <definedName name="__nay1" localSheetId="58">#REF!</definedName>
    <definedName name="__nay1" localSheetId="59">#REF!</definedName>
    <definedName name="__nay1" localSheetId="25">#REF!</definedName>
    <definedName name="__nay1" localSheetId="39">#REF!</definedName>
    <definedName name="__nay1">#REF!</definedName>
    <definedName name="__nay2" localSheetId="41">#REF!</definedName>
    <definedName name="__nay2" localSheetId="31">#REF!</definedName>
    <definedName name="__nay2" localSheetId="30">#REF!</definedName>
    <definedName name="__nay2" localSheetId="61">#REF!</definedName>
    <definedName name="__nay2" localSheetId="28">#REF!</definedName>
    <definedName name="__nay2" localSheetId="42">#REF!</definedName>
    <definedName name="__nay2" localSheetId="43">#REF!</definedName>
    <definedName name="__nay2" localSheetId="44">#REF!</definedName>
    <definedName name="__nay2" localSheetId="24">#REF!</definedName>
    <definedName name="__nay2" localSheetId="48">#REF!</definedName>
    <definedName name="__nay2" localSheetId="58">#REF!</definedName>
    <definedName name="__nay2" localSheetId="59">#REF!</definedName>
    <definedName name="__nay2" localSheetId="25">#REF!</definedName>
    <definedName name="__nay2" localSheetId="39">#REF!</definedName>
    <definedName name="__nay2">#REF!</definedName>
    <definedName name="__oax1" localSheetId="41">#REF!</definedName>
    <definedName name="__oax1" localSheetId="31">#REF!</definedName>
    <definedName name="__oax1" localSheetId="30">#REF!</definedName>
    <definedName name="__oax1" localSheetId="61">#REF!</definedName>
    <definedName name="__oax1" localSheetId="28">#REF!</definedName>
    <definedName name="__oax1" localSheetId="42">#REF!</definedName>
    <definedName name="__oax1" localSheetId="43">#REF!</definedName>
    <definedName name="__oax1" localSheetId="44">#REF!</definedName>
    <definedName name="__oax1" localSheetId="24">#REF!</definedName>
    <definedName name="__oax1" localSheetId="48">#REF!</definedName>
    <definedName name="__oax1" localSheetId="58">#REF!</definedName>
    <definedName name="__oax1" localSheetId="59">#REF!</definedName>
    <definedName name="__oax1" localSheetId="25">#REF!</definedName>
    <definedName name="__oax1" localSheetId="39">#REF!</definedName>
    <definedName name="__oax1">#REF!</definedName>
    <definedName name="__oax2" localSheetId="41">#REF!</definedName>
    <definedName name="__oax2" localSheetId="31">#REF!</definedName>
    <definedName name="__oax2" localSheetId="30">#REF!</definedName>
    <definedName name="__oax2" localSheetId="61">#REF!</definedName>
    <definedName name="__oax2" localSheetId="28">#REF!</definedName>
    <definedName name="__oax2" localSheetId="42">#REF!</definedName>
    <definedName name="__oax2" localSheetId="43">#REF!</definedName>
    <definedName name="__oax2" localSheetId="44">#REF!</definedName>
    <definedName name="__oax2" localSheetId="24">#REF!</definedName>
    <definedName name="__oax2" localSheetId="48">#REF!</definedName>
    <definedName name="__oax2" localSheetId="58">#REF!</definedName>
    <definedName name="__oax2" localSheetId="59">#REF!</definedName>
    <definedName name="__oax2" localSheetId="25">#REF!</definedName>
    <definedName name="__oax2" localSheetId="39">#REF!</definedName>
    <definedName name="__oax2">#REF!</definedName>
    <definedName name="__pue1" localSheetId="41">#REF!</definedName>
    <definedName name="__pue1" localSheetId="31">#REF!</definedName>
    <definedName name="__pue1" localSheetId="30">#REF!</definedName>
    <definedName name="__pue1" localSheetId="61">#REF!</definedName>
    <definedName name="__pue1" localSheetId="28">#REF!</definedName>
    <definedName name="__pue1" localSheetId="42">#REF!</definedName>
    <definedName name="__pue1" localSheetId="43">#REF!</definedName>
    <definedName name="__pue1" localSheetId="44">#REF!</definedName>
    <definedName name="__pue1" localSheetId="24">#REF!</definedName>
    <definedName name="__pue1" localSheetId="48">#REF!</definedName>
    <definedName name="__pue1" localSheetId="58">#REF!</definedName>
    <definedName name="__pue1" localSheetId="59">#REF!</definedName>
    <definedName name="__pue1" localSheetId="25">#REF!</definedName>
    <definedName name="__pue1" localSheetId="39">#REF!</definedName>
    <definedName name="__pue1">#REF!</definedName>
    <definedName name="__pue2" localSheetId="41">#REF!</definedName>
    <definedName name="__pue2" localSheetId="31">#REF!</definedName>
    <definedName name="__pue2" localSheetId="30">#REF!</definedName>
    <definedName name="__pue2" localSheetId="61">#REF!</definedName>
    <definedName name="__pue2" localSheetId="28">#REF!</definedName>
    <definedName name="__pue2" localSheetId="42">#REF!</definedName>
    <definedName name="__pue2" localSheetId="43">#REF!</definedName>
    <definedName name="__pue2" localSheetId="44">#REF!</definedName>
    <definedName name="__pue2" localSheetId="24">#REF!</definedName>
    <definedName name="__pue2" localSheetId="48">#REF!</definedName>
    <definedName name="__pue2" localSheetId="58">#REF!</definedName>
    <definedName name="__pue2" localSheetId="59">#REF!</definedName>
    <definedName name="__pue2" localSheetId="25">#REF!</definedName>
    <definedName name="__pue2" localSheetId="39">#REF!</definedName>
    <definedName name="__pue2">#REF!</definedName>
    <definedName name="__qro1" localSheetId="41">#REF!</definedName>
    <definedName name="__qro1" localSheetId="31">#REF!</definedName>
    <definedName name="__qro1" localSheetId="30">#REF!</definedName>
    <definedName name="__qro1" localSheetId="61">#REF!</definedName>
    <definedName name="__qro1" localSheetId="28">#REF!</definedName>
    <definedName name="__qro1" localSheetId="42">#REF!</definedName>
    <definedName name="__qro1" localSheetId="43">#REF!</definedName>
    <definedName name="__qro1" localSheetId="44">#REF!</definedName>
    <definedName name="__qro1" localSheetId="24">#REF!</definedName>
    <definedName name="__qro1" localSheetId="48">#REF!</definedName>
    <definedName name="__qro1" localSheetId="58">#REF!</definedName>
    <definedName name="__qro1" localSheetId="59">#REF!</definedName>
    <definedName name="__qro1" localSheetId="25">#REF!</definedName>
    <definedName name="__qro1" localSheetId="39">#REF!</definedName>
    <definedName name="__qro1">#REF!</definedName>
    <definedName name="__qro2" localSheetId="41">#REF!</definedName>
    <definedName name="__qro2" localSheetId="31">#REF!</definedName>
    <definedName name="__qro2" localSheetId="30">#REF!</definedName>
    <definedName name="__qro2" localSheetId="61">#REF!</definedName>
    <definedName name="__qro2" localSheetId="28">#REF!</definedName>
    <definedName name="__qro2" localSheetId="42">#REF!</definedName>
    <definedName name="__qro2" localSheetId="43">#REF!</definedName>
    <definedName name="__qro2" localSheetId="44">#REF!</definedName>
    <definedName name="__qro2" localSheetId="24">#REF!</definedName>
    <definedName name="__qro2" localSheetId="48">#REF!</definedName>
    <definedName name="__qro2" localSheetId="58">#REF!</definedName>
    <definedName name="__qro2" localSheetId="59">#REF!</definedName>
    <definedName name="__qro2" localSheetId="25">#REF!</definedName>
    <definedName name="__qro2" localSheetId="39">#REF!</definedName>
    <definedName name="__qro2">#REF!</definedName>
    <definedName name="__rmc1" localSheetId="41">#REF!</definedName>
    <definedName name="__rmc1" localSheetId="31">#REF!</definedName>
    <definedName name="__rmc1" localSheetId="30">#REF!</definedName>
    <definedName name="__rmc1" localSheetId="61">#REF!</definedName>
    <definedName name="__rmc1" localSheetId="28">#REF!</definedName>
    <definedName name="__rmc1" localSheetId="42">#REF!</definedName>
    <definedName name="__rmc1" localSheetId="43">#REF!</definedName>
    <definedName name="__rmc1" localSheetId="44">#REF!</definedName>
    <definedName name="__rmc1" localSheetId="24">#REF!</definedName>
    <definedName name="__rmc1" localSheetId="48">#REF!</definedName>
    <definedName name="__rmc1" localSheetId="58">#REF!</definedName>
    <definedName name="__rmc1" localSheetId="59">#REF!</definedName>
    <definedName name="__rmc1" localSheetId="25">#REF!</definedName>
    <definedName name="__rmc1" localSheetId="39">#REF!</definedName>
    <definedName name="__rmc1">#REF!</definedName>
    <definedName name="__sin1" localSheetId="41">#REF!</definedName>
    <definedName name="__sin1" localSheetId="31">#REF!</definedName>
    <definedName name="__sin1" localSheetId="30">#REF!</definedName>
    <definedName name="__sin1" localSheetId="61">#REF!</definedName>
    <definedName name="__sin1" localSheetId="28">#REF!</definedName>
    <definedName name="__sin1" localSheetId="42">#REF!</definedName>
    <definedName name="__sin1" localSheetId="43">#REF!</definedName>
    <definedName name="__sin1" localSheetId="44">#REF!</definedName>
    <definedName name="__sin1" localSheetId="24">#REF!</definedName>
    <definedName name="__sin1" localSheetId="48">#REF!</definedName>
    <definedName name="__sin1" localSheetId="58">#REF!</definedName>
    <definedName name="__sin1" localSheetId="59">#REF!</definedName>
    <definedName name="__sin1" localSheetId="25">#REF!</definedName>
    <definedName name="__sin1" localSheetId="39">#REF!</definedName>
    <definedName name="__sin1">#REF!</definedName>
    <definedName name="__sin2" localSheetId="41">#REF!</definedName>
    <definedName name="__sin2" localSheetId="31">#REF!</definedName>
    <definedName name="__sin2" localSheetId="30">#REF!</definedName>
    <definedName name="__sin2" localSheetId="61">#REF!</definedName>
    <definedName name="__sin2" localSheetId="28">#REF!</definedName>
    <definedName name="__sin2" localSheetId="42">#REF!</definedName>
    <definedName name="__sin2" localSheetId="43">#REF!</definedName>
    <definedName name="__sin2" localSheetId="44">#REF!</definedName>
    <definedName name="__sin2" localSheetId="24">#REF!</definedName>
    <definedName name="__sin2" localSheetId="48">#REF!</definedName>
    <definedName name="__sin2" localSheetId="58">#REF!</definedName>
    <definedName name="__sin2" localSheetId="59">#REF!</definedName>
    <definedName name="__sin2" localSheetId="25">#REF!</definedName>
    <definedName name="__sin2" localSheetId="39">#REF!</definedName>
    <definedName name="__sin2">#REF!</definedName>
    <definedName name="__slp1" localSheetId="41">#REF!</definedName>
    <definedName name="__slp1" localSheetId="31">#REF!</definedName>
    <definedName name="__slp1" localSheetId="30">#REF!</definedName>
    <definedName name="__slp1" localSheetId="61">#REF!</definedName>
    <definedName name="__slp1" localSheetId="28">#REF!</definedName>
    <definedName name="__slp1" localSheetId="42">#REF!</definedName>
    <definedName name="__slp1" localSheetId="43">#REF!</definedName>
    <definedName name="__slp1" localSheetId="44">#REF!</definedName>
    <definedName name="__slp1" localSheetId="24">#REF!</definedName>
    <definedName name="__slp1" localSheetId="48">#REF!</definedName>
    <definedName name="__slp1" localSheetId="58">#REF!</definedName>
    <definedName name="__slp1" localSheetId="59">#REF!</definedName>
    <definedName name="__slp1" localSheetId="25">#REF!</definedName>
    <definedName name="__slp1" localSheetId="39">#REF!</definedName>
    <definedName name="__slp1">#REF!</definedName>
    <definedName name="__slp2" localSheetId="41">#REF!</definedName>
    <definedName name="__slp2" localSheetId="31">#REF!</definedName>
    <definedName name="__slp2" localSheetId="30">#REF!</definedName>
    <definedName name="__slp2" localSheetId="61">#REF!</definedName>
    <definedName name="__slp2" localSheetId="28">#REF!</definedName>
    <definedName name="__slp2" localSheetId="42">#REF!</definedName>
    <definedName name="__slp2" localSheetId="43">#REF!</definedName>
    <definedName name="__slp2" localSheetId="44">#REF!</definedName>
    <definedName name="__slp2" localSheetId="24">#REF!</definedName>
    <definedName name="__slp2" localSheetId="48">#REF!</definedName>
    <definedName name="__slp2" localSheetId="58">#REF!</definedName>
    <definedName name="__slp2" localSheetId="59">#REF!</definedName>
    <definedName name="__slp2" localSheetId="25">#REF!</definedName>
    <definedName name="__slp2" localSheetId="39">#REF!</definedName>
    <definedName name="__slp2">#REF!</definedName>
    <definedName name="__son1" localSheetId="41">#REF!</definedName>
    <definedName name="__son1" localSheetId="31">#REF!</definedName>
    <definedName name="__son1" localSheetId="30">#REF!</definedName>
    <definedName name="__son1" localSheetId="61">#REF!</definedName>
    <definedName name="__son1" localSheetId="28">#REF!</definedName>
    <definedName name="__son1" localSheetId="42">#REF!</definedName>
    <definedName name="__son1" localSheetId="43">#REF!</definedName>
    <definedName name="__son1" localSheetId="44">#REF!</definedName>
    <definedName name="__son1" localSheetId="24">#REF!</definedName>
    <definedName name="__son1" localSheetId="48">#REF!</definedName>
    <definedName name="__son1" localSheetId="58">#REF!</definedName>
    <definedName name="__son1" localSheetId="59">#REF!</definedName>
    <definedName name="__son1" localSheetId="25">#REF!</definedName>
    <definedName name="__son1" localSheetId="39">#REF!</definedName>
    <definedName name="__son1">#REF!</definedName>
    <definedName name="__son2" localSheetId="41">#REF!</definedName>
    <definedName name="__son2" localSheetId="31">#REF!</definedName>
    <definedName name="__son2" localSheetId="30">#REF!</definedName>
    <definedName name="__son2" localSheetId="61">#REF!</definedName>
    <definedName name="__son2" localSheetId="28">#REF!</definedName>
    <definedName name="__son2" localSheetId="42">#REF!</definedName>
    <definedName name="__son2" localSheetId="43">#REF!</definedName>
    <definedName name="__son2" localSheetId="44">#REF!</definedName>
    <definedName name="__son2" localSheetId="24">#REF!</definedName>
    <definedName name="__son2" localSheetId="48">#REF!</definedName>
    <definedName name="__son2" localSheetId="58">#REF!</definedName>
    <definedName name="__son2" localSheetId="59">#REF!</definedName>
    <definedName name="__son2" localSheetId="25">#REF!</definedName>
    <definedName name="__son2" localSheetId="39">#REF!</definedName>
    <definedName name="__son2">#REF!</definedName>
    <definedName name="__tab1" localSheetId="41">#REF!</definedName>
    <definedName name="__tab1" localSheetId="31">#REF!</definedName>
    <definedName name="__tab1" localSheetId="30">#REF!</definedName>
    <definedName name="__tab1" localSheetId="61">#REF!</definedName>
    <definedName name="__tab1" localSheetId="28">#REF!</definedName>
    <definedName name="__tab1" localSheetId="42">#REF!</definedName>
    <definedName name="__tab1" localSheetId="43">#REF!</definedName>
    <definedName name="__tab1" localSheetId="44">#REF!</definedName>
    <definedName name="__tab1" localSheetId="24">#REF!</definedName>
    <definedName name="__tab1" localSheetId="48">#REF!</definedName>
    <definedName name="__tab1" localSheetId="58">#REF!</definedName>
    <definedName name="__tab1" localSheetId="59">#REF!</definedName>
    <definedName name="__tab1" localSheetId="25">#REF!</definedName>
    <definedName name="__tab1" localSheetId="39">#REF!</definedName>
    <definedName name="__tab1">#REF!</definedName>
    <definedName name="__tab2" localSheetId="41">#REF!</definedName>
    <definedName name="__tab2" localSheetId="31">#REF!</definedName>
    <definedName name="__tab2" localSheetId="30">#REF!</definedName>
    <definedName name="__tab2" localSheetId="61">#REF!</definedName>
    <definedName name="__tab2" localSheetId="28">#REF!</definedName>
    <definedName name="__tab2" localSheetId="42">#REF!</definedName>
    <definedName name="__tab2" localSheetId="43">#REF!</definedName>
    <definedName name="__tab2" localSheetId="44">#REF!</definedName>
    <definedName name="__tab2" localSheetId="24">#REF!</definedName>
    <definedName name="__tab2" localSheetId="48">#REF!</definedName>
    <definedName name="__tab2" localSheetId="58">#REF!</definedName>
    <definedName name="__tab2" localSheetId="59">#REF!</definedName>
    <definedName name="__tab2" localSheetId="25">#REF!</definedName>
    <definedName name="__tab2" localSheetId="39">#REF!</definedName>
    <definedName name="__tab2">#REF!</definedName>
    <definedName name="__tam1" localSheetId="41">#REF!</definedName>
    <definedName name="__tam1" localSheetId="31">#REF!</definedName>
    <definedName name="__tam1" localSheetId="30">#REF!</definedName>
    <definedName name="__tam1" localSheetId="61">#REF!</definedName>
    <definedName name="__tam1" localSheetId="28">#REF!</definedName>
    <definedName name="__tam1" localSheetId="42">#REF!</definedName>
    <definedName name="__tam1" localSheetId="43">#REF!</definedName>
    <definedName name="__tam1" localSheetId="44">#REF!</definedName>
    <definedName name="__tam1" localSheetId="24">#REF!</definedName>
    <definedName name="__tam1" localSheetId="48">#REF!</definedName>
    <definedName name="__tam1" localSheetId="58">#REF!</definedName>
    <definedName name="__tam1" localSheetId="59">#REF!</definedName>
    <definedName name="__tam1" localSheetId="25">#REF!</definedName>
    <definedName name="__tam1" localSheetId="39">#REF!</definedName>
    <definedName name="__tam1">#REF!</definedName>
    <definedName name="__tam2" localSheetId="41">#REF!</definedName>
    <definedName name="__tam2" localSheetId="31">#REF!</definedName>
    <definedName name="__tam2" localSheetId="30">#REF!</definedName>
    <definedName name="__tam2" localSheetId="61">#REF!</definedName>
    <definedName name="__tam2" localSheetId="28">#REF!</definedName>
    <definedName name="__tam2" localSheetId="42">#REF!</definedName>
    <definedName name="__tam2" localSheetId="43">#REF!</definedName>
    <definedName name="__tam2" localSheetId="44">#REF!</definedName>
    <definedName name="__tam2" localSheetId="24">#REF!</definedName>
    <definedName name="__tam2" localSheetId="48">#REF!</definedName>
    <definedName name="__tam2" localSheetId="58">#REF!</definedName>
    <definedName name="__tam2" localSheetId="59">#REF!</definedName>
    <definedName name="__tam2" localSheetId="25">#REF!</definedName>
    <definedName name="__tam2" localSheetId="39">#REF!</definedName>
    <definedName name="__tam2">#REF!</definedName>
    <definedName name="__ver1" localSheetId="41">#REF!</definedName>
    <definedName name="__ver1" localSheetId="31">#REF!</definedName>
    <definedName name="__ver1" localSheetId="30">#REF!</definedName>
    <definedName name="__ver1" localSheetId="61">#REF!</definedName>
    <definedName name="__ver1" localSheetId="28">#REF!</definedName>
    <definedName name="__ver1" localSheetId="42">#REF!</definedName>
    <definedName name="__ver1" localSheetId="43">#REF!</definedName>
    <definedName name="__ver1" localSheetId="44">#REF!</definedName>
    <definedName name="__ver1" localSheetId="24">#REF!</definedName>
    <definedName name="__ver1" localSheetId="48">#REF!</definedName>
    <definedName name="__ver1" localSheetId="58">#REF!</definedName>
    <definedName name="__ver1" localSheetId="59">#REF!</definedName>
    <definedName name="__ver1" localSheetId="25">#REF!</definedName>
    <definedName name="__ver1" localSheetId="39">#REF!</definedName>
    <definedName name="__ver1">#REF!</definedName>
    <definedName name="__ver2" localSheetId="41">#REF!</definedName>
    <definedName name="__ver2" localSheetId="31">#REF!</definedName>
    <definedName name="__ver2" localSheetId="30">#REF!</definedName>
    <definedName name="__ver2" localSheetId="61">#REF!</definedName>
    <definedName name="__ver2" localSheetId="28">#REF!</definedName>
    <definedName name="__ver2" localSheetId="42">#REF!</definedName>
    <definedName name="__ver2" localSheetId="43">#REF!</definedName>
    <definedName name="__ver2" localSheetId="44">#REF!</definedName>
    <definedName name="__ver2" localSheetId="24">#REF!</definedName>
    <definedName name="__ver2" localSheetId="48">#REF!</definedName>
    <definedName name="__ver2" localSheetId="58">#REF!</definedName>
    <definedName name="__ver2" localSheetId="59">#REF!</definedName>
    <definedName name="__ver2" localSheetId="25">#REF!</definedName>
    <definedName name="__ver2" localSheetId="39">#REF!</definedName>
    <definedName name="__ver2">#REF!</definedName>
    <definedName name="_1" localSheetId="41">#REF!</definedName>
    <definedName name="_1" localSheetId="31">#REF!</definedName>
    <definedName name="_1" localSheetId="30">#REF!</definedName>
    <definedName name="_1" localSheetId="61">#REF!</definedName>
    <definedName name="_1" localSheetId="28">#REF!</definedName>
    <definedName name="_1" localSheetId="42">#REF!</definedName>
    <definedName name="_1" localSheetId="43">#REF!</definedName>
    <definedName name="_1" localSheetId="44">#REF!</definedName>
    <definedName name="_1" localSheetId="24">#REF!</definedName>
    <definedName name="_1" localSheetId="48">#REF!</definedName>
    <definedName name="_1" localSheetId="58">#REF!</definedName>
    <definedName name="_1" localSheetId="59">#REF!</definedName>
    <definedName name="_1" localSheetId="25">#REF!</definedName>
    <definedName name="_1" localSheetId="39">#REF!</definedName>
    <definedName name="_1">#REF!</definedName>
    <definedName name="_ags1" localSheetId="41">#REF!</definedName>
    <definedName name="_ags1" localSheetId="31">#REF!</definedName>
    <definedName name="_ags1" localSheetId="30">#REF!</definedName>
    <definedName name="_ags1" localSheetId="61">#REF!</definedName>
    <definedName name="_ags1" localSheetId="28">#REF!</definedName>
    <definedName name="_ags1" localSheetId="42">#REF!</definedName>
    <definedName name="_ags1" localSheetId="43">#REF!</definedName>
    <definedName name="_ags1" localSheetId="44">#REF!</definedName>
    <definedName name="_ags1" localSheetId="24">#REF!</definedName>
    <definedName name="_ags1" localSheetId="48">#REF!</definedName>
    <definedName name="_ags1" localSheetId="58">#REF!</definedName>
    <definedName name="_ags1" localSheetId="59">#REF!</definedName>
    <definedName name="_ags1" localSheetId="25">#REF!</definedName>
    <definedName name="_ags1" localSheetId="39">#REF!</definedName>
    <definedName name="_ags1">#REF!</definedName>
    <definedName name="_ags2" localSheetId="41">#REF!</definedName>
    <definedName name="_ags2" localSheetId="31">#REF!</definedName>
    <definedName name="_ags2" localSheetId="30">#REF!</definedName>
    <definedName name="_ags2" localSheetId="61">#REF!</definedName>
    <definedName name="_ags2" localSheetId="28">#REF!</definedName>
    <definedName name="_ags2" localSheetId="42">#REF!</definedName>
    <definedName name="_ags2" localSheetId="43">#REF!</definedName>
    <definedName name="_ags2" localSheetId="44">#REF!</definedName>
    <definedName name="_ags2" localSheetId="24">#REF!</definedName>
    <definedName name="_ags2" localSheetId="48">#REF!</definedName>
    <definedName name="_ags2" localSheetId="58">#REF!</definedName>
    <definedName name="_ags2" localSheetId="59">#REF!</definedName>
    <definedName name="_ags2" localSheetId="25">#REF!</definedName>
    <definedName name="_ags2" localSheetId="39">#REF!</definedName>
    <definedName name="_ags2">#REF!</definedName>
    <definedName name="_bcn1" localSheetId="41">#REF!</definedName>
    <definedName name="_bcn1" localSheetId="31">#REF!</definedName>
    <definedName name="_bcn1" localSheetId="30">#REF!</definedName>
    <definedName name="_bcn1" localSheetId="61">#REF!</definedName>
    <definedName name="_bcn1" localSheetId="28">#REF!</definedName>
    <definedName name="_bcn1" localSheetId="42">#REF!</definedName>
    <definedName name="_bcn1" localSheetId="43">#REF!</definedName>
    <definedName name="_bcn1" localSheetId="44">#REF!</definedName>
    <definedName name="_bcn1" localSheetId="24">#REF!</definedName>
    <definedName name="_bcn1" localSheetId="48">#REF!</definedName>
    <definedName name="_bcn1" localSheetId="58">#REF!</definedName>
    <definedName name="_bcn1" localSheetId="59">#REF!</definedName>
    <definedName name="_bcn1" localSheetId="25">#REF!</definedName>
    <definedName name="_bcn1" localSheetId="39">#REF!</definedName>
    <definedName name="_bcn1">#REF!</definedName>
    <definedName name="_bcn2" localSheetId="41">#REF!</definedName>
    <definedName name="_bcn2" localSheetId="31">#REF!</definedName>
    <definedName name="_bcn2" localSheetId="30">#REF!</definedName>
    <definedName name="_bcn2" localSheetId="61">#REF!</definedName>
    <definedName name="_bcn2" localSheetId="28">#REF!</definedName>
    <definedName name="_bcn2" localSheetId="42">#REF!</definedName>
    <definedName name="_bcn2" localSheetId="43">#REF!</definedName>
    <definedName name="_bcn2" localSheetId="44">#REF!</definedName>
    <definedName name="_bcn2" localSheetId="24">#REF!</definedName>
    <definedName name="_bcn2" localSheetId="48">#REF!</definedName>
    <definedName name="_bcn2" localSheetId="58">#REF!</definedName>
    <definedName name="_bcn2" localSheetId="59">#REF!</definedName>
    <definedName name="_bcn2" localSheetId="25">#REF!</definedName>
    <definedName name="_bcn2" localSheetId="39">#REF!</definedName>
    <definedName name="_bcn2">#REF!</definedName>
    <definedName name="_bcs1" localSheetId="41">#REF!</definedName>
    <definedName name="_bcs1" localSheetId="31">#REF!</definedName>
    <definedName name="_bcs1" localSheetId="30">#REF!</definedName>
    <definedName name="_bcs1" localSheetId="61">#REF!</definedName>
    <definedName name="_bcs1" localSheetId="28">#REF!</definedName>
    <definedName name="_bcs1" localSheetId="42">#REF!</definedName>
    <definedName name="_bcs1" localSheetId="43">#REF!</definedName>
    <definedName name="_bcs1" localSheetId="44">#REF!</definedName>
    <definedName name="_bcs1" localSheetId="24">#REF!</definedName>
    <definedName name="_bcs1" localSheetId="48">#REF!</definedName>
    <definedName name="_bcs1" localSheetId="58">#REF!</definedName>
    <definedName name="_bcs1" localSheetId="59">#REF!</definedName>
    <definedName name="_bcs1" localSheetId="25">#REF!</definedName>
    <definedName name="_bcs1" localSheetId="39">#REF!</definedName>
    <definedName name="_bcs1">#REF!</definedName>
    <definedName name="_bcs2" localSheetId="41">#REF!</definedName>
    <definedName name="_bcs2" localSheetId="31">#REF!</definedName>
    <definedName name="_bcs2" localSheetId="30">#REF!</definedName>
    <definedName name="_bcs2" localSheetId="61">#REF!</definedName>
    <definedName name="_bcs2" localSheetId="28">#REF!</definedName>
    <definedName name="_bcs2" localSheetId="42">#REF!</definedName>
    <definedName name="_bcs2" localSheetId="43">#REF!</definedName>
    <definedName name="_bcs2" localSheetId="44">#REF!</definedName>
    <definedName name="_bcs2" localSheetId="24">#REF!</definedName>
    <definedName name="_bcs2" localSheetId="48">#REF!</definedName>
    <definedName name="_bcs2" localSheetId="58">#REF!</definedName>
    <definedName name="_bcs2" localSheetId="59">#REF!</definedName>
    <definedName name="_bcs2" localSheetId="25">#REF!</definedName>
    <definedName name="_bcs2" localSheetId="39">#REF!</definedName>
    <definedName name="_bcs2">#REF!</definedName>
    <definedName name="_col1" localSheetId="41">#REF!</definedName>
    <definedName name="_col1" localSheetId="31">#REF!</definedName>
    <definedName name="_col1" localSheetId="30">#REF!</definedName>
    <definedName name="_col1" localSheetId="61">#REF!</definedName>
    <definedName name="_col1" localSheetId="28">#REF!</definedName>
    <definedName name="_col1" localSheetId="42">#REF!</definedName>
    <definedName name="_col1" localSheetId="43">#REF!</definedName>
    <definedName name="_col1" localSheetId="44">#REF!</definedName>
    <definedName name="_col1" localSheetId="24">#REF!</definedName>
    <definedName name="_col1" localSheetId="48">#REF!</definedName>
    <definedName name="_col1" localSheetId="58">#REF!</definedName>
    <definedName name="_col1" localSheetId="59">#REF!</definedName>
    <definedName name="_col1" localSheetId="25">#REF!</definedName>
    <definedName name="_col1" localSheetId="39">#REF!</definedName>
    <definedName name="_col1">#REF!</definedName>
    <definedName name="_col2" localSheetId="41">#REF!</definedName>
    <definedName name="_col2" localSheetId="31">#REF!</definedName>
    <definedName name="_col2" localSheetId="30">#REF!</definedName>
    <definedName name="_col2" localSheetId="61">#REF!</definedName>
    <definedName name="_col2" localSheetId="28">#REF!</definedName>
    <definedName name="_col2" localSheetId="42">#REF!</definedName>
    <definedName name="_col2" localSheetId="43">#REF!</definedName>
    <definedName name="_col2" localSheetId="44">#REF!</definedName>
    <definedName name="_col2" localSheetId="24">#REF!</definedName>
    <definedName name="_col2" localSheetId="48">#REF!</definedName>
    <definedName name="_col2" localSheetId="58">#REF!</definedName>
    <definedName name="_col2" localSheetId="59">#REF!</definedName>
    <definedName name="_col2" localSheetId="25">#REF!</definedName>
    <definedName name="_col2" localSheetId="39">#REF!</definedName>
    <definedName name="_col2">#REF!</definedName>
    <definedName name="_dgo1" localSheetId="41">#REF!</definedName>
    <definedName name="_dgo1" localSheetId="31">#REF!</definedName>
    <definedName name="_dgo1" localSheetId="30">#REF!</definedName>
    <definedName name="_dgo1" localSheetId="61">#REF!</definedName>
    <definedName name="_dgo1" localSheetId="28">#REF!</definedName>
    <definedName name="_dgo1" localSheetId="42">#REF!</definedName>
    <definedName name="_dgo1" localSheetId="43">#REF!</definedName>
    <definedName name="_dgo1" localSheetId="44">#REF!</definedName>
    <definedName name="_dgo1" localSheetId="24">#REF!</definedName>
    <definedName name="_dgo1" localSheetId="48">#REF!</definedName>
    <definedName name="_dgo1" localSheetId="58">#REF!</definedName>
    <definedName name="_dgo1" localSheetId="59">#REF!</definedName>
    <definedName name="_dgo1" localSheetId="25">#REF!</definedName>
    <definedName name="_dgo1" localSheetId="39">#REF!</definedName>
    <definedName name="_dgo1">#REF!</definedName>
    <definedName name="_dgo2" localSheetId="41">#REF!</definedName>
    <definedName name="_dgo2" localSheetId="31">#REF!</definedName>
    <definedName name="_dgo2" localSheetId="30">#REF!</definedName>
    <definedName name="_dgo2" localSheetId="61">#REF!</definedName>
    <definedName name="_dgo2" localSheetId="28">#REF!</definedName>
    <definedName name="_dgo2" localSheetId="42">#REF!</definedName>
    <definedName name="_dgo2" localSheetId="43">#REF!</definedName>
    <definedName name="_dgo2" localSheetId="44">#REF!</definedName>
    <definedName name="_dgo2" localSheetId="24">#REF!</definedName>
    <definedName name="_dgo2" localSheetId="48">#REF!</definedName>
    <definedName name="_dgo2" localSheetId="58">#REF!</definedName>
    <definedName name="_dgo2" localSheetId="59">#REF!</definedName>
    <definedName name="_dgo2" localSheetId="25">#REF!</definedName>
    <definedName name="_dgo2" localSheetId="39">#REF!</definedName>
    <definedName name="_dgo2">#REF!</definedName>
    <definedName name="_Fill" localSheetId="41" hidden="1">#REF!</definedName>
    <definedName name="_Fill" localSheetId="31" hidden="1">#REF!</definedName>
    <definedName name="_Fill" localSheetId="30" hidden="1">#REF!</definedName>
    <definedName name="_Fill" localSheetId="61" hidden="1">#REF!</definedName>
    <definedName name="_Fill" localSheetId="75" hidden="1">#REF!</definedName>
    <definedName name="_Fill" localSheetId="28" hidden="1">#REF!</definedName>
    <definedName name="_Fill" localSheetId="42" hidden="1">#REF!</definedName>
    <definedName name="_Fill" localSheetId="43" hidden="1">#REF!</definedName>
    <definedName name="_Fill" localSheetId="44" hidden="1">#REF!</definedName>
    <definedName name="_Fill" localSheetId="24" hidden="1">#REF!</definedName>
    <definedName name="_Fill" localSheetId="74">#REF!</definedName>
    <definedName name="_Fill" localSheetId="48" hidden="1">#REF!</definedName>
    <definedName name="_Fill" localSheetId="58" hidden="1">#REF!</definedName>
    <definedName name="_Fill" localSheetId="59" hidden="1">#REF!</definedName>
    <definedName name="_Fill" localSheetId="25" hidden="1">#REF!</definedName>
    <definedName name="_Fill" localSheetId="39" hidden="1">#REF!</definedName>
    <definedName name="_Fill" hidden="1">#REF!</definedName>
    <definedName name="_xlnm._FilterDatabase" localSheetId="8" hidden="1">'% de Admisión'!$B$37:$H$38</definedName>
    <definedName name="_xlnm._FilterDatabase" localSheetId="13" hidden="1">'% Primer Ingreso'!$B$38:$H$39</definedName>
    <definedName name="_xlnm._FilterDatabase" localSheetId="6" hidden="1">Admisión!$B$38:$I$39</definedName>
    <definedName name="_xlnm._FilterDatabase" localSheetId="17" hidden="1">'Alumnado Activo'!$A$20:$M$21</definedName>
    <definedName name="_xlnm._FilterDatabase" localSheetId="49" hidden="1">Áreas_CA_Redes!$A$20:$I$26</definedName>
    <definedName name="_xlnm._FilterDatabase" localSheetId="75" hidden="1">'Artículos-Capítulos'!$A$3:$M$102</definedName>
    <definedName name="_xlnm._FilterDatabase" localSheetId="4" hidden="1">Aspirantes!$B$39:$I$40</definedName>
    <definedName name="_xlnm._FilterDatabase" localSheetId="20" hidden="1">Bajas!$A$23:$G$24</definedName>
    <definedName name="_xlnm._FilterDatabase" localSheetId="42" hidden="1">'Concursos Curriculares'!$A$4:$AJ$187</definedName>
    <definedName name="_xlnm._FilterDatabase" localSheetId="43" hidden="1">'Concursos Oposición'!$A$5:$AB$97</definedName>
    <definedName name="_xlnm._FilterDatabase" localSheetId="66" hidden="1">'Lineamientos y Criterios'!$A$3:$M$3</definedName>
    <definedName name="_xlnm._FilterDatabase" localSheetId="15" hidden="1">Matrícula!$B$38:$N$39</definedName>
    <definedName name="_xlnm._FilterDatabase" localSheetId="44" hidden="1">'Plazas Ocupación'!$A$4:$AY$98</definedName>
    <definedName name="_xlnm._FilterDatabase" localSheetId="11" hidden="1">'Primer Ingreso'!$B$38:$I$39</definedName>
    <definedName name="_xlnm._FilterDatabase" localSheetId="45" hidden="1">'Programación docente'!$A$4:$AE$4</definedName>
    <definedName name="_xlnm._FilterDatabase" localSheetId="29" hidden="1">'Proy Serv Social '!$A$1:$U$229</definedName>
    <definedName name="_xlnm._FilterDatabase" localSheetId="48" hidden="1">'Proys Inv'!$A$4:$AC$370</definedName>
    <definedName name="_xlnm._FilterDatabase" localSheetId="25" hidden="1">'Tiempo promedio excedente 11-21'!#REF!</definedName>
    <definedName name="_gro1" localSheetId="41">#REF!</definedName>
    <definedName name="_gro1" localSheetId="31">#REF!</definedName>
    <definedName name="_gro1" localSheetId="30">#REF!</definedName>
    <definedName name="_gro1" localSheetId="61">#REF!</definedName>
    <definedName name="_gro1" localSheetId="28">#REF!</definedName>
    <definedName name="_gro1" localSheetId="42">#REF!</definedName>
    <definedName name="_gro1" localSheetId="43">#REF!</definedName>
    <definedName name="_gro1" localSheetId="44">#REF!</definedName>
    <definedName name="_gro1" localSheetId="24">#REF!</definedName>
    <definedName name="_gro1" localSheetId="48">#REF!</definedName>
    <definedName name="_gro1" localSheetId="58">#REF!</definedName>
    <definedName name="_gro1" localSheetId="59">#REF!</definedName>
    <definedName name="_gro1" localSheetId="25">#REF!</definedName>
    <definedName name="_gro1" localSheetId="39">#REF!</definedName>
    <definedName name="_gro1">#REF!</definedName>
    <definedName name="_gro2" localSheetId="41">#REF!</definedName>
    <definedName name="_gro2" localSheetId="31">#REF!</definedName>
    <definedName name="_gro2" localSheetId="30">#REF!</definedName>
    <definedName name="_gro2" localSheetId="61">#REF!</definedName>
    <definedName name="_gro2" localSheetId="28">#REF!</definedName>
    <definedName name="_gro2" localSheetId="42">#REF!</definedName>
    <definedName name="_gro2" localSheetId="43">#REF!</definedName>
    <definedName name="_gro2" localSheetId="44">#REF!</definedName>
    <definedName name="_gro2" localSheetId="24">#REF!</definedName>
    <definedName name="_gro2" localSheetId="48">#REF!</definedName>
    <definedName name="_gro2" localSheetId="58">#REF!</definedName>
    <definedName name="_gro2" localSheetId="59">#REF!</definedName>
    <definedName name="_gro2" localSheetId="25">#REF!</definedName>
    <definedName name="_gro2" localSheetId="39">#REF!</definedName>
    <definedName name="_gro2">#REF!</definedName>
    <definedName name="_gto1" localSheetId="41">#REF!</definedName>
    <definedName name="_gto1" localSheetId="31">#REF!</definedName>
    <definedName name="_gto1" localSheetId="30">#REF!</definedName>
    <definedName name="_gto1" localSheetId="61">#REF!</definedName>
    <definedName name="_gto1" localSheetId="28">#REF!</definedName>
    <definedName name="_gto1" localSheetId="42">#REF!</definedName>
    <definedName name="_gto1" localSheetId="43">#REF!</definedName>
    <definedName name="_gto1" localSheetId="44">#REF!</definedName>
    <definedName name="_gto1" localSheetId="24">#REF!</definedName>
    <definedName name="_gto1" localSheetId="48">#REF!</definedName>
    <definedName name="_gto1" localSheetId="58">#REF!</definedName>
    <definedName name="_gto1" localSheetId="59">#REF!</definedName>
    <definedName name="_gto1" localSheetId="25">#REF!</definedName>
    <definedName name="_gto1" localSheetId="39">#REF!</definedName>
    <definedName name="_gto1">#REF!</definedName>
    <definedName name="_gto2" localSheetId="41">#REF!</definedName>
    <definedName name="_gto2" localSheetId="31">#REF!</definedName>
    <definedName name="_gto2" localSheetId="30">#REF!</definedName>
    <definedName name="_gto2" localSheetId="61">#REF!</definedName>
    <definedName name="_gto2" localSheetId="28">#REF!</definedName>
    <definedName name="_gto2" localSheetId="42">#REF!</definedName>
    <definedName name="_gto2" localSheetId="43">#REF!</definedName>
    <definedName name="_gto2" localSheetId="44">#REF!</definedName>
    <definedName name="_gto2" localSheetId="24">#REF!</definedName>
    <definedName name="_gto2" localSheetId="48">#REF!</definedName>
    <definedName name="_gto2" localSheetId="58">#REF!</definedName>
    <definedName name="_gto2" localSheetId="59">#REF!</definedName>
    <definedName name="_gto2" localSheetId="25">#REF!</definedName>
    <definedName name="_gto2" localSheetId="39">#REF!</definedName>
    <definedName name="_gto2">#REF!</definedName>
    <definedName name="_hgo1" localSheetId="41">#REF!</definedName>
    <definedName name="_hgo1" localSheetId="31">#REF!</definedName>
    <definedName name="_hgo1" localSheetId="30">#REF!</definedName>
    <definedName name="_hgo1" localSheetId="61">#REF!</definedName>
    <definedName name="_hgo1" localSheetId="28">#REF!</definedName>
    <definedName name="_hgo1" localSheetId="42">#REF!</definedName>
    <definedName name="_hgo1" localSheetId="43">#REF!</definedName>
    <definedName name="_hgo1" localSheetId="44">#REF!</definedName>
    <definedName name="_hgo1" localSheetId="24">#REF!</definedName>
    <definedName name="_hgo1" localSheetId="48">#REF!</definedName>
    <definedName name="_hgo1" localSheetId="58">#REF!</definedName>
    <definedName name="_hgo1" localSheetId="59">#REF!</definedName>
    <definedName name="_hgo1" localSheetId="25">#REF!</definedName>
    <definedName name="_hgo1" localSheetId="39">#REF!</definedName>
    <definedName name="_hgo1">#REF!</definedName>
    <definedName name="_hgo2" localSheetId="41">#REF!</definedName>
    <definedName name="_hgo2" localSheetId="31">#REF!</definedName>
    <definedName name="_hgo2" localSheetId="30">#REF!</definedName>
    <definedName name="_hgo2" localSheetId="61">#REF!</definedName>
    <definedName name="_hgo2" localSheetId="28">#REF!</definedName>
    <definedName name="_hgo2" localSheetId="42">#REF!</definedName>
    <definedName name="_hgo2" localSheetId="43">#REF!</definedName>
    <definedName name="_hgo2" localSheetId="44">#REF!</definedName>
    <definedName name="_hgo2" localSheetId="24">#REF!</definedName>
    <definedName name="_hgo2" localSheetId="48">#REF!</definedName>
    <definedName name="_hgo2" localSheetId="58">#REF!</definedName>
    <definedName name="_hgo2" localSheetId="59">#REF!</definedName>
    <definedName name="_hgo2" localSheetId="25">#REF!</definedName>
    <definedName name="_hgo2" localSheetId="39">#REF!</definedName>
    <definedName name="_hgo2">#REF!</definedName>
    <definedName name="_jal1" localSheetId="41">#REF!</definedName>
    <definedName name="_jal1" localSheetId="31">#REF!</definedName>
    <definedName name="_jal1" localSheetId="30">#REF!</definedName>
    <definedName name="_jal1" localSheetId="61">#REF!</definedName>
    <definedName name="_jal1" localSheetId="28">#REF!</definedName>
    <definedName name="_jal1" localSheetId="42">#REF!</definedName>
    <definedName name="_jal1" localSheetId="43">#REF!</definedName>
    <definedName name="_jal1" localSheetId="44">#REF!</definedName>
    <definedName name="_jal1" localSheetId="24">#REF!</definedName>
    <definedName name="_jal1" localSheetId="48">#REF!</definedName>
    <definedName name="_jal1" localSheetId="58">#REF!</definedName>
    <definedName name="_jal1" localSheetId="59">#REF!</definedName>
    <definedName name="_jal1" localSheetId="25">#REF!</definedName>
    <definedName name="_jal1" localSheetId="39">#REF!</definedName>
    <definedName name="_jal1">#REF!</definedName>
    <definedName name="_jal2" localSheetId="41">#REF!</definedName>
    <definedName name="_jal2" localSheetId="31">#REF!</definedName>
    <definedName name="_jal2" localSheetId="30">#REF!</definedName>
    <definedName name="_jal2" localSheetId="61">#REF!</definedName>
    <definedName name="_jal2" localSheetId="28">#REF!</definedName>
    <definedName name="_jal2" localSheetId="42">#REF!</definedName>
    <definedName name="_jal2" localSheetId="43">#REF!</definedName>
    <definedName name="_jal2" localSheetId="44">#REF!</definedName>
    <definedName name="_jal2" localSheetId="24">#REF!</definedName>
    <definedName name="_jal2" localSheetId="48">#REF!</definedName>
    <definedName name="_jal2" localSheetId="58">#REF!</definedName>
    <definedName name="_jal2" localSheetId="59">#REF!</definedName>
    <definedName name="_jal2" localSheetId="25">#REF!</definedName>
    <definedName name="_jal2" localSheetId="39">#REF!</definedName>
    <definedName name="_jal2">#REF!</definedName>
    <definedName name="_Key1" localSheetId="41" hidden="1">[2]DIRECTIVO!#REF!</definedName>
    <definedName name="_Key1" localSheetId="61" hidden="1">[2]DIRECTIVO!#REF!</definedName>
    <definedName name="_Key1" localSheetId="75" hidden="1">[2]DIRECTIVO!#REF!</definedName>
    <definedName name="_Key1" localSheetId="28" hidden="1">[2]DIRECTIVO!#REF!</definedName>
    <definedName name="_Key1" localSheetId="42" hidden="1">[2]DIRECTIVO!#REF!</definedName>
    <definedName name="_Key1" localSheetId="43" hidden="1">[2]DIRECTIVO!#REF!</definedName>
    <definedName name="_Key1" localSheetId="23" hidden="1">[2]DIRECTIVO!#REF!</definedName>
    <definedName name="_Key1" localSheetId="44" hidden="1">[2]DIRECTIVO!#REF!</definedName>
    <definedName name="_Key1" localSheetId="24" hidden="1">[2]DIRECTIVO!#REF!</definedName>
    <definedName name="_Key1" localSheetId="74">#REF!</definedName>
    <definedName name="_Key1" localSheetId="48" hidden="1">[2]DIRECTIVO!#REF!</definedName>
    <definedName name="_Key1" localSheetId="58" hidden="1">[2]DIRECTIVO!#REF!</definedName>
    <definedName name="_Key1" localSheetId="59" hidden="1">[2]DIRECTIVO!#REF!</definedName>
    <definedName name="_Key1" localSheetId="25" hidden="1">[2]DIRECTIVO!#REF!</definedName>
    <definedName name="_Key1" localSheetId="39" hidden="1">[2]DIRECTIVO!#REF!</definedName>
    <definedName name="_Key1" hidden="1">[2]DIRECTIVO!#REF!</definedName>
    <definedName name="_mex1" localSheetId="41">#REF!</definedName>
    <definedName name="_mex1" localSheetId="31">#REF!</definedName>
    <definedName name="_mex1" localSheetId="30">#REF!</definedName>
    <definedName name="_mex1" localSheetId="61">#REF!</definedName>
    <definedName name="_mex1" localSheetId="28">#REF!</definedName>
    <definedName name="_mex1" localSheetId="42">#REF!</definedName>
    <definedName name="_mex1" localSheetId="43">#REF!</definedName>
    <definedName name="_mex1" localSheetId="44">#REF!</definedName>
    <definedName name="_mex1" localSheetId="24">#REF!</definedName>
    <definedName name="_mex1" localSheetId="48">#REF!</definedName>
    <definedName name="_mex1" localSheetId="58">#REF!</definedName>
    <definedName name="_mex1" localSheetId="59">#REF!</definedName>
    <definedName name="_mex1" localSheetId="25">#REF!</definedName>
    <definedName name="_mex1" localSheetId="39">#REF!</definedName>
    <definedName name="_mex1">#REF!</definedName>
    <definedName name="_mex2" localSheetId="41">#REF!</definedName>
    <definedName name="_mex2" localSheetId="31">#REF!</definedName>
    <definedName name="_mex2" localSheetId="30">#REF!</definedName>
    <definedName name="_mex2" localSheetId="61">#REF!</definedName>
    <definedName name="_mex2" localSheetId="28">#REF!</definedName>
    <definedName name="_mex2" localSheetId="42">#REF!</definedName>
    <definedName name="_mex2" localSheetId="43">#REF!</definedName>
    <definedName name="_mex2" localSheetId="44">#REF!</definedName>
    <definedName name="_mex2" localSheetId="24">#REF!</definedName>
    <definedName name="_mex2" localSheetId="48">#REF!</definedName>
    <definedName name="_mex2" localSheetId="58">#REF!</definedName>
    <definedName name="_mex2" localSheetId="59">#REF!</definedName>
    <definedName name="_mex2" localSheetId="25">#REF!</definedName>
    <definedName name="_mex2" localSheetId="39">#REF!</definedName>
    <definedName name="_mex2">#REF!</definedName>
    <definedName name="_mor1" localSheetId="41">#REF!</definedName>
    <definedName name="_mor1" localSheetId="31">#REF!</definedName>
    <definedName name="_mor1" localSheetId="30">#REF!</definedName>
    <definedName name="_mor1" localSheetId="61">#REF!</definedName>
    <definedName name="_mor1" localSheetId="28">#REF!</definedName>
    <definedName name="_mor1" localSheetId="42">#REF!</definedName>
    <definedName name="_mor1" localSheetId="43">#REF!</definedName>
    <definedName name="_mor1" localSheetId="44">#REF!</definedName>
    <definedName name="_mor1" localSheetId="24">#REF!</definedName>
    <definedName name="_mor1" localSheetId="48">#REF!</definedName>
    <definedName name="_mor1" localSheetId="58">#REF!</definedName>
    <definedName name="_mor1" localSheetId="59">#REF!</definedName>
    <definedName name="_mor1" localSheetId="25">#REF!</definedName>
    <definedName name="_mor1" localSheetId="39">#REF!</definedName>
    <definedName name="_mor1">#REF!</definedName>
    <definedName name="_mor2" localSheetId="41">#REF!</definedName>
    <definedName name="_mor2" localSheetId="31">#REF!</definedName>
    <definedName name="_mor2" localSheetId="30">#REF!</definedName>
    <definedName name="_mor2" localSheetId="61">#REF!</definedName>
    <definedName name="_mor2" localSheetId="28">#REF!</definedName>
    <definedName name="_mor2" localSheetId="42">#REF!</definedName>
    <definedName name="_mor2" localSheetId="43">#REF!</definedName>
    <definedName name="_mor2" localSheetId="44">#REF!</definedName>
    <definedName name="_mor2" localSheetId="24">#REF!</definedName>
    <definedName name="_mor2" localSheetId="48">#REF!</definedName>
    <definedName name="_mor2" localSheetId="58">#REF!</definedName>
    <definedName name="_mor2" localSheetId="59">#REF!</definedName>
    <definedName name="_mor2" localSheetId="25">#REF!</definedName>
    <definedName name="_mor2" localSheetId="39">#REF!</definedName>
    <definedName name="_mor2">#REF!</definedName>
    <definedName name="_nay1" localSheetId="41">#REF!</definedName>
    <definedName name="_nay1" localSheetId="31">#REF!</definedName>
    <definedName name="_nay1" localSheetId="30">#REF!</definedName>
    <definedName name="_nay1" localSheetId="61">#REF!</definedName>
    <definedName name="_nay1" localSheetId="28">#REF!</definedName>
    <definedName name="_nay1" localSheetId="42">#REF!</definedName>
    <definedName name="_nay1" localSheetId="43">#REF!</definedName>
    <definedName name="_nay1" localSheetId="44">#REF!</definedName>
    <definedName name="_nay1" localSheetId="24">#REF!</definedName>
    <definedName name="_nay1" localSheetId="48">#REF!</definedName>
    <definedName name="_nay1" localSheetId="58">#REF!</definedName>
    <definedName name="_nay1" localSheetId="59">#REF!</definedName>
    <definedName name="_nay1" localSheetId="25">#REF!</definedName>
    <definedName name="_nay1" localSheetId="39">#REF!</definedName>
    <definedName name="_nay1">#REF!</definedName>
    <definedName name="_nay2" localSheetId="41">#REF!</definedName>
    <definedName name="_nay2" localSheetId="31">#REF!</definedName>
    <definedName name="_nay2" localSheetId="30">#REF!</definedName>
    <definedName name="_nay2" localSheetId="61">#REF!</definedName>
    <definedName name="_nay2" localSheetId="28">#REF!</definedName>
    <definedName name="_nay2" localSheetId="42">#REF!</definedName>
    <definedName name="_nay2" localSheetId="43">#REF!</definedName>
    <definedName name="_nay2" localSheetId="44">#REF!</definedName>
    <definedName name="_nay2" localSheetId="24">#REF!</definedName>
    <definedName name="_nay2" localSheetId="48">#REF!</definedName>
    <definedName name="_nay2" localSheetId="58">#REF!</definedName>
    <definedName name="_nay2" localSheetId="59">#REF!</definedName>
    <definedName name="_nay2" localSheetId="25">#REF!</definedName>
    <definedName name="_nay2" localSheetId="39">#REF!</definedName>
    <definedName name="_nay2">#REF!</definedName>
    <definedName name="_oax1" localSheetId="41">#REF!</definedName>
    <definedName name="_oax1" localSheetId="31">#REF!</definedName>
    <definedName name="_oax1" localSheetId="30">#REF!</definedName>
    <definedName name="_oax1" localSheetId="61">#REF!</definedName>
    <definedName name="_oax1" localSheetId="28">#REF!</definedName>
    <definedName name="_oax1" localSheetId="42">#REF!</definedName>
    <definedName name="_oax1" localSheetId="43">#REF!</definedName>
    <definedName name="_oax1" localSheetId="44">#REF!</definedName>
    <definedName name="_oax1" localSheetId="24">#REF!</definedName>
    <definedName name="_oax1" localSheetId="48">#REF!</definedName>
    <definedName name="_oax1" localSheetId="58">#REF!</definedName>
    <definedName name="_oax1" localSheetId="59">#REF!</definedName>
    <definedName name="_oax1" localSheetId="25">#REF!</definedName>
    <definedName name="_oax1" localSheetId="39">#REF!</definedName>
    <definedName name="_oax1">#REF!</definedName>
    <definedName name="_oax2" localSheetId="41">#REF!</definedName>
    <definedName name="_oax2" localSheetId="31">#REF!</definedName>
    <definedName name="_oax2" localSheetId="30">#REF!</definedName>
    <definedName name="_oax2" localSheetId="61">#REF!</definedName>
    <definedName name="_oax2" localSheetId="28">#REF!</definedName>
    <definedName name="_oax2" localSheetId="42">#REF!</definedName>
    <definedName name="_oax2" localSheetId="43">#REF!</definedName>
    <definedName name="_oax2" localSheetId="44">#REF!</definedName>
    <definedName name="_oax2" localSheetId="24">#REF!</definedName>
    <definedName name="_oax2" localSheetId="48">#REF!</definedName>
    <definedName name="_oax2" localSheetId="58">#REF!</definedName>
    <definedName name="_oax2" localSheetId="59">#REF!</definedName>
    <definedName name="_oax2" localSheetId="25">#REF!</definedName>
    <definedName name="_oax2" localSheetId="39">#REF!</definedName>
    <definedName name="_oax2">#REF!</definedName>
    <definedName name="_Order1" hidden="1">0</definedName>
    <definedName name="_pue1" localSheetId="41">#REF!</definedName>
    <definedName name="_pue1" localSheetId="31">#REF!</definedName>
    <definedName name="_pue1" localSheetId="30">#REF!</definedName>
    <definedName name="_pue1" localSheetId="61">#REF!</definedName>
    <definedName name="_pue1" localSheetId="28">#REF!</definedName>
    <definedName name="_pue1" localSheetId="42">#REF!</definedName>
    <definedName name="_pue1" localSheetId="43">#REF!</definedName>
    <definedName name="_pue1" localSheetId="44">#REF!</definedName>
    <definedName name="_pue1" localSheetId="24">#REF!</definedName>
    <definedName name="_pue1" localSheetId="48">#REF!</definedName>
    <definedName name="_pue1" localSheetId="58">#REF!</definedName>
    <definedName name="_pue1" localSheetId="59">#REF!</definedName>
    <definedName name="_pue1" localSheetId="25">#REF!</definedName>
    <definedName name="_pue1" localSheetId="39">#REF!</definedName>
    <definedName name="_pue1">#REF!</definedName>
    <definedName name="_pue2" localSheetId="41">#REF!</definedName>
    <definedName name="_pue2" localSheetId="31">#REF!</definedName>
    <definedName name="_pue2" localSheetId="30">#REF!</definedName>
    <definedName name="_pue2" localSheetId="61">#REF!</definedName>
    <definedName name="_pue2" localSheetId="28">#REF!</definedName>
    <definedName name="_pue2" localSheetId="42">#REF!</definedName>
    <definedName name="_pue2" localSheetId="43">#REF!</definedName>
    <definedName name="_pue2" localSheetId="44">#REF!</definedName>
    <definedName name="_pue2" localSheetId="24">#REF!</definedName>
    <definedName name="_pue2" localSheetId="48">#REF!</definedName>
    <definedName name="_pue2" localSheetId="58">#REF!</definedName>
    <definedName name="_pue2" localSheetId="59">#REF!</definedName>
    <definedName name="_pue2" localSheetId="25">#REF!</definedName>
    <definedName name="_pue2" localSheetId="39">#REF!</definedName>
    <definedName name="_pue2">#REF!</definedName>
    <definedName name="_qro1" localSheetId="41">#REF!</definedName>
    <definedName name="_qro1" localSheetId="31">#REF!</definedName>
    <definedName name="_qro1" localSheetId="30">#REF!</definedName>
    <definedName name="_qro1" localSheetId="61">#REF!</definedName>
    <definedName name="_qro1" localSheetId="28">#REF!</definedName>
    <definedName name="_qro1" localSheetId="42">#REF!</definedName>
    <definedName name="_qro1" localSheetId="43">#REF!</definedName>
    <definedName name="_qro1" localSheetId="44">#REF!</definedName>
    <definedName name="_qro1" localSheetId="24">#REF!</definedName>
    <definedName name="_qro1" localSheetId="48">#REF!</definedName>
    <definedName name="_qro1" localSheetId="58">#REF!</definedName>
    <definedName name="_qro1" localSheetId="59">#REF!</definedName>
    <definedName name="_qro1" localSheetId="25">#REF!</definedName>
    <definedName name="_qro1" localSheetId="39">#REF!</definedName>
    <definedName name="_qro1">#REF!</definedName>
    <definedName name="_qro2" localSheetId="41">#REF!</definedName>
    <definedName name="_qro2" localSheetId="31">#REF!</definedName>
    <definedName name="_qro2" localSheetId="30">#REF!</definedName>
    <definedName name="_qro2" localSheetId="61">#REF!</definedName>
    <definedName name="_qro2" localSheetId="28">#REF!</definedName>
    <definedName name="_qro2" localSheetId="42">#REF!</definedName>
    <definedName name="_qro2" localSheetId="43">#REF!</definedName>
    <definedName name="_qro2" localSheetId="44">#REF!</definedName>
    <definedName name="_qro2" localSheetId="24">#REF!</definedName>
    <definedName name="_qro2" localSheetId="48">#REF!</definedName>
    <definedName name="_qro2" localSheetId="58">#REF!</definedName>
    <definedName name="_qro2" localSheetId="59">#REF!</definedName>
    <definedName name="_qro2" localSheetId="25">#REF!</definedName>
    <definedName name="_qro2" localSheetId="39">#REF!</definedName>
    <definedName name="_qro2">#REF!</definedName>
    <definedName name="_QRO96" localSheetId="73">'[5]32CCG94'!#REF!</definedName>
    <definedName name="_QRO96" localSheetId="41">'[5]32CCG94'!#REF!</definedName>
    <definedName name="_QRO96" localSheetId="31">'[5]32CCG94'!#REF!</definedName>
    <definedName name="_QRO96" localSheetId="61">'[5]32CCG94'!#REF!</definedName>
    <definedName name="_QRO96" localSheetId="28">'[5]32CCG94'!#REF!</definedName>
    <definedName name="_QRO96" localSheetId="42">'[5]32CCG94'!#REF!</definedName>
    <definedName name="_QRO96" localSheetId="43">'[5]32CCG94'!#REF!</definedName>
    <definedName name="_QRO96" localSheetId="23">'[6]32CCG94'!#REF!</definedName>
    <definedName name="_QRO96" localSheetId="44">'[5]32CCG94'!#REF!</definedName>
    <definedName name="_QRO96" localSheetId="24">'[6]32CCG94'!#REF!</definedName>
    <definedName name="_QRO96" localSheetId="48">'[5]32CCG94'!#REF!</definedName>
    <definedName name="_QRO96" localSheetId="58">'[5]32CCG94'!#REF!</definedName>
    <definedName name="_QRO96" localSheetId="59">'[5]32CCG94'!#REF!</definedName>
    <definedName name="_QRO96" localSheetId="25">'[6]32CCG94'!#REF!</definedName>
    <definedName name="_QRO96" localSheetId="39">'[5]32CCG94'!#REF!</definedName>
    <definedName name="_QRO96">'[5]32CCG94'!#REF!</definedName>
    <definedName name="_rmc1" localSheetId="41">#REF!</definedName>
    <definedName name="_rmc1" localSheetId="31">#REF!</definedName>
    <definedName name="_rmc1" localSheetId="30">#REF!</definedName>
    <definedName name="_rmc1" localSheetId="61">#REF!</definedName>
    <definedName name="_rmc1" localSheetId="28">#REF!</definedName>
    <definedName name="_rmc1" localSheetId="42">#REF!</definedName>
    <definedName name="_rmc1" localSheetId="43">#REF!</definedName>
    <definedName name="_rmc1" localSheetId="44">#REF!</definedName>
    <definedName name="_rmc1" localSheetId="24">#REF!</definedName>
    <definedName name="_rmc1" localSheetId="48">#REF!</definedName>
    <definedName name="_rmc1" localSheetId="58">#REF!</definedName>
    <definedName name="_rmc1" localSheetId="59">#REF!</definedName>
    <definedName name="_rmc1" localSheetId="25">#REF!</definedName>
    <definedName name="_rmc1" localSheetId="39">#REF!</definedName>
    <definedName name="_rmc1">#REF!</definedName>
    <definedName name="_sin1" localSheetId="41">#REF!</definedName>
    <definedName name="_sin1" localSheetId="31">#REF!</definedName>
    <definedName name="_sin1" localSheetId="30">#REF!</definedName>
    <definedName name="_sin1" localSheetId="61">#REF!</definedName>
    <definedName name="_sin1" localSheetId="28">#REF!</definedName>
    <definedName name="_sin1" localSheetId="42">#REF!</definedName>
    <definedName name="_sin1" localSheetId="43">#REF!</definedName>
    <definedName name="_sin1" localSheetId="44">#REF!</definedName>
    <definedName name="_sin1" localSheetId="24">#REF!</definedName>
    <definedName name="_sin1" localSheetId="48">#REF!</definedName>
    <definedName name="_sin1" localSheetId="58">#REF!</definedName>
    <definedName name="_sin1" localSheetId="59">#REF!</definedName>
    <definedName name="_sin1" localSheetId="25">#REF!</definedName>
    <definedName name="_sin1" localSheetId="39">#REF!</definedName>
    <definedName name="_sin1">#REF!</definedName>
    <definedName name="_sin2" localSheetId="41">#REF!</definedName>
    <definedName name="_sin2" localSheetId="31">#REF!</definedName>
    <definedName name="_sin2" localSheetId="30">#REF!</definedName>
    <definedName name="_sin2" localSheetId="61">#REF!</definedName>
    <definedName name="_sin2" localSheetId="28">#REF!</definedName>
    <definedName name="_sin2" localSheetId="42">#REF!</definedName>
    <definedName name="_sin2" localSheetId="43">#REF!</definedName>
    <definedName name="_sin2" localSheetId="44">#REF!</definedName>
    <definedName name="_sin2" localSheetId="24">#REF!</definedName>
    <definedName name="_sin2" localSheetId="48">#REF!</definedName>
    <definedName name="_sin2" localSheetId="58">#REF!</definedName>
    <definedName name="_sin2" localSheetId="59">#REF!</definedName>
    <definedName name="_sin2" localSheetId="25">#REF!</definedName>
    <definedName name="_sin2" localSheetId="39">#REF!</definedName>
    <definedName name="_sin2">#REF!</definedName>
    <definedName name="_slp1" localSheetId="41">#REF!</definedName>
    <definedName name="_slp1" localSheetId="31">#REF!</definedName>
    <definedName name="_slp1" localSheetId="30">#REF!</definedName>
    <definedName name="_slp1" localSheetId="61">#REF!</definedName>
    <definedName name="_slp1" localSheetId="28">#REF!</definedName>
    <definedName name="_slp1" localSheetId="42">#REF!</definedName>
    <definedName name="_slp1" localSheetId="43">#REF!</definedName>
    <definedName name="_slp1" localSheetId="44">#REF!</definedName>
    <definedName name="_slp1" localSheetId="24">#REF!</definedName>
    <definedName name="_slp1" localSheetId="48">#REF!</definedName>
    <definedName name="_slp1" localSheetId="58">#REF!</definedName>
    <definedName name="_slp1" localSheetId="59">#REF!</definedName>
    <definedName name="_slp1" localSheetId="25">#REF!</definedName>
    <definedName name="_slp1" localSheetId="39">#REF!</definedName>
    <definedName name="_slp1">#REF!</definedName>
    <definedName name="_slp2" localSheetId="41">#REF!</definedName>
    <definedName name="_slp2" localSheetId="31">#REF!</definedName>
    <definedName name="_slp2" localSheetId="30">#REF!</definedName>
    <definedName name="_slp2" localSheetId="61">#REF!</definedName>
    <definedName name="_slp2" localSheetId="28">#REF!</definedName>
    <definedName name="_slp2" localSheetId="42">#REF!</definedName>
    <definedName name="_slp2" localSheetId="43">#REF!</definedName>
    <definedName name="_slp2" localSheetId="44">#REF!</definedName>
    <definedName name="_slp2" localSheetId="24">#REF!</definedName>
    <definedName name="_slp2" localSheetId="48">#REF!</definedName>
    <definedName name="_slp2" localSheetId="58">#REF!</definedName>
    <definedName name="_slp2" localSheetId="59">#REF!</definedName>
    <definedName name="_slp2" localSheetId="25">#REF!</definedName>
    <definedName name="_slp2" localSheetId="39">#REF!</definedName>
    <definedName name="_slp2">#REF!</definedName>
    <definedName name="_son1" localSheetId="41">#REF!</definedName>
    <definedName name="_son1" localSheetId="31">#REF!</definedName>
    <definedName name="_son1" localSheetId="30">#REF!</definedName>
    <definedName name="_son1" localSheetId="61">#REF!</definedName>
    <definedName name="_son1" localSheetId="28">#REF!</definedName>
    <definedName name="_son1" localSheetId="42">#REF!</definedName>
    <definedName name="_son1" localSheetId="43">#REF!</definedName>
    <definedName name="_son1" localSheetId="23">#REF!</definedName>
    <definedName name="_son1" localSheetId="44">#REF!</definedName>
    <definedName name="_son1" localSheetId="24">#REF!</definedName>
    <definedName name="_son1" localSheetId="48">#REF!</definedName>
    <definedName name="_son1" localSheetId="58">#REF!</definedName>
    <definedName name="_son1" localSheetId="59">#REF!</definedName>
    <definedName name="_son1" localSheetId="25">#REF!</definedName>
    <definedName name="_son1" localSheetId="39">#REF!</definedName>
    <definedName name="_son1">#REF!</definedName>
    <definedName name="_son2" localSheetId="41">#REF!</definedName>
    <definedName name="_son2" localSheetId="31">#REF!</definedName>
    <definedName name="_son2" localSheetId="30">#REF!</definedName>
    <definedName name="_son2" localSheetId="61">#REF!</definedName>
    <definedName name="_son2" localSheetId="28">#REF!</definedName>
    <definedName name="_son2" localSheetId="42">#REF!</definedName>
    <definedName name="_son2" localSheetId="43">#REF!</definedName>
    <definedName name="_son2" localSheetId="44">#REF!</definedName>
    <definedName name="_son2" localSheetId="24">#REF!</definedName>
    <definedName name="_son2" localSheetId="48">#REF!</definedName>
    <definedName name="_son2" localSheetId="58">#REF!</definedName>
    <definedName name="_son2" localSheetId="59">#REF!</definedName>
    <definedName name="_son2" localSheetId="25">#REF!</definedName>
    <definedName name="_son2" localSheetId="39">#REF!</definedName>
    <definedName name="_son2">#REF!</definedName>
    <definedName name="_Sort" localSheetId="41" hidden="1">#REF!</definedName>
    <definedName name="_Sort" localSheetId="31" hidden="1">#REF!</definedName>
    <definedName name="_Sort" localSheetId="30" hidden="1">#REF!</definedName>
    <definedName name="_Sort" localSheetId="61" hidden="1">#REF!</definedName>
    <definedName name="_Sort" localSheetId="75" hidden="1">#REF!</definedName>
    <definedName name="_Sort" localSheetId="28" hidden="1">#REF!</definedName>
    <definedName name="_Sort" localSheetId="42" hidden="1">#REF!</definedName>
    <definedName name="_Sort" localSheetId="43" hidden="1">#REF!</definedName>
    <definedName name="_Sort" localSheetId="44" hidden="1">#REF!</definedName>
    <definedName name="_Sort" localSheetId="24" hidden="1">#REF!</definedName>
    <definedName name="_Sort" localSheetId="74">#REF!</definedName>
    <definedName name="_Sort" localSheetId="48" hidden="1">#REF!</definedName>
    <definedName name="_Sort" localSheetId="58" hidden="1">#REF!</definedName>
    <definedName name="_Sort" localSheetId="59" hidden="1">#REF!</definedName>
    <definedName name="_Sort" localSheetId="25" hidden="1">#REF!</definedName>
    <definedName name="_Sort" localSheetId="39" hidden="1">#REF!</definedName>
    <definedName name="_Sort" hidden="1">#REF!</definedName>
    <definedName name="_tab1" localSheetId="41">#REF!</definedName>
    <definedName name="_tab1" localSheetId="31">#REF!</definedName>
    <definedName name="_tab1" localSheetId="30">#REF!</definedName>
    <definedName name="_tab1" localSheetId="61">#REF!</definedName>
    <definedName name="_tab1" localSheetId="28">#REF!</definedName>
    <definedName name="_tab1" localSheetId="42">#REF!</definedName>
    <definedName name="_tab1" localSheetId="43">#REF!</definedName>
    <definedName name="_tab1" localSheetId="44">#REF!</definedName>
    <definedName name="_tab1" localSheetId="24">#REF!</definedName>
    <definedName name="_tab1" localSheetId="48">#REF!</definedName>
    <definedName name="_tab1" localSheetId="58">#REF!</definedName>
    <definedName name="_tab1" localSheetId="59">#REF!</definedName>
    <definedName name="_tab1" localSheetId="25">#REF!</definedName>
    <definedName name="_tab1" localSheetId="39">#REF!</definedName>
    <definedName name="_tab1">#REF!</definedName>
    <definedName name="_tab2" localSheetId="41">#REF!</definedName>
    <definedName name="_tab2" localSheetId="31">#REF!</definedName>
    <definedName name="_tab2" localSheetId="30">#REF!</definedName>
    <definedName name="_tab2" localSheetId="61">#REF!</definedName>
    <definedName name="_tab2" localSheetId="28">#REF!</definedName>
    <definedName name="_tab2" localSheetId="42">#REF!</definedName>
    <definedName name="_tab2" localSheetId="43">#REF!</definedName>
    <definedName name="_tab2" localSheetId="44">#REF!</definedName>
    <definedName name="_tab2" localSheetId="24">#REF!</definedName>
    <definedName name="_tab2" localSheetId="48">#REF!</definedName>
    <definedName name="_tab2" localSheetId="58">#REF!</definedName>
    <definedName name="_tab2" localSheetId="59">#REF!</definedName>
    <definedName name="_tab2" localSheetId="25">#REF!</definedName>
    <definedName name="_tab2" localSheetId="39">#REF!</definedName>
    <definedName name="_tab2">#REF!</definedName>
    <definedName name="_tam1" localSheetId="41">#REF!</definedName>
    <definedName name="_tam1" localSheetId="31">#REF!</definedName>
    <definedName name="_tam1" localSheetId="30">#REF!</definedName>
    <definedName name="_tam1" localSheetId="61">#REF!</definedName>
    <definedName name="_tam1" localSheetId="28">#REF!</definedName>
    <definedName name="_tam1" localSheetId="42">#REF!</definedName>
    <definedName name="_tam1" localSheetId="43">#REF!</definedName>
    <definedName name="_tam1" localSheetId="23">#REF!</definedName>
    <definedName name="_tam1" localSheetId="44">#REF!</definedName>
    <definedName name="_tam1" localSheetId="24">#REF!</definedName>
    <definedName name="_tam1" localSheetId="48">#REF!</definedName>
    <definedName name="_tam1" localSheetId="58">#REF!</definedName>
    <definedName name="_tam1" localSheetId="59">#REF!</definedName>
    <definedName name="_tam1" localSheetId="25">#REF!</definedName>
    <definedName name="_tam1" localSheetId="39">#REF!</definedName>
    <definedName name="_tam1">#REF!</definedName>
    <definedName name="_tam2" localSheetId="41">#REF!</definedName>
    <definedName name="_tam2" localSheetId="31">#REF!</definedName>
    <definedName name="_tam2" localSheetId="30">#REF!</definedName>
    <definedName name="_tam2" localSheetId="61">#REF!</definedName>
    <definedName name="_tam2" localSheetId="28">#REF!</definedName>
    <definedName name="_tam2" localSheetId="42">#REF!</definedName>
    <definedName name="_tam2" localSheetId="43">#REF!</definedName>
    <definedName name="_tam2" localSheetId="23">#REF!</definedName>
    <definedName name="_tam2" localSheetId="44">#REF!</definedName>
    <definedName name="_tam2" localSheetId="24">#REF!</definedName>
    <definedName name="_tam2" localSheetId="48">#REF!</definedName>
    <definedName name="_tam2" localSheetId="58">#REF!</definedName>
    <definedName name="_tam2" localSheetId="59">#REF!</definedName>
    <definedName name="_tam2" localSheetId="25">#REF!</definedName>
    <definedName name="_tam2" localSheetId="39">#REF!</definedName>
    <definedName name="_tam2">#REF!</definedName>
    <definedName name="_ver1" localSheetId="41">#REF!</definedName>
    <definedName name="_ver1" localSheetId="31">#REF!</definedName>
    <definedName name="_ver1" localSheetId="30">#REF!</definedName>
    <definedName name="_ver1" localSheetId="61">#REF!</definedName>
    <definedName name="_ver1" localSheetId="28">#REF!</definedName>
    <definedName name="_ver1" localSheetId="42">#REF!</definedName>
    <definedName name="_ver1" localSheetId="43">#REF!</definedName>
    <definedName name="_ver1" localSheetId="23">#REF!</definedName>
    <definedName name="_ver1" localSheetId="44">#REF!</definedName>
    <definedName name="_ver1" localSheetId="24">#REF!</definedName>
    <definedName name="_ver1" localSheetId="48">#REF!</definedName>
    <definedName name="_ver1" localSheetId="58">#REF!</definedName>
    <definedName name="_ver1" localSheetId="59">#REF!</definedName>
    <definedName name="_ver1" localSheetId="25">#REF!</definedName>
    <definedName name="_ver1" localSheetId="39">#REF!</definedName>
    <definedName name="_ver1">#REF!</definedName>
    <definedName name="_ver2" localSheetId="41">#REF!</definedName>
    <definedName name="_ver2" localSheetId="31">#REF!</definedName>
    <definedName name="_ver2" localSheetId="30">#REF!</definedName>
    <definedName name="_ver2" localSheetId="61">#REF!</definedName>
    <definedName name="_ver2" localSheetId="28">#REF!</definedName>
    <definedName name="_ver2" localSheetId="42">#REF!</definedName>
    <definedName name="_ver2" localSheetId="43">#REF!</definedName>
    <definedName name="_ver2" localSheetId="23">#REF!</definedName>
    <definedName name="_ver2" localSheetId="44">#REF!</definedName>
    <definedName name="_ver2" localSheetId="24">#REF!</definedName>
    <definedName name="_ver2" localSheetId="48">#REF!</definedName>
    <definedName name="_ver2" localSheetId="58">#REF!</definedName>
    <definedName name="_ver2" localSheetId="59">#REF!</definedName>
    <definedName name="_ver2" localSheetId="25">#REF!</definedName>
    <definedName name="_ver2" localSheetId="39">#REF!</definedName>
    <definedName name="_ver2">#REF!</definedName>
    <definedName name="A" localSheetId="73">'[5]32CCG94'!#REF!</definedName>
    <definedName name="A" localSheetId="41">'[5]32CCG94'!#REF!</definedName>
    <definedName name="A" localSheetId="31">'[5]32CCG94'!#REF!</definedName>
    <definedName name="A" localSheetId="61">'[5]32CCG94'!#REF!</definedName>
    <definedName name="A" localSheetId="28">'[5]32CCG94'!#REF!</definedName>
    <definedName name="A" localSheetId="42">'[5]32CCG94'!#REF!</definedName>
    <definedName name="A" localSheetId="43">'[5]32CCG94'!#REF!</definedName>
    <definedName name="A" localSheetId="23">'[6]32CCG94'!#REF!</definedName>
    <definedName name="A" localSheetId="44">'[5]32CCG94'!#REF!</definedName>
    <definedName name="A" localSheetId="24">'[6]32CCG94'!#REF!</definedName>
    <definedName name="A" localSheetId="48">'[5]32CCG94'!#REF!</definedName>
    <definedName name="A" localSheetId="58">'[5]32CCG94'!#REF!</definedName>
    <definedName name="A" localSheetId="59">'[5]32CCG94'!#REF!</definedName>
    <definedName name="A" localSheetId="25">'[6]32CCG94'!#REF!</definedName>
    <definedName name="A" localSheetId="39">'[5]32CCG94'!#REF!</definedName>
    <definedName name="A">'[5]32CCG94'!#REF!</definedName>
    <definedName name="A_impresion_IM" localSheetId="41">#REF!</definedName>
    <definedName name="A_impresion_IM" localSheetId="31">#REF!</definedName>
    <definedName name="A_impresion_IM" localSheetId="30">#REF!</definedName>
    <definedName name="A_impresion_IM" localSheetId="61">#REF!</definedName>
    <definedName name="A_impresion_IM" localSheetId="28">#REF!</definedName>
    <definedName name="A_impresion_IM" localSheetId="42">#REF!</definedName>
    <definedName name="A_impresion_IM" localSheetId="43">#REF!</definedName>
    <definedName name="A_impresion_IM" localSheetId="23">#REF!</definedName>
    <definedName name="A_impresion_IM" localSheetId="44">#REF!</definedName>
    <definedName name="A_impresion_IM" localSheetId="24">#REF!</definedName>
    <definedName name="A_impresion_IM" localSheetId="48">#REF!</definedName>
    <definedName name="A_impresion_IM" localSheetId="58">#REF!</definedName>
    <definedName name="A_impresion_IM" localSheetId="59">#REF!</definedName>
    <definedName name="A_impresion_IM" localSheetId="25">#REF!</definedName>
    <definedName name="A_impresion_IM" localSheetId="39">#REF!</definedName>
    <definedName name="A_impresion_IM">#REF!</definedName>
    <definedName name="A_impresión_IM" localSheetId="73">'[5]32CCG94'!#REF!</definedName>
    <definedName name="A_impresión_IM" localSheetId="41">'[5]32CCG94'!#REF!</definedName>
    <definedName name="A_impresión_IM" localSheetId="31">'[5]32CCG94'!#REF!</definedName>
    <definedName name="A_impresión_IM" localSheetId="61">'[5]32CCG94'!#REF!</definedName>
    <definedName name="A_impresión_IM" localSheetId="28">'[5]32CCG94'!#REF!</definedName>
    <definedName name="A_impresión_IM" localSheetId="42">'[5]32CCG94'!#REF!</definedName>
    <definedName name="A_impresión_IM" localSheetId="43">'[5]32CCG94'!#REF!</definedName>
    <definedName name="A_impresión_IM" localSheetId="23">'[6]32CCG94'!#REF!</definedName>
    <definedName name="A_impresión_IM" localSheetId="44">'[5]32CCG94'!#REF!</definedName>
    <definedName name="A_impresión_IM" localSheetId="24">'[6]32CCG94'!#REF!</definedName>
    <definedName name="A_impresión_IM" localSheetId="48">'[5]32CCG94'!#REF!</definedName>
    <definedName name="A_impresión_IM" localSheetId="58">'[5]32CCG94'!#REF!</definedName>
    <definedName name="A_impresión_IM" localSheetId="59">'[5]32CCG94'!#REF!</definedName>
    <definedName name="A_impresión_IM" localSheetId="25">'[6]32CCG94'!#REF!</definedName>
    <definedName name="A_impresión_IM" localSheetId="39">'[5]32CCG94'!#REF!</definedName>
    <definedName name="A_impresión_IM">'[5]32CCG94'!#REF!</definedName>
    <definedName name="aa" localSheetId="41">#REF!</definedName>
    <definedName name="aa" localSheetId="31">#REF!</definedName>
    <definedName name="aa" localSheetId="30">#REF!</definedName>
    <definedName name="aa" localSheetId="61">#REF!</definedName>
    <definedName name="aa" localSheetId="28">#REF!</definedName>
    <definedName name="aa" localSheetId="42">#REF!</definedName>
    <definedName name="aa" localSheetId="43">#REF!</definedName>
    <definedName name="aa" localSheetId="44">#REF!</definedName>
    <definedName name="aa" localSheetId="24">#REF!</definedName>
    <definedName name="aa" localSheetId="48">#REF!</definedName>
    <definedName name="aa" localSheetId="58">#REF!</definedName>
    <definedName name="aa" localSheetId="59">#REF!</definedName>
    <definedName name="aa" localSheetId="25">#REF!</definedName>
    <definedName name="aa" localSheetId="39">#REF!</definedName>
    <definedName name="aa">#REF!</definedName>
    <definedName name="admvo.plantilla" localSheetId="41">#REF!</definedName>
    <definedName name="admvo.plantilla" localSheetId="31">#REF!</definedName>
    <definedName name="admvo.plantilla" localSheetId="30">#REF!</definedName>
    <definedName name="admvo.plantilla" localSheetId="61">#REF!</definedName>
    <definedName name="admvo.plantilla" localSheetId="28">#REF!</definedName>
    <definedName name="admvo.plantilla" localSheetId="42">#REF!</definedName>
    <definedName name="admvo.plantilla" localSheetId="43">#REF!</definedName>
    <definedName name="admvo.plantilla" localSheetId="44">#REF!</definedName>
    <definedName name="admvo.plantilla" localSheetId="24">#REF!</definedName>
    <definedName name="admvo.plantilla" localSheetId="48">#REF!</definedName>
    <definedName name="admvo.plantilla" localSheetId="58">#REF!</definedName>
    <definedName name="admvo.plantilla" localSheetId="59">#REF!</definedName>
    <definedName name="admvo.plantilla" localSheetId="25">#REF!</definedName>
    <definedName name="admvo.plantilla" localSheetId="39">#REF!</definedName>
    <definedName name="admvo.plantilla">#REF!</definedName>
    <definedName name="ADMVO_A" localSheetId="41">#REF!</definedName>
    <definedName name="ADMVO_A" localSheetId="31">#REF!</definedName>
    <definedName name="ADMVO_A" localSheetId="30">#REF!</definedName>
    <definedName name="ADMVO_A" localSheetId="61">#REF!</definedName>
    <definedName name="ADMVO_A" localSheetId="28">#REF!</definedName>
    <definedName name="ADMVO_A" localSheetId="42">#REF!</definedName>
    <definedName name="ADMVO_A" localSheetId="43">#REF!</definedName>
    <definedName name="ADMVO_A" localSheetId="44">#REF!</definedName>
    <definedName name="ADMVO_A" localSheetId="24">#REF!</definedName>
    <definedName name="ADMVO_A" localSheetId="48">#REF!</definedName>
    <definedName name="ADMVO_A" localSheetId="58">#REF!</definedName>
    <definedName name="ADMVO_A" localSheetId="59">#REF!</definedName>
    <definedName name="ADMVO_A" localSheetId="25">#REF!</definedName>
    <definedName name="ADMVO_A" localSheetId="39">#REF!</definedName>
    <definedName name="ADMVO_A">#REF!</definedName>
    <definedName name="AGUIN_Y_P.V." localSheetId="41">#REF!</definedName>
    <definedName name="AGUIN_Y_P.V." localSheetId="31">#REF!</definedName>
    <definedName name="AGUIN_Y_P.V." localSheetId="30">#REF!</definedName>
    <definedName name="AGUIN_Y_P.V." localSheetId="61">#REF!</definedName>
    <definedName name="AGUIN_Y_P.V." localSheetId="28">#REF!</definedName>
    <definedName name="AGUIN_Y_P.V." localSheetId="42">#REF!</definedName>
    <definedName name="AGUIN_Y_P.V." localSheetId="43">#REF!</definedName>
    <definedName name="AGUIN_Y_P.V." localSheetId="44">#REF!</definedName>
    <definedName name="AGUIN_Y_P.V." localSheetId="24">#REF!</definedName>
    <definedName name="AGUIN_Y_P.V." localSheetId="48">#REF!</definedName>
    <definedName name="AGUIN_Y_P.V." localSheetId="58">#REF!</definedName>
    <definedName name="AGUIN_Y_P.V." localSheetId="59">#REF!</definedName>
    <definedName name="AGUIN_Y_P.V." localSheetId="25">#REF!</definedName>
    <definedName name="AGUIN_Y_P.V." localSheetId="39">#REF!</definedName>
    <definedName name="AGUIN_Y_P.V.">#REF!</definedName>
    <definedName name="AÑOFIRMA" localSheetId="41">#REF!</definedName>
    <definedName name="AÑOFIRMA" localSheetId="42">#REF!</definedName>
    <definedName name="AÑOFIRMA" localSheetId="43">#REF!</definedName>
    <definedName name="AÑOFIRMA" localSheetId="44">#REF!</definedName>
    <definedName name="AÑOFIRMA" localSheetId="24">#REF!</definedName>
    <definedName name="AÑOFIRMA" localSheetId="48">#REF!</definedName>
    <definedName name="AÑOFIRMA" localSheetId="58">#REF!</definedName>
    <definedName name="AÑOFIRMA" localSheetId="59">#REF!</definedName>
    <definedName name="AÑOFIRMA" localSheetId="25">#REF!</definedName>
    <definedName name="AÑOFIRMA" localSheetId="39">#REF!</definedName>
    <definedName name="AÑOFIRMA">#REF!</definedName>
    <definedName name="apolo" localSheetId="41">#REF!</definedName>
    <definedName name="apolo" localSheetId="42">#REF!</definedName>
    <definedName name="apolo" localSheetId="43">#REF!</definedName>
    <definedName name="apolo" localSheetId="44">#REF!</definedName>
    <definedName name="apolo" localSheetId="24">#REF!</definedName>
    <definedName name="apolo" localSheetId="48">#REF!</definedName>
    <definedName name="apolo" localSheetId="58">#REF!</definedName>
    <definedName name="apolo" localSheetId="59">#REF!</definedName>
    <definedName name="apolo" localSheetId="25">#REF!</definedName>
    <definedName name="apolo" localSheetId="39">#REF!</definedName>
    <definedName name="apolo">#REF!</definedName>
    <definedName name="Área" localSheetId="41">#REF!</definedName>
    <definedName name="Área" localSheetId="31">#REF!</definedName>
    <definedName name="Área" localSheetId="30">#REF!</definedName>
    <definedName name="Área" localSheetId="61">#REF!</definedName>
    <definedName name="Área" localSheetId="28">#REF!</definedName>
    <definedName name="Área" localSheetId="42">#REF!</definedName>
    <definedName name="Área" localSheetId="43">#REF!</definedName>
    <definedName name="Área" localSheetId="44">#REF!</definedName>
    <definedName name="Área" localSheetId="24">#REF!</definedName>
    <definedName name="Área" localSheetId="48">#REF!</definedName>
    <definedName name="Área" localSheetId="58">#REF!</definedName>
    <definedName name="Área" localSheetId="59">#REF!</definedName>
    <definedName name="Área" localSheetId="25">#REF!</definedName>
    <definedName name="Área" localSheetId="39">#REF!</definedName>
    <definedName name="Área">#REF!</definedName>
    <definedName name="_xlnm.Print_Area" localSheetId="8">'% de Admisión'!$A$3:$Q$20</definedName>
    <definedName name="_xlnm.Print_Area" localSheetId="9">'% de Admisión por sexo'!$A$2:$Z$2</definedName>
    <definedName name="_xlnm.Print_Area" localSheetId="14">'% de Primer Ingreso por sexo'!$A$2:$Z$2</definedName>
    <definedName name="_xlnm.Print_Area" localSheetId="13">'% Primer Ingreso'!$A$4:$Q$21</definedName>
    <definedName name="_xlnm.Print_Area" localSheetId="54">'Actividades deportivas'!#REF!</definedName>
    <definedName name="_xlnm.Print_Area" localSheetId="6">Admisión!$A$3:$Q$21</definedName>
    <definedName name="_xlnm.Print_Area" localSheetId="7">'Admisión por sexo'!$A$2:$Z$2</definedName>
    <definedName name="_xlnm.Print_Area" localSheetId="17">'Alumnado Activo'!#REF!</definedName>
    <definedName name="_xlnm.Print_Area" localSheetId="18">'Alumnado Activo por sexo'!$A$2:$Z$2</definedName>
    <definedName name="_xlnm.Print_Area" localSheetId="4">Aspirantes!$A$4:$Q$22</definedName>
    <definedName name="_xlnm.Print_Area" localSheetId="5">'Aspirantes por sexo'!$A$2:$Z$2</definedName>
    <definedName name="_xlnm.Print_Area" localSheetId="20">Bajas!$A$6:$Z$6</definedName>
    <definedName name="_xlnm.Print_Area" localSheetId="36">'Definitivos x categoría'!$A$2:$BI$10</definedName>
    <definedName name="_xlnm.Print_Area" localSheetId="37">'Definitivos x grado'!$A$2:$BB$9</definedName>
    <definedName name="_xlnm.Print_Area" localSheetId="38">'Definitivos x sexo'!$A$2:$AF$8</definedName>
    <definedName name="_xlnm.Print_Area" localSheetId="72">'Difusión cultural'!$A$1:$D$2</definedName>
    <definedName name="_xlnm.Print_Area" localSheetId="32">'Egresados en movilidad'!$A$1:$L$72</definedName>
    <definedName name="_xlnm.Print_Area" localSheetId="22">Egreso!$A$2:$B$24</definedName>
    <definedName name="_xlnm.Print_Area" localSheetId="33">'Egreso  Movildad - sexo'!$A$1:$J$42</definedName>
    <definedName name="_xlnm.Print_Area" localSheetId="1">Índice!$A$1:$H$45</definedName>
    <definedName name="_xlnm.Print_Area" localSheetId="15">Matrícula!$A$4:$Q$21</definedName>
    <definedName name="_xlnm.Print_Area" localSheetId="16">'Matrícula por sexo'!$A$2:$Z$2</definedName>
    <definedName name="_xlnm.Print_Area" localSheetId="11">'Primer Ingreso'!$A$3:$Q$20</definedName>
    <definedName name="_xlnm.Print_Area" localSheetId="12">'Primer Ingreso por sexo'!$A$2:$Z$2</definedName>
    <definedName name="_xlnm.Print_Area" localSheetId="53">'Recursos Ext'!$A$2:$F$51</definedName>
    <definedName name="_xlnm.Print_Area" localSheetId="27">Titulación!$A$2:$B$23</definedName>
    <definedName name="_xlnm.Print_Area" localSheetId="26">'Trimestres para egresar'!$A$2:$B$10</definedName>
    <definedName name="AS_MON1" localSheetId="41">#REF!</definedName>
    <definedName name="AS_MON1" localSheetId="31">#REF!</definedName>
    <definedName name="AS_MON1" localSheetId="30">#REF!</definedName>
    <definedName name="AS_MON1" localSheetId="61">#REF!</definedName>
    <definedName name="AS_MON1" localSheetId="28">#REF!</definedName>
    <definedName name="AS_MON1" localSheetId="42">#REF!</definedName>
    <definedName name="AS_MON1" localSheetId="43">#REF!</definedName>
    <definedName name="AS_MON1" localSheetId="44">#REF!</definedName>
    <definedName name="AS_MON1" localSheetId="24">#REF!</definedName>
    <definedName name="AS_MON1" localSheetId="48">#REF!</definedName>
    <definedName name="AS_MON1" localSheetId="58">#REF!</definedName>
    <definedName name="AS_MON1" localSheetId="59">#REF!</definedName>
    <definedName name="AS_MON1" localSheetId="25">#REF!</definedName>
    <definedName name="AS_MON1" localSheetId="39">#REF!</definedName>
    <definedName name="AS_MON1">#REF!</definedName>
    <definedName name="AS_MON2" localSheetId="41">#REF!</definedName>
    <definedName name="AS_MON2" localSheetId="31">#REF!</definedName>
    <definedName name="AS_MON2" localSheetId="30">#REF!</definedName>
    <definedName name="AS_MON2" localSheetId="61">#REF!</definedName>
    <definedName name="AS_MON2" localSheetId="28">#REF!</definedName>
    <definedName name="AS_MON2" localSheetId="42">#REF!</definedName>
    <definedName name="AS_MON2" localSheetId="43">#REF!</definedName>
    <definedName name="AS_MON2" localSheetId="44">#REF!</definedName>
    <definedName name="AS_MON2" localSheetId="24">#REF!</definedName>
    <definedName name="AS_MON2" localSheetId="48">#REF!</definedName>
    <definedName name="AS_MON2" localSheetId="58">#REF!</definedName>
    <definedName name="AS_MON2" localSheetId="59">#REF!</definedName>
    <definedName name="AS_MON2" localSheetId="25">#REF!</definedName>
    <definedName name="AS_MON2" localSheetId="39">#REF!</definedName>
    <definedName name="AS_MON2">#REF!</definedName>
    <definedName name="AS_PAR1" localSheetId="41">#REF!</definedName>
    <definedName name="AS_PAR1" localSheetId="31">#REF!</definedName>
    <definedName name="AS_PAR1" localSheetId="30">#REF!</definedName>
    <definedName name="AS_PAR1" localSheetId="61">#REF!</definedName>
    <definedName name="AS_PAR1" localSheetId="28">#REF!</definedName>
    <definedName name="AS_PAR1" localSheetId="42">#REF!</definedName>
    <definedName name="AS_PAR1" localSheetId="43">#REF!</definedName>
    <definedName name="AS_PAR1" localSheetId="44">#REF!</definedName>
    <definedName name="AS_PAR1" localSheetId="24">#REF!</definedName>
    <definedName name="AS_PAR1" localSheetId="48">#REF!</definedName>
    <definedName name="AS_PAR1" localSheetId="58">#REF!</definedName>
    <definedName name="AS_PAR1" localSheetId="59">#REF!</definedName>
    <definedName name="AS_PAR1" localSheetId="25">#REF!</definedName>
    <definedName name="AS_PAR1" localSheetId="39">#REF!</definedName>
    <definedName name="AS_PAR1">#REF!</definedName>
    <definedName name="AS_PAR2" localSheetId="41">#REF!</definedName>
    <definedName name="AS_PAR2" localSheetId="31">#REF!</definedName>
    <definedName name="AS_PAR2" localSheetId="30">#REF!</definedName>
    <definedName name="AS_PAR2" localSheetId="61">#REF!</definedName>
    <definedName name="AS_PAR2" localSheetId="28">#REF!</definedName>
    <definedName name="AS_PAR2" localSheetId="42">#REF!</definedName>
    <definedName name="AS_PAR2" localSheetId="43">#REF!</definedName>
    <definedName name="AS_PAR2" localSheetId="44">#REF!</definedName>
    <definedName name="AS_PAR2" localSheetId="24">#REF!</definedName>
    <definedName name="AS_PAR2" localSheetId="48">#REF!</definedName>
    <definedName name="AS_PAR2" localSheetId="58">#REF!</definedName>
    <definedName name="AS_PAR2" localSheetId="59">#REF!</definedName>
    <definedName name="AS_PAR2" localSheetId="25">#REF!</definedName>
    <definedName name="AS_PAR2" localSheetId="39">#REF!</definedName>
    <definedName name="AS_PAR2">#REF!</definedName>
    <definedName name="AS_PLA1" localSheetId="41">#REF!</definedName>
    <definedName name="AS_PLA1" localSheetId="31">#REF!</definedName>
    <definedName name="AS_PLA1" localSheetId="30">#REF!</definedName>
    <definedName name="AS_PLA1" localSheetId="61">#REF!</definedName>
    <definedName name="AS_PLA1" localSheetId="28">#REF!</definedName>
    <definedName name="AS_PLA1" localSheetId="42">#REF!</definedName>
    <definedName name="AS_PLA1" localSheetId="43">#REF!</definedName>
    <definedName name="AS_PLA1" localSheetId="44">#REF!</definedName>
    <definedName name="AS_PLA1" localSheetId="24">#REF!</definedName>
    <definedName name="AS_PLA1" localSheetId="48">#REF!</definedName>
    <definedName name="AS_PLA1" localSheetId="58">#REF!</definedName>
    <definedName name="AS_PLA1" localSheetId="59">#REF!</definedName>
    <definedName name="AS_PLA1" localSheetId="25">#REF!</definedName>
    <definedName name="AS_PLA1" localSheetId="39">#REF!</definedName>
    <definedName name="AS_PLA1">#REF!</definedName>
    <definedName name="AS_PLA2" localSheetId="41">#REF!</definedName>
    <definedName name="AS_PLA2" localSheetId="31">#REF!</definedName>
    <definedName name="AS_PLA2" localSheetId="30">#REF!</definedName>
    <definedName name="AS_PLA2" localSheetId="61">#REF!</definedName>
    <definedName name="AS_PLA2" localSheetId="28">#REF!</definedName>
    <definedName name="AS_PLA2" localSheetId="42">#REF!</definedName>
    <definedName name="AS_PLA2" localSheetId="43">#REF!</definedName>
    <definedName name="AS_PLA2" localSheetId="44">#REF!</definedName>
    <definedName name="AS_PLA2" localSheetId="24">#REF!</definedName>
    <definedName name="AS_PLA2" localSheetId="48">#REF!</definedName>
    <definedName name="AS_PLA2" localSheetId="58">#REF!</definedName>
    <definedName name="AS_PLA2" localSheetId="59">#REF!</definedName>
    <definedName name="AS_PLA2" localSheetId="25">#REF!</definedName>
    <definedName name="AS_PLA2" localSheetId="39">#REF!</definedName>
    <definedName name="AS_PLA2">#REF!</definedName>
    <definedName name="ASAS" localSheetId="41">'[7]DOCENTES '!#REF!</definedName>
    <definedName name="ASAS" localSheetId="61">'[7]DOCENTES '!#REF!</definedName>
    <definedName name="ASAS" localSheetId="28">'[7]DOCENTES '!#REF!</definedName>
    <definedName name="ASAS" localSheetId="42">'[7]DOCENTES '!#REF!</definedName>
    <definedName name="ASAS" localSheetId="43">'[7]DOCENTES '!#REF!</definedName>
    <definedName name="ASAS" localSheetId="23">'[7]DOCENTES '!#REF!</definedName>
    <definedName name="ASAS" localSheetId="44">'[7]DOCENTES '!#REF!</definedName>
    <definedName name="ASAS" localSheetId="24">'[7]DOCENTES '!#REF!</definedName>
    <definedName name="ASAS" localSheetId="48">'[7]DOCENTES '!#REF!</definedName>
    <definedName name="ASAS" localSheetId="58">'[7]DOCENTES '!#REF!</definedName>
    <definedName name="ASAS" localSheetId="59">'[7]DOCENTES '!#REF!</definedName>
    <definedName name="ASAS" localSheetId="25">'[7]DOCENTES '!#REF!</definedName>
    <definedName name="ASAS" localSheetId="39">'[7]DOCENTES '!#REF!</definedName>
    <definedName name="ASAS">'[7]DOCENTES '!#REF!</definedName>
    <definedName name="ASASASA" localSheetId="41">'[5]32CCG94'!#REF!</definedName>
    <definedName name="ASASASA" localSheetId="61">'[5]32CCG94'!#REF!</definedName>
    <definedName name="ASASASA" localSheetId="28">'[5]32CCG94'!#REF!</definedName>
    <definedName name="ASASASA" localSheetId="42">'[5]32CCG94'!#REF!</definedName>
    <definedName name="ASASASA" localSheetId="43">'[5]32CCG94'!#REF!</definedName>
    <definedName name="ASASASA" localSheetId="23">'[8]32CCG94'!#REF!</definedName>
    <definedName name="ASASASA" localSheetId="44">'[5]32CCG94'!#REF!</definedName>
    <definedName name="ASASASA" localSheetId="24">'[8]32CCG94'!#REF!</definedName>
    <definedName name="ASASASA" localSheetId="48">'[5]32CCG94'!#REF!</definedName>
    <definedName name="ASASASA" localSheetId="58">'[5]32CCG94'!#REF!</definedName>
    <definedName name="ASASASA" localSheetId="59">'[5]32CCG94'!#REF!</definedName>
    <definedName name="ASASASA" localSheetId="25">'[8]32CCG94'!#REF!</definedName>
    <definedName name="ASASASA" localSheetId="39">'[5]32CCG94'!#REF!</definedName>
    <definedName name="ASASASA">'[5]32CCG94'!#REF!</definedName>
    <definedName name="ASS" localSheetId="73">'[5]32CCG94'!#REF!</definedName>
    <definedName name="ASS" localSheetId="41">'[5]32CCG94'!#REF!</definedName>
    <definedName name="ASS" localSheetId="31">'[5]32CCG94'!#REF!</definedName>
    <definedName name="ASS" localSheetId="61">'[5]32CCG94'!#REF!</definedName>
    <definedName name="ASS" localSheetId="28">'[5]32CCG94'!#REF!</definedName>
    <definedName name="ASS" localSheetId="42">'[5]32CCG94'!#REF!</definedName>
    <definedName name="ASS" localSheetId="43">'[5]32CCG94'!#REF!</definedName>
    <definedName name="ASS" localSheetId="23">'[6]32CCG94'!#REF!</definedName>
    <definedName name="ASS" localSheetId="44">'[5]32CCG94'!#REF!</definedName>
    <definedName name="ASS" localSheetId="24">'[6]32CCG94'!#REF!</definedName>
    <definedName name="ASS" localSheetId="48">'[5]32CCG94'!#REF!</definedName>
    <definedName name="ASS" localSheetId="58">'[5]32CCG94'!#REF!</definedName>
    <definedName name="ASS" localSheetId="59">'[5]32CCG94'!#REF!</definedName>
    <definedName name="ASS" localSheetId="25">'[6]32CCG94'!#REF!</definedName>
    <definedName name="ASS" localSheetId="39">'[5]32CCG94'!#REF!</definedName>
    <definedName name="ASS">'[5]32CCG94'!#REF!</definedName>
    <definedName name="B" localSheetId="73">'[5]32CCG94'!#REF!</definedName>
    <definedName name="B" localSheetId="41">'[5]32CCG94'!#REF!</definedName>
    <definedName name="B" localSheetId="31">'[5]32CCG94'!#REF!</definedName>
    <definedName name="B" localSheetId="61">'[5]32CCG94'!#REF!</definedName>
    <definedName name="B" localSheetId="28">'[5]32CCG94'!#REF!</definedName>
    <definedName name="B" localSheetId="42">'[5]32CCG94'!#REF!</definedName>
    <definedName name="B" localSheetId="43">'[5]32CCG94'!#REF!</definedName>
    <definedName name="B" localSheetId="23">'[6]32CCG94'!#REF!</definedName>
    <definedName name="B" localSheetId="44">'[5]32CCG94'!#REF!</definedName>
    <definedName name="B" localSheetId="24">'[6]32CCG94'!#REF!</definedName>
    <definedName name="B" localSheetId="48">'[5]32CCG94'!#REF!</definedName>
    <definedName name="B" localSheetId="58">'[5]32CCG94'!#REF!</definedName>
    <definedName name="B" localSheetId="59">'[5]32CCG94'!#REF!</definedName>
    <definedName name="B" localSheetId="25">'[6]32CCG94'!#REF!</definedName>
    <definedName name="B" localSheetId="39">'[5]32CCG94'!#REF!</definedName>
    <definedName name="B">'[5]32CCG94'!#REF!</definedName>
    <definedName name="BASE_ACTUAL" localSheetId="41">#REF!</definedName>
    <definedName name="BASE_ACTUAL" localSheetId="31">#REF!</definedName>
    <definedName name="BASE_ACTUAL" localSheetId="30">#REF!</definedName>
    <definedName name="BASE_ACTUAL" localSheetId="61">#REF!</definedName>
    <definedName name="BASE_ACTUAL" localSheetId="28">#REF!</definedName>
    <definedName name="BASE_ACTUAL" localSheetId="42">#REF!</definedName>
    <definedName name="BASE_ACTUAL" localSheetId="43">#REF!</definedName>
    <definedName name="BASE_ACTUAL" localSheetId="44">#REF!</definedName>
    <definedName name="BASE_ACTUAL" localSheetId="24">#REF!</definedName>
    <definedName name="BASE_ACTUAL" localSheetId="48">#REF!</definedName>
    <definedName name="BASE_ACTUAL" localSheetId="58">#REF!</definedName>
    <definedName name="BASE_ACTUAL" localSheetId="59">#REF!</definedName>
    <definedName name="BASE_ACTUAL" localSheetId="25">#REF!</definedName>
    <definedName name="BASE_ACTUAL" localSheetId="39">#REF!</definedName>
    <definedName name="BASE_ACTUAL">#REF!</definedName>
    <definedName name="BASE_INCREMENTO" localSheetId="41">#REF!</definedName>
    <definedName name="BASE_INCREMENTO" localSheetId="31">#REF!</definedName>
    <definedName name="BASE_INCREMENTO" localSheetId="30">#REF!</definedName>
    <definedName name="BASE_INCREMENTO" localSheetId="61">#REF!</definedName>
    <definedName name="BASE_INCREMENTO" localSheetId="28">#REF!</definedName>
    <definedName name="BASE_INCREMENTO" localSheetId="42">#REF!</definedName>
    <definedName name="BASE_INCREMENTO" localSheetId="43">#REF!</definedName>
    <definedName name="BASE_INCREMENTO" localSheetId="44">#REF!</definedName>
    <definedName name="BASE_INCREMENTO" localSheetId="24">#REF!</definedName>
    <definedName name="BASE_INCREMENTO" localSheetId="48">#REF!</definedName>
    <definedName name="BASE_INCREMENTO" localSheetId="58">#REF!</definedName>
    <definedName name="BASE_INCREMENTO" localSheetId="59">#REF!</definedName>
    <definedName name="BASE_INCREMENTO" localSheetId="25">#REF!</definedName>
    <definedName name="BASE_INCREMENTO" localSheetId="39">#REF!</definedName>
    <definedName name="BASE_INCREMENTO">#REF!</definedName>
    <definedName name="_xlnm.Database" localSheetId="41">#REF!</definedName>
    <definedName name="_xlnm.Database" localSheetId="31">#REF!</definedName>
    <definedName name="_xlnm.Database" localSheetId="30">#REF!</definedName>
    <definedName name="_xlnm.Database" localSheetId="61">#REF!</definedName>
    <definedName name="_xlnm.Database" localSheetId="28">#REF!</definedName>
    <definedName name="_xlnm.Database" localSheetId="42">#REF!</definedName>
    <definedName name="_xlnm.Database" localSheetId="43">#REF!</definedName>
    <definedName name="_xlnm.Database" localSheetId="44">#REF!</definedName>
    <definedName name="_xlnm.Database" localSheetId="24">#REF!</definedName>
    <definedName name="_xlnm.Database" localSheetId="48">#REF!</definedName>
    <definedName name="_xlnm.Database" localSheetId="58">#REF!</definedName>
    <definedName name="_xlnm.Database" localSheetId="59">#REF!</definedName>
    <definedName name="_xlnm.Database" localSheetId="25">#REF!</definedName>
    <definedName name="_xlnm.Database" localSheetId="39">#REF!</definedName>
    <definedName name="_xlnm.Database">#REF!</definedName>
    <definedName name="BBBBBBBBBBBBBBBB" localSheetId="73">'[5]32CCG94'!#REF!</definedName>
    <definedName name="BBBBBBBBBBBBBBBB" localSheetId="41">'[5]32CCG94'!#REF!</definedName>
    <definedName name="BBBBBBBBBBBBBBBB" localSheetId="31">'[5]32CCG94'!#REF!</definedName>
    <definedName name="BBBBBBBBBBBBBBBB" localSheetId="61">'[5]32CCG94'!#REF!</definedName>
    <definedName name="BBBBBBBBBBBBBBBB" localSheetId="28">'[5]32CCG94'!#REF!</definedName>
    <definedName name="BBBBBBBBBBBBBBBB" localSheetId="42">'[5]32CCG94'!#REF!</definedName>
    <definedName name="BBBBBBBBBBBBBBBB" localSheetId="43">'[5]32CCG94'!#REF!</definedName>
    <definedName name="BBBBBBBBBBBBBBBB" localSheetId="23">'[6]32CCG94'!#REF!</definedName>
    <definedName name="BBBBBBBBBBBBBBBB" localSheetId="44">'[5]32CCG94'!#REF!</definedName>
    <definedName name="BBBBBBBBBBBBBBBB" localSheetId="24">'[6]32CCG94'!#REF!</definedName>
    <definedName name="BBBBBBBBBBBBBBBB" localSheetId="48">'[5]32CCG94'!#REF!</definedName>
    <definedName name="BBBBBBBBBBBBBBBB" localSheetId="58">'[5]32CCG94'!#REF!</definedName>
    <definedName name="BBBBBBBBBBBBBBBB" localSheetId="59">'[5]32CCG94'!#REF!</definedName>
    <definedName name="BBBBBBBBBBBBBBBB" localSheetId="25">'[6]32CCG94'!#REF!</definedName>
    <definedName name="BBBBBBBBBBBBBBBB" localSheetId="39">'[5]32CCG94'!#REF!</definedName>
    <definedName name="BBBBBBBBBBBBBBBB">'[5]32CCG94'!#REF!</definedName>
    <definedName name="BJ" localSheetId="73">'[5]32CCG94'!#REF!</definedName>
    <definedName name="BJ" localSheetId="41">'[5]32CCG94'!#REF!</definedName>
    <definedName name="BJ" localSheetId="31">'[5]32CCG94'!#REF!</definedName>
    <definedName name="BJ" localSheetId="61">'[5]32CCG94'!#REF!</definedName>
    <definedName name="BJ" localSheetId="28">'[5]32CCG94'!#REF!</definedName>
    <definedName name="BJ" localSheetId="42">'[5]32CCG94'!#REF!</definedName>
    <definedName name="BJ" localSheetId="43">'[5]32CCG94'!#REF!</definedName>
    <definedName name="BJ" localSheetId="23">'[6]32CCG94'!#REF!</definedName>
    <definedName name="BJ" localSheetId="44">'[5]32CCG94'!#REF!</definedName>
    <definedName name="BJ" localSheetId="24">'[6]32CCG94'!#REF!</definedName>
    <definedName name="BJ" localSheetId="48">'[5]32CCG94'!#REF!</definedName>
    <definedName name="BJ" localSheetId="58">'[5]32CCG94'!#REF!</definedName>
    <definedName name="BJ" localSheetId="59">'[5]32CCG94'!#REF!</definedName>
    <definedName name="BJ" localSheetId="25">'[6]32CCG94'!#REF!</definedName>
    <definedName name="BJ" localSheetId="39">'[5]32CCG94'!#REF!</definedName>
    <definedName name="BJ">'[5]32CCG94'!#REF!</definedName>
    <definedName name="camp1" localSheetId="41">#REF!</definedName>
    <definedName name="camp1" localSheetId="31">#REF!</definedName>
    <definedName name="camp1" localSheetId="30">#REF!</definedName>
    <definedName name="camp1" localSheetId="61">#REF!</definedName>
    <definedName name="camp1" localSheetId="28">#REF!</definedName>
    <definedName name="camp1" localSheetId="42">#REF!</definedName>
    <definedName name="camp1" localSheetId="43">#REF!</definedName>
    <definedName name="camp1" localSheetId="44">#REF!</definedName>
    <definedName name="camp1" localSheetId="24">#REF!</definedName>
    <definedName name="camp1" localSheetId="48">#REF!</definedName>
    <definedName name="camp1" localSheetId="58">#REF!</definedName>
    <definedName name="camp1" localSheetId="59">#REF!</definedName>
    <definedName name="camp1" localSheetId="25">#REF!</definedName>
    <definedName name="camp1" localSheetId="39">#REF!</definedName>
    <definedName name="camp1">#REF!</definedName>
    <definedName name="camp2" localSheetId="41">#REF!</definedName>
    <definedName name="camp2" localSheetId="31">#REF!</definedName>
    <definedName name="camp2" localSheetId="30">#REF!</definedName>
    <definedName name="camp2" localSheetId="61">#REF!</definedName>
    <definedName name="camp2" localSheetId="28">#REF!</definedName>
    <definedName name="camp2" localSheetId="42">#REF!</definedName>
    <definedName name="camp2" localSheetId="43">#REF!</definedName>
    <definedName name="camp2" localSheetId="44">#REF!</definedName>
    <definedName name="camp2" localSheetId="24">#REF!</definedName>
    <definedName name="camp2" localSheetId="48">#REF!</definedName>
    <definedName name="camp2" localSheetId="58">#REF!</definedName>
    <definedName name="camp2" localSheetId="59">#REF!</definedName>
    <definedName name="camp2" localSheetId="25">#REF!</definedName>
    <definedName name="camp2" localSheetId="39">#REF!</definedName>
    <definedName name="camp2">#REF!</definedName>
    <definedName name="categoria" localSheetId="41">'[7]DOCENTES '!#REF!</definedName>
    <definedName name="categoria" localSheetId="61">'[7]DOCENTES '!#REF!</definedName>
    <definedName name="categoria" localSheetId="28">'[7]DOCENTES '!#REF!</definedName>
    <definedName name="categoria" localSheetId="42">'[7]DOCENTES '!#REF!</definedName>
    <definedName name="categoria" localSheetId="43">'[7]DOCENTES '!#REF!</definedName>
    <definedName name="categoria" localSheetId="23">'[7]DOCENTES '!#REF!</definedName>
    <definedName name="categoria" localSheetId="44">'[7]DOCENTES '!#REF!</definedName>
    <definedName name="categoria" localSheetId="24">'[7]DOCENTES '!#REF!</definedName>
    <definedName name="categoria" localSheetId="48">'[7]DOCENTES '!#REF!</definedName>
    <definedName name="categoria" localSheetId="58">'[7]DOCENTES '!#REF!</definedName>
    <definedName name="categoria" localSheetId="59">'[7]DOCENTES '!#REF!</definedName>
    <definedName name="categoria" localSheetId="25">'[7]DOCENTES '!#REF!</definedName>
    <definedName name="categoria" localSheetId="39">'[7]DOCENTES '!#REF!</definedName>
    <definedName name="categoria">'[7]DOCENTES '!#REF!</definedName>
    <definedName name="CATINST">'[9]MAT-CATINST-11'!$A$3:$D$114</definedName>
    <definedName name="CATINST25">'[9]MAT-CATINST-25'!$A$3:$C$89</definedName>
    <definedName name="CATINST33">'[9]MAT-CATINST-33'!$A$3:$C$101</definedName>
    <definedName name="cc" localSheetId="41" hidden="1">#REF!</definedName>
    <definedName name="cc" localSheetId="31" hidden="1">#REF!</definedName>
    <definedName name="cc" localSheetId="30" hidden="1">#REF!</definedName>
    <definedName name="cc" localSheetId="61" hidden="1">#REF!</definedName>
    <definedName name="cc" localSheetId="75" hidden="1">#REF!</definedName>
    <definedName name="cc" localSheetId="28" hidden="1">#REF!</definedName>
    <definedName name="cc" localSheetId="42" hidden="1">#REF!</definedName>
    <definedName name="cc" localSheetId="43" hidden="1">#REF!</definedName>
    <definedName name="cc" localSheetId="44" hidden="1">#REF!</definedName>
    <definedName name="cc" localSheetId="24" hidden="1">#REF!</definedName>
    <definedName name="cc" localSheetId="74">#REF!</definedName>
    <definedName name="cc" localSheetId="48" hidden="1">#REF!</definedName>
    <definedName name="cc" localSheetId="58" hidden="1">#REF!</definedName>
    <definedName name="cc" localSheetId="59" hidden="1">#REF!</definedName>
    <definedName name="cc" localSheetId="25" hidden="1">#REF!</definedName>
    <definedName name="cc" localSheetId="39" hidden="1">#REF!</definedName>
    <definedName name="cc" hidden="1">#REF!</definedName>
    <definedName name="CCCCCCCCCCCCC" localSheetId="73">'[5]32CCG94'!#REF!</definedName>
    <definedName name="CCCCCCCCCCCCC" localSheetId="41">'[5]32CCG94'!#REF!</definedName>
    <definedName name="CCCCCCCCCCCCC" localSheetId="31">'[5]32CCG94'!#REF!</definedName>
    <definedName name="CCCCCCCCCCCCC" localSheetId="61">'[5]32CCG94'!#REF!</definedName>
    <definedName name="CCCCCCCCCCCCC" localSheetId="28">'[5]32CCG94'!#REF!</definedName>
    <definedName name="CCCCCCCCCCCCC" localSheetId="42">'[5]32CCG94'!#REF!</definedName>
    <definedName name="CCCCCCCCCCCCC" localSheetId="43">'[5]32CCG94'!#REF!</definedName>
    <definedName name="CCCCCCCCCCCCC" localSheetId="23">'[6]32CCG94'!#REF!</definedName>
    <definedName name="CCCCCCCCCCCCC" localSheetId="44">'[5]32CCG94'!#REF!</definedName>
    <definedName name="CCCCCCCCCCCCC" localSheetId="24">'[6]32CCG94'!#REF!</definedName>
    <definedName name="CCCCCCCCCCCCC" localSheetId="48">'[5]32CCG94'!#REF!</definedName>
    <definedName name="CCCCCCCCCCCCC" localSheetId="58">'[5]32CCG94'!#REF!</definedName>
    <definedName name="CCCCCCCCCCCCC" localSheetId="59">'[5]32CCG94'!#REF!</definedName>
    <definedName name="CCCCCCCCCCCCC" localSheetId="25">'[6]32CCG94'!#REF!</definedName>
    <definedName name="CCCCCCCCCCCCC" localSheetId="39">'[5]32CCG94'!#REF!</definedName>
    <definedName name="CCCCCCCCCCCCC">'[5]32CCG94'!#REF!</definedName>
    <definedName name="CCCCCCCCCCCCCCCCCCCC" localSheetId="73">#REF!</definedName>
    <definedName name="CCCCCCCCCCCCCCCCCCCC" localSheetId="41">#REF!</definedName>
    <definedName name="CCCCCCCCCCCCCCCCCCCC" localSheetId="31">#REF!</definedName>
    <definedName name="CCCCCCCCCCCCCCCCCCCC" localSheetId="30">#REF!</definedName>
    <definedName name="CCCCCCCCCCCCCCCCCCCC" localSheetId="61">#REF!</definedName>
    <definedName name="CCCCCCCCCCCCCCCCCCCC" localSheetId="28">#REF!</definedName>
    <definedName name="CCCCCCCCCCCCCCCCCCCC" localSheetId="42">#REF!</definedName>
    <definedName name="CCCCCCCCCCCCCCCCCCCC" localSheetId="43">#REF!</definedName>
    <definedName name="CCCCCCCCCCCCCCCCCCCC" localSheetId="23">#REF!</definedName>
    <definedName name="CCCCCCCCCCCCCCCCCCCC" localSheetId="44">#REF!</definedName>
    <definedName name="CCCCCCCCCCCCCCCCCCCC" localSheetId="24">#REF!</definedName>
    <definedName name="CCCCCCCCCCCCCCCCCCCC" localSheetId="48">#REF!</definedName>
    <definedName name="CCCCCCCCCCCCCCCCCCCC" localSheetId="58">#REF!</definedName>
    <definedName name="CCCCCCCCCCCCCCCCCCCC" localSheetId="59">#REF!</definedName>
    <definedName name="CCCCCCCCCCCCCCCCCCCC" localSheetId="25">#REF!</definedName>
    <definedName name="CCCCCCCCCCCCCCCCCCCC" localSheetId="39">#REF!</definedName>
    <definedName name="CCCCCCCCCCCCCCCCCCCC">#REF!</definedName>
    <definedName name="cd" localSheetId="73">'[5]32CCG94'!#REF!</definedName>
    <definedName name="cd" localSheetId="41">'[5]32CCG94'!#REF!</definedName>
    <definedName name="cd" localSheetId="61">'[5]32CCG94'!#REF!</definedName>
    <definedName name="cd" localSheetId="28">'[5]32CCG94'!#REF!</definedName>
    <definedName name="cd" localSheetId="42">'[5]32CCG94'!#REF!</definedName>
    <definedName name="cd" localSheetId="43">'[5]32CCG94'!#REF!</definedName>
    <definedName name="cd" localSheetId="23">'[5]32CCG94'!#REF!</definedName>
    <definedName name="cd" localSheetId="44">'[5]32CCG94'!#REF!</definedName>
    <definedName name="cd" localSheetId="24">'[5]32CCG94'!#REF!</definedName>
    <definedName name="cd" localSheetId="48">'[5]32CCG94'!#REF!</definedName>
    <definedName name="cd" localSheetId="58">'[5]32CCG94'!#REF!</definedName>
    <definedName name="cd" localSheetId="59">'[5]32CCG94'!#REF!</definedName>
    <definedName name="cd" localSheetId="25">'[5]32CCG94'!#REF!</definedName>
    <definedName name="cd" localSheetId="39">'[5]32CCG94'!#REF!</definedName>
    <definedName name="cd">'[5]32CCG94'!#REF!</definedName>
    <definedName name="cero" localSheetId="73">#REF!</definedName>
    <definedName name="cero" localSheetId="41">#REF!</definedName>
    <definedName name="cero" localSheetId="31">#REF!</definedName>
    <definedName name="cero" localSheetId="30">#REF!</definedName>
    <definedName name="cero" localSheetId="61">#REF!</definedName>
    <definedName name="cero" localSheetId="28">#REF!</definedName>
    <definedName name="cero" localSheetId="42">#REF!</definedName>
    <definedName name="cero" localSheetId="43">#REF!</definedName>
    <definedName name="cero" localSheetId="23">#REF!</definedName>
    <definedName name="cero" localSheetId="44">#REF!</definedName>
    <definedName name="cero" localSheetId="24">#REF!</definedName>
    <definedName name="cero" localSheetId="48">#REF!</definedName>
    <definedName name="cero" localSheetId="58">#REF!</definedName>
    <definedName name="cero" localSheetId="59">#REF!</definedName>
    <definedName name="cero" localSheetId="25">#REF!</definedName>
    <definedName name="cero" localSheetId="39">#REF!</definedName>
    <definedName name="cero">#REF!</definedName>
    <definedName name="CETI" localSheetId="73">[2]Hoja1!$B$365:$J$372</definedName>
    <definedName name="CETI" localSheetId="31">[2]Hoja1!$B$365:$J$372</definedName>
    <definedName name="CETI" localSheetId="30">[2]Hoja1!$B$365:$J$372</definedName>
    <definedName name="CETI" localSheetId="61">[2]Hoja1!$B$365:$J$372</definedName>
    <definedName name="CETI" localSheetId="72">[2]Hoja1!$B$365:$J$372</definedName>
    <definedName name="CETI" localSheetId="23">[10]Hoja1!$B$365:$J$372</definedName>
    <definedName name="CETI" localSheetId="24">[10]Hoja1!$B$365:$J$372</definedName>
    <definedName name="CETI" localSheetId="25">[10]Hoja1!$B$365:$J$372</definedName>
    <definedName name="CETI">[10]Hoja1!$B$365:$J$372</definedName>
    <definedName name="CG" localSheetId="41">#REF!</definedName>
    <definedName name="CG" localSheetId="31">#REF!</definedName>
    <definedName name="CG" localSheetId="30">#REF!</definedName>
    <definedName name="CG" localSheetId="61">#REF!</definedName>
    <definedName name="CG" localSheetId="28">#REF!</definedName>
    <definedName name="CG" localSheetId="42">#REF!</definedName>
    <definedName name="CG" localSheetId="43">#REF!</definedName>
    <definedName name="CG" localSheetId="23">#REF!</definedName>
    <definedName name="CG" localSheetId="44">#REF!</definedName>
    <definedName name="CG" localSheetId="24">#REF!</definedName>
    <definedName name="CG" localSheetId="48">#REF!</definedName>
    <definedName name="CG" localSheetId="58">#REF!</definedName>
    <definedName name="CG" localSheetId="59">#REF!</definedName>
    <definedName name="CG" localSheetId="25">#REF!</definedName>
    <definedName name="CG" localSheetId="39">#REF!</definedName>
    <definedName name="CG">#REF!</definedName>
    <definedName name="chih1" localSheetId="41">#REF!</definedName>
    <definedName name="chih1" localSheetId="31">#REF!</definedName>
    <definedName name="chih1" localSheetId="30">#REF!</definedName>
    <definedName name="chih1" localSheetId="61">#REF!</definedName>
    <definedName name="chih1" localSheetId="28">#REF!</definedName>
    <definedName name="chih1" localSheetId="42">#REF!</definedName>
    <definedName name="chih1" localSheetId="43">#REF!</definedName>
    <definedName name="chih1" localSheetId="23">#REF!</definedName>
    <definedName name="chih1" localSheetId="44">#REF!</definedName>
    <definedName name="chih1" localSheetId="24">#REF!</definedName>
    <definedName name="chih1" localSheetId="48">#REF!</definedName>
    <definedName name="chih1" localSheetId="58">#REF!</definedName>
    <definedName name="chih1" localSheetId="59">#REF!</definedName>
    <definedName name="chih1" localSheetId="25">#REF!</definedName>
    <definedName name="chih1" localSheetId="39">#REF!</definedName>
    <definedName name="chih1">#REF!</definedName>
    <definedName name="chih2" localSheetId="41">#REF!</definedName>
    <definedName name="chih2" localSheetId="31">#REF!</definedName>
    <definedName name="chih2" localSheetId="30">#REF!</definedName>
    <definedName name="chih2" localSheetId="61">#REF!</definedName>
    <definedName name="chih2" localSheetId="28">#REF!</definedName>
    <definedName name="chih2" localSheetId="42">#REF!</definedName>
    <definedName name="chih2" localSheetId="43">#REF!</definedName>
    <definedName name="chih2" localSheetId="44">#REF!</definedName>
    <definedName name="chih2" localSheetId="24">#REF!</definedName>
    <definedName name="chih2" localSheetId="48">#REF!</definedName>
    <definedName name="chih2" localSheetId="58">#REF!</definedName>
    <definedName name="chih2" localSheetId="59">#REF!</definedName>
    <definedName name="chih2" localSheetId="25">#REF!</definedName>
    <definedName name="chih2" localSheetId="39">#REF!</definedName>
    <definedName name="chih2">#REF!</definedName>
    <definedName name="chis1" localSheetId="41">#REF!</definedName>
    <definedName name="chis1" localSheetId="31">#REF!</definedName>
    <definedName name="chis1" localSheetId="30">#REF!</definedName>
    <definedName name="chis1" localSheetId="61">#REF!</definedName>
    <definedName name="chis1" localSheetId="28">#REF!</definedName>
    <definedName name="chis1" localSheetId="42">#REF!</definedName>
    <definedName name="chis1" localSheetId="43">#REF!</definedName>
    <definedName name="chis1" localSheetId="44">#REF!</definedName>
    <definedName name="chis1" localSheetId="24">#REF!</definedName>
    <definedName name="chis1" localSheetId="48">#REF!</definedName>
    <definedName name="chis1" localSheetId="58">#REF!</definedName>
    <definedName name="chis1" localSheetId="59">#REF!</definedName>
    <definedName name="chis1" localSheetId="25">#REF!</definedName>
    <definedName name="chis1" localSheetId="39">#REF!</definedName>
    <definedName name="chis1">#REF!</definedName>
    <definedName name="chis2" localSheetId="41">#REF!</definedName>
    <definedName name="chis2" localSheetId="31">#REF!</definedName>
    <definedName name="chis2" localSheetId="30">#REF!</definedName>
    <definedName name="chis2" localSheetId="61">#REF!</definedName>
    <definedName name="chis2" localSheetId="28">#REF!</definedName>
    <definedName name="chis2" localSheetId="42">#REF!</definedName>
    <definedName name="chis2" localSheetId="43">#REF!</definedName>
    <definedName name="chis2" localSheetId="44">#REF!</definedName>
    <definedName name="chis2" localSheetId="24">#REF!</definedName>
    <definedName name="chis2" localSheetId="48">#REF!</definedName>
    <definedName name="chis2" localSheetId="58">#REF!</definedName>
    <definedName name="chis2" localSheetId="59">#REF!</definedName>
    <definedName name="chis2" localSheetId="25">#REF!</definedName>
    <definedName name="chis2" localSheetId="39">#REF!</definedName>
    <definedName name="chis2">#REF!</definedName>
    <definedName name="CIEA" localSheetId="73">[2]Hoja1!$B$331:$J$342</definedName>
    <definedName name="CIEA" localSheetId="31">[2]Hoja1!$B$331:$J$342</definedName>
    <definedName name="CIEA" localSheetId="30">[2]Hoja1!$B$331:$J$342</definedName>
    <definedName name="CIEA" localSheetId="61">[2]Hoja1!$B$331:$J$342</definedName>
    <definedName name="CIEA" localSheetId="72">[2]Hoja1!$B$331:$J$342</definedName>
    <definedName name="CIEA" localSheetId="23">[10]Hoja1!$B$331:$J$342</definedName>
    <definedName name="CIEA" localSheetId="24">[10]Hoja1!$B$331:$J$342</definedName>
    <definedName name="CIEA" localSheetId="25">[10]Hoja1!$B$331:$J$342</definedName>
    <definedName name="CIEA">[10]Hoja1!$B$331:$J$342</definedName>
    <definedName name="CLASIFICACION" localSheetId="41">#REF!</definedName>
    <definedName name="CLASIFICACION" localSheetId="42">#REF!</definedName>
    <definedName name="CLASIFICACION" localSheetId="43">#REF!</definedName>
    <definedName name="CLASIFICACION" localSheetId="44">#REF!</definedName>
    <definedName name="CLASIFICACION" localSheetId="24">#REF!</definedName>
    <definedName name="CLASIFICACION" localSheetId="48">#REF!</definedName>
    <definedName name="CLASIFICACION" localSheetId="58">#REF!</definedName>
    <definedName name="CLASIFICACION" localSheetId="59">#REF!</definedName>
    <definedName name="CLASIFICACION" localSheetId="25">#REF!</definedName>
    <definedName name="CLASIFICACION" localSheetId="39">#REF!</definedName>
    <definedName name="CLASIFICACION">#REF!</definedName>
    <definedName name="coah1" localSheetId="41">#REF!</definedName>
    <definedName name="coah1" localSheetId="31">#REF!</definedName>
    <definedName name="coah1" localSheetId="30">#REF!</definedName>
    <definedName name="coah1" localSheetId="61">#REF!</definedName>
    <definedName name="coah1" localSheetId="28">#REF!</definedName>
    <definedName name="coah1" localSheetId="42">#REF!</definedName>
    <definedName name="coah1" localSheetId="43">#REF!</definedName>
    <definedName name="coah1" localSheetId="44">#REF!</definedName>
    <definedName name="coah1" localSheetId="24">#REF!</definedName>
    <definedName name="coah1" localSheetId="48">#REF!</definedName>
    <definedName name="coah1" localSheetId="58">#REF!</definedName>
    <definedName name="coah1" localSheetId="59">#REF!</definedName>
    <definedName name="coah1" localSheetId="25">#REF!</definedName>
    <definedName name="coah1" localSheetId="39">#REF!</definedName>
    <definedName name="coah1">#REF!</definedName>
    <definedName name="coah2" localSheetId="41">#REF!</definedName>
    <definedName name="coah2" localSheetId="31">#REF!</definedName>
    <definedName name="coah2" localSheetId="30">#REF!</definedName>
    <definedName name="coah2" localSheetId="61">#REF!</definedName>
    <definedName name="coah2" localSheetId="28">#REF!</definedName>
    <definedName name="coah2" localSheetId="42">#REF!</definedName>
    <definedName name="coah2" localSheetId="43">#REF!</definedName>
    <definedName name="coah2" localSheetId="44">#REF!</definedName>
    <definedName name="coah2" localSheetId="24">#REF!</definedName>
    <definedName name="coah2" localSheetId="48">#REF!</definedName>
    <definedName name="coah2" localSheetId="58">#REF!</definedName>
    <definedName name="coah2" localSheetId="59">#REF!</definedName>
    <definedName name="coah2" localSheetId="25">#REF!</definedName>
    <definedName name="coah2" localSheetId="39">#REF!</definedName>
    <definedName name="coah2">#REF!</definedName>
    <definedName name="COFAA" localSheetId="73">[2]Hoja1!$B$322:$J$327</definedName>
    <definedName name="COFAA" localSheetId="31">[2]Hoja1!$B$322:$J$327</definedName>
    <definedName name="COFAA" localSheetId="30">[2]Hoja1!$B$322:$J$327</definedName>
    <definedName name="COFAA" localSheetId="61">[2]Hoja1!$B$322:$J$327</definedName>
    <definedName name="COFAA" localSheetId="72">[2]Hoja1!$B$322:$J$327</definedName>
    <definedName name="COFAA" localSheetId="23">[10]Hoja1!$B$322:$J$327</definedName>
    <definedName name="COFAA" localSheetId="24">[10]Hoja1!$B$322:$J$327</definedName>
    <definedName name="COFAA" localSheetId="25">[10]Hoja1!$B$322:$J$327</definedName>
    <definedName name="COFAA">[10]Hoja1!$B$322:$J$327</definedName>
    <definedName name="CONALEP" localSheetId="73">[10]Hoja1!$B$346:$J$361</definedName>
    <definedName name="CONALEP" localSheetId="31">[10]Hoja1!$B$346:$J$361</definedName>
    <definedName name="CONALEP" localSheetId="30">[10]Hoja1!$B$346:$J$361</definedName>
    <definedName name="CONALEP" localSheetId="61">[10]Hoja1!$B$346:$J$361</definedName>
    <definedName name="CONALEP" localSheetId="72">[10]Hoja1!$B$346:$J$361</definedName>
    <definedName name="CONALEP" localSheetId="23">[10]Hoja1!$B$346:$J$361</definedName>
    <definedName name="CONALEP" localSheetId="24">[10]Hoja1!$B$346:$J$361</definedName>
    <definedName name="CONALEP" localSheetId="25">[10]Hoja1!$B$346:$J$361</definedName>
    <definedName name="CONALEP">[10]Hoja1!$B$346:$J$361</definedName>
    <definedName name="CRIS" localSheetId="41">#REF!</definedName>
    <definedName name="CRIS" localSheetId="31">#REF!</definedName>
    <definedName name="CRIS" localSheetId="30">#REF!</definedName>
    <definedName name="CRIS" localSheetId="61">#REF!</definedName>
    <definedName name="CRIS" localSheetId="28">#REF!</definedName>
    <definedName name="CRIS" localSheetId="42">#REF!</definedName>
    <definedName name="CRIS" localSheetId="43">#REF!</definedName>
    <definedName name="CRIS" localSheetId="44">#REF!</definedName>
    <definedName name="CRIS" localSheetId="24">#REF!</definedName>
    <definedName name="CRIS" localSheetId="48">#REF!</definedName>
    <definedName name="CRIS" localSheetId="58">#REF!</definedName>
    <definedName name="CRIS" localSheetId="59">#REF!</definedName>
    <definedName name="CRIS" localSheetId="25">#REF!</definedName>
    <definedName name="CRIS" localSheetId="39">#REF!</definedName>
    <definedName name="CRIS">#REF!</definedName>
    <definedName name="cuadro" localSheetId="73">[2]Ac02acV2!$A$1:$AY$1139</definedName>
    <definedName name="cuadro" localSheetId="31">[2]Ac02acV2!$A$1:$AY$1139</definedName>
    <definedName name="cuadro" localSheetId="30">[2]Ac02acV2!$A$1:$AY$1139</definedName>
    <definedName name="cuadro" localSheetId="61">[2]Ac02acV2!$A$1:$AY$1139</definedName>
    <definedName name="cuadro" localSheetId="72">[2]Ac02acV2!$A$1:$AY$1139</definedName>
    <definedName name="cuadro">[11]Ac02acV2!$A$1:$AY$1139</definedName>
    <definedName name="d" localSheetId="41">#REF!</definedName>
    <definedName name="d" localSheetId="31">#REF!</definedName>
    <definedName name="d" localSheetId="30">#REF!</definedName>
    <definedName name="d" localSheetId="61">#REF!</definedName>
    <definedName name="d" localSheetId="28">#REF!</definedName>
    <definedName name="d" localSheetId="42">#REF!</definedName>
    <definedName name="d" localSheetId="43">#REF!</definedName>
    <definedName name="d" localSheetId="44">#REF!</definedName>
    <definedName name="d" localSheetId="24">#REF!</definedName>
    <definedName name="d" localSheetId="48">#REF!</definedName>
    <definedName name="d" localSheetId="58">#REF!</definedName>
    <definedName name="d" localSheetId="59">#REF!</definedName>
    <definedName name="d" localSheetId="25">#REF!</definedName>
    <definedName name="d" localSheetId="39">#REF!</definedName>
    <definedName name="d">#REF!</definedName>
    <definedName name="d_f1" localSheetId="41">#REF!</definedName>
    <definedName name="d_f1" localSheetId="31">#REF!</definedName>
    <definedName name="d_f1" localSheetId="30">#REF!</definedName>
    <definedName name="d_f1" localSheetId="61">#REF!</definedName>
    <definedName name="d_f1" localSheetId="28">#REF!</definedName>
    <definedName name="d_f1" localSheetId="42">#REF!</definedName>
    <definedName name="d_f1" localSheetId="43">#REF!</definedName>
    <definedName name="d_f1" localSheetId="44">#REF!</definedName>
    <definedName name="d_f1" localSheetId="24">#REF!</definedName>
    <definedName name="d_f1" localSheetId="48">#REF!</definedName>
    <definedName name="d_f1" localSheetId="58">#REF!</definedName>
    <definedName name="d_f1" localSheetId="59">#REF!</definedName>
    <definedName name="d_f1" localSheetId="25">#REF!</definedName>
    <definedName name="d_f1" localSheetId="39">#REF!</definedName>
    <definedName name="d_f1">#REF!</definedName>
    <definedName name="d_f2" localSheetId="41">#REF!</definedName>
    <definedName name="d_f2" localSheetId="31">#REF!</definedName>
    <definedName name="d_f2" localSheetId="30">#REF!</definedName>
    <definedName name="d_f2" localSheetId="61">#REF!</definedName>
    <definedName name="d_f2" localSheetId="28">#REF!</definedName>
    <definedName name="d_f2" localSheetId="42">#REF!</definedName>
    <definedName name="d_f2" localSheetId="43">#REF!</definedName>
    <definedName name="d_f2" localSheetId="44">#REF!</definedName>
    <definedName name="d_f2" localSheetId="24">#REF!</definedName>
    <definedName name="d_f2" localSheetId="48">#REF!</definedName>
    <definedName name="d_f2" localSheetId="58">#REF!</definedName>
    <definedName name="d_f2" localSheetId="59">#REF!</definedName>
    <definedName name="d_f2" localSheetId="25">#REF!</definedName>
    <definedName name="d_f2" localSheetId="39">#REF!</definedName>
    <definedName name="d_f2">#REF!</definedName>
    <definedName name="dd" localSheetId="73">'[5]32CCG94'!#REF!</definedName>
    <definedName name="dd" localSheetId="41">'[5]32CCG94'!#REF!</definedName>
    <definedName name="dd" localSheetId="31">'[5]32CCG94'!#REF!</definedName>
    <definedName name="dd" localSheetId="61">'[5]32CCG94'!#REF!</definedName>
    <definedName name="dd" localSheetId="28">'[5]32CCG94'!#REF!</definedName>
    <definedName name="dd" localSheetId="42">'[5]32CCG94'!#REF!</definedName>
    <definedName name="dd" localSheetId="43">'[5]32CCG94'!#REF!</definedName>
    <definedName name="dd" localSheetId="23">'[6]32CCG94'!#REF!</definedName>
    <definedName name="dd" localSheetId="44">'[5]32CCG94'!#REF!</definedName>
    <definedName name="dd" localSheetId="24">'[6]32CCG94'!#REF!</definedName>
    <definedName name="dd" localSheetId="48">'[5]32CCG94'!#REF!</definedName>
    <definedName name="dd" localSheetId="58">'[5]32CCG94'!#REF!</definedName>
    <definedName name="dd" localSheetId="59">'[5]32CCG94'!#REF!</definedName>
    <definedName name="dd" localSheetId="25">'[6]32CCG94'!#REF!</definedName>
    <definedName name="dd" localSheetId="39">'[5]32CCG94'!#REF!</definedName>
    <definedName name="dd">'[5]32CCG94'!#REF!</definedName>
    <definedName name="DEL" localSheetId="73">'[5]32CCG94'!#REF!</definedName>
    <definedName name="DEL" localSheetId="41">'[5]32CCG94'!#REF!</definedName>
    <definedName name="DEL" localSheetId="31">'[5]32CCG94'!#REF!</definedName>
    <definedName name="DEL" localSheetId="61">'[5]32CCG94'!#REF!</definedName>
    <definedName name="DEL" localSheetId="28">'[5]32CCG94'!#REF!</definedName>
    <definedName name="DEL" localSheetId="42">'[5]32CCG94'!#REF!</definedName>
    <definedName name="DEL" localSheetId="43">'[5]32CCG94'!#REF!</definedName>
    <definedName name="DEL" localSheetId="23">'[6]32CCG94'!#REF!</definedName>
    <definedName name="DEL" localSheetId="44">'[5]32CCG94'!#REF!</definedName>
    <definedName name="DEL" localSheetId="24">'[6]32CCG94'!#REF!</definedName>
    <definedName name="DEL" localSheetId="48">'[5]32CCG94'!#REF!</definedName>
    <definedName name="DEL" localSheetId="58">'[5]32CCG94'!#REF!</definedName>
    <definedName name="DEL" localSheetId="59">'[5]32CCG94'!#REF!</definedName>
    <definedName name="DEL" localSheetId="25">'[6]32CCG94'!#REF!</definedName>
    <definedName name="DEL" localSheetId="39">'[5]32CCG94'!#REF!</definedName>
    <definedName name="DEL">'[5]32CCG94'!#REF!</definedName>
    <definedName name="DEPARTAMENTO" localSheetId="41">#REF!</definedName>
    <definedName name="DEPARTAMENTO" localSheetId="42">#REF!</definedName>
    <definedName name="DEPARTAMENTO" localSheetId="43">#REF!</definedName>
    <definedName name="DEPARTAMENTO" localSheetId="44">#REF!</definedName>
    <definedName name="DEPARTAMENTO" localSheetId="24">#REF!</definedName>
    <definedName name="DEPARTAMENTO" localSheetId="48">#REF!</definedName>
    <definedName name="DEPARTAMENTO" localSheetId="58">#REF!</definedName>
    <definedName name="DEPARTAMENTO" localSheetId="59">#REF!</definedName>
    <definedName name="DEPARTAMENTO" localSheetId="25">#REF!</definedName>
    <definedName name="DEPARTAMENTO" localSheetId="39">#REF!</definedName>
    <definedName name="DEPARTAMENTO">#REF!</definedName>
    <definedName name="despadmvo" localSheetId="41">#REF!</definedName>
    <definedName name="despadmvo" localSheetId="31">#REF!</definedName>
    <definedName name="despadmvo" localSheetId="30">#REF!</definedName>
    <definedName name="despadmvo" localSheetId="61">#REF!</definedName>
    <definedName name="despadmvo" localSheetId="28">#REF!</definedName>
    <definedName name="despadmvo" localSheetId="42">#REF!</definedName>
    <definedName name="despadmvo" localSheetId="43">#REF!</definedName>
    <definedName name="despadmvo" localSheetId="44">#REF!</definedName>
    <definedName name="despadmvo" localSheetId="24">#REF!</definedName>
    <definedName name="despadmvo" localSheetId="48">#REF!</definedName>
    <definedName name="despadmvo" localSheetId="58">#REF!</definedName>
    <definedName name="despadmvo" localSheetId="59">#REF!</definedName>
    <definedName name="despadmvo" localSheetId="25">#REF!</definedName>
    <definedName name="despadmvo" localSheetId="39">#REF!</definedName>
    <definedName name="despadmvo">#REF!</definedName>
    <definedName name="despdoc" localSheetId="41">#REF!</definedName>
    <definedName name="despdoc" localSheetId="31">#REF!</definedName>
    <definedName name="despdoc" localSheetId="30">#REF!</definedName>
    <definedName name="despdoc" localSheetId="61">#REF!</definedName>
    <definedName name="despdoc" localSheetId="28">#REF!</definedName>
    <definedName name="despdoc" localSheetId="42">#REF!</definedName>
    <definedName name="despdoc" localSheetId="43">#REF!</definedName>
    <definedName name="despdoc" localSheetId="44">#REF!</definedName>
    <definedName name="despdoc" localSheetId="24">#REF!</definedName>
    <definedName name="despdoc" localSheetId="48">#REF!</definedName>
    <definedName name="despdoc" localSheetId="58">#REF!</definedName>
    <definedName name="despdoc" localSheetId="59">#REF!</definedName>
    <definedName name="despdoc" localSheetId="25">#REF!</definedName>
    <definedName name="despdoc" localSheetId="39">#REF!</definedName>
    <definedName name="despdoc">#REF!</definedName>
    <definedName name="didactico" localSheetId="41">#REF!</definedName>
    <definedName name="didactico" localSheetId="31">#REF!</definedName>
    <definedName name="didactico" localSheetId="30">#REF!</definedName>
    <definedName name="didactico" localSheetId="61">#REF!</definedName>
    <definedName name="didactico" localSheetId="28">#REF!</definedName>
    <definedName name="didactico" localSheetId="42">#REF!</definedName>
    <definedName name="didactico" localSheetId="43">#REF!</definedName>
    <definedName name="didactico" localSheetId="44">#REF!</definedName>
    <definedName name="didactico" localSheetId="24">#REF!</definedName>
    <definedName name="didactico" localSheetId="48">#REF!</definedName>
    <definedName name="didactico" localSheetId="58">#REF!</definedName>
    <definedName name="didactico" localSheetId="59">#REF!</definedName>
    <definedName name="didactico" localSheetId="25">#REF!</definedName>
    <definedName name="didactico" localSheetId="39">#REF!</definedName>
    <definedName name="didactico">#REF!</definedName>
    <definedName name="docentes" localSheetId="41">#REF!</definedName>
    <definedName name="docentes" localSheetId="31">#REF!</definedName>
    <definedName name="docentes" localSheetId="30">#REF!</definedName>
    <definedName name="docentes" localSheetId="61">#REF!</definedName>
    <definedName name="docentes" localSheetId="28">#REF!</definedName>
    <definedName name="docentes" localSheetId="42">#REF!</definedName>
    <definedName name="docentes" localSheetId="43">#REF!</definedName>
    <definedName name="docentes" localSheetId="44">#REF!</definedName>
    <definedName name="docentes" localSheetId="24">#REF!</definedName>
    <definedName name="docentes" localSheetId="48">#REF!</definedName>
    <definedName name="docentes" localSheetId="58">#REF!</definedName>
    <definedName name="docentes" localSheetId="59">#REF!</definedName>
    <definedName name="docentes" localSheetId="25">#REF!</definedName>
    <definedName name="docentes" localSheetId="39">#REF!</definedName>
    <definedName name="docentes">#REF!</definedName>
    <definedName name="dse" localSheetId="73">'[5]32CCG94'!#REF!</definedName>
    <definedName name="dse" localSheetId="41">'[5]32CCG94'!#REF!</definedName>
    <definedName name="dse" localSheetId="31">'[5]32CCG94'!#REF!</definedName>
    <definedName name="dse" localSheetId="61">'[5]32CCG94'!#REF!</definedName>
    <definedName name="dse" localSheetId="28">'[5]32CCG94'!#REF!</definedName>
    <definedName name="dse" localSheetId="42">'[5]32CCG94'!#REF!</definedName>
    <definedName name="dse" localSheetId="43">'[5]32CCG94'!#REF!</definedName>
    <definedName name="dse" localSheetId="23">'[6]32CCG94'!#REF!</definedName>
    <definedName name="dse" localSheetId="44">'[5]32CCG94'!#REF!</definedName>
    <definedName name="dse" localSheetId="24">'[6]32CCG94'!#REF!</definedName>
    <definedName name="dse" localSheetId="48">'[5]32CCG94'!#REF!</definedName>
    <definedName name="dse" localSheetId="58">'[5]32CCG94'!#REF!</definedName>
    <definedName name="dse" localSheetId="59">'[5]32CCG94'!#REF!</definedName>
    <definedName name="dse" localSheetId="25">'[6]32CCG94'!#REF!</definedName>
    <definedName name="dse" localSheetId="39">'[5]32CCG94'!#REF!</definedName>
    <definedName name="dse">'[5]32CCG94'!#REF!</definedName>
    <definedName name="e" localSheetId="41">#REF!</definedName>
    <definedName name="e" localSheetId="31">#REF!</definedName>
    <definedName name="e" localSheetId="30">#REF!</definedName>
    <definedName name="e" localSheetId="61">#REF!</definedName>
    <definedName name="e" localSheetId="28">#REF!</definedName>
    <definedName name="e" localSheetId="42">#REF!</definedName>
    <definedName name="e" localSheetId="43">#REF!</definedName>
    <definedName name="e" localSheetId="44">#REF!</definedName>
    <definedName name="e" localSheetId="24">#REF!</definedName>
    <definedName name="e" localSheetId="48">#REF!</definedName>
    <definedName name="e" localSheetId="58">#REF!</definedName>
    <definedName name="e" localSheetId="59">#REF!</definedName>
    <definedName name="e" localSheetId="25">#REF!</definedName>
    <definedName name="e" localSheetId="39">#REF!</definedName>
    <definedName name="e">#REF!</definedName>
    <definedName name="Economico">[12]rangos!$B$2:$B$34</definedName>
    <definedName name="eeeee" localSheetId="41">#REF!</definedName>
    <definedName name="eeeee" localSheetId="42">#REF!</definedName>
    <definedName name="eeeee" localSheetId="43">#REF!</definedName>
    <definedName name="eeeee" localSheetId="44">#REF!</definedName>
    <definedName name="eeeee" localSheetId="24">#REF!</definedName>
    <definedName name="eeeee" localSheetId="48">#REF!</definedName>
    <definedName name="eeeee" localSheetId="58">#REF!</definedName>
    <definedName name="eeeee" localSheetId="59">#REF!</definedName>
    <definedName name="eeeee" localSheetId="25">#REF!</definedName>
    <definedName name="eeeee" localSheetId="39">#REF!</definedName>
    <definedName name="eeeee">#REF!</definedName>
    <definedName name="estatuso" localSheetId="41">'[7]DOCENTES '!#REF!</definedName>
    <definedName name="estatuso" localSheetId="61">'[7]DOCENTES '!#REF!</definedName>
    <definedName name="estatuso" localSheetId="28">'[7]DOCENTES '!#REF!</definedName>
    <definedName name="estatuso" localSheetId="42">'[7]DOCENTES '!#REF!</definedName>
    <definedName name="estatuso" localSheetId="43">'[7]DOCENTES '!#REF!</definedName>
    <definedName name="estatuso" localSheetId="23">'[7]DOCENTES '!#REF!</definedName>
    <definedName name="estatuso" localSheetId="44">'[7]DOCENTES '!#REF!</definedName>
    <definedName name="estatuso" localSheetId="24">'[7]DOCENTES '!#REF!</definedName>
    <definedName name="estatuso" localSheetId="48">'[7]DOCENTES '!#REF!</definedName>
    <definedName name="estatuso" localSheetId="58">'[7]DOCENTES '!#REF!</definedName>
    <definedName name="estatuso" localSheetId="59">'[7]DOCENTES '!#REF!</definedName>
    <definedName name="estatuso" localSheetId="25">'[7]DOCENTES '!#REF!</definedName>
    <definedName name="estatuso" localSheetId="39">'[7]DOCENTES '!#REF!</definedName>
    <definedName name="estatuso">'[7]DOCENTES '!#REF!</definedName>
    <definedName name="ET" localSheetId="41">#REF!</definedName>
    <definedName name="ET" localSheetId="31">#REF!</definedName>
    <definedName name="ET" localSheetId="30">#REF!</definedName>
    <definedName name="ET" localSheetId="61">#REF!</definedName>
    <definedName name="ET" localSheetId="28">#REF!</definedName>
    <definedName name="ET" localSheetId="42">#REF!</definedName>
    <definedName name="ET" localSheetId="43">#REF!</definedName>
    <definedName name="ET" localSheetId="44">#REF!</definedName>
    <definedName name="ET" localSheetId="24">#REF!</definedName>
    <definedName name="ET" localSheetId="48">#REF!</definedName>
    <definedName name="ET" localSheetId="58">#REF!</definedName>
    <definedName name="ET" localSheetId="59">#REF!</definedName>
    <definedName name="ET" localSheetId="25">#REF!</definedName>
    <definedName name="ET" localSheetId="39">#REF!</definedName>
    <definedName name="ET">#REF!</definedName>
    <definedName name="ETZII" localSheetId="41">#REF!</definedName>
    <definedName name="ETZII" localSheetId="31">#REF!</definedName>
    <definedName name="ETZII" localSheetId="30">#REF!</definedName>
    <definedName name="ETZII" localSheetId="61">#REF!</definedName>
    <definedName name="ETZII" localSheetId="28">#REF!</definedName>
    <definedName name="ETZII" localSheetId="42">#REF!</definedName>
    <definedName name="ETZII" localSheetId="43">#REF!</definedName>
    <definedName name="ETZII" localSheetId="44">#REF!</definedName>
    <definedName name="ETZII" localSheetId="24">#REF!</definedName>
    <definedName name="ETZII" localSheetId="48">#REF!</definedName>
    <definedName name="ETZII" localSheetId="58">#REF!</definedName>
    <definedName name="ETZII" localSheetId="59">#REF!</definedName>
    <definedName name="ETZII" localSheetId="25">#REF!</definedName>
    <definedName name="ETZII" localSheetId="39">#REF!</definedName>
    <definedName name="ETZII">#REF!</definedName>
    <definedName name="ETZIII" localSheetId="41">#REF!</definedName>
    <definedName name="ETZIII" localSheetId="31">#REF!</definedName>
    <definedName name="ETZIII" localSheetId="30">#REF!</definedName>
    <definedName name="ETZIII" localSheetId="61">#REF!</definedName>
    <definedName name="ETZIII" localSheetId="28">#REF!</definedName>
    <definedName name="ETZIII" localSheetId="42">#REF!</definedName>
    <definedName name="ETZIII" localSheetId="43">#REF!</definedName>
    <definedName name="ETZIII" localSheetId="44">#REF!</definedName>
    <definedName name="ETZIII" localSheetId="24">#REF!</definedName>
    <definedName name="ETZIII" localSheetId="48">#REF!</definedName>
    <definedName name="ETZIII" localSheetId="58">#REF!</definedName>
    <definedName name="ETZIII" localSheetId="59">#REF!</definedName>
    <definedName name="ETZIII" localSheetId="25">#REF!</definedName>
    <definedName name="ETZIII" localSheetId="39">#REF!</definedName>
    <definedName name="ETZIII">#REF!</definedName>
    <definedName name="FRT" localSheetId="73">'[5]32CCG94'!#REF!</definedName>
    <definedName name="FRT" localSheetId="41">'[5]32CCG94'!#REF!</definedName>
    <definedName name="FRT" localSheetId="31">'[5]32CCG94'!#REF!</definedName>
    <definedName name="FRT" localSheetId="61">'[5]32CCG94'!#REF!</definedName>
    <definedName name="FRT" localSheetId="28">'[5]32CCG94'!#REF!</definedName>
    <definedName name="FRT" localSheetId="42">'[5]32CCG94'!#REF!</definedName>
    <definedName name="FRT" localSheetId="43">'[5]32CCG94'!#REF!</definedName>
    <definedName name="FRT" localSheetId="23">'[6]32CCG94'!#REF!</definedName>
    <definedName name="FRT" localSheetId="44">'[5]32CCG94'!#REF!</definedName>
    <definedName name="FRT" localSheetId="24">'[6]32CCG94'!#REF!</definedName>
    <definedName name="FRT" localSheetId="48">'[5]32CCG94'!#REF!</definedName>
    <definedName name="FRT" localSheetId="58">'[5]32CCG94'!#REF!</definedName>
    <definedName name="FRT" localSheetId="59">'[5]32CCG94'!#REF!</definedName>
    <definedName name="FRT" localSheetId="25">'[6]32CCG94'!#REF!</definedName>
    <definedName name="FRT" localSheetId="39">'[5]32CCG94'!#REF!</definedName>
    <definedName name="FRT">'[5]32CCG94'!#REF!</definedName>
    <definedName name="g" localSheetId="41">#REF!</definedName>
    <definedName name="g" localSheetId="31">#REF!</definedName>
    <definedName name="g" localSheetId="30">#REF!</definedName>
    <definedName name="g" localSheetId="61">#REF!</definedName>
    <definedName name="g" localSheetId="28">#REF!</definedName>
    <definedName name="g" localSheetId="42">#REF!</definedName>
    <definedName name="g" localSheetId="43">#REF!</definedName>
    <definedName name="g" localSheetId="44">#REF!</definedName>
    <definedName name="g" localSheetId="24">#REF!</definedName>
    <definedName name="g" localSheetId="48">#REF!</definedName>
    <definedName name="g" localSheetId="58">#REF!</definedName>
    <definedName name="g" localSheetId="59">#REF!</definedName>
    <definedName name="g" localSheetId="25">#REF!</definedName>
    <definedName name="g" localSheetId="39">#REF!</definedName>
    <definedName name="g">#REF!</definedName>
    <definedName name="GG" localSheetId="41" hidden="1">#REF!</definedName>
    <definedName name="GG" localSheetId="31" hidden="1">#REF!</definedName>
    <definedName name="GG" localSheetId="30" hidden="1">#REF!</definedName>
    <definedName name="GG" localSheetId="61" hidden="1">#REF!</definedName>
    <definedName name="GG" localSheetId="75" hidden="1">#REF!</definedName>
    <definedName name="GG" localSheetId="28" hidden="1">#REF!</definedName>
    <definedName name="GG" localSheetId="42" hidden="1">#REF!</definedName>
    <definedName name="GG" localSheetId="43" hidden="1">#REF!</definedName>
    <definedName name="GG" localSheetId="44" hidden="1">#REF!</definedName>
    <definedName name="GG" localSheetId="24" hidden="1">#REF!</definedName>
    <definedName name="GG" localSheetId="74">#REF!</definedName>
    <definedName name="GG" localSheetId="48" hidden="1">#REF!</definedName>
    <definedName name="GG" localSheetId="58" hidden="1">#REF!</definedName>
    <definedName name="GG" localSheetId="59" hidden="1">#REF!</definedName>
    <definedName name="GG" localSheetId="25" hidden="1">#REF!</definedName>
    <definedName name="GG" localSheetId="39" hidden="1">#REF!</definedName>
    <definedName name="GG" hidden="1">#REF!</definedName>
    <definedName name="GMM_MON1" localSheetId="41">#REF!</definedName>
    <definedName name="GMM_MON1" localSheetId="31">#REF!</definedName>
    <definedName name="GMM_MON1" localSheetId="30">#REF!</definedName>
    <definedName name="GMM_MON1" localSheetId="61">#REF!</definedName>
    <definedName name="GMM_MON1" localSheetId="28">#REF!</definedName>
    <definedName name="GMM_MON1" localSheetId="42">#REF!</definedName>
    <definedName name="GMM_MON1" localSheetId="43">#REF!</definedName>
    <definedName name="GMM_MON1" localSheetId="44">#REF!</definedName>
    <definedName name="GMM_MON1" localSheetId="24">#REF!</definedName>
    <definedName name="GMM_MON1" localSheetId="48">#REF!</definedName>
    <definedName name="GMM_MON1" localSheetId="58">#REF!</definedName>
    <definedName name="GMM_MON1" localSheetId="59">#REF!</definedName>
    <definedName name="GMM_MON1" localSheetId="25">#REF!</definedName>
    <definedName name="GMM_MON1" localSheetId="39">#REF!</definedName>
    <definedName name="GMM_MON1">#REF!</definedName>
    <definedName name="GMM_MON2" localSheetId="41">#REF!</definedName>
    <definedName name="GMM_MON2" localSheetId="31">#REF!</definedName>
    <definedName name="GMM_MON2" localSheetId="30">#REF!</definedName>
    <definedName name="GMM_MON2" localSheetId="61">#REF!</definedName>
    <definedName name="GMM_MON2" localSheetId="28">#REF!</definedName>
    <definedName name="GMM_MON2" localSheetId="42">#REF!</definedName>
    <definedName name="GMM_MON2" localSheetId="43">#REF!</definedName>
    <definedName name="GMM_MON2" localSheetId="44">#REF!</definedName>
    <definedName name="GMM_MON2" localSheetId="24">#REF!</definedName>
    <definedName name="GMM_MON2" localSheetId="48">#REF!</definedName>
    <definedName name="GMM_MON2" localSheetId="58">#REF!</definedName>
    <definedName name="GMM_MON2" localSheetId="59">#REF!</definedName>
    <definedName name="GMM_MON2" localSheetId="25">#REF!</definedName>
    <definedName name="GMM_MON2" localSheetId="39">#REF!</definedName>
    <definedName name="GMM_MON2">#REF!</definedName>
    <definedName name="GMM_MONCH" localSheetId="41">#REF!</definedName>
    <definedName name="GMM_MONCH" localSheetId="31">#REF!</definedName>
    <definedName name="GMM_MONCH" localSheetId="30">#REF!</definedName>
    <definedName name="GMM_MONCH" localSheetId="61">#REF!</definedName>
    <definedName name="GMM_MONCH" localSheetId="28">#REF!</definedName>
    <definedName name="GMM_MONCH" localSheetId="42">#REF!</definedName>
    <definedName name="GMM_MONCH" localSheetId="43">#REF!</definedName>
    <definedName name="GMM_MONCH" localSheetId="23">#REF!</definedName>
    <definedName name="GMM_MONCH" localSheetId="44">#REF!</definedName>
    <definedName name="GMM_MONCH" localSheetId="24">#REF!</definedName>
    <definedName name="GMM_MONCH" localSheetId="48">#REF!</definedName>
    <definedName name="GMM_MONCH" localSheetId="58">#REF!</definedName>
    <definedName name="GMM_MONCH" localSheetId="59">#REF!</definedName>
    <definedName name="GMM_MONCH" localSheetId="25">#REF!</definedName>
    <definedName name="GMM_MONCH" localSheetId="39">#REF!</definedName>
    <definedName name="GMM_MONCH">#REF!</definedName>
    <definedName name="GMM_MONDH" localSheetId="41">#REF!</definedName>
    <definedName name="GMM_MONDH" localSheetId="31">#REF!</definedName>
    <definedName name="GMM_MONDH" localSheetId="30">#REF!</definedName>
    <definedName name="GMM_MONDH" localSheetId="61">#REF!</definedName>
    <definedName name="GMM_MONDH" localSheetId="28">#REF!</definedName>
    <definedName name="GMM_MONDH" localSheetId="42">#REF!</definedName>
    <definedName name="GMM_MONDH" localSheetId="43">#REF!</definedName>
    <definedName name="GMM_MONDH" localSheetId="23">#REF!</definedName>
    <definedName name="GMM_MONDH" localSheetId="44">#REF!</definedName>
    <definedName name="GMM_MONDH" localSheetId="24">#REF!</definedName>
    <definedName name="GMM_MONDH" localSheetId="48">#REF!</definedName>
    <definedName name="GMM_MONDH" localSheetId="58">#REF!</definedName>
    <definedName name="GMM_MONDH" localSheetId="59">#REF!</definedName>
    <definedName name="GMM_MONDH" localSheetId="25">#REF!</definedName>
    <definedName name="GMM_MONDH" localSheetId="39">#REF!</definedName>
    <definedName name="GMM_MONDH">#REF!</definedName>
    <definedName name="GMM_MONT" localSheetId="41">#REF!</definedName>
    <definedName name="GMM_MONT" localSheetId="31">#REF!</definedName>
    <definedName name="GMM_MONT" localSheetId="30">#REF!</definedName>
    <definedName name="GMM_MONT" localSheetId="61">#REF!</definedName>
    <definedName name="GMM_MONT" localSheetId="28">#REF!</definedName>
    <definedName name="GMM_MONT" localSheetId="42">#REF!</definedName>
    <definedName name="GMM_MONT" localSheetId="43">#REF!</definedName>
    <definedName name="GMM_MONT" localSheetId="23">#REF!</definedName>
    <definedName name="GMM_MONT" localSheetId="44">#REF!</definedName>
    <definedName name="GMM_MONT" localSheetId="24">#REF!</definedName>
    <definedName name="GMM_MONT" localSheetId="48">#REF!</definedName>
    <definedName name="GMM_MONT" localSheetId="58">#REF!</definedName>
    <definedName name="GMM_MONT" localSheetId="59">#REF!</definedName>
    <definedName name="GMM_MONT" localSheetId="25">#REF!</definedName>
    <definedName name="GMM_MONT" localSheetId="39">#REF!</definedName>
    <definedName name="GMM_MONT">#REF!</definedName>
    <definedName name="GMM_MONTH" localSheetId="41">#REF!</definedName>
    <definedName name="GMM_MONTH" localSheetId="31">#REF!</definedName>
    <definedName name="GMM_MONTH" localSheetId="30">#REF!</definedName>
    <definedName name="GMM_MONTH" localSheetId="61">#REF!</definedName>
    <definedName name="GMM_MONTH" localSheetId="28">#REF!</definedName>
    <definedName name="GMM_MONTH" localSheetId="42">#REF!</definedName>
    <definedName name="GMM_MONTH" localSheetId="43">#REF!</definedName>
    <definedName name="GMM_MONTH" localSheetId="23">#REF!</definedName>
    <definedName name="GMM_MONTH" localSheetId="44">#REF!</definedName>
    <definedName name="GMM_MONTH" localSheetId="24">#REF!</definedName>
    <definedName name="GMM_MONTH" localSheetId="48">#REF!</definedName>
    <definedName name="GMM_MONTH" localSheetId="58">#REF!</definedName>
    <definedName name="GMM_MONTH" localSheetId="59">#REF!</definedName>
    <definedName name="GMM_MONTH" localSheetId="25">#REF!</definedName>
    <definedName name="GMM_MONTH" localSheetId="39">#REF!</definedName>
    <definedName name="GMM_MONTH">#REF!</definedName>
    <definedName name="GMM_MONUH" localSheetId="41">#REF!</definedName>
    <definedName name="GMM_MONUH" localSheetId="31">#REF!</definedName>
    <definedName name="GMM_MONUH" localSheetId="30">#REF!</definedName>
    <definedName name="GMM_MONUH" localSheetId="61">#REF!</definedName>
    <definedName name="GMM_MONUH" localSheetId="28">#REF!</definedName>
    <definedName name="GMM_MONUH" localSheetId="42">#REF!</definedName>
    <definedName name="GMM_MONUH" localSheetId="43">#REF!</definedName>
    <definedName name="GMM_MONUH" localSheetId="23">#REF!</definedName>
    <definedName name="GMM_MONUH" localSheetId="44">#REF!</definedName>
    <definedName name="GMM_MONUH" localSheetId="24">#REF!</definedName>
    <definedName name="GMM_MONUH" localSheetId="48">#REF!</definedName>
    <definedName name="GMM_MONUH" localSheetId="58">#REF!</definedName>
    <definedName name="GMM_MONUH" localSheetId="59">#REF!</definedName>
    <definedName name="GMM_MONUH" localSheetId="25">#REF!</definedName>
    <definedName name="GMM_MONUH" localSheetId="39">#REF!</definedName>
    <definedName name="GMM_MONUH">#REF!</definedName>
    <definedName name="GMM_PART" localSheetId="41">#REF!</definedName>
    <definedName name="GMM_PART" localSheetId="31">#REF!</definedName>
    <definedName name="GMM_PART" localSheetId="30">#REF!</definedName>
    <definedName name="GMM_PART" localSheetId="61">#REF!</definedName>
    <definedName name="GMM_PART" localSheetId="28">#REF!</definedName>
    <definedName name="GMM_PART" localSheetId="42">#REF!</definedName>
    <definedName name="GMM_PART" localSheetId="43">#REF!</definedName>
    <definedName name="GMM_PART" localSheetId="23">#REF!</definedName>
    <definedName name="GMM_PART" localSheetId="44">#REF!</definedName>
    <definedName name="GMM_PART" localSheetId="24">#REF!</definedName>
    <definedName name="GMM_PART" localSheetId="48">#REF!</definedName>
    <definedName name="GMM_PART" localSheetId="58">#REF!</definedName>
    <definedName name="GMM_PART" localSheetId="59">#REF!</definedName>
    <definedName name="GMM_PART" localSheetId="25">#REF!</definedName>
    <definedName name="GMM_PART" localSheetId="39">#REF!</definedName>
    <definedName name="GMM_PART">#REF!</definedName>
    <definedName name="GMM_PLA1" localSheetId="41">#REF!</definedName>
    <definedName name="GMM_PLA1" localSheetId="31">#REF!</definedName>
    <definedName name="GMM_PLA1" localSheetId="30">#REF!</definedName>
    <definedName name="GMM_PLA1" localSheetId="61">#REF!</definedName>
    <definedName name="GMM_PLA1" localSheetId="28">#REF!</definedName>
    <definedName name="GMM_PLA1" localSheetId="42">#REF!</definedName>
    <definedName name="GMM_PLA1" localSheetId="43">#REF!</definedName>
    <definedName name="GMM_PLA1" localSheetId="23">#REF!</definedName>
    <definedName name="GMM_PLA1" localSheetId="44">#REF!</definedName>
    <definedName name="GMM_PLA1" localSheetId="24">#REF!</definedName>
    <definedName name="GMM_PLA1" localSheetId="48">#REF!</definedName>
    <definedName name="GMM_PLA1" localSheetId="58">#REF!</definedName>
    <definedName name="GMM_PLA1" localSheetId="59">#REF!</definedName>
    <definedName name="GMM_PLA1" localSheetId="25">#REF!</definedName>
    <definedName name="GMM_PLA1" localSheetId="39">#REF!</definedName>
    <definedName name="GMM_PLA1">#REF!</definedName>
    <definedName name="GMM_PLA2" localSheetId="41">#REF!</definedName>
    <definedName name="GMM_PLA2" localSheetId="31">#REF!</definedName>
    <definedName name="GMM_PLA2" localSheetId="30">#REF!</definedName>
    <definedName name="GMM_PLA2" localSheetId="61">#REF!</definedName>
    <definedName name="GMM_PLA2" localSheetId="28">#REF!</definedName>
    <definedName name="GMM_PLA2" localSheetId="42">#REF!</definedName>
    <definedName name="GMM_PLA2" localSheetId="43">#REF!</definedName>
    <definedName name="GMM_PLA2" localSheetId="23">#REF!</definedName>
    <definedName name="GMM_PLA2" localSheetId="44">#REF!</definedName>
    <definedName name="GMM_PLA2" localSheetId="24">#REF!</definedName>
    <definedName name="GMM_PLA2" localSheetId="48">#REF!</definedName>
    <definedName name="GMM_PLA2" localSheetId="58">#REF!</definedName>
    <definedName name="GMM_PLA2" localSheetId="59">#REF!</definedName>
    <definedName name="GMM_PLA2" localSheetId="25">#REF!</definedName>
    <definedName name="GMM_PLA2" localSheetId="39">#REF!</definedName>
    <definedName name="GMM_PLA2">#REF!</definedName>
    <definedName name="GMM_PLACH" localSheetId="41">#REF!</definedName>
    <definedName name="GMM_PLACH" localSheetId="31">#REF!</definedName>
    <definedName name="GMM_PLACH" localSheetId="30">#REF!</definedName>
    <definedName name="GMM_PLACH" localSheetId="61">#REF!</definedName>
    <definedName name="GMM_PLACH" localSheetId="28">#REF!</definedName>
    <definedName name="GMM_PLACH" localSheetId="42">#REF!</definedName>
    <definedName name="GMM_PLACH" localSheetId="43">#REF!</definedName>
    <definedName name="GMM_PLACH" localSheetId="23">#REF!</definedName>
    <definedName name="GMM_PLACH" localSheetId="44">#REF!</definedName>
    <definedName name="GMM_PLACH" localSheetId="24">#REF!</definedName>
    <definedName name="GMM_PLACH" localSheetId="48">#REF!</definedName>
    <definedName name="GMM_PLACH" localSheetId="58">#REF!</definedName>
    <definedName name="GMM_PLACH" localSheetId="59">#REF!</definedName>
    <definedName name="GMM_PLACH" localSheetId="25">#REF!</definedName>
    <definedName name="GMM_PLACH" localSheetId="39">#REF!</definedName>
    <definedName name="GMM_PLACH">#REF!</definedName>
    <definedName name="GMM_PLADH" localSheetId="41">#REF!</definedName>
    <definedName name="GMM_PLADH" localSheetId="31">#REF!</definedName>
    <definedName name="GMM_PLADH" localSheetId="30">#REF!</definedName>
    <definedName name="GMM_PLADH" localSheetId="61">#REF!</definedName>
    <definedName name="GMM_PLADH" localSheetId="28">#REF!</definedName>
    <definedName name="GMM_PLADH" localSheetId="42">#REF!</definedName>
    <definedName name="GMM_PLADH" localSheetId="43">#REF!</definedName>
    <definedName name="GMM_PLADH" localSheetId="23">#REF!</definedName>
    <definedName name="GMM_PLADH" localSheetId="44">#REF!</definedName>
    <definedName name="GMM_PLADH" localSheetId="24">#REF!</definedName>
    <definedName name="GMM_PLADH" localSheetId="48">#REF!</definedName>
    <definedName name="GMM_PLADH" localSheetId="58">#REF!</definedName>
    <definedName name="GMM_PLADH" localSheetId="59">#REF!</definedName>
    <definedName name="GMM_PLADH" localSheetId="25">#REF!</definedName>
    <definedName name="GMM_PLADH" localSheetId="39">#REF!</definedName>
    <definedName name="GMM_PLADH">#REF!</definedName>
    <definedName name="GMM_PLATH" localSheetId="41">#REF!</definedName>
    <definedName name="GMM_PLATH" localSheetId="31">#REF!</definedName>
    <definedName name="GMM_PLATH" localSheetId="30">#REF!</definedName>
    <definedName name="GMM_PLATH" localSheetId="61">#REF!</definedName>
    <definedName name="GMM_PLATH" localSheetId="28">#REF!</definedName>
    <definedName name="GMM_PLATH" localSheetId="42">#REF!</definedName>
    <definedName name="GMM_PLATH" localSheetId="43">#REF!</definedName>
    <definedName name="GMM_PLATH" localSheetId="23">#REF!</definedName>
    <definedName name="GMM_PLATH" localSheetId="44">#REF!</definedName>
    <definedName name="GMM_PLATH" localSheetId="24">#REF!</definedName>
    <definedName name="GMM_PLATH" localSheetId="48">#REF!</definedName>
    <definedName name="GMM_PLATH" localSheetId="58">#REF!</definedName>
    <definedName name="GMM_PLATH" localSheetId="59">#REF!</definedName>
    <definedName name="GMM_PLATH" localSheetId="25">#REF!</definedName>
    <definedName name="GMM_PLATH" localSheetId="39">#REF!</definedName>
    <definedName name="GMM_PLATH">#REF!</definedName>
    <definedName name="GMM_PLAUH" localSheetId="41">#REF!</definedName>
    <definedName name="GMM_PLAUH" localSheetId="31">#REF!</definedName>
    <definedName name="GMM_PLAUH" localSheetId="30">#REF!</definedName>
    <definedName name="GMM_PLAUH" localSheetId="61">#REF!</definedName>
    <definedName name="GMM_PLAUH" localSheetId="28">#REF!</definedName>
    <definedName name="GMM_PLAUH" localSheetId="42">#REF!</definedName>
    <definedName name="GMM_PLAUH" localSheetId="43">#REF!</definedName>
    <definedName name="GMM_PLAUH" localSheetId="23">#REF!</definedName>
    <definedName name="GMM_PLAUH" localSheetId="44">#REF!</definedName>
    <definedName name="GMM_PLAUH" localSheetId="24">#REF!</definedName>
    <definedName name="GMM_PLAUH" localSheetId="48">#REF!</definedName>
    <definedName name="GMM_PLAUH" localSheetId="58">#REF!</definedName>
    <definedName name="GMM_PLAUH" localSheetId="59">#REF!</definedName>
    <definedName name="GMM_PLAUH" localSheetId="25">#REF!</definedName>
    <definedName name="GMM_PLAUH" localSheetId="39">#REF!</definedName>
    <definedName name="GMM_PLAUH">#REF!</definedName>
    <definedName name="GMM_TIT" localSheetId="41">#REF!</definedName>
    <definedName name="GMM_TIT" localSheetId="31">#REF!</definedName>
    <definedName name="GMM_TIT" localSheetId="30">#REF!</definedName>
    <definedName name="GMM_TIT" localSheetId="61">#REF!</definedName>
    <definedName name="GMM_TIT" localSheetId="28">#REF!</definedName>
    <definedName name="GMM_TIT" localSheetId="42">#REF!</definedName>
    <definedName name="GMM_TIT" localSheetId="43">#REF!</definedName>
    <definedName name="GMM_TIT" localSheetId="23">#REF!</definedName>
    <definedName name="GMM_TIT" localSheetId="44">#REF!</definedName>
    <definedName name="GMM_TIT" localSheetId="24">#REF!</definedName>
    <definedName name="GMM_TIT" localSheetId="48">#REF!</definedName>
    <definedName name="GMM_TIT" localSheetId="58">#REF!</definedName>
    <definedName name="GMM_TIT" localSheetId="59">#REF!</definedName>
    <definedName name="GMM_TIT" localSheetId="25">#REF!</definedName>
    <definedName name="GMM_TIT" localSheetId="39">#REF!</definedName>
    <definedName name="GMM_TIT">#REF!</definedName>
    <definedName name="Honorarios" localSheetId="41">#REF!</definedName>
    <definedName name="Honorarios" localSheetId="31">#REF!</definedName>
    <definedName name="Honorarios" localSheetId="30">#REF!</definedName>
    <definedName name="Honorarios" localSheetId="61">#REF!</definedName>
    <definedName name="Honorarios" localSheetId="28">#REF!</definedName>
    <definedName name="Honorarios" localSheetId="42">#REF!</definedName>
    <definedName name="Honorarios" localSheetId="43">#REF!</definedName>
    <definedName name="Honorarios" localSheetId="23">#REF!</definedName>
    <definedName name="Honorarios" localSheetId="44">#REF!</definedName>
    <definedName name="Honorarios" localSheetId="24">#REF!</definedName>
    <definedName name="Honorarios" localSheetId="48">#REF!</definedName>
    <definedName name="Honorarios" localSheetId="58">#REF!</definedName>
    <definedName name="Honorarios" localSheetId="59">#REF!</definedName>
    <definedName name="Honorarios" localSheetId="25">#REF!</definedName>
    <definedName name="Honorarios" localSheetId="39">#REF!</definedName>
    <definedName name="Honorarios">#REF!</definedName>
    <definedName name="Horarios">[12]rangos!$Y$2:$Y$12</definedName>
    <definedName name="i" localSheetId="73">'[2]PLANTILLA 99'!$F$2:$J$481</definedName>
    <definedName name="i" localSheetId="31">'[2]PLANTILLA 99'!$F$2:$J$481</definedName>
    <definedName name="i" localSheetId="30">'[2]PLANTILLA 99'!$F$2:$J$481</definedName>
    <definedName name="i" localSheetId="61">'[2]PLANTILLA 99'!$F$2:$J$481</definedName>
    <definedName name="i" localSheetId="72">'[2]PLANTILLA 99'!$F$2:$J$481</definedName>
    <definedName name="i">'[13]PLANTILLA 99'!$F$2:$J$481</definedName>
    <definedName name="IIIIIIII" localSheetId="73">'[5]32CCG94'!#REF!</definedName>
    <definedName name="IIIIIIII" localSheetId="41">'[5]32CCG94'!#REF!</definedName>
    <definedName name="IIIIIIII" localSheetId="31">'[5]32CCG94'!#REF!</definedName>
    <definedName name="IIIIIIII" localSheetId="61">'[5]32CCG94'!#REF!</definedName>
    <definedName name="IIIIIIII" localSheetId="28">'[5]32CCG94'!#REF!</definedName>
    <definedName name="IIIIIIII" localSheetId="42">'[5]32CCG94'!#REF!</definedName>
    <definedName name="IIIIIIII" localSheetId="43">'[5]32CCG94'!#REF!</definedName>
    <definedName name="IIIIIIII" localSheetId="23">'[6]32CCG94'!#REF!</definedName>
    <definedName name="IIIIIIII" localSheetId="44">'[5]32CCG94'!#REF!</definedName>
    <definedName name="IIIIIIII" localSheetId="24">'[6]32CCG94'!#REF!</definedName>
    <definedName name="IIIIIIII" localSheetId="48">'[5]32CCG94'!#REF!</definedName>
    <definedName name="IIIIIIII" localSheetId="58">'[5]32CCG94'!#REF!</definedName>
    <definedName name="IIIIIIII" localSheetId="59">'[5]32CCG94'!#REF!</definedName>
    <definedName name="IIIIIIII" localSheetId="25">'[6]32CCG94'!#REF!</definedName>
    <definedName name="IIIIIIII" localSheetId="39">'[5]32CCG94'!#REF!</definedName>
    <definedName name="IIIIIIII">'[5]32CCG94'!#REF!</definedName>
    <definedName name="INC" localSheetId="41">#REF!</definedName>
    <definedName name="INC" localSheetId="31">#REF!</definedName>
    <definedName name="INC" localSheetId="30">#REF!</definedName>
    <definedName name="INC" localSheetId="61">#REF!</definedName>
    <definedName name="INC" localSheetId="28">#REF!</definedName>
    <definedName name="INC" localSheetId="42">#REF!</definedName>
    <definedName name="INC" localSheetId="43">#REF!</definedName>
    <definedName name="INC" localSheetId="23">#REF!</definedName>
    <definedName name="INC" localSheetId="44">#REF!</definedName>
    <definedName name="INC" localSheetId="24">#REF!</definedName>
    <definedName name="INC" localSheetId="48">#REF!</definedName>
    <definedName name="INC" localSheetId="58">#REF!</definedName>
    <definedName name="INC" localSheetId="59">#REF!</definedName>
    <definedName name="INC" localSheetId="25">#REF!</definedName>
    <definedName name="INC" localSheetId="39">#REF!</definedName>
    <definedName name="INC">#REF!</definedName>
    <definedName name="INCREMENTO" localSheetId="41">#REF!</definedName>
    <definedName name="INCREMENTO" localSheetId="31">#REF!</definedName>
    <definedName name="INCREMENTO" localSheetId="30">#REF!</definedName>
    <definedName name="INCREMENTO" localSheetId="61">#REF!</definedName>
    <definedName name="INCREMENTO" localSheetId="28">#REF!</definedName>
    <definedName name="INCREMENTO" localSheetId="42">#REF!</definedName>
    <definedName name="INCREMENTO" localSheetId="43">#REF!</definedName>
    <definedName name="INCREMENTO" localSheetId="23">#REF!</definedName>
    <definedName name="INCREMENTO" localSheetId="44">#REF!</definedName>
    <definedName name="INCREMENTO" localSheetId="24">#REF!</definedName>
    <definedName name="INCREMENTO" localSheetId="48">#REF!</definedName>
    <definedName name="INCREMENTO" localSheetId="58">#REF!</definedName>
    <definedName name="INCREMENTO" localSheetId="59">#REF!</definedName>
    <definedName name="INCREMENTO" localSheetId="25">#REF!</definedName>
    <definedName name="INCREMENTO" localSheetId="39">#REF!</definedName>
    <definedName name="INCREMENTO">#REF!</definedName>
    <definedName name="INDA" localSheetId="73">[2]Hoja1!$B$396:$J$402</definedName>
    <definedName name="INDA" localSheetId="31">[2]Hoja1!$B$396:$J$402</definedName>
    <definedName name="INDA" localSheetId="30">[2]Hoja1!$B$396:$J$402</definedName>
    <definedName name="INDA" localSheetId="61">[2]Hoja1!$B$396:$J$402</definedName>
    <definedName name="INDA" localSheetId="72">[2]Hoja1!$B$396:$J$402</definedName>
    <definedName name="INDA" localSheetId="23">[10]Hoja1!$B$396:$J$402</definedName>
    <definedName name="INDA" localSheetId="24">[10]Hoja1!$B$396:$J$402</definedName>
    <definedName name="INDA" localSheetId="25">[10]Hoja1!$B$396:$J$402</definedName>
    <definedName name="INDA">[10]Hoja1!$B$396:$J$402</definedName>
    <definedName name="IOU" localSheetId="73">#REF!</definedName>
    <definedName name="IOU" localSheetId="41">#REF!</definedName>
    <definedName name="IOU" localSheetId="31">#REF!</definedName>
    <definedName name="IOU" localSheetId="30">#REF!</definedName>
    <definedName name="IOU" localSheetId="61">#REF!</definedName>
    <definedName name="IOU" localSheetId="28">#REF!</definedName>
    <definedName name="IOU" localSheetId="42">#REF!</definedName>
    <definedName name="IOU" localSheetId="43">#REF!</definedName>
    <definedName name="IOU" localSheetId="23">#REF!</definedName>
    <definedName name="IOU" localSheetId="44">#REF!</definedName>
    <definedName name="IOU" localSheetId="24">#REF!</definedName>
    <definedName name="IOU" localSheetId="48">#REF!</definedName>
    <definedName name="IOU" localSheetId="58">#REF!</definedName>
    <definedName name="IOU" localSheetId="59">#REF!</definedName>
    <definedName name="IOU" localSheetId="25">#REF!</definedName>
    <definedName name="IOU" localSheetId="39">#REF!</definedName>
    <definedName name="IOU">#REF!</definedName>
    <definedName name="IPN" localSheetId="73">[2]Hoja1!$B$11:$M$309</definedName>
    <definedName name="IPN" localSheetId="31">[2]Hoja1!$B$11:$M$309</definedName>
    <definedName name="IPN" localSheetId="30">[2]Hoja1!$B$11:$M$309</definedName>
    <definedName name="IPN" localSheetId="61">[2]Hoja1!$B$11:$M$309</definedName>
    <definedName name="IPN" localSheetId="72">[2]Hoja1!$B$11:$M$309</definedName>
    <definedName name="IPN" localSheetId="23">[10]Hoja1!$B$11:$M$309</definedName>
    <definedName name="IPN" localSheetId="24">[10]Hoja1!$B$11:$M$309</definedName>
    <definedName name="IPN" localSheetId="25">[10]Hoja1!$B$11:$M$309</definedName>
    <definedName name="IPN">[10]Hoja1!$B$11:$M$309</definedName>
    <definedName name="IPN_DIRECT">'[2]SUELDOS DOC'!$C$394:$F$424</definedName>
    <definedName name="JERARQUIA_PERSONAL" localSheetId="73">[14]CATALOGOS!$G$3:$G$10</definedName>
    <definedName name="JERARQUIA_PERSONAL" localSheetId="31">[14]CATALOGOS!$G$3:$G$10</definedName>
    <definedName name="JERARQUIA_PERSONAL" localSheetId="30">[14]CATALOGOS!$G$3:$G$10</definedName>
    <definedName name="JERARQUIA_PERSONAL" localSheetId="61">[14]CATALOGOS!$G$3:$G$10</definedName>
    <definedName name="JERARQUIA_PERSONAL" localSheetId="72">[14]CATALOGOS!$G$3:$G$10</definedName>
    <definedName name="JERARQUIA_PERSONAL">[14]CATALOGOS!$G$3:$G$10</definedName>
    <definedName name="jjj" localSheetId="73">'[5]32CCG94'!#REF!</definedName>
    <definedName name="jjj" localSheetId="41">'[5]32CCG94'!#REF!</definedName>
    <definedName name="jjj" localSheetId="31">'[5]32CCG94'!#REF!</definedName>
    <definedName name="jjj" localSheetId="61">'[5]32CCG94'!#REF!</definedName>
    <definedName name="jjj" localSheetId="28">'[5]32CCG94'!#REF!</definedName>
    <definedName name="jjj" localSheetId="42">'[5]32CCG94'!#REF!</definedName>
    <definedName name="jjj" localSheetId="43">'[5]32CCG94'!#REF!</definedName>
    <definedName name="jjj" localSheetId="23">'[6]32CCG94'!#REF!</definedName>
    <definedName name="jjj" localSheetId="44">'[5]32CCG94'!#REF!</definedName>
    <definedName name="jjj" localSheetId="24">'[6]32CCG94'!#REF!</definedName>
    <definedName name="jjj" localSheetId="48">'[5]32CCG94'!#REF!</definedName>
    <definedName name="jjj" localSheetId="58">'[5]32CCG94'!#REF!</definedName>
    <definedName name="jjj" localSheetId="59">'[5]32CCG94'!#REF!</definedName>
    <definedName name="jjj" localSheetId="25">'[6]32CCG94'!#REF!</definedName>
    <definedName name="jjj" localSheetId="39">'[5]32CCG94'!#REF!</definedName>
    <definedName name="jjj">'[5]32CCG94'!#REF!</definedName>
    <definedName name="JJJJY" localSheetId="73">'[5]32CCG94'!#REF!</definedName>
    <definedName name="JJJJY" localSheetId="41">'[5]32CCG94'!#REF!</definedName>
    <definedName name="JJJJY" localSheetId="31">'[5]32CCG94'!#REF!</definedName>
    <definedName name="JJJJY" localSheetId="61">'[5]32CCG94'!#REF!</definedName>
    <definedName name="JJJJY" localSheetId="28">'[5]32CCG94'!#REF!</definedName>
    <definedName name="JJJJY" localSheetId="42">'[5]32CCG94'!#REF!</definedName>
    <definedName name="JJJJY" localSheetId="43">'[5]32CCG94'!#REF!</definedName>
    <definedName name="JJJJY" localSheetId="23">'[6]32CCG94'!#REF!</definedName>
    <definedName name="JJJJY" localSheetId="44">'[5]32CCG94'!#REF!</definedName>
    <definedName name="JJJJY" localSheetId="24">'[6]32CCG94'!#REF!</definedName>
    <definedName name="JJJJY" localSheetId="48">'[5]32CCG94'!#REF!</definedName>
    <definedName name="JJJJY" localSheetId="58">'[5]32CCG94'!#REF!</definedName>
    <definedName name="JJJJY" localSheetId="59">'[5]32CCG94'!#REF!</definedName>
    <definedName name="JJJJY" localSheetId="25">'[6]32CCG94'!#REF!</definedName>
    <definedName name="JJJJY" localSheetId="39">'[5]32CCG94'!#REF!</definedName>
    <definedName name="JJJJY">'[5]32CCG94'!#REF!</definedName>
    <definedName name="JORGE" localSheetId="73">'[5]32CCG94'!#REF!</definedName>
    <definedName name="JORGE" localSheetId="41">'[5]32CCG94'!#REF!</definedName>
    <definedName name="JORGE" localSheetId="31">'[5]32CCG94'!#REF!</definedName>
    <definedName name="JORGE" localSheetId="61">'[5]32CCG94'!#REF!</definedName>
    <definedName name="JORGE" localSheetId="28">'[5]32CCG94'!#REF!</definedName>
    <definedName name="JORGE" localSheetId="42">'[5]32CCG94'!#REF!</definedName>
    <definedName name="JORGE" localSheetId="43">'[5]32CCG94'!#REF!</definedName>
    <definedName name="JORGE" localSheetId="23">'[6]32CCG94'!#REF!</definedName>
    <definedName name="JORGE" localSheetId="44">'[5]32CCG94'!#REF!</definedName>
    <definedName name="JORGE" localSheetId="24">'[6]32CCG94'!#REF!</definedName>
    <definedName name="JORGE" localSheetId="48">'[5]32CCG94'!#REF!</definedName>
    <definedName name="JORGE" localSheetId="58">'[5]32CCG94'!#REF!</definedName>
    <definedName name="JORGE" localSheetId="59">'[5]32CCG94'!#REF!</definedName>
    <definedName name="JORGE" localSheetId="25">'[6]32CCG94'!#REF!</definedName>
    <definedName name="JORGE" localSheetId="39">'[5]32CCG94'!#REF!</definedName>
    <definedName name="JORGE">'[5]32CCG94'!#REF!</definedName>
    <definedName name="july" localSheetId="41">#REF!</definedName>
    <definedName name="july" localSheetId="31">#REF!</definedName>
    <definedName name="july" localSheetId="30">#REF!</definedName>
    <definedName name="july" localSheetId="61">#REF!</definedName>
    <definedName name="july" localSheetId="28">#REF!</definedName>
    <definedName name="july" localSheetId="42">#REF!</definedName>
    <definedName name="july" localSheetId="43">#REF!</definedName>
    <definedName name="july" localSheetId="23">#REF!</definedName>
    <definedName name="july" localSheetId="44">#REF!</definedName>
    <definedName name="july" localSheetId="24">#REF!</definedName>
    <definedName name="july" localSheetId="48">#REF!</definedName>
    <definedName name="july" localSheetId="58">#REF!</definedName>
    <definedName name="july" localSheetId="59">#REF!</definedName>
    <definedName name="july" localSheetId="25">#REF!</definedName>
    <definedName name="july" localSheetId="39">#REF!</definedName>
    <definedName name="july">#REF!</definedName>
    <definedName name="JVS" localSheetId="41" hidden="1">#REF!</definedName>
    <definedName name="JVS" localSheetId="31" hidden="1">#REF!</definedName>
    <definedName name="JVS" localSheetId="30" hidden="1">#REF!</definedName>
    <definedName name="JVS" localSheetId="61" hidden="1">#REF!</definedName>
    <definedName name="JVS" localSheetId="75" hidden="1">#REF!</definedName>
    <definedName name="JVS" localSheetId="28" hidden="1">#REF!</definedName>
    <definedName name="JVS" localSheetId="42" hidden="1">#REF!</definedName>
    <definedName name="JVS" localSheetId="43" hidden="1">#REF!</definedName>
    <definedName name="JVS" localSheetId="23" hidden="1">#REF!</definedName>
    <definedName name="JVS" localSheetId="44" hidden="1">#REF!</definedName>
    <definedName name="JVS" localSheetId="24" hidden="1">#REF!</definedName>
    <definedName name="JVS" localSheetId="74">#REF!</definedName>
    <definedName name="JVS" localSheetId="48" hidden="1">#REF!</definedName>
    <definedName name="JVS" localSheetId="58" hidden="1">#REF!</definedName>
    <definedName name="JVS" localSheetId="59" hidden="1">#REF!</definedName>
    <definedName name="JVS" localSheetId="25" hidden="1">#REF!</definedName>
    <definedName name="JVS" localSheetId="39" hidden="1">#REF!</definedName>
    <definedName name="JVS" hidden="1">#REF!</definedName>
    <definedName name="Letra" localSheetId="73">#REF!</definedName>
    <definedName name="Letra" localSheetId="41">#REF!</definedName>
    <definedName name="Letra" localSheetId="31">#REF!</definedName>
    <definedName name="Letra" localSheetId="30">#REF!</definedName>
    <definedName name="Letra" localSheetId="61">#REF!</definedName>
    <definedName name="Letra" localSheetId="28">#REF!</definedName>
    <definedName name="Letra" localSheetId="42">#REF!</definedName>
    <definedName name="Letra" localSheetId="43">#REF!</definedName>
    <definedName name="Letra" localSheetId="23">#REF!</definedName>
    <definedName name="Letra" localSheetId="44">#REF!</definedName>
    <definedName name="Letra" localSheetId="24">#REF!</definedName>
    <definedName name="Letra" localSheetId="48">#REF!</definedName>
    <definedName name="Letra" localSheetId="58">#REF!</definedName>
    <definedName name="Letra" localSheetId="59">#REF!</definedName>
    <definedName name="Letra" localSheetId="25">#REF!</definedName>
    <definedName name="Letra" localSheetId="39">#REF!</definedName>
    <definedName name="Letra">#REF!</definedName>
    <definedName name="LL" localSheetId="73">'[5]32CCG94'!#REF!</definedName>
    <definedName name="LL" localSheetId="41">'[5]32CCG94'!#REF!</definedName>
    <definedName name="LL" localSheetId="31">'[5]32CCG94'!#REF!</definedName>
    <definedName name="LL" localSheetId="61">'[5]32CCG94'!#REF!</definedName>
    <definedName name="LL" localSheetId="28">'[5]32CCG94'!#REF!</definedName>
    <definedName name="LL" localSheetId="42">'[5]32CCG94'!#REF!</definedName>
    <definedName name="LL" localSheetId="43">'[5]32CCG94'!#REF!</definedName>
    <definedName name="LL" localSheetId="23">'[6]32CCG94'!#REF!</definedName>
    <definedName name="LL" localSheetId="44">'[5]32CCG94'!#REF!</definedName>
    <definedName name="LL" localSheetId="24">'[6]32CCG94'!#REF!</definedName>
    <definedName name="LL" localSheetId="48">'[5]32CCG94'!#REF!</definedName>
    <definedName name="LL" localSheetId="58">'[5]32CCG94'!#REF!</definedName>
    <definedName name="LL" localSheetId="59">'[5]32CCG94'!#REF!</definedName>
    <definedName name="LL" localSheetId="25">'[6]32CCG94'!#REF!</definedName>
    <definedName name="LL" localSheetId="39">'[5]32CCG94'!#REF!</definedName>
    <definedName name="LL">'[5]32CCG94'!#REF!</definedName>
    <definedName name="LM" localSheetId="73">'[5]32CCG94'!#REF!</definedName>
    <definedName name="LM" localSheetId="41">'[5]32CCG94'!#REF!</definedName>
    <definedName name="LM" localSheetId="31">'[5]32CCG94'!#REF!</definedName>
    <definedName name="LM" localSheetId="61">'[5]32CCG94'!#REF!</definedName>
    <definedName name="LM" localSheetId="28">'[5]32CCG94'!#REF!</definedName>
    <definedName name="LM" localSheetId="42">'[5]32CCG94'!#REF!</definedName>
    <definedName name="LM" localSheetId="43">'[5]32CCG94'!#REF!</definedName>
    <definedName name="LM" localSheetId="23">'[6]32CCG94'!#REF!</definedName>
    <definedName name="LM" localSheetId="44">'[5]32CCG94'!#REF!</definedName>
    <definedName name="LM" localSheetId="24">'[6]32CCG94'!#REF!</definedName>
    <definedName name="LM" localSheetId="48">'[5]32CCG94'!#REF!</definedName>
    <definedName name="LM" localSheetId="58">'[5]32CCG94'!#REF!</definedName>
    <definedName name="LM" localSheetId="59">'[5]32CCG94'!#REF!</definedName>
    <definedName name="LM" localSheetId="25">'[6]32CCG94'!#REF!</definedName>
    <definedName name="LM" localSheetId="39">'[5]32CCG94'!#REF!</definedName>
    <definedName name="LM">'[5]32CCG94'!#REF!</definedName>
    <definedName name="LML" localSheetId="73">'[5]32CCG94'!#REF!</definedName>
    <definedName name="LML" localSheetId="41">'[5]32CCG94'!#REF!</definedName>
    <definedName name="LML" localSheetId="31">'[5]32CCG94'!#REF!</definedName>
    <definedName name="LML" localSheetId="61">'[5]32CCG94'!#REF!</definedName>
    <definedName name="LML" localSheetId="28">'[5]32CCG94'!#REF!</definedName>
    <definedName name="LML" localSheetId="42">'[5]32CCG94'!#REF!</definedName>
    <definedName name="LML" localSheetId="43">'[5]32CCG94'!#REF!</definedName>
    <definedName name="LML" localSheetId="23">'[6]32CCG94'!#REF!</definedName>
    <definedName name="LML" localSheetId="44">'[5]32CCG94'!#REF!</definedName>
    <definedName name="LML" localSheetId="24">'[6]32CCG94'!#REF!</definedName>
    <definedName name="LML" localSheetId="48">'[5]32CCG94'!#REF!</definedName>
    <definedName name="LML" localSheetId="58">'[5]32CCG94'!#REF!</definedName>
    <definedName name="LML" localSheetId="59">'[5]32CCG94'!#REF!</definedName>
    <definedName name="LML" localSheetId="25">'[6]32CCG94'!#REF!</definedName>
    <definedName name="LML" localSheetId="39">'[5]32CCG94'!#REF!</definedName>
    <definedName name="LML">'[5]32CCG94'!#REF!</definedName>
    <definedName name="LOMO" localSheetId="73">'[5]32CCG94'!#REF!</definedName>
    <definedName name="LOMO" localSheetId="41">'[5]32CCG94'!#REF!</definedName>
    <definedName name="LOMO" localSheetId="31">'[5]32CCG94'!#REF!</definedName>
    <definedName name="LOMO" localSheetId="61">'[5]32CCG94'!#REF!</definedName>
    <definedName name="LOMO" localSheetId="28">'[5]32CCG94'!#REF!</definedName>
    <definedName name="LOMO" localSheetId="42">'[5]32CCG94'!#REF!</definedName>
    <definedName name="LOMO" localSheetId="43">'[5]32CCG94'!#REF!</definedName>
    <definedName name="LOMO" localSheetId="23">'[6]32CCG94'!#REF!</definedName>
    <definedName name="LOMO" localSheetId="44">'[5]32CCG94'!#REF!</definedName>
    <definedName name="LOMO" localSheetId="24">'[6]32CCG94'!#REF!</definedName>
    <definedName name="LOMO" localSheetId="48">'[5]32CCG94'!#REF!</definedName>
    <definedName name="LOMO" localSheetId="58">'[5]32CCG94'!#REF!</definedName>
    <definedName name="LOMO" localSheetId="59">'[5]32CCG94'!#REF!</definedName>
    <definedName name="LOMO" localSheetId="25">'[6]32CCG94'!#REF!</definedName>
    <definedName name="LOMO" localSheetId="39">'[5]32CCG94'!#REF!</definedName>
    <definedName name="LOMO">'[5]32CCG94'!#REF!</definedName>
    <definedName name="LOPES" localSheetId="73">#REF!</definedName>
    <definedName name="LOPES" localSheetId="41">#REF!</definedName>
    <definedName name="LOPES" localSheetId="31">#REF!</definedName>
    <definedName name="LOPES" localSheetId="30">#REF!</definedName>
    <definedName name="LOPES" localSheetId="61">#REF!</definedName>
    <definedName name="LOPES" localSheetId="28">#REF!</definedName>
    <definedName name="LOPES" localSheetId="42">#REF!</definedName>
    <definedName name="LOPES" localSheetId="43">#REF!</definedName>
    <definedName name="LOPES" localSheetId="23">#REF!</definedName>
    <definedName name="LOPES" localSheetId="44">#REF!</definedName>
    <definedName name="LOPES" localSheetId="24">#REF!</definedName>
    <definedName name="LOPES" localSheetId="48">#REF!</definedName>
    <definedName name="LOPES" localSheetId="58">#REF!</definedName>
    <definedName name="LOPES" localSheetId="59">#REF!</definedName>
    <definedName name="LOPES" localSheetId="25">#REF!</definedName>
    <definedName name="LOPES" localSheetId="39">#REF!</definedName>
    <definedName name="LOPES">#REF!</definedName>
    <definedName name="matdidactico" localSheetId="41">#REF!</definedName>
    <definedName name="matdidactico" localSheetId="31">#REF!</definedName>
    <definedName name="matdidactico" localSheetId="30">#REF!</definedName>
    <definedName name="matdidactico" localSheetId="61">#REF!</definedName>
    <definedName name="matdidactico" localSheetId="28">#REF!</definedName>
    <definedName name="matdidactico" localSheetId="42">#REF!</definedName>
    <definedName name="matdidactico" localSheetId="43">#REF!</definedName>
    <definedName name="matdidactico" localSheetId="23">#REF!</definedName>
    <definedName name="matdidactico" localSheetId="44">#REF!</definedName>
    <definedName name="matdidactico" localSheetId="24">#REF!</definedName>
    <definedName name="matdidactico" localSheetId="48">#REF!</definedName>
    <definedName name="matdidactico" localSheetId="58">#REF!</definedName>
    <definedName name="matdidactico" localSheetId="59">#REF!</definedName>
    <definedName name="matdidactico" localSheetId="25">#REF!</definedName>
    <definedName name="matdidactico" localSheetId="39">#REF!</definedName>
    <definedName name="matdidactico">#REF!</definedName>
    <definedName name="MENU" localSheetId="73">#REF!</definedName>
    <definedName name="MENU" localSheetId="41">#REF!</definedName>
    <definedName name="MENU" localSheetId="31">#REF!</definedName>
    <definedName name="MENU" localSheetId="30">#REF!</definedName>
    <definedName name="MENU" localSheetId="61">#REF!</definedName>
    <definedName name="MENU" localSheetId="28">#REF!</definedName>
    <definedName name="MENU" localSheetId="42">#REF!</definedName>
    <definedName name="MENU" localSheetId="43">#REF!</definedName>
    <definedName name="MENU" localSheetId="23">#REF!</definedName>
    <definedName name="MENU" localSheetId="44">#REF!</definedName>
    <definedName name="MENU" localSheetId="24">#REF!</definedName>
    <definedName name="MENU" localSheetId="48">#REF!</definedName>
    <definedName name="MENU" localSheetId="58">#REF!</definedName>
    <definedName name="MENU" localSheetId="59">#REF!</definedName>
    <definedName name="MENU" localSheetId="25">#REF!</definedName>
    <definedName name="MENU" localSheetId="39">#REF!</definedName>
    <definedName name="MENU">#REF!</definedName>
    <definedName name="mich1" localSheetId="41">#REF!</definedName>
    <definedName name="mich1" localSheetId="31">#REF!</definedName>
    <definedName name="mich1" localSheetId="30">#REF!</definedName>
    <definedName name="mich1" localSheetId="61">#REF!</definedName>
    <definedName name="mich1" localSheetId="28">#REF!</definedName>
    <definedName name="mich1" localSheetId="42">#REF!</definedName>
    <definedName name="mich1" localSheetId="43">#REF!</definedName>
    <definedName name="mich1" localSheetId="23">#REF!</definedName>
    <definedName name="mich1" localSheetId="44">#REF!</definedName>
    <definedName name="mich1" localSheetId="24">#REF!</definedName>
    <definedName name="mich1" localSheetId="48">#REF!</definedName>
    <definedName name="mich1" localSheetId="58">#REF!</definedName>
    <definedName name="mich1" localSheetId="59">#REF!</definedName>
    <definedName name="mich1" localSheetId="25">#REF!</definedName>
    <definedName name="mich1" localSheetId="39">#REF!</definedName>
    <definedName name="mich1">#REF!</definedName>
    <definedName name="mich2" localSheetId="41">#REF!</definedName>
    <definedName name="mich2" localSheetId="31">#REF!</definedName>
    <definedName name="mich2" localSheetId="30">#REF!</definedName>
    <definedName name="mich2" localSheetId="61">#REF!</definedName>
    <definedName name="mich2" localSheetId="28">#REF!</definedName>
    <definedName name="mich2" localSheetId="42">#REF!</definedName>
    <definedName name="mich2" localSheetId="43">#REF!</definedName>
    <definedName name="mich2" localSheetId="23">#REF!</definedName>
    <definedName name="mich2" localSheetId="44">#REF!</definedName>
    <definedName name="mich2" localSheetId="24">#REF!</definedName>
    <definedName name="mich2" localSheetId="48">#REF!</definedName>
    <definedName name="mich2" localSheetId="58">#REF!</definedName>
    <definedName name="mich2" localSheetId="59">#REF!</definedName>
    <definedName name="mich2" localSheetId="25">#REF!</definedName>
    <definedName name="mich2" localSheetId="39">#REF!</definedName>
    <definedName name="mich2">#REF!</definedName>
    <definedName name="MMMMMMM" localSheetId="73">#REF!</definedName>
    <definedName name="MMMMMMM" localSheetId="41">#REF!</definedName>
    <definedName name="MMMMMMM" localSheetId="31">#REF!</definedName>
    <definedName name="MMMMMMM" localSheetId="30">#REF!</definedName>
    <definedName name="MMMMMMM" localSheetId="61">#REF!</definedName>
    <definedName name="MMMMMMM" localSheetId="28">#REF!</definedName>
    <definedName name="MMMMMMM" localSheetId="42">#REF!</definedName>
    <definedName name="MMMMMMM" localSheetId="43">#REF!</definedName>
    <definedName name="MMMMMMM" localSheetId="23">#REF!</definedName>
    <definedName name="MMMMMMM" localSheetId="44">#REF!</definedName>
    <definedName name="MMMMMMM" localSheetId="24">#REF!</definedName>
    <definedName name="MMMMMMM" localSheetId="48">#REF!</definedName>
    <definedName name="MMMMMMM" localSheetId="58">#REF!</definedName>
    <definedName name="MMMMMMM" localSheetId="59">#REF!</definedName>
    <definedName name="MMMMMMM" localSheetId="25">#REF!</definedName>
    <definedName name="MMMMMMM" localSheetId="39">#REF!</definedName>
    <definedName name="MMMMMMM">#REF!</definedName>
    <definedName name="MMMMMMMMMMMMMMMMMM" localSheetId="73">#REF!</definedName>
    <definedName name="MMMMMMMMMMMMMMMMMM" localSheetId="41">#REF!</definedName>
    <definedName name="MMMMMMMMMMMMMMMMMM" localSheetId="31">#REF!</definedName>
    <definedName name="MMMMMMMMMMMMMMMMMM" localSheetId="30">#REF!</definedName>
    <definedName name="MMMMMMMMMMMMMMMMMM" localSheetId="61">#REF!</definedName>
    <definedName name="MMMMMMMMMMMMMMMMMM" localSheetId="28">#REF!</definedName>
    <definedName name="MMMMMMMMMMMMMMMMMM" localSheetId="42">#REF!</definedName>
    <definedName name="MMMMMMMMMMMMMMMMMM" localSheetId="43">#REF!</definedName>
    <definedName name="MMMMMMMMMMMMMMMMMM" localSheetId="23">#REF!</definedName>
    <definedName name="MMMMMMMMMMMMMMMMMM" localSheetId="44">#REF!</definedName>
    <definedName name="MMMMMMMMMMMMMMMMMM" localSheetId="24">#REF!</definedName>
    <definedName name="MMMMMMMMMMMMMMMMMM" localSheetId="48">#REF!</definedName>
    <definedName name="MMMMMMMMMMMMMMMMMM" localSheetId="58">#REF!</definedName>
    <definedName name="MMMMMMMMMMMMMMMMMM" localSheetId="59">#REF!</definedName>
    <definedName name="MMMMMMMMMMMMMMMMMM" localSheetId="25">#REF!</definedName>
    <definedName name="MMMMMMMMMMMMMMMMMM" localSheetId="39">#REF!</definedName>
    <definedName name="MMMMMMMMMMMMMMMMMM">#REF!</definedName>
    <definedName name="MUI" localSheetId="73">#REF!</definedName>
    <definedName name="MUI" localSheetId="41">#REF!</definedName>
    <definedName name="MUI" localSheetId="31">#REF!</definedName>
    <definedName name="MUI" localSheetId="30">#REF!</definedName>
    <definedName name="MUI" localSheetId="61">#REF!</definedName>
    <definedName name="MUI" localSheetId="28">#REF!</definedName>
    <definedName name="MUI" localSheetId="42">#REF!</definedName>
    <definedName name="MUI" localSheetId="43">#REF!</definedName>
    <definedName name="MUI" localSheetId="23">#REF!</definedName>
    <definedName name="MUI" localSheetId="44">#REF!</definedName>
    <definedName name="MUI" localSheetId="24">#REF!</definedName>
    <definedName name="MUI" localSheetId="48">#REF!</definedName>
    <definedName name="MUI" localSheetId="58">#REF!</definedName>
    <definedName name="MUI" localSheetId="59">#REF!</definedName>
    <definedName name="MUI" localSheetId="25">#REF!</definedName>
    <definedName name="MUI" localSheetId="39">#REF!</definedName>
    <definedName name="MUI">#REF!</definedName>
    <definedName name="n.l.1" localSheetId="41">#REF!</definedName>
    <definedName name="n.l.1" localSheetId="31">#REF!</definedName>
    <definedName name="n.l.1" localSheetId="30">#REF!</definedName>
    <definedName name="n.l.1" localSheetId="61">#REF!</definedName>
    <definedName name="n.l.1" localSheetId="28">#REF!</definedName>
    <definedName name="n.l.1" localSheetId="42">#REF!</definedName>
    <definedName name="n.l.1" localSheetId="43">#REF!</definedName>
    <definedName name="n.l.1" localSheetId="23">#REF!</definedName>
    <definedName name="n.l.1" localSheetId="44">#REF!</definedName>
    <definedName name="n.l.1" localSheetId="24">#REF!</definedName>
    <definedName name="n.l.1" localSheetId="48">#REF!</definedName>
    <definedName name="n.l.1" localSheetId="58">#REF!</definedName>
    <definedName name="n.l.1" localSheetId="59">#REF!</definedName>
    <definedName name="n.l.1" localSheetId="25">#REF!</definedName>
    <definedName name="n.l.1" localSheetId="39">#REF!</definedName>
    <definedName name="n.l.1">#REF!</definedName>
    <definedName name="n.l.2" localSheetId="41">#REF!</definedName>
    <definedName name="n.l.2" localSheetId="31">#REF!</definedName>
    <definedName name="n.l.2" localSheetId="30">#REF!</definedName>
    <definedName name="n.l.2" localSheetId="61">#REF!</definedName>
    <definedName name="n.l.2" localSheetId="28">#REF!</definedName>
    <definedName name="n.l.2" localSheetId="42">#REF!</definedName>
    <definedName name="n.l.2" localSheetId="43">#REF!</definedName>
    <definedName name="n.l.2" localSheetId="23">#REF!</definedName>
    <definedName name="n.l.2" localSheetId="44">#REF!</definedName>
    <definedName name="n.l.2" localSheetId="24">#REF!</definedName>
    <definedName name="n.l.2" localSheetId="48">#REF!</definedName>
    <definedName name="n.l.2" localSheetId="58">#REF!</definedName>
    <definedName name="n.l.2" localSheetId="59">#REF!</definedName>
    <definedName name="n.l.2" localSheetId="25">#REF!</definedName>
    <definedName name="n.l.2" localSheetId="39">#REF!</definedName>
    <definedName name="n.l.2">#REF!</definedName>
    <definedName name="nava" localSheetId="73">'[5]32CCG94'!#REF!</definedName>
    <definedName name="nava" localSheetId="41">'[5]32CCG94'!#REF!</definedName>
    <definedName name="nava" localSheetId="31">'[5]32CCG94'!#REF!</definedName>
    <definedName name="nava" localSheetId="61">'[5]32CCG94'!#REF!</definedName>
    <definedName name="nava" localSheetId="28">'[5]32CCG94'!#REF!</definedName>
    <definedName name="nava" localSheetId="42">'[5]32CCG94'!#REF!</definedName>
    <definedName name="nava" localSheetId="43">'[5]32CCG94'!#REF!</definedName>
    <definedName name="nava" localSheetId="23">'[6]32CCG94'!#REF!</definedName>
    <definedName name="nava" localSheetId="44">'[5]32CCG94'!#REF!</definedName>
    <definedName name="nava" localSheetId="24">'[6]32CCG94'!#REF!</definedName>
    <definedName name="nava" localSheetId="48">'[5]32CCG94'!#REF!</definedName>
    <definedName name="nava" localSheetId="58">'[5]32CCG94'!#REF!</definedName>
    <definedName name="nava" localSheetId="59">'[5]32CCG94'!#REF!</definedName>
    <definedName name="nava" localSheetId="25">'[6]32CCG94'!#REF!</definedName>
    <definedName name="nava" localSheetId="39">'[5]32CCG94'!#REF!</definedName>
    <definedName name="nava">'[5]32CCG94'!#REF!</definedName>
    <definedName name="NMI" localSheetId="73">#REF!</definedName>
    <definedName name="NMI" localSheetId="41">#REF!</definedName>
    <definedName name="NMI" localSheetId="31">#REF!</definedName>
    <definedName name="NMI" localSheetId="30">#REF!</definedName>
    <definedName name="NMI" localSheetId="61">#REF!</definedName>
    <definedName name="NMI" localSheetId="28">#REF!</definedName>
    <definedName name="NMI" localSheetId="42">#REF!</definedName>
    <definedName name="NMI" localSheetId="43">#REF!</definedName>
    <definedName name="NMI" localSheetId="23">#REF!</definedName>
    <definedName name="NMI" localSheetId="44">#REF!</definedName>
    <definedName name="NMI" localSheetId="24">#REF!</definedName>
    <definedName name="NMI" localSheetId="48">#REF!</definedName>
    <definedName name="NMI" localSheetId="58">#REF!</definedName>
    <definedName name="NMI" localSheetId="59">#REF!</definedName>
    <definedName name="NMI" localSheetId="25">#REF!</definedName>
    <definedName name="NMI" localSheetId="39">#REF!</definedName>
    <definedName name="NMI">#REF!</definedName>
    <definedName name="NNNNNN" localSheetId="73">#REF!</definedName>
    <definedName name="NNNNNN" localSheetId="41">#REF!</definedName>
    <definedName name="NNNNNN" localSheetId="31">#REF!</definedName>
    <definedName name="NNNNNN" localSheetId="30">#REF!</definedName>
    <definedName name="NNNNNN" localSheetId="61">#REF!</definedName>
    <definedName name="NNNNNN" localSheetId="28">#REF!</definedName>
    <definedName name="NNNNNN" localSheetId="42">#REF!</definedName>
    <definedName name="NNNNNN" localSheetId="43">#REF!</definedName>
    <definedName name="NNNNNN" localSheetId="23">#REF!</definedName>
    <definedName name="NNNNNN" localSheetId="44">#REF!</definedName>
    <definedName name="NNNNNN" localSheetId="24">#REF!</definedName>
    <definedName name="NNNNNN" localSheetId="48">#REF!</definedName>
    <definedName name="NNNNNN" localSheetId="58">#REF!</definedName>
    <definedName name="NNNNNN" localSheetId="59">#REF!</definedName>
    <definedName name="NNNNNN" localSheetId="25">#REF!</definedName>
    <definedName name="NNNNNN" localSheetId="39">#REF!</definedName>
    <definedName name="NNNNNN">#REF!</definedName>
    <definedName name="ÑÑ" localSheetId="73">'[5]32CCG94'!#REF!</definedName>
    <definedName name="ÑÑ" localSheetId="41">'[5]32CCG94'!#REF!</definedName>
    <definedName name="ÑÑ" localSheetId="31">'[5]32CCG94'!#REF!</definedName>
    <definedName name="ÑÑ" localSheetId="61">'[5]32CCG94'!#REF!</definedName>
    <definedName name="ÑÑ" localSheetId="28">'[5]32CCG94'!#REF!</definedName>
    <definedName name="ÑÑ" localSheetId="42">'[5]32CCG94'!#REF!</definedName>
    <definedName name="ÑÑ" localSheetId="43">'[5]32CCG94'!#REF!</definedName>
    <definedName name="ÑÑ" localSheetId="23">'[6]32CCG94'!#REF!</definedName>
    <definedName name="ÑÑ" localSheetId="44">'[5]32CCG94'!#REF!</definedName>
    <definedName name="ÑÑ" localSheetId="24">'[6]32CCG94'!#REF!</definedName>
    <definedName name="ÑÑ" localSheetId="48">'[5]32CCG94'!#REF!</definedName>
    <definedName name="ÑÑ" localSheetId="58">'[5]32CCG94'!#REF!</definedName>
    <definedName name="ÑÑ" localSheetId="59">'[5]32CCG94'!#REF!</definedName>
    <definedName name="ÑÑ" localSheetId="25">'[6]32CCG94'!#REF!</definedName>
    <definedName name="ÑÑ" localSheetId="39">'[5]32CCG94'!#REF!</definedName>
    <definedName name="ÑÑ">'[5]32CCG94'!#REF!</definedName>
    <definedName name="ÑÑÑÑÑÑÑÑÑÑÑ" localSheetId="73">'[5]32CCG94'!#REF!</definedName>
    <definedName name="ÑÑÑÑÑÑÑÑÑÑÑ" localSheetId="41">'[5]32CCG94'!#REF!</definedName>
    <definedName name="ÑÑÑÑÑÑÑÑÑÑÑ" localSheetId="31">'[5]32CCG94'!#REF!</definedName>
    <definedName name="ÑÑÑÑÑÑÑÑÑÑÑ" localSheetId="61">'[5]32CCG94'!#REF!</definedName>
    <definedName name="ÑÑÑÑÑÑÑÑÑÑÑ" localSheetId="28">'[5]32CCG94'!#REF!</definedName>
    <definedName name="ÑÑÑÑÑÑÑÑÑÑÑ" localSheetId="42">'[5]32CCG94'!#REF!</definedName>
    <definedName name="ÑÑÑÑÑÑÑÑÑÑÑ" localSheetId="43">'[5]32CCG94'!#REF!</definedName>
    <definedName name="ÑÑÑÑÑÑÑÑÑÑÑ" localSheetId="23">'[6]32CCG94'!#REF!</definedName>
    <definedName name="ÑÑÑÑÑÑÑÑÑÑÑ" localSheetId="44">'[5]32CCG94'!#REF!</definedName>
    <definedName name="ÑÑÑÑÑÑÑÑÑÑÑ" localSheetId="24">'[6]32CCG94'!#REF!</definedName>
    <definedName name="ÑÑÑÑÑÑÑÑÑÑÑ" localSheetId="48">'[5]32CCG94'!#REF!</definedName>
    <definedName name="ÑÑÑÑÑÑÑÑÑÑÑ" localSheetId="58">'[5]32CCG94'!#REF!</definedName>
    <definedName name="ÑÑÑÑÑÑÑÑÑÑÑ" localSheetId="59">'[5]32CCG94'!#REF!</definedName>
    <definedName name="ÑÑÑÑÑÑÑÑÑÑÑ" localSheetId="25">'[6]32CCG94'!#REF!</definedName>
    <definedName name="ÑÑÑÑÑÑÑÑÑÑÑ" localSheetId="39">'[5]32CCG94'!#REF!</definedName>
    <definedName name="ÑÑÑÑÑÑÑÑÑÑÑ">'[5]32CCG94'!#REF!</definedName>
    <definedName name="ÑÑPO" localSheetId="73">'[5]32CCG94'!#REF!</definedName>
    <definedName name="ÑÑPO" localSheetId="41">'[5]32CCG94'!#REF!</definedName>
    <definedName name="ÑÑPO" localSheetId="31">'[5]32CCG94'!#REF!</definedName>
    <definedName name="ÑÑPO" localSheetId="61">'[5]32CCG94'!#REF!</definedName>
    <definedName name="ÑÑPO" localSheetId="28">'[5]32CCG94'!#REF!</definedName>
    <definedName name="ÑÑPO" localSheetId="42">'[5]32CCG94'!#REF!</definedName>
    <definedName name="ÑÑPO" localSheetId="43">'[5]32CCG94'!#REF!</definedName>
    <definedName name="ÑÑPO" localSheetId="23">'[6]32CCG94'!#REF!</definedName>
    <definedName name="ÑÑPO" localSheetId="44">'[5]32CCG94'!#REF!</definedName>
    <definedName name="ÑÑPO" localSheetId="24">'[6]32CCG94'!#REF!</definedName>
    <definedName name="ÑÑPO" localSheetId="48">'[5]32CCG94'!#REF!</definedName>
    <definedName name="ÑÑPO" localSheetId="58">'[5]32CCG94'!#REF!</definedName>
    <definedName name="ÑÑPO" localSheetId="59">'[5]32CCG94'!#REF!</definedName>
    <definedName name="ÑÑPO" localSheetId="25">'[6]32CCG94'!#REF!</definedName>
    <definedName name="ÑÑPO" localSheetId="39">'[5]32CCG94'!#REF!</definedName>
    <definedName name="ÑÑPO">'[5]32CCG94'!#REF!</definedName>
    <definedName name="ÑOP" localSheetId="73">'[5]32CCG94'!#REF!</definedName>
    <definedName name="ÑOP" localSheetId="41">'[5]32CCG94'!#REF!</definedName>
    <definedName name="ÑOP" localSheetId="31">'[5]32CCG94'!#REF!</definedName>
    <definedName name="ÑOP" localSheetId="61">'[5]32CCG94'!#REF!</definedName>
    <definedName name="ÑOP" localSheetId="28">'[5]32CCG94'!#REF!</definedName>
    <definedName name="ÑOP" localSheetId="42">'[5]32CCG94'!#REF!</definedName>
    <definedName name="ÑOP" localSheetId="43">'[5]32CCG94'!#REF!</definedName>
    <definedName name="ÑOP" localSheetId="23">'[6]32CCG94'!#REF!</definedName>
    <definedName name="ÑOP" localSheetId="44">'[5]32CCG94'!#REF!</definedName>
    <definedName name="ÑOP" localSheetId="24">'[6]32CCG94'!#REF!</definedName>
    <definedName name="ÑOP" localSheetId="48">'[5]32CCG94'!#REF!</definedName>
    <definedName name="ÑOP" localSheetId="58">'[5]32CCG94'!#REF!</definedName>
    <definedName name="ÑOP" localSheetId="59">'[5]32CCG94'!#REF!</definedName>
    <definedName name="ÑOP" localSheetId="25">'[6]32CCG94'!#REF!</definedName>
    <definedName name="ÑOP" localSheetId="39">'[5]32CCG94'!#REF!</definedName>
    <definedName name="ÑOP">'[5]32CCG94'!#REF!</definedName>
    <definedName name="o">'[2]PLANTILLA 99'!$F$2:$I$316</definedName>
    <definedName name="OOOOOOOOOOO" localSheetId="73">#REF!</definedName>
    <definedName name="OOOOOOOOOOO" localSheetId="41">#REF!</definedName>
    <definedName name="OOOOOOOOOOO" localSheetId="31">#REF!</definedName>
    <definedName name="OOOOOOOOOOO" localSheetId="30">#REF!</definedName>
    <definedName name="OOOOOOOOOOO" localSheetId="61">#REF!</definedName>
    <definedName name="OOOOOOOOOOO" localSheetId="28">#REF!</definedName>
    <definedName name="OOOOOOOOOOO" localSheetId="42">#REF!</definedName>
    <definedName name="OOOOOOOOOOO" localSheetId="43">#REF!</definedName>
    <definedName name="OOOOOOOOOOO" localSheetId="23">#REF!</definedName>
    <definedName name="OOOOOOOOOOO" localSheetId="44">#REF!</definedName>
    <definedName name="OOOOOOOOOOO" localSheetId="24">#REF!</definedName>
    <definedName name="OOOOOOOOOOO" localSheetId="48">#REF!</definedName>
    <definedName name="OOOOOOOOOOO" localSheetId="58">#REF!</definedName>
    <definedName name="OOOOOOOOOOO" localSheetId="59">#REF!</definedName>
    <definedName name="OOOOOOOOOOO" localSheetId="25">#REF!</definedName>
    <definedName name="OOOOOOOOOOO" localSheetId="39">#REF!</definedName>
    <definedName name="OOOOOOOOOOO">#REF!</definedName>
    <definedName name="P_AA" localSheetId="41">#REF!</definedName>
    <definedName name="P_AA" localSheetId="31">#REF!</definedName>
    <definedName name="P_AA" localSheetId="30">#REF!</definedName>
    <definedName name="P_AA" localSheetId="61">#REF!</definedName>
    <definedName name="P_AA" localSheetId="28">#REF!</definedName>
    <definedName name="P_AA" localSheetId="42">#REF!</definedName>
    <definedName name="P_AA" localSheetId="43">#REF!</definedName>
    <definedName name="P_AA" localSheetId="23">#REF!</definedName>
    <definedName name="P_AA" localSheetId="44">#REF!</definedName>
    <definedName name="P_AA" localSheetId="24">#REF!</definedName>
    <definedName name="P_AA" localSheetId="48">#REF!</definedName>
    <definedName name="P_AA" localSheetId="58">#REF!</definedName>
    <definedName name="P_AA" localSheetId="59">#REF!</definedName>
    <definedName name="P_AA" localSheetId="25">#REF!</definedName>
    <definedName name="P_AA" localSheetId="39">#REF!</definedName>
    <definedName name="P_AA">#REF!</definedName>
    <definedName name="P_AL" localSheetId="41">#REF!</definedName>
    <definedName name="P_AL" localSheetId="31">#REF!</definedName>
    <definedName name="P_AL" localSheetId="30">#REF!</definedName>
    <definedName name="P_AL" localSheetId="61">#REF!</definedName>
    <definedName name="P_AL" localSheetId="28">#REF!</definedName>
    <definedName name="P_AL" localSheetId="42">#REF!</definedName>
    <definedName name="P_AL" localSheetId="43">#REF!</definedName>
    <definedName name="P_AL" localSheetId="23">#REF!</definedName>
    <definedName name="P_AL" localSheetId="44">#REF!</definedName>
    <definedName name="P_AL" localSheetId="24">#REF!</definedName>
    <definedName name="P_AL" localSheetId="48">#REF!</definedName>
    <definedName name="P_AL" localSheetId="58">#REF!</definedName>
    <definedName name="P_AL" localSheetId="59">#REF!</definedName>
    <definedName name="P_AL" localSheetId="25">#REF!</definedName>
    <definedName name="P_AL" localSheetId="39">#REF!</definedName>
    <definedName name="P_AL">#REF!</definedName>
    <definedName name="P_AMD" localSheetId="41">#REF!</definedName>
    <definedName name="P_AMD" localSheetId="31">#REF!</definedName>
    <definedName name="P_AMD" localSheetId="30">#REF!</definedName>
    <definedName name="P_AMD" localSheetId="61">#REF!</definedName>
    <definedName name="P_AMD" localSheetId="28">#REF!</definedName>
    <definedName name="P_AMD" localSheetId="42">#REF!</definedName>
    <definedName name="P_AMD" localSheetId="43">#REF!</definedName>
    <definedName name="P_AMD" localSheetId="23">#REF!</definedName>
    <definedName name="P_AMD" localSheetId="44">#REF!</definedName>
    <definedName name="P_AMD" localSheetId="24">#REF!</definedName>
    <definedName name="P_AMD" localSheetId="48">#REF!</definedName>
    <definedName name="P_AMD" localSheetId="58">#REF!</definedName>
    <definedName name="P_AMD" localSheetId="59">#REF!</definedName>
    <definedName name="P_AMD" localSheetId="25">#REF!</definedName>
    <definedName name="P_AMD" localSheetId="39">#REF!</definedName>
    <definedName name="P_AMD">#REF!</definedName>
    <definedName name="P_CESANTIA" localSheetId="41">#REF!</definedName>
    <definedName name="P_CESANTIA" localSheetId="31">#REF!</definedName>
    <definedName name="P_CESANTIA" localSheetId="30">#REF!</definedName>
    <definedName name="P_CESANTIA" localSheetId="61">#REF!</definedName>
    <definedName name="P_CESANTIA" localSheetId="28">#REF!</definedName>
    <definedName name="P_CESANTIA" localSheetId="42">#REF!</definedName>
    <definedName name="P_CESANTIA" localSheetId="43">#REF!</definedName>
    <definedName name="P_CESANTIA" localSheetId="23">#REF!</definedName>
    <definedName name="P_CESANTIA" localSheetId="44">#REF!</definedName>
    <definedName name="P_CESANTIA" localSheetId="24">#REF!</definedName>
    <definedName name="P_CESANTIA" localSheetId="48">#REF!</definedName>
    <definedName name="P_CESANTIA" localSheetId="58">#REF!</definedName>
    <definedName name="P_CESANTIA" localSheetId="59">#REF!</definedName>
    <definedName name="P_CESANTIA" localSheetId="25">#REF!</definedName>
    <definedName name="P_CESANTIA" localSheetId="39">#REF!</definedName>
    <definedName name="P_CESANTIA">#REF!</definedName>
    <definedName name="P_CSCES" localSheetId="41">#REF!</definedName>
    <definedName name="P_CSCES" localSheetId="31">#REF!</definedName>
    <definedName name="P_CSCES" localSheetId="30">#REF!</definedName>
    <definedName name="P_CSCES" localSheetId="61">#REF!</definedName>
    <definedName name="P_CSCES" localSheetId="28">#REF!</definedName>
    <definedName name="P_CSCES" localSheetId="42">#REF!</definedName>
    <definedName name="P_CSCES" localSheetId="43">#REF!</definedName>
    <definedName name="P_CSCES" localSheetId="23">#REF!</definedName>
    <definedName name="P_CSCES" localSheetId="44">#REF!</definedName>
    <definedName name="P_CSCES" localSheetId="24">#REF!</definedName>
    <definedName name="P_CSCES" localSheetId="48">#REF!</definedName>
    <definedName name="P_CSCES" localSheetId="58">#REF!</definedName>
    <definedName name="P_CSCES" localSheetId="59">#REF!</definedName>
    <definedName name="P_CSCES" localSheetId="25">#REF!</definedName>
    <definedName name="P_CSCES" localSheetId="39">#REF!</definedName>
    <definedName name="P_CSCES">#REF!</definedName>
    <definedName name="P_CSISSSTE" localSheetId="41">#REF!</definedName>
    <definedName name="P_CSISSSTE" localSheetId="31">#REF!</definedName>
    <definedName name="P_CSISSSTE" localSheetId="30">#REF!</definedName>
    <definedName name="P_CSISSSTE" localSheetId="61">#REF!</definedName>
    <definedName name="P_CSISSSTE" localSheetId="28">#REF!</definedName>
    <definedName name="P_CSISSSTE" localSheetId="42">#REF!</definedName>
    <definedName name="P_CSISSSTE" localSheetId="43">#REF!</definedName>
    <definedName name="P_CSISSSTE" localSheetId="23">#REF!</definedName>
    <definedName name="P_CSISSSTE" localSheetId="44">#REF!</definedName>
    <definedName name="P_CSISSSTE" localSheetId="24">#REF!</definedName>
    <definedName name="P_CSISSSTE" localSheetId="48">#REF!</definedName>
    <definedName name="P_CSISSSTE" localSheetId="58">#REF!</definedName>
    <definedName name="P_CSISSSTE" localSheetId="59">#REF!</definedName>
    <definedName name="P_CSISSSTE" localSheetId="25">#REF!</definedName>
    <definedName name="P_CSISSSTE" localSheetId="39">#REF!</definedName>
    <definedName name="P_CSISSSTE">#REF!</definedName>
    <definedName name="P_DESP" localSheetId="41">#REF!</definedName>
    <definedName name="P_DESP" localSheetId="31">#REF!</definedName>
    <definedName name="P_DESP" localSheetId="30">#REF!</definedName>
    <definedName name="P_DESP" localSheetId="61">#REF!</definedName>
    <definedName name="P_DESP" localSheetId="28">#REF!</definedName>
    <definedName name="P_DESP" localSheetId="42">#REF!</definedName>
    <definedName name="P_DESP" localSheetId="43">#REF!</definedName>
    <definedName name="P_DESP" localSheetId="23">#REF!</definedName>
    <definedName name="P_DESP" localSheetId="44">#REF!</definedName>
    <definedName name="P_DESP" localSheetId="24">#REF!</definedName>
    <definedName name="P_DESP" localSheetId="48">#REF!</definedName>
    <definedName name="P_DESP" localSheetId="58">#REF!</definedName>
    <definedName name="P_DESP" localSheetId="59">#REF!</definedName>
    <definedName name="P_DESP" localSheetId="25">#REF!</definedName>
    <definedName name="P_DESP" localSheetId="39">#REF!</definedName>
    <definedName name="P_DESP">#REF!</definedName>
    <definedName name="P_DESPM" localSheetId="41">#REF!</definedName>
    <definedName name="P_DESPM" localSheetId="31">#REF!</definedName>
    <definedName name="P_DESPM" localSheetId="30">#REF!</definedName>
    <definedName name="P_DESPM" localSheetId="61">#REF!</definedName>
    <definedName name="P_DESPM" localSheetId="28">#REF!</definedName>
    <definedName name="P_DESPM" localSheetId="42">#REF!</definedName>
    <definedName name="P_DESPM" localSheetId="43">#REF!</definedName>
    <definedName name="P_DESPM" localSheetId="23">#REF!</definedName>
    <definedName name="P_DESPM" localSheetId="44">#REF!</definedName>
    <definedName name="P_DESPM" localSheetId="24">#REF!</definedName>
    <definedName name="P_DESPM" localSheetId="48">#REF!</definedName>
    <definedName name="P_DESPM" localSheetId="58">#REF!</definedName>
    <definedName name="P_DESPM" localSheetId="59">#REF!</definedName>
    <definedName name="P_DESPM" localSheetId="25">#REF!</definedName>
    <definedName name="P_DESPM" localSheetId="39">#REF!</definedName>
    <definedName name="P_DESPM">#REF!</definedName>
    <definedName name="P_DM" localSheetId="41">#REF!</definedName>
    <definedName name="P_DM" localSheetId="31">#REF!</definedName>
    <definedName name="P_DM" localSheetId="30">#REF!</definedName>
    <definedName name="P_DM" localSheetId="61">#REF!</definedName>
    <definedName name="P_DM" localSheetId="28">#REF!</definedName>
    <definedName name="P_DM" localSheetId="42">#REF!</definedName>
    <definedName name="P_DM" localSheetId="43">#REF!</definedName>
    <definedName name="P_DM" localSheetId="23">#REF!</definedName>
    <definedName name="P_DM" localSheetId="44">#REF!</definedName>
    <definedName name="P_DM" localSheetId="24">#REF!</definedName>
    <definedName name="P_DM" localSheetId="48">#REF!</definedName>
    <definedName name="P_DM" localSheetId="58">#REF!</definedName>
    <definedName name="P_DM" localSheetId="59">#REF!</definedName>
    <definedName name="P_DM" localSheetId="25">#REF!</definedName>
    <definedName name="P_DM" localSheetId="39">#REF!</definedName>
    <definedName name="P_DM">#REF!</definedName>
    <definedName name="P_FOVISSSTE" localSheetId="41">#REF!</definedName>
    <definedName name="P_FOVISSSTE" localSheetId="31">#REF!</definedName>
    <definedName name="P_FOVISSSTE" localSheetId="30">#REF!</definedName>
    <definedName name="P_FOVISSSTE" localSheetId="61">#REF!</definedName>
    <definedName name="P_FOVISSSTE" localSheetId="28">#REF!</definedName>
    <definedName name="P_FOVISSSTE" localSheetId="42">#REF!</definedName>
    <definedName name="P_FOVISSSTE" localSheetId="43">#REF!</definedName>
    <definedName name="P_FOVISSSTE" localSheetId="23">#REF!</definedName>
    <definedName name="P_FOVISSSTE" localSheetId="44">#REF!</definedName>
    <definedName name="P_FOVISSSTE" localSheetId="24">#REF!</definedName>
    <definedName name="P_FOVISSSTE" localSheetId="48">#REF!</definedName>
    <definedName name="P_FOVISSSTE" localSheetId="58">#REF!</definedName>
    <definedName name="P_FOVISSSTE" localSheetId="59">#REF!</definedName>
    <definedName name="P_FOVISSSTE" localSheetId="25">#REF!</definedName>
    <definedName name="P_FOVISSSTE" localSheetId="39">#REF!</definedName>
    <definedName name="P_FOVISSSTE">#REF!</definedName>
    <definedName name="P_FPA" localSheetId="41">#REF!</definedName>
    <definedName name="P_FPA" localSheetId="31">#REF!</definedName>
    <definedName name="P_FPA" localSheetId="30">#REF!</definedName>
    <definedName name="P_FPA" localSheetId="61">#REF!</definedName>
    <definedName name="P_FPA" localSheetId="28">#REF!</definedName>
    <definedName name="P_FPA" localSheetId="42">#REF!</definedName>
    <definedName name="P_FPA" localSheetId="43">#REF!</definedName>
    <definedName name="P_FPA" localSheetId="23">#REF!</definedName>
    <definedName name="P_FPA" localSheetId="44">#REF!</definedName>
    <definedName name="P_FPA" localSheetId="24">#REF!</definedName>
    <definedName name="P_FPA" localSheetId="48">#REF!</definedName>
    <definedName name="P_FPA" localSheetId="58">#REF!</definedName>
    <definedName name="P_FPA" localSheetId="59">#REF!</definedName>
    <definedName name="P_FPA" localSheetId="25">#REF!</definedName>
    <definedName name="P_FPA" localSheetId="39">#REF!</definedName>
    <definedName name="P_FPA">#REF!</definedName>
    <definedName name="P_ISRAGUI" localSheetId="41">#REF!</definedName>
    <definedName name="P_ISRAGUI" localSheetId="31">#REF!</definedName>
    <definedName name="P_ISRAGUI" localSheetId="30">#REF!</definedName>
    <definedName name="P_ISRAGUI" localSheetId="61">#REF!</definedName>
    <definedName name="P_ISRAGUI" localSheetId="28">#REF!</definedName>
    <definedName name="P_ISRAGUI" localSheetId="42">#REF!</definedName>
    <definedName name="P_ISRAGUI" localSheetId="43">#REF!</definedName>
    <definedName name="P_ISRAGUI" localSheetId="23">#REF!</definedName>
    <definedName name="P_ISRAGUI" localSheetId="44">#REF!</definedName>
    <definedName name="P_ISRAGUI" localSheetId="24">#REF!</definedName>
    <definedName name="P_ISRAGUI" localSheetId="48">#REF!</definedName>
    <definedName name="P_ISRAGUI" localSheetId="58">#REF!</definedName>
    <definedName name="P_ISRAGUI" localSheetId="59">#REF!</definedName>
    <definedName name="P_ISRAGUI" localSheetId="25">#REF!</definedName>
    <definedName name="P_ISRAGUI" localSheetId="39">#REF!</definedName>
    <definedName name="P_ISRAGUI">#REF!</definedName>
    <definedName name="P_ISRGFACG" localSheetId="41">#REF!</definedName>
    <definedName name="P_ISRGFACG" localSheetId="31">#REF!</definedName>
    <definedName name="P_ISRGFACG" localSheetId="30">#REF!</definedName>
    <definedName name="P_ISRGFACG" localSheetId="61">#REF!</definedName>
    <definedName name="P_ISRGFACG" localSheetId="28">#REF!</definedName>
    <definedName name="P_ISRGFACG" localSheetId="42">#REF!</definedName>
    <definedName name="P_ISRGFACG" localSheetId="43">#REF!</definedName>
    <definedName name="P_ISRGFACG" localSheetId="23">#REF!</definedName>
    <definedName name="P_ISRGFACG" localSheetId="44">#REF!</definedName>
    <definedName name="P_ISRGFACG" localSheetId="24">#REF!</definedName>
    <definedName name="P_ISRGFACG" localSheetId="48">#REF!</definedName>
    <definedName name="P_ISRGFACG" localSheetId="58">#REF!</definedName>
    <definedName name="P_ISRGFACG" localSheetId="59">#REF!</definedName>
    <definedName name="P_ISRGFACG" localSheetId="25">#REF!</definedName>
    <definedName name="P_ISRGFACG" localSheetId="39">#REF!</definedName>
    <definedName name="P_ISRGFACG">#REF!</definedName>
    <definedName name="P_ISRPRVA" localSheetId="41">#REF!</definedName>
    <definedName name="P_ISRPRVA" localSheetId="31">#REF!</definedName>
    <definedName name="P_ISRPRVA" localSheetId="30">#REF!</definedName>
    <definedName name="P_ISRPRVA" localSheetId="61">#REF!</definedName>
    <definedName name="P_ISRPRVA" localSheetId="28">#REF!</definedName>
    <definedName name="P_ISRPRVA" localSheetId="42">#REF!</definedName>
    <definedName name="P_ISRPRVA" localSheetId="43">#REF!</definedName>
    <definedName name="P_ISRPRVA" localSheetId="23">#REF!</definedName>
    <definedName name="P_ISRPRVA" localSheetId="44">#REF!</definedName>
    <definedName name="P_ISRPRVA" localSheetId="24">#REF!</definedName>
    <definedName name="P_ISRPRVA" localSheetId="48">#REF!</definedName>
    <definedName name="P_ISRPRVA" localSheetId="58">#REF!</definedName>
    <definedName name="P_ISRPRVA" localSheetId="59">#REF!</definedName>
    <definedName name="P_ISRPRVA" localSheetId="25">#REF!</definedName>
    <definedName name="P_ISRPRVA" localSheetId="39">#REF!</definedName>
    <definedName name="P_ISRPRVA">#REF!</definedName>
    <definedName name="P_ISSSTE" localSheetId="41">#REF!</definedName>
    <definedName name="P_ISSSTE" localSheetId="31">#REF!</definedName>
    <definedName name="P_ISSSTE" localSheetId="30">#REF!</definedName>
    <definedName name="P_ISSSTE" localSheetId="61">#REF!</definedName>
    <definedName name="P_ISSSTE" localSheetId="28">#REF!</definedName>
    <definedName name="P_ISSSTE" localSheetId="42">#REF!</definedName>
    <definedName name="P_ISSSTE" localSheetId="43">#REF!</definedName>
    <definedName name="P_ISSSTE" localSheetId="23">#REF!</definedName>
    <definedName name="P_ISSSTE" localSheetId="44">#REF!</definedName>
    <definedName name="P_ISSSTE" localSheetId="24">#REF!</definedName>
    <definedName name="P_ISSSTE" localSheetId="48">#REF!</definedName>
    <definedName name="P_ISSSTE" localSheetId="58">#REF!</definedName>
    <definedName name="P_ISSSTE" localSheetId="59">#REF!</definedName>
    <definedName name="P_ISSSTE" localSheetId="25">#REF!</definedName>
    <definedName name="P_ISSSTE" localSheetId="39">#REF!</definedName>
    <definedName name="P_ISSSTE">#REF!</definedName>
    <definedName name="P_MS" localSheetId="41">#REF!</definedName>
    <definedName name="P_MS" localSheetId="31">#REF!</definedName>
    <definedName name="P_MS" localSheetId="30">#REF!</definedName>
    <definedName name="P_MS" localSheetId="61">#REF!</definedName>
    <definedName name="P_MS" localSheetId="28">#REF!</definedName>
    <definedName name="P_MS" localSheetId="42">#REF!</definedName>
    <definedName name="P_MS" localSheetId="43">#REF!</definedName>
    <definedName name="P_MS" localSheetId="23">#REF!</definedName>
    <definedName name="P_MS" localSheetId="44">#REF!</definedName>
    <definedName name="P_MS" localSheetId="24">#REF!</definedName>
    <definedName name="P_MS" localSheetId="48">#REF!</definedName>
    <definedName name="P_MS" localSheetId="58">#REF!</definedName>
    <definedName name="P_MS" localSheetId="59">#REF!</definedName>
    <definedName name="P_MS" localSheetId="25">#REF!</definedName>
    <definedName name="P_MS" localSheetId="39">#REF!</definedName>
    <definedName name="P_MS">#REF!</definedName>
    <definedName name="P_MS10" localSheetId="41">#REF!</definedName>
    <definedName name="P_MS10" localSheetId="31">#REF!</definedName>
    <definedName name="P_MS10" localSheetId="30">#REF!</definedName>
    <definedName name="P_MS10" localSheetId="61">#REF!</definedName>
    <definedName name="P_MS10" localSheetId="28">#REF!</definedName>
    <definedName name="P_MS10" localSheetId="42">#REF!</definedName>
    <definedName name="P_MS10" localSheetId="43">#REF!</definedName>
    <definedName name="P_MS10" localSheetId="23">#REF!</definedName>
    <definedName name="P_MS10" localSheetId="44">#REF!</definedName>
    <definedName name="P_MS10" localSheetId="24">#REF!</definedName>
    <definedName name="P_MS10" localSheetId="48">#REF!</definedName>
    <definedName name="P_MS10" localSheetId="58">#REF!</definedName>
    <definedName name="P_MS10" localSheetId="59">#REF!</definedName>
    <definedName name="P_MS10" localSheetId="25">#REF!</definedName>
    <definedName name="P_MS10" localSheetId="39">#REF!</definedName>
    <definedName name="P_MS10">#REF!</definedName>
    <definedName name="P_PRVA" localSheetId="41">#REF!</definedName>
    <definedName name="P_PRVA" localSheetId="31">#REF!</definedName>
    <definedName name="P_PRVA" localSheetId="30">#REF!</definedName>
    <definedName name="P_PRVA" localSheetId="61">#REF!</definedName>
    <definedName name="P_PRVA" localSheetId="28">#REF!</definedName>
    <definedName name="P_PRVA" localSheetId="42">#REF!</definedName>
    <definedName name="P_PRVA" localSheetId="43">#REF!</definedName>
    <definedName name="P_PRVA" localSheetId="23">#REF!</definedName>
    <definedName name="P_PRVA" localSheetId="44">#REF!</definedName>
    <definedName name="P_PRVA" localSheetId="24">#REF!</definedName>
    <definedName name="P_PRVA" localSheetId="48">#REF!</definedName>
    <definedName name="P_PRVA" localSheetId="58">#REF!</definedName>
    <definedName name="P_PRVA" localSheetId="59">#REF!</definedName>
    <definedName name="P_PRVA" localSheetId="25">#REF!</definedName>
    <definedName name="P_PRVA" localSheetId="39">#REF!</definedName>
    <definedName name="P_PRVA">#REF!</definedName>
    <definedName name="P_SAR" localSheetId="41">#REF!</definedName>
    <definedName name="P_SAR" localSheetId="31">#REF!</definedName>
    <definedName name="P_SAR" localSheetId="30">#REF!</definedName>
    <definedName name="P_SAR" localSheetId="61">#REF!</definedName>
    <definedName name="P_SAR" localSheetId="28">#REF!</definedName>
    <definedName name="P_SAR" localSheetId="42">#REF!</definedName>
    <definedName name="P_SAR" localSheetId="43">#REF!</definedName>
    <definedName name="P_SAR" localSheetId="23">#REF!</definedName>
    <definedName name="P_SAR" localSheetId="44">#REF!</definedName>
    <definedName name="P_SAR" localSheetId="24">#REF!</definedName>
    <definedName name="P_SAR" localSheetId="48">#REF!</definedName>
    <definedName name="P_SAR" localSheetId="58">#REF!</definedName>
    <definedName name="P_SAR" localSheetId="59">#REF!</definedName>
    <definedName name="P_SAR" localSheetId="25">#REF!</definedName>
    <definedName name="P_SAR" localSheetId="39">#REF!</definedName>
    <definedName name="P_SAR">#REF!</definedName>
    <definedName name="P_SMGD" localSheetId="41">#REF!</definedName>
    <definedName name="P_SMGD" localSheetId="31">#REF!</definedName>
    <definedName name="P_SMGD" localSheetId="30">#REF!</definedName>
    <definedName name="P_SMGD" localSheetId="61">#REF!</definedName>
    <definedName name="P_SMGD" localSheetId="28">#REF!</definedName>
    <definedName name="P_SMGD" localSheetId="42">#REF!</definedName>
    <definedName name="P_SMGD" localSheetId="43">#REF!</definedName>
    <definedName name="P_SMGD" localSheetId="23">#REF!</definedName>
    <definedName name="P_SMGD" localSheetId="44">#REF!</definedName>
    <definedName name="P_SMGD" localSheetId="24">#REF!</definedName>
    <definedName name="P_SMGD" localSheetId="48">#REF!</definedName>
    <definedName name="P_SMGD" localSheetId="58">#REF!</definedName>
    <definedName name="P_SMGD" localSheetId="59">#REF!</definedName>
    <definedName name="P_SMGD" localSheetId="25">#REF!</definedName>
    <definedName name="P_SMGD" localSheetId="39">#REF!</definedName>
    <definedName name="P_SMGD">#REF!</definedName>
    <definedName name="P_TSMG10" localSheetId="41">#REF!</definedName>
    <definedName name="P_TSMG10" localSheetId="31">#REF!</definedName>
    <definedName name="P_TSMG10" localSheetId="30">#REF!</definedName>
    <definedName name="P_TSMG10" localSheetId="61">#REF!</definedName>
    <definedName name="P_TSMG10" localSheetId="28">#REF!</definedName>
    <definedName name="P_TSMG10" localSheetId="42">#REF!</definedName>
    <definedName name="P_TSMG10" localSheetId="43">#REF!</definedName>
    <definedName name="P_TSMG10" localSheetId="23">#REF!</definedName>
    <definedName name="P_TSMG10" localSheetId="44">#REF!</definedName>
    <definedName name="P_TSMG10" localSheetId="24">#REF!</definedName>
    <definedName name="P_TSMG10" localSheetId="48">#REF!</definedName>
    <definedName name="P_TSMG10" localSheetId="58">#REF!</definedName>
    <definedName name="P_TSMG10" localSheetId="59">#REF!</definedName>
    <definedName name="P_TSMG10" localSheetId="25">#REF!</definedName>
    <definedName name="P_TSMG10" localSheetId="39">#REF!</definedName>
    <definedName name="P_TSMG10">#REF!</definedName>
    <definedName name="P_VD" localSheetId="41">#REF!</definedName>
    <definedName name="P_VD" localSheetId="31">#REF!</definedName>
    <definedName name="P_VD" localSheetId="30">#REF!</definedName>
    <definedName name="P_VD" localSheetId="61">#REF!</definedName>
    <definedName name="P_VD" localSheetId="28">#REF!</definedName>
    <definedName name="P_VD" localSheetId="42">#REF!</definedName>
    <definedName name="P_VD" localSheetId="43">#REF!</definedName>
    <definedName name="P_VD" localSheetId="23">#REF!</definedName>
    <definedName name="P_VD" localSheetId="44">#REF!</definedName>
    <definedName name="P_VD" localSheetId="24">#REF!</definedName>
    <definedName name="P_VD" localSheetId="48">#REF!</definedName>
    <definedName name="P_VD" localSheetId="58">#REF!</definedName>
    <definedName name="P_VD" localSheetId="59">#REF!</definedName>
    <definedName name="P_VD" localSheetId="25">#REF!</definedName>
    <definedName name="P_VD" localSheetId="39">#REF!</definedName>
    <definedName name="P_VD">#REF!</definedName>
    <definedName name="PERIODO" localSheetId="41">#REF!</definedName>
    <definedName name="PERIODO" localSheetId="31">#REF!</definedName>
    <definedName name="PERIODO" localSheetId="30">#REF!</definedName>
    <definedName name="PERIODO" localSheetId="61">#REF!</definedName>
    <definedName name="PERIODO" localSheetId="28">#REF!</definedName>
    <definedName name="PERIODO" localSheetId="42">#REF!</definedName>
    <definedName name="PERIODO" localSheetId="43">#REF!</definedName>
    <definedName name="PERIODO" localSheetId="23">#REF!</definedName>
    <definedName name="PERIODO" localSheetId="44">#REF!</definedName>
    <definedName name="PERIODO" localSheetId="24">#REF!</definedName>
    <definedName name="PERIODO" localSheetId="48">#REF!</definedName>
    <definedName name="PERIODO" localSheetId="58">#REF!</definedName>
    <definedName name="PERIODO" localSheetId="59">#REF!</definedName>
    <definedName name="PERIODO" localSheetId="25">#REF!</definedName>
    <definedName name="PERIODO" localSheetId="39">#REF!</definedName>
    <definedName name="PERIODO">#REF!</definedName>
    <definedName name="PL" localSheetId="41">#REF!</definedName>
    <definedName name="PL" localSheetId="31">#REF!</definedName>
    <definedName name="PL" localSheetId="30">#REF!</definedName>
    <definedName name="PL" localSheetId="61">#REF!</definedName>
    <definedName name="PL" localSheetId="28">#REF!</definedName>
    <definedName name="PL" localSheetId="42">#REF!</definedName>
    <definedName name="PL" localSheetId="43">#REF!</definedName>
    <definedName name="PL" localSheetId="23">#REF!</definedName>
    <definedName name="PL" localSheetId="44">#REF!</definedName>
    <definedName name="PL" localSheetId="24">#REF!</definedName>
    <definedName name="PL" localSheetId="48">#REF!</definedName>
    <definedName name="PL" localSheetId="58">#REF!</definedName>
    <definedName name="PL" localSheetId="59">#REF!</definedName>
    <definedName name="PL" localSheetId="25">#REF!</definedName>
    <definedName name="PL" localSheetId="39">#REF!</definedName>
    <definedName name="PL">#REF!</definedName>
    <definedName name="plantadmvo." localSheetId="41">#REF!</definedName>
    <definedName name="plantadmvo." localSheetId="31">#REF!</definedName>
    <definedName name="plantadmvo." localSheetId="30">#REF!</definedName>
    <definedName name="plantadmvo." localSheetId="61">#REF!</definedName>
    <definedName name="plantadmvo." localSheetId="28">#REF!</definedName>
    <definedName name="plantadmvo." localSheetId="42">#REF!</definedName>
    <definedName name="plantadmvo." localSheetId="43">#REF!</definedName>
    <definedName name="plantadmvo." localSheetId="23">#REF!</definedName>
    <definedName name="plantadmvo." localSheetId="44">#REF!</definedName>
    <definedName name="plantadmvo." localSheetId="24">#REF!</definedName>
    <definedName name="plantadmvo." localSheetId="48">#REF!</definedName>
    <definedName name="plantadmvo." localSheetId="58">#REF!</definedName>
    <definedName name="plantadmvo." localSheetId="59">#REF!</definedName>
    <definedName name="plantadmvo." localSheetId="25">#REF!</definedName>
    <definedName name="plantadmvo." localSheetId="39">#REF!</definedName>
    <definedName name="plantadmvo.">#REF!</definedName>
    <definedName name="plazas" localSheetId="73">[15]Pzas00!$D$228:$N$244</definedName>
    <definedName name="plazas" localSheetId="31">[15]Pzas00!$D$228:$N$244</definedName>
    <definedName name="plazas" localSheetId="30">[15]Pzas00!$D$228:$N$244</definedName>
    <definedName name="plazas" localSheetId="61">[15]Pzas00!$D$228:$N$244</definedName>
    <definedName name="plazas" localSheetId="72">[15]Pzas00!$D$228:$N$244</definedName>
    <definedName name="plazas">[16]Pzas00!$D$228:$N$244</definedName>
    <definedName name="PO" localSheetId="73">'[5]32CCG94'!#REF!</definedName>
    <definedName name="PO" localSheetId="41">'[5]32CCG94'!#REF!</definedName>
    <definedName name="PO" localSheetId="31">'[5]32CCG94'!#REF!</definedName>
    <definedName name="PO" localSheetId="61">'[5]32CCG94'!#REF!</definedName>
    <definedName name="PO" localSheetId="28">'[5]32CCG94'!#REF!</definedName>
    <definedName name="PO" localSheetId="42">'[5]32CCG94'!#REF!</definedName>
    <definedName name="PO" localSheetId="43">'[5]32CCG94'!#REF!</definedName>
    <definedName name="PO" localSheetId="23">'[6]32CCG94'!#REF!</definedName>
    <definedName name="PO" localSheetId="44">'[5]32CCG94'!#REF!</definedName>
    <definedName name="PO" localSheetId="24">'[6]32CCG94'!#REF!</definedName>
    <definedName name="PO" localSheetId="48">'[5]32CCG94'!#REF!</definedName>
    <definedName name="PO" localSheetId="58">'[5]32CCG94'!#REF!</definedName>
    <definedName name="PO" localSheetId="59">'[5]32CCG94'!#REF!</definedName>
    <definedName name="PO" localSheetId="25">'[6]32CCG94'!#REF!</definedName>
    <definedName name="PO" localSheetId="39">'[5]32CCG94'!#REF!</definedName>
    <definedName name="PO">'[5]32CCG94'!#REF!</definedName>
    <definedName name="POI" localSheetId="73">[2]Hoja1!$B$313:$J$318</definedName>
    <definedName name="POI" localSheetId="31">[2]Hoja1!$B$313:$J$318</definedName>
    <definedName name="POI" localSheetId="30">[2]Hoja1!$B$313:$J$318</definedName>
    <definedName name="POI" localSheetId="61">[2]Hoja1!$B$313:$J$318</definedName>
    <definedName name="POI" localSheetId="72">[2]Hoja1!$B$313:$J$318</definedName>
    <definedName name="POI" localSheetId="23">[10]Hoja1!$B$313:$J$318</definedName>
    <definedName name="POI" localSheetId="24">[10]Hoja1!$B$313:$J$318</definedName>
    <definedName name="POI" localSheetId="25">[10]Hoja1!$B$313:$J$318</definedName>
    <definedName name="POI">[10]Hoja1!$B$313:$J$318</definedName>
    <definedName name="pollo">[2]Ac02acV2!$A$1:$AY$1139</definedName>
    <definedName name="POR" localSheetId="73">#REF!</definedName>
    <definedName name="POR" localSheetId="41">#REF!</definedName>
    <definedName name="POR" localSheetId="31">#REF!</definedName>
    <definedName name="POR" localSheetId="30">#REF!</definedName>
    <definedName name="POR" localSheetId="61">#REF!</definedName>
    <definedName name="POR" localSheetId="28">#REF!</definedName>
    <definedName name="POR" localSheetId="42">#REF!</definedName>
    <definedName name="POR" localSheetId="43">#REF!</definedName>
    <definedName name="POR" localSheetId="23">#REF!</definedName>
    <definedName name="POR" localSheetId="44">#REF!</definedName>
    <definedName name="POR" localSheetId="24">#REF!</definedName>
    <definedName name="POR" localSheetId="48">#REF!</definedName>
    <definedName name="POR" localSheetId="58">#REF!</definedName>
    <definedName name="POR" localSheetId="59">#REF!</definedName>
    <definedName name="POR" localSheetId="25">#REF!</definedName>
    <definedName name="POR" localSheetId="39">#REF!</definedName>
    <definedName name="POR">#REF!</definedName>
    <definedName name="PPP" localSheetId="73">'[5]32CCG94'!#REF!</definedName>
    <definedName name="PPP" localSheetId="41">'[5]32CCG94'!#REF!</definedName>
    <definedName name="PPP" localSheetId="31">'[5]32CCG94'!#REF!</definedName>
    <definedName name="PPP" localSheetId="61">'[5]32CCG94'!#REF!</definedName>
    <definedName name="PPP" localSheetId="28">'[5]32CCG94'!#REF!</definedName>
    <definedName name="PPP" localSheetId="42">'[5]32CCG94'!#REF!</definedName>
    <definedName name="PPP" localSheetId="43">'[5]32CCG94'!#REF!</definedName>
    <definedName name="PPP" localSheetId="23">'[6]32CCG94'!#REF!</definedName>
    <definedName name="PPP" localSheetId="44">'[5]32CCG94'!#REF!</definedName>
    <definedName name="PPP" localSheetId="24">'[6]32CCG94'!#REF!</definedName>
    <definedName name="PPP" localSheetId="48">'[5]32CCG94'!#REF!</definedName>
    <definedName name="PPP" localSheetId="58">'[5]32CCG94'!#REF!</definedName>
    <definedName name="PPP" localSheetId="59">'[5]32CCG94'!#REF!</definedName>
    <definedName name="PPP" localSheetId="25">'[6]32CCG94'!#REF!</definedName>
    <definedName name="PPP" localSheetId="39">'[5]32CCG94'!#REF!</definedName>
    <definedName name="PPP">'[5]32CCG94'!#REF!</definedName>
    <definedName name="PPPPPP" localSheetId="73">#REF!</definedName>
    <definedName name="PPPPPP" localSheetId="41">#REF!</definedName>
    <definedName name="PPPPPP" localSheetId="31">#REF!</definedName>
    <definedName name="PPPPPP" localSheetId="30">#REF!</definedName>
    <definedName name="PPPPPP" localSheetId="61">#REF!</definedName>
    <definedName name="PPPPPP" localSheetId="28">#REF!</definedName>
    <definedName name="PPPPPP" localSheetId="42">#REF!</definedName>
    <definedName name="PPPPPP" localSheetId="43">#REF!</definedName>
    <definedName name="PPPPPP" localSheetId="23">#REF!</definedName>
    <definedName name="PPPPPP" localSheetId="44">#REF!</definedName>
    <definedName name="PPPPPP" localSheetId="24">#REF!</definedName>
    <definedName name="PPPPPP" localSheetId="48">#REF!</definedName>
    <definedName name="PPPPPP" localSheetId="58">#REF!</definedName>
    <definedName name="PPPPPP" localSheetId="59">#REF!</definedName>
    <definedName name="PPPPPP" localSheetId="25">#REF!</definedName>
    <definedName name="PPPPPP" localSheetId="39">#REF!</definedName>
    <definedName name="PPPPPP">#REF!</definedName>
    <definedName name="PPPPPPPPPPPP" localSheetId="73">'[5]32CCG94'!#REF!</definedName>
    <definedName name="PPPPPPPPPPPP" localSheetId="41">'[5]32CCG94'!#REF!</definedName>
    <definedName name="PPPPPPPPPPPP" localSheetId="31">'[5]32CCG94'!#REF!</definedName>
    <definedName name="PPPPPPPPPPPP" localSheetId="61">'[5]32CCG94'!#REF!</definedName>
    <definedName name="PPPPPPPPPPPP" localSheetId="28">'[5]32CCG94'!#REF!</definedName>
    <definedName name="PPPPPPPPPPPP" localSheetId="42">'[5]32CCG94'!#REF!</definedName>
    <definedName name="PPPPPPPPPPPP" localSheetId="43">'[5]32CCG94'!#REF!</definedName>
    <definedName name="PPPPPPPPPPPP" localSheetId="23">'[6]32CCG94'!#REF!</definedName>
    <definedName name="PPPPPPPPPPPP" localSheetId="44">'[5]32CCG94'!#REF!</definedName>
    <definedName name="PPPPPPPPPPPP" localSheetId="24">'[6]32CCG94'!#REF!</definedName>
    <definedName name="PPPPPPPPPPPP" localSheetId="48">'[5]32CCG94'!#REF!</definedName>
    <definedName name="PPPPPPPPPPPP" localSheetId="58">'[5]32CCG94'!#REF!</definedName>
    <definedName name="PPPPPPPPPPPP" localSheetId="59">'[5]32CCG94'!#REF!</definedName>
    <definedName name="PPPPPPPPPPPP" localSheetId="25">'[6]32CCG94'!#REF!</definedName>
    <definedName name="PPPPPPPPPPPP" localSheetId="39">'[5]32CCG94'!#REF!</definedName>
    <definedName name="PPPPPPPPPPPP">'[5]32CCG94'!#REF!</definedName>
    <definedName name="PPPPPPPPPPPPPP" localSheetId="73">'[5]32CCG94'!#REF!</definedName>
    <definedName name="PPPPPPPPPPPPPP" localSheetId="41">'[5]32CCG94'!#REF!</definedName>
    <definedName name="PPPPPPPPPPPPPP" localSheetId="31">'[5]32CCG94'!#REF!</definedName>
    <definedName name="PPPPPPPPPPPPPP" localSheetId="61">'[5]32CCG94'!#REF!</definedName>
    <definedName name="PPPPPPPPPPPPPP" localSheetId="28">'[5]32CCG94'!#REF!</definedName>
    <definedName name="PPPPPPPPPPPPPP" localSheetId="42">'[5]32CCG94'!#REF!</definedName>
    <definedName name="PPPPPPPPPPPPPP" localSheetId="43">'[5]32CCG94'!#REF!</definedName>
    <definedName name="PPPPPPPPPPPPPP" localSheetId="23">'[6]32CCG94'!#REF!</definedName>
    <definedName name="PPPPPPPPPPPPPP" localSheetId="44">'[5]32CCG94'!#REF!</definedName>
    <definedName name="PPPPPPPPPPPPPP" localSheetId="24">'[6]32CCG94'!#REF!</definedName>
    <definedName name="PPPPPPPPPPPPPP" localSheetId="48">'[5]32CCG94'!#REF!</definedName>
    <definedName name="PPPPPPPPPPPPPP" localSheetId="58">'[5]32CCG94'!#REF!</definedName>
    <definedName name="PPPPPPPPPPPPPP" localSheetId="59">'[5]32CCG94'!#REF!</definedName>
    <definedName name="PPPPPPPPPPPPPP" localSheetId="25">'[6]32CCG94'!#REF!</definedName>
    <definedName name="PPPPPPPPPPPPPP" localSheetId="39">'[5]32CCG94'!#REF!</definedName>
    <definedName name="PPPPPPPPPPPPPP">'[5]32CCG94'!#REF!</definedName>
    <definedName name="PPPPPPPPPPPPPPPPPPPP" localSheetId="73">'[5]32CCG94'!#REF!</definedName>
    <definedName name="PPPPPPPPPPPPPPPPPPPP" localSheetId="41">'[5]32CCG94'!#REF!</definedName>
    <definedName name="PPPPPPPPPPPPPPPPPPPP" localSheetId="31">'[5]32CCG94'!#REF!</definedName>
    <definedName name="PPPPPPPPPPPPPPPPPPPP" localSheetId="61">'[5]32CCG94'!#REF!</definedName>
    <definedName name="PPPPPPPPPPPPPPPPPPPP" localSheetId="28">'[5]32CCG94'!#REF!</definedName>
    <definedName name="PPPPPPPPPPPPPPPPPPPP" localSheetId="42">'[5]32CCG94'!#REF!</definedName>
    <definedName name="PPPPPPPPPPPPPPPPPPPP" localSheetId="43">'[5]32CCG94'!#REF!</definedName>
    <definedName name="PPPPPPPPPPPPPPPPPPPP" localSheetId="23">'[6]32CCG94'!#REF!</definedName>
    <definedName name="PPPPPPPPPPPPPPPPPPPP" localSheetId="44">'[5]32CCG94'!#REF!</definedName>
    <definedName name="PPPPPPPPPPPPPPPPPPPP" localSheetId="24">'[6]32CCG94'!#REF!</definedName>
    <definedName name="PPPPPPPPPPPPPPPPPPPP" localSheetId="48">'[5]32CCG94'!#REF!</definedName>
    <definedName name="PPPPPPPPPPPPPPPPPPPP" localSheetId="58">'[5]32CCG94'!#REF!</definedName>
    <definedName name="PPPPPPPPPPPPPPPPPPPP" localSheetId="59">'[5]32CCG94'!#REF!</definedName>
    <definedName name="PPPPPPPPPPPPPPPPPPPP" localSheetId="25">'[6]32CCG94'!#REF!</definedName>
    <definedName name="PPPPPPPPPPPPPPPPPPPP" localSheetId="39">'[5]32CCG94'!#REF!</definedName>
    <definedName name="PPPPPPPPPPPPPPPPPPPP">'[5]32CCG94'!#REF!</definedName>
    <definedName name="PPPPPPPPPPPPPPPPPPPPPPPP" localSheetId="73">'[5]32CCG94'!#REF!</definedName>
    <definedName name="PPPPPPPPPPPPPPPPPPPPPPPP" localSheetId="41">'[5]32CCG94'!#REF!</definedName>
    <definedName name="PPPPPPPPPPPPPPPPPPPPPPPP" localSheetId="31">'[5]32CCG94'!#REF!</definedName>
    <definedName name="PPPPPPPPPPPPPPPPPPPPPPPP" localSheetId="61">'[5]32CCG94'!#REF!</definedName>
    <definedName name="PPPPPPPPPPPPPPPPPPPPPPPP" localSheetId="28">'[5]32CCG94'!#REF!</definedName>
    <definedName name="PPPPPPPPPPPPPPPPPPPPPPPP" localSheetId="42">'[5]32CCG94'!#REF!</definedName>
    <definedName name="PPPPPPPPPPPPPPPPPPPPPPPP" localSheetId="43">'[5]32CCG94'!#REF!</definedName>
    <definedName name="PPPPPPPPPPPPPPPPPPPPPPPP" localSheetId="23">'[6]32CCG94'!#REF!</definedName>
    <definedName name="PPPPPPPPPPPPPPPPPPPPPPPP" localSheetId="44">'[5]32CCG94'!#REF!</definedName>
    <definedName name="PPPPPPPPPPPPPPPPPPPPPPPP" localSheetId="24">'[6]32CCG94'!#REF!</definedName>
    <definedName name="PPPPPPPPPPPPPPPPPPPPPPPP" localSheetId="48">'[5]32CCG94'!#REF!</definedName>
    <definedName name="PPPPPPPPPPPPPPPPPPPPPPPP" localSheetId="58">'[5]32CCG94'!#REF!</definedName>
    <definedName name="PPPPPPPPPPPPPPPPPPPPPPPP" localSheetId="59">'[5]32CCG94'!#REF!</definedName>
    <definedName name="PPPPPPPPPPPPPPPPPPPPPPPP" localSheetId="25">'[6]32CCG94'!#REF!</definedName>
    <definedName name="PPPPPPPPPPPPPPPPPPPPPPPP" localSheetId="39">'[5]32CCG94'!#REF!</definedName>
    <definedName name="PPPPPPPPPPPPPPPPPPPPPPPP">'[5]32CCG94'!#REF!</definedName>
    <definedName name="PR_M10" localSheetId="41">#REF!</definedName>
    <definedName name="PR_M10" localSheetId="31">#REF!</definedName>
    <definedName name="PR_M10" localSheetId="30">#REF!</definedName>
    <definedName name="PR_M10" localSheetId="61">#REF!</definedName>
    <definedName name="PR_M10" localSheetId="28">#REF!</definedName>
    <definedName name="PR_M10" localSheetId="42">#REF!</definedName>
    <definedName name="PR_M10" localSheetId="43">#REF!</definedName>
    <definedName name="PR_M10" localSheetId="23">#REF!</definedName>
    <definedName name="PR_M10" localSheetId="44">#REF!</definedName>
    <definedName name="PR_M10" localSheetId="24">#REF!</definedName>
    <definedName name="PR_M10" localSheetId="48">#REF!</definedName>
    <definedName name="PR_M10" localSheetId="58">#REF!</definedName>
    <definedName name="PR_M10" localSheetId="59">#REF!</definedName>
    <definedName name="PR_M10" localSheetId="25">#REF!</definedName>
    <definedName name="PR_M10" localSheetId="39">#REF!</definedName>
    <definedName name="PR_M10">#REF!</definedName>
    <definedName name="PR_M15" localSheetId="41">#REF!</definedName>
    <definedName name="PR_M15" localSheetId="31">#REF!</definedName>
    <definedName name="PR_M15" localSheetId="30">#REF!</definedName>
    <definedName name="PR_M15" localSheetId="61">#REF!</definedName>
    <definedName name="PR_M15" localSheetId="28">#REF!</definedName>
    <definedName name="PR_M15" localSheetId="42">#REF!</definedName>
    <definedName name="PR_M15" localSheetId="43">#REF!</definedName>
    <definedName name="PR_M15" localSheetId="23">#REF!</definedName>
    <definedName name="PR_M15" localSheetId="44">#REF!</definedName>
    <definedName name="PR_M15" localSheetId="24">#REF!</definedName>
    <definedName name="PR_M15" localSheetId="48">#REF!</definedName>
    <definedName name="PR_M15" localSheetId="58">#REF!</definedName>
    <definedName name="PR_M15" localSheetId="59">#REF!</definedName>
    <definedName name="PR_M15" localSheetId="25">#REF!</definedName>
    <definedName name="PR_M15" localSheetId="39">#REF!</definedName>
    <definedName name="PR_M15">#REF!</definedName>
    <definedName name="PR_M20" localSheetId="41">#REF!</definedName>
    <definedName name="PR_M20" localSheetId="31">#REF!</definedName>
    <definedName name="PR_M20" localSheetId="30">#REF!</definedName>
    <definedName name="PR_M20" localSheetId="61">#REF!</definedName>
    <definedName name="PR_M20" localSheetId="28">#REF!</definedName>
    <definedName name="PR_M20" localSheetId="42">#REF!</definedName>
    <definedName name="PR_M20" localSheetId="43">#REF!</definedName>
    <definedName name="PR_M20" localSheetId="23">#REF!</definedName>
    <definedName name="PR_M20" localSheetId="44">#REF!</definedName>
    <definedName name="PR_M20" localSheetId="24">#REF!</definedName>
    <definedName name="PR_M20" localSheetId="48">#REF!</definedName>
    <definedName name="PR_M20" localSheetId="58">#REF!</definedName>
    <definedName name="PR_M20" localSheetId="59">#REF!</definedName>
    <definedName name="PR_M20" localSheetId="25">#REF!</definedName>
    <definedName name="PR_M20" localSheetId="39">#REF!</definedName>
    <definedName name="PR_M20">#REF!</definedName>
    <definedName name="PR_M25" localSheetId="41">#REF!</definedName>
    <definedName name="PR_M25" localSheetId="31">#REF!</definedName>
    <definedName name="PR_M25" localSheetId="30">#REF!</definedName>
    <definedName name="PR_M25" localSheetId="61">#REF!</definedName>
    <definedName name="PR_M25" localSheetId="28">#REF!</definedName>
    <definedName name="PR_M25" localSheetId="42">#REF!</definedName>
    <definedName name="PR_M25" localSheetId="43">#REF!</definedName>
    <definedName name="PR_M25" localSheetId="23">#REF!</definedName>
    <definedName name="PR_M25" localSheetId="44">#REF!</definedName>
    <definedName name="PR_M25" localSheetId="24">#REF!</definedName>
    <definedName name="PR_M25" localSheetId="48">#REF!</definedName>
    <definedName name="PR_M25" localSheetId="58">#REF!</definedName>
    <definedName name="PR_M25" localSheetId="59">#REF!</definedName>
    <definedName name="PR_M25" localSheetId="25">#REF!</definedName>
    <definedName name="PR_M25" localSheetId="39">#REF!</definedName>
    <definedName name="PR_M25">#REF!</definedName>
    <definedName name="PR_M30" localSheetId="41">#REF!</definedName>
    <definedName name="PR_M30" localSheetId="31">#REF!</definedName>
    <definedName name="PR_M30" localSheetId="30">#REF!</definedName>
    <definedName name="PR_M30" localSheetId="61">#REF!</definedName>
    <definedName name="PR_M30" localSheetId="28">#REF!</definedName>
    <definedName name="PR_M30" localSheetId="42">#REF!</definedName>
    <definedName name="PR_M30" localSheetId="43">#REF!</definedName>
    <definedName name="PR_M30" localSheetId="23">#REF!</definedName>
    <definedName name="PR_M30" localSheetId="44">#REF!</definedName>
    <definedName name="PR_M30" localSheetId="24">#REF!</definedName>
    <definedName name="PR_M30" localSheetId="48">#REF!</definedName>
    <definedName name="PR_M30" localSheetId="58">#REF!</definedName>
    <definedName name="PR_M30" localSheetId="59">#REF!</definedName>
    <definedName name="PR_M30" localSheetId="25">#REF!</definedName>
    <definedName name="PR_M30" localSheetId="39">#REF!</definedName>
    <definedName name="PR_M30">#REF!</definedName>
    <definedName name="PR_M5" localSheetId="41">#REF!</definedName>
    <definedName name="PR_M5" localSheetId="31">#REF!</definedName>
    <definedName name="PR_M5" localSheetId="30">#REF!</definedName>
    <definedName name="PR_M5" localSheetId="61">#REF!</definedName>
    <definedName name="PR_M5" localSheetId="28">#REF!</definedName>
    <definedName name="PR_M5" localSheetId="42">#REF!</definedName>
    <definedName name="PR_M5" localSheetId="43">#REF!</definedName>
    <definedName name="PR_M5" localSheetId="23">#REF!</definedName>
    <definedName name="PR_M5" localSheetId="44">#REF!</definedName>
    <definedName name="PR_M5" localSheetId="24">#REF!</definedName>
    <definedName name="PR_M5" localSheetId="48">#REF!</definedName>
    <definedName name="PR_M5" localSheetId="58">#REF!</definedName>
    <definedName name="PR_M5" localSheetId="59">#REF!</definedName>
    <definedName name="PR_M5" localSheetId="25">#REF!</definedName>
    <definedName name="PR_M5" localSheetId="39">#REF!</definedName>
    <definedName name="PR_M5">#REF!</definedName>
    <definedName name="PR_MONT" localSheetId="41">#REF!</definedName>
    <definedName name="PR_MONT" localSheetId="31">#REF!</definedName>
    <definedName name="PR_MONT" localSheetId="30">#REF!</definedName>
    <definedName name="PR_MONT" localSheetId="61">#REF!</definedName>
    <definedName name="PR_MONT" localSheetId="28">#REF!</definedName>
    <definedName name="PR_MONT" localSheetId="42">#REF!</definedName>
    <definedName name="PR_MONT" localSheetId="43">#REF!</definedName>
    <definedName name="PR_MONT" localSheetId="23">#REF!</definedName>
    <definedName name="PR_MONT" localSheetId="44">#REF!</definedName>
    <definedName name="PR_MONT" localSheetId="24">#REF!</definedName>
    <definedName name="PR_MONT" localSheetId="48">#REF!</definedName>
    <definedName name="PR_MONT" localSheetId="58">#REF!</definedName>
    <definedName name="PR_MONT" localSheetId="59">#REF!</definedName>
    <definedName name="PR_MONT" localSheetId="25">#REF!</definedName>
    <definedName name="PR_MONT" localSheetId="39">#REF!</definedName>
    <definedName name="PR_MONT">#REF!</definedName>
    <definedName name="PR_P10" localSheetId="41">#REF!</definedName>
    <definedName name="PR_P10" localSheetId="31">#REF!</definedName>
    <definedName name="PR_P10" localSheetId="30">#REF!</definedName>
    <definedName name="PR_P10" localSheetId="61">#REF!</definedName>
    <definedName name="PR_P10" localSheetId="28">#REF!</definedName>
    <definedName name="PR_P10" localSheetId="42">#REF!</definedName>
    <definedName name="PR_P10" localSheetId="43">#REF!</definedName>
    <definedName name="PR_P10" localSheetId="23">#REF!</definedName>
    <definedName name="PR_P10" localSheetId="44">#REF!</definedName>
    <definedName name="PR_P10" localSheetId="24">#REF!</definedName>
    <definedName name="PR_P10" localSheetId="48">#REF!</definedName>
    <definedName name="PR_P10" localSheetId="58">#REF!</definedName>
    <definedName name="PR_P10" localSheetId="59">#REF!</definedName>
    <definedName name="PR_P10" localSheetId="25">#REF!</definedName>
    <definedName name="PR_P10" localSheetId="39">#REF!</definedName>
    <definedName name="PR_P10">#REF!</definedName>
    <definedName name="PR_P15" localSheetId="41">#REF!</definedName>
    <definedName name="PR_P15" localSheetId="31">#REF!</definedName>
    <definedName name="PR_P15" localSheetId="30">#REF!</definedName>
    <definedName name="PR_P15" localSheetId="61">#REF!</definedName>
    <definedName name="PR_P15" localSheetId="28">#REF!</definedName>
    <definedName name="PR_P15" localSheetId="42">#REF!</definedName>
    <definedName name="PR_P15" localSheetId="43">#REF!</definedName>
    <definedName name="PR_P15" localSheetId="23">#REF!</definedName>
    <definedName name="PR_P15" localSheetId="44">#REF!</definedName>
    <definedName name="PR_P15" localSheetId="24">#REF!</definedName>
    <definedName name="PR_P15" localSheetId="48">#REF!</definedName>
    <definedName name="PR_P15" localSheetId="58">#REF!</definedName>
    <definedName name="PR_P15" localSheetId="59">#REF!</definedName>
    <definedName name="PR_P15" localSheetId="25">#REF!</definedName>
    <definedName name="PR_P15" localSheetId="39">#REF!</definedName>
    <definedName name="PR_P15">#REF!</definedName>
    <definedName name="PR_P20" localSheetId="41">#REF!</definedName>
    <definedName name="PR_P20" localSheetId="31">#REF!</definedName>
    <definedName name="PR_P20" localSheetId="30">#REF!</definedName>
    <definedName name="PR_P20" localSheetId="61">#REF!</definedName>
    <definedName name="PR_P20" localSheetId="28">#REF!</definedName>
    <definedName name="PR_P20" localSheetId="42">#REF!</definedName>
    <definedName name="PR_P20" localSheetId="43">#REF!</definedName>
    <definedName name="PR_P20" localSheetId="23">#REF!</definedName>
    <definedName name="PR_P20" localSheetId="44">#REF!</definedName>
    <definedName name="PR_P20" localSheetId="24">#REF!</definedName>
    <definedName name="PR_P20" localSheetId="48">#REF!</definedName>
    <definedName name="PR_P20" localSheetId="58">#REF!</definedName>
    <definedName name="PR_P20" localSheetId="59">#REF!</definedName>
    <definedName name="PR_P20" localSheetId="25">#REF!</definedName>
    <definedName name="PR_P20" localSheetId="39">#REF!</definedName>
    <definedName name="PR_P20">#REF!</definedName>
    <definedName name="PR_P25" localSheetId="41">#REF!</definedName>
    <definedName name="PR_P25" localSheetId="31">#REF!</definedName>
    <definedName name="PR_P25" localSheetId="30">#REF!</definedName>
    <definedName name="PR_P25" localSheetId="61">#REF!</definedName>
    <definedName name="PR_P25" localSheetId="28">#REF!</definedName>
    <definedName name="PR_P25" localSheetId="42">#REF!</definedName>
    <definedName name="PR_P25" localSheetId="43">#REF!</definedName>
    <definedName name="PR_P25" localSheetId="23">#REF!</definedName>
    <definedName name="PR_P25" localSheetId="44">#REF!</definedName>
    <definedName name="PR_P25" localSheetId="24">#REF!</definedName>
    <definedName name="PR_P25" localSheetId="48">#REF!</definedName>
    <definedName name="PR_P25" localSheetId="58">#REF!</definedName>
    <definedName name="PR_P25" localSheetId="59">#REF!</definedName>
    <definedName name="PR_P25" localSheetId="25">#REF!</definedName>
    <definedName name="PR_P25" localSheetId="39">#REF!</definedName>
    <definedName name="PR_P25">#REF!</definedName>
    <definedName name="PR_P30" localSheetId="41">#REF!</definedName>
    <definedName name="PR_P30" localSheetId="31">#REF!</definedName>
    <definedName name="PR_P30" localSheetId="30">#REF!</definedName>
    <definedName name="PR_P30" localSheetId="61">#REF!</definedName>
    <definedName name="PR_P30" localSheetId="28">#REF!</definedName>
    <definedName name="PR_P30" localSheetId="42">#REF!</definedName>
    <definedName name="PR_P30" localSheetId="43">#REF!</definedName>
    <definedName name="PR_P30" localSheetId="23">#REF!</definedName>
    <definedName name="PR_P30" localSheetId="44">#REF!</definedName>
    <definedName name="PR_P30" localSheetId="24">#REF!</definedName>
    <definedName name="PR_P30" localSheetId="48">#REF!</definedName>
    <definedName name="PR_P30" localSheetId="58">#REF!</definedName>
    <definedName name="PR_P30" localSheetId="59">#REF!</definedName>
    <definedName name="PR_P30" localSheetId="25">#REF!</definedName>
    <definedName name="PR_P30" localSheetId="39">#REF!</definedName>
    <definedName name="PR_P30">#REF!</definedName>
    <definedName name="PR_P5" localSheetId="41">#REF!</definedName>
    <definedName name="PR_P5" localSheetId="31">#REF!</definedName>
    <definedName name="PR_P5" localSheetId="30">#REF!</definedName>
    <definedName name="PR_P5" localSheetId="61">#REF!</definedName>
    <definedName name="PR_P5" localSheetId="28">#REF!</definedName>
    <definedName name="PR_P5" localSheetId="42">#REF!</definedName>
    <definedName name="PR_P5" localSheetId="43">#REF!</definedName>
    <definedName name="PR_P5" localSheetId="23">#REF!</definedName>
    <definedName name="PR_P5" localSheetId="44">#REF!</definedName>
    <definedName name="PR_P5" localSheetId="24">#REF!</definedName>
    <definedName name="PR_P5" localSheetId="48">#REF!</definedName>
    <definedName name="PR_P5" localSheetId="58">#REF!</definedName>
    <definedName name="PR_P5" localSheetId="59">#REF!</definedName>
    <definedName name="PR_P5" localSheetId="25">#REF!</definedName>
    <definedName name="PR_P5" localSheetId="39">#REF!</definedName>
    <definedName name="PR_P5">#REF!</definedName>
    <definedName name="PR_PLAT" localSheetId="41">#REF!</definedName>
    <definedName name="PR_PLAT" localSheetId="31">#REF!</definedName>
    <definedName name="PR_PLAT" localSheetId="30">#REF!</definedName>
    <definedName name="PR_PLAT" localSheetId="61">#REF!</definedName>
    <definedName name="PR_PLAT" localSheetId="28">#REF!</definedName>
    <definedName name="PR_PLAT" localSheetId="42">#REF!</definedName>
    <definedName name="PR_PLAT" localSheetId="43">#REF!</definedName>
    <definedName name="PR_PLAT" localSheetId="23">#REF!</definedName>
    <definedName name="PR_PLAT" localSheetId="44">#REF!</definedName>
    <definedName name="PR_PLAT" localSheetId="24">#REF!</definedName>
    <definedName name="PR_PLAT" localSheetId="48">#REF!</definedName>
    <definedName name="PR_PLAT" localSheetId="58">#REF!</definedName>
    <definedName name="PR_PLAT" localSheetId="59">#REF!</definedName>
    <definedName name="PR_PLAT" localSheetId="25">#REF!</definedName>
    <definedName name="PR_PLAT" localSheetId="39">#REF!</definedName>
    <definedName name="PR_PLAT">#REF!</definedName>
    <definedName name="Print_Area_MI" localSheetId="73">#REF!</definedName>
    <definedName name="Print_Area_MI" localSheetId="41">#REF!</definedName>
    <definedName name="Print_Area_MI" localSheetId="31">#REF!</definedName>
    <definedName name="Print_Area_MI" localSheetId="30">#REF!</definedName>
    <definedName name="Print_Area_MI" localSheetId="61">#REF!</definedName>
    <definedName name="Print_Area_MI" localSheetId="28">#REF!</definedName>
    <definedName name="Print_Area_MI" localSheetId="42">#REF!</definedName>
    <definedName name="Print_Area_MI" localSheetId="43">#REF!</definedName>
    <definedName name="Print_Area_MI" localSheetId="23">#REF!</definedName>
    <definedName name="Print_Area_MI" localSheetId="44">#REF!</definedName>
    <definedName name="Print_Area_MI" localSheetId="24">#REF!</definedName>
    <definedName name="Print_Area_MI" localSheetId="48">#REF!</definedName>
    <definedName name="Print_Area_MI" localSheetId="58">#REF!</definedName>
    <definedName name="Print_Area_MI" localSheetId="59">#REF!</definedName>
    <definedName name="Print_Area_MI" localSheetId="25">#REF!</definedName>
    <definedName name="Print_Area_MI" localSheetId="39">#REF!</definedName>
    <definedName name="Print_Area_MI">#REF!</definedName>
    <definedName name="profesional" localSheetId="41">#REF!</definedName>
    <definedName name="profesional" localSheetId="42">#REF!</definedName>
    <definedName name="profesional" localSheetId="43">#REF!</definedName>
    <definedName name="profesional" localSheetId="23">#REF!</definedName>
    <definedName name="profesional" localSheetId="44">#REF!</definedName>
    <definedName name="profesional" localSheetId="24">#REF!</definedName>
    <definedName name="profesional" localSheetId="48">#REF!</definedName>
    <definedName name="profesional" localSheetId="58">#REF!</definedName>
    <definedName name="profesional" localSheetId="59">#REF!</definedName>
    <definedName name="profesional" localSheetId="25">#REF!</definedName>
    <definedName name="profesional" localSheetId="39">#REF!</definedName>
    <definedName name="profesional">#REF!</definedName>
    <definedName name="Profesor">[12]rangos!$C$2:$C$32</definedName>
    <definedName name="PV_10" localSheetId="41">#REF!</definedName>
    <definedName name="PV_10" localSheetId="31">#REF!</definedName>
    <definedName name="PV_10" localSheetId="30">#REF!</definedName>
    <definedName name="PV_10" localSheetId="61">#REF!</definedName>
    <definedName name="PV_10" localSheetId="28">#REF!</definedName>
    <definedName name="PV_10" localSheetId="42">#REF!</definedName>
    <definedName name="PV_10" localSheetId="43">#REF!</definedName>
    <definedName name="PV_10" localSheetId="23">#REF!</definedName>
    <definedName name="PV_10" localSheetId="44">#REF!</definedName>
    <definedName name="PV_10" localSheetId="24">#REF!</definedName>
    <definedName name="PV_10" localSheetId="48">#REF!</definedName>
    <definedName name="PV_10" localSheetId="58">#REF!</definedName>
    <definedName name="PV_10" localSheetId="59">#REF!</definedName>
    <definedName name="PV_10" localSheetId="25">#REF!</definedName>
    <definedName name="PV_10" localSheetId="39">#REF!</definedName>
    <definedName name="PV_10">#REF!</definedName>
    <definedName name="PV_11" localSheetId="41">#REF!</definedName>
    <definedName name="PV_11" localSheetId="31">#REF!</definedName>
    <definedName name="PV_11" localSheetId="30">#REF!</definedName>
    <definedName name="PV_11" localSheetId="61">#REF!</definedName>
    <definedName name="PV_11" localSheetId="28">#REF!</definedName>
    <definedName name="PV_11" localSheetId="42">#REF!</definedName>
    <definedName name="PV_11" localSheetId="43">#REF!</definedName>
    <definedName name="PV_11" localSheetId="23">#REF!</definedName>
    <definedName name="PV_11" localSheetId="44">#REF!</definedName>
    <definedName name="PV_11" localSheetId="24">#REF!</definedName>
    <definedName name="PV_11" localSheetId="48">#REF!</definedName>
    <definedName name="PV_11" localSheetId="58">#REF!</definedName>
    <definedName name="PV_11" localSheetId="59">#REF!</definedName>
    <definedName name="PV_11" localSheetId="25">#REF!</definedName>
    <definedName name="PV_11" localSheetId="39">#REF!</definedName>
    <definedName name="PV_11">#REF!</definedName>
    <definedName name="PV_12" localSheetId="41">#REF!</definedName>
    <definedName name="PV_12" localSheetId="31">#REF!</definedName>
    <definedName name="PV_12" localSheetId="30">#REF!</definedName>
    <definedName name="PV_12" localSheetId="61">#REF!</definedName>
    <definedName name="PV_12" localSheetId="28">#REF!</definedName>
    <definedName name="PV_12" localSheetId="42">#REF!</definedName>
    <definedName name="PV_12" localSheetId="43">#REF!</definedName>
    <definedName name="PV_12" localSheetId="23">#REF!</definedName>
    <definedName name="PV_12" localSheetId="44">#REF!</definedName>
    <definedName name="PV_12" localSheetId="24">#REF!</definedName>
    <definedName name="PV_12" localSheetId="48">#REF!</definedName>
    <definedName name="PV_12" localSheetId="58">#REF!</definedName>
    <definedName name="PV_12" localSheetId="59">#REF!</definedName>
    <definedName name="PV_12" localSheetId="25">#REF!</definedName>
    <definedName name="PV_12" localSheetId="39">#REF!</definedName>
    <definedName name="PV_12">#REF!</definedName>
    <definedName name="PV_13" localSheetId="41">#REF!</definedName>
    <definedName name="PV_13" localSheetId="31">#REF!</definedName>
    <definedName name="PV_13" localSheetId="30">#REF!</definedName>
    <definedName name="PV_13" localSheetId="61">#REF!</definedName>
    <definedName name="PV_13" localSheetId="28">#REF!</definedName>
    <definedName name="PV_13" localSheetId="42">#REF!</definedName>
    <definedName name="PV_13" localSheetId="43">#REF!</definedName>
    <definedName name="PV_13" localSheetId="23">#REF!</definedName>
    <definedName name="PV_13" localSheetId="44">#REF!</definedName>
    <definedName name="PV_13" localSheetId="24">#REF!</definedName>
    <definedName name="PV_13" localSheetId="48">#REF!</definedName>
    <definedName name="PV_13" localSheetId="58">#REF!</definedName>
    <definedName name="PV_13" localSheetId="59">#REF!</definedName>
    <definedName name="PV_13" localSheetId="25">#REF!</definedName>
    <definedName name="PV_13" localSheetId="39">#REF!</definedName>
    <definedName name="PV_13">#REF!</definedName>
    <definedName name="PV_14" localSheetId="41">#REF!</definedName>
    <definedName name="PV_14" localSheetId="31">#REF!</definedName>
    <definedName name="PV_14" localSheetId="30">#REF!</definedName>
    <definedName name="PV_14" localSheetId="61">#REF!</definedName>
    <definedName name="PV_14" localSheetId="28">#REF!</definedName>
    <definedName name="PV_14" localSheetId="42">#REF!</definedName>
    <definedName name="PV_14" localSheetId="43">#REF!</definedName>
    <definedName name="PV_14" localSheetId="23">#REF!</definedName>
    <definedName name="PV_14" localSheetId="44">#REF!</definedName>
    <definedName name="PV_14" localSheetId="24">#REF!</definedName>
    <definedName name="PV_14" localSheetId="48">#REF!</definedName>
    <definedName name="PV_14" localSheetId="58">#REF!</definedName>
    <definedName name="PV_14" localSheetId="59">#REF!</definedName>
    <definedName name="PV_14" localSheetId="25">#REF!</definedName>
    <definedName name="PV_14" localSheetId="39">#REF!</definedName>
    <definedName name="PV_14">#REF!</definedName>
    <definedName name="PV_15" localSheetId="41">#REF!</definedName>
    <definedName name="PV_15" localSheetId="31">#REF!</definedName>
    <definedName name="PV_15" localSheetId="30">#REF!</definedName>
    <definedName name="PV_15" localSheetId="61">#REF!</definedName>
    <definedName name="PV_15" localSheetId="28">#REF!</definedName>
    <definedName name="PV_15" localSheetId="42">#REF!</definedName>
    <definedName name="PV_15" localSheetId="43">#REF!</definedName>
    <definedName name="PV_15" localSheetId="23">#REF!</definedName>
    <definedName name="PV_15" localSheetId="44">#REF!</definedName>
    <definedName name="PV_15" localSheetId="24">#REF!</definedName>
    <definedName name="PV_15" localSheetId="48">#REF!</definedName>
    <definedName name="PV_15" localSheetId="58">#REF!</definedName>
    <definedName name="PV_15" localSheetId="59">#REF!</definedName>
    <definedName name="PV_15" localSheetId="25">#REF!</definedName>
    <definedName name="PV_15" localSheetId="39">#REF!</definedName>
    <definedName name="PV_15">#REF!</definedName>
    <definedName name="PV_16" localSheetId="41">#REF!</definedName>
    <definedName name="PV_16" localSheetId="31">#REF!</definedName>
    <definedName name="PV_16" localSheetId="30">#REF!</definedName>
    <definedName name="PV_16" localSheetId="61">#REF!</definedName>
    <definedName name="PV_16" localSheetId="28">#REF!</definedName>
    <definedName name="PV_16" localSheetId="42">#REF!</definedName>
    <definedName name="PV_16" localSheetId="43">#REF!</definedName>
    <definedName name="PV_16" localSheetId="23">#REF!</definedName>
    <definedName name="PV_16" localSheetId="44">#REF!</definedName>
    <definedName name="PV_16" localSheetId="24">#REF!</definedName>
    <definedName name="PV_16" localSheetId="48">#REF!</definedName>
    <definedName name="PV_16" localSheetId="58">#REF!</definedName>
    <definedName name="PV_16" localSheetId="59">#REF!</definedName>
    <definedName name="PV_16" localSheetId="25">#REF!</definedName>
    <definedName name="PV_16" localSheetId="39">#REF!</definedName>
    <definedName name="PV_16">#REF!</definedName>
    <definedName name="PV_17" localSheetId="41">#REF!</definedName>
    <definedName name="PV_17" localSheetId="31">#REF!</definedName>
    <definedName name="PV_17" localSheetId="30">#REF!</definedName>
    <definedName name="PV_17" localSheetId="61">#REF!</definedName>
    <definedName name="PV_17" localSheetId="28">#REF!</definedName>
    <definedName name="PV_17" localSheetId="42">#REF!</definedName>
    <definedName name="PV_17" localSheetId="43">#REF!</definedName>
    <definedName name="PV_17" localSheetId="23">#REF!</definedName>
    <definedName name="PV_17" localSheetId="44">#REF!</definedName>
    <definedName name="PV_17" localSheetId="24">#REF!</definedName>
    <definedName name="PV_17" localSheetId="48">#REF!</definedName>
    <definedName name="PV_17" localSheetId="58">#REF!</definedName>
    <definedName name="PV_17" localSheetId="59">#REF!</definedName>
    <definedName name="PV_17" localSheetId="25">#REF!</definedName>
    <definedName name="PV_17" localSheetId="39">#REF!</definedName>
    <definedName name="PV_17">#REF!</definedName>
    <definedName name="PV_18" localSheetId="41">#REF!</definedName>
    <definedName name="PV_18" localSheetId="31">#REF!</definedName>
    <definedName name="PV_18" localSheetId="30">#REF!</definedName>
    <definedName name="PV_18" localSheetId="61">#REF!</definedName>
    <definedName name="PV_18" localSheetId="28">#REF!</definedName>
    <definedName name="PV_18" localSheetId="42">#REF!</definedName>
    <definedName name="PV_18" localSheetId="43">#REF!</definedName>
    <definedName name="PV_18" localSheetId="23">#REF!</definedName>
    <definedName name="PV_18" localSheetId="44">#REF!</definedName>
    <definedName name="PV_18" localSheetId="24">#REF!</definedName>
    <definedName name="PV_18" localSheetId="48">#REF!</definedName>
    <definedName name="PV_18" localSheetId="58">#REF!</definedName>
    <definedName name="PV_18" localSheetId="59">#REF!</definedName>
    <definedName name="PV_18" localSheetId="25">#REF!</definedName>
    <definedName name="PV_18" localSheetId="39">#REF!</definedName>
    <definedName name="PV_18">#REF!</definedName>
    <definedName name="PV_19" localSheetId="41">#REF!</definedName>
    <definedName name="PV_19" localSheetId="31">#REF!</definedName>
    <definedName name="PV_19" localSheetId="30">#REF!</definedName>
    <definedName name="PV_19" localSheetId="61">#REF!</definedName>
    <definedName name="PV_19" localSheetId="28">#REF!</definedName>
    <definedName name="PV_19" localSheetId="42">#REF!</definedName>
    <definedName name="PV_19" localSheetId="43">#REF!</definedName>
    <definedName name="PV_19" localSheetId="23">#REF!</definedName>
    <definedName name="PV_19" localSheetId="44">#REF!</definedName>
    <definedName name="PV_19" localSheetId="24">#REF!</definedName>
    <definedName name="PV_19" localSheetId="48">#REF!</definedName>
    <definedName name="PV_19" localSheetId="58">#REF!</definedName>
    <definedName name="PV_19" localSheetId="59">#REF!</definedName>
    <definedName name="PV_19" localSheetId="25">#REF!</definedName>
    <definedName name="PV_19" localSheetId="39">#REF!</definedName>
    <definedName name="PV_19">#REF!</definedName>
    <definedName name="PV_20" localSheetId="41">#REF!</definedName>
    <definedName name="PV_20" localSheetId="31">#REF!</definedName>
    <definedName name="PV_20" localSheetId="30">#REF!</definedName>
    <definedName name="PV_20" localSheetId="61">#REF!</definedName>
    <definedName name="PV_20" localSheetId="28">#REF!</definedName>
    <definedName name="PV_20" localSheetId="42">#REF!</definedName>
    <definedName name="PV_20" localSheetId="43">#REF!</definedName>
    <definedName name="PV_20" localSheetId="23">#REF!</definedName>
    <definedName name="PV_20" localSheetId="44">#REF!</definedName>
    <definedName name="PV_20" localSheetId="24">#REF!</definedName>
    <definedName name="PV_20" localSheetId="48">#REF!</definedName>
    <definedName name="PV_20" localSheetId="58">#REF!</definedName>
    <definedName name="PV_20" localSheetId="59">#REF!</definedName>
    <definedName name="PV_20" localSheetId="25">#REF!</definedName>
    <definedName name="PV_20" localSheetId="39">#REF!</definedName>
    <definedName name="PV_20">#REF!</definedName>
    <definedName name="PV_21" localSheetId="41">#REF!</definedName>
    <definedName name="PV_21" localSheetId="31">#REF!</definedName>
    <definedName name="PV_21" localSheetId="30">#REF!</definedName>
    <definedName name="PV_21" localSheetId="61">#REF!</definedName>
    <definedName name="PV_21" localSheetId="28">#REF!</definedName>
    <definedName name="PV_21" localSheetId="42">#REF!</definedName>
    <definedName name="PV_21" localSheetId="43">#REF!</definedName>
    <definedName name="PV_21" localSheetId="23">#REF!</definedName>
    <definedName name="PV_21" localSheetId="44">#REF!</definedName>
    <definedName name="PV_21" localSheetId="24">#REF!</definedName>
    <definedName name="PV_21" localSheetId="48">#REF!</definedName>
    <definedName name="PV_21" localSheetId="58">#REF!</definedName>
    <definedName name="PV_21" localSheetId="59">#REF!</definedName>
    <definedName name="PV_21" localSheetId="25">#REF!</definedName>
    <definedName name="PV_21" localSheetId="39">#REF!</definedName>
    <definedName name="PV_21">#REF!</definedName>
    <definedName name="PV_22" localSheetId="41">#REF!</definedName>
    <definedName name="PV_22" localSheetId="31">#REF!</definedName>
    <definedName name="PV_22" localSheetId="30">#REF!</definedName>
    <definedName name="PV_22" localSheetId="61">#REF!</definedName>
    <definedName name="PV_22" localSheetId="28">#REF!</definedName>
    <definedName name="PV_22" localSheetId="42">#REF!</definedName>
    <definedName name="PV_22" localSheetId="43">#REF!</definedName>
    <definedName name="PV_22" localSheetId="23">#REF!</definedName>
    <definedName name="PV_22" localSheetId="44">#REF!</definedName>
    <definedName name="PV_22" localSheetId="24">#REF!</definedName>
    <definedName name="PV_22" localSheetId="48">#REF!</definedName>
    <definedName name="PV_22" localSheetId="58">#REF!</definedName>
    <definedName name="PV_22" localSheetId="59">#REF!</definedName>
    <definedName name="PV_22" localSheetId="25">#REF!</definedName>
    <definedName name="PV_22" localSheetId="39">#REF!</definedName>
    <definedName name="PV_22">#REF!</definedName>
    <definedName name="PV_23" localSheetId="41">#REF!</definedName>
    <definedName name="PV_23" localSheetId="31">#REF!</definedName>
    <definedName name="PV_23" localSheetId="30">#REF!</definedName>
    <definedName name="PV_23" localSheetId="61">#REF!</definedName>
    <definedName name="PV_23" localSheetId="28">#REF!</definedName>
    <definedName name="PV_23" localSheetId="42">#REF!</definedName>
    <definedName name="PV_23" localSheetId="43">#REF!</definedName>
    <definedName name="PV_23" localSheetId="23">#REF!</definedName>
    <definedName name="PV_23" localSheetId="44">#REF!</definedName>
    <definedName name="PV_23" localSheetId="24">#REF!</definedName>
    <definedName name="PV_23" localSheetId="48">#REF!</definedName>
    <definedName name="PV_23" localSheetId="58">#REF!</definedName>
    <definedName name="PV_23" localSheetId="59">#REF!</definedName>
    <definedName name="PV_23" localSheetId="25">#REF!</definedName>
    <definedName name="PV_23" localSheetId="39">#REF!</definedName>
    <definedName name="PV_23">#REF!</definedName>
    <definedName name="PV_24" localSheetId="41">#REF!</definedName>
    <definedName name="PV_24" localSheetId="31">#REF!</definedName>
    <definedName name="PV_24" localSheetId="30">#REF!</definedName>
    <definedName name="PV_24" localSheetId="61">#REF!</definedName>
    <definedName name="PV_24" localSheetId="28">#REF!</definedName>
    <definedName name="PV_24" localSheetId="42">#REF!</definedName>
    <definedName name="PV_24" localSheetId="43">#REF!</definedName>
    <definedName name="PV_24" localSheetId="23">#REF!</definedName>
    <definedName name="PV_24" localSheetId="44">#REF!</definedName>
    <definedName name="PV_24" localSheetId="24">#REF!</definedName>
    <definedName name="PV_24" localSheetId="48">#REF!</definedName>
    <definedName name="PV_24" localSheetId="58">#REF!</definedName>
    <definedName name="PV_24" localSheetId="59">#REF!</definedName>
    <definedName name="PV_24" localSheetId="25">#REF!</definedName>
    <definedName name="PV_24" localSheetId="39">#REF!</definedName>
    <definedName name="PV_24">#REF!</definedName>
    <definedName name="PV_25" localSheetId="41">#REF!</definedName>
    <definedName name="PV_25" localSheetId="31">#REF!</definedName>
    <definedName name="PV_25" localSheetId="30">#REF!</definedName>
    <definedName name="PV_25" localSheetId="61">#REF!</definedName>
    <definedName name="PV_25" localSheetId="28">#REF!</definedName>
    <definedName name="PV_25" localSheetId="42">#REF!</definedName>
    <definedName name="PV_25" localSheetId="43">#REF!</definedName>
    <definedName name="PV_25" localSheetId="23">#REF!</definedName>
    <definedName name="PV_25" localSheetId="44">#REF!</definedName>
    <definedName name="PV_25" localSheetId="24">#REF!</definedName>
    <definedName name="PV_25" localSheetId="48">#REF!</definedName>
    <definedName name="PV_25" localSheetId="58">#REF!</definedName>
    <definedName name="PV_25" localSheetId="59">#REF!</definedName>
    <definedName name="PV_25" localSheetId="25">#REF!</definedName>
    <definedName name="PV_25" localSheetId="39">#REF!</definedName>
    <definedName name="PV_25">#REF!</definedName>
    <definedName name="PV_26" localSheetId="41">#REF!</definedName>
    <definedName name="PV_26" localSheetId="31">#REF!</definedName>
    <definedName name="PV_26" localSheetId="30">#REF!</definedName>
    <definedName name="PV_26" localSheetId="61">#REF!</definedName>
    <definedName name="PV_26" localSheetId="28">#REF!</definedName>
    <definedName name="PV_26" localSheetId="42">#REF!</definedName>
    <definedName name="PV_26" localSheetId="43">#REF!</definedName>
    <definedName name="PV_26" localSheetId="23">#REF!</definedName>
    <definedName name="PV_26" localSheetId="44">#REF!</definedName>
    <definedName name="PV_26" localSheetId="24">#REF!</definedName>
    <definedName name="PV_26" localSheetId="48">#REF!</definedName>
    <definedName name="PV_26" localSheetId="58">#REF!</definedName>
    <definedName name="PV_26" localSheetId="59">#REF!</definedName>
    <definedName name="PV_26" localSheetId="25">#REF!</definedName>
    <definedName name="PV_26" localSheetId="39">#REF!</definedName>
    <definedName name="PV_26">#REF!</definedName>
    <definedName name="PV_27" localSheetId="41">#REF!</definedName>
    <definedName name="PV_27" localSheetId="31">#REF!</definedName>
    <definedName name="PV_27" localSheetId="30">#REF!</definedName>
    <definedName name="PV_27" localSheetId="61">#REF!</definedName>
    <definedName name="PV_27" localSheetId="28">#REF!</definedName>
    <definedName name="PV_27" localSheetId="42">#REF!</definedName>
    <definedName name="PV_27" localSheetId="43">#REF!</definedName>
    <definedName name="PV_27" localSheetId="23">#REF!</definedName>
    <definedName name="PV_27" localSheetId="44">#REF!</definedName>
    <definedName name="PV_27" localSheetId="24">#REF!</definedName>
    <definedName name="PV_27" localSheetId="48">#REF!</definedName>
    <definedName name="PV_27" localSheetId="58">#REF!</definedName>
    <definedName name="PV_27" localSheetId="59">#REF!</definedName>
    <definedName name="PV_27" localSheetId="25">#REF!</definedName>
    <definedName name="PV_27" localSheetId="39">#REF!</definedName>
    <definedName name="PV_27">#REF!</definedName>
    <definedName name="PV_28" localSheetId="41">#REF!</definedName>
    <definedName name="PV_28" localSheetId="31">#REF!</definedName>
    <definedName name="PV_28" localSheetId="30">#REF!</definedName>
    <definedName name="PV_28" localSheetId="61">#REF!</definedName>
    <definedName name="PV_28" localSheetId="28">#REF!</definedName>
    <definedName name="PV_28" localSheetId="42">#REF!</definedName>
    <definedName name="PV_28" localSheetId="43">#REF!</definedName>
    <definedName name="PV_28" localSheetId="23">#REF!</definedName>
    <definedName name="PV_28" localSheetId="44">#REF!</definedName>
    <definedName name="PV_28" localSheetId="24">#REF!</definedName>
    <definedName name="PV_28" localSheetId="48">#REF!</definedName>
    <definedName name="PV_28" localSheetId="58">#REF!</definedName>
    <definedName name="PV_28" localSheetId="59">#REF!</definedName>
    <definedName name="PV_28" localSheetId="25">#REF!</definedName>
    <definedName name="PV_28" localSheetId="39">#REF!</definedName>
    <definedName name="PV_28">#REF!</definedName>
    <definedName name="PV_29" localSheetId="41">#REF!</definedName>
    <definedName name="PV_29" localSheetId="31">#REF!</definedName>
    <definedName name="PV_29" localSheetId="30">#REF!</definedName>
    <definedName name="PV_29" localSheetId="61">#REF!</definedName>
    <definedName name="PV_29" localSheetId="28">#REF!</definedName>
    <definedName name="PV_29" localSheetId="42">#REF!</definedName>
    <definedName name="PV_29" localSheetId="43">#REF!</definedName>
    <definedName name="PV_29" localSheetId="23">#REF!</definedName>
    <definedName name="PV_29" localSheetId="44">#REF!</definedName>
    <definedName name="PV_29" localSheetId="24">#REF!</definedName>
    <definedName name="PV_29" localSheetId="48">#REF!</definedName>
    <definedName name="PV_29" localSheetId="58">#REF!</definedName>
    <definedName name="PV_29" localSheetId="59">#REF!</definedName>
    <definedName name="PV_29" localSheetId="25">#REF!</definedName>
    <definedName name="PV_29" localSheetId="39">#REF!</definedName>
    <definedName name="PV_29">#REF!</definedName>
    <definedName name="PV_30" localSheetId="41">#REF!</definedName>
    <definedName name="PV_30" localSheetId="31">#REF!</definedName>
    <definedName name="PV_30" localSheetId="30">#REF!</definedName>
    <definedName name="PV_30" localSheetId="61">#REF!</definedName>
    <definedName name="PV_30" localSheetId="28">#REF!</definedName>
    <definedName name="PV_30" localSheetId="42">#REF!</definedName>
    <definedName name="PV_30" localSheetId="43">#REF!</definedName>
    <definedName name="PV_30" localSheetId="23">#REF!</definedName>
    <definedName name="PV_30" localSheetId="44">#REF!</definedName>
    <definedName name="PV_30" localSheetId="24">#REF!</definedName>
    <definedName name="PV_30" localSheetId="48">#REF!</definedName>
    <definedName name="PV_30" localSheetId="58">#REF!</definedName>
    <definedName name="PV_30" localSheetId="59">#REF!</definedName>
    <definedName name="PV_30" localSheetId="25">#REF!</definedName>
    <definedName name="PV_30" localSheetId="39">#REF!</definedName>
    <definedName name="PV_30">#REF!</definedName>
    <definedName name="PV_31" localSheetId="41">#REF!</definedName>
    <definedName name="PV_31" localSheetId="31">#REF!</definedName>
    <definedName name="PV_31" localSheetId="30">#REF!</definedName>
    <definedName name="PV_31" localSheetId="61">#REF!</definedName>
    <definedName name="PV_31" localSheetId="28">#REF!</definedName>
    <definedName name="PV_31" localSheetId="42">#REF!</definedName>
    <definedName name="PV_31" localSheetId="43">#REF!</definedName>
    <definedName name="PV_31" localSheetId="23">#REF!</definedName>
    <definedName name="PV_31" localSheetId="44">#REF!</definedName>
    <definedName name="PV_31" localSheetId="24">#REF!</definedName>
    <definedName name="PV_31" localSheetId="48">#REF!</definedName>
    <definedName name="PV_31" localSheetId="58">#REF!</definedName>
    <definedName name="PV_31" localSheetId="59">#REF!</definedName>
    <definedName name="PV_31" localSheetId="25">#REF!</definedName>
    <definedName name="PV_31" localSheetId="39">#REF!</definedName>
    <definedName name="PV_31">#REF!</definedName>
    <definedName name="PV_32" localSheetId="41">#REF!</definedName>
    <definedName name="PV_32" localSheetId="31">#REF!</definedName>
    <definedName name="PV_32" localSheetId="30">#REF!</definedName>
    <definedName name="PV_32" localSheetId="61">#REF!</definedName>
    <definedName name="PV_32" localSheetId="28">#REF!</definedName>
    <definedName name="PV_32" localSheetId="42">#REF!</definedName>
    <definedName name="PV_32" localSheetId="43">#REF!</definedName>
    <definedName name="PV_32" localSheetId="23">#REF!</definedName>
    <definedName name="PV_32" localSheetId="44">#REF!</definedName>
    <definedName name="PV_32" localSheetId="24">#REF!</definedName>
    <definedName name="PV_32" localSheetId="48">#REF!</definedName>
    <definedName name="PV_32" localSheetId="58">#REF!</definedName>
    <definedName name="PV_32" localSheetId="59">#REF!</definedName>
    <definedName name="PV_32" localSheetId="25">#REF!</definedName>
    <definedName name="PV_32" localSheetId="39">#REF!</definedName>
    <definedName name="PV_32">#REF!</definedName>
    <definedName name="PV_33" localSheetId="41">#REF!</definedName>
    <definedName name="PV_33" localSheetId="31">#REF!</definedName>
    <definedName name="PV_33" localSheetId="30">#REF!</definedName>
    <definedName name="PV_33" localSheetId="61">#REF!</definedName>
    <definedName name="PV_33" localSheetId="28">#REF!</definedName>
    <definedName name="PV_33" localSheetId="42">#REF!</definedName>
    <definedName name="PV_33" localSheetId="43">#REF!</definedName>
    <definedName name="PV_33" localSheetId="23">#REF!</definedName>
    <definedName name="PV_33" localSheetId="44">#REF!</definedName>
    <definedName name="PV_33" localSheetId="24">#REF!</definedName>
    <definedName name="PV_33" localSheetId="48">#REF!</definedName>
    <definedName name="PV_33" localSheetId="58">#REF!</definedName>
    <definedName name="PV_33" localSheetId="59">#REF!</definedName>
    <definedName name="PV_33" localSheetId="25">#REF!</definedName>
    <definedName name="PV_33" localSheetId="39">#REF!</definedName>
    <definedName name="PV_33">#REF!</definedName>
    <definedName name="PV_34" localSheetId="41">#REF!</definedName>
    <definedName name="PV_34" localSheetId="31">#REF!</definedName>
    <definedName name="PV_34" localSheetId="30">#REF!</definedName>
    <definedName name="PV_34" localSheetId="61">#REF!</definedName>
    <definedName name="PV_34" localSheetId="28">#REF!</definedName>
    <definedName name="PV_34" localSheetId="42">#REF!</definedName>
    <definedName name="PV_34" localSheetId="43">#REF!</definedName>
    <definedName name="PV_34" localSheetId="23">#REF!</definedName>
    <definedName name="PV_34" localSheetId="44">#REF!</definedName>
    <definedName name="PV_34" localSheetId="24">#REF!</definedName>
    <definedName name="PV_34" localSheetId="48">#REF!</definedName>
    <definedName name="PV_34" localSheetId="58">#REF!</definedName>
    <definedName name="PV_34" localSheetId="59">#REF!</definedName>
    <definedName name="PV_34" localSheetId="25">#REF!</definedName>
    <definedName name="PV_34" localSheetId="39">#REF!</definedName>
    <definedName name="PV_34">#REF!</definedName>
    <definedName name="PV_35" localSheetId="41">#REF!</definedName>
    <definedName name="PV_35" localSheetId="31">#REF!</definedName>
    <definedName name="PV_35" localSheetId="30">#REF!</definedName>
    <definedName name="PV_35" localSheetId="61">#REF!</definedName>
    <definedName name="PV_35" localSheetId="28">#REF!</definedName>
    <definedName name="PV_35" localSheetId="42">#REF!</definedName>
    <definedName name="PV_35" localSheetId="43">#REF!</definedName>
    <definedName name="PV_35" localSheetId="23">#REF!</definedName>
    <definedName name="PV_35" localSheetId="44">#REF!</definedName>
    <definedName name="PV_35" localSheetId="24">#REF!</definedName>
    <definedName name="PV_35" localSheetId="48">#REF!</definedName>
    <definedName name="PV_35" localSheetId="58">#REF!</definedName>
    <definedName name="PV_35" localSheetId="59">#REF!</definedName>
    <definedName name="PV_35" localSheetId="25">#REF!</definedName>
    <definedName name="PV_35" localSheetId="39">#REF!</definedName>
    <definedName name="PV_35">#REF!</definedName>
    <definedName name="PV_36" localSheetId="41">#REF!</definedName>
    <definedName name="PV_36" localSheetId="31">#REF!</definedName>
    <definedName name="PV_36" localSheetId="30">#REF!</definedName>
    <definedName name="PV_36" localSheetId="61">#REF!</definedName>
    <definedName name="PV_36" localSheetId="28">#REF!</definedName>
    <definedName name="PV_36" localSheetId="42">#REF!</definedName>
    <definedName name="PV_36" localSheetId="43">#REF!</definedName>
    <definedName name="PV_36" localSheetId="23">#REF!</definedName>
    <definedName name="PV_36" localSheetId="44">#REF!</definedName>
    <definedName name="PV_36" localSheetId="24">#REF!</definedName>
    <definedName name="PV_36" localSheetId="48">#REF!</definedName>
    <definedName name="PV_36" localSheetId="58">#REF!</definedName>
    <definedName name="PV_36" localSheetId="59">#REF!</definedName>
    <definedName name="PV_36" localSheetId="25">#REF!</definedName>
    <definedName name="PV_36" localSheetId="39">#REF!</definedName>
    <definedName name="PV_36">#REF!</definedName>
    <definedName name="PV_37" localSheetId="41">#REF!</definedName>
    <definedName name="PV_37" localSheetId="31">#REF!</definedName>
    <definedName name="PV_37" localSheetId="30">#REF!</definedName>
    <definedName name="PV_37" localSheetId="61">#REF!</definedName>
    <definedName name="PV_37" localSheetId="28">#REF!</definedName>
    <definedName name="PV_37" localSheetId="42">#REF!</definedName>
    <definedName name="PV_37" localSheetId="43">#REF!</definedName>
    <definedName name="PV_37" localSheetId="23">#REF!</definedName>
    <definedName name="PV_37" localSheetId="44">#REF!</definedName>
    <definedName name="PV_37" localSheetId="24">#REF!</definedName>
    <definedName name="PV_37" localSheetId="48">#REF!</definedName>
    <definedName name="PV_37" localSheetId="58">#REF!</definedName>
    <definedName name="PV_37" localSheetId="59">#REF!</definedName>
    <definedName name="PV_37" localSheetId="25">#REF!</definedName>
    <definedName name="PV_37" localSheetId="39">#REF!</definedName>
    <definedName name="PV_37">#REF!</definedName>
    <definedName name="PV_38" localSheetId="41">#REF!</definedName>
    <definedName name="PV_38" localSheetId="31">#REF!</definedName>
    <definedName name="PV_38" localSheetId="30">#REF!</definedName>
    <definedName name="PV_38" localSheetId="61">#REF!</definedName>
    <definedName name="PV_38" localSheetId="28">#REF!</definedName>
    <definedName name="PV_38" localSheetId="42">#REF!</definedName>
    <definedName name="PV_38" localSheetId="43">#REF!</definedName>
    <definedName name="PV_38" localSheetId="23">#REF!</definedName>
    <definedName name="PV_38" localSheetId="44">#REF!</definedName>
    <definedName name="PV_38" localSheetId="24">#REF!</definedName>
    <definedName name="PV_38" localSheetId="48">#REF!</definedName>
    <definedName name="PV_38" localSheetId="58">#REF!</definedName>
    <definedName name="PV_38" localSheetId="59">#REF!</definedName>
    <definedName name="PV_38" localSheetId="25">#REF!</definedName>
    <definedName name="PV_38" localSheetId="39">#REF!</definedName>
    <definedName name="PV_38">#REF!</definedName>
    <definedName name="PV_40" localSheetId="41">#REF!</definedName>
    <definedName name="PV_40" localSheetId="31">#REF!</definedName>
    <definedName name="PV_40" localSheetId="30">#REF!</definedName>
    <definedName name="PV_40" localSheetId="61">#REF!</definedName>
    <definedName name="PV_40" localSheetId="28">#REF!</definedName>
    <definedName name="PV_40" localSheetId="42">#REF!</definedName>
    <definedName name="PV_40" localSheetId="43">#REF!</definedName>
    <definedName name="PV_40" localSheetId="23">#REF!</definedName>
    <definedName name="PV_40" localSheetId="44">#REF!</definedName>
    <definedName name="PV_40" localSheetId="24">#REF!</definedName>
    <definedName name="PV_40" localSheetId="48">#REF!</definedName>
    <definedName name="PV_40" localSheetId="58">#REF!</definedName>
    <definedName name="PV_40" localSheetId="59">#REF!</definedName>
    <definedName name="PV_40" localSheetId="25">#REF!</definedName>
    <definedName name="PV_40" localSheetId="39">#REF!</definedName>
    <definedName name="PV_40">#REF!</definedName>
    <definedName name="PV_41" localSheetId="41">#REF!</definedName>
    <definedName name="PV_41" localSheetId="31">#REF!</definedName>
    <definedName name="PV_41" localSheetId="30">#REF!</definedName>
    <definedName name="PV_41" localSheetId="61">#REF!</definedName>
    <definedName name="PV_41" localSheetId="28">#REF!</definedName>
    <definedName name="PV_41" localSheetId="42">#REF!</definedName>
    <definedName name="PV_41" localSheetId="43">#REF!</definedName>
    <definedName name="PV_41" localSheetId="23">#REF!</definedName>
    <definedName name="PV_41" localSheetId="44">#REF!</definedName>
    <definedName name="PV_41" localSheetId="24">#REF!</definedName>
    <definedName name="PV_41" localSheetId="48">#REF!</definedName>
    <definedName name="PV_41" localSheetId="58">#REF!</definedName>
    <definedName name="PV_41" localSheetId="59">#REF!</definedName>
    <definedName name="PV_41" localSheetId="25">#REF!</definedName>
    <definedName name="PV_41" localSheetId="39">#REF!</definedName>
    <definedName name="PV_41">#REF!</definedName>
    <definedName name="q" localSheetId="41">[1]PMI!#REF!</definedName>
    <definedName name="q" localSheetId="61">[1]PMI!#REF!</definedName>
    <definedName name="q" localSheetId="28">[1]PMI!#REF!</definedName>
    <definedName name="q" localSheetId="42">[1]PMI!#REF!</definedName>
    <definedName name="q" localSheetId="43">[1]PMI!#REF!</definedName>
    <definedName name="q" localSheetId="23">[1]PMI!#REF!</definedName>
    <definedName name="q" localSheetId="44">[1]PMI!#REF!</definedName>
    <definedName name="q" localSheetId="24">[1]PMI!#REF!</definedName>
    <definedName name="q" localSheetId="48">[1]PMI!#REF!</definedName>
    <definedName name="q" localSheetId="58">[1]PMI!#REF!</definedName>
    <definedName name="q" localSheetId="59">[1]PMI!#REF!</definedName>
    <definedName name="q" localSheetId="25">[1]PMI!#REF!</definedName>
    <definedName name="q" localSheetId="39">[1]PMI!#REF!</definedName>
    <definedName name="q">[1]PMI!#REF!</definedName>
    <definedName name="qazwsx" localSheetId="41">'[5]32CCG94'!#REF!</definedName>
    <definedName name="qazwsx" localSheetId="61">'[5]32CCG94'!#REF!</definedName>
    <definedName name="qazwsx" localSheetId="28">'[5]32CCG94'!#REF!</definedName>
    <definedName name="qazwsx" localSheetId="42">'[5]32CCG94'!#REF!</definedName>
    <definedName name="qazwsx" localSheetId="43">'[5]32CCG94'!#REF!</definedName>
    <definedName name="qazwsx" localSheetId="23">'[8]32CCG94'!#REF!</definedName>
    <definedName name="qazwsx" localSheetId="44">'[5]32CCG94'!#REF!</definedName>
    <definedName name="qazwsx" localSheetId="24">'[8]32CCG94'!#REF!</definedName>
    <definedName name="qazwsx" localSheetId="48">'[5]32CCG94'!#REF!</definedName>
    <definedName name="qazwsx" localSheetId="58">'[5]32CCG94'!#REF!</definedName>
    <definedName name="qazwsx" localSheetId="59">'[5]32CCG94'!#REF!</definedName>
    <definedName name="qazwsx" localSheetId="25">'[8]32CCG94'!#REF!</definedName>
    <definedName name="qazwsx" localSheetId="39">'[5]32CCG94'!#REF!</definedName>
    <definedName name="qazwsx">'[5]32CCG94'!#REF!</definedName>
    <definedName name="qq" localSheetId="41">'[5]32CCG94'!#REF!</definedName>
    <definedName name="qq" localSheetId="61">'[5]32CCG94'!#REF!</definedName>
    <definedName name="qq" localSheetId="28">'[5]32CCG94'!#REF!</definedName>
    <definedName name="qq" localSheetId="42">'[5]32CCG94'!#REF!</definedName>
    <definedName name="qq" localSheetId="43">'[5]32CCG94'!#REF!</definedName>
    <definedName name="qq" localSheetId="23">'[8]32CCG94'!#REF!</definedName>
    <definedName name="qq" localSheetId="44">'[5]32CCG94'!#REF!</definedName>
    <definedName name="qq" localSheetId="24">'[8]32CCG94'!#REF!</definedName>
    <definedName name="qq" localSheetId="48">'[5]32CCG94'!#REF!</definedName>
    <definedName name="qq" localSheetId="58">'[5]32CCG94'!#REF!</definedName>
    <definedName name="qq" localSheetId="59">'[5]32CCG94'!#REF!</definedName>
    <definedName name="qq" localSheetId="25">'[8]32CCG94'!#REF!</definedName>
    <definedName name="qq" localSheetId="39">'[5]32CCG94'!#REF!</definedName>
    <definedName name="qq">'[5]32CCG94'!#REF!</definedName>
    <definedName name="qroo1" localSheetId="41">#REF!</definedName>
    <definedName name="qroo1" localSheetId="31">#REF!</definedName>
    <definedName name="qroo1" localSheetId="30">#REF!</definedName>
    <definedName name="qroo1" localSheetId="61">#REF!</definedName>
    <definedName name="qroo1" localSheetId="28">#REF!</definedName>
    <definedName name="qroo1" localSheetId="42">#REF!</definedName>
    <definedName name="qroo1" localSheetId="43">#REF!</definedName>
    <definedName name="qroo1" localSheetId="23">#REF!</definedName>
    <definedName name="qroo1" localSheetId="44">#REF!</definedName>
    <definedName name="qroo1" localSheetId="24">#REF!</definedName>
    <definedName name="qroo1" localSheetId="48">#REF!</definedName>
    <definedName name="qroo1" localSheetId="58">#REF!</definedName>
    <definedName name="qroo1" localSheetId="59">#REF!</definedName>
    <definedName name="qroo1" localSheetId="25">#REF!</definedName>
    <definedName name="qroo1" localSheetId="39">#REF!</definedName>
    <definedName name="qroo1">#REF!</definedName>
    <definedName name="qroo2" localSheetId="41">#REF!</definedName>
    <definedName name="qroo2" localSheetId="31">#REF!</definedName>
    <definedName name="qroo2" localSheetId="30">#REF!</definedName>
    <definedName name="qroo2" localSheetId="61">#REF!</definedName>
    <definedName name="qroo2" localSheetId="28">#REF!</definedName>
    <definedName name="qroo2" localSheetId="42">#REF!</definedName>
    <definedName name="qroo2" localSheetId="43">#REF!</definedName>
    <definedName name="qroo2" localSheetId="23">#REF!</definedName>
    <definedName name="qroo2" localSheetId="44">#REF!</definedName>
    <definedName name="qroo2" localSheetId="24">#REF!</definedName>
    <definedName name="qroo2" localSheetId="48">#REF!</definedName>
    <definedName name="qroo2" localSheetId="58">#REF!</definedName>
    <definedName name="qroo2" localSheetId="59">#REF!</definedName>
    <definedName name="qroo2" localSheetId="25">#REF!</definedName>
    <definedName name="qroo2" localSheetId="39">#REF!</definedName>
    <definedName name="qroo2">#REF!</definedName>
    <definedName name="RANGO" localSheetId="73">#REF!</definedName>
    <definedName name="RANGO" localSheetId="41">#REF!</definedName>
    <definedName name="RANGO" localSheetId="31">#REF!</definedName>
    <definedName name="RANGO" localSheetId="30">#REF!</definedName>
    <definedName name="RANGO" localSheetId="61">#REF!</definedName>
    <definedName name="RANGO" localSheetId="28">#REF!</definedName>
    <definedName name="RANGO" localSheetId="42">#REF!</definedName>
    <definedName name="RANGO" localSheetId="43">#REF!</definedName>
    <definedName name="RANGO" localSheetId="23">#REF!</definedName>
    <definedName name="RANGO" localSheetId="44">#REF!</definedName>
    <definedName name="RANGO" localSheetId="24">#REF!</definedName>
    <definedName name="RANGO" localSheetId="48">#REF!</definedName>
    <definedName name="RANGO" localSheetId="58">#REF!</definedName>
    <definedName name="RANGO" localSheetId="59">#REF!</definedName>
    <definedName name="RANGO" localSheetId="25">#REF!</definedName>
    <definedName name="RANGO" localSheetId="39">#REF!</definedName>
    <definedName name="RANGO">#REF!</definedName>
    <definedName name="red" localSheetId="41">#REF!</definedName>
    <definedName name="red" localSheetId="31">#REF!</definedName>
    <definedName name="red" localSheetId="30">#REF!</definedName>
    <definedName name="red" localSheetId="61">#REF!</definedName>
    <definedName name="red" localSheetId="28">#REF!</definedName>
    <definedName name="red" localSheetId="42">#REF!</definedName>
    <definedName name="red" localSheetId="43">#REF!</definedName>
    <definedName name="red" localSheetId="23">#REF!</definedName>
    <definedName name="red" localSheetId="44">#REF!</definedName>
    <definedName name="red" localSheetId="24">#REF!</definedName>
    <definedName name="red" localSheetId="48">#REF!</definedName>
    <definedName name="red" localSheetId="58">#REF!</definedName>
    <definedName name="red" localSheetId="59">#REF!</definedName>
    <definedName name="red" localSheetId="25">#REF!</definedName>
    <definedName name="red" localSheetId="39">#REF!</definedName>
    <definedName name="red">#REF!</definedName>
    <definedName name="REGIMEN_LABORAL" localSheetId="73">[14]CATALOGOS!$A$3:$A$4</definedName>
    <definedName name="REGIMEN_LABORAL" localSheetId="31">[14]CATALOGOS!$A$3:$A$4</definedName>
    <definedName name="REGIMEN_LABORAL" localSheetId="30">[14]CATALOGOS!$A$3:$A$4</definedName>
    <definedName name="REGIMEN_LABORAL" localSheetId="61">[14]CATALOGOS!$A$3:$A$4</definedName>
    <definedName name="REGIMEN_LABORAL" localSheetId="72">[14]CATALOGOS!$A$3:$A$4</definedName>
    <definedName name="REGIMEN_LABORAL">[14]CATALOGOS!$A$3:$A$4</definedName>
    <definedName name="rEING" localSheetId="41">#REF!</definedName>
    <definedName name="rEING" localSheetId="31">#REF!</definedName>
    <definedName name="rEING" localSheetId="30">#REF!</definedName>
    <definedName name="rEING" localSheetId="61">#REF!</definedName>
    <definedName name="rEING" localSheetId="28">#REF!</definedName>
    <definedName name="rEING" localSheetId="42">#REF!</definedName>
    <definedName name="rEING" localSheetId="43">#REF!</definedName>
    <definedName name="rEING" localSheetId="23">#REF!</definedName>
    <definedName name="rEING" localSheetId="44">#REF!</definedName>
    <definedName name="rEING" localSheetId="24">#REF!</definedName>
    <definedName name="rEING" localSheetId="48">#REF!</definedName>
    <definedName name="rEING" localSheetId="58">#REF!</definedName>
    <definedName name="rEING" localSheetId="59">#REF!</definedName>
    <definedName name="rEING" localSheetId="25">#REF!</definedName>
    <definedName name="rEING" localSheetId="39">#REF!</definedName>
    <definedName name="rEING">#REF!</definedName>
    <definedName name="RELACION_LABORAL" localSheetId="73">[14]CATALOGOS!$D$3:$D$4</definedName>
    <definedName name="RELACION_LABORAL" localSheetId="31">[14]CATALOGOS!$D$3:$D$4</definedName>
    <definedName name="RELACION_LABORAL" localSheetId="30">[14]CATALOGOS!$D$3:$D$4</definedName>
    <definedName name="RELACION_LABORAL" localSheetId="61">[14]CATALOGOS!$D$3:$D$4</definedName>
    <definedName name="RELACION_LABORAL" localSheetId="72">[14]CATALOGOS!$D$3:$D$4</definedName>
    <definedName name="RELACION_LABORAL">[14]CATALOGOS!$D$3:$D$4</definedName>
    <definedName name="rez" localSheetId="41" hidden="1">#REF!</definedName>
    <definedName name="rez" localSheetId="31" hidden="1">#REF!</definedName>
    <definedName name="rez" localSheetId="30" hidden="1">#REF!</definedName>
    <definedName name="rez" localSheetId="61" hidden="1">#REF!</definedName>
    <definedName name="rez" localSheetId="75" hidden="1">#REF!</definedName>
    <definedName name="rez" localSheetId="28" hidden="1">#REF!</definedName>
    <definedName name="rez" localSheetId="42" hidden="1">#REF!</definedName>
    <definedName name="rez" localSheetId="43" hidden="1">#REF!</definedName>
    <definedName name="rez" localSheetId="23" hidden="1">#REF!</definedName>
    <definedName name="rez" localSheetId="44" hidden="1">#REF!</definedName>
    <definedName name="rez" localSheetId="24" hidden="1">#REF!</definedName>
    <definedName name="rez" localSheetId="74">#REF!</definedName>
    <definedName name="rez" localSheetId="48" hidden="1">#REF!</definedName>
    <definedName name="rez" localSheetId="58" hidden="1">#REF!</definedName>
    <definedName name="rez" localSheetId="59" hidden="1">#REF!</definedName>
    <definedName name="rez" localSheetId="25" hidden="1">#REF!</definedName>
    <definedName name="rez" localSheetId="39" hidden="1">#REF!</definedName>
    <definedName name="rez" hidden="1">#REF!</definedName>
    <definedName name="rgh" localSheetId="73">'[5]32CCG94'!#REF!</definedName>
    <definedName name="rgh" localSheetId="41">'[5]32CCG94'!#REF!</definedName>
    <definedName name="rgh" localSheetId="31">'[5]32CCG94'!#REF!</definedName>
    <definedName name="rgh" localSheetId="61">'[5]32CCG94'!#REF!</definedName>
    <definedName name="rgh" localSheetId="28">'[5]32CCG94'!#REF!</definedName>
    <definedName name="rgh" localSheetId="42">'[5]32CCG94'!#REF!</definedName>
    <definedName name="rgh" localSheetId="43">'[5]32CCG94'!#REF!</definedName>
    <definedName name="rgh" localSheetId="23">'[6]32CCG94'!#REF!</definedName>
    <definedName name="rgh" localSheetId="44">'[5]32CCG94'!#REF!</definedName>
    <definedName name="rgh" localSheetId="24">'[6]32CCG94'!#REF!</definedName>
    <definedName name="rgh" localSheetId="48">'[5]32CCG94'!#REF!</definedName>
    <definedName name="rgh" localSheetId="58">'[5]32CCG94'!#REF!</definedName>
    <definedName name="rgh" localSheetId="59">'[5]32CCG94'!#REF!</definedName>
    <definedName name="rgh" localSheetId="25">'[6]32CCG94'!#REF!</definedName>
    <definedName name="rgh" localSheetId="39">'[5]32CCG94'!#REF!</definedName>
    <definedName name="rgh">'[5]32CCG94'!#REF!</definedName>
    <definedName name="rty" localSheetId="73">'[5]32CCG94'!#REF!</definedName>
    <definedName name="rty" localSheetId="41">'[5]32CCG94'!#REF!</definedName>
    <definedName name="rty" localSheetId="31">'[5]32CCG94'!#REF!</definedName>
    <definedName name="rty" localSheetId="61">'[5]32CCG94'!#REF!</definedName>
    <definedName name="rty" localSheetId="28">'[5]32CCG94'!#REF!</definedName>
    <definedName name="rty" localSheetId="42">'[5]32CCG94'!#REF!</definedName>
    <definedName name="rty" localSheetId="43">'[5]32CCG94'!#REF!</definedName>
    <definedName name="rty" localSheetId="23">'[6]32CCG94'!#REF!</definedName>
    <definedName name="rty" localSheetId="44">'[5]32CCG94'!#REF!</definedName>
    <definedName name="rty" localSheetId="24">'[6]32CCG94'!#REF!</definedName>
    <definedName name="rty" localSheetId="48">'[5]32CCG94'!#REF!</definedName>
    <definedName name="rty" localSheetId="58">'[5]32CCG94'!#REF!</definedName>
    <definedName name="rty" localSheetId="59">'[5]32CCG94'!#REF!</definedName>
    <definedName name="rty" localSheetId="25">'[6]32CCG94'!#REF!</definedName>
    <definedName name="rty" localSheetId="39">'[5]32CCG94'!#REF!</definedName>
    <definedName name="rty">'[5]32CCG94'!#REF!</definedName>
    <definedName name="s" localSheetId="73">#REF!</definedName>
    <definedName name="s" localSheetId="41">#REF!</definedName>
    <definedName name="s" localSheetId="31">#REF!</definedName>
    <definedName name="s" localSheetId="30">#REF!</definedName>
    <definedName name="s" localSheetId="61">#REF!</definedName>
    <definedName name="s" localSheetId="28">#REF!</definedName>
    <definedName name="s" localSheetId="42">#REF!</definedName>
    <definedName name="s" localSheetId="43">#REF!</definedName>
    <definedName name="s" localSheetId="23">#REF!</definedName>
    <definedName name="s" localSheetId="44">#REF!</definedName>
    <definedName name="s" localSheetId="24">#REF!</definedName>
    <definedName name="s" localSheetId="48">#REF!</definedName>
    <definedName name="s" localSheetId="58">#REF!</definedName>
    <definedName name="s" localSheetId="59">#REF!</definedName>
    <definedName name="s" localSheetId="25">#REF!</definedName>
    <definedName name="s" localSheetId="39">#REF!</definedName>
    <definedName name="s">#REF!</definedName>
    <definedName name="S_AA" localSheetId="41">#REF!</definedName>
    <definedName name="S_AA" localSheetId="31">#REF!</definedName>
    <definedName name="S_AA" localSheetId="30">#REF!</definedName>
    <definedName name="S_AA" localSheetId="61">#REF!</definedName>
    <definedName name="S_AA" localSheetId="28">#REF!</definedName>
    <definedName name="S_AA" localSheetId="42">#REF!</definedName>
    <definedName name="S_AA" localSheetId="43">#REF!</definedName>
    <definedName name="S_AA" localSheetId="23">#REF!</definedName>
    <definedName name="S_AA" localSheetId="44">#REF!</definedName>
    <definedName name="S_AA" localSheetId="24">#REF!</definedName>
    <definedName name="S_AA" localSheetId="48">#REF!</definedName>
    <definedName name="S_AA" localSheetId="58">#REF!</definedName>
    <definedName name="S_AA" localSheetId="59">#REF!</definedName>
    <definedName name="S_AA" localSheetId="25">#REF!</definedName>
    <definedName name="S_AA" localSheetId="39">#REF!</definedName>
    <definedName name="S_AA">#REF!</definedName>
    <definedName name="S_AGUIM" localSheetId="41">#REF!</definedName>
    <definedName name="S_AGUIM" localSheetId="31">#REF!</definedName>
    <definedName name="S_AGUIM" localSheetId="30">#REF!</definedName>
    <definedName name="S_AGUIM" localSheetId="61">#REF!</definedName>
    <definedName name="S_AGUIM" localSheetId="28">#REF!</definedName>
    <definedName name="S_AGUIM" localSheetId="42">#REF!</definedName>
    <definedName name="S_AGUIM" localSheetId="43">#REF!</definedName>
    <definedName name="S_AGUIM" localSheetId="23">#REF!</definedName>
    <definedName name="S_AGUIM" localSheetId="44">#REF!</definedName>
    <definedName name="S_AGUIM" localSheetId="24">#REF!</definedName>
    <definedName name="S_AGUIM" localSheetId="48">#REF!</definedName>
    <definedName name="S_AGUIM" localSheetId="58">#REF!</definedName>
    <definedName name="S_AGUIM" localSheetId="59">#REF!</definedName>
    <definedName name="S_AGUIM" localSheetId="25">#REF!</definedName>
    <definedName name="S_AGUIM" localSheetId="39">#REF!</definedName>
    <definedName name="S_AGUIM">#REF!</definedName>
    <definedName name="S_AGUIO" localSheetId="41">#REF!</definedName>
    <definedName name="S_AGUIO" localSheetId="31">#REF!</definedName>
    <definedName name="S_AGUIO" localSheetId="30">#REF!</definedName>
    <definedName name="S_AGUIO" localSheetId="61">#REF!</definedName>
    <definedName name="S_AGUIO" localSheetId="28">#REF!</definedName>
    <definedName name="S_AGUIO" localSheetId="42">#REF!</definedName>
    <definedName name="S_AGUIO" localSheetId="43">#REF!</definedName>
    <definedName name="S_AGUIO" localSheetId="23">#REF!</definedName>
    <definedName name="S_AGUIO" localSheetId="44">#REF!</definedName>
    <definedName name="S_AGUIO" localSheetId="24">#REF!</definedName>
    <definedName name="S_AGUIO" localSheetId="48">#REF!</definedName>
    <definedName name="S_AGUIO" localSheetId="58">#REF!</definedName>
    <definedName name="S_AGUIO" localSheetId="59">#REF!</definedName>
    <definedName name="S_AGUIO" localSheetId="25">#REF!</definedName>
    <definedName name="S_AGUIO" localSheetId="39">#REF!</definedName>
    <definedName name="S_AGUIO">#REF!</definedName>
    <definedName name="S_AL" localSheetId="41">#REF!</definedName>
    <definedName name="S_AL" localSheetId="31">#REF!</definedName>
    <definedName name="S_AL" localSheetId="30">#REF!</definedName>
    <definedName name="S_AL" localSheetId="61">#REF!</definedName>
    <definedName name="S_AL" localSheetId="28">#REF!</definedName>
    <definedName name="S_AL" localSheetId="42">#REF!</definedName>
    <definedName name="S_AL" localSheetId="43">#REF!</definedName>
    <definedName name="S_AL" localSheetId="23">#REF!</definedName>
    <definedName name="S_AL" localSheetId="44">#REF!</definedName>
    <definedName name="S_AL" localSheetId="24">#REF!</definedName>
    <definedName name="S_AL" localSheetId="48">#REF!</definedName>
    <definedName name="S_AL" localSheetId="58">#REF!</definedName>
    <definedName name="S_AL" localSheetId="59">#REF!</definedName>
    <definedName name="S_AL" localSheetId="25">#REF!</definedName>
    <definedName name="S_AL" localSheetId="39">#REF!</definedName>
    <definedName name="S_AL">#REF!</definedName>
    <definedName name="S_CESANTIA" localSheetId="41">#REF!</definedName>
    <definedName name="S_CESANTIA" localSheetId="31">#REF!</definedName>
    <definedName name="S_CESANTIA" localSheetId="30">#REF!</definedName>
    <definedName name="S_CESANTIA" localSheetId="61">#REF!</definedName>
    <definedName name="S_CESANTIA" localSheetId="28">#REF!</definedName>
    <definedName name="S_CESANTIA" localSheetId="42">#REF!</definedName>
    <definedName name="S_CESANTIA" localSheetId="43">#REF!</definedName>
    <definedName name="S_CESANTIA" localSheetId="23">#REF!</definedName>
    <definedName name="S_CESANTIA" localSheetId="44">#REF!</definedName>
    <definedName name="S_CESANTIA" localSheetId="24">#REF!</definedName>
    <definedName name="S_CESANTIA" localSheetId="48">#REF!</definedName>
    <definedName name="S_CESANTIA" localSheetId="58">#REF!</definedName>
    <definedName name="S_CESANTIA" localSheetId="59">#REF!</definedName>
    <definedName name="S_CESANTIA" localSheetId="25">#REF!</definedName>
    <definedName name="S_CESANTIA" localSheetId="39">#REF!</definedName>
    <definedName name="S_CESANTIA">#REF!</definedName>
    <definedName name="S_GFAM" localSheetId="41">#REF!</definedName>
    <definedName name="S_GFAM" localSheetId="31">#REF!</definedName>
    <definedName name="S_GFAM" localSheetId="30">#REF!</definedName>
    <definedName name="S_GFAM" localSheetId="61">#REF!</definedName>
    <definedName name="S_GFAM" localSheetId="28">#REF!</definedName>
    <definedName name="S_GFAM" localSheetId="42">#REF!</definedName>
    <definedName name="S_GFAM" localSheetId="43">#REF!</definedName>
    <definedName name="S_GFAM" localSheetId="23">#REF!</definedName>
    <definedName name="S_GFAM" localSheetId="44">#REF!</definedName>
    <definedName name="S_GFAM" localSheetId="24">#REF!</definedName>
    <definedName name="S_GFAM" localSheetId="48">#REF!</definedName>
    <definedName name="S_GFAM" localSheetId="58">#REF!</definedName>
    <definedName name="S_GFAM" localSheetId="59">#REF!</definedName>
    <definedName name="S_GFAM" localSheetId="25">#REF!</definedName>
    <definedName name="S_GFAM" localSheetId="39">#REF!</definedName>
    <definedName name="S_GFAM">#REF!</definedName>
    <definedName name="S_ISRAGUIO" localSheetId="41">#REF!</definedName>
    <definedName name="S_ISRAGUIO" localSheetId="31">#REF!</definedName>
    <definedName name="S_ISRAGUIO" localSheetId="30">#REF!</definedName>
    <definedName name="S_ISRAGUIO" localSheetId="61">#REF!</definedName>
    <definedName name="S_ISRAGUIO" localSheetId="28">#REF!</definedName>
    <definedName name="S_ISRAGUIO" localSheetId="42">#REF!</definedName>
    <definedName name="S_ISRAGUIO" localSheetId="43">#REF!</definedName>
    <definedName name="S_ISRAGUIO" localSheetId="23">#REF!</definedName>
    <definedName name="S_ISRAGUIO" localSheetId="44">#REF!</definedName>
    <definedName name="S_ISRAGUIO" localSheetId="24">#REF!</definedName>
    <definedName name="S_ISRAGUIO" localSheetId="48">#REF!</definedName>
    <definedName name="S_ISRAGUIO" localSheetId="58">#REF!</definedName>
    <definedName name="S_ISRAGUIO" localSheetId="59">#REF!</definedName>
    <definedName name="S_ISRAGUIO" localSheetId="25">#REF!</definedName>
    <definedName name="S_ISRAGUIO" localSheetId="39">#REF!</definedName>
    <definedName name="S_ISRAGUIO">#REF!</definedName>
    <definedName name="S_ISRGFAM" localSheetId="41">#REF!</definedName>
    <definedName name="S_ISRGFAM" localSheetId="31">#REF!</definedName>
    <definedName name="S_ISRGFAM" localSheetId="30">#REF!</definedName>
    <definedName name="S_ISRGFAM" localSheetId="61">#REF!</definedName>
    <definedName name="S_ISRGFAM" localSheetId="28">#REF!</definedName>
    <definedName name="S_ISRGFAM" localSheetId="42">#REF!</definedName>
    <definedName name="S_ISRGFAM" localSheetId="43">#REF!</definedName>
    <definedName name="S_ISRGFAM" localSheetId="23">#REF!</definedName>
    <definedName name="S_ISRGFAM" localSheetId="44">#REF!</definedName>
    <definedName name="S_ISRGFAM" localSheetId="24">#REF!</definedName>
    <definedName name="S_ISRGFAM" localSheetId="48">#REF!</definedName>
    <definedName name="S_ISRGFAM" localSheetId="58">#REF!</definedName>
    <definedName name="S_ISRGFAM" localSheetId="59">#REF!</definedName>
    <definedName name="S_ISRGFAM" localSheetId="25">#REF!</definedName>
    <definedName name="S_ISRGFAM" localSheetId="39">#REF!</definedName>
    <definedName name="S_ISRGFAM">#REF!</definedName>
    <definedName name="S_ISRPV" localSheetId="41">#REF!</definedName>
    <definedName name="S_ISRPV" localSheetId="31">#REF!</definedName>
    <definedName name="S_ISRPV" localSheetId="30">#REF!</definedName>
    <definedName name="S_ISRPV" localSheetId="61">#REF!</definedName>
    <definedName name="S_ISRPV" localSheetId="28">#REF!</definedName>
    <definedName name="S_ISRPV" localSheetId="42">#REF!</definedName>
    <definedName name="S_ISRPV" localSheetId="43">#REF!</definedName>
    <definedName name="S_ISRPV" localSheetId="23">#REF!</definedName>
    <definedName name="S_ISRPV" localSheetId="44">#REF!</definedName>
    <definedName name="S_ISRPV" localSheetId="24">#REF!</definedName>
    <definedName name="S_ISRPV" localSheetId="48">#REF!</definedName>
    <definedName name="S_ISRPV" localSheetId="58">#REF!</definedName>
    <definedName name="S_ISRPV" localSheetId="59">#REF!</definedName>
    <definedName name="S_ISRPV" localSheetId="25">#REF!</definedName>
    <definedName name="S_ISRPV" localSheetId="39">#REF!</definedName>
    <definedName name="S_ISRPV">#REF!</definedName>
    <definedName name="S_ISSSTE" localSheetId="41">#REF!</definedName>
    <definedName name="S_ISSSTE" localSheetId="31">#REF!</definedName>
    <definedName name="S_ISSSTE" localSheetId="30">#REF!</definedName>
    <definedName name="S_ISSSTE" localSheetId="61">#REF!</definedName>
    <definedName name="S_ISSSTE" localSheetId="28">#REF!</definedName>
    <definedName name="S_ISSSTE" localSheetId="42">#REF!</definedName>
    <definedName name="S_ISSSTE" localSheetId="43">#REF!</definedName>
    <definedName name="S_ISSSTE" localSheetId="23">#REF!</definedName>
    <definedName name="S_ISSSTE" localSheetId="44">#REF!</definedName>
    <definedName name="S_ISSSTE" localSheetId="24">#REF!</definedName>
    <definedName name="S_ISSSTE" localSheetId="48">#REF!</definedName>
    <definedName name="S_ISSSTE" localSheetId="58">#REF!</definedName>
    <definedName name="S_ISSSTE" localSheetId="59">#REF!</definedName>
    <definedName name="S_ISSSTE" localSheetId="25">#REF!</definedName>
    <definedName name="S_ISSSTE" localSheetId="39">#REF!</definedName>
    <definedName name="S_ISSSTE">#REF!</definedName>
    <definedName name="S_PVM" localSheetId="41">#REF!</definedName>
    <definedName name="S_PVM" localSheetId="31">#REF!</definedName>
    <definedName name="S_PVM" localSheetId="30">#REF!</definedName>
    <definedName name="S_PVM" localSheetId="61">#REF!</definedName>
    <definedName name="S_PVM" localSheetId="28">#REF!</definedName>
    <definedName name="S_PVM" localSheetId="42">#REF!</definedName>
    <definedName name="S_PVM" localSheetId="43">#REF!</definedName>
    <definedName name="S_PVM" localSheetId="23">#REF!</definedName>
    <definedName name="S_PVM" localSheetId="44">#REF!</definedName>
    <definedName name="S_PVM" localSheetId="24">#REF!</definedName>
    <definedName name="S_PVM" localSheetId="48">#REF!</definedName>
    <definedName name="S_PVM" localSheetId="58">#REF!</definedName>
    <definedName name="S_PVM" localSheetId="59">#REF!</definedName>
    <definedName name="S_PVM" localSheetId="25">#REF!</definedName>
    <definedName name="S_PVM" localSheetId="39">#REF!</definedName>
    <definedName name="S_PVM">#REF!</definedName>
    <definedName name="S_PVO" localSheetId="41">#REF!</definedName>
    <definedName name="S_PVO" localSheetId="31">#REF!</definedName>
    <definedName name="S_PVO" localSheetId="30">#REF!</definedName>
    <definedName name="S_PVO" localSheetId="61">#REF!</definedName>
    <definedName name="S_PVO" localSheetId="28">#REF!</definedName>
    <definedName name="S_PVO" localSheetId="42">#REF!</definedName>
    <definedName name="S_PVO" localSheetId="43">#REF!</definedName>
    <definedName name="S_PVO" localSheetId="23">#REF!</definedName>
    <definedName name="S_PVO" localSheetId="44">#REF!</definedName>
    <definedName name="S_PVO" localSheetId="24">#REF!</definedName>
    <definedName name="S_PVO" localSheetId="48">#REF!</definedName>
    <definedName name="S_PVO" localSheetId="58">#REF!</definedName>
    <definedName name="S_PVO" localSheetId="59">#REF!</definedName>
    <definedName name="S_PVO" localSheetId="25">#REF!</definedName>
    <definedName name="S_PVO" localSheetId="39">#REF!</definedName>
    <definedName name="S_PVO">#REF!</definedName>
    <definedName name="S_SACESAN" localSheetId="41">#REF!</definedName>
    <definedName name="S_SACESAN" localSheetId="31">#REF!</definedName>
    <definedName name="S_SACESAN" localSheetId="30">#REF!</definedName>
    <definedName name="S_SACESAN" localSheetId="61">#REF!</definedName>
    <definedName name="S_SACESAN" localSheetId="28">#REF!</definedName>
    <definedName name="S_SACESAN" localSheetId="42">#REF!</definedName>
    <definedName name="S_SACESAN" localSheetId="43">#REF!</definedName>
    <definedName name="S_SACESAN" localSheetId="23">#REF!</definedName>
    <definedName name="S_SACESAN" localSheetId="44">#REF!</definedName>
    <definedName name="S_SACESAN" localSheetId="24">#REF!</definedName>
    <definedName name="S_SACESAN" localSheetId="48">#REF!</definedName>
    <definedName name="S_SACESAN" localSheetId="58">#REF!</definedName>
    <definedName name="S_SACESAN" localSheetId="59">#REF!</definedName>
    <definedName name="S_SACESAN" localSheetId="25">#REF!</definedName>
    <definedName name="S_SACESAN" localSheetId="39">#REF!</definedName>
    <definedName name="S_SACESAN">#REF!</definedName>
    <definedName name="S_SAISSSTE" localSheetId="41">#REF!</definedName>
    <definedName name="S_SAISSSTE" localSheetId="31">#REF!</definedName>
    <definedName name="S_SAISSSTE" localSheetId="30">#REF!</definedName>
    <definedName name="S_SAISSSTE" localSheetId="61">#REF!</definedName>
    <definedName name="S_SAISSSTE" localSheetId="28">#REF!</definedName>
    <definedName name="S_SAISSSTE" localSheetId="42">#REF!</definedName>
    <definedName name="S_SAISSSTE" localSheetId="43">#REF!</definedName>
    <definedName name="S_SAISSSTE" localSheetId="23">#REF!</definedName>
    <definedName name="S_SAISSSTE" localSheetId="44">#REF!</definedName>
    <definedName name="S_SAISSSTE" localSheetId="24">#REF!</definedName>
    <definedName name="S_SAISSSTE" localSheetId="48">#REF!</definedName>
    <definedName name="S_SAISSSTE" localSheetId="58">#REF!</definedName>
    <definedName name="S_SAISSSTE" localSheetId="59">#REF!</definedName>
    <definedName name="S_SAISSSTE" localSheetId="25">#REF!</definedName>
    <definedName name="S_SAISSSTE" localSheetId="39">#REF!</definedName>
    <definedName name="S_SAISSSTE">#REF!</definedName>
    <definedName name="S_VD" localSheetId="41">#REF!</definedName>
    <definedName name="S_VD" localSheetId="31">#REF!</definedName>
    <definedName name="S_VD" localSheetId="30">#REF!</definedName>
    <definedName name="S_VD" localSheetId="61">#REF!</definedName>
    <definedName name="S_VD" localSheetId="28">#REF!</definedName>
    <definedName name="S_VD" localSheetId="42">#REF!</definedName>
    <definedName name="S_VD" localSheetId="43">#REF!</definedName>
    <definedName name="S_VD" localSheetId="23">#REF!</definedName>
    <definedName name="S_VD" localSheetId="44">#REF!</definedName>
    <definedName name="S_VD" localSheetId="24">#REF!</definedName>
    <definedName name="S_VD" localSheetId="48">#REF!</definedName>
    <definedName name="S_VD" localSheetId="58">#REF!</definedName>
    <definedName name="S_VD" localSheetId="59">#REF!</definedName>
    <definedName name="S_VD" localSheetId="25">#REF!</definedName>
    <definedName name="S_VD" localSheetId="39">#REF!</definedName>
    <definedName name="S_VD">#REF!</definedName>
    <definedName name="sadmvo" localSheetId="41">#REF!</definedName>
    <definedName name="sadmvo" localSheetId="31">#REF!</definedName>
    <definedName name="sadmvo" localSheetId="30">#REF!</definedName>
    <definedName name="sadmvo" localSheetId="61">#REF!</definedName>
    <definedName name="sadmvo" localSheetId="28">#REF!</definedName>
    <definedName name="sadmvo" localSheetId="42">#REF!</definedName>
    <definedName name="sadmvo" localSheetId="43">#REF!</definedName>
    <definedName name="sadmvo" localSheetId="23">#REF!</definedName>
    <definedName name="sadmvo" localSheetId="44">#REF!</definedName>
    <definedName name="sadmvo" localSheetId="24">#REF!</definedName>
    <definedName name="sadmvo" localSheetId="48">#REF!</definedName>
    <definedName name="sadmvo" localSheetId="58">#REF!</definedName>
    <definedName name="sadmvo" localSheetId="59">#REF!</definedName>
    <definedName name="sadmvo" localSheetId="25">#REF!</definedName>
    <definedName name="sadmvo" localSheetId="39">#REF!</definedName>
    <definedName name="sadmvo">#REF!</definedName>
    <definedName name="SB" localSheetId="41">#REF!</definedName>
    <definedName name="SB" localSheetId="31">#REF!</definedName>
    <definedName name="SB" localSheetId="30">#REF!</definedName>
    <definedName name="SB" localSheetId="61">#REF!</definedName>
    <definedName name="SB" localSheetId="28">#REF!</definedName>
    <definedName name="SB" localSheetId="42">#REF!</definedName>
    <definedName name="SB" localSheetId="43">#REF!</definedName>
    <definedName name="SB" localSheetId="23">#REF!</definedName>
    <definedName name="SB" localSheetId="44">#REF!</definedName>
    <definedName name="SB" localSheetId="24">#REF!</definedName>
    <definedName name="SB" localSheetId="48">#REF!</definedName>
    <definedName name="SB" localSheetId="58">#REF!</definedName>
    <definedName name="SB" localSheetId="59">#REF!</definedName>
    <definedName name="SB" localSheetId="25">#REF!</definedName>
    <definedName name="SB" localSheetId="39">#REF!</definedName>
    <definedName name="SB">#REF!</definedName>
    <definedName name="sc" localSheetId="41" hidden="1">#REF!</definedName>
    <definedName name="sc" localSheetId="31" hidden="1">#REF!</definedName>
    <definedName name="sc" localSheetId="30" hidden="1">#REF!</definedName>
    <definedName name="sc" localSheetId="61" hidden="1">#REF!</definedName>
    <definedName name="sc" localSheetId="75" hidden="1">#REF!</definedName>
    <definedName name="sc" localSheetId="28" hidden="1">#REF!</definedName>
    <definedName name="sc" localSheetId="42" hidden="1">#REF!</definedName>
    <definedName name="sc" localSheetId="43" hidden="1">#REF!</definedName>
    <definedName name="sc" localSheetId="23" hidden="1">#REF!</definedName>
    <definedName name="sc" localSheetId="44" hidden="1">#REF!</definedName>
    <definedName name="sc" localSheetId="24" hidden="1">#REF!</definedName>
    <definedName name="sc" localSheetId="74">#REF!</definedName>
    <definedName name="sc" localSheetId="48" hidden="1">#REF!</definedName>
    <definedName name="sc" localSheetId="58" hidden="1">#REF!</definedName>
    <definedName name="sc" localSheetId="59" hidden="1">#REF!</definedName>
    <definedName name="sc" localSheetId="25" hidden="1">#REF!</definedName>
    <definedName name="sc" localSheetId="39" hidden="1">#REF!</definedName>
    <definedName name="sc" hidden="1">#REF!</definedName>
    <definedName name="ser" localSheetId="41">#REF!</definedName>
    <definedName name="ser" localSheetId="31">#REF!</definedName>
    <definedName name="ser" localSheetId="30">#REF!</definedName>
    <definedName name="ser" localSheetId="61">#REF!</definedName>
    <definedName name="ser" localSheetId="28">#REF!</definedName>
    <definedName name="ser" localSheetId="42">#REF!</definedName>
    <definedName name="ser" localSheetId="43">#REF!</definedName>
    <definedName name="ser" localSheetId="23">#REF!</definedName>
    <definedName name="ser" localSheetId="44">#REF!</definedName>
    <definedName name="ser" localSheetId="24">#REF!</definedName>
    <definedName name="ser" localSheetId="48">#REF!</definedName>
    <definedName name="ser" localSheetId="58">#REF!</definedName>
    <definedName name="ser" localSheetId="59">#REF!</definedName>
    <definedName name="ser" localSheetId="25">#REF!</definedName>
    <definedName name="ser" localSheetId="39">#REF!</definedName>
    <definedName name="ser">#REF!</definedName>
    <definedName name="sic" localSheetId="41" hidden="1">#REF!</definedName>
    <definedName name="sic" localSheetId="31" hidden="1">#REF!</definedName>
    <definedName name="sic" localSheetId="30" hidden="1">#REF!</definedName>
    <definedName name="sic" localSheetId="61" hidden="1">#REF!</definedName>
    <definedName name="sic" localSheetId="75" hidden="1">#REF!</definedName>
    <definedName name="sic" localSheetId="28" hidden="1">#REF!</definedName>
    <definedName name="sic" localSheetId="42" hidden="1">#REF!</definedName>
    <definedName name="sic" localSheetId="43" hidden="1">#REF!</definedName>
    <definedName name="sic" localSheetId="23" hidden="1">#REF!</definedName>
    <definedName name="sic" localSheetId="44" hidden="1">#REF!</definedName>
    <definedName name="sic" localSheetId="24" hidden="1">#REF!</definedName>
    <definedName name="sic" localSheetId="74">#REF!</definedName>
    <definedName name="sic" localSheetId="48" hidden="1">#REF!</definedName>
    <definedName name="sic" localSheetId="58" hidden="1">#REF!</definedName>
    <definedName name="sic" localSheetId="59" hidden="1">#REF!</definedName>
    <definedName name="sic" localSheetId="25" hidden="1">#REF!</definedName>
    <definedName name="sic" localSheetId="39" hidden="1">#REF!</definedName>
    <definedName name="sic" hidden="1">#REF!</definedName>
    <definedName name="SIDESI" localSheetId="41" hidden="1">[2]TABCETDO298!#REF!</definedName>
    <definedName name="SIDESI" localSheetId="61" hidden="1">[2]TABCETDO298!#REF!</definedName>
    <definedName name="SIDESI" localSheetId="75" hidden="1">[2]TABCETDO298!#REF!</definedName>
    <definedName name="SIDESI" localSheetId="28" hidden="1">[2]TABCETDO298!#REF!</definedName>
    <definedName name="SIDESI" localSheetId="42" hidden="1">[2]TABCETDO298!#REF!</definedName>
    <definedName name="SIDESI" localSheetId="43" hidden="1">[2]TABCETDO298!#REF!</definedName>
    <definedName name="SIDESI" localSheetId="23" hidden="1">[2]TABCETDO298!#REF!</definedName>
    <definedName name="SIDESI" localSheetId="44" hidden="1">[2]TABCETDO298!#REF!</definedName>
    <definedName name="SIDESI" localSheetId="24" hidden="1">[2]TABCETDO298!#REF!</definedName>
    <definedName name="SIDESI" localSheetId="74">#REF!</definedName>
    <definedName name="SIDESI" localSheetId="48" hidden="1">[2]TABCETDO298!#REF!</definedName>
    <definedName name="SIDESI" localSheetId="58" hidden="1">[2]TABCETDO298!#REF!</definedName>
    <definedName name="SIDESI" localSheetId="59" hidden="1">[2]TABCETDO298!#REF!</definedName>
    <definedName name="SIDESI" localSheetId="25" hidden="1">[2]TABCETDO298!#REF!</definedName>
    <definedName name="SIDESI" localSheetId="39" hidden="1">[2]TABCETDO298!#REF!</definedName>
    <definedName name="SIDESI" hidden="1">[2]TABCETDO298!#REF!</definedName>
    <definedName name="ss" localSheetId="41">#REF!</definedName>
    <definedName name="ss" localSheetId="31">#REF!</definedName>
    <definedName name="ss" localSheetId="30">#REF!</definedName>
    <definedName name="ss" localSheetId="61">#REF!</definedName>
    <definedName name="ss" localSheetId="28">#REF!</definedName>
    <definedName name="ss" localSheetId="42">#REF!</definedName>
    <definedName name="ss" localSheetId="43">#REF!</definedName>
    <definedName name="ss" localSheetId="23">#REF!</definedName>
    <definedName name="ss" localSheetId="44">#REF!</definedName>
    <definedName name="ss" localSheetId="24">#REF!</definedName>
    <definedName name="ss" localSheetId="48">#REF!</definedName>
    <definedName name="ss" localSheetId="58">#REF!</definedName>
    <definedName name="ss" localSheetId="59">#REF!</definedName>
    <definedName name="ss" localSheetId="25">#REF!</definedName>
    <definedName name="ss" localSheetId="39">#REF!</definedName>
    <definedName name="ss">#REF!</definedName>
    <definedName name="sssasa" localSheetId="41">#REF!</definedName>
    <definedName name="sssasa" localSheetId="31">#REF!</definedName>
    <definedName name="sssasa" localSheetId="30">#REF!</definedName>
    <definedName name="sssasa" localSheetId="61">#REF!</definedName>
    <definedName name="sssasa" localSheetId="28">#REF!</definedName>
    <definedName name="sssasa" localSheetId="42">#REF!</definedName>
    <definedName name="sssasa" localSheetId="43">#REF!</definedName>
    <definedName name="sssasa" localSheetId="23">#REF!</definedName>
    <definedName name="sssasa" localSheetId="44">#REF!</definedName>
    <definedName name="sssasa" localSheetId="24">#REF!</definedName>
    <definedName name="sssasa" localSheetId="48">#REF!</definedName>
    <definedName name="sssasa" localSheetId="58">#REF!</definedName>
    <definedName name="sssasa" localSheetId="59">#REF!</definedName>
    <definedName name="sssasa" localSheetId="25">#REF!</definedName>
    <definedName name="sssasa" localSheetId="39">#REF!</definedName>
    <definedName name="sssasa">#REF!</definedName>
    <definedName name="SSSS" localSheetId="41">#REF!</definedName>
    <definedName name="SSSS" localSheetId="31">#REF!</definedName>
    <definedName name="SSSS" localSheetId="30">#REF!</definedName>
    <definedName name="SSSS" localSheetId="61">#REF!</definedName>
    <definedName name="SSSS" localSheetId="28">#REF!</definedName>
    <definedName name="SSSS" localSheetId="42">#REF!</definedName>
    <definedName name="SSSS" localSheetId="43">#REF!</definedName>
    <definedName name="SSSS" localSheetId="23">#REF!</definedName>
    <definedName name="SSSS" localSheetId="44">#REF!</definedName>
    <definedName name="SSSS" localSheetId="24">#REF!</definedName>
    <definedName name="SSSS" localSheetId="48">#REF!</definedName>
    <definedName name="SSSS" localSheetId="58">#REF!</definedName>
    <definedName name="SSSS" localSheetId="59">#REF!</definedName>
    <definedName name="SSSS" localSheetId="25">#REF!</definedName>
    <definedName name="SSSS" localSheetId="39">#REF!</definedName>
    <definedName name="SSSS">#REF!</definedName>
    <definedName name="SUBCLASIFICACION" localSheetId="41">#REF!</definedName>
    <definedName name="SUBCLASIFICACION" localSheetId="42">#REF!</definedName>
    <definedName name="SUBCLASIFICACION" localSheetId="43">#REF!</definedName>
    <definedName name="SUBCLASIFICACION" localSheetId="23">#REF!</definedName>
    <definedName name="SUBCLASIFICACION" localSheetId="44">#REF!</definedName>
    <definedName name="SUBCLASIFICACION" localSheetId="24">#REF!</definedName>
    <definedName name="SUBCLASIFICACION" localSheetId="48">#REF!</definedName>
    <definedName name="SUBCLASIFICACION" localSheetId="58">#REF!</definedName>
    <definedName name="SUBCLASIFICACION" localSheetId="59">#REF!</definedName>
    <definedName name="SUBCLASIFICACION" localSheetId="25">#REF!</definedName>
    <definedName name="SUBCLASIFICACION" localSheetId="39">#REF!</definedName>
    <definedName name="SUBCLASIFICACION">#REF!</definedName>
    <definedName name="SUELDO_MENSUAL" localSheetId="41">#REF!</definedName>
    <definedName name="SUELDO_MENSUAL" localSheetId="31">#REF!</definedName>
    <definedName name="SUELDO_MENSUAL" localSheetId="30">#REF!</definedName>
    <definedName name="SUELDO_MENSUAL" localSheetId="61">#REF!</definedName>
    <definedName name="SUELDO_MENSUAL" localSheetId="28">#REF!</definedName>
    <definedName name="SUELDO_MENSUAL" localSheetId="42">#REF!</definedName>
    <definedName name="SUELDO_MENSUAL" localSheetId="43">#REF!</definedName>
    <definedName name="SUELDO_MENSUAL" localSheetId="23">#REF!</definedName>
    <definedName name="SUELDO_MENSUAL" localSheetId="44">#REF!</definedName>
    <definedName name="SUELDO_MENSUAL" localSheetId="24">#REF!</definedName>
    <definedName name="SUELDO_MENSUAL" localSheetId="48">#REF!</definedName>
    <definedName name="SUELDO_MENSUAL" localSheetId="58">#REF!</definedName>
    <definedName name="SUELDO_MENSUAL" localSheetId="59">#REF!</definedName>
    <definedName name="SUELDO_MENSUAL" localSheetId="25">#REF!</definedName>
    <definedName name="SUELDO_MENSUAL" localSheetId="39">#REF!</definedName>
    <definedName name="SUELDO_MENSUAL">#REF!</definedName>
    <definedName name="SUELDOS" localSheetId="41">#REF!</definedName>
    <definedName name="SUELDOS" localSheetId="31">#REF!</definedName>
    <definedName name="SUELDOS" localSheetId="30">#REF!</definedName>
    <definedName name="SUELDOS" localSheetId="61">#REF!</definedName>
    <definedName name="SUELDOS" localSheetId="28">#REF!</definedName>
    <definedName name="SUELDOS" localSheetId="42">#REF!</definedName>
    <definedName name="SUELDOS" localSheetId="43">#REF!</definedName>
    <definedName name="SUELDOS" localSheetId="23">#REF!</definedName>
    <definedName name="SUELDOS" localSheetId="44">#REF!</definedName>
    <definedName name="SUELDOS" localSheetId="24">#REF!</definedName>
    <definedName name="SUELDOS" localSheetId="48">#REF!</definedName>
    <definedName name="SUELDOS" localSheetId="58">#REF!</definedName>
    <definedName name="SUELDOS" localSheetId="59">#REF!</definedName>
    <definedName name="SUELDOS" localSheetId="25">#REF!</definedName>
    <definedName name="SUELDOS" localSheetId="39">#REF!</definedName>
    <definedName name="SUELDOS">#REF!</definedName>
    <definedName name="tabla" localSheetId="41">#REF!</definedName>
    <definedName name="tabla" localSheetId="31">#REF!</definedName>
    <definedName name="tabla" localSheetId="30">#REF!</definedName>
    <definedName name="tabla" localSheetId="61">#REF!</definedName>
    <definedName name="tabla" localSheetId="28">#REF!</definedName>
    <definedName name="tabla" localSheetId="42">#REF!</definedName>
    <definedName name="tabla" localSheetId="43">#REF!</definedName>
    <definedName name="tabla" localSheetId="23">#REF!</definedName>
    <definedName name="tabla" localSheetId="44">#REF!</definedName>
    <definedName name="tabla" localSheetId="24">#REF!</definedName>
    <definedName name="tabla" localSheetId="48">#REF!</definedName>
    <definedName name="tabla" localSheetId="58">#REF!</definedName>
    <definedName name="tabla" localSheetId="59">#REF!</definedName>
    <definedName name="tabla" localSheetId="25">#REF!</definedName>
    <definedName name="tabla" localSheetId="39">#REF!</definedName>
    <definedName name="tabla">#REF!</definedName>
    <definedName name="TACADEMICO" localSheetId="41">#REF!</definedName>
    <definedName name="TACADEMICO" localSheetId="31">#REF!</definedName>
    <definedName name="TACADEMICO" localSheetId="30">#REF!</definedName>
    <definedName name="TACADEMICO" localSheetId="61">#REF!</definedName>
    <definedName name="TACADEMICO" localSheetId="28">#REF!</definedName>
    <definedName name="TACADEMICO" localSheetId="42">#REF!</definedName>
    <definedName name="TACADEMICO" localSheetId="43">#REF!</definedName>
    <definedName name="TACADEMICO" localSheetId="23">#REF!</definedName>
    <definedName name="TACADEMICO" localSheetId="44">#REF!</definedName>
    <definedName name="TACADEMICO" localSheetId="24">#REF!</definedName>
    <definedName name="TACADEMICO" localSheetId="48">#REF!</definedName>
    <definedName name="TACADEMICO" localSheetId="58">#REF!</definedName>
    <definedName name="TACADEMICO" localSheetId="59">#REF!</definedName>
    <definedName name="TACADEMICO" localSheetId="25">#REF!</definedName>
    <definedName name="TACADEMICO" localSheetId="39">#REF!</definedName>
    <definedName name="TACADEMICO">#REF!</definedName>
    <definedName name="TBASE" localSheetId="41">#REF!</definedName>
    <definedName name="TBASE" localSheetId="31">#REF!</definedName>
    <definedName name="TBASE" localSheetId="30">#REF!</definedName>
    <definedName name="TBASE" localSheetId="61">#REF!</definedName>
    <definedName name="TBASE" localSheetId="28">#REF!</definedName>
    <definedName name="TBASE" localSheetId="42">#REF!</definedName>
    <definedName name="TBASE" localSheetId="43">#REF!</definedName>
    <definedName name="TBASE" localSheetId="23">#REF!</definedName>
    <definedName name="TBASE" localSheetId="44">#REF!</definedName>
    <definedName name="TBASE" localSheetId="24">#REF!</definedName>
    <definedName name="TBASE" localSheetId="48">#REF!</definedName>
    <definedName name="TBASE" localSheetId="58">#REF!</definedName>
    <definedName name="TBASE" localSheetId="59">#REF!</definedName>
    <definedName name="TBASE" localSheetId="25">#REF!</definedName>
    <definedName name="TBASE" localSheetId="39">#REF!</definedName>
    <definedName name="TBASE">#REF!</definedName>
    <definedName name="TCONFIANZA" localSheetId="41">#REF!</definedName>
    <definedName name="TCONFIANZA" localSheetId="31">#REF!</definedName>
    <definedName name="TCONFIANZA" localSheetId="30">#REF!</definedName>
    <definedName name="TCONFIANZA" localSheetId="61">#REF!</definedName>
    <definedName name="TCONFIANZA" localSheetId="28">#REF!</definedName>
    <definedName name="TCONFIANZA" localSheetId="42">#REF!</definedName>
    <definedName name="TCONFIANZA" localSheetId="43">#REF!</definedName>
    <definedName name="TCONFIANZA" localSheetId="23">#REF!</definedName>
    <definedName name="TCONFIANZA" localSheetId="44">#REF!</definedName>
    <definedName name="TCONFIANZA" localSheetId="24">#REF!</definedName>
    <definedName name="TCONFIANZA" localSheetId="48">#REF!</definedName>
    <definedName name="TCONFIANZA" localSheetId="58">#REF!</definedName>
    <definedName name="TCONFIANZA" localSheetId="59">#REF!</definedName>
    <definedName name="TCONFIANZA" localSheetId="25">#REF!</definedName>
    <definedName name="TCONFIANZA" localSheetId="39">#REF!</definedName>
    <definedName name="TCONFIANZA">#REF!</definedName>
    <definedName name="TFUNCIONARIOS" localSheetId="41">#REF!</definedName>
    <definedName name="TFUNCIONARIOS" localSheetId="31">#REF!</definedName>
    <definedName name="TFUNCIONARIOS" localSheetId="30">#REF!</definedName>
    <definedName name="TFUNCIONARIOS" localSheetId="61">#REF!</definedName>
    <definedName name="TFUNCIONARIOS" localSheetId="28">#REF!</definedName>
    <definedName name="TFUNCIONARIOS" localSheetId="42">#REF!</definedName>
    <definedName name="TFUNCIONARIOS" localSheetId="43">#REF!</definedName>
    <definedName name="TFUNCIONARIOS" localSheetId="23">#REF!</definedName>
    <definedName name="TFUNCIONARIOS" localSheetId="44">#REF!</definedName>
    <definedName name="TFUNCIONARIOS" localSheetId="24">#REF!</definedName>
    <definedName name="TFUNCIONARIOS" localSheetId="48">#REF!</definedName>
    <definedName name="TFUNCIONARIOS" localSheetId="58">#REF!</definedName>
    <definedName name="TFUNCIONARIOS" localSheetId="59">#REF!</definedName>
    <definedName name="TFUNCIONARIOS" localSheetId="25">#REF!</definedName>
    <definedName name="TFUNCIONARIOS" localSheetId="39">#REF!</definedName>
    <definedName name="TFUNCIONARIOS">#REF!</definedName>
    <definedName name="TIPO_DE_CONVENIO" localSheetId="41">#REF!</definedName>
    <definedName name="TIPO_DE_CONVENIO" localSheetId="42">#REF!</definedName>
    <definedName name="TIPO_DE_CONVENIO" localSheetId="43">#REF!</definedName>
    <definedName name="TIPO_DE_CONVENIO" localSheetId="23">#REF!</definedName>
    <definedName name="TIPO_DE_CONVENIO" localSheetId="44">#REF!</definedName>
    <definedName name="TIPO_DE_CONVENIO" localSheetId="24">#REF!</definedName>
    <definedName name="TIPO_DE_CONVENIO" localSheetId="48">#REF!</definedName>
    <definedName name="TIPO_DE_CONVENIO" localSheetId="58">#REF!</definedName>
    <definedName name="TIPO_DE_CONVENIO" localSheetId="59">#REF!</definedName>
    <definedName name="TIPO_DE_CONVENIO" localSheetId="25">#REF!</definedName>
    <definedName name="TIPO_DE_CONVENIO" localSheetId="39">#REF!</definedName>
    <definedName name="TIPO_DE_CONVENIO">#REF!</definedName>
    <definedName name="TIPO_GMM_TIP" localSheetId="73">[14]CATALOGOS!$N$3:$N$4</definedName>
    <definedName name="TIPO_GMM_TIP" localSheetId="31">[14]CATALOGOS!$N$3:$N$4</definedName>
    <definedName name="TIPO_GMM_TIP" localSheetId="30">[14]CATALOGOS!$N$3:$N$4</definedName>
    <definedName name="TIPO_GMM_TIP" localSheetId="61">[14]CATALOGOS!$N$3:$N$4</definedName>
    <definedName name="TIPO_GMM_TIP" localSheetId="72">[14]CATALOGOS!$N$3:$N$4</definedName>
    <definedName name="TIPO_GMM_TIP">[14]CATALOGOS!$N$3:$N$4</definedName>
    <definedName name="TIPO_Q_TIP" localSheetId="73">[14]CATALOGOS!$L$3:$L$5</definedName>
    <definedName name="TIPO_Q_TIP" localSheetId="31">[14]CATALOGOS!$L$3:$L$5</definedName>
    <definedName name="TIPO_Q_TIP" localSheetId="30">[14]CATALOGOS!$L$3:$L$5</definedName>
    <definedName name="TIPO_Q_TIP" localSheetId="61">[14]CATALOGOS!$L$3:$L$5</definedName>
    <definedName name="TIPO_Q_TIP" localSheetId="72">[14]CATALOGOS!$L$3:$L$5</definedName>
    <definedName name="TIPO_Q_TIP">[14]CATALOGOS!$L$3:$L$5</definedName>
    <definedName name="_xlnm.Print_Titles" localSheetId="8">'% de Admisión'!$A:$B,'% de Admisión'!$2:$4</definedName>
    <definedName name="_xlnm.Print_Titles" localSheetId="9">'% de Admisión por sexo'!$A:$A,'% de Admisión por sexo'!$2:$2</definedName>
    <definedName name="_xlnm.Print_Titles" localSheetId="14">'% de Primer Ingreso por sexo'!$A:$A,'% de Primer Ingreso por sexo'!$2:$2</definedName>
    <definedName name="_xlnm.Print_Titles" localSheetId="13">'% Primer Ingreso'!$A:$B,'% Primer Ingreso'!$2:$5</definedName>
    <definedName name="_xlnm.Print_Titles" localSheetId="54">'Actividades deportivas'!$12:$45</definedName>
    <definedName name="_xlnm.Print_Titles" localSheetId="6">Admisión!$A:$B,Admisión!$2:$4</definedName>
    <definedName name="_xlnm.Print_Titles" localSheetId="7">'Admisión por sexo'!$A:$A,'Admisión por sexo'!$2:$2</definedName>
    <definedName name="_xlnm.Print_Titles" localSheetId="17">'Alumnado Activo'!$A:$A,'Alumnado Activo'!$2:$3</definedName>
    <definedName name="_xlnm.Print_Titles" localSheetId="18">'Alumnado Activo por sexo'!$A:$A,'Alumnado Activo por sexo'!$2:$2</definedName>
    <definedName name="_xlnm.Print_Titles" localSheetId="4">Aspirantes!$A:$B,Aspirantes!$2:$5</definedName>
    <definedName name="_xlnm.Print_Titles" localSheetId="5">'Aspirantes por sexo'!$A:$A,'Aspirantes por sexo'!$2:$2</definedName>
    <definedName name="_xlnm.Print_Titles" localSheetId="20">Bajas!$A:$A,Bajas!$2:$5</definedName>
    <definedName name="_xlnm.Print_Titles" localSheetId="28">'Becas alumnos'!$A:$B,'Becas alumnos'!$2:$4</definedName>
    <definedName name="_xlnm.Print_Titles" localSheetId="36">'Definitivos x categoría'!$A:$B</definedName>
    <definedName name="_xlnm.Print_Titles" localSheetId="37">'Definitivos x grado'!$A:$A</definedName>
    <definedName name="_xlnm.Print_Titles" localSheetId="38">'Definitivos x sexo'!$A:$B</definedName>
    <definedName name="_xlnm.Print_Titles" localSheetId="22">Egreso!$2:$4</definedName>
    <definedName name="_xlnm.Print_Titles" localSheetId="15">Matrícula!$A:$B,Matrícula!$2:$5</definedName>
    <definedName name="_xlnm.Print_Titles" localSheetId="16">'Matrícula por sexo'!$A:$A,'Matrícula por sexo'!$2:$2</definedName>
    <definedName name="_xlnm.Print_Titles" localSheetId="11">'Primer Ingreso'!$A:$B,'Primer Ingreso'!$2:$4</definedName>
    <definedName name="_xlnm.Print_Titles" localSheetId="12">'Primer Ingreso por sexo'!$A:$A,'Primer Ingreso por sexo'!$2:$2</definedName>
    <definedName name="_xlnm.Print_Titles" localSheetId="27">Titulación!$2:$4</definedName>
    <definedName name="_xlnm.Print_Titles" localSheetId="26">'Trimestres para egresar'!$2:$4</definedName>
    <definedName name="Títulos_a_imprimir_IM" localSheetId="73">[2]IPNATM01!$A$2:$IV$18</definedName>
    <definedName name="Títulos_a_imprimir_IM" localSheetId="31">[2]IPNATM01!$A$2:$IV$18</definedName>
    <definedName name="Títulos_a_imprimir_IM" localSheetId="30">[2]IPNATM01!$A$2:$IV$18</definedName>
    <definedName name="Títulos_a_imprimir_IM" localSheetId="61">[2]IPNATM01!$A$2:$IV$18</definedName>
    <definedName name="Títulos_a_imprimir_IM" localSheetId="72">[2]IPNATM01!$A$2:$IV$18</definedName>
    <definedName name="Títulos_a_imprimir_IM">[17]IPNATM01!$A$2:$IV$18</definedName>
    <definedName name="tlax1" localSheetId="41">#REF!</definedName>
    <definedName name="tlax1" localSheetId="31">#REF!</definedName>
    <definedName name="tlax1" localSheetId="30">#REF!</definedName>
    <definedName name="tlax1" localSheetId="61">#REF!</definedName>
    <definedName name="tlax1" localSheetId="28">#REF!</definedName>
    <definedName name="tlax1" localSheetId="42">#REF!</definedName>
    <definedName name="tlax1" localSheetId="43">#REF!</definedName>
    <definedName name="tlax1" localSheetId="23">#REF!</definedName>
    <definedName name="tlax1" localSheetId="44">#REF!</definedName>
    <definedName name="tlax1" localSheetId="24">#REF!</definedName>
    <definedName name="tlax1" localSheetId="48">#REF!</definedName>
    <definedName name="tlax1" localSheetId="58">#REF!</definedName>
    <definedName name="tlax1" localSheetId="59">#REF!</definedName>
    <definedName name="tlax1" localSheetId="25">#REF!</definedName>
    <definedName name="tlax1" localSheetId="39">#REF!</definedName>
    <definedName name="tlax1">#REF!</definedName>
    <definedName name="tlax2" localSheetId="41">#REF!</definedName>
    <definedName name="tlax2" localSheetId="31">#REF!</definedName>
    <definedName name="tlax2" localSheetId="30">#REF!</definedName>
    <definedName name="tlax2" localSheetId="61">#REF!</definedName>
    <definedName name="tlax2" localSheetId="28">#REF!</definedName>
    <definedName name="tlax2" localSheetId="42">#REF!</definedName>
    <definedName name="tlax2" localSheetId="43">#REF!</definedName>
    <definedName name="tlax2" localSheetId="23">#REF!</definedName>
    <definedName name="tlax2" localSheetId="44">#REF!</definedName>
    <definedName name="tlax2" localSheetId="24">#REF!</definedName>
    <definedName name="tlax2" localSheetId="48">#REF!</definedName>
    <definedName name="tlax2" localSheetId="58">#REF!</definedName>
    <definedName name="tlax2" localSheetId="59">#REF!</definedName>
    <definedName name="tlax2" localSheetId="25">#REF!</definedName>
    <definedName name="tlax2" localSheetId="39">#REF!</definedName>
    <definedName name="tlax2">#REF!</definedName>
    <definedName name="Total" localSheetId="41">#REF!</definedName>
    <definedName name="Total" localSheetId="31">#REF!</definedName>
    <definedName name="Total" localSheetId="30">#REF!</definedName>
    <definedName name="Total" localSheetId="61">#REF!</definedName>
    <definedName name="Total" localSheetId="28">#REF!</definedName>
    <definedName name="Total" localSheetId="42">#REF!</definedName>
    <definedName name="Total" localSheetId="43">#REF!</definedName>
    <definedName name="Total" localSheetId="23">#REF!</definedName>
    <definedName name="Total" localSheetId="44">#REF!</definedName>
    <definedName name="Total" localSheetId="24">#REF!</definedName>
    <definedName name="Total" localSheetId="48">#REF!</definedName>
    <definedName name="Total" localSheetId="58">#REF!</definedName>
    <definedName name="Total" localSheetId="59">#REF!</definedName>
    <definedName name="Total" localSheetId="25">#REF!</definedName>
    <definedName name="Total" localSheetId="39">#REF!</definedName>
    <definedName name="Total">#REF!</definedName>
    <definedName name="TTTT" localSheetId="73">'[5]32CCG94'!#REF!</definedName>
    <definedName name="TTTT" localSheetId="41">'[5]32CCG94'!#REF!</definedName>
    <definedName name="TTTT" localSheetId="31">'[5]32CCG94'!#REF!</definedName>
    <definedName name="TTTT" localSheetId="61">'[5]32CCG94'!#REF!</definedName>
    <definedName name="TTTT" localSheetId="28">'[5]32CCG94'!#REF!</definedName>
    <definedName name="TTTT" localSheetId="42">'[5]32CCG94'!#REF!</definedName>
    <definedName name="TTTT" localSheetId="43">'[5]32CCG94'!#REF!</definedName>
    <definedName name="TTTT" localSheetId="23">'[6]32CCG94'!#REF!</definedName>
    <definedName name="TTTT" localSheetId="44">'[5]32CCG94'!#REF!</definedName>
    <definedName name="TTTT" localSheetId="24">'[6]32CCG94'!#REF!</definedName>
    <definedName name="TTTT" localSheetId="48">'[5]32CCG94'!#REF!</definedName>
    <definedName name="TTTT" localSheetId="58">'[5]32CCG94'!#REF!</definedName>
    <definedName name="TTTT" localSheetId="59">'[5]32CCG94'!#REF!</definedName>
    <definedName name="TTTT" localSheetId="25">'[6]32CCG94'!#REF!</definedName>
    <definedName name="TTTT">'[5]32CCG94'!#REF!</definedName>
    <definedName name="Tulanc" localSheetId="73">#REF!</definedName>
    <definedName name="Tulanc" localSheetId="41">#REF!</definedName>
    <definedName name="Tulanc" localSheetId="31">#REF!</definedName>
    <definedName name="Tulanc" localSheetId="30">#REF!</definedName>
    <definedName name="Tulanc" localSheetId="61">#REF!</definedName>
    <definedName name="Tulanc" localSheetId="28">#REF!</definedName>
    <definedName name="Tulanc" localSheetId="42">#REF!</definedName>
    <definedName name="Tulanc" localSheetId="43">#REF!</definedName>
    <definedName name="Tulanc" localSheetId="23">#REF!</definedName>
    <definedName name="Tulanc" localSheetId="44">#REF!</definedName>
    <definedName name="Tulanc" localSheetId="24">#REF!</definedName>
    <definedName name="Tulanc" localSheetId="48">#REF!</definedName>
    <definedName name="Tulanc" localSheetId="58">#REF!</definedName>
    <definedName name="Tulanc" localSheetId="59">#REF!</definedName>
    <definedName name="Tulanc" localSheetId="25">#REF!</definedName>
    <definedName name="Tulanc" localSheetId="39">#REF!</definedName>
    <definedName name="Tulanc">#REF!</definedName>
    <definedName name="UABC95" localSheetId="73">'[5]32CCG94'!#REF!</definedName>
    <definedName name="UABC95" localSheetId="41">'[5]32CCG94'!#REF!</definedName>
    <definedName name="UABC95" localSheetId="31">'[5]32CCG94'!#REF!</definedName>
    <definedName name="UABC95" localSheetId="61">'[5]32CCG94'!#REF!</definedName>
    <definedName name="UABC95" localSheetId="28">'[5]32CCG94'!#REF!</definedName>
    <definedName name="UABC95" localSheetId="42">'[5]32CCG94'!#REF!</definedName>
    <definedName name="UABC95" localSheetId="43">'[5]32CCG94'!#REF!</definedName>
    <definedName name="UABC95" localSheetId="23">'[6]32CCG94'!#REF!</definedName>
    <definedName name="UABC95" localSheetId="44">'[5]32CCG94'!#REF!</definedName>
    <definedName name="UABC95" localSheetId="24">'[6]32CCG94'!#REF!</definedName>
    <definedName name="UABC95" localSheetId="48">'[5]32CCG94'!#REF!</definedName>
    <definedName name="UABC95" localSheetId="58">'[5]32CCG94'!#REF!</definedName>
    <definedName name="UABC95" localSheetId="59">'[5]32CCG94'!#REF!</definedName>
    <definedName name="UABC95" localSheetId="25">'[6]32CCG94'!#REF!</definedName>
    <definedName name="UABC95">'[5]32CCG94'!#REF!</definedName>
    <definedName name="UABC97" localSheetId="73">'[5]32CCG94'!#REF!</definedName>
    <definedName name="UABC97" localSheetId="41">'[5]32CCG94'!#REF!</definedName>
    <definedName name="UABC97" localSheetId="31">'[5]32CCG94'!#REF!</definedName>
    <definedName name="UABC97" localSheetId="61">'[5]32CCG94'!#REF!</definedName>
    <definedName name="UABC97" localSheetId="28">'[5]32CCG94'!#REF!</definedName>
    <definedName name="UABC97" localSheetId="42">'[5]32CCG94'!#REF!</definedName>
    <definedName name="UABC97" localSheetId="43">'[5]32CCG94'!#REF!</definedName>
    <definedName name="UABC97" localSheetId="23">'[6]32CCG94'!#REF!</definedName>
    <definedName name="UABC97" localSheetId="44">'[5]32CCG94'!#REF!</definedName>
    <definedName name="UABC97" localSheetId="24">'[6]32CCG94'!#REF!</definedName>
    <definedName name="UABC97" localSheetId="48">'[5]32CCG94'!#REF!</definedName>
    <definedName name="UABC97" localSheetId="58">'[5]32CCG94'!#REF!</definedName>
    <definedName name="UABC97" localSheetId="59">'[5]32CCG94'!#REF!</definedName>
    <definedName name="UABC97" localSheetId="25">'[6]32CCG94'!#REF!</definedName>
    <definedName name="UABC97">'[5]32CCG94'!#REF!</definedName>
    <definedName name="USESE" localSheetId="73">[2]planew99!$A$10:$J$130</definedName>
    <definedName name="USESE" localSheetId="31">[2]planew99!$A$10:$J$130</definedName>
    <definedName name="USESE" localSheetId="30">[2]planew99!$A$10:$J$130</definedName>
    <definedName name="USESE" localSheetId="61">[2]planew99!$A$10:$J$130</definedName>
    <definedName name="USESE" localSheetId="72">[2]planew99!$A$10:$J$130</definedName>
    <definedName name="USESE">[18]planew99!$A$10:$J$130</definedName>
    <definedName name="v" localSheetId="41">#REF!</definedName>
    <definedName name="v" localSheetId="31">#REF!</definedName>
    <definedName name="v" localSheetId="30">#REF!</definedName>
    <definedName name="v" localSheetId="61">#REF!</definedName>
    <definedName name="v" localSheetId="28">#REF!</definedName>
    <definedName name="v" localSheetId="42">#REF!</definedName>
    <definedName name="v" localSheetId="43">#REF!</definedName>
    <definedName name="v" localSheetId="23">#REF!</definedName>
    <definedName name="v" localSheetId="44">#REF!</definedName>
    <definedName name="v" localSheetId="24">#REF!</definedName>
    <definedName name="v" localSheetId="48">#REF!</definedName>
    <definedName name="v" localSheetId="58">#REF!</definedName>
    <definedName name="v" localSheetId="59">#REF!</definedName>
    <definedName name="v" localSheetId="25">#REF!</definedName>
    <definedName name="v" localSheetId="39">#REF!</definedName>
    <definedName name="v">#REF!</definedName>
    <definedName name="VEGA" localSheetId="73">'[5]32CCG94'!#REF!</definedName>
    <definedName name="VEGA" localSheetId="41">'[5]32CCG94'!#REF!</definedName>
    <definedName name="VEGA" localSheetId="31">'[5]32CCG94'!#REF!</definedName>
    <definedName name="VEGA" localSheetId="61">'[5]32CCG94'!#REF!</definedName>
    <definedName name="VEGA" localSheetId="28">'[5]32CCG94'!#REF!</definedName>
    <definedName name="VEGA" localSheetId="42">'[5]32CCG94'!#REF!</definedName>
    <definedName name="VEGA" localSheetId="43">'[5]32CCG94'!#REF!</definedName>
    <definedName name="VEGA" localSheetId="23">'[6]32CCG94'!#REF!</definedName>
    <definedName name="VEGA" localSheetId="44">'[5]32CCG94'!#REF!</definedName>
    <definedName name="VEGA" localSheetId="24">'[6]32CCG94'!#REF!</definedName>
    <definedName name="VEGA" localSheetId="48">'[5]32CCG94'!#REF!</definedName>
    <definedName name="VEGA" localSheetId="58">'[5]32CCG94'!#REF!</definedName>
    <definedName name="VEGA" localSheetId="59">'[5]32CCG94'!#REF!</definedName>
    <definedName name="VEGA" localSheetId="25">'[6]32CCG94'!#REF!</definedName>
    <definedName name="VEGA">'[5]32CCG94'!#REF!</definedName>
    <definedName name="VRREW" localSheetId="73">'[5]32CCG94'!#REF!</definedName>
    <definedName name="VRREW" localSheetId="41">'[5]32CCG94'!#REF!</definedName>
    <definedName name="VRREW" localSheetId="31">'[5]32CCG94'!#REF!</definedName>
    <definedName name="VRREW" localSheetId="61">'[5]32CCG94'!#REF!</definedName>
    <definedName name="VRREW" localSheetId="28">'[5]32CCG94'!#REF!</definedName>
    <definedName name="VRREW" localSheetId="42">'[5]32CCG94'!#REF!</definedName>
    <definedName name="VRREW" localSheetId="43">'[5]32CCG94'!#REF!</definedName>
    <definedName name="VRREW" localSheetId="23">'[6]32CCG94'!#REF!</definedName>
    <definedName name="VRREW" localSheetId="44">'[5]32CCG94'!#REF!</definedName>
    <definedName name="VRREW" localSheetId="24">'[6]32CCG94'!#REF!</definedName>
    <definedName name="VRREW" localSheetId="48">'[5]32CCG94'!#REF!</definedName>
    <definedName name="VRREW" localSheetId="58">'[5]32CCG94'!#REF!</definedName>
    <definedName name="VRREW" localSheetId="59">'[5]32CCG94'!#REF!</definedName>
    <definedName name="VRREW" localSheetId="25">'[6]32CCG94'!#REF!</definedName>
    <definedName name="VRREW">'[5]32CCG94'!#REF!</definedName>
    <definedName name="VV" localSheetId="73">#REF!</definedName>
    <definedName name="VV" localSheetId="41">#REF!</definedName>
    <definedName name="VV" localSheetId="31">#REF!</definedName>
    <definedName name="VV" localSheetId="30">#REF!</definedName>
    <definedName name="VV" localSheetId="61">#REF!</definedName>
    <definedName name="VV" localSheetId="28">#REF!</definedName>
    <definedName name="VV" localSheetId="42">#REF!</definedName>
    <definedName name="VV" localSheetId="43">#REF!</definedName>
    <definedName name="VV" localSheetId="23">#REF!</definedName>
    <definedName name="VV" localSheetId="44">#REF!</definedName>
    <definedName name="VV" localSheetId="24">#REF!</definedName>
    <definedName name="VV" localSheetId="48">#REF!</definedName>
    <definedName name="VV" localSheetId="58">#REF!</definedName>
    <definedName name="VV" localSheetId="59">#REF!</definedName>
    <definedName name="VV" localSheetId="25">#REF!</definedName>
    <definedName name="VV" localSheetId="39">#REF!</definedName>
    <definedName name="VV">#REF!</definedName>
    <definedName name="VVVVVVVVVVVVVVVV" localSheetId="73">'[5]32CCG94'!#REF!</definedName>
    <definedName name="VVVVVVVVVVVVVVVV" localSheetId="41">'[5]32CCG94'!#REF!</definedName>
    <definedName name="VVVVVVVVVVVVVVVV" localSheetId="31">'[5]32CCG94'!#REF!</definedName>
    <definedName name="VVVVVVVVVVVVVVVV" localSheetId="61">'[5]32CCG94'!#REF!</definedName>
    <definedName name="VVVVVVVVVVVVVVVV" localSheetId="28">'[5]32CCG94'!#REF!</definedName>
    <definedName name="VVVVVVVVVVVVVVVV" localSheetId="42">'[5]32CCG94'!#REF!</definedName>
    <definedName name="VVVVVVVVVVVVVVVV" localSheetId="43">'[5]32CCG94'!#REF!</definedName>
    <definedName name="VVVVVVVVVVVVVVVV" localSheetId="23">'[6]32CCG94'!#REF!</definedName>
    <definedName name="VVVVVVVVVVVVVVVV" localSheetId="44">'[5]32CCG94'!#REF!</definedName>
    <definedName name="VVVVVVVVVVVVVVVV" localSheetId="24">'[6]32CCG94'!#REF!</definedName>
    <definedName name="VVVVVVVVVVVVVVVV" localSheetId="48">'[5]32CCG94'!#REF!</definedName>
    <definedName name="VVVVVVVVVVVVVVVV" localSheetId="58">'[5]32CCG94'!#REF!</definedName>
    <definedName name="VVVVVVVVVVVVVVVV" localSheetId="59">'[5]32CCG94'!#REF!</definedName>
    <definedName name="VVVVVVVVVVVVVVVV" localSheetId="25">'[6]32CCG94'!#REF!</definedName>
    <definedName name="VVVVVVVVVVVVVVVV">'[5]32CCG94'!#REF!</definedName>
    <definedName name="x" localSheetId="41">#REF!</definedName>
    <definedName name="x" localSheetId="31">#REF!</definedName>
    <definedName name="x" localSheetId="30">#REF!</definedName>
    <definedName name="x" localSheetId="61">#REF!</definedName>
    <definedName name="x" localSheetId="28">#REF!</definedName>
    <definedName name="x" localSheetId="42">#REF!</definedName>
    <definedName name="x" localSheetId="43">#REF!</definedName>
    <definedName name="x" localSheetId="23">#REF!</definedName>
    <definedName name="x" localSheetId="44">#REF!</definedName>
    <definedName name="x" localSheetId="24">#REF!</definedName>
    <definedName name="x" localSheetId="48">#REF!</definedName>
    <definedName name="x" localSheetId="58">#REF!</definedName>
    <definedName name="x" localSheetId="59">#REF!</definedName>
    <definedName name="x" localSheetId="25">#REF!</definedName>
    <definedName name="x" localSheetId="39">#REF!</definedName>
    <definedName name="x">#REF!</definedName>
    <definedName name="XSE" localSheetId="73">'[5]32CCG94'!#REF!</definedName>
    <definedName name="XSE" localSheetId="41">'[5]32CCG94'!#REF!</definedName>
    <definedName name="XSE" localSheetId="31">'[5]32CCG94'!#REF!</definedName>
    <definedName name="XSE" localSheetId="61">'[5]32CCG94'!#REF!</definedName>
    <definedName name="XSE" localSheetId="28">'[5]32CCG94'!#REF!</definedName>
    <definedName name="XSE" localSheetId="42">'[5]32CCG94'!#REF!</definedName>
    <definedName name="XSE" localSheetId="43">'[5]32CCG94'!#REF!</definedName>
    <definedName name="XSE" localSheetId="23">'[6]32CCG94'!#REF!</definedName>
    <definedName name="XSE" localSheetId="44">'[5]32CCG94'!#REF!</definedName>
    <definedName name="XSE" localSheetId="24">'[6]32CCG94'!#REF!</definedName>
    <definedName name="XSE" localSheetId="48">'[5]32CCG94'!#REF!</definedName>
    <definedName name="XSE" localSheetId="58">'[5]32CCG94'!#REF!</definedName>
    <definedName name="XSE" localSheetId="59">'[5]32CCG94'!#REF!</definedName>
    <definedName name="XSE" localSheetId="25">'[6]32CCG94'!#REF!</definedName>
    <definedName name="XSE">'[5]32CCG94'!#REF!</definedName>
    <definedName name="XXXX" localSheetId="41">'[5]32CCG94'!#REF!</definedName>
    <definedName name="XXXX" localSheetId="61">'[5]32CCG94'!#REF!</definedName>
    <definedName name="XXXX" localSheetId="28">'[5]32CCG94'!#REF!</definedName>
    <definedName name="XXXX" localSheetId="42">'[5]32CCG94'!#REF!</definedName>
    <definedName name="XXXX" localSheetId="43">'[5]32CCG94'!#REF!</definedName>
    <definedName name="XXXX" localSheetId="23">'[8]32CCG94'!#REF!</definedName>
    <definedName name="XXXX" localSheetId="44">'[5]32CCG94'!#REF!</definedName>
    <definedName name="XXXX" localSheetId="24">'[8]32CCG94'!#REF!</definedName>
    <definedName name="XXXX" localSheetId="48">'[5]32CCG94'!#REF!</definedName>
    <definedName name="XXXX" localSheetId="58">'[5]32CCG94'!#REF!</definedName>
    <definedName name="XXXX" localSheetId="59">'[5]32CCG94'!#REF!</definedName>
    <definedName name="XXXX" localSheetId="25">'[8]32CCG94'!#REF!</definedName>
    <definedName name="XXXX">'[5]32CCG94'!#REF!</definedName>
    <definedName name="XXXXXX" localSheetId="41" hidden="1">'[2]TAB DCENTE CETI 2002'!#REF!</definedName>
    <definedName name="XXXXXX" localSheetId="61" hidden="1">'[2]TAB DCENTE CETI 2002'!#REF!</definedName>
    <definedName name="XXXXXX" localSheetId="75" hidden="1">'[2]TAB DCENTE CETI 2002'!#REF!</definedName>
    <definedName name="XXXXXX" localSheetId="28" hidden="1">'[2]TAB DCENTE CETI 2002'!#REF!</definedName>
    <definedName name="XXXXXX" localSheetId="42" hidden="1">'[2]TAB DCENTE CETI 2002'!#REF!</definedName>
    <definedName name="XXXXXX" localSheetId="43" hidden="1">'[2]TAB DCENTE CETI 2002'!#REF!</definedName>
    <definedName name="XXXXXX" localSheetId="23" hidden="1">'[2]TAB DCENTE CETI 2002'!#REF!</definedName>
    <definedName name="XXXXXX" localSheetId="44" hidden="1">'[2]TAB DCENTE CETI 2002'!#REF!</definedName>
    <definedName name="XXXXXX" localSheetId="24" hidden="1">'[2]TAB DCENTE CETI 2002'!#REF!</definedName>
    <definedName name="XXXXXX" localSheetId="74">#REF!</definedName>
    <definedName name="XXXXXX" localSheetId="48" hidden="1">'[2]TAB DCENTE CETI 2002'!#REF!</definedName>
    <definedName name="XXXXXX" localSheetId="58" hidden="1">'[2]TAB DCENTE CETI 2002'!#REF!</definedName>
    <definedName name="XXXXXX" localSheetId="59" hidden="1">'[2]TAB DCENTE CETI 2002'!#REF!</definedName>
    <definedName name="XXXXXX" localSheetId="25" hidden="1">'[2]TAB DCENTE CETI 2002'!#REF!</definedName>
    <definedName name="XXXXXX" hidden="1">'[2]TAB DCENTE CETI 2002'!#REF!</definedName>
    <definedName name="XXXXXXXXXXXXXXXX" localSheetId="73">'[5]32CCG94'!#REF!</definedName>
    <definedName name="XXXXXXXXXXXXXXXX" localSheetId="41">'[5]32CCG94'!#REF!</definedName>
    <definedName name="XXXXXXXXXXXXXXXX" localSheetId="31">'[5]32CCG94'!#REF!</definedName>
    <definedName name="XXXXXXXXXXXXXXXX" localSheetId="61">'[5]32CCG94'!#REF!</definedName>
    <definedName name="XXXXXXXXXXXXXXXX" localSheetId="28">'[5]32CCG94'!#REF!</definedName>
    <definedName name="XXXXXXXXXXXXXXXX" localSheetId="42">'[5]32CCG94'!#REF!</definedName>
    <definedName name="XXXXXXXXXXXXXXXX" localSheetId="43">'[5]32CCG94'!#REF!</definedName>
    <definedName name="XXXXXXXXXXXXXXXX" localSheetId="23">'[6]32CCG94'!#REF!</definedName>
    <definedName name="XXXXXXXXXXXXXXXX" localSheetId="44">'[5]32CCG94'!#REF!</definedName>
    <definedName name="XXXXXXXXXXXXXXXX" localSheetId="24">'[6]32CCG94'!#REF!</definedName>
    <definedName name="XXXXXXXXXXXXXXXX" localSheetId="48">'[5]32CCG94'!#REF!</definedName>
    <definedName name="XXXXXXXXXXXXXXXX" localSheetId="58">'[5]32CCG94'!#REF!</definedName>
    <definedName name="XXXXXXXXXXXXXXXX" localSheetId="59">'[5]32CCG94'!#REF!</definedName>
    <definedName name="XXXXXXXXXXXXXXXX" localSheetId="25">'[6]32CCG94'!#REF!</definedName>
    <definedName name="XXXXXXXXXXXXXXXX">'[5]32CCG94'!#REF!</definedName>
    <definedName name="yt" localSheetId="41">#REF!</definedName>
    <definedName name="yt" localSheetId="31">#REF!</definedName>
    <definedName name="yt" localSheetId="30">#REF!</definedName>
    <definedName name="yt" localSheetId="61">#REF!</definedName>
    <definedName name="yt" localSheetId="28">#REF!</definedName>
    <definedName name="yt" localSheetId="42">#REF!</definedName>
    <definedName name="yt" localSheetId="43">#REF!</definedName>
    <definedName name="yt" localSheetId="23">#REF!</definedName>
    <definedName name="yt" localSheetId="44">#REF!</definedName>
    <definedName name="yt" localSheetId="24">#REF!</definedName>
    <definedName name="yt" localSheetId="48">#REF!</definedName>
    <definedName name="yt" localSheetId="58">#REF!</definedName>
    <definedName name="yt" localSheetId="59">#REF!</definedName>
    <definedName name="yt" localSheetId="25">#REF!</definedName>
    <definedName name="yt" localSheetId="39">#REF!</definedName>
    <definedName name="yt">#REF!</definedName>
    <definedName name="ytr" localSheetId="73">#REF!</definedName>
    <definedName name="ytr" localSheetId="41">#REF!</definedName>
    <definedName name="ytr" localSheetId="31">#REF!</definedName>
    <definedName name="ytr" localSheetId="30">#REF!</definedName>
    <definedName name="ytr" localSheetId="61">#REF!</definedName>
    <definedName name="ytr" localSheetId="28">#REF!</definedName>
    <definedName name="ytr" localSheetId="42">#REF!</definedName>
    <definedName name="ytr" localSheetId="43">#REF!</definedName>
    <definedName name="ytr" localSheetId="23">#REF!</definedName>
    <definedName name="ytr" localSheetId="44">#REF!</definedName>
    <definedName name="ytr" localSheetId="24">#REF!</definedName>
    <definedName name="ytr" localSheetId="48">#REF!</definedName>
    <definedName name="ytr" localSheetId="58">#REF!</definedName>
    <definedName name="ytr" localSheetId="59">#REF!</definedName>
    <definedName name="ytr" localSheetId="25">#REF!</definedName>
    <definedName name="ytr" localSheetId="39">#REF!</definedName>
    <definedName name="ytr">#REF!</definedName>
    <definedName name="yuc1" localSheetId="41">#REF!</definedName>
    <definedName name="yuc1" localSheetId="31">#REF!</definedName>
    <definedName name="yuc1" localSheetId="30">#REF!</definedName>
    <definedName name="yuc1" localSheetId="61">#REF!</definedName>
    <definedName name="yuc1" localSheetId="28">#REF!</definedName>
    <definedName name="yuc1" localSheetId="42">#REF!</definedName>
    <definedName name="yuc1" localSheetId="43">#REF!</definedName>
    <definedName name="yuc1" localSheetId="23">#REF!</definedName>
    <definedName name="yuc1" localSheetId="44">#REF!</definedName>
    <definedName name="yuc1" localSheetId="24">#REF!</definedName>
    <definedName name="yuc1" localSheetId="48">#REF!</definedName>
    <definedName name="yuc1" localSheetId="58">#REF!</definedName>
    <definedName name="yuc1" localSheetId="59">#REF!</definedName>
    <definedName name="yuc1" localSheetId="25">#REF!</definedName>
    <definedName name="yuc1" localSheetId="39">#REF!</definedName>
    <definedName name="yuc1">#REF!</definedName>
    <definedName name="yuc2" localSheetId="41">#REF!</definedName>
    <definedName name="yuc2" localSheetId="31">#REF!</definedName>
    <definedName name="yuc2" localSheetId="30">#REF!</definedName>
    <definedName name="yuc2" localSheetId="61">#REF!</definedName>
    <definedName name="yuc2" localSheetId="28">#REF!</definedName>
    <definedName name="yuc2" localSheetId="42">#REF!</definedName>
    <definedName name="yuc2" localSheetId="43">#REF!</definedName>
    <definedName name="yuc2" localSheetId="23">#REF!</definedName>
    <definedName name="yuc2" localSheetId="44">#REF!</definedName>
    <definedName name="yuc2" localSheetId="24">#REF!</definedName>
    <definedName name="yuc2" localSheetId="48">#REF!</definedName>
    <definedName name="yuc2" localSheetId="58">#REF!</definedName>
    <definedName name="yuc2" localSheetId="59">#REF!</definedName>
    <definedName name="yuc2" localSheetId="25">#REF!</definedName>
    <definedName name="yuc2" localSheetId="39">#REF!</definedName>
    <definedName name="yuc2">#REF!</definedName>
    <definedName name="yuh" localSheetId="73">'[5]32CCG94'!#REF!</definedName>
    <definedName name="yuh" localSheetId="41">'[5]32CCG94'!#REF!</definedName>
    <definedName name="yuh" localSheetId="31">'[5]32CCG94'!#REF!</definedName>
    <definedName name="yuh" localSheetId="61">'[5]32CCG94'!#REF!</definedName>
    <definedName name="yuh" localSheetId="28">'[5]32CCG94'!#REF!</definedName>
    <definedName name="yuh" localSheetId="42">'[5]32CCG94'!#REF!</definedName>
    <definedName name="yuh" localSheetId="43">'[5]32CCG94'!#REF!</definedName>
    <definedName name="yuh" localSheetId="23">'[6]32CCG94'!#REF!</definedName>
    <definedName name="yuh" localSheetId="44">'[5]32CCG94'!#REF!</definedName>
    <definedName name="yuh" localSheetId="24">'[6]32CCG94'!#REF!</definedName>
    <definedName name="yuh" localSheetId="48">'[5]32CCG94'!#REF!</definedName>
    <definedName name="yuh" localSheetId="58">'[5]32CCG94'!#REF!</definedName>
    <definedName name="yuh" localSheetId="59">'[5]32CCG94'!#REF!</definedName>
    <definedName name="yuh" localSheetId="25">'[6]32CCG94'!#REF!</definedName>
    <definedName name="yuh" localSheetId="39">'[5]32CCG94'!#REF!</definedName>
    <definedName name="yuh">'[5]32CCG94'!#REF!</definedName>
    <definedName name="YYYY" localSheetId="73">'[5]32CCG94'!#REF!</definedName>
    <definedName name="YYYY" localSheetId="41">'[5]32CCG94'!#REF!</definedName>
    <definedName name="YYYY" localSheetId="31">'[5]32CCG94'!#REF!</definedName>
    <definedName name="YYYY" localSheetId="61">'[5]32CCG94'!#REF!</definedName>
    <definedName name="YYYY" localSheetId="28">'[5]32CCG94'!#REF!</definedName>
    <definedName name="YYYY" localSheetId="42">'[5]32CCG94'!#REF!</definedName>
    <definedName name="YYYY" localSheetId="43">'[5]32CCG94'!#REF!</definedName>
    <definedName name="YYYY" localSheetId="23">'[6]32CCG94'!#REF!</definedName>
    <definedName name="YYYY" localSheetId="44">'[5]32CCG94'!#REF!</definedName>
    <definedName name="YYYY" localSheetId="24">'[6]32CCG94'!#REF!</definedName>
    <definedName name="YYYY" localSheetId="48">'[5]32CCG94'!#REF!</definedName>
    <definedName name="YYYY" localSheetId="58">'[5]32CCG94'!#REF!</definedName>
    <definedName name="YYYY" localSheetId="59">'[5]32CCG94'!#REF!</definedName>
    <definedName name="YYYY" localSheetId="25">'[6]32CCG94'!#REF!</definedName>
    <definedName name="YYYY" localSheetId="39">'[5]32CCG94'!#REF!</definedName>
    <definedName name="YYYY">'[5]32CCG94'!#REF!</definedName>
    <definedName name="YYYYY" localSheetId="73">'[5]32CCG94'!#REF!</definedName>
    <definedName name="YYYYY" localSheetId="41">'[5]32CCG94'!#REF!</definedName>
    <definedName name="YYYYY" localSheetId="31">'[5]32CCG94'!#REF!</definedName>
    <definedName name="YYYYY" localSheetId="61">'[5]32CCG94'!#REF!</definedName>
    <definedName name="YYYYY" localSheetId="28">'[5]32CCG94'!#REF!</definedName>
    <definedName name="YYYYY" localSheetId="42">'[5]32CCG94'!#REF!</definedName>
    <definedName name="YYYYY" localSheetId="43">'[5]32CCG94'!#REF!</definedName>
    <definedName name="YYYYY" localSheetId="23">'[6]32CCG94'!#REF!</definedName>
    <definedName name="YYYYY" localSheetId="44">'[5]32CCG94'!#REF!</definedName>
    <definedName name="YYYYY" localSheetId="24">'[6]32CCG94'!#REF!</definedName>
    <definedName name="YYYYY" localSheetId="48">'[5]32CCG94'!#REF!</definedName>
    <definedName name="YYYYY" localSheetId="58">'[5]32CCG94'!#REF!</definedName>
    <definedName name="YYYYY" localSheetId="59">'[5]32CCG94'!#REF!</definedName>
    <definedName name="YYYYY" localSheetId="25">'[6]32CCG94'!#REF!</definedName>
    <definedName name="YYYYY" localSheetId="39">'[5]32CCG94'!#REF!</definedName>
    <definedName name="YYYYY">'[5]32CCG94'!#REF!</definedName>
    <definedName name="z" localSheetId="41">[1]PMI!#REF!</definedName>
    <definedName name="z" localSheetId="61">[1]PMI!#REF!</definedName>
    <definedName name="z" localSheetId="28">[1]PMI!#REF!</definedName>
    <definedName name="z" localSheetId="42">[1]PMI!#REF!</definedName>
    <definedName name="z" localSheetId="43">[1]PMI!#REF!</definedName>
    <definedName name="z" localSheetId="23">[1]PMI!#REF!</definedName>
    <definedName name="z" localSheetId="44">[1]PMI!#REF!</definedName>
    <definedName name="z" localSheetId="24">[1]PMI!#REF!</definedName>
    <definedName name="z" localSheetId="48">[1]PMI!#REF!</definedName>
    <definedName name="z" localSheetId="58">[1]PMI!#REF!</definedName>
    <definedName name="z" localSheetId="59">[1]PMI!#REF!</definedName>
    <definedName name="z" localSheetId="25">[1]PMI!#REF!</definedName>
    <definedName name="z" localSheetId="39">[1]PMI!#REF!</definedName>
    <definedName name="z">[1]PMI!#REF!</definedName>
    <definedName name="zac1" localSheetId="41">#REF!</definedName>
    <definedName name="zac1" localSheetId="31">#REF!</definedName>
    <definedName name="zac1" localSheetId="30">#REF!</definedName>
    <definedName name="zac1" localSheetId="61">#REF!</definedName>
    <definedName name="zac1" localSheetId="28">#REF!</definedName>
    <definedName name="zac1" localSheetId="42">#REF!</definedName>
    <definedName name="zac1" localSheetId="43">#REF!</definedName>
    <definedName name="zac1" localSheetId="23">#REF!</definedName>
    <definedName name="zac1" localSheetId="44">#REF!</definedName>
    <definedName name="zac1" localSheetId="24">#REF!</definedName>
    <definedName name="zac1" localSheetId="48">#REF!</definedName>
    <definedName name="zac1" localSheetId="58">#REF!</definedName>
    <definedName name="zac1" localSheetId="59">#REF!</definedName>
    <definedName name="zac1" localSheetId="25">#REF!</definedName>
    <definedName name="zac1" localSheetId="39">#REF!</definedName>
    <definedName name="zac1">#REF!</definedName>
    <definedName name="zac2" localSheetId="41">#REF!</definedName>
    <definedName name="zac2" localSheetId="31">#REF!</definedName>
    <definedName name="zac2" localSheetId="30">#REF!</definedName>
    <definedName name="zac2" localSheetId="61">#REF!</definedName>
    <definedName name="zac2" localSheetId="28">#REF!</definedName>
    <definedName name="zac2" localSheetId="42">#REF!</definedName>
    <definedName name="zac2" localSheetId="43">#REF!</definedName>
    <definedName name="zac2" localSheetId="23">#REF!</definedName>
    <definedName name="zac2" localSheetId="44">#REF!</definedName>
    <definedName name="zac2" localSheetId="24">#REF!</definedName>
    <definedName name="zac2" localSheetId="48">#REF!</definedName>
    <definedName name="zac2" localSheetId="58">#REF!</definedName>
    <definedName name="zac2" localSheetId="59">#REF!</definedName>
    <definedName name="zac2" localSheetId="25">#REF!</definedName>
    <definedName name="zac2" localSheetId="39">#REF!</definedName>
    <definedName name="zac2">#REF!</definedName>
    <definedName name="ZSQWA" localSheetId="73">#REF!</definedName>
    <definedName name="ZSQWA" localSheetId="41">#REF!</definedName>
    <definedName name="ZSQWA" localSheetId="31">#REF!</definedName>
    <definedName name="ZSQWA" localSheetId="30">#REF!</definedName>
    <definedName name="ZSQWA" localSheetId="61">#REF!</definedName>
    <definedName name="ZSQWA" localSheetId="28">#REF!</definedName>
    <definedName name="ZSQWA" localSheetId="42">#REF!</definedName>
    <definedName name="ZSQWA" localSheetId="43">#REF!</definedName>
    <definedName name="ZSQWA" localSheetId="23">#REF!</definedName>
    <definedName name="ZSQWA" localSheetId="44">#REF!</definedName>
    <definedName name="ZSQWA" localSheetId="24">#REF!</definedName>
    <definedName name="ZSQWA" localSheetId="48">#REF!</definedName>
    <definedName name="ZSQWA" localSheetId="58">#REF!</definedName>
    <definedName name="ZSQWA" localSheetId="59">#REF!</definedName>
    <definedName name="ZSQWA" localSheetId="25">#REF!</definedName>
    <definedName name="ZSQWA" localSheetId="39">#REF!</definedName>
    <definedName name="ZSQWA">#REF!</definedName>
    <definedName name="ZZZZZZZZZZZZZZZZZZZZ" localSheetId="73">#REF!</definedName>
    <definedName name="ZZZZZZZZZZZZZZZZZZZZ" localSheetId="41">#REF!</definedName>
    <definedName name="ZZZZZZZZZZZZZZZZZZZZ" localSheetId="31">#REF!</definedName>
    <definedName name="ZZZZZZZZZZZZZZZZZZZZ" localSheetId="30">#REF!</definedName>
    <definedName name="ZZZZZZZZZZZZZZZZZZZZ" localSheetId="61">#REF!</definedName>
    <definedName name="ZZZZZZZZZZZZZZZZZZZZ" localSheetId="28">#REF!</definedName>
    <definedName name="ZZZZZZZZZZZZZZZZZZZZ" localSheetId="42">#REF!</definedName>
    <definedName name="ZZZZZZZZZZZZZZZZZZZZ" localSheetId="43">#REF!</definedName>
    <definedName name="ZZZZZZZZZZZZZZZZZZZZ" localSheetId="23">#REF!</definedName>
    <definedName name="ZZZZZZZZZZZZZZZZZZZZ" localSheetId="44">#REF!</definedName>
    <definedName name="ZZZZZZZZZZZZZZZZZZZZ" localSheetId="24">#REF!</definedName>
    <definedName name="ZZZZZZZZZZZZZZZZZZZZ" localSheetId="48">#REF!</definedName>
    <definedName name="ZZZZZZZZZZZZZZZZZZZZ" localSheetId="58">#REF!</definedName>
    <definedName name="ZZZZZZZZZZZZZZZZZZZZ" localSheetId="59">#REF!</definedName>
    <definedName name="ZZZZZZZZZZZZZZZZZZZZ" localSheetId="25">#REF!</definedName>
    <definedName name="ZZZZZZZZZZZZZZZZZZZZ" localSheetId="39">#REF!</definedName>
    <definedName name="ZZZZZZZZZZZZZZZZZZZZ">#REF!</definedName>
    <definedName name="ZZZZZZZZZZZZZZZZZZZZZZZ" localSheetId="73">'[5]32CCG94'!#REF!</definedName>
    <definedName name="ZZZZZZZZZZZZZZZZZZZZZZZ" localSheetId="41">'[5]32CCG94'!#REF!</definedName>
    <definedName name="ZZZZZZZZZZZZZZZZZZZZZZZ" localSheetId="31">'[5]32CCG94'!#REF!</definedName>
    <definedName name="ZZZZZZZZZZZZZZZZZZZZZZZ" localSheetId="61">'[5]32CCG94'!#REF!</definedName>
    <definedName name="ZZZZZZZZZZZZZZZZZZZZZZZ" localSheetId="28">'[5]32CCG94'!#REF!</definedName>
    <definedName name="ZZZZZZZZZZZZZZZZZZZZZZZ" localSheetId="42">'[5]32CCG94'!#REF!</definedName>
    <definedName name="ZZZZZZZZZZZZZZZZZZZZZZZ" localSheetId="43">'[5]32CCG94'!#REF!</definedName>
    <definedName name="ZZZZZZZZZZZZZZZZZZZZZZZ" localSheetId="23">'[6]32CCG94'!#REF!</definedName>
    <definedName name="ZZZZZZZZZZZZZZZZZZZZZZZ" localSheetId="44">'[5]32CCG94'!#REF!</definedName>
    <definedName name="ZZZZZZZZZZZZZZZZZZZZZZZ" localSheetId="24">'[6]32CCG94'!#REF!</definedName>
    <definedName name="ZZZZZZZZZZZZZZZZZZZZZZZ" localSheetId="48">'[5]32CCG94'!#REF!</definedName>
    <definedName name="ZZZZZZZZZZZZZZZZZZZZZZZ" localSheetId="58">'[5]32CCG94'!#REF!</definedName>
    <definedName name="ZZZZZZZZZZZZZZZZZZZZZZZ" localSheetId="59">'[5]32CCG94'!#REF!</definedName>
    <definedName name="ZZZZZZZZZZZZZZZZZZZZZZZ" localSheetId="25">'[6]32CCG94'!#REF!</definedName>
    <definedName name="ZZZZZZZZZZZZZZZZZZZZZZZ" localSheetId="39">'[5]32CCG94'!#REF!</definedName>
    <definedName name="ZZZZZZZZZZZZZZZZZZZZZZZ">'[5]32CCG94'!#REF!</definedName>
  </definedNames>
  <calcPr calcId="15251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5" i="498" l="1"/>
  <c r="AI6" i="498"/>
  <c r="AH6" i="498"/>
  <c r="AG6" i="498"/>
  <c r="B7" i="532"/>
  <c r="C7" i="532"/>
  <c r="D7" i="532"/>
  <c r="E7" i="532"/>
  <c r="F7" i="532"/>
  <c r="G7" i="532"/>
  <c r="H7" i="532"/>
  <c r="I7" i="532"/>
  <c r="J7" i="532"/>
  <c r="K7" i="532"/>
  <c r="L7" i="532"/>
  <c r="M7" i="532"/>
  <c r="AT9" i="558"/>
  <c r="AU9" i="558"/>
  <c r="AV9" i="558"/>
  <c r="AW9" i="558"/>
  <c r="AX9" i="558"/>
  <c r="AT10" i="558"/>
  <c r="AU10" i="558"/>
  <c r="AV10" i="558"/>
  <c r="AW10" i="558"/>
  <c r="AX10" i="558"/>
  <c r="AT11" i="558"/>
  <c r="AU11" i="558"/>
  <c r="AV11" i="558"/>
  <c r="AW11" i="558"/>
  <c r="AX11" i="558"/>
  <c r="AY11" i="558"/>
  <c r="AZ11" i="558"/>
  <c r="BA11" i="558"/>
  <c r="BB11" i="558"/>
  <c r="BC11" i="558"/>
  <c r="BD11" i="558"/>
  <c r="BE11" i="558"/>
  <c r="BF11" i="558"/>
  <c r="BG11" i="558"/>
  <c r="BH11" i="558"/>
  <c r="BI11" i="558"/>
  <c r="BJ11" i="558"/>
  <c r="BL10" i="558"/>
  <c r="BL11" i="558"/>
  <c r="BM9" i="558"/>
  <c r="AY10" i="558"/>
  <c r="AZ10" i="558"/>
  <c r="BA10" i="558"/>
  <c r="BB10" i="558"/>
  <c r="BC10" i="558"/>
  <c r="BD10" i="558"/>
  <c r="BE10" i="558"/>
  <c r="BF10" i="558"/>
  <c r="BG10" i="558"/>
  <c r="AT13" i="558"/>
  <c r="AU13" i="558"/>
  <c r="AV13" i="558"/>
  <c r="AW13" i="558"/>
  <c r="AX13" i="558"/>
  <c r="AY13" i="558"/>
  <c r="AT14" i="558"/>
  <c r="AU14" i="558"/>
  <c r="AV14" i="558"/>
  <c r="AW14" i="558"/>
  <c r="AX14" i="558"/>
  <c r="AY14" i="558"/>
  <c r="AT15" i="558"/>
  <c r="AU15" i="558"/>
  <c r="AV15" i="558"/>
  <c r="AW15" i="558"/>
  <c r="AX15" i="558"/>
  <c r="AY15" i="558"/>
  <c r="AT16" i="558"/>
  <c r="AU16" i="558"/>
  <c r="AV16" i="558"/>
  <c r="AW16" i="558"/>
  <c r="AX16" i="558"/>
  <c r="AY16" i="558"/>
  <c r="AT17" i="558"/>
  <c r="AU17" i="558"/>
  <c r="AV17" i="558"/>
  <c r="AW17" i="558"/>
  <c r="AX17" i="558"/>
  <c r="AY17" i="558"/>
  <c r="AZ13" i="558"/>
  <c r="BA13" i="558"/>
  <c r="BB13" i="558"/>
  <c r="BC13" i="558"/>
  <c r="BD13" i="558"/>
  <c r="BE13" i="558"/>
  <c r="BF13" i="558"/>
  <c r="BG13" i="558"/>
  <c r="AZ14" i="558"/>
  <c r="BA14" i="558"/>
  <c r="BB14" i="558"/>
  <c r="BC14" i="558"/>
  <c r="BD14" i="558"/>
  <c r="BE14" i="558"/>
  <c r="BF14" i="558"/>
  <c r="BG14" i="558"/>
  <c r="AZ15" i="558"/>
  <c r="AW12" i="558"/>
  <c r="AU12" i="558"/>
  <c r="BB12" i="558"/>
  <c r="D58" i="574"/>
  <c r="E58" i="574"/>
  <c r="J66" i="574"/>
  <c r="D41" i="573"/>
  <c r="G41" i="573"/>
  <c r="J41" i="573"/>
  <c r="E15" i="507"/>
  <c r="F15" i="507"/>
  <c r="H20" i="507"/>
  <c r="E66" i="573"/>
  <c r="E66" i="574"/>
  <c r="G15" i="507"/>
  <c r="H15" i="507"/>
  <c r="I20" i="507"/>
  <c r="F66" i="573"/>
  <c r="F66" i="574"/>
  <c r="I15" i="507"/>
  <c r="J15" i="507"/>
  <c r="J20" i="507"/>
  <c r="G66" i="573"/>
  <c r="G66" i="574"/>
  <c r="K15" i="507"/>
  <c r="L15" i="507"/>
  <c r="K20" i="507"/>
  <c r="H66" i="573"/>
  <c r="H66" i="574"/>
  <c r="H73" i="574"/>
  <c r="M15" i="507"/>
  <c r="N15" i="507"/>
  <c r="L20" i="507"/>
  <c r="I66" i="573"/>
  <c r="I66" i="574"/>
  <c r="O15" i="507"/>
  <c r="P15" i="507"/>
  <c r="M20" i="507"/>
  <c r="J66" i="573"/>
  <c r="C15" i="507"/>
  <c r="D15" i="507"/>
  <c r="G20" i="507"/>
  <c r="D66" i="573"/>
  <c r="D66" i="574"/>
  <c r="AI8" i="498"/>
  <c r="AH8" i="498"/>
  <c r="AI7" i="498"/>
  <c r="AH7" i="498"/>
  <c r="AI5" i="498"/>
  <c r="AH5" i="498"/>
  <c r="P14" i="498"/>
  <c r="AG5" i="498"/>
  <c r="E49" i="573"/>
  <c r="H49" i="573"/>
  <c r="K49" i="573"/>
  <c r="I69" i="573"/>
  <c r="F49" i="573"/>
  <c r="I49" i="573"/>
  <c r="L49" i="573"/>
  <c r="I71" i="573"/>
  <c r="I67" i="573"/>
  <c r="E9" i="573"/>
  <c r="H9" i="573"/>
  <c r="K9" i="573"/>
  <c r="D69" i="573"/>
  <c r="F9" i="573"/>
  <c r="I9" i="573"/>
  <c r="L9" i="573"/>
  <c r="D71" i="573"/>
  <c r="D67" i="573"/>
  <c r="E17" i="573"/>
  <c r="H17" i="573"/>
  <c r="K17" i="573"/>
  <c r="E69" i="573"/>
  <c r="F17" i="573"/>
  <c r="I17" i="573"/>
  <c r="L17" i="573"/>
  <c r="E71" i="573"/>
  <c r="E67" i="573"/>
  <c r="E25" i="573"/>
  <c r="H25" i="573"/>
  <c r="K25" i="573"/>
  <c r="F69" i="573"/>
  <c r="F25" i="573"/>
  <c r="I25" i="573"/>
  <c r="L25" i="573"/>
  <c r="F71" i="573"/>
  <c r="F67" i="573"/>
  <c r="E33" i="573"/>
  <c r="H33" i="573"/>
  <c r="K33" i="573"/>
  <c r="G69" i="573"/>
  <c r="F33" i="573"/>
  <c r="I33" i="573"/>
  <c r="L33" i="573"/>
  <c r="G71" i="573"/>
  <c r="G67" i="573"/>
  <c r="E41" i="573"/>
  <c r="H41" i="573"/>
  <c r="K41" i="573"/>
  <c r="H69" i="573"/>
  <c r="F41" i="573"/>
  <c r="I41" i="573"/>
  <c r="L41" i="573"/>
  <c r="H71" i="573"/>
  <c r="H67" i="573"/>
  <c r="I70" i="573"/>
  <c r="X6" i="496"/>
  <c r="X7" i="496"/>
  <c r="X8" i="496"/>
  <c r="X9" i="496"/>
  <c r="W6" i="496"/>
  <c r="W7" i="496"/>
  <c r="W8" i="496"/>
  <c r="W9" i="496"/>
  <c r="V6" i="496"/>
  <c r="V7" i="496"/>
  <c r="V8" i="496"/>
  <c r="V9" i="496"/>
  <c r="B9" i="525"/>
  <c r="B23" i="525"/>
  <c r="B37" i="525"/>
  <c r="B51" i="525"/>
  <c r="B65" i="525"/>
  <c r="B93" i="525"/>
  <c r="B107" i="525"/>
  <c r="B121" i="525"/>
  <c r="B136" i="525"/>
  <c r="B6" i="525"/>
  <c r="B20" i="525"/>
  <c r="B34" i="525"/>
  <c r="B48" i="525"/>
  <c r="B62" i="525"/>
  <c r="B90" i="525"/>
  <c r="B104" i="525"/>
  <c r="B118" i="525"/>
  <c r="B133" i="525"/>
  <c r="C132" i="525"/>
  <c r="C133" i="525"/>
  <c r="C134" i="525"/>
  <c r="C135" i="525"/>
  <c r="C136" i="525"/>
  <c r="C137" i="525"/>
  <c r="C138" i="525"/>
  <c r="C139" i="525"/>
  <c r="C140" i="525"/>
  <c r="C141" i="525"/>
  <c r="R132" i="525"/>
  <c r="R133" i="525"/>
  <c r="R134" i="525"/>
  <c r="R135" i="525"/>
  <c r="R136" i="525"/>
  <c r="R137" i="525"/>
  <c r="R138" i="525"/>
  <c r="R139" i="525"/>
  <c r="R140" i="525"/>
  <c r="R141" i="525"/>
  <c r="O132" i="525"/>
  <c r="O133" i="525"/>
  <c r="O134" i="525"/>
  <c r="O135" i="525"/>
  <c r="O136" i="525"/>
  <c r="O137" i="525"/>
  <c r="O138" i="525"/>
  <c r="O139" i="525"/>
  <c r="O140" i="525"/>
  <c r="O141" i="525"/>
  <c r="L132" i="525"/>
  <c r="L133" i="525"/>
  <c r="L134" i="525"/>
  <c r="L135" i="525"/>
  <c r="L136" i="525"/>
  <c r="L137" i="525"/>
  <c r="L138" i="525"/>
  <c r="L139" i="525"/>
  <c r="L140" i="525"/>
  <c r="L141" i="525"/>
  <c r="I132" i="525"/>
  <c r="I133" i="525"/>
  <c r="I134" i="525"/>
  <c r="I135" i="525"/>
  <c r="I136" i="525"/>
  <c r="I137" i="525"/>
  <c r="I138" i="525"/>
  <c r="I139" i="525"/>
  <c r="I140" i="525"/>
  <c r="I141" i="525"/>
  <c r="F132" i="525"/>
  <c r="F133" i="525"/>
  <c r="F134" i="525"/>
  <c r="F135" i="525"/>
  <c r="F136" i="525"/>
  <c r="F137" i="525"/>
  <c r="F138" i="525"/>
  <c r="F139" i="525"/>
  <c r="F140" i="525"/>
  <c r="F141" i="525"/>
  <c r="T142" i="525"/>
  <c r="K141" i="525"/>
  <c r="J141" i="525"/>
  <c r="Q141" i="525"/>
  <c r="P141" i="525"/>
  <c r="T141" i="525"/>
  <c r="S141" i="525"/>
  <c r="N141" i="525"/>
  <c r="M141" i="525"/>
  <c r="H141" i="525"/>
  <c r="G141" i="525"/>
  <c r="E141" i="525"/>
  <c r="D141" i="525"/>
  <c r="C7" i="585"/>
  <c r="BR7" i="585"/>
  <c r="C8" i="585"/>
  <c r="BR8" i="585"/>
  <c r="C9" i="585"/>
  <c r="BR9" i="585"/>
  <c r="BR10" i="585"/>
  <c r="C13" i="585"/>
  <c r="BR13" i="585"/>
  <c r="C14" i="585"/>
  <c r="BR14" i="585"/>
  <c r="C15" i="585"/>
  <c r="BR15" i="585"/>
  <c r="BR16" i="585"/>
  <c r="BR94" i="585"/>
  <c r="C19" i="585"/>
  <c r="BR19" i="585"/>
  <c r="C20" i="585"/>
  <c r="BR20" i="585"/>
  <c r="C21" i="585"/>
  <c r="BR21" i="585"/>
  <c r="BR22" i="585"/>
  <c r="BR100" i="585"/>
  <c r="C25" i="585"/>
  <c r="BR25" i="585"/>
  <c r="C31" i="585"/>
  <c r="BR31" i="585"/>
  <c r="BR103" i="585"/>
  <c r="C26" i="585"/>
  <c r="BR26" i="585"/>
  <c r="C32" i="585"/>
  <c r="BR32" i="585"/>
  <c r="BR104" i="585"/>
  <c r="C27" i="585"/>
  <c r="BR27" i="585"/>
  <c r="C33" i="585"/>
  <c r="BR33" i="585"/>
  <c r="BR105" i="585"/>
  <c r="C34" i="585"/>
  <c r="BR34" i="585"/>
  <c r="BR106" i="585"/>
  <c r="BR107" i="585"/>
  <c r="C38" i="585"/>
  <c r="BR38" i="585"/>
  <c r="C39" i="585"/>
  <c r="BR39" i="585"/>
  <c r="BR40" i="585"/>
  <c r="C43" i="585"/>
  <c r="BR43" i="585"/>
  <c r="C44" i="585"/>
  <c r="BR44" i="585"/>
  <c r="C45" i="585"/>
  <c r="BR45" i="585"/>
  <c r="C46" i="585"/>
  <c r="BR46" i="585"/>
  <c r="BR47" i="585"/>
  <c r="BR114" i="585"/>
  <c r="C50" i="585"/>
  <c r="BR50" i="585"/>
  <c r="C51" i="585"/>
  <c r="BR51" i="585"/>
  <c r="BR52" i="585"/>
  <c r="C55" i="585"/>
  <c r="BR55" i="585"/>
  <c r="C56" i="585"/>
  <c r="BR56" i="585"/>
  <c r="C57" i="585"/>
  <c r="BR57" i="585"/>
  <c r="C58" i="585"/>
  <c r="BR58" i="585"/>
  <c r="BR59" i="585"/>
  <c r="BR121" i="585"/>
  <c r="C62" i="585"/>
  <c r="BR62" i="585"/>
  <c r="C63" i="585"/>
  <c r="BR63" i="585"/>
  <c r="C64" i="585"/>
  <c r="BR64" i="585"/>
  <c r="BR65" i="585"/>
  <c r="C68" i="585"/>
  <c r="BR68" i="585"/>
  <c r="C69" i="585"/>
  <c r="BR69" i="585"/>
  <c r="C70" i="585"/>
  <c r="BR70" i="585"/>
  <c r="C71" i="585"/>
  <c r="BR71" i="585"/>
  <c r="BR72" i="585"/>
  <c r="BR127" i="585"/>
  <c r="C75" i="585"/>
  <c r="BR75" i="585"/>
  <c r="BR76" i="585"/>
  <c r="C77" i="585"/>
  <c r="BR77" i="585"/>
  <c r="BR79" i="585"/>
  <c r="C84" i="585"/>
  <c r="BR84" i="585"/>
  <c r="C85" i="585"/>
  <c r="BR85" i="585"/>
  <c r="C86" i="585"/>
  <c r="BR86" i="585"/>
  <c r="C87" i="585"/>
  <c r="BR87" i="585"/>
  <c r="BR88" i="585"/>
  <c r="BR135" i="585"/>
  <c r="BR136" i="585"/>
  <c r="BS10" i="585"/>
  <c r="BS16" i="585"/>
  <c r="BS94" i="585"/>
  <c r="BS22" i="585"/>
  <c r="BS100" i="585"/>
  <c r="BS103" i="585"/>
  <c r="BS104" i="585"/>
  <c r="BS105" i="585"/>
  <c r="BS106" i="585"/>
  <c r="BS107" i="585"/>
  <c r="BS40" i="585"/>
  <c r="BS47" i="585"/>
  <c r="BS114" i="585"/>
  <c r="BS52" i="585"/>
  <c r="BS59" i="585"/>
  <c r="BS121" i="585"/>
  <c r="BS65" i="585"/>
  <c r="BS72" i="585"/>
  <c r="BS127" i="585"/>
  <c r="BS79" i="585"/>
  <c r="BS88" i="585"/>
  <c r="BS135" i="585"/>
  <c r="BS136" i="585"/>
  <c r="BT136" i="585"/>
  <c r="D87" i="584"/>
  <c r="D88" i="584"/>
  <c r="D89" i="584"/>
  <c r="D90" i="584"/>
  <c r="G87" i="584"/>
  <c r="G88" i="584"/>
  <c r="G89" i="584"/>
  <c r="G90" i="584"/>
  <c r="K87" i="584"/>
  <c r="K88" i="584"/>
  <c r="K89" i="584"/>
  <c r="K90" i="584"/>
  <c r="N87" i="584"/>
  <c r="N88" i="584"/>
  <c r="N89" i="584"/>
  <c r="N90" i="584"/>
  <c r="S90" i="584"/>
  <c r="V96" i="584"/>
  <c r="D91" i="584"/>
  <c r="D92" i="584"/>
  <c r="D93" i="584"/>
  <c r="D94" i="584"/>
  <c r="G91" i="584"/>
  <c r="G92" i="584"/>
  <c r="G93" i="584"/>
  <c r="G94" i="584"/>
  <c r="K91" i="584"/>
  <c r="K92" i="584"/>
  <c r="K93" i="584"/>
  <c r="K94" i="584"/>
  <c r="N91" i="584"/>
  <c r="N92" i="584"/>
  <c r="N93" i="584"/>
  <c r="N94" i="584"/>
  <c r="S94" i="584"/>
  <c r="V97" i="584"/>
  <c r="D95" i="584"/>
  <c r="D96" i="584"/>
  <c r="D97" i="584"/>
  <c r="D98" i="584"/>
  <c r="D100" i="584"/>
  <c r="G95" i="584"/>
  <c r="G96" i="584"/>
  <c r="G97" i="584"/>
  <c r="G98" i="584"/>
  <c r="G100" i="584"/>
  <c r="K95" i="584"/>
  <c r="K96" i="584"/>
  <c r="K97" i="584"/>
  <c r="K98" i="584"/>
  <c r="K100" i="584"/>
  <c r="N95" i="584"/>
  <c r="N96" i="584"/>
  <c r="N97" i="584"/>
  <c r="N98" i="584"/>
  <c r="N100" i="584"/>
  <c r="S100" i="584"/>
  <c r="V98" i="584"/>
  <c r="D101" i="584"/>
  <c r="D102" i="584"/>
  <c r="D103" i="584"/>
  <c r="D104" i="584"/>
  <c r="D106" i="584"/>
  <c r="G101" i="584"/>
  <c r="G102" i="584"/>
  <c r="G103" i="584"/>
  <c r="G104" i="584"/>
  <c r="G106" i="584"/>
  <c r="K101" i="584"/>
  <c r="K102" i="584"/>
  <c r="K103" i="584"/>
  <c r="K104" i="584"/>
  <c r="K106" i="584"/>
  <c r="N101" i="584"/>
  <c r="N102" i="584"/>
  <c r="N103" i="584"/>
  <c r="N104" i="584"/>
  <c r="N106" i="584"/>
  <c r="S106" i="584"/>
  <c r="V99" i="584"/>
  <c r="D107" i="584"/>
  <c r="D108" i="584"/>
  <c r="D109" i="584"/>
  <c r="D110" i="584"/>
  <c r="D112" i="584"/>
  <c r="G107" i="584"/>
  <c r="G108" i="584"/>
  <c r="G109" i="584"/>
  <c r="G110" i="584"/>
  <c r="G112" i="584"/>
  <c r="K107" i="584"/>
  <c r="K108" i="584"/>
  <c r="K109" i="584"/>
  <c r="K110" i="584"/>
  <c r="K112" i="584"/>
  <c r="N107" i="584"/>
  <c r="N108" i="584"/>
  <c r="N109" i="584"/>
  <c r="N110" i="584"/>
  <c r="N112" i="584"/>
  <c r="S112" i="584"/>
  <c r="V100" i="584"/>
  <c r="D113" i="584"/>
  <c r="D114" i="584"/>
  <c r="D115" i="584"/>
  <c r="D116" i="584"/>
  <c r="D118" i="584"/>
  <c r="G113" i="584"/>
  <c r="G114" i="584"/>
  <c r="G115" i="584"/>
  <c r="G116" i="584"/>
  <c r="G118" i="584"/>
  <c r="K113" i="584"/>
  <c r="K114" i="584"/>
  <c r="K115" i="584"/>
  <c r="K116" i="584"/>
  <c r="K118" i="584"/>
  <c r="N113" i="584"/>
  <c r="N114" i="584"/>
  <c r="N115" i="584"/>
  <c r="N116" i="584"/>
  <c r="N118" i="584"/>
  <c r="S118" i="584"/>
  <c r="V101" i="584"/>
  <c r="D119" i="584"/>
  <c r="D120" i="584"/>
  <c r="D121" i="584"/>
  <c r="D122" i="584"/>
  <c r="D124" i="584"/>
  <c r="D125" i="584"/>
  <c r="D127" i="584"/>
  <c r="G119" i="584"/>
  <c r="G120" i="584"/>
  <c r="G121" i="584"/>
  <c r="G122" i="584"/>
  <c r="G124" i="584"/>
  <c r="G125" i="584"/>
  <c r="G127" i="584"/>
  <c r="K119" i="584"/>
  <c r="K120" i="584"/>
  <c r="K121" i="584"/>
  <c r="K122" i="584"/>
  <c r="K124" i="584"/>
  <c r="K125" i="584"/>
  <c r="K127" i="584"/>
  <c r="N119" i="584"/>
  <c r="N120" i="584"/>
  <c r="N121" i="584"/>
  <c r="N122" i="584"/>
  <c r="N124" i="584"/>
  <c r="N125" i="584"/>
  <c r="N127" i="584"/>
  <c r="S127" i="584"/>
  <c r="V102" i="584"/>
  <c r="V103" i="584"/>
  <c r="L53" i="503"/>
  <c r="AW15" i="424"/>
  <c r="AW16" i="424"/>
  <c r="AW17" i="424"/>
  <c r="AW18" i="424"/>
  <c r="AW19" i="424"/>
  <c r="M7" i="424"/>
  <c r="H53" i="503"/>
  <c r="J53" i="503"/>
  <c r="AW10" i="424"/>
  <c r="AW11" i="424"/>
  <c r="AW12" i="424"/>
  <c r="AW13" i="424"/>
  <c r="AW14" i="424"/>
  <c r="M6" i="424"/>
  <c r="E55" i="503"/>
  <c r="AT10" i="424"/>
  <c r="AT11" i="424"/>
  <c r="AT12" i="424"/>
  <c r="AT13" i="424"/>
  <c r="AT14" i="424"/>
  <c r="L6" i="424"/>
  <c r="E53" i="503"/>
  <c r="G53" i="503"/>
  <c r="AW5" i="424"/>
  <c r="AW6" i="424"/>
  <c r="AW7" i="424"/>
  <c r="AW9" i="424"/>
  <c r="M5" i="424"/>
  <c r="B55" i="503"/>
  <c r="AT5" i="424"/>
  <c r="AT6" i="424"/>
  <c r="AT7" i="424"/>
  <c r="AT8" i="424"/>
  <c r="AT9" i="424"/>
  <c r="L5" i="424"/>
  <c r="B53" i="503"/>
  <c r="P53" i="503"/>
  <c r="R53" i="503"/>
  <c r="Z55" i="503"/>
  <c r="L55" i="503"/>
  <c r="Z54" i="503"/>
  <c r="L54" i="503"/>
  <c r="Z53" i="503"/>
  <c r="B54" i="503"/>
  <c r="E50" i="586"/>
  <c r="D50" i="586"/>
  <c r="G50" i="586"/>
  <c r="I10" i="230"/>
  <c r="E42" i="586"/>
  <c r="D42" i="586"/>
  <c r="G42" i="586"/>
  <c r="H10" i="230"/>
  <c r="E35" i="586"/>
  <c r="D35" i="586"/>
  <c r="G35" i="586"/>
  <c r="G10" i="230"/>
  <c r="E28" i="586"/>
  <c r="D28" i="586"/>
  <c r="G28" i="586"/>
  <c r="F10" i="230"/>
  <c r="E21" i="586"/>
  <c r="D21" i="586"/>
  <c r="G21" i="586"/>
  <c r="E10" i="230"/>
  <c r="E14" i="586"/>
  <c r="D14" i="586"/>
  <c r="G14" i="586"/>
  <c r="D10" i="230"/>
  <c r="E8" i="586"/>
  <c r="D8" i="586"/>
  <c r="G8" i="586"/>
  <c r="C10" i="230"/>
  <c r="G49" i="586"/>
  <c r="I9" i="230"/>
  <c r="G48" i="586"/>
  <c r="I8" i="230"/>
  <c r="G47" i="586"/>
  <c r="I7" i="230"/>
  <c r="G46" i="586"/>
  <c r="I6" i="230"/>
  <c r="G45" i="586"/>
  <c r="I5" i="230"/>
  <c r="G41" i="586"/>
  <c r="H8" i="230"/>
  <c r="G40" i="586"/>
  <c r="H7" i="230"/>
  <c r="G39" i="586"/>
  <c r="H6" i="230"/>
  <c r="G38" i="586"/>
  <c r="H5" i="230"/>
  <c r="G34" i="586"/>
  <c r="G8" i="230"/>
  <c r="G33" i="586"/>
  <c r="G7" i="230"/>
  <c r="G32" i="586"/>
  <c r="G6" i="230"/>
  <c r="G31" i="586"/>
  <c r="G5" i="230"/>
  <c r="G20" i="586"/>
  <c r="F8" i="230"/>
  <c r="G26" i="586"/>
  <c r="F7" i="230"/>
  <c r="G25" i="586"/>
  <c r="F6" i="230"/>
  <c r="G24" i="586"/>
  <c r="F5" i="230"/>
  <c r="E8" i="230"/>
  <c r="G19" i="586"/>
  <c r="E7" i="230"/>
  <c r="G18" i="586"/>
  <c r="E6" i="230"/>
  <c r="G17" i="586"/>
  <c r="E5" i="230"/>
  <c r="G13" i="586"/>
  <c r="D8" i="230"/>
  <c r="G12" i="586"/>
  <c r="D6" i="230"/>
  <c r="G11" i="586"/>
  <c r="D5" i="230"/>
  <c r="G7" i="586"/>
  <c r="C8" i="230"/>
  <c r="G6" i="586"/>
  <c r="C6" i="230"/>
  <c r="G5" i="586"/>
  <c r="C5" i="230"/>
  <c r="D53" i="503"/>
  <c r="S53" i="503"/>
  <c r="U53" i="503"/>
  <c r="E54" i="503"/>
  <c r="G54" i="503"/>
  <c r="P54" i="503"/>
  <c r="D54" i="503"/>
  <c r="V53" i="503"/>
  <c r="X53" i="503"/>
  <c r="S54" i="503"/>
  <c r="U54" i="503"/>
  <c r="K53" i="503"/>
  <c r="M53" i="503"/>
  <c r="H54" i="503"/>
  <c r="M13" i="586"/>
  <c r="M11" i="586"/>
  <c r="L11" i="586"/>
  <c r="M10" i="586"/>
  <c r="G27" i="586"/>
  <c r="L9" i="586"/>
  <c r="K9" i="586"/>
  <c r="M8" i="586"/>
  <c r="L13" i="586"/>
  <c r="K13" i="586"/>
  <c r="M12" i="586"/>
  <c r="L12" i="586"/>
  <c r="K12" i="586"/>
  <c r="K11" i="586"/>
  <c r="K10" i="586"/>
  <c r="L8" i="586"/>
  <c r="K8" i="586"/>
  <c r="M7" i="586"/>
  <c r="L7" i="586"/>
  <c r="K7" i="586"/>
  <c r="BQ135" i="585"/>
  <c r="BP135" i="585"/>
  <c r="BO135" i="585"/>
  <c r="BN135" i="585"/>
  <c r="BM135" i="585"/>
  <c r="BL135" i="585"/>
  <c r="BK135" i="585"/>
  <c r="BJ135" i="585"/>
  <c r="BI135" i="585"/>
  <c r="BH135" i="585"/>
  <c r="BG135" i="585"/>
  <c r="BF135" i="585"/>
  <c r="BE135" i="585"/>
  <c r="BD135" i="585"/>
  <c r="BC135" i="585"/>
  <c r="BB135" i="585"/>
  <c r="BA135" i="585"/>
  <c r="AZ135" i="585"/>
  <c r="AY135" i="585"/>
  <c r="AX135" i="585"/>
  <c r="AW135" i="585"/>
  <c r="AV135" i="585"/>
  <c r="AU135" i="585"/>
  <c r="AT135" i="585"/>
  <c r="AS135" i="585"/>
  <c r="AR135" i="585"/>
  <c r="AQ135" i="585"/>
  <c r="AP135" i="585"/>
  <c r="AO135" i="585"/>
  <c r="AN135" i="585"/>
  <c r="AM135" i="585"/>
  <c r="AL135" i="585"/>
  <c r="AK135" i="585"/>
  <c r="AJ135" i="585"/>
  <c r="AI135" i="585"/>
  <c r="AH135" i="585"/>
  <c r="AG135" i="585"/>
  <c r="AF135" i="585"/>
  <c r="AE135" i="585"/>
  <c r="AD135" i="585"/>
  <c r="AC135" i="585"/>
  <c r="AB135" i="585"/>
  <c r="AA135" i="585"/>
  <c r="Z135" i="585"/>
  <c r="Y135" i="585"/>
  <c r="X135" i="585"/>
  <c r="W135" i="585"/>
  <c r="V135" i="585"/>
  <c r="U135" i="585"/>
  <c r="T135" i="585"/>
  <c r="S135" i="585"/>
  <c r="R135" i="585"/>
  <c r="O135" i="585"/>
  <c r="M88" i="585"/>
  <c r="M135" i="585"/>
  <c r="K135" i="585"/>
  <c r="I135" i="585"/>
  <c r="H135" i="585"/>
  <c r="G135" i="585"/>
  <c r="F135" i="585"/>
  <c r="E79" i="585"/>
  <c r="E88" i="585"/>
  <c r="E135" i="585"/>
  <c r="BS134" i="585"/>
  <c r="BQ134" i="585"/>
  <c r="BP134" i="585"/>
  <c r="BO134" i="585"/>
  <c r="BN134" i="585"/>
  <c r="BM134" i="585"/>
  <c r="BL134" i="585"/>
  <c r="BK134" i="585"/>
  <c r="BJ134" i="585"/>
  <c r="BI134" i="585"/>
  <c r="BH134" i="585"/>
  <c r="BG134" i="585"/>
  <c r="BF134" i="585"/>
  <c r="BE134" i="585"/>
  <c r="BD134" i="585"/>
  <c r="BC134" i="585"/>
  <c r="BB134" i="585"/>
  <c r="BA134" i="585"/>
  <c r="AZ134" i="585"/>
  <c r="AY134" i="585"/>
  <c r="AX134" i="585"/>
  <c r="AW134" i="585"/>
  <c r="AV134" i="585"/>
  <c r="AU134" i="585"/>
  <c r="AT134" i="585"/>
  <c r="AS134" i="585"/>
  <c r="AR134" i="585"/>
  <c r="AQ134" i="585"/>
  <c r="AP134" i="585"/>
  <c r="AO134" i="585"/>
  <c r="AN134" i="585"/>
  <c r="AM134" i="585"/>
  <c r="AL134" i="585"/>
  <c r="AK134" i="585"/>
  <c r="AJ134" i="585"/>
  <c r="AI134" i="585"/>
  <c r="AH134" i="585"/>
  <c r="AG134" i="585"/>
  <c r="AF134" i="585"/>
  <c r="AE134" i="585"/>
  <c r="AD134" i="585"/>
  <c r="AC134" i="585"/>
  <c r="AB134" i="585"/>
  <c r="AA134" i="585"/>
  <c r="Z134" i="585"/>
  <c r="Y134" i="585"/>
  <c r="X134" i="585"/>
  <c r="W134" i="585"/>
  <c r="V134" i="585"/>
  <c r="U134" i="585"/>
  <c r="T134" i="585"/>
  <c r="S134" i="585"/>
  <c r="R134" i="585"/>
  <c r="Q134" i="585"/>
  <c r="P134" i="585"/>
  <c r="O134" i="585"/>
  <c r="N134" i="585"/>
  <c r="M134" i="585"/>
  <c r="L134" i="585"/>
  <c r="K134" i="585"/>
  <c r="J134" i="585"/>
  <c r="I134" i="585"/>
  <c r="H134" i="585"/>
  <c r="G134" i="585"/>
  <c r="F134" i="585"/>
  <c r="E134" i="585"/>
  <c r="D134" i="585"/>
  <c r="C134" i="585"/>
  <c r="BS133" i="585"/>
  <c r="BQ133" i="585"/>
  <c r="BP133" i="585"/>
  <c r="BO133" i="585"/>
  <c r="BN133" i="585"/>
  <c r="BM133" i="585"/>
  <c r="BL133" i="585"/>
  <c r="BK133" i="585"/>
  <c r="BJ133" i="585"/>
  <c r="BI133" i="585"/>
  <c r="BH133" i="585"/>
  <c r="BG133" i="585"/>
  <c r="BF133" i="585"/>
  <c r="BE133" i="585"/>
  <c r="BD133" i="585"/>
  <c r="BC133" i="585"/>
  <c r="BB133" i="585"/>
  <c r="BA133" i="585"/>
  <c r="AZ133" i="585"/>
  <c r="AY133" i="585"/>
  <c r="AX133" i="585"/>
  <c r="AW133" i="585"/>
  <c r="AV133" i="585"/>
  <c r="AU133" i="585"/>
  <c r="AT133" i="585"/>
  <c r="AS133" i="585"/>
  <c r="AR133" i="585"/>
  <c r="AQ133" i="585"/>
  <c r="AP133" i="585"/>
  <c r="AO133" i="585"/>
  <c r="AN133" i="585"/>
  <c r="AM133" i="585"/>
  <c r="AL133" i="585"/>
  <c r="AK133" i="585"/>
  <c r="AJ133" i="585"/>
  <c r="AI133" i="585"/>
  <c r="AH133" i="585"/>
  <c r="AG133" i="585"/>
  <c r="AF133" i="585"/>
  <c r="AE133" i="585"/>
  <c r="AD133" i="585"/>
  <c r="AC133" i="585"/>
  <c r="AB133" i="585"/>
  <c r="AA133" i="585"/>
  <c r="Z133" i="585"/>
  <c r="Y133" i="585"/>
  <c r="X133" i="585"/>
  <c r="W133" i="585"/>
  <c r="V133" i="585"/>
  <c r="U133" i="585"/>
  <c r="T133" i="585"/>
  <c r="S133" i="585"/>
  <c r="R133" i="585"/>
  <c r="Q133" i="585"/>
  <c r="P133" i="585"/>
  <c r="O133" i="585"/>
  <c r="N133" i="585"/>
  <c r="M133" i="585"/>
  <c r="L133" i="585"/>
  <c r="K133" i="585"/>
  <c r="J133" i="585"/>
  <c r="I133" i="585"/>
  <c r="H133" i="585"/>
  <c r="G133" i="585"/>
  <c r="F133" i="585"/>
  <c r="E133" i="585"/>
  <c r="D133" i="585"/>
  <c r="BS132" i="585"/>
  <c r="BQ132" i="585"/>
  <c r="BP132" i="585"/>
  <c r="BO132" i="585"/>
  <c r="BN132" i="585"/>
  <c r="BM132" i="585"/>
  <c r="BL132" i="585"/>
  <c r="BK132" i="585"/>
  <c r="BJ132" i="585"/>
  <c r="BI132" i="585"/>
  <c r="BH132" i="585"/>
  <c r="BG132" i="585"/>
  <c r="BF132" i="585"/>
  <c r="BE132" i="585"/>
  <c r="BD132" i="585"/>
  <c r="BC132" i="585"/>
  <c r="BB132" i="585"/>
  <c r="BA132" i="585"/>
  <c r="AZ132" i="585"/>
  <c r="AY132" i="585"/>
  <c r="AX132" i="585"/>
  <c r="AW132" i="585"/>
  <c r="AV132" i="585"/>
  <c r="AU132" i="585"/>
  <c r="AT132" i="585"/>
  <c r="AS132" i="585"/>
  <c r="AR132" i="585"/>
  <c r="AQ132" i="585"/>
  <c r="AP132" i="585"/>
  <c r="AO132" i="585"/>
  <c r="AN132" i="585"/>
  <c r="AM132" i="585"/>
  <c r="AL132" i="585"/>
  <c r="AK132" i="585"/>
  <c r="AJ132" i="585"/>
  <c r="AI132" i="585"/>
  <c r="AH132" i="585"/>
  <c r="AG132" i="585"/>
  <c r="AF132" i="585"/>
  <c r="AE132" i="585"/>
  <c r="AD132" i="585"/>
  <c r="AC132" i="585"/>
  <c r="AB132" i="585"/>
  <c r="AA132" i="585"/>
  <c r="Z132" i="585"/>
  <c r="Y132" i="585"/>
  <c r="X132" i="585"/>
  <c r="W132" i="585"/>
  <c r="V132" i="585"/>
  <c r="U132" i="585"/>
  <c r="T132" i="585"/>
  <c r="S132" i="585"/>
  <c r="R132" i="585"/>
  <c r="Q132" i="585"/>
  <c r="P132" i="585"/>
  <c r="O132" i="585"/>
  <c r="N132" i="585"/>
  <c r="M132" i="585"/>
  <c r="L132" i="585"/>
  <c r="K132" i="585"/>
  <c r="J132" i="585"/>
  <c r="I132" i="585"/>
  <c r="H132" i="585"/>
  <c r="G132" i="585"/>
  <c r="F132" i="585"/>
  <c r="E132" i="585"/>
  <c r="D132" i="585"/>
  <c r="BS131" i="585"/>
  <c r="BQ131" i="585"/>
  <c r="BP131" i="585"/>
  <c r="BO131" i="585"/>
  <c r="BN131" i="585"/>
  <c r="BM131" i="585"/>
  <c r="BL131" i="585"/>
  <c r="BK131" i="585"/>
  <c r="BJ131" i="585"/>
  <c r="BI131" i="585"/>
  <c r="BH131" i="585"/>
  <c r="BG131" i="585"/>
  <c r="BF131" i="585"/>
  <c r="BE131" i="585"/>
  <c r="BD131" i="585"/>
  <c r="BC131" i="585"/>
  <c r="BB131" i="585"/>
  <c r="BA131" i="585"/>
  <c r="AZ131" i="585"/>
  <c r="AY131" i="585"/>
  <c r="AX131" i="585"/>
  <c r="AW131" i="585"/>
  <c r="AV131" i="585"/>
  <c r="AU131" i="585"/>
  <c r="AT131" i="585"/>
  <c r="AS131" i="585"/>
  <c r="AR131" i="585"/>
  <c r="AQ131" i="585"/>
  <c r="AP131" i="585"/>
  <c r="AO131" i="585"/>
  <c r="AN131" i="585"/>
  <c r="AM131" i="585"/>
  <c r="AL131" i="585"/>
  <c r="AK131" i="585"/>
  <c r="AJ131" i="585"/>
  <c r="AI131" i="585"/>
  <c r="AH131" i="585"/>
  <c r="AG131" i="585"/>
  <c r="AF131" i="585"/>
  <c r="AE131" i="585"/>
  <c r="AD131" i="585"/>
  <c r="AC131" i="585"/>
  <c r="AB131" i="585"/>
  <c r="AA131" i="585"/>
  <c r="Z131" i="585"/>
  <c r="Y131" i="585"/>
  <c r="X131" i="585"/>
  <c r="W131" i="585"/>
  <c r="V131" i="585"/>
  <c r="U131" i="585"/>
  <c r="T131" i="585"/>
  <c r="S131" i="585"/>
  <c r="R131" i="585"/>
  <c r="Q131" i="585"/>
  <c r="P131" i="585"/>
  <c r="O131" i="585"/>
  <c r="N131" i="585"/>
  <c r="M131" i="585"/>
  <c r="L131" i="585"/>
  <c r="K131" i="585"/>
  <c r="J131" i="585"/>
  <c r="I131" i="585"/>
  <c r="H131" i="585"/>
  <c r="G131" i="585"/>
  <c r="F131" i="585"/>
  <c r="E131" i="585"/>
  <c r="D131" i="585"/>
  <c r="BS130" i="585"/>
  <c r="BQ130" i="585"/>
  <c r="BP130" i="585"/>
  <c r="BO130" i="585"/>
  <c r="BN130" i="585"/>
  <c r="BM130" i="585"/>
  <c r="BL130" i="585"/>
  <c r="BK130" i="585"/>
  <c r="BJ130" i="585"/>
  <c r="BI130" i="585"/>
  <c r="BH130" i="585"/>
  <c r="BG130" i="585"/>
  <c r="BF130" i="585"/>
  <c r="BE130" i="585"/>
  <c r="BD130" i="585"/>
  <c r="BC130" i="585"/>
  <c r="BB130" i="585"/>
  <c r="BA130" i="585"/>
  <c r="AZ130" i="585"/>
  <c r="AY130" i="585"/>
  <c r="AX130" i="585"/>
  <c r="AW130" i="585"/>
  <c r="AV130" i="585"/>
  <c r="AU130" i="585"/>
  <c r="AT130" i="585"/>
  <c r="AS130" i="585"/>
  <c r="AR130" i="585"/>
  <c r="AQ130" i="585"/>
  <c r="AP130" i="585"/>
  <c r="AO130" i="585"/>
  <c r="AN130" i="585"/>
  <c r="AM130" i="585"/>
  <c r="AL130" i="585"/>
  <c r="AK130" i="585"/>
  <c r="AJ130" i="585"/>
  <c r="AI130" i="585"/>
  <c r="AH130" i="585"/>
  <c r="AG130" i="585"/>
  <c r="AF130" i="585"/>
  <c r="AE130" i="585"/>
  <c r="AD130" i="585"/>
  <c r="AC130" i="585"/>
  <c r="AB130" i="585"/>
  <c r="AA130" i="585"/>
  <c r="Z130" i="585"/>
  <c r="Y130" i="585"/>
  <c r="X130" i="585"/>
  <c r="W130" i="585"/>
  <c r="V130" i="585"/>
  <c r="U130" i="585"/>
  <c r="T130" i="585"/>
  <c r="S130" i="585"/>
  <c r="R130" i="585"/>
  <c r="Q130" i="585"/>
  <c r="P130" i="585"/>
  <c r="O130" i="585"/>
  <c r="N130" i="585"/>
  <c r="M130" i="585"/>
  <c r="L130" i="585"/>
  <c r="K130" i="585"/>
  <c r="J130" i="585"/>
  <c r="I130" i="585"/>
  <c r="H130" i="585"/>
  <c r="G130" i="585"/>
  <c r="F130" i="585"/>
  <c r="E130" i="585"/>
  <c r="D130" i="585"/>
  <c r="C130" i="585"/>
  <c r="BS129" i="585"/>
  <c r="BQ129" i="585"/>
  <c r="BP129" i="585"/>
  <c r="BO129" i="585"/>
  <c r="BN129" i="585"/>
  <c r="BM129" i="585"/>
  <c r="BL129" i="585"/>
  <c r="BK129" i="585"/>
  <c r="BJ129" i="585"/>
  <c r="BI129" i="585"/>
  <c r="BH129" i="585"/>
  <c r="BG129" i="585"/>
  <c r="BF129" i="585"/>
  <c r="BE129" i="585"/>
  <c r="BD129" i="585"/>
  <c r="BC129" i="585"/>
  <c r="BB129" i="585"/>
  <c r="BA129" i="585"/>
  <c r="AZ129" i="585"/>
  <c r="AY129" i="585"/>
  <c r="AX129" i="585"/>
  <c r="AW129" i="585"/>
  <c r="AV129" i="585"/>
  <c r="AU129" i="585"/>
  <c r="AT129" i="585"/>
  <c r="AS129" i="585"/>
  <c r="AR129" i="585"/>
  <c r="AQ129" i="585"/>
  <c r="AP129" i="585"/>
  <c r="AO129" i="585"/>
  <c r="AN129" i="585"/>
  <c r="AM129" i="585"/>
  <c r="AL129" i="585"/>
  <c r="AK129" i="585"/>
  <c r="AJ129" i="585"/>
  <c r="AI129" i="585"/>
  <c r="AH129" i="585"/>
  <c r="AG129" i="585"/>
  <c r="AF129" i="585"/>
  <c r="AE129" i="585"/>
  <c r="AD129" i="585"/>
  <c r="AC129" i="585"/>
  <c r="AB129" i="585"/>
  <c r="AA129" i="585"/>
  <c r="Z129" i="585"/>
  <c r="Y129" i="585"/>
  <c r="X129" i="585"/>
  <c r="W129" i="585"/>
  <c r="V129" i="585"/>
  <c r="U129" i="585"/>
  <c r="T129" i="585"/>
  <c r="S129" i="585"/>
  <c r="R129" i="585"/>
  <c r="Q129" i="585"/>
  <c r="P129" i="585"/>
  <c r="O129" i="585"/>
  <c r="N129" i="585"/>
  <c r="M129" i="585"/>
  <c r="L129" i="585"/>
  <c r="K129" i="585"/>
  <c r="J129" i="585"/>
  <c r="I129" i="585"/>
  <c r="H129" i="585"/>
  <c r="G129" i="585"/>
  <c r="F129" i="585"/>
  <c r="E129" i="585"/>
  <c r="D129" i="585"/>
  <c r="BQ127" i="585"/>
  <c r="BP127" i="585"/>
  <c r="BO127" i="585"/>
  <c r="BN127" i="585"/>
  <c r="BM127" i="585"/>
  <c r="BL127" i="585"/>
  <c r="BK127" i="585"/>
  <c r="BJ127" i="585"/>
  <c r="BI127" i="585"/>
  <c r="BH127" i="585"/>
  <c r="BG127" i="585"/>
  <c r="BF127" i="585"/>
  <c r="BE127" i="585"/>
  <c r="BD127" i="585"/>
  <c r="BC127" i="585"/>
  <c r="BB127" i="585"/>
  <c r="BA127" i="585"/>
  <c r="AZ127" i="585"/>
  <c r="AY127" i="585"/>
  <c r="AX127" i="585"/>
  <c r="AW127" i="585"/>
  <c r="AV127" i="585"/>
  <c r="AU127" i="585"/>
  <c r="AT127" i="585"/>
  <c r="AS127" i="585"/>
  <c r="AR127" i="585"/>
  <c r="AQ127" i="585"/>
  <c r="AP127" i="585"/>
  <c r="AO127" i="585"/>
  <c r="AN127" i="585"/>
  <c r="AM127" i="585"/>
  <c r="AL127" i="585"/>
  <c r="AK127" i="585"/>
  <c r="AJ127" i="585"/>
  <c r="AI127" i="585"/>
  <c r="AH127" i="585"/>
  <c r="AG127" i="585"/>
  <c r="AF127" i="585"/>
  <c r="AE127" i="585"/>
  <c r="AD127" i="585"/>
  <c r="AB127" i="585"/>
  <c r="AA127" i="585"/>
  <c r="W127" i="585"/>
  <c r="S127" i="585"/>
  <c r="O65" i="585"/>
  <c r="O127" i="585"/>
  <c r="I127" i="585"/>
  <c r="H127" i="585"/>
  <c r="G127" i="585"/>
  <c r="F127" i="585"/>
  <c r="BS126" i="585"/>
  <c r="BQ126" i="585"/>
  <c r="BP126" i="585"/>
  <c r="BO126" i="585"/>
  <c r="BN126" i="585"/>
  <c r="BM126" i="585"/>
  <c r="BL126" i="585"/>
  <c r="BK126" i="585"/>
  <c r="BJ126" i="585"/>
  <c r="BI126" i="585"/>
  <c r="BH126" i="585"/>
  <c r="BG126" i="585"/>
  <c r="BF126" i="585"/>
  <c r="BE126" i="585"/>
  <c r="BD126" i="585"/>
  <c r="BC126" i="585"/>
  <c r="BB126" i="585"/>
  <c r="BA126" i="585"/>
  <c r="AZ126" i="585"/>
  <c r="AY126" i="585"/>
  <c r="AX126" i="585"/>
  <c r="AW126" i="585"/>
  <c r="AV126" i="585"/>
  <c r="AU126" i="585"/>
  <c r="AT126" i="585"/>
  <c r="AS126" i="585"/>
  <c r="AR126" i="585"/>
  <c r="AQ126" i="585"/>
  <c r="AP126" i="585"/>
  <c r="AO126" i="585"/>
  <c r="AN126" i="585"/>
  <c r="AM126" i="585"/>
  <c r="AL126" i="585"/>
  <c r="AK126" i="585"/>
  <c r="AJ126" i="585"/>
  <c r="AI126" i="585"/>
  <c r="AH126" i="585"/>
  <c r="AG126" i="585"/>
  <c r="AF126" i="585"/>
  <c r="AE126" i="585"/>
  <c r="AD126" i="585"/>
  <c r="AC126" i="585"/>
  <c r="AB126" i="585"/>
  <c r="AA126" i="585"/>
  <c r="Z126" i="585"/>
  <c r="Y126" i="585"/>
  <c r="X126" i="585"/>
  <c r="W126" i="585"/>
  <c r="V126" i="585"/>
  <c r="U126" i="585"/>
  <c r="T126" i="585"/>
  <c r="S126" i="585"/>
  <c r="R126" i="585"/>
  <c r="Q126" i="585"/>
  <c r="P126" i="585"/>
  <c r="O126" i="585"/>
  <c r="N126" i="585"/>
  <c r="M126" i="585"/>
  <c r="L126" i="585"/>
  <c r="K126" i="585"/>
  <c r="J126" i="585"/>
  <c r="I126" i="585"/>
  <c r="H126" i="585"/>
  <c r="G126" i="585"/>
  <c r="F126" i="585"/>
  <c r="E126" i="585"/>
  <c r="D126" i="585"/>
  <c r="BS125" i="585"/>
  <c r="BQ125" i="585"/>
  <c r="BP125" i="585"/>
  <c r="BO125" i="585"/>
  <c r="BN125" i="585"/>
  <c r="BM125" i="585"/>
  <c r="BL125" i="585"/>
  <c r="BK125" i="585"/>
  <c r="BJ125" i="585"/>
  <c r="BI125" i="585"/>
  <c r="BH125" i="585"/>
  <c r="BG125" i="585"/>
  <c r="BF125" i="585"/>
  <c r="BE125" i="585"/>
  <c r="BD125" i="585"/>
  <c r="BC125" i="585"/>
  <c r="BB125" i="585"/>
  <c r="BA125" i="585"/>
  <c r="AZ125" i="585"/>
  <c r="AY125" i="585"/>
  <c r="AX125" i="585"/>
  <c r="AW125" i="585"/>
  <c r="AV125" i="585"/>
  <c r="AU125" i="585"/>
  <c r="AT125" i="585"/>
  <c r="AS125" i="585"/>
  <c r="AR125" i="585"/>
  <c r="AQ125" i="585"/>
  <c r="AP125" i="585"/>
  <c r="AO125" i="585"/>
  <c r="AN125" i="585"/>
  <c r="AM125" i="585"/>
  <c r="AL125" i="585"/>
  <c r="AK125" i="585"/>
  <c r="AJ125" i="585"/>
  <c r="AI125" i="585"/>
  <c r="AH125" i="585"/>
  <c r="AG125" i="585"/>
  <c r="AF125" i="585"/>
  <c r="AE125" i="585"/>
  <c r="AD125" i="585"/>
  <c r="AC125" i="585"/>
  <c r="AB125" i="585"/>
  <c r="AA125" i="585"/>
  <c r="Z125" i="585"/>
  <c r="Y125" i="585"/>
  <c r="X125" i="585"/>
  <c r="W125" i="585"/>
  <c r="V125" i="585"/>
  <c r="U125" i="585"/>
  <c r="T125" i="585"/>
  <c r="S125" i="585"/>
  <c r="R125" i="585"/>
  <c r="Q125" i="585"/>
  <c r="P125" i="585"/>
  <c r="O125" i="585"/>
  <c r="N125" i="585"/>
  <c r="M125" i="585"/>
  <c r="L125" i="585"/>
  <c r="K125" i="585"/>
  <c r="J125" i="585"/>
  <c r="I125" i="585"/>
  <c r="H125" i="585"/>
  <c r="G125" i="585"/>
  <c r="F125" i="585"/>
  <c r="E125" i="585"/>
  <c r="D125" i="585"/>
  <c r="BS124" i="585"/>
  <c r="BQ124" i="585"/>
  <c r="BP124" i="585"/>
  <c r="BO124" i="585"/>
  <c r="BN124" i="585"/>
  <c r="BM124" i="585"/>
  <c r="BL124" i="585"/>
  <c r="BK124" i="585"/>
  <c r="BJ124" i="585"/>
  <c r="BI124" i="585"/>
  <c r="BH124" i="585"/>
  <c r="BG124" i="585"/>
  <c r="BF124" i="585"/>
  <c r="BE124" i="585"/>
  <c r="BD124" i="585"/>
  <c r="BC124" i="585"/>
  <c r="BB124" i="585"/>
  <c r="BA124" i="585"/>
  <c r="AZ124" i="585"/>
  <c r="AY124" i="585"/>
  <c r="AX124" i="585"/>
  <c r="AW124" i="585"/>
  <c r="AV124" i="585"/>
  <c r="AU124" i="585"/>
  <c r="AT124" i="585"/>
  <c r="AS124" i="585"/>
  <c r="AR124" i="585"/>
  <c r="AQ124" i="585"/>
  <c r="AP124" i="585"/>
  <c r="AO124" i="585"/>
  <c r="AN124" i="585"/>
  <c r="AM124" i="585"/>
  <c r="AL124" i="585"/>
  <c r="AK124" i="585"/>
  <c r="AJ124" i="585"/>
  <c r="AI124" i="585"/>
  <c r="AH124" i="585"/>
  <c r="AG124" i="585"/>
  <c r="AF124" i="585"/>
  <c r="AE124" i="585"/>
  <c r="AD124" i="585"/>
  <c r="AC124" i="585"/>
  <c r="AB124" i="585"/>
  <c r="AA124" i="585"/>
  <c r="Z124" i="585"/>
  <c r="Y124" i="585"/>
  <c r="X124" i="585"/>
  <c r="W124" i="585"/>
  <c r="V124" i="585"/>
  <c r="U124" i="585"/>
  <c r="T124" i="585"/>
  <c r="S124" i="585"/>
  <c r="R124" i="585"/>
  <c r="Q124" i="585"/>
  <c r="P124" i="585"/>
  <c r="O124" i="585"/>
  <c r="N124" i="585"/>
  <c r="M124" i="585"/>
  <c r="L124" i="585"/>
  <c r="K124" i="585"/>
  <c r="J124" i="585"/>
  <c r="I124" i="585"/>
  <c r="H124" i="585"/>
  <c r="G124" i="585"/>
  <c r="F124" i="585"/>
  <c r="E124" i="585"/>
  <c r="D124" i="585"/>
  <c r="BS123" i="585"/>
  <c r="BQ123" i="585"/>
  <c r="BP123" i="585"/>
  <c r="BO123" i="585"/>
  <c r="BN123" i="585"/>
  <c r="BM123" i="585"/>
  <c r="BL123" i="585"/>
  <c r="BK123" i="585"/>
  <c r="BJ123" i="585"/>
  <c r="BI123" i="585"/>
  <c r="BH123" i="585"/>
  <c r="BG123" i="585"/>
  <c r="BF123" i="585"/>
  <c r="BE123" i="585"/>
  <c r="BD123" i="585"/>
  <c r="BC123" i="585"/>
  <c r="BB123" i="585"/>
  <c r="BA123" i="585"/>
  <c r="AZ123" i="585"/>
  <c r="AY123" i="585"/>
  <c r="AX123" i="585"/>
  <c r="AW123" i="585"/>
  <c r="AV123" i="585"/>
  <c r="AU123" i="585"/>
  <c r="AT123" i="585"/>
  <c r="AS123" i="585"/>
  <c r="AR123" i="585"/>
  <c r="AQ123" i="585"/>
  <c r="AP123" i="585"/>
  <c r="AO123" i="585"/>
  <c r="AN123" i="585"/>
  <c r="AM123" i="585"/>
  <c r="AL123" i="585"/>
  <c r="AK123" i="585"/>
  <c r="AJ123" i="585"/>
  <c r="AI123" i="585"/>
  <c r="AH123" i="585"/>
  <c r="AG123" i="585"/>
  <c r="AF123" i="585"/>
  <c r="AE123" i="585"/>
  <c r="AD123" i="585"/>
  <c r="AC123" i="585"/>
  <c r="AB123" i="585"/>
  <c r="AA123" i="585"/>
  <c r="Z123" i="585"/>
  <c r="Y123" i="585"/>
  <c r="X123" i="585"/>
  <c r="W123" i="585"/>
  <c r="V123" i="585"/>
  <c r="U123" i="585"/>
  <c r="T123" i="585"/>
  <c r="S123" i="585"/>
  <c r="R123" i="585"/>
  <c r="Q123" i="585"/>
  <c r="P123" i="585"/>
  <c r="O123" i="585"/>
  <c r="N123" i="585"/>
  <c r="M123" i="585"/>
  <c r="L123" i="585"/>
  <c r="K123" i="585"/>
  <c r="J123" i="585"/>
  <c r="I123" i="585"/>
  <c r="H123" i="585"/>
  <c r="G123" i="585"/>
  <c r="F123" i="585"/>
  <c r="E123" i="585"/>
  <c r="D123" i="585"/>
  <c r="BQ121" i="585"/>
  <c r="BP121" i="585"/>
  <c r="BO121" i="585"/>
  <c r="BN121" i="585"/>
  <c r="BM121" i="585"/>
  <c r="BL121" i="585"/>
  <c r="BK121" i="585"/>
  <c r="BJ121" i="585"/>
  <c r="BI121" i="585"/>
  <c r="BH121" i="585"/>
  <c r="BG121" i="585"/>
  <c r="BF121" i="585"/>
  <c r="BE121" i="585"/>
  <c r="BD121" i="585"/>
  <c r="BC121" i="585"/>
  <c r="BB121" i="585"/>
  <c r="BA121" i="585"/>
  <c r="AZ121" i="585"/>
  <c r="AY121" i="585"/>
  <c r="AX121" i="585"/>
  <c r="AW121" i="585"/>
  <c r="AV121" i="585"/>
  <c r="AU121" i="585"/>
  <c r="AT121" i="585"/>
  <c r="AS121" i="585"/>
  <c r="AR121" i="585"/>
  <c r="AQ121" i="585"/>
  <c r="AP121" i="585"/>
  <c r="AO121" i="585"/>
  <c r="AN121" i="585"/>
  <c r="AM121" i="585"/>
  <c r="AL121" i="585"/>
  <c r="AK52" i="585"/>
  <c r="AK59" i="585"/>
  <c r="AK121" i="585"/>
  <c r="AI121" i="585"/>
  <c r="AG121" i="585"/>
  <c r="AE121" i="585"/>
  <c r="AC59" i="585"/>
  <c r="AC121" i="585"/>
  <c r="Y121" i="585"/>
  <c r="X121" i="585"/>
  <c r="U121" i="585"/>
  <c r="T121" i="585"/>
  <c r="Q121" i="585"/>
  <c r="P121" i="585"/>
  <c r="O121" i="585"/>
  <c r="M59" i="585"/>
  <c r="M121" i="585"/>
  <c r="I121" i="585"/>
  <c r="H121" i="585"/>
  <c r="G121" i="585"/>
  <c r="F121" i="585"/>
  <c r="E52" i="585"/>
  <c r="E59" i="585"/>
  <c r="E121" i="585"/>
  <c r="BS120" i="585"/>
  <c r="BQ120" i="585"/>
  <c r="BP120" i="585"/>
  <c r="BO120" i="585"/>
  <c r="BN120" i="585"/>
  <c r="BM120" i="585"/>
  <c r="BL120" i="585"/>
  <c r="BK120" i="585"/>
  <c r="BJ120" i="585"/>
  <c r="BI120" i="585"/>
  <c r="BH120" i="585"/>
  <c r="BG120" i="585"/>
  <c r="BF120" i="585"/>
  <c r="BE120" i="585"/>
  <c r="BD120" i="585"/>
  <c r="BC120" i="585"/>
  <c r="BB120" i="585"/>
  <c r="BA120" i="585"/>
  <c r="AZ120" i="585"/>
  <c r="AY120" i="585"/>
  <c r="AX120" i="585"/>
  <c r="AW120" i="585"/>
  <c r="AV120" i="585"/>
  <c r="AU120" i="585"/>
  <c r="AT120" i="585"/>
  <c r="AS120" i="585"/>
  <c r="AR120" i="585"/>
  <c r="AQ120" i="585"/>
  <c r="AP120" i="585"/>
  <c r="AO120" i="585"/>
  <c r="AN120" i="585"/>
  <c r="AM120" i="585"/>
  <c r="AL120" i="585"/>
  <c r="AK120" i="585"/>
  <c r="AJ120" i="585"/>
  <c r="AI120" i="585"/>
  <c r="AH120" i="585"/>
  <c r="AG120" i="585"/>
  <c r="AF120" i="585"/>
  <c r="AE120" i="585"/>
  <c r="AD120" i="585"/>
  <c r="AC120" i="585"/>
  <c r="AB120" i="585"/>
  <c r="AA120" i="585"/>
  <c r="Z120" i="585"/>
  <c r="Y120" i="585"/>
  <c r="X120" i="585"/>
  <c r="W120" i="585"/>
  <c r="V120" i="585"/>
  <c r="U120" i="585"/>
  <c r="T120" i="585"/>
  <c r="S120" i="585"/>
  <c r="R120" i="585"/>
  <c r="Q120" i="585"/>
  <c r="P120" i="585"/>
  <c r="O120" i="585"/>
  <c r="N120" i="585"/>
  <c r="M120" i="585"/>
  <c r="L120" i="585"/>
  <c r="K120" i="585"/>
  <c r="J120" i="585"/>
  <c r="I120" i="585"/>
  <c r="H120" i="585"/>
  <c r="G120" i="585"/>
  <c r="F120" i="585"/>
  <c r="E120" i="585"/>
  <c r="D120" i="585"/>
  <c r="C120" i="585"/>
  <c r="BS119" i="585"/>
  <c r="BQ119" i="585"/>
  <c r="BP119" i="585"/>
  <c r="BO119" i="585"/>
  <c r="BN119" i="585"/>
  <c r="BM119" i="585"/>
  <c r="BL119" i="585"/>
  <c r="BK119" i="585"/>
  <c r="BJ119" i="585"/>
  <c r="BI119" i="585"/>
  <c r="BH119" i="585"/>
  <c r="BG119" i="585"/>
  <c r="BF119" i="585"/>
  <c r="BE119" i="585"/>
  <c r="BD119" i="585"/>
  <c r="BC119" i="585"/>
  <c r="BB119" i="585"/>
  <c r="BA119" i="585"/>
  <c r="AZ119" i="585"/>
  <c r="AY119" i="585"/>
  <c r="AX119" i="585"/>
  <c r="AW119" i="585"/>
  <c r="AV119" i="585"/>
  <c r="AU119" i="585"/>
  <c r="AT119" i="585"/>
  <c r="AS119" i="585"/>
  <c r="AR119" i="585"/>
  <c r="AQ119" i="585"/>
  <c r="AP119" i="585"/>
  <c r="AO119" i="585"/>
  <c r="AN119" i="585"/>
  <c r="AM119" i="585"/>
  <c r="AL119" i="585"/>
  <c r="AK119" i="585"/>
  <c r="AJ119" i="585"/>
  <c r="AI119" i="585"/>
  <c r="AH119" i="585"/>
  <c r="AG119" i="585"/>
  <c r="AF119" i="585"/>
  <c r="AE119" i="585"/>
  <c r="AD119" i="585"/>
  <c r="AC119" i="585"/>
  <c r="AB119" i="585"/>
  <c r="AA119" i="585"/>
  <c r="Z119" i="585"/>
  <c r="Y119" i="585"/>
  <c r="X119" i="585"/>
  <c r="W119" i="585"/>
  <c r="V119" i="585"/>
  <c r="U119" i="585"/>
  <c r="T119" i="585"/>
  <c r="S119" i="585"/>
  <c r="R119" i="585"/>
  <c r="Q119" i="585"/>
  <c r="P119" i="585"/>
  <c r="O119" i="585"/>
  <c r="N119" i="585"/>
  <c r="M119" i="585"/>
  <c r="L119" i="585"/>
  <c r="K119" i="585"/>
  <c r="J119" i="585"/>
  <c r="I119" i="585"/>
  <c r="H119" i="585"/>
  <c r="G119" i="585"/>
  <c r="F119" i="585"/>
  <c r="E119" i="585"/>
  <c r="D119" i="585"/>
  <c r="BS118" i="585"/>
  <c r="BQ118" i="585"/>
  <c r="BP118" i="585"/>
  <c r="BO118" i="585"/>
  <c r="BN118" i="585"/>
  <c r="BM118" i="585"/>
  <c r="BL118" i="585"/>
  <c r="BK118" i="585"/>
  <c r="BJ118" i="585"/>
  <c r="BI118" i="585"/>
  <c r="BH118" i="585"/>
  <c r="BG118" i="585"/>
  <c r="BF118" i="585"/>
  <c r="BE118" i="585"/>
  <c r="BD118" i="585"/>
  <c r="BC118" i="585"/>
  <c r="BB118" i="585"/>
  <c r="BA118" i="585"/>
  <c r="AZ118" i="585"/>
  <c r="AY118" i="585"/>
  <c r="AX118" i="585"/>
  <c r="AW118" i="585"/>
  <c r="AV118" i="585"/>
  <c r="AU118" i="585"/>
  <c r="AT118" i="585"/>
  <c r="AS118" i="585"/>
  <c r="AR118" i="585"/>
  <c r="AQ118" i="585"/>
  <c r="AP118" i="585"/>
  <c r="AO118" i="585"/>
  <c r="AN118" i="585"/>
  <c r="AM118" i="585"/>
  <c r="AL118" i="585"/>
  <c r="AK118" i="585"/>
  <c r="AJ118" i="585"/>
  <c r="AI118" i="585"/>
  <c r="AH118" i="585"/>
  <c r="AG118" i="585"/>
  <c r="AF118" i="585"/>
  <c r="AE118" i="585"/>
  <c r="AD118" i="585"/>
  <c r="AC118" i="585"/>
  <c r="AB118" i="585"/>
  <c r="AA118" i="585"/>
  <c r="Z118" i="585"/>
  <c r="Y118" i="585"/>
  <c r="X118" i="585"/>
  <c r="W118" i="585"/>
  <c r="V118" i="585"/>
  <c r="U118" i="585"/>
  <c r="T118" i="585"/>
  <c r="S118" i="585"/>
  <c r="R118" i="585"/>
  <c r="Q118" i="585"/>
  <c r="P118" i="585"/>
  <c r="O118" i="585"/>
  <c r="N118" i="585"/>
  <c r="M118" i="585"/>
  <c r="L118" i="585"/>
  <c r="K118" i="585"/>
  <c r="J118" i="585"/>
  <c r="I118" i="585"/>
  <c r="H118" i="585"/>
  <c r="G118" i="585"/>
  <c r="F118" i="585"/>
  <c r="E118" i="585"/>
  <c r="D118" i="585"/>
  <c r="BS117" i="585"/>
  <c r="BQ117" i="585"/>
  <c r="BP117" i="585"/>
  <c r="BO117" i="585"/>
  <c r="BN117" i="585"/>
  <c r="BM117" i="585"/>
  <c r="BL117" i="585"/>
  <c r="BK117" i="585"/>
  <c r="BJ117" i="585"/>
  <c r="BI117" i="585"/>
  <c r="BH117" i="585"/>
  <c r="BG117" i="585"/>
  <c r="BF117" i="585"/>
  <c r="BE117" i="585"/>
  <c r="BD117" i="585"/>
  <c r="BC117" i="585"/>
  <c r="BB117" i="585"/>
  <c r="BA117" i="585"/>
  <c r="AZ117" i="585"/>
  <c r="AY117" i="585"/>
  <c r="AX117" i="585"/>
  <c r="AW117" i="585"/>
  <c r="AV117" i="585"/>
  <c r="AU117" i="585"/>
  <c r="AT117" i="585"/>
  <c r="AS117" i="585"/>
  <c r="AR117" i="585"/>
  <c r="AQ117" i="585"/>
  <c r="AP117" i="585"/>
  <c r="AO117" i="585"/>
  <c r="AN117" i="585"/>
  <c r="AM117" i="585"/>
  <c r="AL117" i="585"/>
  <c r="AK117" i="585"/>
  <c r="AJ117" i="585"/>
  <c r="AI117" i="585"/>
  <c r="AH117" i="585"/>
  <c r="AG117" i="585"/>
  <c r="AF117" i="585"/>
  <c r="AE117" i="585"/>
  <c r="AD117" i="585"/>
  <c r="AC117" i="585"/>
  <c r="AB117" i="585"/>
  <c r="AA117" i="585"/>
  <c r="Z117" i="585"/>
  <c r="Y117" i="585"/>
  <c r="X117" i="585"/>
  <c r="W117" i="585"/>
  <c r="V117" i="585"/>
  <c r="U117" i="585"/>
  <c r="T117" i="585"/>
  <c r="S117" i="585"/>
  <c r="R117" i="585"/>
  <c r="Q117" i="585"/>
  <c r="P117" i="585"/>
  <c r="O117" i="585"/>
  <c r="N117" i="585"/>
  <c r="M117" i="585"/>
  <c r="L117" i="585"/>
  <c r="K117" i="585"/>
  <c r="J117" i="585"/>
  <c r="I117" i="585"/>
  <c r="H117" i="585"/>
  <c r="G117" i="585"/>
  <c r="F117" i="585"/>
  <c r="E117" i="585"/>
  <c r="D117" i="585"/>
  <c r="BQ114" i="585"/>
  <c r="BP114" i="585"/>
  <c r="BO114" i="585"/>
  <c r="BN114" i="585"/>
  <c r="BM114" i="585"/>
  <c r="BL114" i="585"/>
  <c r="BK114" i="585"/>
  <c r="BJ114" i="585"/>
  <c r="BI114" i="585"/>
  <c r="BH114" i="585"/>
  <c r="BG114" i="585"/>
  <c r="BF114" i="585"/>
  <c r="BE114" i="585"/>
  <c r="BD114" i="585"/>
  <c r="BC114" i="585"/>
  <c r="BB114" i="585"/>
  <c r="AZ114" i="585"/>
  <c r="AY114" i="585"/>
  <c r="AW114" i="585"/>
  <c r="AV114" i="585"/>
  <c r="AU114" i="585"/>
  <c r="AT114" i="585"/>
  <c r="AR114" i="585"/>
  <c r="AQ114" i="585"/>
  <c r="AO114" i="585"/>
  <c r="AM114" i="585"/>
  <c r="AK114" i="585"/>
  <c r="AI40" i="585"/>
  <c r="AI114" i="585"/>
  <c r="AG114" i="585"/>
  <c r="AF114" i="585"/>
  <c r="AE114" i="585"/>
  <c r="AD114" i="585"/>
  <c r="AC114" i="585"/>
  <c r="AB114" i="585"/>
  <c r="AA47" i="585"/>
  <c r="AA114" i="585"/>
  <c r="Y114" i="585"/>
  <c r="S40" i="585"/>
  <c r="S47" i="585"/>
  <c r="S114" i="585"/>
  <c r="M114" i="585"/>
  <c r="I114" i="585"/>
  <c r="H114" i="585"/>
  <c r="G114" i="585"/>
  <c r="F114" i="585"/>
  <c r="BS113" i="585"/>
  <c r="BQ113" i="585"/>
  <c r="BP113" i="585"/>
  <c r="BO113" i="585"/>
  <c r="BN113" i="585"/>
  <c r="BM113" i="585"/>
  <c r="BL113" i="585"/>
  <c r="BK113" i="585"/>
  <c r="BJ113" i="585"/>
  <c r="BI113" i="585"/>
  <c r="BH113" i="585"/>
  <c r="BG113" i="585"/>
  <c r="BF113" i="585"/>
  <c r="BE113" i="585"/>
  <c r="BD113" i="585"/>
  <c r="BC113" i="585"/>
  <c r="BB113" i="585"/>
  <c r="BA113" i="585"/>
  <c r="AZ113" i="585"/>
  <c r="AY113" i="585"/>
  <c r="AX113" i="585"/>
  <c r="AW113" i="585"/>
  <c r="AV113" i="585"/>
  <c r="AU113" i="585"/>
  <c r="AT113" i="585"/>
  <c r="AS113" i="585"/>
  <c r="AR113" i="585"/>
  <c r="AQ113" i="585"/>
  <c r="AP113" i="585"/>
  <c r="AO113" i="585"/>
  <c r="AN113" i="585"/>
  <c r="AM113" i="585"/>
  <c r="AL113" i="585"/>
  <c r="AK113" i="585"/>
  <c r="AJ113" i="585"/>
  <c r="AI113" i="585"/>
  <c r="AH113" i="585"/>
  <c r="AG113" i="585"/>
  <c r="AF113" i="585"/>
  <c r="AE113" i="585"/>
  <c r="AD113" i="585"/>
  <c r="AC113" i="585"/>
  <c r="AB113" i="585"/>
  <c r="AA113" i="585"/>
  <c r="Z113" i="585"/>
  <c r="Y113" i="585"/>
  <c r="X113" i="585"/>
  <c r="W113" i="585"/>
  <c r="V113" i="585"/>
  <c r="U113" i="585"/>
  <c r="T113" i="585"/>
  <c r="S113" i="585"/>
  <c r="R113" i="585"/>
  <c r="Q113" i="585"/>
  <c r="P113" i="585"/>
  <c r="O113" i="585"/>
  <c r="N113" i="585"/>
  <c r="M113" i="585"/>
  <c r="L113" i="585"/>
  <c r="K113" i="585"/>
  <c r="J113" i="585"/>
  <c r="I113" i="585"/>
  <c r="H113" i="585"/>
  <c r="G113" i="585"/>
  <c r="F113" i="585"/>
  <c r="E113" i="585"/>
  <c r="D113" i="585"/>
  <c r="BS112" i="585"/>
  <c r="BQ112" i="585"/>
  <c r="BP112" i="585"/>
  <c r="BO112" i="585"/>
  <c r="BN112" i="585"/>
  <c r="BM112" i="585"/>
  <c r="BL112" i="585"/>
  <c r="BK112" i="585"/>
  <c r="BJ112" i="585"/>
  <c r="BI112" i="585"/>
  <c r="BH112" i="585"/>
  <c r="BG112" i="585"/>
  <c r="BF112" i="585"/>
  <c r="BE112" i="585"/>
  <c r="BD112" i="585"/>
  <c r="BC112" i="585"/>
  <c r="BB112" i="585"/>
  <c r="BA112" i="585"/>
  <c r="AZ112" i="585"/>
  <c r="AY112" i="585"/>
  <c r="AX112" i="585"/>
  <c r="AW112" i="585"/>
  <c r="AV112" i="585"/>
  <c r="AU112" i="585"/>
  <c r="AT112" i="585"/>
  <c r="AS112" i="585"/>
  <c r="AR112" i="585"/>
  <c r="AQ112" i="585"/>
  <c r="AP112" i="585"/>
  <c r="AO112" i="585"/>
  <c r="AN112" i="585"/>
  <c r="AM112" i="585"/>
  <c r="AL112" i="585"/>
  <c r="AK112" i="585"/>
  <c r="AJ112" i="585"/>
  <c r="AI112" i="585"/>
  <c r="AH112" i="585"/>
  <c r="AG112" i="585"/>
  <c r="AF112" i="585"/>
  <c r="AE112" i="585"/>
  <c r="AD112" i="585"/>
  <c r="AC112" i="585"/>
  <c r="AB112" i="585"/>
  <c r="AA112" i="585"/>
  <c r="Z112" i="585"/>
  <c r="Y112" i="585"/>
  <c r="X112" i="585"/>
  <c r="W112" i="585"/>
  <c r="V112" i="585"/>
  <c r="U112" i="585"/>
  <c r="T112" i="585"/>
  <c r="S112" i="585"/>
  <c r="R112" i="585"/>
  <c r="Q112" i="585"/>
  <c r="P112" i="585"/>
  <c r="O112" i="585"/>
  <c r="N112" i="585"/>
  <c r="M112" i="585"/>
  <c r="L112" i="585"/>
  <c r="K112" i="585"/>
  <c r="J112" i="585"/>
  <c r="I112" i="585"/>
  <c r="H112" i="585"/>
  <c r="G112" i="585"/>
  <c r="F112" i="585"/>
  <c r="E112" i="585"/>
  <c r="D112" i="585"/>
  <c r="BS111" i="585"/>
  <c r="BQ111" i="585"/>
  <c r="BP111" i="585"/>
  <c r="BO111" i="585"/>
  <c r="BN111" i="585"/>
  <c r="BM111" i="585"/>
  <c r="BL111" i="585"/>
  <c r="BK111" i="585"/>
  <c r="BJ111" i="585"/>
  <c r="BI111" i="585"/>
  <c r="BH111" i="585"/>
  <c r="BG111" i="585"/>
  <c r="BF111" i="585"/>
  <c r="BE111" i="585"/>
  <c r="BD111" i="585"/>
  <c r="BC111" i="585"/>
  <c r="BB111" i="585"/>
  <c r="BA111" i="585"/>
  <c r="AZ111" i="585"/>
  <c r="AY111" i="585"/>
  <c r="AX111" i="585"/>
  <c r="AW111" i="585"/>
  <c r="AV111" i="585"/>
  <c r="AU111" i="585"/>
  <c r="AT111" i="585"/>
  <c r="AS111" i="585"/>
  <c r="AR111" i="585"/>
  <c r="AQ111" i="585"/>
  <c r="AP111" i="585"/>
  <c r="AO111" i="585"/>
  <c r="AN111" i="585"/>
  <c r="AM111" i="585"/>
  <c r="AL111" i="585"/>
  <c r="AK111" i="585"/>
  <c r="AJ111" i="585"/>
  <c r="AI111" i="585"/>
  <c r="AH111" i="585"/>
  <c r="AG111" i="585"/>
  <c r="AF111" i="585"/>
  <c r="AE111" i="585"/>
  <c r="AD111" i="585"/>
  <c r="AC111" i="585"/>
  <c r="AB111" i="585"/>
  <c r="AA111" i="585"/>
  <c r="Z111" i="585"/>
  <c r="Y111" i="585"/>
  <c r="X111" i="585"/>
  <c r="W111" i="585"/>
  <c r="V111" i="585"/>
  <c r="U111" i="585"/>
  <c r="T111" i="585"/>
  <c r="S111" i="585"/>
  <c r="R111" i="585"/>
  <c r="Q111" i="585"/>
  <c r="P111" i="585"/>
  <c r="O111" i="585"/>
  <c r="N111" i="585"/>
  <c r="M111" i="585"/>
  <c r="L111" i="585"/>
  <c r="K111" i="585"/>
  <c r="J111" i="585"/>
  <c r="I111" i="585"/>
  <c r="H111" i="585"/>
  <c r="G111" i="585"/>
  <c r="F111" i="585"/>
  <c r="E111" i="585"/>
  <c r="D111" i="585"/>
  <c r="BS110" i="585"/>
  <c r="BQ110" i="585"/>
  <c r="BP110" i="585"/>
  <c r="BO110" i="585"/>
  <c r="BN110" i="585"/>
  <c r="BM110" i="585"/>
  <c r="BL110" i="585"/>
  <c r="BK110" i="585"/>
  <c r="BJ110" i="585"/>
  <c r="BI110" i="585"/>
  <c r="BH110" i="585"/>
  <c r="BG110" i="585"/>
  <c r="BF110" i="585"/>
  <c r="BE110" i="585"/>
  <c r="BD110" i="585"/>
  <c r="BC110" i="585"/>
  <c r="BB110" i="585"/>
  <c r="BA110" i="585"/>
  <c r="AZ110" i="585"/>
  <c r="AY110" i="585"/>
  <c r="AX110" i="585"/>
  <c r="AW110" i="585"/>
  <c r="AV110" i="585"/>
  <c r="AU110" i="585"/>
  <c r="AT110" i="585"/>
  <c r="AS110" i="585"/>
  <c r="AR110" i="585"/>
  <c r="AQ110" i="585"/>
  <c r="AP110" i="585"/>
  <c r="AO110" i="585"/>
  <c r="AN110" i="585"/>
  <c r="AM110" i="585"/>
  <c r="AL110" i="585"/>
  <c r="AK110" i="585"/>
  <c r="AJ110" i="585"/>
  <c r="AI110" i="585"/>
  <c r="AH110" i="585"/>
  <c r="AG110" i="585"/>
  <c r="AF110" i="585"/>
  <c r="AE110" i="585"/>
  <c r="AD110" i="585"/>
  <c r="AC110" i="585"/>
  <c r="AB110" i="585"/>
  <c r="AA110" i="585"/>
  <c r="Z110" i="585"/>
  <c r="Y110" i="585"/>
  <c r="X110" i="585"/>
  <c r="W110" i="585"/>
  <c r="V110" i="585"/>
  <c r="U110" i="585"/>
  <c r="T110" i="585"/>
  <c r="S110" i="585"/>
  <c r="R110" i="585"/>
  <c r="Q110" i="585"/>
  <c r="P110" i="585"/>
  <c r="O110" i="585"/>
  <c r="N110" i="585"/>
  <c r="M110" i="585"/>
  <c r="L110" i="585"/>
  <c r="K110" i="585"/>
  <c r="J110" i="585"/>
  <c r="I110" i="585"/>
  <c r="H110" i="585"/>
  <c r="G110" i="585"/>
  <c r="F110" i="585"/>
  <c r="E110" i="585"/>
  <c r="D110" i="585"/>
  <c r="C110" i="585"/>
  <c r="BQ106" i="585"/>
  <c r="BP106" i="585"/>
  <c r="BO106" i="585"/>
  <c r="BN106" i="585"/>
  <c r="BM106" i="585"/>
  <c r="BL106" i="585"/>
  <c r="BK106" i="585"/>
  <c r="BJ106" i="585"/>
  <c r="BI106" i="585"/>
  <c r="BH106" i="585"/>
  <c r="BG106" i="585"/>
  <c r="BF106" i="585"/>
  <c r="BE106" i="585"/>
  <c r="BD106" i="585"/>
  <c r="BC106" i="585"/>
  <c r="BB106" i="585"/>
  <c r="BA106" i="585"/>
  <c r="AZ106" i="585"/>
  <c r="AY106" i="585"/>
  <c r="AX106" i="585"/>
  <c r="AW106" i="585"/>
  <c r="AV106" i="585"/>
  <c r="AU106" i="585"/>
  <c r="AT106" i="585"/>
  <c r="AS106" i="585"/>
  <c r="AR106" i="585"/>
  <c r="AQ106" i="585"/>
  <c r="AP106" i="585"/>
  <c r="AO106" i="585"/>
  <c r="AN106" i="585"/>
  <c r="AM106" i="585"/>
  <c r="AL106" i="585"/>
  <c r="AK106" i="585"/>
  <c r="AJ106" i="585"/>
  <c r="AI106" i="585"/>
  <c r="AH106" i="585"/>
  <c r="AG106" i="585"/>
  <c r="AF106" i="585"/>
  <c r="AE106" i="585"/>
  <c r="AD106" i="585"/>
  <c r="AC106" i="585"/>
  <c r="AB106" i="585"/>
  <c r="AA106" i="585"/>
  <c r="Z106" i="585"/>
  <c r="Y106" i="585"/>
  <c r="X106" i="585"/>
  <c r="W106" i="585"/>
  <c r="V106" i="585"/>
  <c r="U106" i="585"/>
  <c r="T106" i="585"/>
  <c r="S106" i="585"/>
  <c r="R106" i="585"/>
  <c r="Q106" i="585"/>
  <c r="P106" i="585"/>
  <c r="O106" i="585"/>
  <c r="N106" i="585"/>
  <c r="M106" i="585"/>
  <c r="L106" i="585"/>
  <c r="K106" i="585"/>
  <c r="J106" i="585"/>
  <c r="I106" i="585"/>
  <c r="H106" i="585"/>
  <c r="G106" i="585"/>
  <c r="F106" i="585"/>
  <c r="E106" i="585"/>
  <c r="D106" i="585"/>
  <c r="BQ105" i="585"/>
  <c r="BP105" i="585"/>
  <c r="BO105" i="585"/>
  <c r="BN105" i="585"/>
  <c r="BM105" i="585"/>
  <c r="BL105" i="585"/>
  <c r="BK105" i="585"/>
  <c r="BJ105" i="585"/>
  <c r="BI105" i="585"/>
  <c r="BH105" i="585"/>
  <c r="BG105" i="585"/>
  <c r="BF105" i="585"/>
  <c r="BE105" i="585"/>
  <c r="BD105" i="585"/>
  <c r="BC105" i="585"/>
  <c r="BB105" i="585"/>
  <c r="BA105" i="585"/>
  <c r="AZ105" i="585"/>
  <c r="AY105" i="585"/>
  <c r="AX105" i="585"/>
  <c r="AW105" i="585"/>
  <c r="AV105" i="585"/>
  <c r="AU105" i="585"/>
  <c r="AT105" i="585"/>
  <c r="AS105" i="585"/>
  <c r="AR105" i="585"/>
  <c r="AQ105" i="585"/>
  <c r="AP105" i="585"/>
  <c r="AO105" i="585"/>
  <c r="AN105" i="585"/>
  <c r="AM105" i="585"/>
  <c r="AL105" i="585"/>
  <c r="AK105" i="585"/>
  <c r="AJ105" i="585"/>
  <c r="AI105" i="585"/>
  <c r="AH105" i="585"/>
  <c r="AG105" i="585"/>
  <c r="AF105" i="585"/>
  <c r="AE105" i="585"/>
  <c r="AD105" i="585"/>
  <c r="AC105" i="585"/>
  <c r="AB105" i="585"/>
  <c r="AA105" i="585"/>
  <c r="Z105" i="585"/>
  <c r="Y105" i="585"/>
  <c r="X105" i="585"/>
  <c r="W105" i="585"/>
  <c r="V105" i="585"/>
  <c r="U105" i="585"/>
  <c r="T105" i="585"/>
  <c r="S105" i="585"/>
  <c r="R105" i="585"/>
  <c r="Q105" i="585"/>
  <c r="P105" i="585"/>
  <c r="O105" i="585"/>
  <c r="N105" i="585"/>
  <c r="M105" i="585"/>
  <c r="L105" i="585"/>
  <c r="K105" i="585"/>
  <c r="J105" i="585"/>
  <c r="I105" i="585"/>
  <c r="H105" i="585"/>
  <c r="G105" i="585"/>
  <c r="F105" i="585"/>
  <c r="E105" i="585"/>
  <c r="D105" i="585"/>
  <c r="BQ104" i="585"/>
  <c r="BP104" i="585"/>
  <c r="BO104" i="585"/>
  <c r="BN104" i="585"/>
  <c r="BM104" i="585"/>
  <c r="BL104" i="585"/>
  <c r="BK104" i="585"/>
  <c r="BJ104" i="585"/>
  <c r="BI104" i="585"/>
  <c r="BH104" i="585"/>
  <c r="BG104" i="585"/>
  <c r="BF104" i="585"/>
  <c r="BE104" i="585"/>
  <c r="BD104" i="585"/>
  <c r="BC104" i="585"/>
  <c r="BB104" i="585"/>
  <c r="BA104" i="585"/>
  <c r="AZ104" i="585"/>
  <c r="AY104" i="585"/>
  <c r="AX104" i="585"/>
  <c r="AW104" i="585"/>
  <c r="AV104" i="585"/>
  <c r="AU104" i="585"/>
  <c r="AT104" i="585"/>
  <c r="AS104" i="585"/>
  <c r="AR104" i="585"/>
  <c r="AQ104" i="585"/>
  <c r="AP104" i="585"/>
  <c r="AO104" i="585"/>
  <c r="AN104" i="585"/>
  <c r="AM104" i="585"/>
  <c r="AL104" i="585"/>
  <c r="AK104" i="585"/>
  <c r="AJ104" i="585"/>
  <c r="AI104" i="585"/>
  <c r="AH104" i="585"/>
  <c r="AG104" i="585"/>
  <c r="AF104" i="585"/>
  <c r="AE104" i="585"/>
  <c r="AD104" i="585"/>
  <c r="AC104" i="585"/>
  <c r="AB104" i="585"/>
  <c r="AA104" i="585"/>
  <c r="Z104" i="585"/>
  <c r="Y104" i="585"/>
  <c r="X104" i="585"/>
  <c r="W104" i="585"/>
  <c r="V104" i="585"/>
  <c r="U104" i="585"/>
  <c r="T104" i="585"/>
  <c r="S104" i="585"/>
  <c r="R104" i="585"/>
  <c r="Q104" i="585"/>
  <c r="P104" i="585"/>
  <c r="O104" i="585"/>
  <c r="N104" i="585"/>
  <c r="M104" i="585"/>
  <c r="L104" i="585"/>
  <c r="K104" i="585"/>
  <c r="J104" i="585"/>
  <c r="I104" i="585"/>
  <c r="H104" i="585"/>
  <c r="G104" i="585"/>
  <c r="F104" i="585"/>
  <c r="E104" i="585"/>
  <c r="D104" i="585"/>
  <c r="C104" i="585"/>
  <c r="BQ103" i="585"/>
  <c r="BQ107" i="585"/>
  <c r="BP103" i="585"/>
  <c r="BP107" i="585"/>
  <c r="BO103" i="585"/>
  <c r="BO107" i="585"/>
  <c r="BN103" i="585"/>
  <c r="BN107" i="585"/>
  <c r="BM103" i="585"/>
  <c r="BM107" i="585"/>
  <c r="BL103" i="585"/>
  <c r="BL107" i="585"/>
  <c r="BK103" i="585"/>
  <c r="BJ103" i="585"/>
  <c r="BJ107" i="585"/>
  <c r="BI103" i="585"/>
  <c r="BI107" i="585"/>
  <c r="BH103" i="585"/>
  <c r="BH107" i="585"/>
  <c r="BG103" i="585"/>
  <c r="BG107" i="585"/>
  <c r="BF103" i="585"/>
  <c r="BF107" i="585"/>
  <c r="BE103" i="585"/>
  <c r="BE107" i="585"/>
  <c r="BD103" i="585"/>
  <c r="BD107" i="585"/>
  <c r="BC103" i="585"/>
  <c r="BB103" i="585"/>
  <c r="BB107" i="585"/>
  <c r="BA103" i="585"/>
  <c r="BA107" i="585"/>
  <c r="AZ103" i="585"/>
  <c r="AZ107" i="585"/>
  <c r="AY103" i="585"/>
  <c r="AY107" i="585"/>
  <c r="AX103" i="585"/>
  <c r="AX107" i="585"/>
  <c r="AW103" i="585"/>
  <c r="AW107" i="585"/>
  <c r="AV103" i="585"/>
  <c r="AV107" i="585"/>
  <c r="AU103" i="585"/>
  <c r="AT103" i="585"/>
  <c r="AT107" i="585"/>
  <c r="AS103" i="585"/>
  <c r="AS107" i="585"/>
  <c r="AR103" i="585"/>
  <c r="AR107" i="585"/>
  <c r="AQ103" i="585"/>
  <c r="AQ107" i="585"/>
  <c r="AP103" i="585"/>
  <c r="AP107" i="585"/>
  <c r="AO103" i="585"/>
  <c r="AO107" i="585"/>
  <c r="AN103" i="585"/>
  <c r="AN107" i="585"/>
  <c r="AM103" i="585"/>
  <c r="AL103" i="585"/>
  <c r="AL107" i="585"/>
  <c r="AK103" i="585"/>
  <c r="AK107" i="585"/>
  <c r="AJ103" i="585"/>
  <c r="AJ107" i="585"/>
  <c r="AI103" i="585"/>
  <c r="AI107" i="585"/>
  <c r="AH103" i="585"/>
  <c r="AH107" i="585"/>
  <c r="AG103" i="585"/>
  <c r="AG107" i="585"/>
  <c r="AF103" i="585"/>
  <c r="AF107" i="585"/>
  <c r="AE103" i="585"/>
  <c r="AD103" i="585"/>
  <c r="AD107" i="585"/>
  <c r="AC103" i="585"/>
  <c r="AC107" i="585"/>
  <c r="AB103" i="585"/>
  <c r="AB107" i="585"/>
  <c r="AA103" i="585"/>
  <c r="AA107" i="585"/>
  <c r="Z103" i="585"/>
  <c r="Z107" i="585"/>
  <c r="Y103" i="585"/>
  <c r="Y107" i="585"/>
  <c r="X103" i="585"/>
  <c r="X107" i="585"/>
  <c r="W103" i="585"/>
  <c r="V103" i="585"/>
  <c r="V107" i="585"/>
  <c r="U103" i="585"/>
  <c r="U107" i="585"/>
  <c r="T103" i="585"/>
  <c r="T107" i="585"/>
  <c r="S103" i="585"/>
  <c r="S107" i="585"/>
  <c r="R103" i="585"/>
  <c r="R107" i="585"/>
  <c r="Q103" i="585"/>
  <c r="Q107" i="585"/>
  <c r="P103" i="585"/>
  <c r="P107" i="585"/>
  <c r="O103" i="585"/>
  <c r="N103" i="585"/>
  <c r="N107" i="585"/>
  <c r="M103" i="585"/>
  <c r="M107" i="585"/>
  <c r="L103" i="585"/>
  <c r="L107" i="585"/>
  <c r="K103" i="585"/>
  <c r="K107" i="585"/>
  <c r="J103" i="585"/>
  <c r="J107" i="585"/>
  <c r="I103" i="585"/>
  <c r="I107" i="585"/>
  <c r="H103" i="585"/>
  <c r="H107" i="585"/>
  <c r="G103" i="585"/>
  <c r="F103" i="585"/>
  <c r="F107" i="585"/>
  <c r="E103" i="585"/>
  <c r="E107" i="585"/>
  <c r="D103" i="585"/>
  <c r="D107" i="585"/>
  <c r="BQ100" i="585"/>
  <c r="BP100" i="585"/>
  <c r="BO100" i="585"/>
  <c r="BN100" i="585"/>
  <c r="BM100" i="585"/>
  <c r="BL100" i="585"/>
  <c r="BK100" i="585"/>
  <c r="BJ100" i="585"/>
  <c r="BI100" i="585"/>
  <c r="BG100" i="585"/>
  <c r="BE100" i="585"/>
  <c r="BD100" i="585"/>
  <c r="BA100" i="585"/>
  <c r="AZ100" i="585"/>
  <c r="AY100" i="585"/>
  <c r="AX100" i="585"/>
  <c r="AW100" i="585"/>
  <c r="AV100" i="585"/>
  <c r="AU100" i="585"/>
  <c r="AT100" i="585"/>
  <c r="AS100" i="585"/>
  <c r="AR100" i="585"/>
  <c r="AQ100" i="585"/>
  <c r="AP100" i="585"/>
  <c r="AO100" i="585"/>
  <c r="AN100" i="585"/>
  <c r="AM22" i="585"/>
  <c r="AM100" i="585"/>
  <c r="AK100" i="585"/>
  <c r="AJ100" i="585"/>
  <c r="AG100" i="585"/>
  <c r="AF100" i="585"/>
  <c r="AC100" i="585"/>
  <c r="Y100" i="585"/>
  <c r="W22" i="585"/>
  <c r="W100" i="585"/>
  <c r="U100" i="585"/>
  <c r="Q100" i="585"/>
  <c r="O22" i="585"/>
  <c r="O100" i="585"/>
  <c r="I100" i="585"/>
  <c r="H100" i="585"/>
  <c r="G100" i="585"/>
  <c r="F100" i="585"/>
  <c r="BS99" i="585"/>
  <c r="BQ99" i="585"/>
  <c r="BP99" i="585"/>
  <c r="BO99" i="585"/>
  <c r="BN99" i="585"/>
  <c r="BM99" i="585"/>
  <c r="BL99" i="585"/>
  <c r="BK99" i="585"/>
  <c r="BJ99" i="585"/>
  <c r="BI99" i="585"/>
  <c r="BH99" i="585"/>
  <c r="BG99" i="585"/>
  <c r="BF99" i="585"/>
  <c r="BE99" i="585"/>
  <c r="BD99" i="585"/>
  <c r="BC99" i="585"/>
  <c r="BB99" i="585"/>
  <c r="BA99" i="585"/>
  <c r="AZ99" i="585"/>
  <c r="AY99" i="585"/>
  <c r="AX99" i="585"/>
  <c r="AW99" i="585"/>
  <c r="AV99" i="585"/>
  <c r="AU99" i="585"/>
  <c r="AT99" i="585"/>
  <c r="AS99" i="585"/>
  <c r="AR99" i="585"/>
  <c r="AQ99" i="585"/>
  <c r="AP99" i="585"/>
  <c r="AO99" i="585"/>
  <c r="AN99" i="585"/>
  <c r="AM99" i="585"/>
  <c r="AL99" i="585"/>
  <c r="AK99" i="585"/>
  <c r="AJ99" i="585"/>
  <c r="AI99" i="585"/>
  <c r="AH99" i="585"/>
  <c r="AG99" i="585"/>
  <c r="AF99" i="585"/>
  <c r="AE99" i="585"/>
  <c r="AD99" i="585"/>
  <c r="AC99" i="585"/>
  <c r="AB99" i="585"/>
  <c r="AA99" i="585"/>
  <c r="Z99" i="585"/>
  <c r="Y99" i="585"/>
  <c r="X99" i="585"/>
  <c r="W99" i="585"/>
  <c r="V99" i="585"/>
  <c r="U99" i="585"/>
  <c r="T99" i="585"/>
  <c r="S99" i="585"/>
  <c r="R99" i="585"/>
  <c r="Q99" i="585"/>
  <c r="P99" i="585"/>
  <c r="O99" i="585"/>
  <c r="N99" i="585"/>
  <c r="M99" i="585"/>
  <c r="L99" i="585"/>
  <c r="K99" i="585"/>
  <c r="J99" i="585"/>
  <c r="I99" i="585"/>
  <c r="H99" i="585"/>
  <c r="G99" i="585"/>
  <c r="F99" i="585"/>
  <c r="E99" i="585"/>
  <c r="D99" i="585"/>
  <c r="BS98" i="585"/>
  <c r="BQ98" i="585"/>
  <c r="BP98" i="585"/>
  <c r="BO98" i="585"/>
  <c r="BN98" i="585"/>
  <c r="BM98" i="585"/>
  <c r="BL98" i="585"/>
  <c r="BK98" i="585"/>
  <c r="BJ98" i="585"/>
  <c r="BI98" i="585"/>
  <c r="BH98" i="585"/>
  <c r="BG98" i="585"/>
  <c r="BF98" i="585"/>
  <c r="BE98" i="585"/>
  <c r="BD98" i="585"/>
  <c r="BC98" i="585"/>
  <c r="BB98" i="585"/>
  <c r="BA98" i="585"/>
  <c r="AZ98" i="585"/>
  <c r="AY98" i="585"/>
  <c r="AX98" i="585"/>
  <c r="AW98" i="585"/>
  <c r="AV98" i="585"/>
  <c r="AU98" i="585"/>
  <c r="AT98" i="585"/>
  <c r="AS98" i="585"/>
  <c r="AR98" i="585"/>
  <c r="AQ98" i="585"/>
  <c r="AP98" i="585"/>
  <c r="AO98" i="585"/>
  <c r="AN98" i="585"/>
  <c r="AM98" i="585"/>
  <c r="AL98" i="585"/>
  <c r="AK98" i="585"/>
  <c r="AJ98" i="585"/>
  <c r="AI98" i="585"/>
  <c r="AH98" i="585"/>
  <c r="AG98" i="585"/>
  <c r="AF98" i="585"/>
  <c r="AE98" i="585"/>
  <c r="AD98" i="585"/>
  <c r="AC98" i="585"/>
  <c r="AB98" i="585"/>
  <c r="AA98" i="585"/>
  <c r="Z98" i="585"/>
  <c r="Y98" i="585"/>
  <c r="X98" i="585"/>
  <c r="W98" i="585"/>
  <c r="V98" i="585"/>
  <c r="U98" i="585"/>
  <c r="T98" i="585"/>
  <c r="S98" i="585"/>
  <c r="R98" i="585"/>
  <c r="Q98" i="585"/>
  <c r="P98" i="585"/>
  <c r="O98" i="585"/>
  <c r="N98" i="585"/>
  <c r="M98" i="585"/>
  <c r="L98" i="585"/>
  <c r="K98" i="585"/>
  <c r="J98" i="585"/>
  <c r="I98" i="585"/>
  <c r="H98" i="585"/>
  <c r="G98" i="585"/>
  <c r="F98" i="585"/>
  <c r="E98" i="585"/>
  <c r="D98" i="585"/>
  <c r="C98" i="585"/>
  <c r="BS97" i="585"/>
  <c r="BQ97" i="585"/>
  <c r="BP97" i="585"/>
  <c r="BO97" i="585"/>
  <c r="BN97" i="585"/>
  <c r="BM97" i="585"/>
  <c r="BL97" i="585"/>
  <c r="BK97" i="585"/>
  <c r="BJ97" i="585"/>
  <c r="BI97" i="585"/>
  <c r="BH97" i="585"/>
  <c r="BG97" i="585"/>
  <c r="BF97" i="585"/>
  <c r="BE97" i="585"/>
  <c r="BD97" i="585"/>
  <c r="BC97" i="585"/>
  <c r="BB97" i="585"/>
  <c r="BA97" i="585"/>
  <c r="AZ97" i="585"/>
  <c r="AY97" i="585"/>
  <c r="AX97" i="585"/>
  <c r="AW97" i="585"/>
  <c r="AV97" i="585"/>
  <c r="AU97" i="585"/>
  <c r="AT97" i="585"/>
  <c r="AS97" i="585"/>
  <c r="AR97" i="585"/>
  <c r="AQ97" i="585"/>
  <c r="AP97" i="585"/>
  <c r="AO97" i="585"/>
  <c r="AN97" i="585"/>
  <c r="AM97" i="585"/>
  <c r="AL97" i="585"/>
  <c r="AK97" i="585"/>
  <c r="AJ97" i="585"/>
  <c r="AI97" i="585"/>
  <c r="AH97" i="585"/>
  <c r="AG97" i="585"/>
  <c r="AF97" i="585"/>
  <c r="AE97" i="585"/>
  <c r="AD97" i="585"/>
  <c r="AC97" i="585"/>
  <c r="AB97" i="585"/>
  <c r="AA97" i="585"/>
  <c r="Z97" i="585"/>
  <c r="Y97" i="585"/>
  <c r="X97" i="585"/>
  <c r="W97" i="585"/>
  <c r="V97" i="585"/>
  <c r="U97" i="585"/>
  <c r="T97" i="585"/>
  <c r="S97" i="585"/>
  <c r="R97" i="585"/>
  <c r="Q97" i="585"/>
  <c r="P97" i="585"/>
  <c r="O97" i="585"/>
  <c r="N97" i="585"/>
  <c r="M97" i="585"/>
  <c r="L97" i="585"/>
  <c r="K97" i="585"/>
  <c r="J97" i="585"/>
  <c r="I97" i="585"/>
  <c r="H97" i="585"/>
  <c r="G97" i="585"/>
  <c r="F97" i="585"/>
  <c r="E97" i="585"/>
  <c r="D97" i="585"/>
  <c r="BQ94" i="585"/>
  <c r="BO94" i="585"/>
  <c r="BM94" i="585"/>
  <c r="BL94" i="585"/>
  <c r="BK94" i="585"/>
  <c r="BJ94" i="585"/>
  <c r="BI94" i="585"/>
  <c r="BH94" i="585"/>
  <c r="BG94" i="585"/>
  <c r="BF94" i="585"/>
  <c r="BE94" i="585"/>
  <c r="BD94" i="585"/>
  <c r="BC94" i="585"/>
  <c r="BB94" i="585"/>
  <c r="BA94" i="585"/>
  <c r="AZ94" i="585"/>
  <c r="AY94" i="585"/>
  <c r="AX94" i="585"/>
  <c r="AW94" i="585"/>
  <c r="AV94" i="585"/>
  <c r="AU94" i="585"/>
  <c r="AT94" i="585"/>
  <c r="AS94" i="585"/>
  <c r="AR94" i="585"/>
  <c r="AQ94" i="585"/>
  <c r="AP94" i="585"/>
  <c r="AO94" i="585"/>
  <c r="AN94" i="585"/>
  <c r="AM94" i="585"/>
  <c r="AL94" i="585"/>
  <c r="AK94" i="585"/>
  <c r="AJ94" i="585"/>
  <c r="AG94" i="585"/>
  <c r="AF94" i="585"/>
  <c r="AE94" i="585"/>
  <c r="AD94" i="585"/>
  <c r="AC94" i="585"/>
  <c r="AB94" i="585"/>
  <c r="U94" i="585"/>
  <c r="Q94" i="585"/>
  <c r="P94" i="585"/>
  <c r="M94" i="585"/>
  <c r="I94" i="585"/>
  <c r="H94" i="585"/>
  <c r="G94" i="585"/>
  <c r="F94" i="585"/>
  <c r="BS93" i="585"/>
  <c r="BQ93" i="585"/>
  <c r="BP93" i="585"/>
  <c r="BO93" i="585"/>
  <c r="BN93" i="585"/>
  <c r="BM93" i="585"/>
  <c r="BL93" i="585"/>
  <c r="BK93" i="585"/>
  <c r="BJ93" i="585"/>
  <c r="BI93" i="585"/>
  <c r="BH93" i="585"/>
  <c r="BG93" i="585"/>
  <c r="BF93" i="585"/>
  <c r="BE93" i="585"/>
  <c r="BD93" i="585"/>
  <c r="BC93" i="585"/>
  <c r="BB93" i="585"/>
  <c r="BA93" i="585"/>
  <c r="AZ93" i="585"/>
  <c r="AY93" i="585"/>
  <c r="AX93" i="585"/>
  <c r="AW93" i="585"/>
  <c r="AV93" i="585"/>
  <c r="AU93" i="585"/>
  <c r="AT93" i="585"/>
  <c r="AS93" i="585"/>
  <c r="AR93" i="585"/>
  <c r="AQ93" i="585"/>
  <c r="AP93" i="585"/>
  <c r="AO93" i="585"/>
  <c r="AN93" i="585"/>
  <c r="AM93" i="585"/>
  <c r="AL93" i="585"/>
  <c r="AK93" i="585"/>
  <c r="AJ93" i="585"/>
  <c r="AI93" i="585"/>
  <c r="AH93" i="585"/>
  <c r="AG93" i="585"/>
  <c r="AF93" i="585"/>
  <c r="AE93" i="585"/>
  <c r="AD93" i="585"/>
  <c r="AC93" i="585"/>
  <c r="AB93" i="585"/>
  <c r="AA93" i="585"/>
  <c r="Z93" i="585"/>
  <c r="Y93" i="585"/>
  <c r="X93" i="585"/>
  <c r="W93" i="585"/>
  <c r="V93" i="585"/>
  <c r="U93" i="585"/>
  <c r="T93" i="585"/>
  <c r="S93" i="585"/>
  <c r="R93" i="585"/>
  <c r="Q93" i="585"/>
  <c r="P93" i="585"/>
  <c r="O93" i="585"/>
  <c r="N93" i="585"/>
  <c r="M93" i="585"/>
  <c r="L93" i="585"/>
  <c r="K93" i="585"/>
  <c r="J93" i="585"/>
  <c r="I93" i="585"/>
  <c r="H93" i="585"/>
  <c r="G93" i="585"/>
  <c r="F93" i="585"/>
  <c r="E93" i="585"/>
  <c r="D93" i="585"/>
  <c r="BS92" i="585"/>
  <c r="BQ92" i="585"/>
  <c r="BP92" i="585"/>
  <c r="BO92" i="585"/>
  <c r="BN92" i="585"/>
  <c r="BM92" i="585"/>
  <c r="BL92" i="585"/>
  <c r="BK92" i="585"/>
  <c r="BJ92" i="585"/>
  <c r="BI92" i="585"/>
  <c r="BH92" i="585"/>
  <c r="BG92" i="585"/>
  <c r="BF92" i="585"/>
  <c r="BE92" i="585"/>
  <c r="BD92" i="585"/>
  <c r="BC92" i="585"/>
  <c r="BB92" i="585"/>
  <c r="BA92" i="585"/>
  <c r="AZ92" i="585"/>
  <c r="AY92" i="585"/>
  <c r="AX92" i="585"/>
  <c r="AW92" i="585"/>
  <c r="AV92" i="585"/>
  <c r="AU92" i="585"/>
  <c r="AT92" i="585"/>
  <c r="AS92" i="585"/>
  <c r="AR92" i="585"/>
  <c r="AQ92" i="585"/>
  <c r="AP92" i="585"/>
  <c r="AO92" i="585"/>
  <c r="AN92" i="585"/>
  <c r="AM92" i="585"/>
  <c r="AL92" i="585"/>
  <c r="AK92" i="585"/>
  <c r="AJ92" i="585"/>
  <c r="AI92" i="585"/>
  <c r="AH92" i="585"/>
  <c r="AG92" i="585"/>
  <c r="AF92" i="585"/>
  <c r="AE92" i="585"/>
  <c r="AD92" i="585"/>
  <c r="AC92" i="585"/>
  <c r="AB92" i="585"/>
  <c r="AA92" i="585"/>
  <c r="Z92" i="585"/>
  <c r="Y92" i="585"/>
  <c r="X92" i="585"/>
  <c r="W92" i="585"/>
  <c r="V92" i="585"/>
  <c r="U92" i="585"/>
  <c r="T92" i="585"/>
  <c r="S92" i="585"/>
  <c r="R92" i="585"/>
  <c r="Q92" i="585"/>
  <c r="P92" i="585"/>
  <c r="O92" i="585"/>
  <c r="N92" i="585"/>
  <c r="M92" i="585"/>
  <c r="L92" i="585"/>
  <c r="K92" i="585"/>
  <c r="J92" i="585"/>
  <c r="I92" i="585"/>
  <c r="H92" i="585"/>
  <c r="G92" i="585"/>
  <c r="F92" i="585"/>
  <c r="E92" i="585"/>
  <c r="D92" i="585"/>
  <c r="C92" i="585"/>
  <c r="BS91" i="585"/>
  <c r="BQ91" i="585"/>
  <c r="BP91" i="585"/>
  <c r="BO91" i="585"/>
  <c r="BN91" i="585"/>
  <c r="BM91" i="585"/>
  <c r="BL91" i="585"/>
  <c r="BK91" i="585"/>
  <c r="BJ91" i="585"/>
  <c r="BI91" i="585"/>
  <c r="BH91" i="585"/>
  <c r="BG91" i="585"/>
  <c r="BF91" i="585"/>
  <c r="BE91" i="585"/>
  <c r="BD91" i="585"/>
  <c r="BC91" i="585"/>
  <c r="BB91" i="585"/>
  <c r="BA91" i="585"/>
  <c r="AZ91" i="585"/>
  <c r="AY91" i="585"/>
  <c r="AX91" i="585"/>
  <c r="AW91" i="585"/>
  <c r="AV91" i="585"/>
  <c r="AU91" i="585"/>
  <c r="AT91" i="585"/>
  <c r="AS91" i="585"/>
  <c r="AR91" i="585"/>
  <c r="AQ91" i="585"/>
  <c r="AP91" i="585"/>
  <c r="AO91" i="585"/>
  <c r="AN91" i="585"/>
  <c r="AM91" i="585"/>
  <c r="AL91" i="585"/>
  <c r="AK91" i="585"/>
  <c r="AJ91" i="585"/>
  <c r="AI91" i="585"/>
  <c r="AH91" i="585"/>
  <c r="AG91" i="585"/>
  <c r="AF91" i="585"/>
  <c r="AE91" i="585"/>
  <c r="AD91" i="585"/>
  <c r="AC91" i="585"/>
  <c r="AB91" i="585"/>
  <c r="AA91" i="585"/>
  <c r="Z91" i="585"/>
  <c r="Y91" i="585"/>
  <c r="X91" i="585"/>
  <c r="W91" i="585"/>
  <c r="V91" i="585"/>
  <c r="U91" i="585"/>
  <c r="T91" i="585"/>
  <c r="S91" i="585"/>
  <c r="R91" i="585"/>
  <c r="Q91" i="585"/>
  <c r="P91" i="585"/>
  <c r="O91" i="585"/>
  <c r="N91" i="585"/>
  <c r="M91" i="585"/>
  <c r="L91" i="585"/>
  <c r="K91" i="585"/>
  <c r="J91" i="585"/>
  <c r="I91" i="585"/>
  <c r="H91" i="585"/>
  <c r="G91" i="585"/>
  <c r="F91" i="585"/>
  <c r="E91" i="585"/>
  <c r="D91" i="585"/>
  <c r="Q88" i="585"/>
  <c r="N88" i="585"/>
  <c r="L88" i="585"/>
  <c r="J88" i="585"/>
  <c r="D88" i="585"/>
  <c r="BR134" i="585"/>
  <c r="BT134" i="585"/>
  <c r="BT87" i="585"/>
  <c r="BT86" i="585"/>
  <c r="C133" i="585"/>
  <c r="BT85" i="585"/>
  <c r="C132" i="585"/>
  <c r="BT84" i="585"/>
  <c r="BT83" i="585"/>
  <c r="BR83" i="585"/>
  <c r="BT82" i="585"/>
  <c r="BR82" i="585"/>
  <c r="Q79" i="585"/>
  <c r="Q135" i="585"/>
  <c r="P79" i="585"/>
  <c r="P135" i="585"/>
  <c r="N79" i="585"/>
  <c r="N135" i="585"/>
  <c r="L79" i="585"/>
  <c r="L135" i="585"/>
  <c r="J79" i="585"/>
  <c r="J135" i="585"/>
  <c r="D79" i="585"/>
  <c r="D135" i="585"/>
  <c r="BT78" i="585"/>
  <c r="BR78" i="585"/>
  <c r="C131" i="585"/>
  <c r="BT76" i="585"/>
  <c r="BR130" i="585"/>
  <c r="BT130" i="585"/>
  <c r="BT75" i="585"/>
  <c r="BR129" i="585"/>
  <c r="BT129" i="585"/>
  <c r="C79" i="585"/>
  <c r="BW36" i="585"/>
  <c r="AC72" i="585"/>
  <c r="Z72" i="585"/>
  <c r="Y72" i="585"/>
  <c r="Y127" i="585"/>
  <c r="X72" i="585"/>
  <c r="V72" i="585"/>
  <c r="U72" i="585"/>
  <c r="U127" i="585"/>
  <c r="T72" i="585"/>
  <c r="R72" i="585"/>
  <c r="P72" i="585"/>
  <c r="N72" i="585"/>
  <c r="M72" i="585"/>
  <c r="M127" i="585"/>
  <c r="L72" i="585"/>
  <c r="K72" i="585"/>
  <c r="J72" i="585"/>
  <c r="E72" i="585"/>
  <c r="D72" i="585"/>
  <c r="C126" i="585"/>
  <c r="C72" i="585"/>
  <c r="BT72" i="585"/>
  <c r="AC65" i="585"/>
  <c r="AC127" i="585"/>
  <c r="Z65" i="585"/>
  <c r="Z127" i="585"/>
  <c r="X65" i="585"/>
  <c r="X127" i="585"/>
  <c r="V65" i="585"/>
  <c r="V127" i="585"/>
  <c r="T65" i="585"/>
  <c r="T127" i="585"/>
  <c r="R65" i="585"/>
  <c r="R127" i="585"/>
  <c r="Q65" i="585"/>
  <c r="Q127" i="585"/>
  <c r="P65" i="585"/>
  <c r="P127" i="585"/>
  <c r="N65" i="585"/>
  <c r="N127" i="585"/>
  <c r="L65" i="585"/>
  <c r="L127" i="585"/>
  <c r="K65" i="585"/>
  <c r="BZ35" i="585"/>
  <c r="J65" i="585"/>
  <c r="J127" i="585"/>
  <c r="E65" i="585"/>
  <c r="E127" i="585"/>
  <c r="D65" i="585"/>
  <c r="D127" i="585"/>
  <c r="BR124" i="585"/>
  <c r="BT124" i="585"/>
  <c r="BT64" i="585"/>
  <c r="BT63" i="585"/>
  <c r="BT62" i="585"/>
  <c r="C123" i="585"/>
  <c r="AJ59" i="585"/>
  <c r="AJ121" i="585"/>
  <c r="AH59" i="585"/>
  <c r="AF59" i="585"/>
  <c r="AF121" i="585"/>
  <c r="AD59" i="585"/>
  <c r="AD121" i="585"/>
  <c r="AA59" i="585"/>
  <c r="AA121" i="585"/>
  <c r="Z59" i="585"/>
  <c r="W59" i="585"/>
  <c r="V59" i="585"/>
  <c r="S59" i="585"/>
  <c r="S121" i="585"/>
  <c r="R59" i="585"/>
  <c r="N59" i="585"/>
  <c r="N121" i="585"/>
  <c r="L59" i="585"/>
  <c r="L121" i="585"/>
  <c r="K59" i="585"/>
  <c r="BZ34" i="585"/>
  <c r="J59" i="585"/>
  <c r="D59" i="585"/>
  <c r="BR120" i="585"/>
  <c r="BT120" i="585"/>
  <c r="BT58" i="585"/>
  <c r="BT57" i="585"/>
  <c r="BT56" i="585"/>
  <c r="C118" i="585"/>
  <c r="BT55" i="585"/>
  <c r="AH52" i="585"/>
  <c r="AH121" i="585"/>
  <c r="AB52" i="585"/>
  <c r="AB121" i="585"/>
  <c r="Z52" i="585"/>
  <c r="Z121" i="585"/>
  <c r="W52" i="585"/>
  <c r="W121" i="585"/>
  <c r="V52" i="585"/>
  <c r="V121" i="585"/>
  <c r="R52" i="585"/>
  <c r="R121" i="585"/>
  <c r="K52" i="585"/>
  <c r="K121" i="585"/>
  <c r="J52" i="585"/>
  <c r="J121" i="585"/>
  <c r="D52" i="585"/>
  <c r="D121" i="585"/>
  <c r="C52" i="585"/>
  <c r="BT51" i="585"/>
  <c r="C119" i="585"/>
  <c r="BT50" i="585"/>
  <c r="C117" i="585"/>
  <c r="AS47" i="585"/>
  <c r="AS114" i="585"/>
  <c r="AP47" i="585"/>
  <c r="AP114" i="585"/>
  <c r="AJ47" i="585"/>
  <c r="AH47" i="585"/>
  <c r="Z47" i="585"/>
  <c r="Z114" i="585"/>
  <c r="X47" i="585"/>
  <c r="W47" i="585"/>
  <c r="V47" i="585"/>
  <c r="U47" i="585"/>
  <c r="U114" i="585"/>
  <c r="T47" i="585"/>
  <c r="T114" i="585"/>
  <c r="R47" i="585"/>
  <c r="Q47" i="585"/>
  <c r="Q114" i="585"/>
  <c r="P47" i="585"/>
  <c r="O47" i="585"/>
  <c r="N47" i="585"/>
  <c r="L47" i="585"/>
  <c r="L114" i="585"/>
  <c r="K47" i="585"/>
  <c r="BZ32" i="585"/>
  <c r="BW32" i="585"/>
  <c r="CB32" i="585"/>
  <c r="J47" i="585"/>
  <c r="E47" i="585"/>
  <c r="D47" i="585"/>
  <c r="BT46" i="585"/>
  <c r="C113" i="585"/>
  <c r="BT45" i="585"/>
  <c r="BA40" i="585"/>
  <c r="BA114" i="585"/>
  <c r="AX40" i="585"/>
  <c r="AX114" i="585"/>
  <c r="AN40" i="585"/>
  <c r="AN114" i="585"/>
  <c r="AL40" i="585"/>
  <c r="AL114" i="585"/>
  <c r="AJ40" i="585"/>
  <c r="AH40" i="585"/>
  <c r="AH114" i="585"/>
  <c r="X40" i="585"/>
  <c r="X114" i="585"/>
  <c r="W40" i="585"/>
  <c r="W114" i="585"/>
  <c r="V40" i="585"/>
  <c r="V114" i="585"/>
  <c r="R40" i="585"/>
  <c r="R114" i="585"/>
  <c r="P40" i="585"/>
  <c r="P114" i="585"/>
  <c r="O40" i="585"/>
  <c r="O114" i="585"/>
  <c r="N40" i="585"/>
  <c r="N114" i="585"/>
  <c r="K40" i="585"/>
  <c r="BZ31" i="585"/>
  <c r="J40" i="585"/>
  <c r="J114" i="585"/>
  <c r="E40" i="585"/>
  <c r="E114" i="585"/>
  <c r="D40" i="585"/>
  <c r="D114" i="585"/>
  <c r="BT39" i="585"/>
  <c r="C112" i="585"/>
  <c r="BZ38" i="585"/>
  <c r="BW38" i="585"/>
  <c r="BZ37" i="585"/>
  <c r="BZ36" i="585"/>
  <c r="CB36" i="585"/>
  <c r="BW35" i="585"/>
  <c r="CB35" i="585"/>
  <c r="BS35" i="585"/>
  <c r="AO35" i="585"/>
  <c r="AL35" i="585"/>
  <c r="AE35" i="585"/>
  <c r="AD35" i="585"/>
  <c r="AA35" i="585"/>
  <c r="Z35" i="585"/>
  <c r="W35" i="585"/>
  <c r="V35" i="585"/>
  <c r="U35" i="585"/>
  <c r="T35" i="585"/>
  <c r="S35" i="585"/>
  <c r="R35" i="585"/>
  <c r="Q35" i="585"/>
  <c r="P35" i="585"/>
  <c r="O35" i="585"/>
  <c r="N35" i="585"/>
  <c r="M35" i="585"/>
  <c r="L35" i="585"/>
  <c r="K35" i="585"/>
  <c r="J35" i="585"/>
  <c r="G35" i="585"/>
  <c r="BZ30" i="585"/>
  <c r="F35" i="585"/>
  <c r="E35" i="585"/>
  <c r="D35" i="585"/>
  <c r="BW34" i="585"/>
  <c r="BT34" i="585"/>
  <c r="C106" i="585"/>
  <c r="BZ33" i="585"/>
  <c r="BW33" i="585"/>
  <c r="BT32" i="585"/>
  <c r="BW31" i="585"/>
  <c r="CB31" i="585"/>
  <c r="BW30" i="585"/>
  <c r="BS28" i="585"/>
  <c r="BW29" i="585"/>
  <c r="AO28" i="585"/>
  <c r="AL28" i="585"/>
  <c r="AK28" i="585"/>
  <c r="AJ28" i="585"/>
  <c r="AH28" i="585"/>
  <c r="AF28" i="585"/>
  <c r="AE28" i="585"/>
  <c r="AD28" i="585"/>
  <c r="AB28" i="585"/>
  <c r="AA28" i="585"/>
  <c r="Z28" i="585"/>
  <c r="W28" i="585"/>
  <c r="V28" i="585"/>
  <c r="T28" i="585"/>
  <c r="S28" i="585"/>
  <c r="R28" i="585"/>
  <c r="P28" i="585"/>
  <c r="O28" i="585"/>
  <c r="N28" i="585"/>
  <c r="M28" i="585"/>
  <c r="K28" i="585"/>
  <c r="BZ29" i="585"/>
  <c r="CB29" i="585"/>
  <c r="J28" i="585"/>
  <c r="E28" i="585"/>
  <c r="D28" i="585"/>
  <c r="BW27" i="585"/>
  <c r="BT26" i="585"/>
  <c r="BT25" i="585"/>
  <c r="BW28" i="585"/>
  <c r="CB28" i="585"/>
  <c r="BH22" i="585"/>
  <c r="BH100" i="585"/>
  <c r="BF22" i="585"/>
  <c r="BF100" i="585"/>
  <c r="BC22" i="585"/>
  <c r="BC100" i="585"/>
  <c r="BB22" i="585"/>
  <c r="BB100" i="585"/>
  <c r="AL22" i="585"/>
  <c r="AL100" i="585"/>
  <c r="AI22" i="585"/>
  <c r="AI100" i="585"/>
  <c r="AH22" i="585"/>
  <c r="AH100" i="585"/>
  <c r="AE22" i="585"/>
  <c r="AE100" i="585"/>
  <c r="AD22" i="585"/>
  <c r="AD100" i="585"/>
  <c r="AB22" i="585"/>
  <c r="AB100" i="585"/>
  <c r="AA22" i="585"/>
  <c r="AA100" i="585"/>
  <c r="Z22" i="585"/>
  <c r="Z100" i="585"/>
  <c r="X22" i="585"/>
  <c r="X100" i="585"/>
  <c r="V22" i="585"/>
  <c r="V100" i="585"/>
  <c r="T22" i="585"/>
  <c r="T100" i="585"/>
  <c r="S22" i="585"/>
  <c r="S100" i="585"/>
  <c r="R22" i="585"/>
  <c r="R100" i="585"/>
  <c r="P22" i="585"/>
  <c r="P100" i="585"/>
  <c r="N22" i="585"/>
  <c r="N100" i="585"/>
  <c r="M22" i="585"/>
  <c r="M100" i="585"/>
  <c r="L22" i="585"/>
  <c r="L100" i="585"/>
  <c r="K22" i="585"/>
  <c r="K100" i="585"/>
  <c r="J22" i="585"/>
  <c r="J100" i="585"/>
  <c r="E22" i="585"/>
  <c r="E100" i="585"/>
  <c r="D22" i="585"/>
  <c r="D100" i="585"/>
  <c r="BT21" i="585"/>
  <c r="C99" i="585"/>
  <c r="BR98" i="585"/>
  <c r="BT98" i="585"/>
  <c r="BP16" i="585"/>
  <c r="BP94" i="585"/>
  <c r="BN16" i="585"/>
  <c r="BN94" i="585"/>
  <c r="AI16" i="585"/>
  <c r="AI94" i="585"/>
  <c r="AH16" i="585"/>
  <c r="AH94" i="585"/>
  <c r="W16" i="585"/>
  <c r="V16" i="585"/>
  <c r="T16" i="585"/>
  <c r="S16" i="585"/>
  <c r="R16" i="585"/>
  <c r="O16" i="585"/>
  <c r="O10" i="585"/>
  <c r="O94" i="585"/>
  <c r="N16" i="585"/>
  <c r="L16" i="585"/>
  <c r="K16" i="585"/>
  <c r="BZ27" i="585"/>
  <c r="J16" i="585"/>
  <c r="E16" i="585"/>
  <c r="D16" i="585"/>
  <c r="BT15" i="585"/>
  <c r="BT14" i="585"/>
  <c r="BT13" i="585"/>
  <c r="BW26" i="585"/>
  <c r="AA10" i="585"/>
  <c r="AA94" i="585"/>
  <c r="Z10" i="585"/>
  <c r="Z94" i="585"/>
  <c r="Y10" i="585"/>
  <c r="Y94" i="585"/>
  <c r="X10" i="585"/>
  <c r="X94" i="585"/>
  <c r="W10" i="585"/>
  <c r="W94" i="585"/>
  <c r="V10" i="585"/>
  <c r="V94" i="585"/>
  <c r="T10" i="585"/>
  <c r="T94" i="585"/>
  <c r="S10" i="585"/>
  <c r="S94" i="585"/>
  <c r="R10" i="585"/>
  <c r="R94" i="585"/>
  <c r="N10" i="585"/>
  <c r="L10" i="585"/>
  <c r="L94" i="585"/>
  <c r="K10" i="585"/>
  <c r="J10" i="585"/>
  <c r="J94" i="585"/>
  <c r="E10" i="585"/>
  <c r="E94" i="585"/>
  <c r="D10" i="585"/>
  <c r="D94" i="585"/>
  <c r="C93" i="585"/>
  <c r="BT8" i="585"/>
  <c r="BR92" i="585"/>
  <c r="BT92" i="585"/>
  <c r="BT7" i="585"/>
  <c r="Y53" i="503"/>
  <c r="AA53" i="503"/>
  <c r="S55" i="503"/>
  <c r="U55" i="503"/>
  <c r="U56" i="503"/>
  <c r="G55" i="503"/>
  <c r="G56" i="503"/>
  <c r="H55" i="503"/>
  <c r="K55" i="503"/>
  <c r="M55" i="503"/>
  <c r="V54" i="503"/>
  <c r="X54" i="503"/>
  <c r="J54" i="503"/>
  <c r="Y54" i="503"/>
  <c r="AA54" i="503"/>
  <c r="R54" i="503"/>
  <c r="D55" i="503"/>
  <c r="D56" i="503"/>
  <c r="P55" i="503"/>
  <c r="K54" i="503"/>
  <c r="M54" i="503"/>
  <c r="L10" i="586"/>
  <c r="L14" i="586"/>
  <c r="K14" i="586"/>
  <c r="M14" i="586"/>
  <c r="M9" i="586"/>
  <c r="CB27" i="585"/>
  <c r="CB30" i="585"/>
  <c r="C47" i="585"/>
  <c r="BT47" i="585"/>
  <c r="BT43" i="585"/>
  <c r="C105" i="585"/>
  <c r="BT105" i="585"/>
  <c r="BT27" i="585"/>
  <c r="AJ114" i="585"/>
  <c r="C91" i="585"/>
  <c r="K114" i="585"/>
  <c r="CB38" i="585"/>
  <c r="K94" i="585"/>
  <c r="BZ26" i="585"/>
  <c r="BT20" i="585"/>
  <c r="N94" i="585"/>
  <c r="C10" i="585"/>
  <c r="C28" i="585"/>
  <c r="BT28" i="585"/>
  <c r="BT70" i="585"/>
  <c r="C16" i="585"/>
  <c r="BT16" i="585"/>
  <c r="BX27" i="585"/>
  <c r="BY27" i="585"/>
  <c r="C111" i="585"/>
  <c r="BT44" i="585"/>
  <c r="BR111" i="585"/>
  <c r="BT111" i="585"/>
  <c r="C35" i="585"/>
  <c r="BR125" i="585"/>
  <c r="BT125" i="585"/>
  <c r="C97" i="585"/>
  <c r="BT19" i="585"/>
  <c r="C22" i="585"/>
  <c r="CB33" i="585"/>
  <c r="BR93" i="585"/>
  <c r="BT93" i="585"/>
  <c r="BT31" i="585"/>
  <c r="CB34" i="585"/>
  <c r="BT104" i="585"/>
  <c r="BT33" i="585"/>
  <c r="C88" i="585"/>
  <c r="C135" i="585"/>
  <c r="BT79" i="585"/>
  <c r="G107" i="585"/>
  <c r="O107" i="585"/>
  <c r="W107" i="585"/>
  <c r="AE107" i="585"/>
  <c r="AM107" i="585"/>
  <c r="AU107" i="585"/>
  <c r="BC107" i="585"/>
  <c r="BK107" i="585"/>
  <c r="C125" i="585"/>
  <c r="BT71" i="585"/>
  <c r="BT9" i="585"/>
  <c r="BR99" i="585"/>
  <c r="BT99" i="585"/>
  <c r="BT106" i="585"/>
  <c r="BW37" i="585"/>
  <c r="CB37" i="585"/>
  <c r="BT38" i="585"/>
  <c r="BR112" i="585"/>
  <c r="BT112" i="585"/>
  <c r="BR118" i="585"/>
  <c r="BT118" i="585"/>
  <c r="C59" i="585"/>
  <c r="BT59" i="585"/>
  <c r="C65" i="585"/>
  <c r="BT69" i="585"/>
  <c r="BR132" i="585"/>
  <c r="BT132" i="585"/>
  <c r="BT88" i="585"/>
  <c r="C40" i="585"/>
  <c r="BT77" i="585"/>
  <c r="BR113" i="585"/>
  <c r="BT113" i="585"/>
  <c r="BR119" i="585"/>
  <c r="BT119" i="585"/>
  <c r="BT52" i="585"/>
  <c r="BR133" i="585"/>
  <c r="BT133" i="585"/>
  <c r="C103" i="585"/>
  <c r="C107" i="585"/>
  <c r="C124" i="585"/>
  <c r="C129" i="585"/>
  <c r="BX34" i="585"/>
  <c r="BY34" i="585"/>
  <c r="BT68" i="585"/>
  <c r="BR126" i="585"/>
  <c r="BT126" i="585"/>
  <c r="BX38" i="585"/>
  <c r="BY38" i="585"/>
  <c r="K127" i="585"/>
  <c r="R127" i="584"/>
  <c r="R126" i="584"/>
  <c r="P125" i="584"/>
  <c r="O125" i="584"/>
  <c r="S125" i="584"/>
  <c r="M125" i="584"/>
  <c r="L125" i="584"/>
  <c r="I125" i="584"/>
  <c r="H125" i="584"/>
  <c r="F125" i="584"/>
  <c r="E125" i="584"/>
  <c r="P124" i="584"/>
  <c r="O124" i="584"/>
  <c r="N126" i="584"/>
  <c r="M124" i="584"/>
  <c r="M126" i="584"/>
  <c r="L124" i="584"/>
  <c r="L126" i="584"/>
  <c r="K126" i="584"/>
  <c r="I124" i="584"/>
  <c r="H124" i="584"/>
  <c r="G126" i="584"/>
  <c r="F124" i="584"/>
  <c r="E124" i="584"/>
  <c r="E126" i="584"/>
  <c r="D126" i="584"/>
  <c r="P121" i="584"/>
  <c r="P122" i="584"/>
  <c r="P123" i="584"/>
  <c r="G123" i="584"/>
  <c r="O122" i="584"/>
  <c r="M122" i="584"/>
  <c r="L122" i="584"/>
  <c r="I122" i="584"/>
  <c r="H122" i="584"/>
  <c r="F122" i="584"/>
  <c r="E122" i="584"/>
  <c r="S122" i="584"/>
  <c r="O121" i="584"/>
  <c r="N123" i="584"/>
  <c r="M121" i="584"/>
  <c r="M123" i="584"/>
  <c r="L121" i="584"/>
  <c r="L123" i="584"/>
  <c r="K123" i="584"/>
  <c r="I121" i="584"/>
  <c r="I123" i="584"/>
  <c r="H121" i="584"/>
  <c r="H123" i="584"/>
  <c r="F121" i="584"/>
  <c r="E121" i="584"/>
  <c r="E123" i="584"/>
  <c r="D123" i="584"/>
  <c r="P120" i="584"/>
  <c r="O120" i="584"/>
  <c r="M120" i="584"/>
  <c r="L120" i="584"/>
  <c r="I120" i="584"/>
  <c r="H120" i="584"/>
  <c r="F120" i="584"/>
  <c r="F119" i="584"/>
  <c r="F127" i="584"/>
  <c r="E120" i="584"/>
  <c r="S120" i="584"/>
  <c r="P119" i="584"/>
  <c r="O119" i="584"/>
  <c r="M119" i="584"/>
  <c r="M127" i="584"/>
  <c r="L119" i="584"/>
  <c r="I119" i="584"/>
  <c r="H119" i="584"/>
  <c r="E119" i="584"/>
  <c r="P116" i="584"/>
  <c r="O116" i="584"/>
  <c r="M116" i="584"/>
  <c r="L116" i="584"/>
  <c r="I116" i="584"/>
  <c r="H116" i="584"/>
  <c r="F116" i="584"/>
  <c r="E116" i="584"/>
  <c r="P115" i="584"/>
  <c r="P117" i="584"/>
  <c r="O115" i="584"/>
  <c r="O117" i="584"/>
  <c r="N117" i="584"/>
  <c r="M115" i="584"/>
  <c r="L115" i="584"/>
  <c r="L117" i="584"/>
  <c r="K117" i="584"/>
  <c r="I115" i="584"/>
  <c r="I117" i="584"/>
  <c r="H115" i="584"/>
  <c r="G117" i="584"/>
  <c r="F115" i="584"/>
  <c r="F117" i="584"/>
  <c r="E115" i="584"/>
  <c r="E117" i="584"/>
  <c r="P114" i="584"/>
  <c r="O114" i="584"/>
  <c r="M114" i="584"/>
  <c r="L114" i="584"/>
  <c r="I114" i="584"/>
  <c r="H114" i="584"/>
  <c r="F114" i="584"/>
  <c r="E114" i="584"/>
  <c r="P113" i="584"/>
  <c r="O113" i="584"/>
  <c r="O118" i="584"/>
  <c r="M113" i="584"/>
  <c r="L113" i="584"/>
  <c r="I113" i="584"/>
  <c r="H113" i="584"/>
  <c r="F113" i="584"/>
  <c r="F118" i="584"/>
  <c r="E113" i="584"/>
  <c r="E118" i="584"/>
  <c r="P110" i="584"/>
  <c r="O110" i="584"/>
  <c r="M110" i="584"/>
  <c r="L110" i="584"/>
  <c r="I110" i="584"/>
  <c r="H110" i="584"/>
  <c r="F110" i="584"/>
  <c r="E110" i="584"/>
  <c r="J110" i="584"/>
  <c r="P109" i="584"/>
  <c r="O109" i="584"/>
  <c r="O111" i="584"/>
  <c r="M109" i="584"/>
  <c r="M111" i="584"/>
  <c r="L109" i="584"/>
  <c r="L111" i="584"/>
  <c r="K111" i="584"/>
  <c r="I109" i="584"/>
  <c r="H109" i="584"/>
  <c r="G111" i="584"/>
  <c r="F109" i="584"/>
  <c r="E109" i="584"/>
  <c r="E111" i="584"/>
  <c r="S109" i="584"/>
  <c r="P108" i="584"/>
  <c r="O108" i="584"/>
  <c r="M108" i="584"/>
  <c r="L108" i="584"/>
  <c r="Q108" i="584"/>
  <c r="I108" i="584"/>
  <c r="H108" i="584"/>
  <c r="F108" i="584"/>
  <c r="E108" i="584"/>
  <c r="P107" i="584"/>
  <c r="O107" i="584"/>
  <c r="O112" i="584"/>
  <c r="Q107" i="584"/>
  <c r="M107" i="584"/>
  <c r="M112" i="584"/>
  <c r="L107" i="584"/>
  <c r="I107" i="584"/>
  <c r="I112" i="584"/>
  <c r="H107" i="584"/>
  <c r="H112" i="584"/>
  <c r="F107" i="584"/>
  <c r="F112" i="584"/>
  <c r="W91" i="584"/>
  <c r="E107" i="584"/>
  <c r="S107" i="584"/>
  <c r="N105" i="584"/>
  <c r="E103" i="584"/>
  <c r="E104" i="584"/>
  <c r="E105" i="584"/>
  <c r="P104" i="584"/>
  <c r="O104" i="584"/>
  <c r="O103" i="584"/>
  <c r="O105" i="584"/>
  <c r="M104" i="584"/>
  <c r="L104" i="584"/>
  <c r="I104" i="584"/>
  <c r="H104" i="584"/>
  <c r="F104" i="584"/>
  <c r="F103" i="584"/>
  <c r="F105" i="584"/>
  <c r="S104" i="584"/>
  <c r="P103" i="584"/>
  <c r="P105" i="584"/>
  <c r="M103" i="584"/>
  <c r="M105" i="584"/>
  <c r="L103" i="584"/>
  <c r="L105" i="584"/>
  <c r="K105" i="584"/>
  <c r="I103" i="584"/>
  <c r="I105" i="584"/>
  <c r="H103" i="584"/>
  <c r="H105" i="584"/>
  <c r="G105" i="584"/>
  <c r="D105" i="584"/>
  <c r="P102" i="584"/>
  <c r="O102" i="584"/>
  <c r="M102" i="584"/>
  <c r="L102" i="584"/>
  <c r="I102" i="584"/>
  <c r="H102" i="584"/>
  <c r="F102" i="584"/>
  <c r="F101" i="584"/>
  <c r="F106" i="584"/>
  <c r="E102" i="584"/>
  <c r="S102" i="584"/>
  <c r="P101" i="584"/>
  <c r="P106" i="584"/>
  <c r="O101" i="584"/>
  <c r="O106" i="584"/>
  <c r="M101" i="584"/>
  <c r="M106" i="584"/>
  <c r="L101" i="584"/>
  <c r="L106" i="584"/>
  <c r="I101" i="584"/>
  <c r="I106" i="584"/>
  <c r="H101" i="584"/>
  <c r="H106" i="584"/>
  <c r="E101" i="584"/>
  <c r="E106" i="584"/>
  <c r="P98" i="584"/>
  <c r="O98" i="584"/>
  <c r="M98" i="584"/>
  <c r="L98" i="584"/>
  <c r="I98" i="584"/>
  <c r="H98" i="584"/>
  <c r="F98" i="584"/>
  <c r="E98" i="584"/>
  <c r="S98" i="584"/>
  <c r="P97" i="584"/>
  <c r="P99" i="584"/>
  <c r="O97" i="584"/>
  <c r="N99" i="584"/>
  <c r="M97" i="584"/>
  <c r="M99" i="584"/>
  <c r="L97" i="584"/>
  <c r="L99" i="584"/>
  <c r="K99" i="584"/>
  <c r="I97" i="584"/>
  <c r="H97" i="584"/>
  <c r="G99" i="584"/>
  <c r="F97" i="584"/>
  <c r="E97" i="584"/>
  <c r="E99" i="584"/>
  <c r="P96" i="584"/>
  <c r="O96" i="584"/>
  <c r="M96" i="584"/>
  <c r="L96" i="584"/>
  <c r="L95" i="584"/>
  <c r="L100" i="584"/>
  <c r="I96" i="584"/>
  <c r="H96" i="584"/>
  <c r="F96" i="584"/>
  <c r="F95" i="584"/>
  <c r="F100" i="584"/>
  <c r="E96" i="584"/>
  <c r="P95" i="584"/>
  <c r="P100" i="584"/>
  <c r="O95" i="584"/>
  <c r="M95" i="584"/>
  <c r="I95" i="584"/>
  <c r="H95" i="584"/>
  <c r="E95" i="584"/>
  <c r="P93" i="584"/>
  <c r="O93" i="584"/>
  <c r="Q93" i="584"/>
  <c r="M93" i="584"/>
  <c r="L93" i="584"/>
  <c r="I93" i="584"/>
  <c r="H93" i="584"/>
  <c r="F93" i="584"/>
  <c r="E93" i="584"/>
  <c r="P92" i="584"/>
  <c r="O92" i="584"/>
  <c r="M92" i="584"/>
  <c r="L92" i="584"/>
  <c r="L91" i="584"/>
  <c r="L94" i="584"/>
  <c r="I92" i="584"/>
  <c r="H92" i="584"/>
  <c r="F92" i="584"/>
  <c r="E92" i="584"/>
  <c r="S91" i="584"/>
  <c r="Q91" i="584"/>
  <c r="P91" i="584"/>
  <c r="O91" i="584"/>
  <c r="M91" i="584"/>
  <c r="M94" i="584"/>
  <c r="J91" i="584"/>
  <c r="I91" i="584"/>
  <c r="H91" i="584"/>
  <c r="H94" i="584"/>
  <c r="F91" i="584"/>
  <c r="E91" i="584"/>
  <c r="F87" i="584"/>
  <c r="F88" i="584"/>
  <c r="F89" i="584"/>
  <c r="F90" i="584"/>
  <c r="P89" i="584"/>
  <c r="O89" i="584"/>
  <c r="M89" i="584"/>
  <c r="L89" i="584"/>
  <c r="Q89" i="584"/>
  <c r="I89" i="584"/>
  <c r="H89" i="584"/>
  <c r="E89" i="584"/>
  <c r="P88" i="584"/>
  <c r="P87" i="584"/>
  <c r="P90" i="584"/>
  <c r="O88" i="584"/>
  <c r="M88" i="584"/>
  <c r="L88" i="584"/>
  <c r="Q88" i="584"/>
  <c r="I88" i="584"/>
  <c r="H88" i="584"/>
  <c r="S88" i="584"/>
  <c r="E88" i="584"/>
  <c r="O87" i="584"/>
  <c r="O90" i="584"/>
  <c r="M87" i="584"/>
  <c r="L87" i="584"/>
  <c r="L90" i="584"/>
  <c r="I87" i="584"/>
  <c r="I90" i="584"/>
  <c r="H87" i="584"/>
  <c r="E87" i="584"/>
  <c r="E90" i="584"/>
  <c r="N80" i="584"/>
  <c r="K80" i="584"/>
  <c r="D80" i="584"/>
  <c r="G80" i="584"/>
  <c r="J80" i="584"/>
  <c r="D81" i="584"/>
  <c r="P78" i="584"/>
  <c r="O78" i="584"/>
  <c r="N78" i="584"/>
  <c r="M78" i="584"/>
  <c r="L78" i="584"/>
  <c r="K78" i="584"/>
  <c r="Q78" i="584"/>
  <c r="I78" i="584"/>
  <c r="H78" i="584"/>
  <c r="G78" i="584"/>
  <c r="F78" i="584"/>
  <c r="E78" i="584"/>
  <c r="D78" i="584"/>
  <c r="S77" i="584"/>
  <c r="AH21" i="584"/>
  <c r="Q77" i="584"/>
  <c r="Q125" i="584"/>
  <c r="J77" i="584"/>
  <c r="J125" i="584"/>
  <c r="S76" i="584"/>
  <c r="Q76" i="584"/>
  <c r="J76" i="584"/>
  <c r="S75" i="584"/>
  <c r="AH19" i="584"/>
  <c r="Q75" i="584"/>
  <c r="Q122" i="584"/>
  <c r="J75" i="584"/>
  <c r="J122" i="584"/>
  <c r="S74" i="584"/>
  <c r="Q74" i="584"/>
  <c r="J74" i="584"/>
  <c r="S73" i="584"/>
  <c r="Q73" i="584"/>
  <c r="J73" i="584"/>
  <c r="S72" i="584"/>
  <c r="Q72" i="584"/>
  <c r="J72" i="584"/>
  <c r="J78" i="584"/>
  <c r="S78" i="584"/>
  <c r="P70" i="584"/>
  <c r="O70" i="584"/>
  <c r="N70" i="584"/>
  <c r="M70" i="584"/>
  <c r="L70" i="584"/>
  <c r="K70" i="584"/>
  <c r="I70" i="584"/>
  <c r="H70" i="584"/>
  <c r="G70" i="584"/>
  <c r="F70" i="584"/>
  <c r="E70" i="584"/>
  <c r="D70" i="584"/>
  <c r="S69" i="584"/>
  <c r="Q69" i="584"/>
  <c r="Q124" i="584"/>
  <c r="J69" i="584"/>
  <c r="S68" i="584"/>
  <c r="Q68" i="584"/>
  <c r="Q121" i="584"/>
  <c r="J68" i="584"/>
  <c r="J121" i="584"/>
  <c r="S67" i="584"/>
  <c r="Q67" i="584"/>
  <c r="Q120" i="584"/>
  <c r="J67" i="584"/>
  <c r="J120" i="584"/>
  <c r="S66" i="584"/>
  <c r="Q66" i="584"/>
  <c r="J66" i="584"/>
  <c r="J70" i="584"/>
  <c r="P64" i="584"/>
  <c r="O64" i="584"/>
  <c r="N64" i="584"/>
  <c r="M64" i="584"/>
  <c r="L64" i="584"/>
  <c r="K64" i="584"/>
  <c r="I64" i="584"/>
  <c r="H64" i="584"/>
  <c r="G64" i="584"/>
  <c r="F64" i="584"/>
  <c r="E64" i="584"/>
  <c r="D64" i="584"/>
  <c r="S63" i="584"/>
  <c r="Q63" i="584"/>
  <c r="Q116" i="584"/>
  <c r="J63" i="584"/>
  <c r="J116" i="584"/>
  <c r="S62" i="584"/>
  <c r="Q62" i="584"/>
  <c r="J62" i="584"/>
  <c r="S61" i="584"/>
  <c r="Q61" i="584"/>
  <c r="J61" i="584"/>
  <c r="S60" i="584"/>
  <c r="Q60" i="584"/>
  <c r="J60" i="584"/>
  <c r="J64" i="584"/>
  <c r="P58" i="584"/>
  <c r="O58" i="584"/>
  <c r="N58" i="584"/>
  <c r="M58" i="584"/>
  <c r="L58" i="584"/>
  <c r="K58" i="584"/>
  <c r="I58" i="584"/>
  <c r="H58" i="584"/>
  <c r="G58" i="584"/>
  <c r="F58" i="584"/>
  <c r="E58" i="584"/>
  <c r="D58" i="584"/>
  <c r="S57" i="584"/>
  <c r="Q57" i="584"/>
  <c r="Q114" i="584"/>
  <c r="J57" i="584"/>
  <c r="J114" i="584"/>
  <c r="S56" i="584"/>
  <c r="Q56" i="584"/>
  <c r="Q115" i="584"/>
  <c r="J56" i="584"/>
  <c r="J115" i="584"/>
  <c r="S55" i="584"/>
  <c r="Q55" i="584"/>
  <c r="J55" i="584"/>
  <c r="P53" i="584"/>
  <c r="O53" i="584"/>
  <c r="N53" i="584"/>
  <c r="M53" i="584"/>
  <c r="L53" i="584"/>
  <c r="K53" i="584"/>
  <c r="I53" i="584"/>
  <c r="H53" i="584"/>
  <c r="G53" i="584"/>
  <c r="F53" i="584"/>
  <c r="E53" i="584"/>
  <c r="D53" i="584"/>
  <c r="S52" i="584"/>
  <c r="Q52" i="584"/>
  <c r="J52" i="584"/>
  <c r="S51" i="584"/>
  <c r="Q51" i="584"/>
  <c r="J51" i="584"/>
  <c r="S50" i="584"/>
  <c r="Q50" i="584"/>
  <c r="J50" i="584"/>
  <c r="S49" i="584"/>
  <c r="Q49" i="584"/>
  <c r="J49" i="584"/>
  <c r="P47" i="584"/>
  <c r="O47" i="584"/>
  <c r="N47" i="584"/>
  <c r="M47" i="584"/>
  <c r="L47" i="584"/>
  <c r="K47" i="584"/>
  <c r="I47" i="584"/>
  <c r="H47" i="584"/>
  <c r="G47" i="584"/>
  <c r="F47" i="584"/>
  <c r="E47" i="584"/>
  <c r="D47" i="584"/>
  <c r="S46" i="584"/>
  <c r="Q46" i="584"/>
  <c r="J46" i="584"/>
  <c r="S45" i="584"/>
  <c r="Q45" i="584"/>
  <c r="Q47" i="584"/>
  <c r="J45" i="584"/>
  <c r="J47" i="584"/>
  <c r="P43" i="584"/>
  <c r="O43" i="584"/>
  <c r="N43" i="584"/>
  <c r="M43" i="584"/>
  <c r="L43" i="584"/>
  <c r="K43" i="584"/>
  <c r="I43" i="584"/>
  <c r="H43" i="584"/>
  <c r="G43" i="584"/>
  <c r="F43" i="584"/>
  <c r="E43" i="584"/>
  <c r="D43" i="584"/>
  <c r="S42" i="584"/>
  <c r="Q42" i="584"/>
  <c r="J42" i="584"/>
  <c r="S41" i="584"/>
  <c r="Q41" i="584"/>
  <c r="J41" i="584"/>
  <c r="S40" i="584"/>
  <c r="Q40" i="584"/>
  <c r="J40" i="584"/>
  <c r="S39" i="584"/>
  <c r="Q39" i="584"/>
  <c r="Q43" i="584"/>
  <c r="J39" i="584"/>
  <c r="P37" i="584"/>
  <c r="O37" i="584"/>
  <c r="N37" i="584"/>
  <c r="M37" i="584"/>
  <c r="L37" i="584"/>
  <c r="K37" i="584"/>
  <c r="I37" i="584"/>
  <c r="H37" i="584"/>
  <c r="G37" i="584"/>
  <c r="F37" i="584"/>
  <c r="E37" i="584"/>
  <c r="D37" i="584"/>
  <c r="S36" i="584"/>
  <c r="Q36" i="584"/>
  <c r="J36" i="584"/>
  <c r="S35" i="584"/>
  <c r="Q35" i="584"/>
  <c r="Q37" i="584"/>
  <c r="J35" i="584"/>
  <c r="P33" i="584"/>
  <c r="O33" i="584"/>
  <c r="N33" i="584"/>
  <c r="M33" i="584"/>
  <c r="L33" i="584"/>
  <c r="K33" i="584"/>
  <c r="I33" i="584"/>
  <c r="H33" i="584"/>
  <c r="G33" i="584"/>
  <c r="F33" i="584"/>
  <c r="E33" i="584"/>
  <c r="D33" i="584"/>
  <c r="S32" i="584"/>
  <c r="Q32" i="584"/>
  <c r="J32" i="584"/>
  <c r="S31" i="584"/>
  <c r="Q31" i="584"/>
  <c r="J31" i="584"/>
  <c r="S30" i="584"/>
  <c r="Q30" i="584"/>
  <c r="J30" i="584"/>
  <c r="J29" i="584"/>
  <c r="J33" i="584"/>
  <c r="Q29" i="584"/>
  <c r="Q33" i="584"/>
  <c r="S33" i="584"/>
  <c r="S29" i="584"/>
  <c r="P27" i="584"/>
  <c r="O27" i="584"/>
  <c r="N27" i="584"/>
  <c r="M27" i="584"/>
  <c r="L27" i="584"/>
  <c r="K27" i="584"/>
  <c r="I27" i="584"/>
  <c r="H27" i="584"/>
  <c r="G27" i="584"/>
  <c r="F27" i="584"/>
  <c r="E27" i="584"/>
  <c r="D27" i="584"/>
  <c r="S26" i="584"/>
  <c r="Q26" i="584"/>
  <c r="J26" i="584"/>
  <c r="S25" i="584"/>
  <c r="Q25" i="584"/>
  <c r="J25" i="584"/>
  <c r="S24" i="584"/>
  <c r="Q24" i="584"/>
  <c r="J24" i="584"/>
  <c r="J27" i="584"/>
  <c r="P22" i="584"/>
  <c r="O22" i="584"/>
  <c r="N22" i="584"/>
  <c r="M22" i="584"/>
  <c r="L22" i="584"/>
  <c r="K22" i="584"/>
  <c r="I22" i="584"/>
  <c r="H22" i="584"/>
  <c r="G22" i="584"/>
  <c r="F22" i="584"/>
  <c r="E22" i="584"/>
  <c r="D22" i="584"/>
  <c r="S21" i="584"/>
  <c r="Q21" i="584"/>
  <c r="J21" i="584"/>
  <c r="AH20" i="584"/>
  <c r="AG20" i="584"/>
  <c r="S20" i="584"/>
  <c r="Q20" i="584"/>
  <c r="J20" i="584"/>
  <c r="S19" i="584"/>
  <c r="Q19" i="584"/>
  <c r="J19" i="584"/>
  <c r="AH18" i="584"/>
  <c r="P17" i="584"/>
  <c r="O17" i="584"/>
  <c r="N17" i="584"/>
  <c r="M17" i="584"/>
  <c r="L17" i="584"/>
  <c r="K17" i="584"/>
  <c r="I17" i="584"/>
  <c r="H17" i="584"/>
  <c r="G17" i="584"/>
  <c r="F17" i="584"/>
  <c r="E17" i="584"/>
  <c r="D17" i="584"/>
  <c r="S16" i="584"/>
  <c r="Q16" i="584"/>
  <c r="Q14" i="584"/>
  <c r="Q15" i="584"/>
  <c r="Q17" i="584"/>
  <c r="J16" i="584"/>
  <c r="S15" i="584"/>
  <c r="J15" i="584"/>
  <c r="S14" i="584"/>
  <c r="J14" i="584"/>
  <c r="Q9" i="584"/>
  <c r="Q10" i="584"/>
  <c r="Q11" i="584"/>
  <c r="Q12" i="584"/>
  <c r="P12" i="584"/>
  <c r="O12" i="584"/>
  <c r="N12" i="584"/>
  <c r="M12" i="584"/>
  <c r="L12" i="584"/>
  <c r="K12" i="584"/>
  <c r="I12" i="584"/>
  <c r="H12" i="584"/>
  <c r="G12" i="584"/>
  <c r="F12" i="584"/>
  <c r="E12" i="584"/>
  <c r="D12" i="584"/>
  <c r="S11" i="584"/>
  <c r="J11" i="584"/>
  <c r="S10" i="584"/>
  <c r="J10" i="584"/>
  <c r="S9" i="584"/>
  <c r="J9" i="584"/>
  <c r="M56" i="503"/>
  <c r="V55" i="503"/>
  <c r="X55" i="503"/>
  <c r="X56" i="503"/>
  <c r="J55" i="503"/>
  <c r="J56" i="503"/>
  <c r="Y55" i="503"/>
  <c r="AA55" i="503"/>
  <c r="AA56" i="503"/>
  <c r="R55" i="503"/>
  <c r="R56" i="503"/>
  <c r="C127" i="585"/>
  <c r="BT65" i="585"/>
  <c r="BR97" i="585"/>
  <c r="BT97" i="585"/>
  <c r="C121" i="585"/>
  <c r="BR28" i="585"/>
  <c r="BX29" i="585"/>
  <c r="BR91" i="585"/>
  <c r="BT91" i="585"/>
  <c r="BX31" i="585"/>
  <c r="BX36" i="585"/>
  <c r="BX32" i="585"/>
  <c r="BR110" i="585"/>
  <c r="BT110" i="585"/>
  <c r="C94" i="585"/>
  <c r="BT10" i="585"/>
  <c r="BT40" i="585"/>
  <c r="C114" i="585"/>
  <c r="BR117" i="585"/>
  <c r="BT117" i="585"/>
  <c r="BR131" i="585"/>
  <c r="BT131" i="585"/>
  <c r="CB26" i="585"/>
  <c r="BR123" i="585"/>
  <c r="BT123" i="585"/>
  <c r="C100" i="585"/>
  <c r="BT22" i="585"/>
  <c r="BX37" i="585"/>
  <c r="CA34" i="585"/>
  <c r="BR35" i="585"/>
  <c r="CA38" i="585"/>
  <c r="CA27" i="585"/>
  <c r="Q126" i="584"/>
  <c r="J12" i="584"/>
  <c r="S12" i="584"/>
  <c r="J17" i="584"/>
  <c r="S17" i="584"/>
  <c r="J22" i="584"/>
  <c r="J58" i="584"/>
  <c r="Q58" i="584"/>
  <c r="S58" i="584"/>
  <c r="J119" i="584"/>
  <c r="J124" i="584"/>
  <c r="J127" i="584"/>
  <c r="M90" i="584"/>
  <c r="Y87" i="584"/>
  <c r="H90" i="584"/>
  <c r="V87" i="584"/>
  <c r="X87" i="584"/>
  <c r="Z87" i="584"/>
  <c r="S92" i="584"/>
  <c r="X90" i="584"/>
  <c r="P112" i="584"/>
  <c r="F111" i="584"/>
  <c r="N111" i="584"/>
  <c r="S114" i="584"/>
  <c r="H117" i="584"/>
  <c r="S119" i="584"/>
  <c r="L127" i="584"/>
  <c r="P127" i="584"/>
  <c r="F126" i="584"/>
  <c r="O126" i="584"/>
  <c r="Q22" i="584"/>
  <c r="Q27" i="584"/>
  <c r="Q53" i="584"/>
  <c r="Q64" i="584"/>
  <c r="Q70" i="584"/>
  <c r="Q80" i="584"/>
  <c r="J43" i="584"/>
  <c r="S43" i="584"/>
  <c r="J126" i="584"/>
  <c r="S89" i="584"/>
  <c r="S95" i="584"/>
  <c r="S97" i="584"/>
  <c r="Y90" i="584"/>
  <c r="S105" i="584"/>
  <c r="E112" i="584"/>
  <c r="E127" i="584"/>
  <c r="S123" i="584"/>
  <c r="H127" i="584"/>
  <c r="V93" i="584"/>
  <c r="S126" i="584"/>
  <c r="P126" i="584"/>
  <c r="Q117" i="584"/>
  <c r="E94" i="584"/>
  <c r="V90" i="584"/>
  <c r="H111" i="584"/>
  <c r="P111" i="584"/>
  <c r="S110" i="584"/>
  <c r="L112" i="584"/>
  <c r="H126" i="584"/>
  <c r="O94" i="584"/>
  <c r="X88" i="584"/>
  <c r="J53" i="584"/>
  <c r="F94" i="584"/>
  <c r="O100" i="584"/>
  <c r="X89" i="584"/>
  <c r="Q96" i="584"/>
  <c r="F99" i="584"/>
  <c r="O99" i="584"/>
  <c r="Q98" i="584"/>
  <c r="Q102" i="584"/>
  <c r="Q104" i="584"/>
  <c r="I111" i="584"/>
  <c r="Q109" i="584"/>
  <c r="D111" i="584"/>
  <c r="L118" i="584"/>
  <c r="X92" i="584"/>
  <c r="P118" i="584"/>
  <c r="F123" i="584"/>
  <c r="O127" i="584"/>
  <c r="I127" i="584"/>
  <c r="W93" i="584"/>
  <c r="Y93" i="584"/>
  <c r="AA93" i="584"/>
  <c r="J37" i="584"/>
  <c r="S93" i="584"/>
  <c r="S108" i="584"/>
  <c r="J109" i="584"/>
  <c r="S113" i="584"/>
  <c r="M118" i="584"/>
  <c r="Y92" i="584"/>
  <c r="H118" i="584"/>
  <c r="V92" i="584"/>
  <c r="Z92" i="584"/>
  <c r="D117" i="584"/>
  <c r="S117" i="584"/>
  <c r="M117" i="584"/>
  <c r="S116" i="584"/>
  <c r="O123" i="584"/>
  <c r="P94" i="584"/>
  <c r="Y88" i="584"/>
  <c r="H100" i="584"/>
  <c r="M100" i="584"/>
  <c r="Y89" i="584"/>
  <c r="H99" i="584"/>
  <c r="S27" i="584"/>
  <c r="S47" i="584"/>
  <c r="S70" i="584"/>
  <c r="Q119" i="584"/>
  <c r="Q127" i="584"/>
  <c r="K81" i="584"/>
  <c r="Q81" i="584"/>
  <c r="I94" i="584"/>
  <c r="W88" i="584"/>
  <c r="Q92" i="584"/>
  <c r="Q94" i="584"/>
  <c r="I100" i="584"/>
  <c r="E100" i="584"/>
  <c r="I99" i="584"/>
  <c r="I118" i="584"/>
  <c r="W92" i="584"/>
  <c r="AA92" i="584"/>
  <c r="W89" i="584"/>
  <c r="AA89" i="584"/>
  <c r="W90" i="584"/>
  <c r="Y91" i="584"/>
  <c r="AA91" i="584"/>
  <c r="V91" i="584"/>
  <c r="V88" i="584"/>
  <c r="Z90" i="584"/>
  <c r="X91" i="584"/>
  <c r="S53" i="584"/>
  <c r="J117" i="584"/>
  <c r="S111" i="584"/>
  <c r="J123" i="584"/>
  <c r="S37" i="584"/>
  <c r="Q123" i="584"/>
  <c r="S64" i="584"/>
  <c r="W87" i="584"/>
  <c r="AA87" i="584"/>
  <c r="J88" i="584"/>
  <c r="J108" i="584"/>
  <c r="S124" i="584"/>
  <c r="J93" i="584"/>
  <c r="J107" i="584"/>
  <c r="J112" i="584"/>
  <c r="S115" i="584"/>
  <c r="Q87" i="584"/>
  <c r="Q90" i="584"/>
  <c r="Q113" i="584"/>
  <c r="Q118" i="584"/>
  <c r="D99" i="584"/>
  <c r="S99" i="584"/>
  <c r="J87" i="584"/>
  <c r="J89" i="584"/>
  <c r="J90" i="584"/>
  <c r="S87" i="584"/>
  <c r="Q97" i="584"/>
  <c r="Q99" i="584"/>
  <c r="Q101" i="584"/>
  <c r="Q103" i="584"/>
  <c r="Q105" i="584"/>
  <c r="J113" i="584"/>
  <c r="J118" i="584"/>
  <c r="S121" i="584"/>
  <c r="J92" i="584"/>
  <c r="J94" i="584"/>
  <c r="Q95" i="584"/>
  <c r="Q100" i="584"/>
  <c r="J96" i="584"/>
  <c r="S96" i="584"/>
  <c r="J97" i="584"/>
  <c r="J98" i="584"/>
  <c r="J101" i="584"/>
  <c r="S101" i="584"/>
  <c r="J102" i="584"/>
  <c r="J103" i="584"/>
  <c r="J104" i="584"/>
  <c r="J105" i="584"/>
  <c r="S103" i="584"/>
  <c r="J95" i="584"/>
  <c r="Q110" i="584"/>
  <c r="Q112" i="584"/>
  <c r="J111" i="584"/>
  <c r="I126" i="584"/>
  <c r="U9" i="359"/>
  <c r="W9" i="359"/>
  <c r="Y9" i="359"/>
  <c r="AA9" i="359"/>
  <c r="AC9" i="359"/>
  <c r="AE9" i="359"/>
  <c r="AG9" i="359"/>
  <c r="U9" i="507"/>
  <c r="W9" i="507"/>
  <c r="Y9" i="507"/>
  <c r="AA9" i="507"/>
  <c r="AC9" i="507"/>
  <c r="AE9" i="507"/>
  <c r="AG9" i="507"/>
  <c r="AU9" i="359"/>
  <c r="V9" i="359"/>
  <c r="X9" i="359"/>
  <c r="Z9" i="359"/>
  <c r="AB9" i="359"/>
  <c r="AD9" i="359"/>
  <c r="AF9" i="359"/>
  <c r="AH9" i="359"/>
  <c r="V9" i="507"/>
  <c r="X9" i="507"/>
  <c r="Z9" i="507"/>
  <c r="AB9" i="507"/>
  <c r="AD9" i="507"/>
  <c r="AF9" i="507"/>
  <c r="AH9" i="507"/>
  <c r="AV9" i="359"/>
  <c r="AG10" i="507"/>
  <c r="AU10" i="359"/>
  <c r="AH10" i="507"/>
  <c r="AV10" i="359"/>
  <c r="U12" i="359"/>
  <c r="W12" i="359"/>
  <c r="Y12" i="359"/>
  <c r="AA12" i="359"/>
  <c r="AC12" i="359"/>
  <c r="AE12" i="359"/>
  <c r="AG12" i="359"/>
  <c r="U12" i="507"/>
  <c r="W12" i="507"/>
  <c r="Y12" i="507"/>
  <c r="AA12" i="507"/>
  <c r="AC12" i="507"/>
  <c r="AE12" i="507"/>
  <c r="AG12" i="507"/>
  <c r="AU12" i="359"/>
  <c r="V12" i="359"/>
  <c r="X12" i="359"/>
  <c r="Z12" i="359"/>
  <c r="AB12" i="359"/>
  <c r="AD12" i="359"/>
  <c r="AF12" i="359"/>
  <c r="AH12" i="359"/>
  <c r="V12" i="507"/>
  <c r="X12" i="507"/>
  <c r="Z12" i="507"/>
  <c r="AB12" i="507"/>
  <c r="AD12" i="507"/>
  <c r="AF12" i="507"/>
  <c r="AH12" i="507"/>
  <c r="AV12" i="359"/>
  <c r="AA13" i="359"/>
  <c r="AC13" i="359"/>
  <c r="AE13" i="359"/>
  <c r="AG13" i="359"/>
  <c r="Y13" i="507"/>
  <c r="AA13" i="507"/>
  <c r="AC13" i="507"/>
  <c r="AE13" i="507"/>
  <c r="AG13" i="507"/>
  <c r="AU13" i="359"/>
  <c r="AB13" i="359"/>
  <c r="AD13" i="359"/>
  <c r="AF13" i="359"/>
  <c r="AH13" i="359"/>
  <c r="Z13" i="507"/>
  <c r="AB13" i="507"/>
  <c r="AD13" i="507"/>
  <c r="AF13" i="507"/>
  <c r="AH13" i="507"/>
  <c r="AV13" i="359"/>
  <c r="U6" i="359"/>
  <c r="W6" i="359"/>
  <c r="Y6" i="359"/>
  <c r="AA6" i="359"/>
  <c r="AC6" i="359"/>
  <c r="AE6" i="359"/>
  <c r="AG6" i="359"/>
  <c r="AG15" i="359"/>
  <c r="U6" i="507"/>
  <c r="U15" i="507"/>
  <c r="W15" i="507"/>
  <c r="Y15" i="507"/>
  <c r="AA15" i="507"/>
  <c r="AC15" i="507"/>
  <c r="AE15" i="507"/>
  <c r="AG15" i="507"/>
  <c r="AU15" i="359"/>
  <c r="X6" i="359"/>
  <c r="Z6" i="359"/>
  <c r="AB6" i="359"/>
  <c r="AD6" i="359"/>
  <c r="AF6" i="359"/>
  <c r="AH6" i="359"/>
  <c r="AH15" i="359"/>
  <c r="V6" i="507"/>
  <c r="V15" i="507"/>
  <c r="X15" i="507"/>
  <c r="Z15" i="507"/>
  <c r="AB15" i="507"/>
  <c r="AD15" i="507"/>
  <c r="AF15" i="507"/>
  <c r="AH15" i="507"/>
  <c r="AV15" i="359"/>
  <c r="X6" i="507"/>
  <c r="Z6" i="507"/>
  <c r="AB6" i="507"/>
  <c r="AD6" i="507"/>
  <c r="AF6" i="507"/>
  <c r="AH6" i="507"/>
  <c r="AV6" i="359"/>
  <c r="W6" i="507"/>
  <c r="Y6" i="507"/>
  <c r="AA6" i="507"/>
  <c r="AC6" i="507"/>
  <c r="AE6" i="507"/>
  <c r="AG6" i="507"/>
  <c r="AU6" i="359"/>
  <c r="AE18" i="359"/>
  <c r="AE20" i="359"/>
  <c r="BX30" i="585"/>
  <c r="BT35" i="585"/>
  <c r="BY37" i="585"/>
  <c r="CA37" i="585"/>
  <c r="BY32" i="585"/>
  <c r="CA32" i="585"/>
  <c r="BT121" i="585"/>
  <c r="BX33" i="585"/>
  <c r="CA36" i="585"/>
  <c r="BY36" i="585"/>
  <c r="BT135" i="585"/>
  <c r="BY31" i="585"/>
  <c r="CA31" i="585"/>
  <c r="BT100" i="585"/>
  <c r="BX28" i="585"/>
  <c r="BT107" i="585"/>
  <c r="BT103" i="585"/>
  <c r="BT114" i="585"/>
  <c r="BY29" i="585"/>
  <c r="CA29" i="585"/>
  <c r="BX35" i="585"/>
  <c r="BT127" i="585"/>
  <c r="BT94" i="585"/>
  <c r="BX26" i="585"/>
  <c r="X93" i="584"/>
  <c r="Z93" i="584"/>
  <c r="AA90" i="584"/>
  <c r="Z88" i="584"/>
  <c r="V89" i="584"/>
  <c r="Z89" i="584"/>
  <c r="Q106" i="584"/>
  <c r="J99" i="584"/>
  <c r="Z91" i="584"/>
  <c r="S22" i="584"/>
  <c r="J106" i="584"/>
  <c r="J100" i="584"/>
  <c r="Q111" i="584"/>
  <c r="AA88" i="584"/>
  <c r="O15" i="359"/>
  <c r="P15" i="359"/>
  <c r="M18" i="359"/>
  <c r="M20" i="359"/>
  <c r="M15" i="359"/>
  <c r="AE20" i="507"/>
  <c r="AE22" i="507"/>
  <c r="U16" i="507"/>
  <c r="M22" i="507"/>
  <c r="BO9" i="558"/>
  <c r="BO10" i="558"/>
  <c r="BO11" i="558"/>
  <c r="BO19" i="558"/>
  <c r="BO12" i="558"/>
  <c r="BO13" i="558"/>
  <c r="BO14" i="558"/>
  <c r="BO20" i="558"/>
  <c r="BO15" i="558"/>
  <c r="BO16" i="558"/>
  <c r="BO17" i="558"/>
  <c r="BO21" i="558"/>
  <c r="BO22" i="558"/>
  <c r="BN9" i="558"/>
  <c r="BN10" i="558"/>
  <c r="BN11" i="558"/>
  <c r="BN19" i="558"/>
  <c r="BN12" i="558"/>
  <c r="BN13" i="558"/>
  <c r="BN14" i="558"/>
  <c r="BN20" i="558"/>
  <c r="BN15" i="558"/>
  <c r="BN16" i="558"/>
  <c r="BN17" i="558"/>
  <c r="BN21" i="558"/>
  <c r="BN22" i="558"/>
  <c r="BL9" i="558"/>
  <c r="AS19" i="558"/>
  <c r="AS20" i="558"/>
  <c r="AS21" i="558"/>
  <c r="AS22" i="558"/>
  <c r="AR19" i="558"/>
  <c r="AR20" i="558"/>
  <c r="AR21" i="558"/>
  <c r="AR22" i="558"/>
  <c r="W19" i="558"/>
  <c r="W20" i="558"/>
  <c r="W21" i="558"/>
  <c r="W22" i="558"/>
  <c r="V20" i="558"/>
  <c r="V21" i="558"/>
  <c r="V19" i="558"/>
  <c r="V22" i="558"/>
  <c r="AC9" i="484"/>
  <c r="AB9" i="484"/>
  <c r="AA9" i="484"/>
  <c r="Z9" i="484"/>
  <c r="Y9" i="484"/>
  <c r="X9" i="484"/>
  <c r="CL9" i="484"/>
  <c r="CM9" i="484"/>
  <c r="CN9" i="484"/>
  <c r="CO9" i="484"/>
  <c r="CP9" i="484"/>
  <c r="CQ9" i="484"/>
  <c r="AD9" i="484"/>
  <c r="CR9" i="484"/>
  <c r="AE9" i="484"/>
  <c r="CS9" i="484"/>
  <c r="AF9" i="484"/>
  <c r="CT9" i="484"/>
  <c r="AG9" i="484"/>
  <c r="CU9" i="484"/>
  <c r="AH9" i="484"/>
  <c r="CV9" i="484"/>
  <c r="AD10" i="484"/>
  <c r="CR10" i="484"/>
  <c r="AE10" i="484"/>
  <c r="CS10" i="484"/>
  <c r="AF10" i="484"/>
  <c r="CT10" i="484"/>
  <c r="AG10" i="484"/>
  <c r="CU10" i="484"/>
  <c r="AH10" i="484"/>
  <c r="CV10" i="484"/>
  <c r="CS11" i="484"/>
  <c r="AF11" i="484"/>
  <c r="CT11" i="484"/>
  <c r="AG11" i="484"/>
  <c r="CU11" i="484"/>
  <c r="AH11" i="484"/>
  <c r="CV11" i="484"/>
  <c r="AC12" i="484"/>
  <c r="AB12" i="484"/>
  <c r="AA12" i="484"/>
  <c r="Z12" i="484"/>
  <c r="Y12" i="484"/>
  <c r="X12" i="484"/>
  <c r="CL12" i="484"/>
  <c r="CM12" i="484"/>
  <c r="CN12" i="484"/>
  <c r="CO12" i="484"/>
  <c r="CP12" i="484"/>
  <c r="CQ12" i="484"/>
  <c r="AD12" i="484"/>
  <c r="CR12" i="484"/>
  <c r="AE12" i="484"/>
  <c r="CS12" i="484"/>
  <c r="AF12" i="484"/>
  <c r="CT12" i="484"/>
  <c r="AG12" i="484"/>
  <c r="CU12" i="484"/>
  <c r="AH12" i="484"/>
  <c r="CV12" i="484"/>
  <c r="AD13" i="484"/>
  <c r="CR13" i="484"/>
  <c r="AE13" i="484"/>
  <c r="CS13" i="484"/>
  <c r="AF13" i="484"/>
  <c r="CT13" i="484"/>
  <c r="AG13" i="484"/>
  <c r="CU13" i="484"/>
  <c r="AH13" i="484"/>
  <c r="CV13" i="484"/>
  <c r="CS14" i="484"/>
  <c r="AF14" i="484"/>
  <c r="CT14" i="484"/>
  <c r="AG14" i="484"/>
  <c r="CU14" i="484"/>
  <c r="AH14" i="484"/>
  <c r="CV14" i="484"/>
  <c r="AC15" i="484"/>
  <c r="AB15" i="484"/>
  <c r="AA15" i="484"/>
  <c r="Z15" i="484"/>
  <c r="Y15" i="484"/>
  <c r="X15" i="484"/>
  <c r="CL15" i="484"/>
  <c r="CM15" i="484"/>
  <c r="CN15" i="484"/>
  <c r="CO15" i="484"/>
  <c r="CP15" i="484"/>
  <c r="CQ15" i="484"/>
  <c r="AD15" i="484"/>
  <c r="CR15" i="484"/>
  <c r="AE15" i="484"/>
  <c r="CS15" i="484"/>
  <c r="AF15" i="484"/>
  <c r="CT15" i="484"/>
  <c r="AG15" i="484"/>
  <c r="CU15" i="484"/>
  <c r="AH15" i="484"/>
  <c r="CV15" i="484"/>
  <c r="AC16" i="484"/>
  <c r="AB16" i="484"/>
  <c r="AA16" i="484"/>
  <c r="Z16" i="484"/>
  <c r="Y16" i="484"/>
  <c r="X16" i="484"/>
  <c r="CL16" i="484"/>
  <c r="CM16" i="484"/>
  <c r="CN16" i="484"/>
  <c r="CO16" i="484"/>
  <c r="CP16" i="484"/>
  <c r="CQ16" i="484"/>
  <c r="AD16" i="484"/>
  <c r="CR16" i="484"/>
  <c r="AE16" i="484"/>
  <c r="CS16" i="484"/>
  <c r="AF16" i="484"/>
  <c r="CT16" i="484"/>
  <c r="AG16" i="484"/>
  <c r="CU16" i="484"/>
  <c r="AH16" i="484"/>
  <c r="CV16" i="484"/>
  <c r="AE17" i="484"/>
  <c r="CS17" i="484"/>
  <c r="AF17" i="484"/>
  <c r="CT17" i="484"/>
  <c r="AG17" i="484"/>
  <c r="CU17" i="484"/>
  <c r="AH17" i="484"/>
  <c r="CV17" i="484"/>
  <c r="G19" i="484"/>
  <c r="R19" i="484"/>
  <c r="AC19" i="484"/>
  <c r="F19" i="484"/>
  <c r="Q19" i="484"/>
  <c r="AB19" i="484"/>
  <c r="E19" i="484"/>
  <c r="P19" i="484"/>
  <c r="AA19" i="484"/>
  <c r="D19" i="484"/>
  <c r="O19" i="484"/>
  <c r="Z19" i="484"/>
  <c r="C19" i="484"/>
  <c r="N19" i="484"/>
  <c r="Y19" i="484"/>
  <c r="B19" i="484"/>
  <c r="M19" i="484"/>
  <c r="X19" i="484"/>
  <c r="CL19" i="484"/>
  <c r="CM19" i="484"/>
  <c r="CN19" i="484"/>
  <c r="CO19" i="484"/>
  <c r="CP19" i="484"/>
  <c r="CQ19" i="484"/>
  <c r="S19" i="484"/>
  <c r="H19" i="484"/>
  <c r="AD19" i="484"/>
  <c r="CR19" i="484"/>
  <c r="T19" i="484"/>
  <c r="I19" i="484"/>
  <c r="AE19" i="484"/>
  <c r="CS19" i="484"/>
  <c r="U19" i="484"/>
  <c r="J19" i="484"/>
  <c r="AF19" i="484"/>
  <c r="CT19" i="484"/>
  <c r="V19" i="484"/>
  <c r="K19" i="484"/>
  <c r="AG19" i="484"/>
  <c r="CU19" i="484"/>
  <c r="W19" i="484"/>
  <c r="L19" i="484"/>
  <c r="AH19" i="484"/>
  <c r="CV19" i="484"/>
  <c r="G20" i="484"/>
  <c r="R20" i="484"/>
  <c r="AC20" i="484"/>
  <c r="F20" i="484"/>
  <c r="Q20" i="484"/>
  <c r="AB20" i="484"/>
  <c r="E20" i="484"/>
  <c r="P20" i="484"/>
  <c r="AA20" i="484"/>
  <c r="D20" i="484"/>
  <c r="O20" i="484"/>
  <c r="Z20" i="484"/>
  <c r="C20" i="484"/>
  <c r="N20" i="484"/>
  <c r="Y20" i="484"/>
  <c r="B20" i="484"/>
  <c r="M20" i="484"/>
  <c r="X20" i="484"/>
  <c r="CL20" i="484"/>
  <c r="CM20" i="484"/>
  <c r="CN20" i="484"/>
  <c r="CO20" i="484"/>
  <c r="CP20" i="484"/>
  <c r="CQ20" i="484"/>
  <c r="S20" i="484"/>
  <c r="H20" i="484"/>
  <c r="AD20" i="484"/>
  <c r="CR20" i="484"/>
  <c r="T20" i="484"/>
  <c r="I20" i="484"/>
  <c r="AE20" i="484"/>
  <c r="CS20" i="484"/>
  <c r="U20" i="484"/>
  <c r="J20" i="484"/>
  <c r="AF20" i="484"/>
  <c r="CT20" i="484"/>
  <c r="V20" i="484"/>
  <c r="K20" i="484"/>
  <c r="AG20" i="484"/>
  <c r="CU20" i="484"/>
  <c r="W20" i="484"/>
  <c r="L20" i="484"/>
  <c r="AH20" i="484"/>
  <c r="CV20" i="484"/>
  <c r="AC21" i="484"/>
  <c r="AB21" i="484"/>
  <c r="AA21" i="484"/>
  <c r="Z21" i="484"/>
  <c r="Y21" i="484"/>
  <c r="X21" i="484"/>
  <c r="CL21" i="484"/>
  <c r="CM21" i="484"/>
  <c r="CN21" i="484"/>
  <c r="CO21" i="484"/>
  <c r="CP21" i="484"/>
  <c r="CQ21" i="484"/>
  <c r="S21" i="484"/>
  <c r="H21" i="484"/>
  <c r="AD21" i="484"/>
  <c r="CR21" i="484"/>
  <c r="T21" i="484"/>
  <c r="I21" i="484"/>
  <c r="AE21" i="484"/>
  <c r="CS21" i="484"/>
  <c r="U21" i="484"/>
  <c r="J21" i="484"/>
  <c r="AF21" i="484"/>
  <c r="CT21" i="484"/>
  <c r="V21" i="484"/>
  <c r="K21" i="484"/>
  <c r="AG21" i="484"/>
  <c r="CU21" i="484"/>
  <c r="W21" i="484"/>
  <c r="L21" i="484"/>
  <c r="AH21" i="484"/>
  <c r="CV21" i="484"/>
  <c r="R21" i="484"/>
  <c r="R22" i="484"/>
  <c r="G21" i="484"/>
  <c r="G22" i="484"/>
  <c r="AC22" i="484"/>
  <c r="Q21" i="484"/>
  <c r="Q22" i="484"/>
  <c r="F21" i="484"/>
  <c r="F22" i="484"/>
  <c r="AB22" i="484"/>
  <c r="P21" i="484"/>
  <c r="P22" i="484"/>
  <c r="E21" i="484"/>
  <c r="E22" i="484"/>
  <c r="AA22" i="484"/>
  <c r="O21" i="484"/>
  <c r="O22" i="484"/>
  <c r="D21" i="484"/>
  <c r="D22" i="484"/>
  <c r="Z22" i="484"/>
  <c r="N21" i="484"/>
  <c r="N22" i="484"/>
  <c r="C21" i="484"/>
  <c r="C22" i="484"/>
  <c r="Y22" i="484"/>
  <c r="M21" i="484"/>
  <c r="M22" i="484"/>
  <c r="B21" i="484"/>
  <c r="B22" i="484"/>
  <c r="X22" i="484"/>
  <c r="CL22" i="484"/>
  <c r="CM22" i="484"/>
  <c r="CN22" i="484"/>
  <c r="CO22" i="484"/>
  <c r="CP22" i="484"/>
  <c r="CQ22" i="484"/>
  <c r="AD22" i="484"/>
  <c r="CR22" i="484"/>
  <c r="T22" i="484"/>
  <c r="I22" i="484"/>
  <c r="AE22" i="484"/>
  <c r="CS22" i="484"/>
  <c r="U22" i="484"/>
  <c r="J22" i="484"/>
  <c r="AF22" i="484"/>
  <c r="CT22" i="484"/>
  <c r="V22" i="484"/>
  <c r="K22" i="484"/>
  <c r="AG22" i="484"/>
  <c r="CU22" i="484"/>
  <c r="W22" i="484"/>
  <c r="L22" i="484"/>
  <c r="AH22" i="484"/>
  <c r="CV22" i="484"/>
  <c r="CA9" i="484"/>
  <c r="CB9" i="484"/>
  <c r="CC9" i="484"/>
  <c r="CD9" i="484"/>
  <c r="CE9" i="484"/>
  <c r="CF9" i="484"/>
  <c r="CG9" i="484"/>
  <c r="CH9" i="484"/>
  <c r="CI9" i="484"/>
  <c r="CJ9" i="484"/>
  <c r="CK9" i="484"/>
  <c r="CG10" i="484"/>
  <c r="CH10" i="484"/>
  <c r="CI10" i="484"/>
  <c r="CJ10" i="484"/>
  <c r="CK10" i="484"/>
  <c r="CH11" i="484"/>
  <c r="CI11" i="484"/>
  <c r="CJ11" i="484"/>
  <c r="CK11" i="484"/>
  <c r="CA12" i="484"/>
  <c r="CB12" i="484"/>
  <c r="CC12" i="484"/>
  <c r="CD12" i="484"/>
  <c r="CE12" i="484"/>
  <c r="CF12" i="484"/>
  <c r="CG12" i="484"/>
  <c r="CH12" i="484"/>
  <c r="CI12" i="484"/>
  <c r="CJ12" i="484"/>
  <c r="CK12" i="484"/>
  <c r="CG13" i="484"/>
  <c r="CH13" i="484"/>
  <c r="CI13" i="484"/>
  <c r="CJ13" i="484"/>
  <c r="CK13" i="484"/>
  <c r="CH14" i="484"/>
  <c r="CI14" i="484"/>
  <c r="CJ14" i="484"/>
  <c r="CK14" i="484"/>
  <c r="CA15" i="484"/>
  <c r="CB15" i="484"/>
  <c r="CC15" i="484"/>
  <c r="CD15" i="484"/>
  <c r="CE15" i="484"/>
  <c r="CF15" i="484"/>
  <c r="CG15" i="484"/>
  <c r="CH15" i="484"/>
  <c r="CI15" i="484"/>
  <c r="CJ15" i="484"/>
  <c r="CK15" i="484"/>
  <c r="CA16" i="484"/>
  <c r="CB16" i="484"/>
  <c r="CC16" i="484"/>
  <c r="CD16" i="484"/>
  <c r="CE16" i="484"/>
  <c r="CF16" i="484"/>
  <c r="CG16" i="484"/>
  <c r="CH16" i="484"/>
  <c r="CI16" i="484"/>
  <c r="CJ16" i="484"/>
  <c r="CK16" i="484"/>
  <c r="CH17" i="484"/>
  <c r="CI17" i="484"/>
  <c r="CJ17" i="484"/>
  <c r="CK17" i="484"/>
  <c r="CA19" i="484"/>
  <c r="CB19" i="484"/>
  <c r="CC19" i="484"/>
  <c r="CD19" i="484"/>
  <c r="CE19" i="484"/>
  <c r="CF19" i="484"/>
  <c r="CG19" i="484"/>
  <c r="CH19" i="484"/>
  <c r="CI19" i="484"/>
  <c r="CJ19" i="484"/>
  <c r="CK19" i="484"/>
  <c r="CA20" i="484"/>
  <c r="CB20" i="484"/>
  <c r="CC20" i="484"/>
  <c r="CD20" i="484"/>
  <c r="CE20" i="484"/>
  <c r="CF20" i="484"/>
  <c r="CG20" i="484"/>
  <c r="CH20" i="484"/>
  <c r="CI20" i="484"/>
  <c r="CJ20" i="484"/>
  <c r="CK20" i="484"/>
  <c r="CA21" i="484"/>
  <c r="CB21" i="484"/>
  <c r="CC21" i="484"/>
  <c r="CD21" i="484"/>
  <c r="CE21" i="484"/>
  <c r="CF21" i="484"/>
  <c r="CG21" i="484"/>
  <c r="CH21" i="484"/>
  <c r="CI21" i="484"/>
  <c r="CJ21" i="484"/>
  <c r="CK21" i="484"/>
  <c r="CA22" i="484"/>
  <c r="CB22" i="484"/>
  <c r="CC22" i="484"/>
  <c r="CD22" i="484"/>
  <c r="CE22" i="484"/>
  <c r="CF22" i="484"/>
  <c r="S22" i="484"/>
  <c r="CG22" i="484"/>
  <c r="CH22" i="484"/>
  <c r="CI22" i="484"/>
  <c r="CJ22" i="484"/>
  <c r="CK22" i="484"/>
  <c r="BP9" i="484"/>
  <c r="BQ9" i="484"/>
  <c r="BR9" i="484"/>
  <c r="BS9" i="484"/>
  <c r="BT9" i="484"/>
  <c r="BU9" i="484"/>
  <c r="BV9" i="484"/>
  <c r="BW9" i="484"/>
  <c r="BX9" i="484"/>
  <c r="BY9" i="484"/>
  <c r="BZ9" i="484"/>
  <c r="BV10" i="484"/>
  <c r="BW10" i="484"/>
  <c r="BX10" i="484"/>
  <c r="BY10" i="484"/>
  <c r="BZ10" i="484"/>
  <c r="BW11" i="484"/>
  <c r="BX11" i="484"/>
  <c r="BY11" i="484"/>
  <c r="BZ11" i="484"/>
  <c r="BP12" i="484"/>
  <c r="BQ12" i="484"/>
  <c r="BR12" i="484"/>
  <c r="BS12" i="484"/>
  <c r="BT12" i="484"/>
  <c r="BU12" i="484"/>
  <c r="BV12" i="484"/>
  <c r="BW12" i="484"/>
  <c r="BX12" i="484"/>
  <c r="BY12" i="484"/>
  <c r="BZ12" i="484"/>
  <c r="BV13" i="484"/>
  <c r="BW13" i="484"/>
  <c r="BX13" i="484"/>
  <c r="BY13" i="484"/>
  <c r="BZ13" i="484"/>
  <c r="BW14" i="484"/>
  <c r="BX14" i="484"/>
  <c r="BY14" i="484"/>
  <c r="BZ14" i="484"/>
  <c r="BP15" i="484"/>
  <c r="BQ15" i="484"/>
  <c r="BR15" i="484"/>
  <c r="BS15" i="484"/>
  <c r="BT15" i="484"/>
  <c r="BU15" i="484"/>
  <c r="BV15" i="484"/>
  <c r="BW15" i="484"/>
  <c r="BX15" i="484"/>
  <c r="BY15" i="484"/>
  <c r="BZ15" i="484"/>
  <c r="BP16" i="484"/>
  <c r="BQ16" i="484"/>
  <c r="BR16" i="484"/>
  <c r="BS16" i="484"/>
  <c r="BT16" i="484"/>
  <c r="BU16" i="484"/>
  <c r="BV16" i="484"/>
  <c r="BW16" i="484"/>
  <c r="BX16" i="484"/>
  <c r="BY16" i="484"/>
  <c r="BZ16" i="484"/>
  <c r="BW17" i="484"/>
  <c r="BX17" i="484"/>
  <c r="BY17" i="484"/>
  <c r="BZ17" i="484"/>
  <c r="BP19" i="484"/>
  <c r="BQ19" i="484"/>
  <c r="BR19" i="484"/>
  <c r="BS19" i="484"/>
  <c r="BT19" i="484"/>
  <c r="BU19" i="484"/>
  <c r="BV19" i="484"/>
  <c r="BW19" i="484"/>
  <c r="BX19" i="484"/>
  <c r="BY19" i="484"/>
  <c r="BZ19" i="484"/>
  <c r="BP20" i="484"/>
  <c r="BQ20" i="484"/>
  <c r="BR20" i="484"/>
  <c r="BS20" i="484"/>
  <c r="BT20" i="484"/>
  <c r="BU20" i="484"/>
  <c r="BV20" i="484"/>
  <c r="BW20" i="484"/>
  <c r="BX20" i="484"/>
  <c r="BY20" i="484"/>
  <c r="BZ20" i="484"/>
  <c r="BP21" i="484"/>
  <c r="BQ21" i="484"/>
  <c r="BR21" i="484"/>
  <c r="BS21" i="484"/>
  <c r="BT21" i="484"/>
  <c r="BU21" i="484"/>
  <c r="BV21" i="484"/>
  <c r="BW21" i="484"/>
  <c r="BX21" i="484"/>
  <c r="BY21" i="484"/>
  <c r="BZ21" i="484"/>
  <c r="BP22" i="484"/>
  <c r="BQ22" i="484"/>
  <c r="BR22" i="484"/>
  <c r="BS22" i="484"/>
  <c r="BT22" i="484"/>
  <c r="BU22" i="484"/>
  <c r="H22" i="484"/>
  <c r="BV22" i="484"/>
  <c r="BW22" i="484"/>
  <c r="BX22" i="484"/>
  <c r="BY22" i="484"/>
  <c r="BZ22" i="484"/>
  <c r="BO9" i="484"/>
  <c r="BO10" i="484"/>
  <c r="BO11" i="484"/>
  <c r="BO12" i="484"/>
  <c r="BO13" i="484"/>
  <c r="BO14" i="484"/>
  <c r="BO15" i="484"/>
  <c r="BO16" i="484"/>
  <c r="BO17" i="484"/>
  <c r="L16" i="482"/>
  <c r="BO19" i="484"/>
  <c r="L17" i="482"/>
  <c r="BO20" i="484"/>
  <c r="L18" i="482"/>
  <c r="BO21" i="484"/>
  <c r="L19" i="482"/>
  <c r="BO22" i="484"/>
  <c r="AH24" i="484"/>
  <c r="L21" i="482"/>
  <c r="BO24" i="484"/>
  <c r="BD9" i="484"/>
  <c r="BD10" i="484"/>
  <c r="BD11" i="484"/>
  <c r="BD12" i="484"/>
  <c r="BD13" i="484"/>
  <c r="BD14" i="484"/>
  <c r="BD15" i="484"/>
  <c r="BD16" i="484"/>
  <c r="BD17" i="484"/>
  <c r="BD19" i="484"/>
  <c r="BD20" i="484"/>
  <c r="BD21" i="484"/>
  <c r="BD22" i="484"/>
  <c r="BD24" i="484"/>
  <c r="AS9" i="484"/>
  <c r="AS10" i="484"/>
  <c r="AS11" i="484"/>
  <c r="AS12" i="484"/>
  <c r="AS13" i="484"/>
  <c r="AS14" i="484"/>
  <c r="AS15" i="484"/>
  <c r="AS16" i="484"/>
  <c r="AS17" i="484"/>
  <c r="AS19" i="484"/>
  <c r="AS20" i="484"/>
  <c r="AS21" i="484"/>
  <c r="AS22" i="484"/>
  <c r="L24" i="484"/>
  <c r="AS24" i="484"/>
  <c r="W24" i="484"/>
  <c r="J18" i="583"/>
  <c r="J769" i="583"/>
  <c r="K769" i="583"/>
  <c r="J768" i="583"/>
  <c r="K768" i="583"/>
  <c r="J767" i="583"/>
  <c r="K767" i="583"/>
  <c r="J766" i="583"/>
  <c r="K766" i="583"/>
  <c r="J765" i="583"/>
  <c r="K765" i="583"/>
  <c r="J764" i="583"/>
  <c r="K764" i="583"/>
  <c r="J763" i="583"/>
  <c r="K763" i="583"/>
  <c r="J762" i="583"/>
  <c r="K762" i="583"/>
  <c r="J761" i="583"/>
  <c r="K761" i="583"/>
  <c r="J760" i="583"/>
  <c r="K760" i="583"/>
  <c r="J759" i="583"/>
  <c r="K759" i="583"/>
  <c r="J758" i="583"/>
  <c r="K758" i="583"/>
  <c r="J757" i="583"/>
  <c r="K757" i="583"/>
  <c r="J756" i="583"/>
  <c r="K756" i="583"/>
  <c r="J755" i="583"/>
  <c r="K755" i="583"/>
  <c r="J754" i="583"/>
  <c r="K754" i="583"/>
  <c r="J753" i="583"/>
  <c r="K753" i="583"/>
  <c r="J752" i="583"/>
  <c r="K752" i="583"/>
  <c r="J751" i="583"/>
  <c r="K751" i="583"/>
  <c r="J750" i="583"/>
  <c r="K750" i="583"/>
  <c r="J749" i="583"/>
  <c r="K749" i="583"/>
  <c r="J748" i="583"/>
  <c r="K748" i="583"/>
  <c r="J747" i="583"/>
  <c r="K747" i="583"/>
  <c r="J746" i="583"/>
  <c r="K746" i="583"/>
  <c r="J745" i="583"/>
  <c r="K745" i="583"/>
  <c r="J744" i="583"/>
  <c r="K744" i="583"/>
  <c r="J743" i="583"/>
  <c r="K743" i="583"/>
  <c r="J742" i="583"/>
  <c r="K742" i="583"/>
  <c r="J741" i="583"/>
  <c r="K741" i="583"/>
  <c r="J740" i="583"/>
  <c r="K740" i="583"/>
  <c r="J739" i="583"/>
  <c r="K739" i="583"/>
  <c r="J738" i="583"/>
  <c r="K738" i="583"/>
  <c r="J737" i="583"/>
  <c r="K737" i="583"/>
  <c r="J736" i="583"/>
  <c r="K736" i="583"/>
  <c r="J735" i="583"/>
  <c r="K735" i="583"/>
  <c r="J734" i="583"/>
  <c r="K734" i="583"/>
  <c r="J733" i="583"/>
  <c r="K733" i="583"/>
  <c r="J732" i="583"/>
  <c r="K732" i="583"/>
  <c r="J731" i="583"/>
  <c r="K731" i="583"/>
  <c r="J730" i="583"/>
  <c r="K730" i="583"/>
  <c r="J729" i="583"/>
  <c r="K729" i="583"/>
  <c r="J728" i="583"/>
  <c r="K728" i="583"/>
  <c r="J727" i="583"/>
  <c r="K727" i="583"/>
  <c r="J726" i="583"/>
  <c r="K726" i="583"/>
  <c r="J725" i="583"/>
  <c r="K725" i="583"/>
  <c r="J724" i="583"/>
  <c r="K724" i="583"/>
  <c r="J723" i="583"/>
  <c r="K723" i="583"/>
  <c r="J722" i="583"/>
  <c r="K722" i="583"/>
  <c r="J721" i="583"/>
  <c r="K721" i="583"/>
  <c r="J720" i="583"/>
  <c r="K720" i="583"/>
  <c r="J719" i="583"/>
  <c r="K719" i="583"/>
  <c r="J718" i="583"/>
  <c r="K718" i="583"/>
  <c r="J717" i="583"/>
  <c r="K717" i="583"/>
  <c r="J716" i="583"/>
  <c r="K716" i="583"/>
  <c r="J715" i="583"/>
  <c r="K715" i="583"/>
  <c r="J714" i="583"/>
  <c r="K714" i="583"/>
  <c r="J713" i="583"/>
  <c r="K713" i="583"/>
  <c r="J712" i="583"/>
  <c r="K712" i="583"/>
  <c r="J711" i="583"/>
  <c r="K711" i="583"/>
  <c r="J710" i="583"/>
  <c r="K710" i="583"/>
  <c r="J709" i="583"/>
  <c r="K709" i="583"/>
  <c r="J708" i="583"/>
  <c r="K708" i="583"/>
  <c r="J707" i="583"/>
  <c r="K707" i="583"/>
  <c r="J706" i="583"/>
  <c r="K706" i="583"/>
  <c r="J705" i="583"/>
  <c r="K705" i="583"/>
  <c r="J704" i="583"/>
  <c r="K704" i="583"/>
  <c r="J703" i="583"/>
  <c r="K703" i="583"/>
  <c r="J702" i="583"/>
  <c r="K702" i="583"/>
  <c r="J701" i="583"/>
  <c r="K701" i="583"/>
  <c r="J700" i="583"/>
  <c r="K700" i="583"/>
  <c r="J699" i="583"/>
  <c r="K699" i="583"/>
  <c r="J698" i="583"/>
  <c r="K698" i="583"/>
  <c r="J697" i="583"/>
  <c r="K697" i="583"/>
  <c r="J696" i="583"/>
  <c r="K696" i="583"/>
  <c r="J695" i="583"/>
  <c r="K695" i="583"/>
  <c r="J694" i="583"/>
  <c r="K694" i="583"/>
  <c r="J693" i="583"/>
  <c r="K693" i="583"/>
  <c r="J692" i="583"/>
  <c r="K692" i="583"/>
  <c r="J691" i="583"/>
  <c r="K691" i="583"/>
  <c r="J690" i="583"/>
  <c r="K690" i="583"/>
  <c r="J689" i="583"/>
  <c r="K689" i="583"/>
  <c r="J688" i="583"/>
  <c r="K688" i="583"/>
  <c r="J687" i="583"/>
  <c r="K687" i="583"/>
  <c r="J686" i="583"/>
  <c r="K686" i="583"/>
  <c r="J685" i="583"/>
  <c r="K685" i="583"/>
  <c r="J684" i="583"/>
  <c r="K684" i="583"/>
  <c r="J683" i="583"/>
  <c r="K683" i="583"/>
  <c r="J682" i="583"/>
  <c r="J681" i="583"/>
  <c r="J680" i="583"/>
  <c r="J679" i="583"/>
  <c r="J678" i="583"/>
  <c r="J677" i="583"/>
  <c r="J676" i="583"/>
  <c r="J675" i="583"/>
  <c r="K675" i="583"/>
  <c r="J674" i="583"/>
  <c r="K674" i="583"/>
  <c r="J673" i="583"/>
  <c r="K673" i="583"/>
  <c r="J672" i="583"/>
  <c r="K672" i="583"/>
  <c r="J671" i="583"/>
  <c r="K671" i="583"/>
  <c r="J670" i="583"/>
  <c r="K670" i="583"/>
  <c r="J669" i="583"/>
  <c r="K669" i="583"/>
  <c r="J668" i="583"/>
  <c r="K668" i="583"/>
  <c r="J667" i="583"/>
  <c r="K667" i="583"/>
  <c r="J666" i="583"/>
  <c r="K666" i="583"/>
  <c r="J665" i="583"/>
  <c r="K665" i="583"/>
  <c r="J664" i="583"/>
  <c r="K664" i="583"/>
  <c r="J663" i="583"/>
  <c r="K663" i="583"/>
  <c r="J662" i="583"/>
  <c r="K662" i="583"/>
  <c r="J661" i="583"/>
  <c r="K661" i="583"/>
  <c r="J660" i="583"/>
  <c r="K660" i="583"/>
  <c r="J659" i="583"/>
  <c r="K659" i="583"/>
  <c r="J658" i="583"/>
  <c r="K658" i="583"/>
  <c r="J657" i="583"/>
  <c r="K657" i="583"/>
  <c r="J656" i="583"/>
  <c r="K656" i="583"/>
  <c r="J655" i="583"/>
  <c r="K655" i="583"/>
  <c r="J654" i="583"/>
  <c r="K654" i="583"/>
  <c r="J653" i="583"/>
  <c r="K653" i="583"/>
  <c r="J652" i="583"/>
  <c r="K652" i="583"/>
  <c r="J651" i="583"/>
  <c r="K651" i="583"/>
  <c r="J650" i="583"/>
  <c r="K650" i="583"/>
  <c r="J649" i="583"/>
  <c r="K649" i="583"/>
  <c r="J648" i="583"/>
  <c r="K648" i="583"/>
  <c r="J647" i="583"/>
  <c r="K647" i="583"/>
  <c r="J646" i="583"/>
  <c r="K646" i="583"/>
  <c r="J645" i="583"/>
  <c r="K645" i="583"/>
  <c r="J644" i="583"/>
  <c r="K644" i="583"/>
  <c r="J643" i="583"/>
  <c r="K643" i="583"/>
  <c r="J642" i="583"/>
  <c r="K642" i="583"/>
  <c r="J641" i="583"/>
  <c r="K641" i="583"/>
  <c r="J640" i="583"/>
  <c r="K640" i="583"/>
  <c r="J639" i="583"/>
  <c r="K639" i="583"/>
  <c r="J638" i="583"/>
  <c r="K638" i="583"/>
  <c r="J637" i="583"/>
  <c r="K637" i="583"/>
  <c r="J636" i="583"/>
  <c r="K636" i="583"/>
  <c r="J635" i="583"/>
  <c r="K635" i="583"/>
  <c r="J634" i="583"/>
  <c r="K634" i="583"/>
  <c r="J633" i="583"/>
  <c r="K633" i="583"/>
  <c r="J632" i="583"/>
  <c r="K632" i="583"/>
  <c r="J631" i="583"/>
  <c r="J630" i="583"/>
  <c r="K630" i="583"/>
  <c r="J629" i="583"/>
  <c r="K629" i="583"/>
  <c r="J628" i="583"/>
  <c r="K628" i="583"/>
  <c r="J627" i="583"/>
  <c r="K627" i="583"/>
  <c r="J626" i="583"/>
  <c r="K626" i="583"/>
  <c r="J625" i="583"/>
  <c r="K625" i="583"/>
  <c r="J624" i="583"/>
  <c r="K624" i="583"/>
  <c r="J623" i="583"/>
  <c r="K623" i="583"/>
  <c r="J622" i="583"/>
  <c r="K622" i="583"/>
  <c r="J621" i="583"/>
  <c r="K621" i="583"/>
  <c r="J620" i="583"/>
  <c r="K620" i="583"/>
  <c r="J619" i="583"/>
  <c r="K619" i="583"/>
  <c r="J618" i="583"/>
  <c r="K618" i="583"/>
  <c r="J617" i="583"/>
  <c r="K617" i="583"/>
  <c r="J616" i="583"/>
  <c r="K616" i="583"/>
  <c r="J615" i="583"/>
  <c r="K615" i="583"/>
  <c r="J614" i="583"/>
  <c r="K614" i="583"/>
  <c r="J613" i="583"/>
  <c r="K613" i="583"/>
  <c r="J612" i="583"/>
  <c r="K612" i="583"/>
  <c r="J611" i="583"/>
  <c r="K611" i="583"/>
  <c r="J610" i="583"/>
  <c r="K610" i="583"/>
  <c r="J609" i="583"/>
  <c r="K609" i="583"/>
  <c r="J608" i="583"/>
  <c r="J607" i="583"/>
  <c r="J606" i="583"/>
  <c r="J605" i="583"/>
  <c r="J604" i="583"/>
  <c r="J603" i="583"/>
  <c r="J602" i="583"/>
  <c r="J601" i="583"/>
  <c r="J600" i="583"/>
  <c r="J599" i="583"/>
  <c r="J598" i="583"/>
  <c r="J597" i="583"/>
  <c r="J596" i="583"/>
  <c r="J595" i="583"/>
  <c r="J594" i="583"/>
  <c r="J593" i="583"/>
  <c r="J592" i="583"/>
  <c r="K592" i="583"/>
  <c r="J591" i="583"/>
  <c r="K591" i="583"/>
  <c r="J590" i="583"/>
  <c r="K590" i="583"/>
  <c r="J589" i="583"/>
  <c r="K589" i="583"/>
  <c r="J588" i="583"/>
  <c r="K588" i="583"/>
  <c r="J587" i="583"/>
  <c r="K587" i="583"/>
  <c r="J586" i="583"/>
  <c r="K586" i="583"/>
  <c r="J585" i="583"/>
  <c r="K585" i="583"/>
  <c r="J584" i="583"/>
  <c r="K584" i="583"/>
  <c r="J583" i="583"/>
  <c r="K583" i="583"/>
  <c r="J582" i="583"/>
  <c r="K582" i="583"/>
  <c r="J581" i="583"/>
  <c r="K581" i="583"/>
  <c r="J580" i="583"/>
  <c r="K580" i="583"/>
  <c r="J579" i="583"/>
  <c r="K579" i="583"/>
  <c r="J578" i="583"/>
  <c r="K578" i="583"/>
  <c r="J577" i="583"/>
  <c r="K577" i="583"/>
  <c r="J576" i="583"/>
  <c r="K576" i="583"/>
  <c r="J575" i="583"/>
  <c r="K575" i="583"/>
  <c r="J574" i="583"/>
  <c r="K574" i="583"/>
  <c r="J573" i="583"/>
  <c r="K573" i="583"/>
  <c r="J572" i="583"/>
  <c r="K572" i="583"/>
  <c r="J571" i="583"/>
  <c r="K571" i="583"/>
  <c r="J570" i="583"/>
  <c r="K570" i="583"/>
  <c r="J569" i="583"/>
  <c r="K569" i="583"/>
  <c r="J568" i="583"/>
  <c r="K568" i="583"/>
  <c r="J567" i="583"/>
  <c r="K567" i="583"/>
  <c r="J566" i="583"/>
  <c r="K566" i="583"/>
  <c r="J565" i="583"/>
  <c r="K565" i="583"/>
  <c r="J564" i="583"/>
  <c r="K564" i="583"/>
  <c r="J563" i="583"/>
  <c r="K563" i="583"/>
  <c r="J562" i="583"/>
  <c r="K562" i="583"/>
  <c r="J561" i="583"/>
  <c r="K561" i="583"/>
  <c r="J560" i="583"/>
  <c r="K560" i="583"/>
  <c r="J559" i="583"/>
  <c r="K559" i="583"/>
  <c r="J558" i="583"/>
  <c r="K558" i="583"/>
  <c r="J557" i="583"/>
  <c r="K557" i="583"/>
  <c r="J556" i="583"/>
  <c r="K556" i="583"/>
  <c r="J555" i="583"/>
  <c r="J554" i="583"/>
  <c r="J553" i="583"/>
  <c r="J552" i="583"/>
  <c r="J551" i="583"/>
  <c r="J550" i="583"/>
  <c r="J549" i="583"/>
  <c r="J548" i="583"/>
  <c r="J547" i="583"/>
  <c r="J546" i="583"/>
  <c r="J545" i="583"/>
  <c r="J544" i="583"/>
  <c r="J543" i="583"/>
  <c r="J542" i="583"/>
  <c r="J541" i="583"/>
  <c r="J540" i="583"/>
  <c r="J539" i="583"/>
  <c r="J538" i="583"/>
  <c r="J537" i="583"/>
  <c r="J536" i="583"/>
  <c r="J535" i="583"/>
  <c r="J534" i="583"/>
  <c r="J533" i="583"/>
  <c r="J532" i="583"/>
  <c r="J531" i="583"/>
  <c r="J530" i="583"/>
  <c r="J529" i="583"/>
  <c r="J528" i="583"/>
  <c r="J527" i="583"/>
  <c r="J526" i="583"/>
  <c r="J525" i="583"/>
  <c r="J524" i="583"/>
  <c r="J523" i="583"/>
  <c r="J522" i="583"/>
  <c r="J521" i="583"/>
  <c r="J520" i="583"/>
  <c r="J519" i="583"/>
  <c r="J518" i="583"/>
  <c r="J517" i="583"/>
  <c r="J516" i="583"/>
  <c r="J515" i="583"/>
  <c r="J514" i="583"/>
  <c r="J513" i="583"/>
  <c r="J512" i="583"/>
  <c r="J511" i="583"/>
  <c r="J510" i="583"/>
  <c r="J509" i="583"/>
  <c r="J508" i="583"/>
  <c r="J507" i="583"/>
  <c r="J506" i="583"/>
  <c r="J505" i="583"/>
  <c r="J504" i="583"/>
  <c r="J503" i="583"/>
  <c r="J502" i="583"/>
  <c r="J501" i="583"/>
  <c r="J500" i="583"/>
  <c r="J499" i="583"/>
  <c r="J498" i="583"/>
  <c r="J497" i="583"/>
  <c r="J496" i="583"/>
  <c r="J495" i="583"/>
  <c r="J494" i="583"/>
  <c r="J493" i="583"/>
  <c r="J492" i="583"/>
  <c r="J491" i="583"/>
  <c r="J490" i="583"/>
  <c r="J489" i="583"/>
  <c r="J488" i="583"/>
  <c r="J487" i="583"/>
  <c r="J486" i="583"/>
  <c r="J485" i="583"/>
  <c r="J484" i="583"/>
  <c r="J483" i="583"/>
  <c r="J482" i="583"/>
  <c r="J481" i="583"/>
  <c r="J480" i="583"/>
  <c r="J479" i="583"/>
  <c r="J478" i="583"/>
  <c r="J477" i="583"/>
  <c r="J476" i="583"/>
  <c r="J475" i="583"/>
  <c r="J474" i="583"/>
  <c r="J473" i="583"/>
  <c r="J472" i="583"/>
  <c r="J471" i="583"/>
  <c r="J470" i="583"/>
  <c r="J469" i="583"/>
  <c r="J468" i="583"/>
  <c r="J467" i="583"/>
  <c r="J466" i="583"/>
  <c r="J465" i="583"/>
  <c r="J464" i="583"/>
  <c r="J463" i="583"/>
  <c r="J462" i="583"/>
  <c r="J461" i="583"/>
  <c r="J460" i="583"/>
  <c r="J459" i="583"/>
  <c r="J458" i="583"/>
  <c r="J457" i="583"/>
  <c r="J456" i="583"/>
  <c r="J455" i="583"/>
  <c r="J454" i="583"/>
  <c r="J453" i="583"/>
  <c r="J452" i="583"/>
  <c r="J451" i="583"/>
  <c r="J450" i="583"/>
  <c r="J449" i="583"/>
  <c r="J448" i="583"/>
  <c r="J447" i="583"/>
  <c r="J446" i="583"/>
  <c r="J445" i="583"/>
  <c r="J444" i="583"/>
  <c r="J443" i="583"/>
  <c r="J442" i="583"/>
  <c r="J441" i="583"/>
  <c r="J440" i="583"/>
  <c r="J439" i="583"/>
  <c r="J438" i="583"/>
  <c r="J437" i="583"/>
  <c r="J436" i="583"/>
  <c r="J435" i="583"/>
  <c r="J434" i="583"/>
  <c r="J433" i="583"/>
  <c r="J432" i="583"/>
  <c r="J431" i="583"/>
  <c r="J430" i="583"/>
  <c r="J429" i="583"/>
  <c r="J428" i="583"/>
  <c r="J427" i="583"/>
  <c r="J426" i="583"/>
  <c r="J425" i="583"/>
  <c r="J424" i="583"/>
  <c r="J423" i="583"/>
  <c r="J422" i="583"/>
  <c r="J421" i="583"/>
  <c r="J420" i="583"/>
  <c r="J419" i="583"/>
  <c r="J418" i="583"/>
  <c r="J417" i="583"/>
  <c r="J416" i="583"/>
  <c r="J415" i="583"/>
  <c r="J414" i="583"/>
  <c r="J413" i="583"/>
  <c r="J412" i="583"/>
  <c r="J411" i="583"/>
  <c r="J410" i="583"/>
  <c r="J409" i="583"/>
  <c r="J408" i="583"/>
  <c r="J407" i="583"/>
  <c r="J406" i="583"/>
  <c r="J405" i="583"/>
  <c r="J404" i="583"/>
  <c r="J403" i="583"/>
  <c r="J402" i="583"/>
  <c r="J401" i="583"/>
  <c r="J400" i="583"/>
  <c r="J399" i="583"/>
  <c r="J398" i="583"/>
  <c r="J397" i="583"/>
  <c r="J396" i="583"/>
  <c r="J395" i="583"/>
  <c r="J394" i="583"/>
  <c r="J393" i="583"/>
  <c r="J392" i="583"/>
  <c r="J391" i="583"/>
  <c r="J390" i="583"/>
  <c r="J389" i="583"/>
  <c r="J388" i="583"/>
  <c r="J387" i="583"/>
  <c r="J386" i="583"/>
  <c r="J385" i="583"/>
  <c r="J384" i="583"/>
  <c r="J383" i="583"/>
  <c r="J382" i="583"/>
  <c r="J381" i="583"/>
  <c r="J380" i="583"/>
  <c r="J379" i="583"/>
  <c r="J378" i="583"/>
  <c r="J377" i="583"/>
  <c r="J376" i="583"/>
  <c r="J375" i="583"/>
  <c r="J374" i="583"/>
  <c r="J373" i="583"/>
  <c r="J372" i="583"/>
  <c r="J371" i="583"/>
  <c r="J370" i="583"/>
  <c r="J369" i="583"/>
  <c r="J368" i="583"/>
  <c r="J367" i="583"/>
  <c r="J366" i="583"/>
  <c r="J365" i="583"/>
  <c r="J364" i="583"/>
  <c r="J363" i="583"/>
  <c r="J362" i="583"/>
  <c r="J361" i="583"/>
  <c r="J360" i="583"/>
  <c r="J359" i="583"/>
  <c r="J358" i="583"/>
  <c r="J357" i="583"/>
  <c r="J356" i="583"/>
  <c r="J355" i="583"/>
  <c r="J354" i="583"/>
  <c r="J353" i="583"/>
  <c r="J352" i="583"/>
  <c r="J351" i="583"/>
  <c r="J350" i="583"/>
  <c r="J349" i="583"/>
  <c r="J348" i="583"/>
  <c r="J347" i="583"/>
  <c r="J346" i="583"/>
  <c r="J345" i="583"/>
  <c r="J344" i="583"/>
  <c r="J343" i="583"/>
  <c r="J342" i="583"/>
  <c r="J341" i="583"/>
  <c r="J340" i="583"/>
  <c r="J339" i="583"/>
  <c r="J338" i="583"/>
  <c r="J337" i="583"/>
  <c r="J336" i="583"/>
  <c r="J335" i="583"/>
  <c r="J334" i="583"/>
  <c r="J333" i="583"/>
  <c r="J332" i="583"/>
  <c r="J331" i="583"/>
  <c r="J330" i="583"/>
  <c r="J329" i="583"/>
  <c r="J328" i="583"/>
  <c r="J327" i="583"/>
  <c r="J326" i="583"/>
  <c r="J325" i="583"/>
  <c r="J324" i="583"/>
  <c r="J323" i="583"/>
  <c r="J322" i="583"/>
  <c r="J321" i="583"/>
  <c r="J320" i="583"/>
  <c r="J319" i="583"/>
  <c r="J318" i="583"/>
  <c r="J317" i="583"/>
  <c r="J316" i="583"/>
  <c r="J315" i="583"/>
  <c r="J314" i="583"/>
  <c r="J313" i="583"/>
  <c r="J312" i="583"/>
  <c r="J311" i="583"/>
  <c r="J310" i="583"/>
  <c r="J309" i="583"/>
  <c r="J308" i="583"/>
  <c r="J307" i="583"/>
  <c r="J306" i="583"/>
  <c r="J305" i="583"/>
  <c r="J304" i="583"/>
  <c r="J303" i="583"/>
  <c r="J302" i="583"/>
  <c r="J301" i="583"/>
  <c r="J300" i="583"/>
  <c r="J299" i="583"/>
  <c r="J298" i="583"/>
  <c r="J297" i="583"/>
  <c r="J296" i="583"/>
  <c r="J295" i="583"/>
  <c r="J294" i="583"/>
  <c r="J293" i="583"/>
  <c r="J292" i="583"/>
  <c r="J291" i="583"/>
  <c r="J290" i="583"/>
  <c r="J289" i="583"/>
  <c r="J288" i="583"/>
  <c r="J287" i="583"/>
  <c r="J286" i="583"/>
  <c r="J285" i="583"/>
  <c r="J284" i="583"/>
  <c r="J283" i="583"/>
  <c r="J282" i="583"/>
  <c r="J281" i="583"/>
  <c r="J280" i="583"/>
  <c r="J279" i="583"/>
  <c r="J278" i="583"/>
  <c r="J277" i="583"/>
  <c r="J276" i="583"/>
  <c r="J275" i="583"/>
  <c r="J274" i="583"/>
  <c r="J273" i="583"/>
  <c r="J272" i="583"/>
  <c r="J271" i="583"/>
  <c r="J270" i="583"/>
  <c r="J269" i="583"/>
  <c r="J268" i="583"/>
  <c r="J267" i="583"/>
  <c r="J266" i="583"/>
  <c r="J265" i="583"/>
  <c r="J264" i="583"/>
  <c r="J263" i="583"/>
  <c r="J262" i="583"/>
  <c r="J261" i="583"/>
  <c r="J260" i="583"/>
  <c r="J259" i="583"/>
  <c r="J258" i="583"/>
  <c r="J257" i="583"/>
  <c r="J256" i="583"/>
  <c r="J255" i="583"/>
  <c r="J254" i="583"/>
  <c r="J253" i="583"/>
  <c r="J252" i="583"/>
  <c r="J251" i="583"/>
  <c r="J250" i="583"/>
  <c r="J249" i="583"/>
  <c r="J248" i="583"/>
  <c r="J247" i="583"/>
  <c r="J246" i="583"/>
  <c r="J245" i="583"/>
  <c r="J244" i="583"/>
  <c r="J243" i="583"/>
  <c r="J242" i="583"/>
  <c r="J241" i="583"/>
  <c r="J240" i="583"/>
  <c r="J239" i="583"/>
  <c r="J238" i="583"/>
  <c r="J237" i="583"/>
  <c r="J236" i="583"/>
  <c r="J235" i="583"/>
  <c r="J234" i="583"/>
  <c r="J233" i="583"/>
  <c r="J232" i="583"/>
  <c r="J231" i="583"/>
  <c r="J230" i="583"/>
  <c r="J229" i="583"/>
  <c r="J228" i="583"/>
  <c r="J227" i="583"/>
  <c r="J226" i="583"/>
  <c r="J225" i="583"/>
  <c r="J224" i="583"/>
  <c r="J223" i="583"/>
  <c r="J222" i="583"/>
  <c r="J221" i="583"/>
  <c r="J220" i="583"/>
  <c r="J219" i="583"/>
  <c r="J218" i="583"/>
  <c r="J217" i="583"/>
  <c r="J216" i="583"/>
  <c r="J215" i="583"/>
  <c r="J214" i="583"/>
  <c r="J213" i="583"/>
  <c r="J212" i="583"/>
  <c r="J211" i="583"/>
  <c r="J210" i="583"/>
  <c r="J209" i="583"/>
  <c r="J208" i="583"/>
  <c r="J207" i="583"/>
  <c r="J206" i="583"/>
  <c r="J205" i="583"/>
  <c r="J204" i="583"/>
  <c r="J203" i="583"/>
  <c r="J202" i="583"/>
  <c r="J201" i="583"/>
  <c r="J200" i="583"/>
  <c r="J199" i="583"/>
  <c r="J198" i="583"/>
  <c r="J197" i="583"/>
  <c r="J196" i="583"/>
  <c r="J195" i="583"/>
  <c r="J194" i="583"/>
  <c r="J193" i="583"/>
  <c r="J192" i="583"/>
  <c r="J191" i="583"/>
  <c r="J190" i="583"/>
  <c r="J189" i="583"/>
  <c r="J188" i="583"/>
  <c r="J187" i="583"/>
  <c r="J186" i="583"/>
  <c r="J185" i="583"/>
  <c r="J184" i="583"/>
  <c r="J183" i="583"/>
  <c r="J182" i="583"/>
  <c r="J181" i="583"/>
  <c r="J180" i="583"/>
  <c r="J179" i="583"/>
  <c r="J178" i="583"/>
  <c r="J177" i="583"/>
  <c r="J176" i="583"/>
  <c r="J175" i="583"/>
  <c r="J174" i="583"/>
  <c r="J173" i="583"/>
  <c r="J172" i="583"/>
  <c r="J171" i="583"/>
  <c r="J170" i="583"/>
  <c r="J169" i="583"/>
  <c r="J168" i="583"/>
  <c r="J167" i="583"/>
  <c r="J166" i="583"/>
  <c r="J165" i="583"/>
  <c r="J164" i="583"/>
  <c r="J163" i="583"/>
  <c r="J162" i="583"/>
  <c r="J161" i="583"/>
  <c r="J160" i="583"/>
  <c r="J159" i="583"/>
  <c r="J158" i="583"/>
  <c r="J157" i="583"/>
  <c r="J156" i="583"/>
  <c r="J153" i="583"/>
  <c r="J152" i="583"/>
  <c r="J151" i="583"/>
  <c r="J150" i="583"/>
  <c r="J149" i="583"/>
  <c r="J148" i="583"/>
  <c r="J147" i="583"/>
  <c r="J146" i="583"/>
  <c r="J145" i="583"/>
  <c r="J144" i="583"/>
  <c r="J143" i="583"/>
  <c r="J142" i="583"/>
  <c r="J141" i="583"/>
  <c r="J140" i="583"/>
  <c r="J139" i="583"/>
  <c r="J138" i="583"/>
  <c r="J137" i="583"/>
  <c r="J136" i="583"/>
  <c r="J135" i="583"/>
  <c r="J134" i="583"/>
  <c r="J133" i="583"/>
  <c r="J132" i="583"/>
  <c r="J131" i="583"/>
  <c r="J130" i="583"/>
  <c r="J129" i="583"/>
  <c r="J128" i="583"/>
  <c r="J127" i="583"/>
  <c r="J126" i="583"/>
  <c r="J125" i="583"/>
  <c r="J124" i="583"/>
  <c r="J123" i="583"/>
  <c r="J122" i="583"/>
  <c r="J121" i="583"/>
  <c r="J120" i="583"/>
  <c r="J119" i="583"/>
  <c r="J118" i="583"/>
  <c r="J117" i="583"/>
  <c r="J116" i="583"/>
  <c r="J115" i="583"/>
  <c r="J114" i="583"/>
  <c r="J113" i="583"/>
  <c r="J112" i="583"/>
  <c r="J111" i="583"/>
  <c r="J110" i="583"/>
  <c r="J109" i="583"/>
  <c r="J108" i="583"/>
  <c r="J107" i="583"/>
  <c r="J106" i="583"/>
  <c r="J105" i="583"/>
  <c r="J104" i="583"/>
  <c r="J103" i="583"/>
  <c r="J102" i="583"/>
  <c r="J101" i="583"/>
  <c r="J100" i="583"/>
  <c r="J99" i="583"/>
  <c r="J98" i="583"/>
  <c r="J97" i="583"/>
  <c r="J96" i="583"/>
  <c r="J95" i="583"/>
  <c r="J94" i="583"/>
  <c r="J93" i="583"/>
  <c r="J92" i="583"/>
  <c r="J91" i="583"/>
  <c r="J90" i="583"/>
  <c r="J89" i="583"/>
  <c r="J88" i="583"/>
  <c r="J87" i="583"/>
  <c r="J86" i="583"/>
  <c r="J85" i="583"/>
  <c r="J84" i="583"/>
  <c r="J83" i="583"/>
  <c r="J82" i="583"/>
  <c r="J81" i="583"/>
  <c r="J78" i="583"/>
  <c r="J77" i="583"/>
  <c r="J76" i="583"/>
  <c r="J75" i="583"/>
  <c r="J74" i="583"/>
  <c r="J73" i="583"/>
  <c r="J72" i="583"/>
  <c r="J71" i="583"/>
  <c r="J70" i="583"/>
  <c r="J69" i="583"/>
  <c r="J68" i="583"/>
  <c r="J67" i="583"/>
  <c r="J66" i="583"/>
  <c r="J65" i="583"/>
  <c r="J64" i="583"/>
  <c r="J63" i="583"/>
  <c r="J62" i="583"/>
  <c r="J61" i="583"/>
  <c r="J60" i="583"/>
  <c r="J59" i="583"/>
  <c r="J58" i="583"/>
  <c r="J57" i="583"/>
  <c r="J56" i="583"/>
  <c r="J55" i="583"/>
  <c r="J54" i="583"/>
  <c r="J53" i="583"/>
  <c r="J52" i="583"/>
  <c r="J51" i="583"/>
  <c r="J50" i="583"/>
  <c r="J49" i="583"/>
  <c r="J48" i="583"/>
  <c r="J47" i="583"/>
  <c r="J46" i="583"/>
  <c r="J45" i="583"/>
  <c r="J44" i="583"/>
  <c r="J43" i="583"/>
  <c r="J42" i="583"/>
  <c r="J41" i="583"/>
  <c r="J40" i="583"/>
  <c r="J39" i="583"/>
  <c r="J38" i="583"/>
  <c r="J37" i="583"/>
  <c r="J36" i="583"/>
  <c r="J35" i="583"/>
  <c r="J34" i="583"/>
  <c r="J33" i="583"/>
  <c r="J32" i="583"/>
  <c r="J31" i="583"/>
  <c r="J30" i="583"/>
  <c r="J29" i="583"/>
  <c r="J28" i="583"/>
  <c r="J27" i="583"/>
  <c r="J26" i="583"/>
  <c r="J25" i="583"/>
  <c r="J22" i="583"/>
  <c r="J21" i="583"/>
  <c r="J20" i="583"/>
  <c r="J19" i="583"/>
  <c r="J17" i="583"/>
  <c r="J13" i="583"/>
  <c r="J12" i="583"/>
  <c r="J11" i="583"/>
  <c r="J10" i="583"/>
  <c r="J9" i="583"/>
  <c r="J8" i="583"/>
  <c r="J7" i="583"/>
  <c r="J6" i="583"/>
  <c r="J5" i="583"/>
  <c r="J55" i="512"/>
  <c r="I55" i="512"/>
  <c r="G55" i="512"/>
  <c r="F55" i="512"/>
  <c r="E55" i="512"/>
  <c r="H54" i="512"/>
  <c r="H53" i="512"/>
  <c r="H52" i="512"/>
  <c r="H51" i="512"/>
  <c r="H50" i="512"/>
  <c r="H25" i="512"/>
  <c r="H16" i="512"/>
  <c r="H15" i="512"/>
  <c r="H14" i="512"/>
  <c r="H13" i="512"/>
  <c r="H12" i="512"/>
  <c r="H11" i="512"/>
  <c r="H10" i="512"/>
  <c r="H9" i="512"/>
  <c r="H8" i="512"/>
  <c r="H7" i="512"/>
  <c r="H6" i="512"/>
  <c r="H5" i="512"/>
  <c r="H4" i="512"/>
  <c r="F299" i="511"/>
  <c r="F38" i="511"/>
  <c r="F12" i="511"/>
  <c r="H55" i="512"/>
  <c r="C10" i="547"/>
  <c r="E10" i="547"/>
  <c r="G10" i="547"/>
  <c r="I10" i="547"/>
  <c r="K10" i="547"/>
  <c r="M10" i="547"/>
  <c r="O10" i="547"/>
  <c r="P10" i="547"/>
  <c r="X5" i="496"/>
  <c r="X10" i="496"/>
  <c r="V5" i="496"/>
  <c r="U10" i="496"/>
  <c r="T10" i="496"/>
  <c r="S10" i="496"/>
  <c r="R10" i="496"/>
  <c r="Q10" i="496"/>
  <c r="P10" i="496"/>
  <c r="O10" i="496"/>
  <c r="M10" i="496"/>
  <c r="N10" i="496"/>
  <c r="V10" i="496"/>
  <c r="N81" i="570"/>
  <c r="AE5" i="570"/>
  <c r="N193" i="570"/>
  <c r="AE6" i="570"/>
  <c r="N369" i="570"/>
  <c r="AE7" i="570"/>
  <c r="AE8" i="570"/>
  <c r="M81" i="570"/>
  <c r="M4" i="537"/>
  <c r="M5" i="537"/>
  <c r="M6" i="537"/>
  <c r="M8" i="424"/>
  <c r="M7" i="537"/>
  <c r="O7" i="528"/>
  <c r="N7" i="528"/>
  <c r="C7" i="528"/>
  <c r="E7" i="528"/>
  <c r="G7" i="528"/>
  <c r="K7" i="528"/>
  <c r="J7" i="528"/>
  <c r="I7" i="528"/>
  <c r="H7" i="528"/>
  <c r="D7" i="528"/>
  <c r="F7" i="528"/>
  <c r="L7" i="528"/>
  <c r="M6" i="528"/>
  <c r="M7" i="528"/>
  <c r="L6" i="528"/>
  <c r="K6" i="528"/>
  <c r="O11" i="527"/>
  <c r="N11" i="527"/>
  <c r="J11" i="527"/>
  <c r="I11" i="527"/>
  <c r="H11" i="527"/>
  <c r="G11" i="527"/>
  <c r="F11" i="527"/>
  <c r="E11" i="527"/>
  <c r="D11" i="527"/>
  <c r="L11" i="527"/>
  <c r="C11" i="527"/>
  <c r="L10" i="527"/>
  <c r="K10" i="527"/>
  <c r="M10" i="527"/>
  <c r="L9" i="527"/>
  <c r="K9" i="527"/>
  <c r="M9" i="527"/>
  <c r="L8" i="527"/>
  <c r="K8" i="527"/>
  <c r="M8" i="527"/>
  <c r="L7" i="527"/>
  <c r="K7" i="527"/>
  <c r="L6" i="527"/>
  <c r="K6" i="527"/>
  <c r="M6" i="527"/>
  <c r="M7" i="527"/>
  <c r="M11" i="527"/>
  <c r="K11" i="527"/>
  <c r="P126" i="498"/>
  <c r="AG7" i="498"/>
  <c r="P228" i="498"/>
  <c r="AG8" i="498"/>
  <c r="O14" i="498"/>
  <c r="AF5" i="498"/>
  <c r="O126" i="498"/>
  <c r="AF7" i="498"/>
  <c r="N55" i="498"/>
  <c r="AE6" i="498"/>
  <c r="O55" i="498"/>
  <c r="K9" i="493"/>
  <c r="K17" i="493"/>
  <c r="K22" i="493"/>
  <c r="K23" i="493"/>
  <c r="K24" i="493"/>
  <c r="K25" i="493"/>
  <c r="K26" i="493"/>
  <c r="AH8" i="483"/>
  <c r="AH9" i="483"/>
  <c r="AH10" i="483"/>
  <c r="AH11" i="483"/>
  <c r="AH12" i="483"/>
  <c r="AH13" i="483"/>
  <c r="AH14" i="483"/>
  <c r="AH15" i="483"/>
  <c r="L16" i="483"/>
  <c r="W16" i="483"/>
  <c r="AH16" i="483"/>
  <c r="AH7" i="483"/>
  <c r="L30" i="482"/>
  <c r="L31" i="482"/>
  <c r="L32" i="482"/>
  <c r="L33" i="482"/>
  <c r="K16" i="482"/>
  <c r="K30" i="482"/>
  <c r="N7" i="482"/>
  <c r="N8" i="482"/>
  <c r="N9" i="482"/>
  <c r="N10" i="482"/>
  <c r="N11" i="482"/>
  <c r="N12" i="482"/>
  <c r="N13" i="482"/>
  <c r="N14" i="482"/>
  <c r="J16" i="482"/>
  <c r="N16" i="482"/>
  <c r="J17" i="482"/>
  <c r="N17" i="482"/>
  <c r="J18" i="482"/>
  <c r="N18" i="482"/>
  <c r="J19" i="482"/>
  <c r="N19" i="482"/>
  <c r="J21" i="482"/>
  <c r="N21" i="482"/>
  <c r="N6" i="482"/>
  <c r="K17" i="482"/>
  <c r="K18" i="482"/>
  <c r="K21" i="482"/>
  <c r="M21" i="482"/>
  <c r="M16" i="482"/>
  <c r="M17" i="482"/>
  <c r="M18" i="482"/>
  <c r="K19" i="482"/>
  <c r="M19" i="482"/>
  <c r="M7" i="482"/>
  <c r="M8" i="482"/>
  <c r="M9" i="482"/>
  <c r="M10" i="482"/>
  <c r="M11" i="482"/>
  <c r="M12" i="482"/>
  <c r="M13" i="482"/>
  <c r="M14" i="482"/>
  <c r="M6" i="482"/>
  <c r="D8" i="287"/>
  <c r="Q4" i="287"/>
  <c r="E8" i="287"/>
  <c r="R4" i="287"/>
  <c r="F4" i="287"/>
  <c r="F5" i="287"/>
  <c r="F6" i="287"/>
  <c r="F7" i="287"/>
  <c r="F8" i="287"/>
  <c r="S4" i="287"/>
  <c r="C8" i="287"/>
  <c r="P4" i="287"/>
  <c r="M7" i="287"/>
  <c r="M6" i="287"/>
  <c r="M5" i="287"/>
  <c r="M4" i="287"/>
  <c r="AN12" i="480"/>
  <c r="AN13" i="480"/>
  <c r="AN14" i="480"/>
  <c r="AN15" i="480"/>
  <c r="AN16" i="480"/>
  <c r="AN17" i="480"/>
  <c r="AN18" i="480"/>
  <c r="AN19" i="480"/>
  <c r="AN11" i="480"/>
  <c r="AM12" i="480"/>
  <c r="AM13" i="480"/>
  <c r="AM14" i="480"/>
  <c r="AM15" i="480"/>
  <c r="AM16" i="480"/>
  <c r="AM17" i="480"/>
  <c r="AM18" i="480"/>
  <c r="AM19" i="480"/>
  <c r="AM11" i="480"/>
  <c r="AH8" i="480"/>
  <c r="AH9" i="480"/>
  <c r="AH10" i="480"/>
  <c r="AH11" i="480"/>
  <c r="AH12" i="480"/>
  <c r="AH13" i="480"/>
  <c r="AH14" i="480"/>
  <c r="AH15" i="480"/>
  <c r="AH16" i="480"/>
  <c r="AH7" i="480"/>
  <c r="AG7" i="480"/>
  <c r="AG16" i="479"/>
  <c r="AH16" i="479"/>
  <c r="AI16" i="479"/>
  <c r="M34" i="479"/>
  <c r="M48" i="479"/>
  <c r="AG18" i="479"/>
  <c r="AH18" i="479"/>
  <c r="AI18" i="479"/>
  <c r="M36" i="479"/>
  <c r="M50" i="479"/>
  <c r="AG17" i="479"/>
  <c r="AH17" i="479"/>
  <c r="AI17" i="479"/>
  <c r="M35" i="479"/>
  <c r="M49" i="479"/>
  <c r="AG20" i="479"/>
  <c r="AH20" i="479"/>
  <c r="AI20" i="479"/>
  <c r="M39" i="479"/>
  <c r="AE16" i="479"/>
  <c r="AE17" i="479"/>
  <c r="AE18" i="479"/>
  <c r="AE20" i="479"/>
  <c r="AF16" i="479"/>
  <c r="AF17" i="479"/>
  <c r="AF18" i="479"/>
  <c r="AF20" i="479"/>
  <c r="M37" i="479"/>
  <c r="M25" i="479"/>
  <c r="M26" i="479"/>
  <c r="M27" i="479"/>
  <c r="M28" i="479"/>
  <c r="M29" i="479"/>
  <c r="M30" i="479"/>
  <c r="M31" i="479"/>
  <c r="M32" i="479"/>
  <c r="L24" i="479"/>
  <c r="M24" i="479"/>
  <c r="AT6" i="476"/>
  <c r="AU6" i="476"/>
  <c r="AV6" i="476"/>
  <c r="AW6" i="476"/>
  <c r="AX6" i="476"/>
  <c r="AY6" i="476"/>
  <c r="AZ6" i="476"/>
  <c r="BA6" i="476"/>
  <c r="BB6" i="476"/>
  <c r="BC6" i="476"/>
  <c r="BD6" i="476"/>
  <c r="AT6" i="471"/>
  <c r="AU6" i="471"/>
  <c r="AV6" i="471"/>
  <c r="AW6" i="471"/>
  <c r="AX6" i="471"/>
  <c r="AY6" i="471"/>
  <c r="AZ6" i="471"/>
  <c r="BA6" i="471"/>
  <c r="BB6" i="471"/>
  <c r="BC6" i="471"/>
  <c r="BD6" i="471"/>
  <c r="AS6" i="481"/>
  <c r="AT7" i="476"/>
  <c r="AU7" i="476"/>
  <c r="AV7" i="476"/>
  <c r="AW7" i="476"/>
  <c r="AX7" i="476"/>
  <c r="AY7" i="476"/>
  <c r="AZ7" i="476"/>
  <c r="BA7" i="476"/>
  <c r="BB7" i="476"/>
  <c r="BC7" i="476"/>
  <c r="BD7" i="476"/>
  <c r="AT7" i="471"/>
  <c r="AU7" i="471"/>
  <c r="AV7" i="471"/>
  <c r="AW7" i="471"/>
  <c r="AX7" i="471"/>
  <c r="AY7" i="471"/>
  <c r="AZ7" i="471"/>
  <c r="BA7" i="471"/>
  <c r="BB7" i="471"/>
  <c r="BC7" i="471"/>
  <c r="BD7" i="471"/>
  <c r="AS7" i="481"/>
  <c r="AT8" i="476"/>
  <c r="AU8" i="476"/>
  <c r="AV8" i="476"/>
  <c r="AW8" i="476"/>
  <c r="AX8" i="476"/>
  <c r="AY8" i="476"/>
  <c r="AZ8" i="476"/>
  <c r="BA8" i="476"/>
  <c r="BB8" i="476"/>
  <c r="BC8" i="476"/>
  <c r="BD8" i="476"/>
  <c r="AT8" i="471"/>
  <c r="AU8" i="471"/>
  <c r="AV8" i="471"/>
  <c r="AW8" i="471"/>
  <c r="AX8" i="471"/>
  <c r="AY8" i="471"/>
  <c r="AZ8" i="471"/>
  <c r="BA8" i="471"/>
  <c r="BB8" i="471"/>
  <c r="BC8" i="471"/>
  <c r="BD8" i="471"/>
  <c r="AS8" i="481"/>
  <c r="AZ9" i="476"/>
  <c r="T9" i="476"/>
  <c r="BA9" i="476"/>
  <c r="U9" i="476"/>
  <c r="BB9" i="476"/>
  <c r="V9" i="476"/>
  <c r="BC9" i="476"/>
  <c r="W9" i="476"/>
  <c r="BD9" i="476"/>
  <c r="BA9" i="471"/>
  <c r="U9" i="471"/>
  <c r="BB9" i="471"/>
  <c r="V9" i="471"/>
  <c r="BC9" i="471"/>
  <c r="W9" i="471"/>
  <c r="BD9" i="471"/>
  <c r="AS9" i="481"/>
  <c r="AI6" i="476"/>
  <c r="AJ6" i="476"/>
  <c r="AK6" i="476"/>
  <c r="AL6" i="476"/>
  <c r="AM6" i="476"/>
  <c r="AN6" i="476"/>
  <c r="AO6" i="476"/>
  <c r="AP6" i="476"/>
  <c r="AQ6" i="476"/>
  <c r="AR6" i="476"/>
  <c r="AS6" i="476"/>
  <c r="AI6" i="471"/>
  <c r="AJ6" i="471"/>
  <c r="AK6" i="471"/>
  <c r="AL6" i="471"/>
  <c r="AM6" i="471"/>
  <c r="AN6" i="471"/>
  <c r="AO6" i="471"/>
  <c r="AP6" i="471"/>
  <c r="AQ6" i="471"/>
  <c r="AR6" i="471"/>
  <c r="AS6" i="471"/>
  <c r="AH6" i="481"/>
  <c r="AI7" i="476"/>
  <c r="AJ7" i="476"/>
  <c r="AK7" i="476"/>
  <c r="AL7" i="476"/>
  <c r="AM7" i="476"/>
  <c r="AN7" i="476"/>
  <c r="AO7" i="476"/>
  <c r="AP7" i="476"/>
  <c r="AQ7" i="476"/>
  <c r="AR7" i="476"/>
  <c r="AS7" i="476"/>
  <c r="AI7" i="471"/>
  <c r="AJ7" i="471"/>
  <c r="AK7" i="471"/>
  <c r="AL7" i="471"/>
  <c r="AM7" i="471"/>
  <c r="AN7" i="471"/>
  <c r="AO7" i="471"/>
  <c r="AP7" i="471"/>
  <c r="AQ7" i="471"/>
  <c r="AR7" i="471"/>
  <c r="AS7" i="471"/>
  <c r="AH7" i="481"/>
  <c r="AI8" i="476"/>
  <c r="AJ8" i="476"/>
  <c r="AK8" i="476"/>
  <c r="AL8" i="476"/>
  <c r="AM8" i="476"/>
  <c r="AN8" i="476"/>
  <c r="AO8" i="476"/>
  <c r="AP8" i="476"/>
  <c r="AQ8" i="476"/>
  <c r="AR8" i="476"/>
  <c r="AS8" i="476"/>
  <c r="AI8" i="471"/>
  <c r="AJ8" i="471"/>
  <c r="AK8" i="471"/>
  <c r="AL8" i="471"/>
  <c r="AM8" i="471"/>
  <c r="AN8" i="471"/>
  <c r="AO8" i="471"/>
  <c r="AP8" i="471"/>
  <c r="AQ8" i="471"/>
  <c r="AR8" i="471"/>
  <c r="AS8" i="471"/>
  <c r="AH8" i="481"/>
  <c r="AP9" i="476"/>
  <c r="J9" i="476"/>
  <c r="AQ9" i="476"/>
  <c r="K9" i="476"/>
  <c r="AR9" i="476"/>
  <c r="L9" i="476"/>
  <c r="AS9" i="476"/>
  <c r="AP9" i="471"/>
  <c r="J9" i="471"/>
  <c r="AQ9" i="471"/>
  <c r="K9" i="471"/>
  <c r="AR9" i="471"/>
  <c r="L9" i="471"/>
  <c r="AS9" i="471"/>
  <c r="AH9" i="481"/>
  <c r="W6" i="481"/>
  <c r="W7" i="481"/>
  <c r="W8" i="481"/>
  <c r="W9" i="481"/>
  <c r="L6" i="481"/>
  <c r="L7" i="481"/>
  <c r="L8" i="481"/>
  <c r="L9" i="481"/>
  <c r="AH14" i="478"/>
  <c r="AH13" i="478"/>
  <c r="AG13" i="478"/>
  <c r="AH12" i="478"/>
  <c r="AH11" i="478"/>
  <c r="AH10" i="478"/>
  <c r="AH9" i="478"/>
  <c r="AH8" i="478"/>
  <c r="AH7" i="478"/>
  <c r="AH6" i="478"/>
  <c r="BO6" i="476"/>
  <c r="BO7" i="476"/>
  <c r="BO8" i="476"/>
  <c r="BO9" i="476"/>
  <c r="AH7" i="476"/>
  <c r="AH8" i="476"/>
  <c r="AH9" i="476"/>
  <c r="AH6" i="476"/>
  <c r="M45" i="469"/>
  <c r="M45" i="473"/>
  <c r="M45" i="479"/>
  <c r="M51" i="479"/>
  <c r="M44" i="469"/>
  <c r="M44" i="473"/>
  <c r="M43" i="469"/>
  <c r="M43" i="473"/>
  <c r="M42" i="469"/>
  <c r="M42" i="473"/>
  <c r="AH17" i="473"/>
  <c r="AH18" i="469"/>
  <c r="AH18" i="478"/>
  <c r="AH16" i="473"/>
  <c r="AH17" i="469"/>
  <c r="AH17" i="478"/>
  <c r="AH15" i="473"/>
  <c r="AH16" i="469"/>
  <c r="AH16" i="478"/>
  <c r="AG17" i="473"/>
  <c r="AG18" i="469"/>
  <c r="AG18" i="478"/>
  <c r="AG16" i="473"/>
  <c r="AI16" i="473"/>
  <c r="M35" i="473"/>
  <c r="AG15" i="473"/>
  <c r="AI13" i="473"/>
  <c r="AI13" i="469"/>
  <c r="AI14" i="478"/>
  <c r="AI12" i="473"/>
  <c r="AI12" i="469"/>
  <c r="AI13" i="478"/>
  <c r="AI11" i="473"/>
  <c r="M30" i="473"/>
  <c r="AI10" i="473"/>
  <c r="AI10" i="469"/>
  <c r="AI11" i="478"/>
  <c r="AI9" i="473"/>
  <c r="M28" i="473"/>
  <c r="AI8" i="473"/>
  <c r="M27" i="473"/>
  <c r="AI7" i="473"/>
  <c r="AI7" i="469"/>
  <c r="AI8" i="478"/>
  <c r="AI6" i="473"/>
  <c r="AI6" i="469"/>
  <c r="AI7" i="478"/>
  <c r="AI5" i="473"/>
  <c r="M24" i="473"/>
  <c r="M30" i="535"/>
  <c r="M22" i="535"/>
  <c r="M23" i="535"/>
  <c r="M24" i="535"/>
  <c r="M25" i="535"/>
  <c r="M26" i="535"/>
  <c r="M27" i="535"/>
  <c r="M28" i="535"/>
  <c r="M29" i="535"/>
  <c r="M21" i="535"/>
  <c r="AI17" i="473"/>
  <c r="AI18" i="469"/>
  <c r="AI18" i="478"/>
  <c r="AI15" i="473"/>
  <c r="M34" i="473"/>
  <c r="AG19" i="473"/>
  <c r="AG16" i="469"/>
  <c r="AG17" i="469"/>
  <c r="AG20" i="469"/>
  <c r="AG20" i="478"/>
  <c r="AT6" i="296"/>
  <c r="AU6" i="296"/>
  <c r="AV6" i="296"/>
  <c r="AW6" i="296"/>
  <c r="AX6" i="296"/>
  <c r="AY6" i="296"/>
  <c r="AZ6" i="296"/>
  <c r="BA6" i="296"/>
  <c r="BB6" i="296"/>
  <c r="BC6" i="296"/>
  <c r="BD6" i="296"/>
  <c r="AT7" i="296"/>
  <c r="AU7" i="296"/>
  <c r="AV7" i="296"/>
  <c r="AW7" i="296"/>
  <c r="AX7" i="296"/>
  <c r="AY7" i="296"/>
  <c r="AZ7" i="296"/>
  <c r="BA7" i="296"/>
  <c r="BB7" i="296"/>
  <c r="BC7" i="296"/>
  <c r="BD7" i="296"/>
  <c r="AT8" i="296"/>
  <c r="AU8" i="296"/>
  <c r="AV8" i="296"/>
  <c r="AW8" i="296"/>
  <c r="AX8" i="296"/>
  <c r="AY8" i="296"/>
  <c r="AZ8" i="296"/>
  <c r="BA8" i="296"/>
  <c r="BB8" i="296"/>
  <c r="BC8" i="296"/>
  <c r="BD8" i="296"/>
  <c r="BD9" i="296"/>
  <c r="AS9" i="475"/>
  <c r="AS8" i="475"/>
  <c r="AS7" i="475"/>
  <c r="AS6" i="475"/>
  <c r="AI6" i="296"/>
  <c r="AJ6" i="296"/>
  <c r="AK6" i="296"/>
  <c r="AL6" i="296"/>
  <c r="AM6" i="296"/>
  <c r="AN6" i="296"/>
  <c r="AO6" i="296"/>
  <c r="AP6" i="296"/>
  <c r="AQ6" i="296"/>
  <c r="AR6" i="296"/>
  <c r="AS6" i="296"/>
  <c r="AI7" i="296"/>
  <c r="AJ7" i="296"/>
  <c r="AK7" i="296"/>
  <c r="AL7" i="296"/>
  <c r="AM7" i="296"/>
  <c r="AN7" i="296"/>
  <c r="AO7" i="296"/>
  <c r="AP7" i="296"/>
  <c r="AQ7" i="296"/>
  <c r="AR7" i="296"/>
  <c r="AS7" i="296"/>
  <c r="AI8" i="296"/>
  <c r="AJ8" i="296"/>
  <c r="AK8" i="296"/>
  <c r="AL8" i="296"/>
  <c r="AM8" i="296"/>
  <c r="AN8" i="296"/>
  <c r="AO8" i="296"/>
  <c r="AP8" i="296"/>
  <c r="AQ8" i="296"/>
  <c r="AR8" i="296"/>
  <c r="AS8" i="296"/>
  <c r="AS9" i="296"/>
  <c r="AH9" i="475"/>
  <c r="AH8" i="475"/>
  <c r="AH7" i="475"/>
  <c r="AH6" i="475"/>
  <c r="W9" i="296"/>
  <c r="W9" i="475"/>
  <c r="W8" i="475"/>
  <c r="W7" i="475"/>
  <c r="W6" i="475"/>
  <c r="L9" i="296"/>
  <c r="L9" i="475"/>
  <c r="L8" i="475"/>
  <c r="L7" i="475"/>
  <c r="L6" i="475"/>
  <c r="T8" i="469"/>
  <c r="H27" i="469"/>
  <c r="H35" i="469"/>
  <c r="H49" i="469"/>
  <c r="AI16" i="469"/>
  <c r="AI17" i="469"/>
  <c r="AI20" i="469"/>
  <c r="M39" i="469"/>
  <c r="AG17" i="470"/>
  <c r="AG18" i="470"/>
  <c r="AG19" i="470"/>
  <c r="AG21" i="470"/>
  <c r="AH17" i="470"/>
  <c r="AH18" i="470"/>
  <c r="AH19" i="470"/>
  <c r="AH21" i="470"/>
  <c r="AI21" i="470"/>
  <c r="M40" i="470"/>
  <c r="M38" i="472"/>
  <c r="M34" i="469"/>
  <c r="M35" i="469"/>
  <c r="M36" i="469"/>
  <c r="M37" i="469"/>
  <c r="AI17" i="470"/>
  <c r="M35" i="470"/>
  <c r="AI18" i="470"/>
  <c r="M36" i="470"/>
  <c r="AI19" i="470"/>
  <c r="M37" i="470"/>
  <c r="M38" i="470"/>
  <c r="M36" i="472"/>
  <c r="M35" i="472"/>
  <c r="M34" i="472"/>
  <c r="M33" i="472"/>
  <c r="M32" i="469"/>
  <c r="AI14" i="470"/>
  <c r="M33" i="470"/>
  <c r="M31" i="472"/>
  <c r="M31" i="469"/>
  <c r="AI13" i="470"/>
  <c r="M32" i="470"/>
  <c r="M30" i="472"/>
  <c r="AI11" i="469"/>
  <c r="M30" i="469"/>
  <c r="AI12" i="470"/>
  <c r="M31" i="470"/>
  <c r="M29" i="472"/>
  <c r="M29" i="469"/>
  <c r="AI11" i="470"/>
  <c r="M30" i="470"/>
  <c r="M28" i="472"/>
  <c r="AI9" i="469"/>
  <c r="M28" i="469"/>
  <c r="AI10" i="470"/>
  <c r="M29" i="470"/>
  <c r="M27" i="472"/>
  <c r="AI8" i="469"/>
  <c r="M27" i="469"/>
  <c r="AI9" i="470"/>
  <c r="M28" i="470"/>
  <c r="M26" i="472"/>
  <c r="M26" i="469"/>
  <c r="AI8" i="470"/>
  <c r="M27" i="470"/>
  <c r="M25" i="472"/>
  <c r="M25" i="469"/>
  <c r="AI7" i="470"/>
  <c r="M26" i="470"/>
  <c r="M24" i="472"/>
  <c r="AI5" i="469"/>
  <c r="M24" i="469"/>
  <c r="AI6" i="470"/>
  <c r="M25" i="470"/>
  <c r="M23" i="472"/>
  <c r="AI16" i="472"/>
  <c r="AI17" i="472"/>
  <c r="AI19" i="472"/>
  <c r="AI15" i="472"/>
  <c r="AH20" i="469"/>
  <c r="AH19" i="472"/>
  <c r="AH16" i="472"/>
  <c r="AH17" i="472"/>
  <c r="AH15" i="472"/>
  <c r="AG17" i="472"/>
  <c r="AH6" i="472"/>
  <c r="AH7" i="472"/>
  <c r="AH8" i="472"/>
  <c r="AH9" i="472"/>
  <c r="AH10" i="472"/>
  <c r="AH11" i="472"/>
  <c r="AH12" i="472"/>
  <c r="AH13" i="472"/>
  <c r="AH5" i="472"/>
  <c r="AG12" i="472"/>
  <c r="AG19" i="472"/>
  <c r="AI13" i="472"/>
  <c r="AI12" i="472"/>
  <c r="AI11" i="472"/>
  <c r="AI10" i="472"/>
  <c r="AI9" i="472"/>
  <c r="AI8" i="472"/>
  <c r="AI7" i="472"/>
  <c r="AI6" i="472"/>
  <c r="AI5" i="472"/>
  <c r="BN7" i="471"/>
  <c r="BN8" i="471"/>
  <c r="BN9" i="471"/>
  <c r="BN6" i="471"/>
  <c r="AH7" i="471"/>
  <c r="AH8" i="471"/>
  <c r="AH9" i="471"/>
  <c r="AH6" i="471"/>
  <c r="AG6" i="471"/>
  <c r="C16" i="469"/>
  <c r="D16" i="469"/>
  <c r="E16" i="469"/>
  <c r="C17" i="469"/>
  <c r="D17" i="469"/>
  <c r="E17" i="469"/>
  <c r="C18" i="469"/>
  <c r="D18" i="469"/>
  <c r="E18" i="469"/>
  <c r="E20" i="469"/>
  <c r="C39" i="469"/>
  <c r="P39" i="469"/>
  <c r="F16" i="469"/>
  <c r="G16" i="469"/>
  <c r="H16" i="469"/>
  <c r="F17" i="469"/>
  <c r="G17" i="469"/>
  <c r="H17" i="469"/>
  <c r="F18" i="469"/>
  <c r="G18" i="469"/>
  <c r="H18" i="469"/>
  <c r="H20" i="469"/>
  <c r="D39" i="469"/>
  <c r="Q39" i="469"/>
  <c r="I16" i="469"/>
  <c r="J16" i="469"/>
  <c r="K16" i="469"/>
  <c r="I17" i="469"/>
  <c r="J17" i="469"/>
  <c r="K17" i="469"/>
  <c r="I18" i="469"/>
  <c r="J18" i="469"/>
  <c r="K18" i="469"/>
  <c r="K20" i="469"/>
  <c r="E39" i="469"/>
  <c r="R39" i="469"/>
  <c r="L16" i="469"/>
  <c r="M16" i="469"/>
  <c r="N16" i="469"/>
  <c r="L17" i="469"/>
  <c r="M17" i="469"/>
  <c r="N17" i="469"/>
  <c r="L18" i="469"/>
  <c r="M18" i="469"/>
  <c r="N18" i="469"/>
  <c r="N20" i="469"/>
  <c r="F39" i="469"/>
  <c r="S39" i="469"/>
  <c r="O16" i="469"/>
  <c r="P16" i="469"/>
  <c r="Q16" i="469"/>
  <c r="O17" i="469"/>
  <c r="P17" i="469"/>
  <c r="Q17" i="469"/>
  <c r="O18" i="469"/>
  <c r="P18" i="469"/>
  <c r="Q18" i="469"/>
  <c r="Q20" i="469"/>
  <c r="G39" i="469"/>
  <c r="T39" i="469"/>
  <c r="R16" i="469"/>
  <c r="S16" i="469"/>
  <c r="T16" i="469"/>
  <c r="R17" i="469"/>
  <c r="S17" i="469"/>
  <c r="T17" i="469"/>
  <c r="R18" i="469"/>
  <c r="S18" i="469"/>
  <c r="T18" i="469"/>
  <c r="T20" i="469"/>
  <c r="H39" i="469"/>
  <c r="U39" i="469"/>
  <c r="U16" i="469"/>
  <c r="V16" i="469"/>
  <c r="W16" i="469"/>
  <c r="U17" i="469"/>
  <c r="V17" i="469"/>
  <c r="W17" i="469"/>
  <c r="U18" i="469"/>
  <c r="V18" i="469"/>
  <c r="W18" i="469"/>
  <c r="W20" i="469"/>
  <c r="I39" i="469"/>
  <c r="V39" i="469"/>
  <c r="X16" i="469"/>
  <c r="Y16" i="469"/>
  <c r="Z16" i="469"/>
  <c r="X17" i="469"/>
  <c r="Y17" i="469"/>
  <c r="Z17" i="469"/>
  <c r="X18" i="469"/>
  <c r="Y18" i="469"/>
  <c r="Z18" i="469"/>
  <c r="Z20" i="469"/>
  <c r="J39" i="469"/>
  <c r="W39" i="469"/>
  <c r="AA16" i="469"/>
  <c r="AB16" i="469"/>
  <c r="AC16" i="469"/>
  <c r="AA17" i="469"/>
  <c r="AB17" i="469"/>
  <c r="AC17" i="469"/>
  <c r="AA18" i="469"/>
  <c r="AB18" i="469"/>
  <c r="AC18" i="469"/>
  <c r="AC20" i="469"/>
  <c r="K39" i="469"/>
  <c r="X39" i="469"/>
  <c r="AD16" i="469"/>
  <c r="AE16" i="469"/>
  <c r="AF16" i="469"/>
  <c r="AD17" i="469"/>
  <c r="AE17" i="469"/>
  <c r="AF17" i="469"/>
  <c r="AD18" i="469"/>
  <c r="AE18" i="469"/>
  <c r="AF18" i="469"/>
  <c r="AF20" i="469"/>
  <c r="L39" i="469"/>
  <c r="Y39" i="469"/>
  <c r="Z39" i="469"/>
  <c r="E8" i="469"/>
  <c r="C27" i="469"/>
  <c r="C35" i="469"/>
  <c r="P35" i="469"/>
  <c r="H8" i="469"/>
  <c r="D27" i="469"/>
  <c r="D35" i="469"/>
  <c r="Q35" i="469"/>
  <c r="K8" i="469"/>
  <c r="E27" i="469"/>
  <c r="E35" i="469"/>
  <c r="R35" i="469"/>
  <c r="N8" i="469"/>
  <c r="F27" i="469"/>
  <c r="F35" i="469"/>
  <c r="S35" i="469"/>
  <c r="Q8" i="469"/>
  <c r="G27" i="469"/>
  <c r="G35" i="469"/>
  <c r="T35" i="469"/>
  <c r="U35" i="469"/>
  <c r="W8" i="469"/>
  <c r="I27" i="469"/>
  <c r="W9" i="469"/>
  <c r="I28" i="469"/>
  <c r="I35" i="469"/>
  <c r="V35" i="469"/>
  <c r="Z8" i="469"/>
  <c r="J27" i="469"/>
  <c r="Z9" i="469"/>
  <c r="J28" i="469"/>
  <c r="Z10" i="469"/>
  <c r="J29" i="469"/>
  <c r="J35" i="469"/>
  <c r="W35" i="469"/>
  <c r="K35" i="469"/>
  <c r="X35" i="469"/>
  <c r="L35" i="469"/>
  <c r="Y35" i="469"/>
  <c r="Z35" i="469"/>
  <c r="E12" i="469"/>
  <c r="C31" i="469"/>
  <c r="C36" i="469"/>
  <c r="P36" i="469"/>
  <c r="H12" i="469"/>
  <c r="D31" i="469"/>
  <c r="D36" i="469"/>
  <c r="Q36" i="469"/>
  <c r="K11" i="469"/>
  <c r="E30" i="469"/>
  <c r="K12" i="469"/>
  <c r="E31" i="469"/>
  <c r="E36" i="469"/>
  <c r="R36" i="469"/>
  <c r="N11" i="469"/>
  <c r="F30" i="469"/>
  <c r="N12" i="469"/>
  <c r="F31" i="469"/>
  <c r="F36" i="469"/>
  <c r="S36" i="469"/>
  <c r="Q11" i="469"/>
  <c r="G30" i="469"/>
  <c r="Q12" i="469"/>
  <c r="G31" i="469"/>
  <c r="G36" i="469"/>
  <c r="T36" i="469"/>
  <c r="T11" i="469"/>
  <c r="H30" i="469"/>
  <c r="T12" i="469"/>
  <c r="H31" i="469"/>
  <c r="H36" i="469"/>
  <c r="U36" i="469"/>
  <c r="W11" i="469"/>
  <c r="I30" i="469"/>
  <c r="W12" i="469"/>
  <c r="I31" i="469"/>
  <c r="I36" i="469"/>
  <c r="V36" i="469"/>
  <c r="Z11" i="469"/>
  <c r="J30" i="469"/>
  <c r="Z12" i="469"/>
  <c r="J31" i="469"/>
  <c r="Z13" i="469"/>
  <c r="J32" i="469"/>
  <c r="J36" i="469"/>
  <c r="W36" i="469"/>
  <c r="K36" i="469"/>
  <c r="X36" i="469"/>
  <c r="L36" i="469"/>
  <c r="Y36" i="469"/>
  <c r="Z36" i="469"/>
  <c r="E5" i="469"/>
  <c r="C24" i="469"/>
  <c r="C34" i="469"/>
  <c r="C37" i="469"/>
  <c r="P37" i="469"/>
  <c r="H5" i="469"/>
  <c r="D24" i="469"/>
  <c r="D34" i="469"/>
  <c r="D37" i="469"/>
  <c r="Q37" i="469"/>
  <c r="K5" i="469"/>
  <c r="E24" i="469"/>
  <c r="E34" i="469"/>
  <c r="E37" i="469"/>
  <c r="R37" i="469"/>
  <c r="N5" i="469"/>
  <c r="F24" i="469"/>
  <c r="F34" i="469"/>
  <c r="F37" i="469"/>
  <c r="S37" i="469"/>
  <c r="Q5" i="469"/>
  <c r="G24" i="469"/>
  <c r="G34" i="469"/>
  <c r="G37" i="469"/>
  <c r="T37" i="469"/>
  <c r="T5" i="469"/>
  <c r="H24" i="469"/>
  <c r="H34" i="469"/>
  <c r="H37" i="469"/>
  <c r="U37" i="469"/>
  <c r="W5" i="469"/>
  <c r="I24" i="469"/>
  <c r="W6" i="469"/>
  <c r="I25" i="469"/>
  <c r="I34" i="469"/>
  <c r="I37" i="469"/>
  <c r="V37" i="469"/>
  <c r="Z5" i="469"/>
  <c r="J24" i="469"/>
  <c r="Z6" i="469"/>
  <c r="J25" i="469"/>
  <c r="Z7" i="469"/>
  <c r="J26" i="469"/>
  <c r="J34" i="469"/>
  <c r="J37" i="469"/>
  <c r="W37" i="469"/>
  <c r="K34" i="469"/>
  <c r="K37" i="469"/>
  <c r="X37" i="469"/>
  <c r="L34" i="469"/>
  <c r="L37" i="469"/>
  <c r="Y37" i="469"/>
  <c r="Z37" i="469"/>
  <c r="P34" i="469"/>
  <c r="Q34" i="469"/>
  <c r="R34" i="469"/>
  <c r="S34" i="469"/>
  <c r="T34" i="469"/>
  <c r="U34" i="469"/>
  <c r="V34" i="469"/>
  <c r="W34" i="469"/>
  <c r="X34" i="469"/>
  <c r="Y34" i="469"/>
  <c r="Z34" i="469"/>
  <c r="V25" i="469"/>
  <c r="W25" i="469"/>
  <c r="AC6" i="469"/>
  <c r="K25" i="469"/>
  <c r="X25" i="469"/>
  <c r="AF6" i="469"/>
  <c r="L25" i="469"/>
  <c r="Y25" i="469"/>
  <c r="Z25" i="469"/>
  <c r="W26" i="469"/>
  <c r="AC7" i="469"/>
  <c r="K26" i="469"/>
  <c r="X26" i="469"/>
  <c r="AF7" i="469"/>
  <c r="L26" i="469"/>
  <c r="Y26" i="469"/>
  <c r="Z26" i="469"/>
  <c r="P27" i="469"/>
  <c r="Q27" i="469"/>
  <c r="R27" i="469"/>
  <c r="S27" i="469"/>
  <c r="T27" i="469"/>
  <c r="U27" i="469"/>
  <c r="V27" i="469"/>
  <c r="W27" i="469"/>
  <c r="AC8" i="469"/>
  <c r="K27" i="469"/>
  <c r="X27" i="469"/>
  <c r="AF8" i="469"/>
  <c r="L27" i="469"/>
  <c r="Y27" i="469"/>
  <c r="Z27" i="469"/>
  <c r="V28" i="469"/>
  <c r="W28" i="469"/>
  <c r="AC9" i="469"/>
  <c r="K28" i="469"/>
  <c r="X28" i="469"/>
  <c r="AF9" i="469"/>
  <c r="L28" i="469"/>
  <c r="Y28" i="469"/>
  <c r="Z28" i="469"/>
  <c r="W29" i="469"/>
  <c r="AC10" i="469"/>
  <c r="K29" i="469"/>
  <c r="X29" i="469"/>
  <c r="AF10" i="469"/>
  <c r="L29" i="469"/>
  <c r="Y29" i="469"/>
  <c r="Z29" i="469"/>
  <c r="P30" i="469"/>
  <c r="Q30" i="469"/>
  <c r="R30" i="469"/>
  <c r="S30" i="469"/>
  <c r="T30" i="469"/>
  <c r="U30" i="469"/>
  <c r="V30" i="469"/>
  <c r="W30" i="469"/>
  <c r="AC11" i="469"/>
  <c r="K30" i="469"/>
  <c r="X30" i="469"/>
  <c r="AF11" i="469"/>
  <c r="L30" i="469"/>
  <c r="Y30" i="469"/>
  <c r="Z30" i="469"/>
  <c r="P31" i="469"/>
  <c r="Q31" i="469"/>
  <c r="R31" i="469"/>
  <c r="S31" i="469"/>
  <c r="T31" i="469"/>
  <c r="U31" i="469"/>
  <c r="V31" i="469"/>
  <c r="W31" i="469"/>
  <c r="AC12" i="469"/>
  <c r="K31" i="469"/>
  <c r="X31" i="469"/>
  <c r="AF12" i="469"/>
  <c r="L31" i="469"/>
  <c r="Y31" i="469"/>
  <c r="Z31" i="469"/>
  <c r="W32" i="469"/>
  <c r="AC13" i="469"/>
  <c r="K32" i="469"/>
  <c r="X32" i="469"/>
  <c r="AF13" i="469"/>
  <c r="L32" i="469"/>
  <c r="Y32" i="469"/>
  <c r="Z32" i="469"/>
  <c r="P24" i="469"/>
  <c r="Q24" i="469"/>
  <c r="R24" i="469"/>
  <c r="S24" i="469"/>
  <c r="T24" i="469"/>
  <c r="U24" i="469"/>
  <c r="V24" i="469"/>
  <c r="W24" i="469"/>
  <c r="AC5" i="469"/>
  <c r="K24" i="469"/>
  <c r="X24" i="469"/>
  <c r="AF5" i="469"/>
  <c r="L24" i="469"/>
  <c r="Y24" i="469"/>
  <c r="Z24" i="469"/>
  <c r="O39" i="469"/>
  <c r="N39" i="469"/>
  <c r="N35" i="469"/>
  <c r="O35" i="469"/>
  <c r="N36" i="469"/>
  <c r="O36" i="469"/>
  <c r="N37" i="469"/>
  <c r="O37" i="469"/>
  <c r="O34" i="469"/>
  <c r="N34" i="469"/>
  <c r="N25" i="469"/>
  <c r="O25" i="469"/>
  <c r="N26" i="469"/>
  <c r="O26" i="469"/>
  <c r="N27" i="469"/>
  <c r="O27" i="469"/>
  <c r="N28" i="469"/>
  <c r="O28" i="469"/>
  <c r="N29" i="469"/>
  <c r="O29" i="469"/>
  <c r="N30" i="469"/>
  <c r="O30" i="469"/>
  <c r="N31" i="469"/>
  <c r="O31" i="469"/>
  <c r="N32" i="469"/>
  <c r="O32" i="469"/>
  <c r="O24" i="469"/>
  <c r="N24" i="469"/>
  <c r="M51" i="469"/>
  <c r="M49" i="469"/>
  <c r="M50" i="469"/>
  <c r="M48" i="469"/>
  <c r="Y71" i="517"/>
  <c r="X71" i="517"/>
  <c r="W71" i="517"/>
  <c r="V71" i="517"/>
  <c r="U71" i="517"/>
  <c r="T71" i="517"/>
  <c r="S71" i="517"/>
  <c r="R71" i="517"/>
  <c r="Q71" i="517"/>
  <c r="P71" i="517"/>
  <c r="O71" i="517"/>
  <c r="N71" i="517"/>
  <c r="M71" i="517"/>
  <c r="L71" i="517"/>
  <c r="K71" i="517"/>
  <c r="J71" i="517"/>
  <c r="I71" i="517"/>
  <c r="H71" i="517"/>
  <c r="G71" i="517"/>
  <c r="F71" i="517"/>
  <c r="E71" i="517"/>
  <c r="D71" i="517"/>
  <c r="C71" i="517"/>
  <c r="B71" i="517"/>
  <c r="Z71" i="517"/>
  <c r="Z70" i="517"/>
  <c r="Z69" i="517"/>
  <c r="Z68" i="517"/>
  <c r="Z67" i="517"/>
  <c r="Z66" i="517"/>
  <c r="Z65" i="517"/>
  <c r="Z64" i="517"/>
  <c r="Z63" i="517"/>
  <c r="Z62" i="517"/>
  <c r="Z61" i="517"/>
  <c r="Z60" i="517"/>
  <c r="Z59" i="517"/>
  <c r="Z58" i="517"/>
  <c r="Z57" i="517"/>
  <c r="Z56" i="517"/>
  <c r="Z55" i="517"/>
  <c r="Z54" i="517"/>
  <c r="Z53" i="517"/>
  <c r="Z52" i="517"/>
  <c r="Z51" i="517"/>
  <c r="Z50" i="517"/>
  <c r="Z49" i="517"/>
  <c r="Z48" i="517"/>
  <c r="Z47" i="517"/>
  <c r="AA46" i="517"/>
  <c r="AA71" i="517"/>
  <c r="Z46" i="517"/>
  <c r="Z45" i="517"/>
  <c r="Z44" i="517"/>
  <c r="Z43" i="517"/>
  <c r="Z42" i="517"/>
  <c r="Z41" i="517"/>
  <c r="Z40" i="517"/>
  <c r="Z39" i="517"/>
  <c r="Z38" i="517"/>
  <c r="Z37" i="517"/>
  <c r="Z36" i="517"/>
  <c r="Z35" i="517"/>
  <c r="Z34" i="517"/>
  <c r="Z33" i="517"/>
  <c r="Z32" i="517"/>
  <c r="Z31" i="517"/>
  <c r="Z30" i="517"/>
  <c r="Z29" i="517"/>
  <c r="Z28" i="517"/>
  <c r="L79" i="565"/>
  <c r="K79" i="565"/>
  <c r="J79" i="565"/>
  <c r="I79" i="565"/>
  <c r="H79" i="565"/>
  <c r="G79" i="565"/>
  <c r="M79" i="565"/>
  <c r="M78" i="565"/>
  <c r="M77" i="565"/>
  <c r="M76" i="565"/>
  <c r="M75" i="565"/>
  <c r="M74" i="565"/>
  <c r="M73" i="565"/>
  <c r="C67" i="565"/>
  <c r="C61" i="565"/>
  <c r="E67" i="565"/>
  <c r="M19" i="486"/>
  <c r="M4" i="486"/>
  <c r="M5" i="486"/>
  <c r="M6" i="486"/>
  <c r="M7" i="486"/>
  <c r="M23" i="486"/>
  <c r="AA13" i="486"/>
  <c r="AC9" i="486"/>
  <c r="M22" i="486"/>
  <c r="AA12" i="486"/>
  <c r="AC8" i="486"/>
  <c r="M21" i="486"/>
  <c r="AA11" i="486"/>
  <c r="AC7" i="486"/>
  <c r="M20" i="486"/>
  <c r="AA10" i="486"/>
  <c r="AC6" i="486"/>
  <c r="M11" i="486"/>
  <c r="M15" i="486"/>
  <c r="AA9" i="486"/>
  <c r="AB9" i="486"/>
  <c r="M14" i="486"/>
  <c r="AA8" i="486"/>
  <c r="AB8" i="486"/>
  <c r="M13" i="486"/>
  <c r="AA7" i="486"/>
  <c r="AB7" i="486"/>
  <c r="M12" i="486"/>
  <c r="AA6" i="486"/>
  <c r="AB6" i="486"/>
  <c r="L4" i="486"/>
  <c r="L12" i="486"/>
  <c r="Z6" i="486"/>
  <c r="I58" i="574"/>
  <c r="H58" i="574"/>
  <c r="G58" i="574"/>
  <c r="F58" i="574"/>
  <c r="J72" i="573"/>
  <c r="J70" i="573"/>
  <c r="J68" i="573"/>
  <c r="L59" i="573"/>
  <c r="K59" i="573"/>
  <c r="J59" i="573"/>
  <c r="I59" i="573"/>
  <c r="G59" i="573"/>
  <c r="F59" i="573"/>
  <c r="E59" i="573"/>
  <c r="D59" i="573"/>
  <c r="S126" i="525"/>
  <c r="R126" i="525"/>
  <c r="P126" i="525"/>
  <c r="O126" i="525"/>
  <c r="T125" i="525"/>
  <c r="Q125" i="525"/>
  <c r="T124" i="525"/>
  <c r="Q124" i="525"/>
  <c r="T123" i="525"/>
  <c r="Q123" i="525"/>
  <c r="T122" i="525"/>
  <c r="Q122" i="525"/>
  <c r="T121" i="525"/>
  <c r="Q121" i="525"/>
  <c r="T120" i="525"/>
  <c r="Q120" i="525"/>
  <c r="T119" i="525"/>
  <c r="Q119" i="525"/>
  <c r="T118" i="525"/>
  <c r="Q118" i="525"/>
  <c r="T117" i="525"/>
  <c r="T126" i="525"/>
  <c r="Q117" i="525"/>
  <c r="Q126" i="525"/>
  <c r="Y112" i="525"/>
  <c r="X112" i="525"/>
  <c r="Z111" i="525"/>
  <c r="Z110" i="525"/>
  <c r="Z109" i="525"/>
  <c r="Z108" i="525"/>
  <c r="Z107" i="525"/>
  <c r="Z106" i="525"/>
  <c r="Z103" i="525"/>
  <c r="Z104" i="525"/>
  <c r="Z105" i="525"/>
  <c r="Z112" i="525"/>
  <c r="Y98" i="525"/>
  <c r="X98" i="525"/>
  <c r="Z97" i="525"/>
  <c r="Z96" i="525"/>
  <c r="Z95" i="525"/>
  <c r="Z94" i="525"/>
  <c r="Z93" i="525"/>
  <c r="Z92" i="525"/>
  <c r="Z91" i="525"/>
  <c r="Z90" i="525"/>
  <c r="Z89" i="525"/>
  <c r="Z98" i="525"/>
  <c r="J84" i="525"/>
  <c r="I84" i="525"/>
  <c r="K83" i="525"/>
  <c r="K82" i="525"/>
  <c r="K81" i="525"/>
  <c r="K80" i="525"/>
  <c r="K79" i="525"/>
  <c r="K78" i="525"/>
  <c r="K77" i="525"/>
  <c r="K76" i="525"/>
  <c r="K75" i="525"/>
  <c r="Z61" i="525"/>
  <c r="Z62" i="525"/>
  <c r="Z63" i="525"/>
  <c r="Z64" i="525"/>
  <c r="Z65" i="525"/>
  <c r="Z66" i="525"/>
  <c r="Z67" i="525"/>
  <c r="Z68" i="525"/>
  <c r="Z69" i="525"/>
  <c r="Z70" i="525"/>
  <c r="Y70" i="525"/>
  <c r="X70" i="525"/>
  <c r="AB56" i="525"/>
  <c r="AA56" i="525"/>
  <c r="AC56" i="525"/>
  <c r="AC55" i="525"/>
  <c r="AC54" i="525"/>
  <c r="AC53" i="525"/>
  <c r="AC52" i="525"/>
  <c r="AC51" i="525"/>
  <c r="AC50" i="525"/>
  <c r="AC49" i="525"/>
  <c r="AC48" i="525"/>
  <c r="AC47" i="525"/>
  <c r="Z47" i="525"/>
  <c r="Z48" i="525"/>
  <c r="Z49" i="525"/>
  <c r="Z50" i="525"/>
  <c r="Z51" i="525"/>
  <c r="Z52" i="525"/>
  <c r="Z53" i="525"/>
  <c r="Z54" i="525"/>
  <c r="Z55" i="525"/>
  <c r="X56" i="525"/>
  <c r="Y56" i="525"/>
  <c r="Z56" i="525"/>
  <c r="W62" i="525"/>
  <c r="W61" i="525"/>
  <c r="AB42" i="525"/>
  <c r="AA42" i="525"/>
  <c r="AC42" i="525"/>
  <c r="AC41" i="525"/>
  <c r="AC40" i="525"/>
  <c r="AC39" i="525"/>
  <c r="AC38" i="525"/>
  <c r="AC37" i="525"/>
  <c r="AC36" i="525"/>
  <c r="AC35" i="525"/>
  <c r="AC34" i="525"/>
  <c r="AC33" i="525"/>
  <c r="AO28" i="525"/>
  <c r="AN28" i="525"/>
  <c r="AL28" i="525"/>
  <c r="AK28" i="525"/>
  <c r="AP27" i="525"/>
  <c r="AM27" i="525"/>
  <c r="AP26" i="525"/>
  <c r="AM26" i="525"/>
  <c r="AP25" i="525"/>
  <c r="AM25" i="525"/>
  <c r="AP24" i="525"/>
  <c r="AM24" i="525"/>
  <c r="AP23" i="525"/>
  <c r="AM23" i="525"/>
  <c r="AP22" i="525"/>
  <c r="AP19" i="525"/>
  <c r="AP20" i="525"/>
  <c r="AP21" i="525"/>
  <c r="AP28" i="525"/>
  <c r="AM22" i="525"/>
  <c r="AM21" i="525"/>
  <c r="AM20" i="525"/>
  <c r="AM19" i="525"/>
  <c r="AM28" i="525"/>
  <c r="AU14" i="525"/>
  <c r="AT14" i="525"/>
  <c r="AR14" i="525"/>
  <c r="AQ14" i="525"/>
  <c r="AV13" i="525"/>
  <c r="AS13" i="525"/>
  <c r="AV12" i="525"/>
  <c r="AS12" i="525"/>
  <c r="AV11" i="525"/>
  <c r="AS11" i="525"/>
  <c r="AV10" i="525"/>
  <c r="AS10" i="525"/>
  <c r="AV9" i="525"/>
  <c r="AS9" i="525"/>
  <c r="AV8" i="525"/>
  <c r="AS8" i="525"/>
  <c r="AV7" i="525"/>
  <c r="AS7" i="525"/>
  <c r="AV6" i="525"/>
  <c r="AS6" i="525"/>
  <c r="AV5" i="525"/>
  <c r="AS5" i="525"/>
  <c r="AS14" i="525"/>
  <c r="C11" i="491"/>
  <c r="B11" i="491"/>
  <c r="K84" i="525"/>
  <c r="AV14" i="525"/>
  <c r="BO7" i="296"/>
  <c r="BO8" i="296"/>
  <c r="BO9" i="296"/>
  <c r="BO6" i="296"/>
  <c r="BN6" i="296"/>
  <c r="AR9" i="296"/>
  <c r="AH7" i="296"/>
  <c r="AH8" i="296"/>
  <c r="AH9" i="296"/>
  <c r="AH6" i="296"/>
  <c r="AG6" i="296"/>
  <c r="AA17" i="470"/>
  <c r="AA18" i="470"/>
  <c r="AA19" i="470"/>
  <c r="AA21" i="470"/>
  <c r="AB17" i="470"/>
  <c r="AB18" i="470"/>
  <c r="AB19" i="470"/>
  <c r="AB21" i="470"/>
  <c r="AC21" i="470"/>
  <c r="K40" i="470"/>
  <c r="O40" i="470"/>
  <c r="AD17" i="470"/>
  <c r="AD18" i="470"/>
  <c r="AD19" i="470"/>
  <c r="AD21" i="470"/>
  <c r="AE17" i="470"/>
  <c r="AE18" i="470"/>
  <c r="AE19" i="470"/>
  <c r="AE21" i="470"/>
  <c r="AF21" i="470"/>
  <c r="L40" i="470"/>
  <c r="N40" i="470"/>
  <c r="AF18" i="470"/>
  <c r="L36" i="470"/>
  <c r="N36" i="470"/>
  <c r="AC18" i="470"/>
  <c r="K36" i="470"/>
  <c r="O36" i="470"/>
  <c r="AF19" i="470"/>
  <c r="L37" i="470"/>
  <c r="N37" i="470"/>
  <c r="AC19" i="470"/>
  <c r="K37" i="470"/>
  <c r="O37" i="470"/>
  <c r="AF17" i="470"/>
  <c r="L35" i="470"/>
  <c r="L38" i="470"/>
  <c r="N38" i="470"/>
  <c r="AC17" i="470"/>
  <c r="K35" i="470"/>
  <c r="K38" i="470"/>
  <c r="O38" i="470"/>
  <c r="O35" i="470"/>
  <c r="N35" i="470"/>
  <c r="AC6" i="470"/>
  <c r="K25" i="470"/>
  <c r="O25" i="470"/>
  <c r="AF6" i="470"/>
  <c r="L25" i="470"/>
  <c r="N25" i="470"/>
  <c r="M50" i="470"/>
  <c r="M51" i="470"/>
  <c r="M52" i="470"/>
  <c r="M53" i="470"/>
  <c r="L50" i="470"/>
  <c r="BR25" i="467"/>
  <c r="BR17" i="467"/>
  <c r="BR9" i="467"/>
  <c r="BR33" i="467"/>
  <c r="CQ13" i="467"/>
  <c r="BR26" i="467"/>
  <c r="BR18" i="467"/>
  <c r="BR10" i="467"/>
  <c r="BR34" i="467"/>
  <c r="CQ14" i="467"/>
  <c r="BR24" i="467"/>
  <c r="BR16" i="467"/>
  <c r="BR8" i="467"/>
  <c r="BR32" i="467"/>
  <c r="CQ12" i="467"/>
  <c r="BO25" i="467"/>
  <c r="BO17" i="467"/>
  <c r="BO9" i="467"/>
  <c r="BO33" i="467"/>
  <c r="CQ7" i="467"/>
  <c r="BO26" i="467"/>
  <c r="BO18" i="467"/>
  <c r="BO10" i="467"/>
  <c r="BO34" i="467"/>
  <c r="CQ8" i="467"/>
  <c r="BO24" i="467"/>
  <c r="BO16" i="467"/>
  <c r="BO8" i="467"/>
  <c r="BO32" i="467"/>
  <c r="CQ6" i="467"/>
  <c r="BH24" i="467"/>
  <c r="BH16" i="467"/>
  <c r="BH8" i="467"/>
  <c r="BH32" i="467"/>
  <c r="CP6" i="467"/>
  <c r="BS25" i="467"/>
  <c r="CE19" i="467"/>
  <c r="BS26" i="467"/>
  <c r="CE20" i="467"/>
  <c r="BS24" i="467"/>
  <c r="CE18" i="467"/>
  <c r="BS17" i="467"/>
  <c r="CE13" i="467"/>
  <c r="BS18" i="467"/>
  <c r="CE14" i="467"/>
  <c r="BS16" i="467"/>
  <c r="CE12" i="467"/>
  <c r="BS9" i="467"/>
  <c r="CE7" i="467"/>
  <c r="BS10" i="467"/>
  <c r="CE8" i="467"/>
  <c r="BS8" i="467"/>
  <c r="CE6" i="467"/>
  <c r="BK24" i="467"/>
  <c r="BK16" i="467"/>
  <c r="BK8" i="467"/>
  <c r="BL8" i="467"/>
  <c r="CD6" i="467"/>
  <c r="BM8" i="467"/>
  <c r="BN8" i="467"/>
  <c r="BM9" i="467"/>
  <c r="BN9" i="467"/>
  <c r="BP8" i="467"/>
  <c r="BQ8" i="467"/>
  <c r="BP9" i="467"/>
  <c r="BQ9" i="467"/>
  <c r="BQ33" i="467"/>
  <c r="BP33" i="467"/>
  <c r="BN32" i="467"/>
  <c r="BM32" i="467"/>
  <c r="BQ10" i="467"/>
  <c r="BQ34" i="467"/>
  <c r="BP10" i="467"/>
  <c r="BP34" i="467"/>
  <c r="BN10" i="467"/>
  <c r="BN34" i="467"/>
  <c r="BM10" i="467"/>
  <c r="BM34" i="467"/>
  <c r="BN33" i="467"/>
  <c r="BM33" i="467"/>
  <c r="BQ32" i="467"/>
  <c r="BP32" i="467"/>
  <c r="AE16" i="447"/>
  <c r="AE15" i="447"/>
  <c r="AE14" i="447"/>
  <c r="AE23" i="447"/>
  <c r="AE22" i="447"/>
  <c r="AE21" i="447"/>
  <c r="AC9" i="447"/>
  <c r="AD9" i="447"/>
  <c r="AC8" i="447"/>
  <c r="AD8" i="447"/>
  <c r="AE8" i="447"/>
  <c r="AC7" i="447"/>
  <c r="AD7" i="447"/>
  <c r="AG8" i="295"/>
  <c r="AF8" i="295"/>
  <c r="AH8" i="295"/>
  <c r="AG9" i="295"/>
  <c r="AH7" i="295"/>
  <c r="AH6" i="295"/>
  <c r="AH5" i="295"/>
  <c r="BN6" i="337"/>
  <c r="BN7" i="337"/>
  <c r="BN8" i="337"/>
  <c r="BN9" i="337"/>
  <c r="AX5" i="422"/>
  <c r="AX7" i="422"/>
  <c r="AX6" i="422"/>
  <c r="AV7" i="422"/>
  <c r="AV5" i="422"/>
  <c r="AT8" i="422"/>
  <c r="AU8" i="422"/>
  <c r="AW8" i="422"/>
  <c r="AX9" i="422"/>
  <c r="AX8" i="422"/>
  <c r="AV8" i="422"/>
  <c r="BM9" i="337"/>
  <c r="BL9" i="337"/>
  <c r="BK9" i="337"/>
  <c r="AS19" i="424"/>
  <c r="AS14" i="424"/>
  <c r="AS9" i="424"/>
  <c r="AS20" i="424"/>
  <c r="AR9" i="424"/>
  <c r="AV19" i="424"/>
  <c r="AU19" i="424"/>
  <c r="AV14" i="424"/>
  <c r="AU14" i="424"/>
  <c r="AV9" i="424"/>
  <c r="AV20" i="424"/>
  <c r="AU9" i="424"/>
  <c r="AU20" i="424"/>
  <c r="AW20" i="424"/>
  <c r="F111" i="563"/>
  <c r="E111" i="563"/>
  <c r="D111" i="563"/>
  <c r="C111" i="563"/>
  <c r="F62" i="563"/>
  <c r="E62" i="563"/>
  <c r="D62" i="563"/>
  <c r="C62" i="563"/>
  <c r="G15" i="563"/>
  <c r="F15" i="563"/>
  <c r="E15" i="563"/>
  <c r="D15" i="563"/>
  <c r="C15" i="563"/>
  <c r="G14" i="563"/>
  <c r="F14" i="563"/>
  <c r="E14" i="563"/>
  <c r="D14" i="563"/>
  <c r="C14" i="563"/>
  <c r="O7" i="563"/>
  <c r="Q7" i="563"/>
  <c r="P6" i="563"/>
  <c r="P7" i="563"/>
  <c r="Q5" i="563"/>
  <c r="Q4" i="563"/>
  <c r="Q6" i="563"/>
  <c r="T7" i="507"/>
  <c r="T8" i="507"/>
  <c r="T9" i="507"/>
  <c r="T10" i="507"/>
  <c r="T11" i="507"/>
  <c r="T12" i="507"/>
  <c r="T13" i="507"/>
  <c r="T14" i="507"/>
  <c r="T6" i="507"/>
  <c r="AP8" i="422"/>
  <c r="AO8" i="422"/>
  <c r="AR8" i="422"/>
  <c r="AS9" i="422"/>
  <c r="AQ8" i="422"/>
  <c r="B27" i="525"/>
  <c r="B41" i="525"/>
  <c r="B55" i="525"/>
  <c r="B69" i="525"/>
  <c r="B97" i="525"/>
  <c r="B111" i="525"/>
  <c r="B125" i="525"/>
  <c r="B140" i="525"/>
  <c r="B26" i="525"/>
  <c r="B40" i="525"/>
  <c r="B54" i="525"/>
  <c r="B68" i="525"/>
  <c r="B96" i="525"/>
  <c r="B110" i="525"/>
  <c r="B124" i="525"/>
  <c r="B139" i="525"/>
  <c r="B25" i="525"/>
  <c r="B39" i="525"/>
  <c r="B53" i="525"/>
  <c r="B67" i="525"/>
  <c r="B95" i="525"/>
  <c r="B109" i="525"/>
  <c r="B123" i="525"/>
  <c r="B138" i="525"/>
  <c r="B24" i="525"/>
  <c r="B38" i="525"/>
  <c r="B52" i="525"/>
  <c r="B66" i="525"/>
  <c r="B94" i="525"/>
  <c r="B108" i="525"/>
  <c r="B122" i="525"/>
  <c r="B137" i="525"/>
  <c r="B22" i="525"/>
  <c r="B36" i="525"/>
  <c r="B50" i="525"/>
  <c r="B64" i="525"/>
  <c r="B92" i="525"/>
  <c r="B106" i="525"/>
  <c r="B120" i="525"/>
  <c r="B135" i="525"/>
  <c r="B21" i="525"/>
  <c r="B35" i="525"/>
  <c r="B49" i="525"/>
  <c r="B63" i="525"/>
  <c r="B91" i="525"/>
  <c r="B105" i="525"/>
  <c r="B119" i="525"/>
  <c r="B134" i="525"/>
  <c r="B19" i="525"/>
  <c r="B33" i="525"/>
  <c r="B47" i="525"/>
  <c r="B61" i="525"/>
  <c r="B89" i="525"/>
  <c r="B103" i="525"/>
  <c r="B117" i="525"/>
  <c r="B132" i="525"/>
  <c r="D13" i="287"/>
  <c r="Q5" i="287"/>
  <c r="E9" i="287"/>
  <c r="E13" i="287"/>
  <c r="R5" i="287"/>
  <c r="F9" i="287"/>
  <c r="F10" i="287"/>
  <c r="F11" i="287"/>
  <c r="F12" i="287"/>
  <c r="F13" i="287"/>
  <c r="S5" i="287"/>
  <c r="C13" i="287"/>
  <c r="P5" i="287"/>
  <c r="K9" i="287"/>
  <c r="L9" i="287"/>
  <c r="M9" i="287"/>
  <c r="K10" i="287"/>
  <c r="L10" i="287"/>
  <c r="M10" i="287"/>
  <c r="K11" i="287"/>
  <c r="L11" i="287"/>
  <c r="K12" i="287"/>
  <c r="L12" i="287"/>
  <c r="M12" i="287"/>
  <c r="J10" i="287"/>
  <c r="J11" i="287"/>
  <c r="J12" i="287"/>
  <c r="J9" i="287"/>
  <c r="Z46" i="503"/>
  <c r="Z47" i="503"/>
  <c r="Z45" i="503"/>
  <c r="Z38" i="503"/>
  <c r="L46" i="503"/>
  <c r="L45" i="503"/>
  <c r="L47" i="503"/>
  <c r="L38" i="503"/>
  <c r="A10" i="476"/>
  <c r="A15" i="478"/>
  <c r="A40" i="478"/>
  <c r="A10" i="481"/>
  <c r="N15" i="359"/>
  <c r="L18" i="359"/>
  <c r="L20" i="359"/>
  <c r="K15" i="359"/>
  <c r="L22" i="507"/>
  <c r="BM10" i="558"/>
  <c r="BM11" i="558"/>
  <c r="BL19" i="558"/>
  <c r="BL12" i="558"/>
  <c r="BL13" i="558"/>
  <c r="BL14" i="558"/>
  <c r="BM12" i="558"/>
  <c r="BM13" i="558"/>
  <c r="BM14" i="558"/>
  <c r="BM20" i="558"/>
  <c r="BL15" i="558"/>
  <c r="BL16" i="558"/>
  <c r="BL17" i="558"/>
  <c r="BL21" i="558"/>
  <c r="BM15" i="558"/>
  <c r="BM16" i="558"/>
  <c r="BM17" i="558"/>
  <c r="BM21" i="558"/>
  <c r="AP19" i="558"/>
  <c r="AQ19" i="558"/>
  <c r="AP20" i="558"/>
  <c r="AP21" i="558"/>
  <c r="AP22" i="558"/>
  <c r="AQ20" i="558"/>
  <c r="AQ21" i="558"/>
  <c r="AQ22" i="558"/>
  <c r="U19" i="558"/>
  <c r="U20" i="558"/>
  <c r="U21" i="558"/>
  <c r="U22" i="558"/>
  <c r="T21" i="558"/>
  <c r="T20" i="558"/>
  <c r="T19" i="558"/>
  <c r="BC19" i="484"/>
  <c r="E5" i="473"/>
  <c r="C24" i="473"/>
  <c r="H5" i="473"/>
  <c r="D24" i="473"/>
  <c r="K5" i="473"/>
  <c r="E24" i="473"/>
  <c r="N5" i="473"/>
  <c r="F24" i="473"/>
  <c r="Q5" i="473"/>
  <c r="G24" i="473"/>
  <c r="T5" i="473"/>
  <c r="H24" i="473"/>
  <c r="W5" i="473"/>
  <c r="I24" i="473"/>
  <c r="Z5" i="473"/>
  <c r="J24" i="473"/>
  <c r="AC5" i="473"/>
  <c r="K24" i="473"/>
  <c r="AF5" i="473"/>
  <c r="L24" i="473"/>
  <c r="L24" i="478"/>
  <c r="W6" i="473"/>
  <c r="I25" i="473"/>
  <c r="Z6" i="473"/>
  <c r="J25" i="473"/>
  <c r="J25" i="478"/>
  <c r="AC6" i="473"/>
  <c r="K25" i="473"/>
  <c r="AF6" i="473"/>
  <c r="L25" i="473"/>
  <c r="L25" i="478"/>
  <c r="Z7" i="473"/>
  <c r="J26" i="473"/>
  <c r="AC7" i="473"/>
  <c r="K26" i="473"/>
  <c r="K26" i="478"/>
  <c r="AF7" i="473"/>
  <c r="L26" i="473"/>
  <c r="L26" i="478"/>
  <c r="E8" i="473"/>
  <c r="C27" i="473"/>
  <c r="P27" i="473"/>
  <c r="H8" i="473"/>
  <c r="D27" i="473"/>
  <c r="K8" i="473"/>
  <c r="E27" i="473"/>
  <c r="N8" i="473"/>
  <c r="F27" i="473"/>
  <c r="Q8" i="473"/>
  <c r="G27" i="473"/>
  <c r="G35" i="473"/>
  <c r="T8" i="473"/>
  <c r="H27" i="473"/>
  <c r="W8" i="473"/>
  <c r="I27" i="473"/>
  <c r="Z8" i="473"/>
  <c r="J27" i="473"/>
  <c r="AC8" i="473"/>
  <c r="K27" i="473"/>
  <c r="AF8" i="473"/>
  <c r="L27" i="473"/>
  <c r="W9" i="473"/>
  <c r="I28" i="473"/>
  <c r="V28" i="473"/>
  <c r="Z9" i="473"/>
  <c r="J28" i="473"/>
  <c r="AC9" i="473"/>
  <c r="K28" i="473"/>
  <c r="AC10" i="473"/>
  <c r="K29" i="473"/>
  <c r="K35" i="473"/>
  <c r="K35" i="478"/>
  <c r="AF9" i="473"/>
  <c r="L28" i="473"/>
  <c r="Z10" i="473"/>
  <c r="J29" i="473"/>
  <c r="AF10" i="473"/>
  <c r="L29" i="473"/>
  <c r="P30" i="473"/>
  <c r="Q30" i="473"/>
  <c r="K11" i="473"/>
  <c r="E30" i="473"/>
  <c r="N11" i="473"/>
  <c r="F30" i="473"/>
  <c r="Q11" i="473"/>
  <c r="G30" i="473"/>
  <c r="T11" i="473"/>
  <c r="H30" i="473"/>
  <c r="W11" i="473"/>
  <c r="I30" i="473"/>
  <c r="Z11" i="473"/>
  <c r="J30" i="473"/>
  <c r="Z12" i="473"/>
  <c r="J31" i="473"/>
  <c r="Z13" i="473"/>
  <c r="J32" i="473"/>
  <c r="J36" i="473"/>
  <c r="J36" i="478"/>
  <c r="AC11" i="473"/>
  <c r="K30" i="473"/>
  <c r="AF11" i="473"/>
  <c r="L30" i="473"/>
  <c r="L30" i="478"/>
  <c r="E12" i="473"/>
  <c r="C31" i="473"/>
  <c r="H12" i="473"/>
  <c r="D31" i="473"/>
  <c r="K12" i="473"/>
  <c r="E31" i="473"/>
  <c r="E31" i="478"/>
  <c r="N12" i="473"/>
  <c r="F31" i="473"/>
  <c r="Q12" i="473"/>
  <c r="G31" i="473"/>
  <c r="G31" i="478"/>
  <c r="T12" i="473"/>
  <c r="H31" i="473"/>
  <c r="W12" i="473"/>
  <c r="I31" i="473"/>
  <c r="I31" i="478"/>
  <c r="J31" i="478"/>
  <c r="AC12" i="473"/>
  <c r="K31" i="473"/>
  <c r="K31" i="478"/>
  <c r="AF12" i="473"/>
  <c r="L31" i="473"/>
  <c r="AC13" i="473"/>
  <c r="K32" i="473"/>
  <c r="K32" i="478"/>
  <c r="AF13" i="473"/>
  <c r="L32" i="473"/>
  <c r="AD15" i="473"/>
  <c r="AE15" i="473"/>
  <c r="AF15" i="473"/>
  <c r="AD16" i="473"/>
  <c r="AE16" i="473"/>
  <c r="AF16" i="473"/>
  <c r="AD17" i="473"/>
  <c r="AE17" i="473"/>
  <c r="AF17" i="473"/>
  <c r="BC22" i="484"/>
  <c r="BN9" i="484"/>
  <c r="BN10" i="484"/>
  <c r="BN11" i="484"/>
  <c r="BN12" i="484"/>
  <c r="BN13" i="484"/>
  <c r="BN14" i="484"/>
  <c r="BN15" i="484"/>
  <c r="BN16" i="484"/>
  <c r="BN17" i="484"/>
  <c r="BN19" i="484"/>
  <c r="K24" i="484"/>
  <c r="BC9" i="484"/>
  <c r="BC10" i="484"/>
  <c r="BC11" i="484"/>
  <c r="BC12" i="484"/>
  <c r="BC13" i="484"/>
  <c r="BC14" i="484"/>
  <c r="BC15" i="484"/>
  <c r="BC16" i="484"/>
  <c r="BC17" i="484"/>
  <c r="BC20" i="484"/>
  <c r="BC21" i="484"/>
  <c r="AR9" i="484"/>
  <c r="AR10" i="484"/>
  <c r="AR11" i="484"/>
  <c r="AR12" i="484"/>
  <c r="AR13" i="484"/>
  <c r="AR14" i="484"/>
  <c r="AR15" i="484"/>
  <c r="AR16" i="484"/>
  <c r="AR17" i="484"/>
  <c r="AR19" i="484"/>
  <c r="AR24" i="484"/>
  <c r="AQ9" i="484"/>
  <c r="H45" i="503"/>
  <c r="V45" i="503"/>
  <c r="X45" i="503"/>
  <c r="J45" i="503"/>
  <c r="L6" i="537"/>
  <c r="K4" i="537"/>
  <c r="AG7" i="483"/>
  <c r="AG8" i="483"/>
  <c r="AG9" i="483"/>
  <c r="AG10" i="483"/>
  <c r="AG11" i="483"/>
  <c r="AG12" i="483"/>
  <c r="AG13" i="483"/>
  <c r="AG14" i="483"/>
  <c r="AG15" i="483"/>
  <c r="I16" i="482"/>
  <c r="I17" i="482"/>
  <c r="I18" i="482"/>
  <c r="I19" i="482"/>
  <c r="I21" i="482"/>
  <c r="V16" i="483"/>
  <c r="K16" i="483"/>
  <c r="AG16" i="483"/>
  <c r="K31" i="482"/>
  <c r="K32" i="482"/>
  <c r="K27" i="482"/>
  <c r="T22" i="558"/>
  <c r="AG8" i="480"/>
  <c r="AG9" i="480"/>
  <c r="AG10" i="480"/>
  <c r="AG11" i="480"/>
  <c r="AG12" i="480"/>
  <c r="AG13" i="480"/>
  <c r="AG14" i="480"/>
  <c r="AG15" i="480"/>
  <c r="AG16" i="480"/>
  <c r="AF7" i="480"/>
  <c r="AD16" i="479"/>
  <c r="L34" i="479"/>
  <c r="L48" i="479"/>
  <c r="AD17" i="479"/>
  <c r="AD18" i="479"/>
  <c r="L36" i="479"/>
  <c r="L50" i="479"/>
  <c r="L45" i="469"/>
  <c r="L45" i="473"/>
  <c r="L45" i="479"/>
  <c r="AD20" i="479"/>
  <c r="L39" i="479"/>
  <c r="L51" i="479"/>
  <c r="X16" i="479"/>
  <c r="X17" i="479"/>
  <c r="X18" i="479"/>
  <c r="X20" i="479"/>
  <c r="Y16" i="479"/>
  <c r="Y17" i="479"/>
  <c r="Y18" i="479"/>
  <c r="Y20" i="479"/>
  <c r="Z16" i="479"/>
  <c r="Z17" i="479"/>
  <c r="Z18" i="479"/>
  <c r="Z20" i="479"/>
  <c r="J39" i="479"/>
  <c r="AA16" i="479"/>
  <c r="AA17" i="479"/>
  <c r="AA18" i="479"/>
  <c r="AA20" i="479"/>
  <c r="AB16" i="479"/>
  <c r="AB17" i="479"/>
  <c r="AB18" i="479"/>
  <c r="AB20" i="479"/>
  <c r="AC16" i="479"/>
  <c r="AC17" i="479"/>
  <c r="AC18" i="479"/>
  <c r="AC20" i="479"/>
  <c r="J35" i="479"/>
  <c r="J36" i="479"/>
  <c r="O36" i="479"/>
  <c r="J37" i="479"/>
  <c r="L32" i="479"/>
  <c r="J32" i="479"/>
  <c r="O32" i="479"/>
  <c r="J34" i="479"/>
  <c r="O34" i="479"/>
  <c r="K35" i="479"/>
  <c r="K36" i="479"/>
  <c r="K34" i="479"/>
  <c r="N34" i="479"/>
  <c r="L25" i="479"/>
  <c r="J25" i="479"/>
  <c r="O25" i="479"/>
  <c r="L26" i="479"/>
  <c r="J26" i="479"/>
  <c r="L27" i="479"/>
  <c r="K27" i="479"/>
  <c r="N27" i="479"/>
  <c r="J27" i="479"/>
  <c r="L28" i="479"/>
  <c r="J28" i="479"/>
  <c r="L29" i="479"/>
  <c r="J29" i="479"/>
  <c r="O29" i="479"/>
  <c r="L30" i="479"/>
  <c r="J30" i="479"/>
  <c r="O30" i="479"/>
  <c r="L31" i="479"/>
  <c r="K31" i="479"/>
  <c r="N31" i="479"/>
  <c r="J31" i="479"/>
  <c r="O31" i="479"/>
  <c r="J24" i="479"/>
  <c r="O24" i="479"/>
  <c r="K25" i="479"/>
  <c r="K26" i="479"/>
  <c r="N26" i="479"/>
  <c r="K28" i="479"/>
  <c r="N28" i="479"/>
  <c r="K29" i="479"/>
  <c r="K30" i="479"/>
  <c r="N30" i="479"/>
  <c r="K32" i="479"/>
  <c r="N32" i="479"/>
  <c r="K24" i="479"/>
  <c r="N24" i="479"/>
  <c r="V6" i="481"/>
  <c r="V7" i="481"/>
  <c r="V8" i="481"/>
  <c r="K6" i="481"/>
  <c r="K7" i="481"/>
  <c r="K8" i="481"/>
  <c r="AE16" i="478"/>
  <c r="L32" i="478"/>
  <c r="L28" i="478"/>
  <c r="AE18" i="478"/>
  <c r="AE19" i="473"/>
  <c r="AE17" i="478"/>
  <c r="AF7" i="478"/>
  <c r="AF8" i="478"/>
  <c r="AF9" i="478"/>
  <c r="AF10" i="478"/>
  <c r="AF11" i="478"/>
  <c r="AF12" i="478"/>
  <c r="AF14" i="478"/>
  <c r="AF6" i="478"/>
  <c r="AE7" i="478"/>
  <c r="AE8" i="478"/>
  <c r="AE9" i="478"/>
  <c r="AE10" i="478"/>
  <c r="AE11" i="478"/>
  <c r="AE12" i="478"/>
  <c r="AE13" i="478"/>
  <c r="AE14" i="478"/>
  <c r="AE6" i="478"/>
  <c r="AD13" i="478"/>
  <c r="AG6" i="476"/>
  <c r="AG7" i="476"/>
  <c r="AG8" i="476"/>
  <c r="V9" i="481"/>
  <c r="L43" i="469"/>
  <c r="L43" i="473"/>
  <c r="L42" i="469"/>
  <c r="L42" i="473"/>
  <c r="L44" i="469"/>
  <c r="L44" i="473"/>
  <c r="AA15" i="473"/>
  <c r="AA16" i="473"/>
  <c r="AA17" i="473"/>
  <c r="AA19" i="473"/>
  <c r="AB15" i="473"/>
  <c r="AB16" i="473"/>
  <c r="AB17" i="473"/>
  <c r="AB19" i="473"/>
  <c r="AB20" i="469"/>
  <c r="AB20" i="478"/>
  <c r="AD18" i="478"/>
  <c r="V112" i="525"/>
  <c r="U112" i="525"/>
  <c r="S112" i="525"/>
  <c r="R112" i="525"/>
  <c r="P112" i="525"/>
  <c r="O112" i="525"/>
  <c r="G84" i="525"/>
  <c r="H83" i="525"/>
  <c r="H75" i="525"/>
  <c r="H78" i="525"/>
  <c r="H79" i="525"/>
  <c r="H81" i="525"/>
  <c r="H82" i="525"/>
  <c r="H84" i="525"/>
  <c r="F84" i="525"/>
  <c r="C84" i="525"/>
  <c r="D84" i="525"/>
  <c r="S70" i="525"/>
  <c r="T61" i="525"/>
  <c r="T64" i="525"/>
  <c r="T65" i="525"/>
  <c r="T67" i="525"/>
  <c r="T68" i="525"/>
  <c r="T70" i="525"/>
  <c r="R70" i="525"/>
  <c r="P70" i="525"/>
  <c r="O70" i="525"/>
  <c r="J126" i="525"/>
  <c r="K117" i="525"/>
  <c r="K118" i="525"/>
  <c r="K119" i="525"/>
  <c r="K120" i="525"/>
  <c r="K121" i="525"/>
  <c r="K122" i="525"/>
  <c r="K123" i="525"/>
  <c r="K124" i="525"/>
  <c r="K125" i="525"/>
  <c r="L126" i="525"/>
  <c r="M126" i="525"/>
  <c r="N117" i="525"/>
  <c r="N118" i="525"/>
  <c r="N119" i="525"/>
  <c r="N120" i="525"/>
  <c r="N121" i="525"/>
  <c r="N122" i="525"/>
  <c r="N123" i="525"/>
  <c r="N124" i="525"/>
  <c r="N125" i="525"/>
  <c r="I126" i="525"/>
  <c r="W110" i="525"/>
  <c r="W103" i="525"/>
  <c r="W106" i="525"/>
  <c r="W109" i="525"/>
  <c r="W112" i="525"/>
  <c r="W90" i="525"/>
  <c r="W91" i="525"/>
  <c r="W92" i="525"/>
  <c r="W93" i="525"/>
  <c r="W89" i="525"/>
  <c r="W94" i="525"/>
  <c r="W95" i="525"/>
  <c r="W96" i="525"/>
  <c r="W97" i="525"/>
  <c r="W98" i="525"/>
  <c r="V98" i="525"/>
  <c r="U98" i="525"/>
  <c r="W63" i="525"/>
  <c r="W64" i="525"/>
  <c r="W65" i="525"/>
  <c r="W66" i="525"/>
  <c r="W67" i="525"/>
  <c r="W68" i="525"/>
  <c r="W69" i="525"/>
  <c r="W70" i="525"/>
  <c r="V70" i="525"/>
  <c r="U70" i="525"/>
  <c r="X42" i="525"/>
  <c r="Y42" i="525"/>
  <c r="Z42" i="525"/>
  <c r="Z41" i="525"/>
  <c r="Z40" i="525"/>
  <c r="Z39" i="525"/>
  <c r="Z38" i="525"/>
  <c r="Z37" i="525"/>
  <c r="Z36" i="525"/>
  <c r="Z35" i="525"/>
  <c r="Z34" i="525"/>
  <c r="Z33" i="525"/>
  <c r="AG9" i="476"/>
  <c r="K9" i="481"/>
  <c r="AF13" i="478"/>
  <c r="L31" i="478"/>
  <c r="AD19" i="473"/>
  <c r="AZ15" i="535"/>
  <c r="L30" i="535"/>
  <c r="AU15" i="535"/>
  <c r="K30" i="535"/>
  <c r="L22" i="535"/>
  <c r="L23" i="535"/>
  <c r="L24" i="535"/>
  <c r="L25" i="535"/>
  <c r="L26" i="535"/>
  <c r="L27" i="535"/>
  <c r="L28" i="535"/>
  <c r="L29" i="535"/>
  <c r="L21" i="535"/>
  <c r="K21" i="535"/>
  <c r="K25" i="535"/>
  <c r="V7" i="475"/>
  <c r="V8" i="475"/>
  <c r="V6" i="475"/>
  <c r="K7" i="475"/>
  <c r="K8" i="475"/>
  <c r="K6" i="475"/>
  <c r="J6" i="475"/>
  <c r="AE5" i="472"/>
  <c r="AE6" i="472"/>
  <c r="AE7" i="472"/>
  <c r="AE8" i="472"/>
  <c r="AE9" i="472"/>
  <c r="AE10" i="472"/>
  <c r="AE11" i="472"/>
  <c r="AD12" i="472"/>
  <c r="AE12" i="472"/>
  <c r="AE13" i="472"/>
  <c r="BM8" i="471"/>
  <c r="V9" i="296"/>
  <c r="V9" i="475"/>
  <c r="K9" i="296"/>
  <c r="K9" i="475"/>
  <c r="BN8" i="296"/>
  <c r="AG7" i="471"/>
  <c r="AG8" i="471"/>
  <c r="D48" i="469"/>
  <c r="E48" i="469"/>
  <c r="Q12" i="470"/>
  <c r="G31" i="470"/>
  <c r="G29" i="472"/>
  <c r="T12" i="470"/>
  <c r="H31" i="470"/>
  <c r="H29" i="472"/>
  <c r="AC10" i="470"/>
  <c r="AC9" i="472"/>
  <c r="K28" i="478"/>
  <c r="L35" i="472"/>
  <c r="AG9" i="296"/>
  <c r="AG7" i="296"/>
  <c r="AG8" i="296"/>
  <c r="AF6" i="296"/>
  <c r="J9" i="296"/>
  <c r="AF8" i="470"/>
  <c r="L27" i="470"/>
  <c r="N27" i="470"/>
  <c r="X17" i="470"/>
  <c r="Y17" i="470"/>
  <c r="Z17" i="470"/>
  <c r="AD17" i="472"/>
  <c r="AE15" i="472"/>
  <c r="AE16" i="472"/>
  <c r="AF14" i="470"/>
  <c r="L33" i="470"/>
  <c r="N33" i="470"/>
  <c r="AF13" i="470"/>
  <c r="AF12" i="472"/>
  <c r="AF12" i="470"/>
  <c r="AF11" i="472"/>
  <c r="AF11" i="470"/>
  <c r="L30" i="470"/>
  <c r="N30" i="470"/>
  <c r="AF10" i="470"/>
  <c r="L29" i="470"/>
  <c r="N29" i="470"/>
  <c r="AF9" i="470"/>
  <c r="L28" i="470"/>
  <c r="N28" i="470"/>
  <c r="AF7" i="472"/>
  <c r="AF7" i="470"/>
  <c r="AF6" i="472"/>
  <c r="AF5" i="472"/>
  <c r="A74" i="574"/>
  <c r="F49" i="574"/>
  <c r="I70" i="574"/>
  <c r="I71" i="574"/>
  <c r="H49" i="574"/>
  <c r="D49" i="574"/>
  <c r="E49" i="574"/>
  <c r="G49" i="574"/>
  <c r="I49" i="574"/>
  <c r="I72" i="574"/>
  <c r="I73" i="574"/>
  <c r="F41" i="574"/>
  <c r="H41" i="574"/>
  <c r="H70" i="574"/>
  <c r="I67" i="574"/>
  <c r="G41" i="574"/>
  <c r="D41" i="574"/>
  <c r="E41" i="574"/>
  <c r="D49" i="573"/>
  <c r="I68" i="573"/>
  <c r="G49" i="573"/>
  <c r="J49" i="573"/>
  <c r="AJ19" i="525"/>
  <c r="AJ20" i="525"/>
  <c r="AJ21" i="525"/>
  <c r="AJ22" i="525"/>
  <c r="AJ23" i="525"/>
  <c r="AJ24" i="525"/>
  <c r="AJ25" i="525"/>
  <c r="AJ26" i="525"/>
  <c r="AJ27" i="525"/>
  <c r="AJ28" i="525"/>
  <c r="AI28" i="525"/>
  <c r="AH28" i="525"/>
  <c r="AG19" i="525"/>
  <c r="AG20" i="525"/>
  <c r="AG21" i="525"/>
  <c r="AG22" i="525"/>
  <c r="AG23" i="525"/>
  <c r="AG24" i="525"/>
  <c r="AG25" i="525"/>
  <c r="AG26" i="525"/>
  <c r="AG27" i="525"/>
  <c r="AF28" i="525"/>
  <c r="AE28" i="525"/>
  <c r="AP6" i="525"/>
  <c r="AP7" i="525"/>
  <c r="AP8" i="525"/>
  <c r="AP9" i="525"/>
  <c r="AP10" i="525"/>
  <c r="AP11" i="525"/>
  <c r="AP12" i="525"/>
  <c r="AP13" i="525"/>
  <c r="AP5" i="525"/>
  <c r="AM11" i="525"/>
  <c r="AM5" i="525"/>
  <c r="AO14" i="525"/>
  <c r="AL14" i="525"/>
  <c r="AM6" i="525"/>
  <c r="AM7" i="525"/>
  <c r="AM8" i="525"/>
  <c r="AM9" i="525"/>
  <c r="AM10" i="525"/>
  <c r="AM12" i="525"/>
  <c r="AM13" i="525"/>
  <c r="AN14" i="525"/>
  <c r="AK14" i="525"/>
  <c r="O15" i="528"/>
  <c r="N15" i="528"/>
  <c r="M14" i="528"/>
  <c r="M15" i="528"/>
  <c r="D15" i="528"/>
  <c r="F15" i="528"/>
  <c r="H15" i="528"/>
  <c r="J15" i="528"/>
  <c r="L15" i="528"/>
  <c r="C15" i="528"/>
  <c r="E15" i="528"/>
  <c r="G15" i="528"/>
  <c r="I15" i="528"/>
  <c r="K15" i="528"/>
  <c r="L14" i="528"/>
  <c r="K14" i="528"/>
  <c r="O22" i="527"/>
  <c r="N22" i="527"/>
  <c r="M18" i="527"/>
  <c r="M19" i="527"/>
  <c r="M20" i="527"/>
  <c r="M21" i="527"/>
  <c r="M22" i="527"/>
  <c r="D22" i="527"/>
  <c r="F22" i="527"/>
  <c r="H22" i="527"/>
  <c r="L22" i="527"/>
  <c r="C22" i="527"/>
  <c r="E22" i="527"/>
  <c r="G22" i="527"/>
  <c r="K22" i="527"/>
  <c r="J22" i="527"/>
  <c r="I22" i="527"/>
  <c r="L21" i="527"/>
  <c r="K21" i="527"/>
  <c r="L20" i="527"/>
  <c r="K20" i="527"/>
  <c r="L19" i="527"/>
  <c r="K19" i="527"/>
  <c r="L18" i="527"/>
  <c r="K18" i="527"/>
  <c r="L5" i="486"/>
  <c r="L13" i="486"/>
  <c r="L6" i="486"/>
  <c r="L14" i="486"/>
  <c r="Z8" i="486"/>
  <c r="L18" i="486"/>
  <c r="L19" i="486"/>
  <c r="L11" i="486"/>
  <c r="K4" i="486"/>
  <c r="K12" i="486"/>
  <c r="Y6" i="486"/>
  <c r="K5" i="486"/>
  <c r="K13" i="486"/>
  <c r="Y7" i="486"/>
  <c r="K6" i="486"/>
  <c r="K11" i="486"/>
  <c r="L22" i="486"/>
  <c r="Z12" i="486"/>
  <c r="L21" i="486"/>
  <c r="Z11" i="486"/>
  <c r="L20" i="486"/>
  <c r="Z10" i="486"/>
  <c r="S5" i="424"/>
  <c r="V5" i="424"/>
  <c r="Y5" i="424"/>
  <c r="AB5" i="424"/>
  <c r="AE5" i="424"/>
  <c r="AH5" i="424"/>
  <c r="AK5" i="424"/>
  <c r="AN5" i="424"/>
  <c r="AQ5" i="424"/>
  <c r="S6" i="424"/>
  <c r="V6" i="424"/>
  <c r="Y6" i="424"/>
  <c r="AB6" i="424"/>
  <c r="AE6" i="424"/>
  <c r="AH6" i="424"/>
  <c r="AK6" i="424"/>
  <c r="AN6" i="424"/>
  <c r="AQ6" i="424"/>
  <c r="S7" i="424"/>
  <c r="V7" i="424"/>
  <c r="Y7" i="424"/>
  <c r="AB7" i="424"/>
  <c r="AE7" i="424"/>
  <c r="AH7" i="424"/>
  <c r="AK7" i="424"/>
  <c r="AN7" i="424"/>
  <c r="AQ7" i="424"/>
  <c r="S8" i="424"/>
  <c r="V8" i="424"/>
  <c r="Y8" i="424"/>
  <c r="AB8" i="424"/>
  <c r="AE8" i="424"/>
  <c r="AH8" i="424"/>
  <c r="AK8" i="424"/>
  <c r="AN8" i="424"/>
  <c r="AQ8" i="424"/>
  <c r="Q9" i="424"/>
  <c r="R9" i="424"/>
  <c r="S9" i="424"/>
  <c r="T9" i="424"/>
  <c r="U9" i="424"/>
  <c r="V9" i="424"/>
  <c r="W9" i="424"/>
  <c r="X9" i="424"/>
  <c r="Y9" i="424"/>
  <c r="Z9" i="424"/>
  <c r="AA9" i="424"/>
  <c r="AB9" i="424"/>
  <c r="Z19" i="424"/>
  <c r="AA19" i="424"/>
  <c r="AB19" i="424"/>
  <c r="AA14" i="424"/>
  <c r="AB14" i="424"/>
  <c r="AB20" i="424"/>
  <c r="AC9" i="424"/>
  <c r="AD9" i="424"/>
  <c r="AE9" i="424"/>
  <c r="AC19" i="424"/>
  <c r="AD19" i="424"/>
  <c r="AE19" i="424"/>
  <c r="AC14" i="424"/>
  <c r="AD14" i="424"/>
  <c r="AE14" i="424"/>
  <c r="AE20" i="424"/>
  <c r="AF9" i="424"/>
  <c r="AG9" i="424"/>
  <c r="AH9" i="424"/>
  <c r="AI9" i="424"/>
  <c r="AJ9" i="424"/>
  <c r="AK9" i="424"/>
  <c r="AL9" i="424"/>
  <c r="AM9" i="424"/>
  <c r="AN9" i="424"/>
  <c r="AO9" i="424"/>
  <c r="AP9" i="424"/>
  <c r="AQ9" i="424"/>
  <c r="AO19" i="424"/>
  <c r="AP19" i="424"/>
  <c r="AQ19" i="424"/>
  <c r="AO14" i="424"/>
  <c r="AP14" i="424"/>
  <c r="AQ14" i="424"/>
  <c r="AQ20" i="424"/>
  <c r="S10" i="424"/>
  <c r="V10" i="424"/>
  <c r="Y10" i="424"/>
  <c r="AB10" i="424"/>
  <c r="AE10" i="424"/>
  <c r="AH10" i="424"/>
  <c r="AK10" i="424"/>
  <c r="AN10" i="424"/>
  <c r="AQ10" i="424"/>
  <c r="S11" i="424"/>
  <c r="V11" i="424"/>
  <c r="Y11" i="424"/>
  <c r="AB11" i="424"/>
  <c r="AE11" i="424"/>
  <c r="AH11" i="424"/>
  <c r="AK11" i="424"/>
  <c r="AN11" i="424"/>
  <c r="AQ11" i="424"/>
  <c r="S12" i="424"/>
  <c r="V12" i="424"/>
  <c r="Y12" i="424"/>
  <c r="AB12" i="424"/>
  <c r="AE12" i="424"/>
  <c r="AH12" i="424"/>
  <c r="AK12" i="424"/>
  <c r="AN12" i="424"/>
  <c r="AQ12" i="424"/>
  <c r="S13" i="424"/>
  <c r="V13" i="424"/>
  <c r="Y13" i="424"/>
  <c r="AB13" i="424"/>
  <c r="AE13" i="424"/>
  <c r="AH13" i="424"/>
  <c r="AK13" i="424"/>
  <c r="AN13" i="424"/>
  <c r="AQ13" i="424"/>
  <c r="R14" i="424"/>
  <c r="S14" i="424"/>
  <c r="U14" i="424"/>
  <c r="V14" i="424"/>
  <c r="X14" i="424"/>
  <c r="Y14" i="424"/>
  <c r="AF14" i="424"/>
  <c r="AG14" i="424"/>
  <c r="AH14" i="424"/>
  <c r="AI14" i="424"/>
  <c r="AJ14" i="424"/>
  <c r="AK14" i="424"/>
  <c r="AL14" i="424"/>
  <c r="AM14" i="424"/>
  <c r="AN14" i="424"/>
  <c r="S15" i="424"/>
  <c r="V15" i="424"/>
  <c r="Y15" i="424"/>
  <c r="AB15" i="424"/>
  <c r="AE15" i="424"/>
  <c r="AH15" i="424"/>
  <c r="AK15" i="424"/>
  <c r="AN15" i="424"/>
  <c r="AQ15" i="424"/>
  <c r="S16" i="424"/>
  <c r="V16" i="424"/>
  <c r="Y16" i="424"/>
  <c r="AB16" i="424"/>
  <c r="AE16" i="424"/>
  <c r="AH16" i="424"/>
  <c r="AK16" i="424"/>
  <c r="AN16" i="424"/>
  <c r="AQ16" i="424"/>
  <c r="S17" i="424"/>
  <c r="V17" i="424"/>
  <c r="Y17" i="424"/>
  <c r="AB17" i="424"/>
  <c r="AE17" i="424"/>
  <c r="AH17" i="424"/>
  <c r="AK17" i="424"/>
  <c r="AN17" i="424"/>
  <c r="AQ17" i="424"/>
  <c r="S18" i="424"/>
  <c r="V18" i="424"/>
  <c r="Y18" i="424"/>
  <c r="AB18" i="424"/>
  <c r="AE18" i="424"/>
  <c r="AH18" i="424"/>
  <c r="AK18" i="424"/>
  <c r="AN18" i="424"/>
  <c r="AQ18" i="424"/>
  <c r="Q19" i="424"/>
  <c r="R19" i="424"/>
  <c r="S19" i="424"/>
  <c r="T19" i="424"/>
  <c r="U19" i="424"/>
  <c r="V19" i="424"/>
  <c r="W19" i="424"/>
  <c r="X19" i="424"/>
  <c r="Y19" i="424"/>
  <c r="Y20" i="424"/>
  <c r="AF19" i="424"/>
  <c r="AG19" i="424"/>
  <c r="AH19" i="424"/>
  <c r="AH20" i="424"/>
  <c r="AI19" i="424"/>
  <c r="AJ19" i="424"/>
  <c r="AK19" i="424"/>
  <c r="AL19" i="424"/>
  <c r="AM19" i="424"/>
  <c r="AN19" i="424"/>
  <c r="Q20" i="424"/>
  <c r="R20" i="424"/>
  <c r="T20" i="424"/>
  <c r="U20" i="424"/>
  <c r="W20" i="424"/>
  <c r="Z20" i="424"/>
  <c r="AA20" i="424"/>
  <c r="AC20" i="424"/>
  <c r="AD20" i="424"/>
  <c r="AG20" i="424"/>
  <c r="AI20" i="424"/>
  <c r="AJ20" i="424"/>
  <c r="AL20" i="424"/>
  <c r="AM20" i="424"/>
  <c r="AO20" i="424"/>
  <c r="AP20" i="424"/>
  <c r="AR14" i="424"/>
  <c r="BH8" i="337"/>
  <c r="AQ7" i="422"/>
  <c r="AS7" i="422"/>
  <c r="BD8" i="337"/>
  <c r="BI8" i="337"/>
  <c r="AT16" i="424"/>
  <c r="AE6" i="295"/>
  <c r="BH6" i="337"/>
  <c r="AQ5" i="422"/>
  <c r="AS5" i="422"/>
  <c r="BH7" i="337"/>
  <c r="AS6" i="422"/>
  <c r="BJ12" i="424"/>
  <c r="BK11" i="424"/>
  <c r="BJ10" i="424"/>
  <c r="AR19" i="424"/>
  <c r="BI5" i="424"/>
  <c r="BI10" i="424"/>
  <c r="AD8" i="295"/>
  <c r="AC8" i="295"/>
  <c r="AE7" i="295"/>
  <c r="AE5" i="295"/>
  <c r="AS8" i="422"/>
  <c r="BH9" i="337"/>
  <c r="BH10" i="337"/>
  <c r="BG9" i="337"/>
  <c r="BG10" i="337"/>
  <c r="BF9" i="337"/>
  <c r="BF10" i="337"/>
  <c r="BE9" i="337"/>
  <c r="BE10" i="337"/>
  <c r="Z6" i="532"/>
  <c r="AF6" i="498"/>
  <c r="C125" i="567"/>
  <c r="J23" i="493"/>
  <c r="AD5" i="570"/>
  <c r="M193" i="570"/>
  <c r="AD6" i="570"/>
  <c r="M369" i="570"/>
  <c r="AD7" i="570"/>
  <c r="O228" i="498"/>
  <c r="AF8" i="498"/>
  <c r="D52" i="565"/>
  <c r="C52" i="565"/>
  <c r="D47" i="565"/>
  <c r="C47" i="565"/>
  <c r="D39" i="565"/>
  <c r="C39" i="565"/>
  <c r="D34" i="565"/>
  <c r="C34" i="565"/>
  <c r="J9" i="493"/>
  <c r="J17" i="493"/>
  <c r="J26" i="493"/>
  <c r="I9" i="493"/>
  <c r="I17" i="493"/>
  <c r="I26" i="493"/>
  <c r="J25" i="493"/>
  <c r="J24" i="493"/>
  <c r="J22" i="493"/>
  <c r="T13" i="498"/>
  <c r="T12" i="498"/>
  <c r="L369" i="570"/>
  <c r="AC7" i="570"/>
  <c r="BJ16" i="424"/>
  <c r="AT15" i="424"/>
  <c r="BJ15" i="424"/>
  <c r="AT17" i="424"/>
  <c r="BJ17" i="424"/>
  <c r="AT18" i="424"/>
  <c r="BJ18" i="424"/>
  <c r="BJ6" i="424"/>
  <c r="BJ7" i="424"/>
  <c r="BK8" i="424"/>
  <c r="BK13" i="424"/>
  <c r="BJ13" i="424"/>
  <c r="BI6" i="424"/>
  <c r="BI7" i="424"/>
  <c r="BI8" i="424"/>
  <c r="BI11" i="424"/>
  <c r="BI12" i="424"/>
  <c r="BI13" i="424"/>
  <c r="BI15" i="424"/>
  <c r="BI16" i="424"/>
  <c r="BI17" i="424"/>
  <c r="BI18" i="424"/>
  <c r="BH5" i="424"/>
  <c r="BG8" i="467"/>
  <c r="BG32" i="467"/>
  <c r="BF8" i="467"/>
  <c r="BF32" i="467"/>
  <c r="BK26" i="467"/>
  <c r="BH26" i="467"/>
  <c r="BL26" i="467"/>
  <c r="CD20" i="467"/>
  <c r="BK25" i="467"/>
  <c r="BH25" i="467"/>
  <c r="BL25" i="467"/>
  <c r="CD19" i="467"/>
  <c r="BL24" i="467"/>
  <c r="CD18" i="467"/>
  <c r="BK18" i="467"/>
  <c r="BK10" i="467"/>
  <c r="BK34" i="467"/>
  <c r="CP14" i="467"/>
  <c r="BH18" i="467"/>
  <c r="BK17" i="467"/>
  <c r="BK9" i="467"/>
  <c r="BH17" i="467"/>
  <c r="BH9" i="467"/>
  <c r="BL9" i="467"/>
  <c r="CD7" i="467"/>
  <c r="BL16" i="467"/>
  <c r="CD12" i="467"/>
  <c r="G24" i="467"/>
  <c r="G16" i="467"/>
  <c r="D24" i="467"/>
  <c r="D16" i="467"/>
  <c r="D8" i="467"/>
  <c r="CH6" i="467"/>
  <c r="BJ10" i="467"/>
  <c r="BI10" i="467"/>
  <c r="BI34" i="467"/>
  <c r="BG10" i="467"/>
  <c r="BF10" i="467"/>
  <c r="BH33" i="467"/>
  <c r="CP7" i="467"/>
  <c r="BJ9" i="467"/>
  <c r="BJ33" i="467"/>
  <c r="BI9" i="467"/>
  <c r="BI33" i="467"/>
  <c r="BG9" i="467"/>
  <c r="BG33" i="467"/>
  <c r="BF9" i="467"/>
  <c r="BF33" i="467"/>
  <c r="BJ8" i="467"/>
  <c r="BI8" i="467"/>
  <c r="BI32" i="467"/>
  <c r="BJ34" i="467"/>
  <c r="BG34" i="467"/>
  <c r="BF34" i="467"/>
  <c r="BK32" i="467"/>
  <c r="CP12" i="467"/>
  <c r="BJ32" i="467"/>
  <c r="Z9" i="447"/>
  <c r="Z7" i="447"/>
  <c r="AA7" i="447"/>
  <c r="AB7" i="447"/>
  <c r="W7" i="447"/>
  <c r="AB23" i="447"/>
  <c r="AB22" i="447"/>
  <c r="AB21" i="447"/>
  <c r="AB16" i="447"/>
  <c r="AB15" i="447"/>
  <c r="AB14" i="447"/>
  <c r="AA9" i="447"/>
  <c r="AB9" i="447"/>
  <c r="Z8" i="447"/>
  <c r="AA8" i="447"/>
  <c r="AB8" i="447"/>
  <c r="C15" i="287"/>
  <c r="D15" i="287"/>
  <c r="E15" i="287"/>
  <c r="F15" i="287"/>
  <c r="C16" i="287"/>
  <c r="D16" i="287"/>
  <c r="E16" i="287"/>
  <c r="F16" i="287"/>
  <c r="D14" i="287"/>
  <c r="E14" i="287"/>
  <c r="C14" i="287"/>
  <c r="F14" i="287"/>
  <c r="I41" i="574"/>
  <c r="H72" i="574"/>
  <c r="I33" i="574"/>
  <c r="H33" i="574"/>
  <c r="G68" i="574"/>
  <c r="G33" i="574"/>
  <c r="G67" i="574"/>
  <c r="F33" i="574"/>
  <c r="E33" i="574"/>
  <c r="D33" i="574"/>
  <c r="I25" i="574"/>
  <c r="H25" i="574"/>
  <c r="F68" i="574"/>
  <c r="G25" i="574"/>
  <c r="F67" i="574"/>
  <c r="F25" i="574"/>
  <c r="E25" i="574"/>
  <c r="D25" i="574"/>
  <c r="I17" i="574"/>
  <c r="H17" i="574"/>
  <c r="E68" i="574"/>
  <c r="G17" i="574"/>
  <c r="F17" i="574"/>
  <c r="E70" i="574"/>
  <c r="E71" i="574"/>
  <c r="E17" i="574"/>
  <c r="D17" i="574"/>
  <c r="I9" i="574"/>
  <c r="H9" i="574"/>
  <c r="D68" i="574"/>
  <c r="G9" i="574"/>
  <c r="D72" i="574"/>
  <c r="D73" i="574"/>
  <c r="F9" i="574"/>
  <c r="E9" i="574"/>
  <c r="D9" i="574"/>
  <c r="J33" i="573"/>
  <c r="G70" i="573"/>
  <c r="G33" i="573"/>
  <c r="D33" i="573"/>
  <c r="F70" i="573"/>
  <c r="J25" i="573"/>
  <c r="F72" i="573"/>
  <c r="G25" i="573"/>
  <c r="D25" i="573"/>
  <c r="J17" i="573"/>
  <c r="G17" i="573"/>
  <c r="D17" i="573"/>
  <c r="J9" i="573"/>
  <c r="G9" i="573"/>
  <c r="D70" i="573"/>
  <c r="D9" i="573"/>
  <c r="D70" i="574"/>
  <c r="D71" i="574"/>
  <c r="E72" i="574"/>
  <c r="E73" i="574"/>
  <c r="F68" i="573"/>
  <c r="G70" i="574"/>
  <c r="G71" i="574"/>
  <c r="H68" i="574"/>
  <c r="F70" i="574"/>
  <c r="E67" i="574"/>
  <c r="G72" i="573"/>
  <c r="G68" i="573"/>
  <c r="H68" i="573"/>
  <c r="D72" i="573"/>
  <c r="H70" i="573"/>
  <c r="H72" i="573"/>
  <c r="D15" i="359"/>
  <c r="C15" i="359"/>
  <c r="G18" i="359"/>
  <c r="G20" i="359"/>
  <c r="P17" i="473"/>
  <c r="K369" i="570"/>
  <c r="AB7" i="570"/>
  <c r="J369" i="570"/>
  <c r="AA7" i="570"/>
  <c r="I369" i="570"/>
  <c r="Z7" i="570"/>
  <c r="H369" i="570"/>
  <c r="Y7" i="570"/>
  <c r="G369" i="570"/>
  <c r="X7" i="570"/>
  <c r="F369" i="570"/>
  <c r="W7" i="570"/>
  <c r="E369" i="570"/>
  <c r="V7" i="570"/>
  <c r="R343" i="570"/>
  <c r="S338" i="570"/>
  <c r="R294" i="570"/>
  <c r="R285" i="570"/>
  <c r="R282" i="570"/>
  <c r="R279" i="570"/>
  <c r="R273" i="570"/>
  <c r="R236" i="570"/>
  <c r="R227" i="570"/>
  <c r="R225" i="570"/>
  <c r="R218" i="570"/>
  <c r="R217" i="570"/>
  <c r="R215" i="570"/>
  <c r="R214" i="570"/>
  <c r="R211" i="570"/>
  <c r="R210" i="570"/>
  <c r="R208" i="570"/>
  <c r="R207" i="570"/>
  <c r="S206" i="570"/>
  <c r="R198" i="570"/>
  <c r="R194" i="570"/>
  <c r="L193" i="570"/>
  <c r="AC6" i="570"/>
  <c r="K193" i="570"/>
  <c r="AB6" i="570"/>
  <c r="J193" i="570"/>
  <c r="AA6" i="570"/>
  <c r="I193" i="570"/>
  <c r="Z6" i="570"/>
  <c r="H193" i="570"/>
  <c r="Y6" i="570"/>
  <c r="G193" i="570"/>
  <c r="X6" i="570"/>
  <c r="F193" i="570"/>
  <c r="W6" i="570"/>
  <c r="E193" i="570"/>
  <c r="V6" i="570"/>
  <c r="S126" i="570"/>
  <c r="S118" i="570"/>
  <c r="S92" i="570"/>
  <c r="S89" i="570"/>
  <c r="L81" i="570"/>
  <c r="AC5" i="570"/>
  <c r="K81" i="570"/>
  <c r="AB5" i="570"/>
  <c r="J81" i="570"/>
  <c r="AA5" i="570"/>
  <c r="I81" i="570"/>
  <c r="Z5" i="570"/>
  <c r="H81" i="570"/>
  <c r="Y5" i="570"/>
  <c r="G81" i="570"/>
  <c r="X5" i="570"/>
  <c r="F81" i="570"/>
  <c r="W5" i="570"/>
  <c r="E81" i="570"/>
  <c r="V5" i="570"/>
  <c r="R79" i="570"/>
  <c r="S78" i="570"/>
  <c r="R77" i="570"/>
  <c r="S76" i="570"/>
  <c r="R75" i="570"/>
  <c r="S74" i="570"/>
  <c r="R73" i="570"/>
  <c r="S72" i="570"/>
  <c r="R71" i="570"/>
  <c r="S70" i="570"/>
  <c r="R69" i="570"/>
  <c r="S68" i="570"/>
  <c r="R67" i="570"/>
  <c r="S60" i="570"/>
  <c r="S58" i="570"/>
  <c r="R57" i="570"/>
  <c r="S56" i="570"/>
  <c r="R55" i="570"/>
  <c r="R38" i="570"/>
  <c r="R36" i="570"/>
  <c r="S35" i="570"/>
  <c r="R34" i="570"/>
  <c r="R30" i="570"/>
  <c r="R26" i="570"/>
  <c r="S25" i="570"/>
  <c r="R24" i="570"/>
  <c r="S12" i="570"/>
  <c r="R11" i="570"/>
  <c r="S10" i="570"/>
  <c r="R9" i="570"/>
  <c r="S8" i="570"/>
  <c r="R7" i="570"/>
  <c r="S6" i="570"/>
  <c r="R5" i="570"/>
  <c r="L15" i="359"/>
  <c r="K18" i="359"/>
  <c r="BK10" i="558"/>
  <c r="BK11" i="558"/>
  <c r="BK12" i="558"/>
  <c r="BK13" i="558"/>
  <c r="BK14" i="558"/>
  <c r="BK20" i="558"/>
  <c r="BK15" i="558"/>
  <c r="BK16" i="558"/>
  <c r="BK17" i="558"/>
  <c r="BK21" i="558"/>
  <c r="BJ10" i="558"/>
  <c r="BJ12" i="558"/>
  <c r="BJ13" i="558"/>
  <c r="BJ14" i="558"/>
  <c r="BJ15" i="558"/>
  <c r="BJ16" i="558"/>
  <c r="BJ17" i="558"/>
  <c r="BK9" i="558"/>
  <c r="BJ9" i="558"/>
  <c r="BH9" i="558"/>
  <c r="BH10" i="558"/>
  <c r="BH19" i="558"/>
  <c r="AO21" i="558"/>
  <c r="AN21" i="558"/>
  <c r="AO20" i="558"/>
  <c r="AO19" i="558"/>
  <c r="AN20" i="558"/>
  <c r="AN19" i="558"/>
  <c r="S21" i="558"/>
  <c r="R21" i="558"/>
  <c r="S20" i="558"/>
  <c r="S19" i="558"/>
  <c r="S22" i="558"/>
  <c r="R20" i="558"/>
  <c r="R19" i="558"/>
  <c r="BB10" i="484"/>
  <c r="BB11" i="484"/>
  <c r="BB12" i="484"/>
  <c r="BB13" i="484"/>
  <c r="BB14" i="484"/>
  <c r="BB15" i="484"/>
  <c r="BB16" i="484"/>
  <c r="BB17" i="484"/>
  <c r="BB9" i="484"/>
  <c r="AQ10" i="484"/>
  <c r="AQ11" i="484"/>
  <c r="AQ12" i="484"/>
  <c r="AQ13" i="484"/>
  <c r="AQ14" i="484"/>
  <c r="AQ15" i="484"/>
  <c r="AQ16" i="484"/>
  <c r="AQ17" i="484"/>
  <c r="AP9" i="484"/>
  <c r="BM10" i="484"/>
  <c r="BM11" i="484"/>
  <c r="BM12" i="484"/>
  <c r="BM13" i="484"/>
  <c r="BM14" i="484"/>
  <c r="BM15" i="484"/>
  <c r="BM16" i="484"/>
  <c r="BM17" i="484"/>
  <c r="BM9" i="484"/>
  <c r="BB21" i="484"/>
  <c r="BB19" i="484"/>
  <c r="M17" i="287"/>
  <c r="M16" i="287"/>
  <c r="M15" i="287"/>
  <c r="M14" i="287"/>
  <c r="E18" i="287"/>
  <c r="R6" i="287"/>
  <c r="D18" i="287"/>
  <c r="Q6" i="287"/>
  <c r="F17" i="287"/>
  <c r="J39" i="503"/>
  <c r="K19" i="486"/>
  <c r="T110" i="525"/>
  <c r="T109" i="525"/>
  <c r="T106" i="525"/>
  <c r="T103" i="525"/>
  <c r="T112" i="525"/>
  <c r="T97" i="525"/>
  <c r="E82" i="525"/>
  <c r="E81" i="525"/>
  <c r="E75" i="525"/>
  <c r="E78" i="525"/>
  <c r="E84" i="525"/>
  <c r="S98" i="525"/>
  <c r="R98" i="525"/>
  <c r="T96" i="525"/>
  <c r="T92" i="525"/>
  <c r="T89" i="525"/>
  <c r="V56" i="525"/>
  <c r="U56" i="525"/>
  <c r="W56" i="525"/>
  <c r="W55" i="525"/>
  <c r="W54" i="525"/>
  <c r="W53" i="525"/>
  <c r="W52" i="525"/>
  <c r="W51" i="525"/>
  <c r="W50" i="525"/>
  <c r="W49" i="525"/>
  <c r="W48" i="525"/>
  <c r="W47" i="525"/>
  <c r="V42" i="525"/>
  <c r="U42" i="525"/>
  <c r="W42" i="525"/>
  <c r="W41" i="525"/>
  <c r="W40" i="525"/>
  <c r="W39" i="525"/>
  <c r="W38" i="525"/>
  <c r="W37" i="525"/>
  <c r="W36" i="525"/>
  <c r="W35" i="525"/>
  <c r="W34" i="525"/>
  <c r="W33" i="525"/>
  <c r="AA20" i="525"/>
  <c r="AA21" i="525"/>
  <c r="AA22" i="525"/>
  <c r="AA23" i="525"/>
  <c r="AA24" i="525"/>
  <c r="AA25" i="525"/>
  <c r="AA26" i="525"/>
  <c r="AA27" i="525"/>
  <c r="AA19" i="525"/>
  <c r="AC28" i="525"/>
  <c r="AB28" i="525"/>
  <c r="Z28" i="525"/>
  <c r="Y28" i="525"/>
  <c r="AD27" i="525"/>
  <c r="AD26" i="525"/>
  <c r="AD25" i="525"/>
  <c r="AD24" i="525"/>
  <c r="AD23" i="525"/>
  <c r="AD22" i="525"/>
  <c r="AD19" i="525"/>
  <c r="AD20" i="525"/>
  <c r="AD21" i="525"/>
  <c r="AD28" i="525"/>
  <c r="AI14" i="525"/>
  <c r="AH14" i="525"/>
  <c r="AF14" i="525"/>
  <c r="AE14" i="525"/>
  <c r="AJ13" i="525"/>
  <c r="AG13" i="525"/>
  <c r="AJ12" i="525"/>
  <c r="AG12" i="525"/>
  <c r="AJ11" i="525"/>
  <c r="AG11" i="525"/>
  <c r="AJ10" i="525"/>
  <c r="AG10" i="525"/>
  <c r="AJ9" i="525"/>
  <c r="AG9" i="525"/>
  <c r="AJ8" i="525"/>
  <c r="AG8" i="525"/>
  <c r="AJ7" i="525"/>
  <c r="AG7" i="525"/>
  <c r="AJ6" i="525"/>
  <c r="AG6" i="525"/>
  <c r="AJ5" i="525"/>
  <c r="AJ14" i="525"/>
  <c r="AG5" i="525"/>
  <c r="AG14" i="525"/>
  <c r="L39" i="503"/>
  <c r="Z39" i="503"/>
  <c r="K22" i="507"/>
  <c r="BL9" i="484"/>
  <c r="B38" i="503"/>
  <c r="P38" i="503"/>
  <c r="R38" i="503"/>
  <c r="P39" i="503"/>
  <c r="R39" i="503"/>
  <c r="R40" i="503"/>
  <c r="V39" i="503"/>
  <c r="X39" i="503"/>
  <c r="S39" i="503"/>
  <c r="U39" i="503"/>
  <c r="O39" i="503"/>
  <c r="K39" i="503"/>
  <c r="Y39" i="503"/>
  <c r="AA39" i="503"/>
  <c r="G39" i="503"/>
  <c r="D39" i="503"/>
  <c r="V38" i="503"/>
  <c r="X38" i="503"/>
  <c r="X40" i="503"/>
  <c r="S38" i="503"/>
  <c r="U38" i="503"/>
  <c r="U40" i="503"/>
  <c r="O38" i="503"/>
  <c r="J38" i="503"/>
  <c r="G38" i="503"/>
  <c r="AF8" i="483"/>
  <c r="AF9" i="483"/>
  <c r="AF10" i="483"/>
  <c r="AF11" i="483"/>
  <c r="AF12" i="483"/>
  <c r="AF13" i="483"/>
  <c r="AF14" i="483"/>
  <c r="AF15" i="483"/>
  <c r="AF7" i="483"/>
  <c r="AE7" i="483"/>
  <c r="U16" i="483"/>
  <c r="J16" i="483"/>
  <c r="J31" i="482"/>
  <c r="K6" i="537"/>
  <c r="J32" i="482"/>
  <c r="J30" i="482"/>
  <c r="J27" i="482"/>
  <c r="AF8" i="480"/>
  <c r="AF9" i="480"/>
  <c r="AF10" i="480"/>
  <c r="AF11" i="480"/>
  <c r="AF12" i="480"/>
  <c r="AF13" i="480"/>
  <c r="AF14" i="480"/>
  <c r="AF15" i="480"/>
  <c r="AF16" i="480"/>
  <c r="AE7" i="480"/>
  <c r="K50" i="479"/>
  <c r="K49" i="479"/>
  <c r="K48" i="479"/>
  <c r="U7" i="481"/>
  <c r="U8" i="481"/>
  <c r="J7" i="481"/>
  <c r="J8" i="481"/>
  <c r="U6" i="481"/>
  <c r="J6" i="481"/>
  <c r="AB7" i="478"/>
  <c r="AB8" i="478"/>
  <c r="AB9" i="478"/>
  <c r="AB10" i="478"/>
  <c r="AB11" i="478"/>
  <c r="AB12" i="478"/>
  <c r="AA13" i="478"/>
  <c r="AB13" i="478"/>
  <c r="AB14" i="478"/>
  <c r="AB6" i="478"/>
  <c r="AF7" i="476"/>
  <c r="AF8" i="476"/>
  <c r="AF6" i="476"/>
  <c r="AF9" i="476"/>
  <c r="C77" i="565"/>
  <c r="AC15" i="473"/>
  <c r="N228" i="498"/>
  <c r="AE8" i="498"/>
  <c r="N126" i="498"/>
  <c r="AE7" i="498"/>
  <c r="N14" i="498"/>
  <c r="AE5" i="498"/>
  <c r="K22" i="528"/>
  <c r="O23" i="528"/>
  <c r="N23" i="528"/>
  <c r="J23" i="528"/>
  <c r="I23" i="528"/>
  <c r="H23" i="528"/>
  <c r="G23" i="528"/>
  <c r="C23" i="528"/>
  <c r="E23" i="528"/>
  <c r="K23" i="528"/>
  <c r="F23" i="528"/>
  <c r="D23" i="528"/>
  <c r="L23" i="528"/>
  <c r="L22" i="528"/>
  <c r="M22" i="528"/>
  <c r="L30" i="527"/>
  <c r="L31" i="527"/>
  <c r="L32" i="527"/>
  <c r="L29" i="527"/>
  <c r="K30" i="527"/>
  <c r="K31" i="527"/>
  <c r="K32" i="527"/>
  <c r="K29" i="527"/>
  <c r="B30" i="527"/>
  <c r="B31" i="527"/>
  <c r="B32" i="527"/>
  <c r="B29" i="527"/>
  <c r="O33" i="527"/>
  <c r="N33" i="527"/>
  <c r="J33" i="527"/>
  <c r="I33" i="527"/>
  <c r="H33" i="527"/>
  <c r="G33" i="527"/>
  <c r="F33" i="527"/>
  <c r="E33" i="527"/>
  <c r="C33" i="527"/>
  <c r="K33" i="527"/>
  <c r="D33" i="527"/>
  <c r="M32" i="527"/>
  <c r="M31" i="527"/>
  <c r="M30" i="527"/>
  <c r="M29" i="527"/>
  <c r="I23" i="493"/>
  <c r="I24" i="493"/>
  <c r="I25" i="493"/>
  <c r="T178" i="498"/>
  <c r="I22" i="493"/>
  <c r="H22" i="493"/>
  <c r="C9" i="492"/>
  <c r="K22" i="486"/>
  <c r="Y12" i="486"/>
  <c r="K20" i="486"/>
  <c r="Y10" i="486"/>
  <c r="AA8" i="295"/>
  <c r="Z8" i="295"/>
  <c r="AB8" i="295"/>
  <c r="Z9" i="295"/>
  <c r="AB7" i="295"/>
  <c r="AB6" i="295"/>
  <c r="AB5" i="295"/>
  <c r="AM8" i="422"/>
  <c r="AK8" i="422"/>
  <c r="AJ8" i="422"/>
  <c r="AN7" i="422"/>
  <c r="AL7" i="422"/>
  <c r="AN6" i="422"/>
  <c r="AN5" i="422"/>
  <c r="AL5" i="422"/>
  <c r="AX7" i="337"/>
  <c r="AX6" i="337"/>
  <c r="AX8" i="337"/>
  <c r="AX9" i="337"/>
  <c r="BA9" i="337"/>
  <c r="AZ9" i="337"/>
  <c r="AY9" i="337"/>
  <c r="BB8" i="337"/>
  <c r="BB7" i="337"/>
  <c r="BB6" i="337"/>
  <c r="BC6" i="337"/>
  <c r="Y4" i="532"/>
  <c r="Y6" i="532"/>
  <c r="Y5" i="532"/>
  <c r="BC8" i="337"/>
  <c r="K8" i="424"/>
  <c r="K28" i="535"/>
  <c r="J28" i="535"/>
  <c r="K22" i="535"/>
  <c r="K23" i="535"/>
  <c r="K24" i="535"/>
  <c r="K26" i="535"/>
  <c r="K27" i="535"/>
  <c r="K29" i="535"/>
  <c r="J21" i="535"/>
  <c r="I27" i="535"/>
  <c r="I24" i="535"/>
  <c r="I21" i="535"/>
  <c r="U7" i="475"/>
  <c r="U8" i="475"/>
  <c r="J7" i="475"/>
  <c r="J8" i="475"/>
  <c r="U6" i="475"/>
  <c r="I6" i="475"/>
  <c r="AB6" i="472"/>
  <c r="AB7" i="472"/>
  <c r="AB8" i="472"/>
  <c r="AB9" i="472"/>
  <c r="AB10" i="472"/>
  <c r="AB11" i="472"/>
  <c r="AB12" i="472"/>
  <c r="AB13" i="472"/>
  <c r="AB5" i="472"/>
  <c r="AA12" i="472"/>
  <c r="AF6" i="471"/>
  <c r="AF7" i="471"/>
  <c r="AF8" i="471"/>
  <c r="J9" i="481"/>
  <c r="K45" i="469"/>
  <c r="K45" i="473"/>
  <c r="K44" i="469"/>
  <c r="K44" i="473"/>
  <c r="K43" i="469"/>
  <c r="K43" i="473"/>
  <c r="K42" i="469"/>
  <c r="K42" i="473"/>
  <c r="AB17" i="478"/>
  <c r="AB16" i="478"/>
  <c r="AA20" i="469"/>
  <c r="AC14" i="478"/>
  <c r="AC13" i="478"/>
  <c r="AC12" i="478"/>
  <c r="AC9" i="478"/>
  <c r="AC8" i="478"/>
  <c r="AC6" i="478"/>
  <c r="AF7" i="296"/>
  <c r="AF8" i="296"/>
  <c r="AE6" i="296"/>
  <c r="U9" i="296"/>
  <c r="K51" i="470"/>
  <c r="AC14" i="470"/>
  <c r="AC13" i="472"/>
  <c r="AC13" i="470"/>
  <c r="K32" i="470"/>
  <c r="O32" i="470"/>
  <c r="AC12" i="470"/>
  <c r="K31" i="470"/>
  <c r="AC11" i="470"/>
  <c r="K30" i="470"/>
  <c r="K29" i="470"/>
  <c r="O29" i="470"/>
  <c r="AC9" i="470"/>
  <c r="K28" i="470"/>
  <c r="O28" i="470"/>
  <c r="AC8" i="470"/>
  <c r="K27" i="470"/>
  <c r="O27" i="470"/>
  <c r="AC7" i="470"/>
  <c r="K26" i="470"/>
  <c r="O26" i="470"/>
  <c r="AY8" i="467"/>
  <c r="AY32" i="467"/>
  <c r="BA26" i="467"/>
  <c r="K52" i="470"/>
  <c r="BD26" i="467"/>
  <c r="BD25" i="467"/>
  <c r="BA25" i="467"/>
  <c r="BA17" i="467"/>
  <c r="BD24" i="467"/>
  <c r="BA24" i="467"/>
  <c r="BD18" i="467"/>
  <c r="BA18" i="467"/>
  <c r="BE18" i="467"/>
  <c r="CC14" i="467"/>
  <c r="BD17" i="467"/>
  <c r="BD16" i="467"/>
  <c r="BA16" i="467"/>
  <c r="BE16" i="467"/>
  <c r="CC12" i="467"/>
  <c r="BC10" i="467"/>
  <c r="BC34" i="467"/>
  <c r="BB10" i="467"/>
  <c r="BB34" i="467"/>
  <c r="AZ10" i="467"/>
  <c r="AZ34" i="467"/>
  <c r="AY10" i="467"/>
  <c r="AY34" i="467"/>
  <c r="BC9" i="467"/>
  <c r="BC33" i="467"/>
  <c r="BB9" i="467"/>
  <c r="BB33" i="467"/>
  <c r="AZ9" i="467"/>
  <c r="AZ33" i="467"/>
  <c r="AY9" i="467"/>
  <c r="AY33" i="467"/>
  <c r="BC8" i="467"/>
  <c r="BC32" i="467"/>
  <c r="BB8" i="467"/>
  <c r="BB32" i="467"/>
  <c r="AZ8" i="467"/>
  <c r="AZ32" i="467"/>
  <c r="CM5" i="467"/>
  <c r="Y23" i="447"/>
  <c r="Y22" i="447"/>
  <c r="Y21" i="447"/>
  <c r="Y16" i="447"/>
  <c r="Y15" i="447"/>
  <c r="Y14" i="447"/>
  <c r="X9" i="447"/>
  <c r="W9" i="447"/>
  <c r="X8" i="447"/>
  <c r="W8" i="447"/>
  <c r="Y8" i="447"/>
  <c r="X7" i="447"/>
  <c r="BD8" i="467"/>
  <c r="Z32" i="503"/>
  <c r="V32" i="503"/>
  <c r="X32" i="503"/>
  <c r="S32" i="503"/>
  <c r="U32" i="503"/>
  <c r="P32" i="503"/>
  <c r="R32" i="503"/>
  <c r="O32" i="503"/>
  <c r="L32" i="503"/>
  <c r="K32" i="503"/>
  <c r="Y32" i="503"/>
  <c r="AA32" i="503"/>
  <c r="J32" i="503"/>
  <c r="G32" i="503"/>
  <c r="D32" i="503"/>
  <c r="Z31" i="503"/>
  <c r="V31" i="503"/>
  <c r="X31" i="503"/>
  <c r="S31" i="503"/>
  <c r="U31" i="503"/>
  <c r="P31" i="503"/>
  <c r="R31" i="503"/>
  <c r="O31" i="503"/>
  <c r="L31" i="503"/>
  <c r="K31" i="503"/>
  <c r="Y31" i="503"/>
  <c r="AA31" i="503"/>
  <c r="J31" i="503"/>
  <c r="G31" i="503"/>
  <c r="D31" i="503"/>
  <c r="Z30" i="503"/>
  <c r="V30" i="503"/>
  <c r="X30" i="503"/>
  <c r="S30" i="503"/>
  <c r="U30" i="503"/>
  <c r="U33" i="503"/>
  <c r="P30" i="503"/>
  <c r="R30" i="503"/>
  <c r="O30" i="503"/>
  <c r="L30" i="503"/>
  <c r="K30" i="503"/>
  <c r="M30" i="503"/>
  <c r="M31" i="503"/>
  <c r="M32" i="503"/>
  <c r="M33" i="503"/>
  <c r="Y30" i="503"/>
  <c r="J30" i="503"/>
  <c r="G30" i="503"/>
  <c r="D30" i="503"/>
  <c r="M41" i="527"/>
  <c r="M42" i="527"/>
  <c r="M43" i="527"/>
  <c r="M40" i="527"/>
  <c r="M52" i="527"/>
  <c r="J20" i="287"/>
  <c r="K20" i="287"/>
  <c r="L20" i="287"/>
  <c r="M20" i="287"/>
  <c r="J21" i="287"/>
  <c r="K21" i="287"/>
  <c r="L21" i="287"/>
  <c r="J22" i="287"/>
  <c r="K22" i="287"/>
  <c r="L22" i="287"/>
  <c r="K19" i="287"/>
  <c r="J19" i="287"/>
  <c r="L19" i="287"/>
  <c r="M19" i="287"/>
  <c r="J24" i="287"/>
  <c r="F22" i="287"/>
  <c r="F20" i="287"/>
  <c r="F21" i="287"/>
  <c r="F19" i="287"/>
  <c r="F24" i="287"/>
  <c r="E23" i="287"/>
  <c r="R7" i="287"/>
  <c r="D23" i="287"/>
  <c r="Q7" i="287"/>
  <c r="C23" i="287"/>
  <c r="F23" i="287"/>
  <c r="S7" i="287"/>
  <c r="J15" i="359"/>
  <c r="I15" i="359"/>
  <c r="H15" i="359"/>
  <c r="G15" i="359"/>
  <c r="F15" i="359"/>
  <c r="E15" i="359"/>
  <c r="M13" i="488"/>
  <c r="M16" i="488"/>
  <c r="M15" i="488"/>
  <c r="M14" i="488"/>
  <c r="AF8" i="422"/>
  <c r="AE8" i="422"/>
  <c r="AI7" i="422"/>
  <c r="AG7" i="422"/>
  <c r="AI6" i="422"/>
  <c r="AH8" i="422"/>
  <c r="AG5" i="422"/>
  <c r="AI5" i="422"/>
  <c r="M14" i="498"/>
  <c r="AD5" i="498"/>
  <c r="M55" i="498"/>
  <c r="AD6" i="498"/>
  <c r="M126" i="498"/>
  <c r="AD7" i="498"/>
  <c r="M228" i="498"/>
  <c r="AD8" i="498"/>
  <c r="L14" i="503"/>
  <c r="AB7" i="422"/>
  <c r="AB5" i="422"/>
  <c r="AD7" i="422"/>
  <c r="AD6" i="422"/>
  <c r="AD5" i="422"/>
  <c r="X8" i="295"/>
  <c r="W8" i="295"/>
  <c r="Y7" i="295"/>
  <c r="Y6" i="295"/>
  <c r="Y5" i="295"/>
  <c r="J8" i="424"/>
  <c r="AP15" i="535"/>
  <c r="J30" i="535"/>
  <c r="J13" i="486"/>
  <c r="X7" i="486"/>
  <c r="T11" i="498"/>
  <c r="H23" i="493"/>
  <c r="H24" i="493"/>
  <c r="H25" i="493"/>
  <c r="H17" i="493"/>
  <c r="H9" i="493"/>
  <c r="J22" i="486"/>
  <c r="X12" i="486"/>
  <c r="J21" i="486"/>
  <c r="X11" i="486"/>
  <c r="J4" i="486"/>
  <c r="J7" i="486"/>
  <c r="J19" i="486"/>
  <c r="J23" i="486"/>
  <c r="X13" i="486"/>
  <c r="J11" i="486"/>
  <c r="J14" i="486"/>
  <c r="X8" i="486"/>
  <c r="AR7" i="337"/>
  <c r="AR8" i="337"/>
  <c r="AR6" i="337"/>
  <c r="AU9" i="337"/>
  <c r="AT9" i="337"/>
  <c r="AS9" i="337"/>
  <c r="AV8" i="337"/>
  <c r="AV7" i="337"/>
  <c r="AV6" i="337"/>
  <c r="AV9" i="337"/>
  <c r="X4" i="532"/>
  <c r="X5" i="532"/>
  <c r="X6" i="532"/>
  <c r="T48" i="525"/>
  <c r="T49" i="525"/>
  <c r="T50" i="525"/>
  <c r="T51" i="525"/>
  <c r="T52" i="525"/>
  <c r="T53" i="525"/>
  <c r="T54" i="525"/>
  <c r="T55" i="525"/>
  <c r="T34" i="525"/>
  <c r="T35" i="525"/>
  <c r="T36" i="525"/>
  <c r="T37" i="525"/>
  <c r="T38" i="525"/>
  <c r="T39" i="525"/>
  <c r="T40" i="525"/>
  <c r="T41" i="525"/>
  <c r="Q35" i="525"/>
  <c r="Q36" i="525"/>
  <c r="Q38" i="525"/>
  <c r="Q39" i="525"/>
  <c r="Q40" i="525"/>
  <c r="U19" i="525"/>
  <c r="X19" i="525"/>
  <c r="X20" i="525"/>
  <c r="X21" i="525"/>
  <c r="X22" i="525"/>
  <c r="X23" i="525"/>
  <c r="X24" i="525"/>
  <c r="X25" i="525"/>
  <c r="X26" i="525"/>
  <c r="X27" i="525"/>
  <c r="X28" i="525"/>
  <c r="W28" i="525"/>
  <c r="V28" i="525"/>
  <c r="T28" i="525"/>
  <c r="S28" i="525"/>
  <c r="AD7" i="525"/>
  <c r="AC14" i="525"/>
  <c r="AD13" i="525"/>
  <c r="AB14" i="525"/>
  <c r="AD10" i="525"/>
  <c r="AA7" i="525"/>
  <c r="Z14" i="525"/>
  <c r="AA13" i="525"/>
  <c r="AA5" i="525"/>
  <c r="AA6" i="525"/>
  <c r="AA8" i="525"/>
  <c r="AA9" i="525"/>
  <c r="AA10" i="525"/>
  <c r="AA11" i="525"/>
  <c r="AA12" i="525"/>
  <c r="AA14" i="525"/>
  <c r="Y14" i="525"/>
  <c r="D8" i="548"/>
  <c r="F8" i="548"/>
  <c r="B8" i="548"/>
  <c r="J34" i="528"/>
  <c r="I34" i="528"/>
  <c r="K33" i="528"/>
  <c r="L30" i="528"/>
  <c r="K30" i="528"/>
  <c r="K41" i="527"/>
  <c r="L41" i="527"/>
  <c r="K42" i="527"/>
  <c r="L42" i="527"/>
  <c r="K43" i="527"/>
  <c r="L43" i="527"/>
  <c r="L40" i="527"/>
  <c r="K40" i="527"/>
  <c r="AK15" i="535"/>
  <c r="AF15" i="535"/>
  <c r="AA15" i="535"/>
  <c r="G30" i="535"/>
  <c r="V15" i="535"/>
  <c r="Q15" i="535"/>
  <c r="G15" i="535"/>
  <c r="L15" i="535"/>
  <c r="B21" i="535"/>
  <c r="J22" i="535"/>
  <c r="J23" i="535"/>
  <c r="J24" i="535"/>
  <c r="J25" i="535"/>
  <c r="J26" i="535"/>
  <c r="J27" i="535"/>
  <c r="J29" i="535"/>
  <c r="I22" i="535"/>
  <c r="I25" i="535"/>
  <c r="I28" i="535"/>
  <c r="H24" i="535"/>
  <c r="H27" i="535"/>
  <c r="H28" i="535"/>
  <c r="H21" i="535"/>
  <c r="G24" i="535"/>
  <c r="G27" i="535"/>
  <c r="G28" i="535"/>
  <c r="G21" i="535"/>
  <c r="F21" i="535"/>
  <c r="E21" i="535"/>
  <c r="F24" i="535"/>
  <c r="F27" i="535"/>
  <c r="F28" i="535"/>
  <c r="E24" i="535"/>
  <c r="E27" i="535"/>
  <c r="E28" i="535"/>
  <c r="D24" i="535"/>
  <c r="D27" i="535"/>
  <c r="D21" i="535"/>
  <c r="C24" i="535"/>
  <c r="C27" i="535"/>
  <c r="C21" i="535"/>
  <c r="B22" i="535"/>
  <c r="B23" i="535"/>
  <c r="B24" i="535"/>
  <c r="B25" i="535"/>
  <c r="B26" i="535"/>
  <c r="B27" i="535"/>
  <c r="B28" i="535"/>
  <c r="B29" i="535"/>
  <c r="O34" i="528"/>
  <c r="N34" i="528"/>
  <c r="H34" i="528"/>
  <c r="G34" i="528"/>
  <c r="F34" i="528"/>
  <c r="E34" i="528"/>
  <c r="D34" i="528"/>
  <c r="C34" i="528"/>
  <c r="L33" i="528"/>
  <c r="L32" i="528"/>
  <c r="K32" i="528"/>
  <c r="L31" i="528"/>
  <c r="K31" i="528"/>
  <c r="O44" i="527"/>
  <c r="N44" i="527"/>
  <c r="J44" i="527"/>
  <c r="I44" i="527"/>
  <c r="H44" i="527"/>
  <c r="G44" i="527"/>
  <c r="F44" i="527"/>
  <c r="E44" i="527"/>
  <c r="D44" i="527"/>
  <c r="C44" i="527"/>
  <c r="O20" i="558"/>
  <c r="O21" i="558"/>
  <c r="Q20" i="558"/>
  <c r="Q19" i="558"/>
  <c r="Q21" i="558"/>
  <c r="P21" i="558"/>
  <c r="P20" i="558"/>
  <c r="P19" i="558"/>
  <c r="O19" i="558"/>
  <c r="O22" i="558"/>
  <c r="AK19" i="558"/>
  <c r="AJ19" i="558"/>
  <c r="AM21" i="558"/>
  <c r="AM20" i="558"/>
  <c r="AM19" i="558"/>
  <c r="AL21" i="558"/>
  <c r="AL20" i="558"/>
  <c r="AL19" i="558"/>
  <c r="BA10" i="484"/>
  <c r="BA11" i="484"/>
  <c r="BA12" i="484"/>
  <c r="BA13" i="484"/>
  <c r="BA14" i="484"/>
  <c r="BA15" i="484"/>
  <c r="BA16" i="484"/>
  <c r="BA17" i="484"/>
  <c r="AP17" i="484"/>
  <c r="AP10" i="484"/>
  <c r="AP11" i="484"/>
  <c r="AP12" i="484"/>
  <c r="AP13" i="484"/>
  <c r="AP14" i="484"/>
  <c r="AP15" i="484"/>
  <c r="AP16" i="484"/>
  <c r="AP20" i="484"/>
  <c r="T16" i="483"/>
  <c r="I16" i="483"/>
  <c r="AE16" i="483"/>
  <c r="AE15" i="483"/>
  <c r="AE12" i="483"/>
  <c r="I30" i="479"/>
  <c r="I28" i="479"/>
  <c r="I27" i="479"/>
  <c r="I25" i="479"/>
  <c r="I24" i="479"/>
  <c r="X15" i="473"/>
  <c r="Y15" i="473"/>
  <c r="S9" i="476"/>
  <c r="S9" i="471"/>
  <c r="S9" i="481"/>
  <c r="R9" i="476"/>
  <c r="R9" i="471"/>
  <c r="R9" i="481"/>
  <c r="T9" i="296"/>
  <c r="X14" i="478"/>
  <c r="AL12" i="480"/>
  <c r="AL13" i="480"/>
  <c r="AL14" i="480"/>
  <c r="AL15" i="480"/>
  <c r="AL16" i="480"/>
  <c r="AL17" i="480"/>
  <c r="AL18" i="480"/>
  <c r="AL19" i="480"/>
  <c r="AL11" i="480"/>
  <c r="Y7" i="472"/>
  <c r="Y13" i="472"/>
  <c r="X13" i="472"/>
  <c r="X12" i="472"/>
  <c r="AE7" i="471"/>
  <c r="AE8" i="471"/>
  <c r="AE6" i="471"/>
  <c r="T9" i="471"/>
  <c r="I9" i="471"/>
  <c r="AE7" i="296"/>
  <c r="AE8" i="296"/>
  <c r="AD6" i="296"/>
  <c r="I9" i="296"/>
  <c r="Y19" i="470"/>
  <c r="Y18" i="470"/>
  <c r="X18" i="470"/>
  <c r="X19" i="470"/>
  <c r="AE15" i="480"/>
  <c r="AE12" i="480"/>
  <c r="AE7" i="476"/>
  <c r="AE8" i="476"/>
  <c r="AE6" i="476"/>
  <c r="AD6" i="476"/>
  <c r="I9" i="476"/>
  <c r="I9" i="481"/>
  <c r="X17" i="473"/>
  <c r="X16" i="473"/>
  <c r="U9" i="447"/>
  <c r="U7" i="447"/>
  <c r="U8" i="447"/>
  <c r="T8" i="447"/>
  <c r="V8" i="447"/>
  <c r="T9" i="447"/>
  <c r="V9" i="447"/>
  <c r="T7" i="447"/>
  <c r="V14" i="447"/>
  <c r="V15" i="447"/>
  <c r="V16" i="447"/>
  <c r="V23" i="447"/>
  <c r="V22" i="447"/>
  <c r="V21" i="447"/>
  <c r="T165" i="498"/>
  <c r="H14" i="498"/>
  <c r="Y5" i="498"/>
  <c r="I14" i="498"/>
  <c r="Z5" i="498"/>
  <c r="J14" i="498"/>
  <c r="AA5" i="498"/>
  <c r="K14" i="498"/>
  <c r="AB5" i="498"/>
  <c r="L14" i="498"/>
  <c r="AC5" i="498"/>
  <c r="G14" i="498"/>
  <c r="X5" i="498"/>
  <c r="T10" i="498"/>
  <c r="Q106" i="525"/>
  <c r="Q110" i="525"/>
  <c r="Q109" i="525"/>
  <c r="Q103" i="525"/>
  <c r="Q112" i="525"/>
  <c r="P98" i="525"/>
  <c r="O98" i="525"/>
  <c r="Q92" i="525"/>
  <c r="Q96" i="525"/>
  <c r="Q95" i="525"/>
  <c r="Q89" i="525"/>
  <c r="Q98" i="525"/>
  <c r="Q64" i="525"/>
  <c r="Q61" i="525"/>
  <c r="Q67" i="525"/>
  <c r="Q68" i="525"/>
  <c r="Q70" i="525"/>
  <c r="S56" i="525"/>
  <c r="R56" i="525"/>
  <c r="T47" i="525"/>
  <c r="S42" i="525"/>
  <c r="R42" i="525"/>
  <c r="T42" i="525"/>
  <c r="T33" i="525"/>
  <c r="U25" i="525"/>
  <c r="U22" i="525"/>
  <c r="U5" i="525"/>
  <c r="U6" i="525"/>
  <c r="AD12" i="525"/>
  <c r="AD11" i="525"/>
  <c r="AD9" i="525"/>
  <c r="AD8" i="525"/>
  <c r="AD6" i="525"/>
  <c r="AD5" i="525"/>
  <c r="AD14" i="525"/>
  <c r="T56" i="525"/>
  <c r="AJ6" i="359"/>
  <c r="AI6" i="359"/>
  <c r="H22" i="507"/>
  <c r="BI9" i="558"/>
  <c r="AY9" i="558"/>
  <c r="AZ9" i="558"/>
  <c r="BA9" i="558"/>
  <c r="BB9" i="558"/>
  <c r="BC9" i="558"/>
  <c r="BD9" i="558"/>
  <c r="BE9" i="558"/>
  <c r="BF9" i="558"/>
  <c r="BG9" i="558"/>
  <c r="BA19" i="558"/>
  <c r="BI10" i="558"/>
  <c r="AV12" i="558"/>
  <c r="AX12" i="558"/>
  <c r="AY12" i="558"/>
  <c r="AZ12" i="558"/>
  <c r="BA12" i="558"/>
  <c r="BC12" i="558"/>
  <c r="BD12" i="558"/>
  <c r="BE12" i="558"/>
  <c r="BF12" i="558"/>
  <c r="BG12" i="558"/>
  <c r="BH12" i="558"/>
  <c r="BI12" i="558"/>
  <c r="BH13" i="558"/>
  <c r="BI13" i="558"/>
  <c r="BH14" i="558"/>
  <c r="BI14" i="558"/>
  <c r="BA15" i="558"/>
  <c r="BB15" i="558"/>
  <c r="BC15" i="558"/>
  <c r="BD15" i="558"/>
  <c r="BE15" i="558"/>
  <c r="BF15" i="558"/>
  <c r="BG15" i="558"/>
  <c r="BH15" i="558"/>
  <c r="BI15" i="558"/>
  <c r="AZ16" i="558"/>
  <c r="BA16" i="558"/>
  <c r="BB16" i="558"/>
  <c r="BC16" i="558"/>
  <c r="BD16" i="558"/>
  <c r="BE16" i="558"/>
  <c r="BF16" i="558"/>
  <c r="BG16" i="558"/>
  <c r="BG17" i="558"/>
  <c r="BG21" i="558"/>
  <c r="BH16" i="558"/>
  <c r="BI16" i="558"/>
  <c r="AZ17" i="558"/>
  <c r="BA17" i="558"/>
  <c r="BB17" i="558"/>
  <c r="BC17" i="558"/>
  <c r="BD17" i="558"/>
  <c r="BE17" i="558"/>
  <c r="BF17" i="558"/>
  <c r="BH17" i="558"/>
  <c r="BI17" i="558"/>
  <c r="AT19" i="558"/>
  <c r="AT12" i="558"/>
  <c r="Y19" i="558"/>
  <c r="Z19" i="558"/>
  <c r="AA19" i="558"/>
  <c r="AB19" i="558"/>
  <c r="AC19" i="558"/>
  <c r="AD19" i="558"/>
  <c r="AE19" i="558"/>
  <c r="AF19" i="558"/>
  <c r="AG19" i="558"/>
  <c r="AH19" i="558"/>
  <c r="AI19" i="558"/>
  <c r="Y20" i="558"/>
  <c r="Z20" i="558"/>
  <c r="AA20" i="558"/>
  <c r="AB20" i="558"/>
  <c r="AC20" i="558"/>
  <c r="AD20" i="558"/>
  <c r="AE20" i="558"/>
  <c r="AF20" i="558"/>
  <c r="AG20" i="558"/>
  <c r="AH20" i="558"/>
  <c r="AI20" i="558"/>
  <c r="AJ20" i="558"/>
  <c r="AK20" i="558"/>
  <c r="Y21" i="558"/>
  <c r="Z21" i="558"/>
  <c r="AA21" i="558"/>
  <c r="AB21" i="558"/>
  <c r="AC21" i="558"/>
  <c r="AD21" i="558"/>
  <c r="AE21" i="558"/>
  <c r="AF21" i="558"/>
  <c r="AG21" i="558"/>
  <c r="AH21" i="558"/>
  <c r="AI21" i="558"/>
  <c r="AJ21" i="558"/>
  <c r="AJ22" i="558"/>
  <c r="AK21" i="558"/>
  <c r="X21" i="558"/>
  <c r="X20" i="558"/>
  <c r="X19" i="558"/>
  <c r="C21" i="558"/>
  <c r="D21" i="558"/>
  <c r="E21" i="558"/>
  <c r="F21" i="558"/>
  <c r="G21" i="558"/>
  <c r="H21" i="558"/>
  <c r="I21" i="558"/>
  <c r="J21" i="558"/>
  <c r="K21" i="558"/>
  <c r="L21" i="558"/>
  <c r="M21" i="558"/>
  <c r="N21" i="558"/>
  <c r="B21" i="558"/>
  <c r="C20" i="558"/>
  <c r="D20" i="558"/>
  <c r="E20" i="558"/>
  <c r="F20" i="558"/>
  <c r="F19" i="558"/>
  <c r="F22" i="558"/>
  <c r="G20" i="558"/>
  <c r="H20" i="558"/>
  <c r="I20" i="558"/>
  <c r="I19" i="558"/>
  <c r="I22" i="558"/>
  <c r="J20" i="558"/>
  <c r="K20" i="558"/>
  <c r="L20" i="558"/>
  <c r="M20" i="558"/>
  <c r="N20" i="558"/>
  <c r="B20" i="558"/>
  <c r="E19" i="558"/>
  <c r="G19" i="558"/>
  <c r="H19" i="558"/>
  <c r="J19" i="558"/>
  <c r="K19" i="558"/>
  <c r="K22" i="558"/>
  <c r="L19" i="558"/>
  <c r="M19" i="558"/>
  <c r="N19" i="558"/>
  <c r="D19" i="558"/>
  <c r="C19" i="558"/>
  <c r="B19" i="558"/>
  <c r="BA9" i="484"/>
  <c r="BL10" i="484"/>
  <c r="BL12" i="484"/>
  <c r="BL13" i="484"/>
  <c r="BL15" i="484"/>
  <c r="BL16" i="484"/>
  <c r="BK9" i="484"/>
  <c r="B16" i="483"/>
  <c r="S16" i="483"/>
  <c r="AE8" i="483"/>
  <c r="AE10" i="483"/>
  <c r="AE11" i="483"/>
  <c r="AE13" i="483"/>
  <c r="AE14" i="483"/>
  <c r="J4" i="537"/>
  <c r="I30" i="482"/>
  <c r="I31" i="482"/>
  <c r="H16" i="482"/>
  <c r="AE8" i="480"/>
  <c r="AE10" i="480"/>
  <c r="AE11" i="480"/>
  <c r="AE13" i="480"/>
  <c r="AE14" i="480"/>
  <c r="AE16" i="480"/>
  <c r="J48" i="479"/>
  <c r="J50" i="479"/>
  <c r="V18" i="479"/>
  <c r="U18" i="479"/>
  <c r="V17" i="479"/>
  <c r="U17" i="479"/>
  <c r="V16" i="479"/>
  <c r="U16" i="479"/>
  <c r="U20" i="479"/>
  <c r="R18" i="479"/>
  <c r="R16" i="479"/>
  <c r="R17" i="479"/>
  <c r="R20" i="479"/>
  <c r="S18" i="479"/>
  <c r="T18" i="479"/>
  <c r="P18" i="479"/>
  <c r="Q18" i="479"/>
  <c r="O18" i="479"/>
  <c r="N18" i="479"/>
  <c r="M18" i="479"/>
  <c r="L18" i="479"/>
  <c r="U15" i="473"/>
  <c r="U16" i="478"/>
  <c r="D16" i="479"/>
  <c r="D17" i="479"/>
  <c r="D18" i="479"/>
  <c r="D20" i="479"/>
  <c r="B9" i="479"/>
  <c r="B6" i="479"/>
  <c r="T6" i="481"/>
  <c r="T7" i="481"/>
  <c r="T8" i="481"/>
  <c r="I6" i="481"/>
  <c r="I7" i="481"/>
  <c r="I8" i="481"/>
  <c r="Y14" i="478"/>
  <c r="Y11" i="478"/>
  <c r="Y8" i="478"/>
  <c r="Y6" i="478"/>
  <c r="Y7" i="478"/>
  <c r="Y10" i="478"/>
  <c r="Y12" i="478"/>
  <c r="X13" i="478"/>
  <c r="Y13" i="478"/>
  <c r="U6" i="478"/>
  <c r="B9" i="478"/>
  <c r="B6" i="478"/>
  <c r="Z11" i="478"/>
  <c r="J30" i="478"/>
  <c r="Y17" i="473"/>
  <c r="Y18" i="478"/>
  <c r="Y16" i="473"/>
  <c r="B11" i="473"/>
  <c r="B12" i="478"/>
  <c r="B12" i="473"/>
  <c r="B13" i="478"/>
  <c r="B13" i="473"/>
  <c r="B14" i="479"/>
  <c r="B10" i="473"/>
  <c r="B11" i="478"/>
  <c r="B7" i="473"/>
  <c r="B8" i="478"/>
  <c r="M9" i="476"/>
  <c r="M9" i="471"/>
  <c r="M9" i="481"/>
  <c r="B9" i="476"/>
  <c r="X9" i="476"/>
  <c r="B9" i="471"/>
  <c r="X9" i="471"/>
  <c r="V16" i="473"/>
  <c r="V15" i="473"/>
  <c r="T6" i="473"/>
  <c r="T9" i="473"/>
  <c r="T13" i="478"/>
  <c r="T6" i="478"/>
  <c r="Q6" i="478"/>
  <c r="M15" i="473"/>
  <c r="M16" i="478"/>
  <c r="L16" i="473"/>
  <c r="C15" i="473"/>
  <c r="D30" i="535"/>
  <c r="E30" i="535"/>
  <c r="T6" i="475"/>
  <c r="T7" i="475"/>
  <c r="T8" i="475"/>
  <c r="T9" i="475"/>
  <c r="I7" i="475"/>
  <c r="I8" i="475"/>
  <c r="I9" i="475"/>
  <c r="Y5" i="472"/>
  <c r="Y6" i="472"/>
  <c r="Y8" i="472"/>
  <c r="Y9" i="472"/>
  <c r="Y11" i="472"/>
  <c r="Y12" i="472"/>
  <c r="H9" i="471"/>
  <c r="G9" i="471"/>
  <c r="Q9" i="471"/>
  <c r="F9" i="471"/>
  <c r="P9" i="471"/>
  <c r="E9" i="471"/>
  <c r="O9" i="471"/>
  <c r="D9" i="471"/>
  <c r="N9" i="471"/>
  <c r="C9" i="471"/>
  <c r="J43" i="469"/>
  <c r="J43" i="473"/>
  <c r="J44" i="469"/>
  <c r="J44" i="473"/>
  <c r="J45" i="469"/>
  <c r="J45" i="473"/>
  <c r="J45" i="479"/>
  <c r="J42" i="469"/>
  <c r="J42" i="473"/>
  <c r="V18" i="470"/>
  <c r="V16" i="472"/>
  <c r="U19" i="470"/>
  <c r="U17" i="472"/>
  <c r="Q9" i="478"/>
  <c r="J19" i="470"/>
  <c r="J17" i="472"/>
  <c r="J18" i="470"/>
  <c r="J16" i="472"/>
  <c r="G20" i="469"/>
  <c r="D17" i="470"/>
  <c r="D15" i="472"/>
  <c r="F30" i="535"/>
  <c r="C30" i="535"/>
  <c r="J28" i="478"/>
  <c r="V19" i="470"/>
  <c r="V17" i="470"/>
  <c r="U18" i="470"/>
  <c r="U17" i="470"/>
  <c r="W13" i="470"/>
  <c r="I32" i="470"/>
  <c r="W12" i="470"/>
  <c r="W10" i="470"/>
  <c r="I29" i="470"/>
  <c r="W9" i="470"/>
  <c r="W7" i="470"/>
  <c r="I26" i="470"/>
  <c r="W6" i="470"/>
  <c r="I25" i="470"/>
  <c r="T13" i="470"/>
  <c r="T9" i="470"/>
  <c r="T6" i="470"/>
  <c r="Q13" i="470"/>
  <c r="Q9" i="470"/>
  <c r="Q6" i="470"/>
  <c r="H9" i="296"/>
  <c r="P9" i="296"/>
  <c r="N9" i="296"/>
  <c r="O9" i="296"/>
  <c r="M19" i="470"/>
  <c r="M18" i="470"/>
  <c r="M17" i="470"/>
  <c r="M21" i="470"/>
  <c r="L17" i="470"/>
  <c r="N13" i="470"/>
  <c r="N12" i="470"/>
  <c r="N9" i="470"/>
  <c r="N6" i="470"/>
  <c r="F25" i="470"/>
  <c r="F35" i="470"/>
  <c r="J17" i="470"/>
  <c r="I17" i="470"/>
  <c r="K13" i="470"/>
  <c r="K12" i="470"/>
  <c r="K9" i="470"/>
  <c r="K6" i="470"/>
  <c r="G17" i="470"/>
  <c r="H13" i="470"/>
  <c r="H9" i="470"/>
  <c r="D28" i="470"/>
  <c r="D36" i="470"/>
  <c r="H6" i="470"/>
  <c r="H17" i="470"/>
  <c r="E6" i="470"/>
  <c r="C25" i="470"/>
  <c r="C35" i="470"/>
  <c r="D19" i="470"/>
  <c r="D18" i="470"/>
  <c r="E13" i="470"/>
  <c r="E9" i="470"/>
  <c r="Z10" i="470"/>
  <c r="Y15" i="472"/>
  <c r="Y17" i="472"/>
  <c r="Z14" i="470"/>
  <c r="J31" i="472"/>
  <c r="Z11" i="470"/>
  <c r="Z8" i="470"/>
  <c r="Z7" i="470"/>
  <c r="J26" i="470"/>
  <c r="Z13" i="470"/>
  <c r="J32" i="470"/>
  <c r="Z12" i="470"/>
  <c r="J31" i="470"/>
  <c r="J29" i="472"/>
  <c r="Z9" i="470"/>
  <c r="Z6" i="470"/>
  <c r="J25" i="470"/>
  <c r="J27" i="470"/>
  <c r="Z7" i="472"/>
  <c r="J25" i="472"/>
  <c r="J28" i="470"/>
  <c r="Z18" i="470"/>
  <c r="J36" i="470"/>
  <c r="J51" i="470"/>
  <c r="Y21" i="470"/>
  <c r="X21" i="470"/>
  <c r="Z21" i="470"/>
  <c r="J40" i="470"/>
  <c r="J53" i="470"/>
  <c r="J35" i="470"/>
  <c r="Z19" i="470"/>
  <c r="J37" i="470"/>
  <c r="J52" i="470"/>
  <c r="AW26" i="467"/>
  <c r="AT26" i="467"/>
  <c r="AX26" i="467"/>
  <c r="CB20" i="467"/>
  <c r="AW25" i="467"/>
  <c r="AT25" i="467"/>
  <c r="AX25" i="467"/>
  <c r="CB19" i="467"/>
  <c r="AW24" i="467"/>
  <c r="AW16" i="467"/>
  <c r="AW8" i="467"/>
  <c r="AT24" i="467"/>
  <c r="AW18" i="467"/>
  <c r="AT18" i="467"/>
  <c r="AX18" i="467"/>
  <c r="CB14" i="467"/>
  <c r="AW17" i="467"/>
  <c r="AT17" i="467"/>
  <c r="AT16" i="467"/>
  <c r="AX16" i="467"/>
  <c r="CB12" i="467"/>
  <c r="AV10" i="467"/>
  <c r="AV34" i="467"/>
  <c r="AU10" i="467"/>
  <c r="AU34" i="467"/>
  <c r="AS10" i="467"/>
  <c r="AS34" i="467"/>
  <c r="AR10" i="467"/>
  <c r="AR34" i="467"/>
  <c r="AV9" i="467"/>
  <c r="AV33" i="467"/>
  <c r="AU9" i="467"/>
  <c r="AU33" i="467"/>
  <c r="AS9" i="467"/>
  <c r="AS33" i="467"/>
  <c r="AR9" i="467"/>
  <c r="AR33" i="467"/>
  <c r="AV8" i="467"/>
  <c r="AV32" i="467"/>
  <c r="AU8" i="467"/>
  <c r="AU32" i="467"/>
  <c r="AS8" i="467"/>
  <c r="AS32" i="467"/>
  <c r="AR8" i="467"/>
  <c r="AR32" i="467"/>
  <c r="AK9" i="467"/>
  <c r="AK33" i="467"/>
  <c r="AL9" i="467"/>
  <c r="AL33" i="467"/>
  <c r="AN9" i="467"/>
  <c r="AN33" i="467"/>
  <c r="AO9" i="467"/>
  <c r="AO33" i="467"/>
  <c r="AK10" i="467"/>
  <c r="AK34" i="467"/>
  <c r="AL10" i="467"/>
  <c r="AL34" i="467"/>
  <c r="AN10" i="467"/>
  <c r="AN34" i="467"/>
  <c r="AO10" i="467"/>
  <c r="AO34" i="467"/>
  <c r="AL8" i="467"/>
  <c r="AL32" i="467"/>
  <c r="AN8" i="467"/>
  <c r="AN32" i="467"/>
  <c r="AO8" i="467"/>
  <c r="AO32" i="467"/>
  <c r="AK8" i="467"/>
  <c r="AK32" i="467"/>
  <c r="AP17" i="467"/>
  <c r="AP18" i="467"/>
  <c r="AP16" i="467"/>
  <c r="AM17" i="467"/>
  <c r="AM25" i="467"/>
  <c r="AM9" i="467"/>
  <c r="AM18" i="467"/>
  <c r="AM16" i="467"/>
  <c r="AP25" i="467"/>
  <c r="AP26" i="467"/>
  <c r="AP10" i="467"/>
  <c r="AP24" i="467"/>
  <c r="AM26" i="467"/>
  <c r="AM24" i="467"/>
  <c r="AM8" i="467"/>
  <c r="AW9" i="467"/>
  <c r="AT9" i="467"/>
  <c r="AE8" i="467"/>
  <c r="AE32" i="467"/>
  <c r="AG8" i="467"/>
  <c r="AG32" i="467"/>
  <c r="AH8" i="467"/>
  <c r="AH32" i="467"/>
  <c r="AE9" i="467"/>
  <c r="AE33" i="467"/>
  <c r="AG9" i="467"/>
  <c r="AG33" i="467"/>
  <c r="AH9" i="467"/>
  <c r="AH33" i="467"/>
  <c r="AE10" i="467"/>
  <c r="AE34" i="467"/>
  <c r="AG10" i="467"/>
  <c r="AG34" i="467"/>
  <c r="AH10" i="467"/>
  <c r="AH34" i="467"/>
  <c r="AD9" i="467"/>
  <c r="AD33" i="467"/>
  <c r="AD10" i="467"/>
  <c r="AD34" i="467"/>
  <c r="AD8" i="467"/>
  <c r="AD32" i="467"/>
  <c r="AI17" i="467"/>
  <c r="AI18" i="467"/>
  <c r="AI16" i="467"/>
  <c r="AF17" i="467"/>
  <c r="AJ17" i="467"/>
  <c r="BZ13" i="467"/>
  <c r="AF18" i="467"/>
  <c r="AF16" i="467"/>
  <c r="AI25" i="467"/>
  <c r="AI26" i="467"/>
  <c r="AI10" i="467"/>
  <c r="AI24" i="467"/>
  <c r="AF25" i="467"/>
  <c r="AF26" i="467"/>
  <c r="AF10" i="467"/>
  <c r="AF24" i="467"/>
  <c r="W9" i="467"/>
  <c r="W33" i="467"/>
  <c r="X9" i="467"/>
  <c r="X33" i="467"/>
  <c r="Z9" i="467"/>
  <c r="Z33" i="467"/>
  <c r="AA9" i="467"/>
  <c r="AA33" i="467"/>
  <c r="W10" i="467"/>
  <c r="W34" i="467"/>
  <c r="X10" i="467"/>
  <c r="X34" i="467"/>
  <c r="Z10" i="467"/>
  <c r="Z34" i="467"/>
  <c r="AA10" i="467"/>
  <c r="AA34" i="467"/>
  <c r="X8" i="467"/>
  <c r="X32" i="467"/>
  <c r="Z8" i="467"/>
  <c r="Z32" i="467"/>
  <c r="AA8" i="467"/>
  <c r="AA32" i="467"/>
  <c r="W8" i="467"/>
  <c r="W32" i="467"/>
  <c r="AB17" i="467"/>
  <c r="AB18" i="467"/>
  <c r="AB26" i="467"/>
  <c r="AB10" i="467"/>
  <c r="AB16" i="467"/>
  <c r="Y17" i="467"/>
  <c r="Y18" i="467"/>
  <c r="Y16" i="467"/>
  <c r="AB25" i="467"/>
  <c r="AB24" i="467"/>
  <c r="Y25" i="467"/>
  <c r="Y9" i="467"/>
  <c r="Y26" i="467"/>
  <c r="Y24" i="467"/>
  <c r="P9" i="467"/>
  <c r="P33" i="467"/>
  <c r="Q9" i="467"/>
  <c r="Q33" i="467"/>
  <c r="S9" i="467"/>
  <c r="S33" i="467"/>
  <c r="T9" i="467"/>
  <c r="T33" i="467"/>
  <c r="P10" i="467"/>
  <c r="P34" i="467"/>
  <c r="Q10" i="467"/>
  <c r="Q34" i="467"/>
  <c r="S10" i="467"/>
  <c r="S34" i="467"/>
  <c r="T10" i="467"/>
  <c r="T34" i="467"/>
  <c r="Q8" i="467"/>
  <c r="Q32" i="467"/>
  <c r="S8" i="467"/>
  <c r="S32" i="467"/>
  <c r="T8" i="467"/>
  <c r="T32" i="467"/>
  <c r="P8" i="467"/>
  <c r="P32" i="467"/>
  <c r="U17" i="467"/>
  <c r="U18" i="467"/>
  <c r="U26" i="467"/>
  <c r="U10" i="467"/>
  <c r="U16" i="467"/>
  <c r="R17" i="467"/>
  <c r="R18" i="467"/>
  <c r="R16" i="467"/>
  <c r="U25" i="467"/>
  <c r="U24" i="467"/>
  <c r="R25" i="467"/>
  <c r="R9" i="467"/>
  <c r="R26" i="467"/>
  <c r="R10" i="467"/>
  <c r="R24" i="467"/>
  <c r="I9" i="467"/>
  <c r="I33" i="467"/>
  <c r="J9" i="467"/>
  <c r="J33" i="467"/>
  <c r="L9" i="467"/>
  <c r="L33" i="467"/>
  <c r="M9" i="467"/>
  <c r="M33" i="467"/>
  <c r="I10" i="467"/>
  <c r="I34" i="467"/>
  <c r="J10" i="467"/>
  <c r="J34" i="467"/>
  <c r="L10" i="467"/>
  <c r="L34" i="467"/>
  <c r="M10" i="467"/>
  <c r="M34" i="467"/>
  <c r="J8" i="467"/>
  <c r="J32" i="467"/>
  <c r="L8" i="467"/>
  <c r="L32" i="467"/>
  <c r="M8" i="467"/>
  <c r="M32" i="467"/>
  <c r="I8" i="467"/>
  <c r="I32" i="467"/>
  <c r="N17" i="467"/>
  <c r="N18" i="467"/>
  <c r="N16" i="467"/>
  <c r="K17" i="467"/>
  <c r="K18" i="467"/>
  <c r="K16" i="467"/>
  <c r="N25" i="467"/>
  <c r="N26" i="467"/>
  <c r="K26" i="467"/>
  <c r="O26" i="467"/>
  <c r="N24" i="467"/>
  <c r="K25" i="467"/>
  <c r="K24" i="467"/>
  <c r="E9" i="467"/>
  <c r="E33" i="467"/>
  <c r="F9" i="467"/>
  <c r="F33" i="467"/>
  <c r="E10" i="467"/>
  <c r="E34" i="467"/>
  <c r="F10" i="467"/>
  <c r="F34" i="467"/>
  <c r="G26" i="467"/>
  <c r="G25" i="467"/>
  <c r="F8" i="467"/>
  <c r="F32" i="467"/>
  <c r="E8" i="467"/>
  <c r="E32" i="467"/>
  <c r="G18" i="467"/>
  <c r="G17" i="467"/>
  <c r="B10" i="467"/>
  <c r="B34" i="467"/>
  <c r="B8" i="467"/>
  <c r="B32" i="467"/>
  <c r="B9" i="467"/>
  <c r="B33" i="467"/>
  <c r="C9" i="467"/>
  <c r="C33" i="467"/>
  <c r="C10" i="467"/>
  <c r="C34" i="467"/>
  <c r="C8" i="467"/>
  <c r="C32" i="467"/>
  <c r="D18" i="467"/>
  <c r="D17" i="467"/>
  <c r="H17" i="467"/>
  <c r="D26" i="467"/>
  <c r="D25" i="467"/>
  <c r="B9" i="447"/>
  <c r="C9" i="447"/>
  <c r="C8" i="447"/>
  <c r="C7" i="447"/>
  <c r="E7" i="447"/>
  <c r="B8" i="447"/>
  <c r="B7" i="447"/>
  <c r="D16" i="447"/>
  <c r="D15" i="447"/>
  <c r="D14" i="447"/>
  <c r="D23" i="447"/>
  <c r="D22" i="447"/>
  <c r="D8" i="447"/>
  <c r="D21" i="447"/>
  <c r="D7" i="447"/>
  <c r="G16" i="447"/>
  <c r="G15" i="447"/>
  <c r="G14" i="447"/>
  <c r="G23" i="447"/>
  <c r="G22" i="447"/>
  <c r="G21" i="447"/>
  <c r="F9" i="447"/>
  <c r="E9" i="447"/>
  <c r="F8" i="447"/>
  <c r="E8" i="447"/>
  <c r="F7" i="447"/>
  <c r="J16" i="447"/>
  <c r="J15" i="447"/>
  <c r="J14" i="447"/>
  <c r="J23" i="447"/>
  <c r="J22" i="447"/>
  <c r="J8" i="447"/>
  <c r="J21" i="447"/>
  <c r="M21" i="447"/>
  <c r="I9" i="447"/>
  <c r="H9" i="447"/>
  <c r="I8" i="447"/>
  <c r="H8" i="447"/>
  <c r="I7" i="447"/>
  <c r="H7" i="447"/>
  <c r="K7" i="447"/>
  <c r="K8" i="447"/>
  <c r="L8" i="447"/>
  <c r="K9" i="447"/>
  <c r="L9" i="447"/>
  <c r="L7" i="447"/>
  <c r="M16" i="447"/>
  <c r="M15" i="447"/>
  <c r="M14" i="447"/>
  <c r="M23" i="447"/>
  <c r="M22" i="447"/>
  <c r="N7" i="447"/>
  <c r="P16" i="447"/>
  <c r="P15" i="447"/>
  <c r="P14" i="447"/>
  <c r="P23" i="447"/>
  <c r="P22" i="447"/>
  <c r="P21" i="447"/>
  <c r="R9" i="447"/>
  <c r="Q9" i="447"/>
  <c r="S9" i="447"/>
  <c r="R8" i="447"/>
  <c r="Q8" i="447"/>
  <c r="R7" i="447"/>
  <c r="S21" i="447"/>
  <c r="S16" i="447"/>
  <c r="S15" i="447"/>
  <c r="S22" i="447"/>
  <c r="S23" i="447"/>
  <c r="E33" i="287"/>
  <c r="R9" i="287"/>
  <c r="J25" i="287"/>
  <c r="K25" i="287"/>
  <c r="L25" i="287"/>
  <c r="J26" i="287"/>
  <c r="K26" i="287"/>
  <c r="L26" i="287"/>
  <c r="J27" i="287"/>
  <c r="K27" i="287"/>
  <c r="L27" i="287"/>
  <c r="K24" i="287"/>
  <c r="L24" i="287"/>
  <c r="M24" i="287"/>
  <c r="E28" i="287"/>
  <c r="R8" i="287"/>
  <c r="D28" i="287"/>
  <c r="Q8" i="287"/>
  <c r="C28" i="287"/>
  <c r="F27" i="287"/>
  <c r="M27" i="287"/>
  <c r="F26" i="287"/>
  <c r="M26" i="287"/>
  <c r="F25" i="287"/>
  <c r="M25" i="287"/>
  <c r="I4" i="537"/>
  <c r="I34" i="479"/>
  <c r="C24" i="479"/>
  <c r="W16" i="479"/>
  <c r="U17" i="473"/>
  <c r="U16" i="473"/>
  <c r="I45" i="469"/>
  <c r="K5" i="496"/>
  <c r="Z24" i="503"/>
  <c r="Z23" i="503"/>
  <c r="Z22" i="503"/>
  <c r="V23" i="503"/>
  <c r="X23" i="503"/>
  <c r="V22" i="503"/>
  <c r="X22" i="503"/>
  <c r="V24" i="503"/>
  <c r="X24" i="503"/>
  <c r="X25" i="503"/>
  <c r="S23" i="503"/>
  <c r="U23" i="503"/>
  <c r="S24" i="503"/>
  <c r="U24" i="503"/>
  <c r="P23" i="503"/>
  <c r="R23" i="503"/>
  <c r="P22" i="503"/>
  <c r="R22" i="503"/>
  <c r="P24" i="503"/>
  <c r="R24" i="503"/>
  <c r="R25" i="503"/>
  <c r="S22" i="503"/>
  <c r="U22" i="503"/>
  <c r="U25" i="503"/>
  <c r="Z14" i="503"/>
  <c r="L24" i="503"/>
  <c r="K24" i="503"/>
  <c r="Y24" i="503"/>
  <c r="AA24" i="503"/>
  <c r="K23" i="503"/>
  <c r="Y23" i="503"/>
  <c r="L23" i="503"/>
  <c r="K22" i="503"/>
  <c r="Y22" i="503"/>
  <c r="L22" i="503"/>
  <c r="O23" i="503"/>
  <c r="O24" i="503"/>
  <c r="O22" i="503"/>
  <c r="J24" i="503"/>
  <c r="G24" i="503"/>
  <c r="D24" i="503"/>
  <c r="J23" i="503"/>
  <c r="G23" i="503"/>
  <c r="D23" i="503"/>
  <c r="J22" i="503"/>
  <c r="J25" i="503"/>
  <c r="G22" i="503"/>
  <c r="D22" i="503"/>
  <c r="AA21" i="507"/>
  <c r="AZ10" i="484"/>
  <c r="AZ12" i="484"/>
  <c r="AZ13" i="484"/>
  <c r="AZ15" i="484"/>
  <c r="AZ16" i="484"/>
  <c r="AZ9" i="484"/>
  <c r="AO16" i="484"/>
  <c r="AO12" i="484"/>
  <c r="AO13" i="484"/>
  <c r="AO15" i="484"/>
  <c r="AO10" i="484"/>
  <c r="BK10" i="484"/>
  <c r="BK12" i="484"/>
  <c r="BK15" i="484"/>
  <c r="BK16" i="484"/>
  <c r="H18" i="482"/>
  <c r="AO21" i="484"/>
  <c r="H5" i="548"/>
  <c r="C5" i="548"/>
  <c r="H6" i="548"/>
  <c r="E6" i="548"/>
  <c r="H7" i="548"/>
  <c r="G7" i="548"/>
  <c r="H4" i="548"/>
  <c r="G4" i="548"/>
  <c r="B17" i="547"/>
  <c r="H10" i="547"/>
  <c r="F10" i="547"/>
  <c r="D10" i="547"/>
  <c r="B10" i="547"/>
  <c r="N10" i="547"/>
  <c r="L10" i="547"/>
  <c r="J10" i="547"/>
  <c r="O45" i="528"/>
  <c r="N45" i="528"/>
  <c r="M44" i="528"/>
  <c r="L44" i="528"/>
  <c r="K44" i="528"/>
  <c r="H45" i="528"/>
  <c r="G45" i="528"/>
  <c r="O8" i="525"/>
  <c r="O9" i="525"/>
  <c r="O11" i="525"/>
  <c r="O12" i="525"/>
  <c r="X6" i="525"/>
  <c r="X8" i="525"/>
  <c r="X9" i="525"/>
  <c r="X11" i="525"/>
  <c r="X12" i="525"/>
  <c r="X5" i="525"/>
  <c r="X14" i="525"/>
  <c r="T14" i="525"/>
  <c r="S14" i="525"/>
  <c r="U8" i="525"/>
  <c r="U9" i="525"/>
  <c r="U11" i="525"/>
  <c r="U12" i="525"/>
  <c r="Q33" i="525"/>
  <c r="O42" i="525"/>
  <c r="P42" i="525"/>
  <c r="Q47" i="525"/>
  <c r="Q53" i="525"/>
  <c r="Q54" i="525"/>
  <c r="Q50" i="525"/>
  <c r="O56" i="525"/>
  <c r="P56" i="525"/>
  <c r="M70" i="525"/>
  <c r="L70" i="525"/>
  <c r="N64" i="525"/>
  <c r="N68" i="525"/>
  <c r="N67" i="525"/>
  <c r="N61" i="525"/>
  <c r="J70" i="525"/>
  <c r="I70" i="525"/>
  <c r="K64" i="525"/>
  <c r="K61" i="525"/>
  <c r="K67" i="525"/>
  <c r="K68" i="525"/>
  <c r="K70" i="525"/>
  <c r="N103" i="525"/>
  <c r="N109" i="525"/>
  <c r="N110" i="525"/>
  <c r="N106" i="525"/>
  <c r="L112" i="525"/>
  <c r="M112" i="525"/>
  <c r="N89" i="525"/>
  <c r="N95" i="525"/>
  <c r="N96" i="525"/>
  <c r="N92" i="525"/>
  <c r="L98" i="525"/>
  <c r="M98" i="525"/>
  <c r="J45" i="528"/>
  <c r="I45" i="528"/>
  <c r="F45" i="528"/>
  <c r="E45" i="528"/>
  <c r="D45" i="528"/>
  <c r="C45" i="528"/>
  <c r="M43" i="528"/>
  <c r="L43" i="528"/>
  <c r="K43" i="528"/>
  <c r="M42" i="528"/>
  <c r="L42" i="528"/>
  <c r="K42" i="528"/>
  <c r="M41" i="528"/>
  <c r="L41" i="528"/>
  <c r="K41" i="528"/>
  <c r="M55" i="527"/>
  <c r="L55" i="527"/>
  <c r="K55" i="527"/>
  <c r="M54" i="527"/>
  <c r="L54" i="527"/>
  <c r="K54" i="527"/>
  <c r="M53" i="527"/>
  <c r="L53" i="527"/>
  <c r="K53" i="527"/>
  <c r="L52" i="527"/>
  <c r="K52" i="527"/>
  <c r="O56" i="527"/>
  <c r="N56" i="527"/>
  <c r="J56" i="527"/>
  <c r="I56" i="527"/>
  <c r="H56" i="527"/>
  <c r="G56" i="527"/>
  <c r="F56" i="527"/>
  <c r="E56" i="527"/>
  <c r="D56" i="527"/>
  <c r="C56" i="527"/>
  <c r="L228" i="498"/>
  <c r="AC8" i="498"/>
  <c r="L126" i="498"/>
  <c r="AC7" i="498"/>
  <c r="L55" i="498"/>
  <c r="AC6" i="498"/>
  <c r="G126" i="498"/>
  <c r="X7" i="498"/>
  <c r="G22" i="493"/>
  <c r="G23" i="493"/>
  <c r="G24" i="493"/>
  <c r="G25" i="493"/>
  <c r="G17" i="493"/>
  <c r="G9" i="493"/>
  <c r="AP6" i="337"/>
  <c r="AQ6" i="337"/>
  <c r="W4" i="532"/>
  <c r="BG8" i="424"/>
  <c r="BH10" i="424"/>
  <c r="BH16" i="424"/>
  <c r="P10" i="486"/>
  <c r="G7" i="486"/>
  <c r="G11" i="486"/>
  <c r="G15" i="486"/>
  <c r="H7" i="486"/>
  <c r="I11" i="486"/>
  <c r="I5" i="486"/>
  <c r="I21" i="486"/>
  <c r="W11" i="486"/>
  <c r="I6" i="486"/>
  <c r="I14" i="486"/>
  <c r="W8" i="486"/>
  <c r="I4" i="486"/>
  <c r="I20" i="486"/>
  <c r="W10" i="486"/>
  <c r="I19" i="486"/>
  <c r="V5" i="295"/>
  <c r="V6" i="295"/>
  <c r="V7" i="295"/>
  <c r="T8" i="295"/>
  <c r="U8" i="295"/>
  <c r="Z8" i="422"/>
  <c r="AA8" i="422"/>
  <c r="AC8" i="422"/>
  <c r="AP7" i="337"/>
  <c r="AP8" i="337"/>
  <c r="AQ8" i="337"/>
  <c r="AL9" i="337"/>
  <c r="AM9" i="337"/>
  <c r="AN9" i="337"/>
  <c r="AO9" i="337"/>
  <c r="W5" i="532"/>
  <c r="W6" i="532"/>
  <c r="T135" i="498"/>
  <c r="T132" i="498"/>
  <c r="M12" i="488"/>
  <c r="I8" i="424"/>
  <c r="T172" i="498"/>
  <c r="X7" i="480"/>
  <c r="S7" i="475"/>
  <c r="S8" i="475"/>
  <c r="S6" i="475"/>
  <c r="H7" i="475"/>
  <c r="H8" i="475"/>
  <c r="H6" i="475"/>
  <c r="V12" i="472"/>
  <c r="U12" i="472"/>
  <c r="V11" i="472"/>
  <c r="V9" i="472"/>
  <c r="V8" i="472"/>
  <c r="U8" i="472"/>
  <c r="V6" i="472"/>
  <c r="U6" i="472"/>
  <c r="V5" i="472"/>
  <c r="U5" i="472"/>
  <c r="R5" i="472"/>
  <c r="C9" i="296"/>
  <c r="AD7" i="296"/>
  <c r="AD8" i="296"/>
  <c r="S9" i="296"/>
  <c r="I28" i="470"/>
  <c r="I31" i="470"/>
  <c r="S8" i="481"/>
  <c r="S7" i="481"/>
  <c r="S6" i="481"/>
  <c r="H8" i="481"/>
  <c r="H7" i="481"/>
  <c r="H6" i="481"/>
  <c r="V13" i="478"/>
  <c r="U13" i="478"/>
  <c r="V12" i="478"/>
  <c r="V10" i="478"/>
  <c r="V9" i="478"/>
  <c r="U9" i="478"/>
  <c r="V7" i="478"/>
  <c r="U7" i="478"/>
  <c r="V6" i="478"/>
  <c r="AD14" i="483"/>
  <c r="AD13" i="483"/>
  <c r="AD11" i="483"/>
  <c r="AD10" i="483"/>
  <c r="AD8" i="483"/>
  <c r="AD7" i="483"/>
  <c r="H16" i="483"/>
  <c r="AD16" i="483"/>
  <c r="H17" i="482"/>
  <c r="G6" i="482"/>
  <c r="AD14" i="480"/>
  <c r="AD13" i="480"/>
  <c r="AD11" i="480"/>
  <c r="AD10" i="480"/>
  <c r="AD8" i="480"/>
  <c r="AD7" i="480"/>
  <c r="AD16" i="480"/>
  <c r="I37" i="479"/>
  <c r="H37" i="479"/>
  <c r="H39" i="479"/>
  <c r="H51" i="479"/>
  <c r="I36" i="479"/>
  <c r="I35" i="479"/>
  <c r="I49" i="479"/>
  <c r="G36" i="479"/>
  <c r="G50" i="479"/>
  <c r="H36" i="479"/>
  <c r="H50" i="479"/>
  <c r="I31" i="479"/>
  <c r="H24" i="479"/>
  <c r="H34" i="479"/>
  <c r="H48" i="479"/>
  <c r="W18" i="479"/>
  <c r="W17" i="479"/>
  <c r="W20" i="479"/>
  <c r="AD8" i="476"/>
  <c r="AD7" i="476"/>
  <c r="H9" i="476"/>
  <c r="AD9" i="476"/>
  <c r="V17" i="473"/>
  <c r="V19" i="473"/>
  <c r="AD8" i="471"/>
  <c r="AD7" i="471"/>
  <c r="AD6" i="471"/>
  <c r="H9" i="475"/>
  <c r="H30" i="482"/>
  <c r="V16" i="478"/>
  <c r="M10" i="488"/>
  <c r="Q28" i="525"/>
  <c r="P28" i="525"/>
  <c r="R28" i="525"/>
  <c r="N28" i="525"/>
  <c r="M28" i="525"/>
  <c r="R26" i="525"/>
  <c r="R25" i="525"/>
  <c r="O25" i="525"/>
  <c r="R22" i="525"/>
  <c r="O22" i="525"/>
  <c r="R19" i="525"/>
  <c r="O19" i="525"/>
  <c r="W14" i="525"/>
  <c r="V14" i="525"/>
  <c r="I9" i="499"/>
  <c r="T9" i="498"/>
  <c r="M11" i="488"/>
  <c r="B9" i="469"/>
  <c r="B6" i="469"/>
  <c r="B6" i="472"/>
  <c r="B6" i="473"/>
  <c r="R9" i="296"/>
  <c r="AQ18" i="467"/>
  <c r="CA14" i="467"/>
  <c r="AQ16" i="467"/>
  <c r="CA12" i="467"/>
  <c r="Q14" i="447"/>
  <c r="S14" i="447"/>
  <c r="Y16" i="503"/>
  <c r="G14" i="503"/>
  <c r="H5" i="499"/>
  <c r="F25" i="493"/>
  <c r="E25" i="493"/>
  <c r="D25" i="493"/>
  <c r="C25" i="493"/>
  <c r="B25" i="493"/>
  <c r="F24" i="493"/>
  <c r="E24" i="493"/>
  <c r="D24" i="493"/>
  <c r="C24" i="493"/>
  <c r="B24" i="493"/>
  <c r="F23" i="493"/>
  <c r="E23" i="493"/>
  <c r="D23" i="493"/>
  <c r="C23" i="493"/>
  <c r="B23" i="493"/>
  <c r="F22" i="493"/>
  <c r="E22" i="493"/>
  <c r="D22" i="493"/>
  <c r="C22" i="493"/>
  <c r="B22" i="493"/>
  <c r="F17" i="493"/>
  <c r="E17" i="493"/>
  <c r="D17" i="493"/>
  <c r="D9" i="493"/>
  <c r="D26" i="493"/>
  <c r="C17" i="493"/>
  <c r="C9" i="493"/>
  <c r="C26" i="493"/>
  <c r="B17" i="493"/>
  <c r="B9" i="493"/>
  <c r="F9" i="493"/>
  <c r="F26" i="493"/>
  <c r="E9" i="493"/>
  <c r="S13" i="287"/>
  <c r="R13" i="287"/>
  <c r="Q13" i="287"/>
  <c r="P13" i="287"/>
  <c r="D33" i="287"/>
  <c r="C33" i="287"/>
  <c r="F33" i="287"/>
  <c r="S9" i="287"/>
  <c r="S12" i="287"/>
  <c r="R12" i="287"/>
  <c r="Q12" i="287"/>
  <c r="P12" i="287"/>
  <c r="M32" i="287"/>
  <c r="F32" i="287"/>
  <c r="S11" i="287"/>
  <c r="R11" i="287"/>
  <c r="Q11" i="287"/>
  <c r="P11" i="287"/>
  <c r="M31" i="287"/>
  <c r="F31" i="287"/>
  <c r="S10" i="287"/>
  <c r="R10" i="287"/>
  <c r="Q10" i="287"/>
  <c r="P10" i="287"/>
  <c r="M30" i="287"/>
  <c r="F30" i="287"/>
  <c r="Q9" i="287"/>
  <c r="M29" i="287"/>
  <c r="F29" i="287"/>
  <c r="M9" i="488"/>
  <c r="M8" i="488"/>
  <c r="M7" i="488"/>
  <c r="M6" i="488"/>
  <c r="M5" i="488"/>
  <c r="H22" i="486"/>
  <c r="V12" i="486"/>
  <c r="G22" i="486"/>
  <c r="F22" i="486"/>
  <c r="E22" i="486"/>
  <c r="D22" i="486"/>
  <c r="H21" i="486"/>
  <c r="V11" i="486"/>
  <c r="G21" i="486"/>
  <c r="F21" i="486"/>
  <c r="E21" i="486"/>
  <c r="D21" i="486"/>
  <c r="H20" i="486"/>
  <c r="V10" i="486"/>
  <c r="G20" i="486"/>
  <c r="F20" i="486"/>
  <c r="E20" i="486"/>
  <c r="D20" i="486"/>
  <c r="H19" i="486"/>
  <c r="G19" i="486"/>
  <c r="G23" i="486"/>
  <c r="F19" i="486"/>
  <c r="E19" i="486"/>
  <c r="D19" i="486"/>
  <c r="H14" i="486"/>
  <c r="V8" i="486"/>
  <c r="G14" i="486"/>
  <c r="F14" i="486"/>
  <c r="E14" i="486"/>
  <c r="D14" i="486"/>
  <c r="H13" i="486"/>
  <c r="V7" i="486"/>
  <c r="G13" i="486"/>
  <c r="F13" i="486"/>
  <c r="E13" i="486"/>
  <c r="D13" i="486"/>
  <c r="H12" i="486"/>
  <c r="V6" i="486"/>
  <c r="G12" i="486"/>
  <c r="F12" i="486"/>
  <c r="E12" i="486"/>
  <c r="D12" i="486"/>
  <c r="H11" i="486"/>
  <c r="F11" i="486"/>
  <c r="E11" i="486"/>
  <c r="E7" i="486"/>
  <c r="E15" i="486"/>
  <c r="D11" i="486"/>
  <c r="F7" i="486"/>
  <c r="E23" i="486"/>
  <c r="D7" i="486"/>
  <c r="D15" i="486"/>
  <c r="Z16" i="503"/>
  <c r="X16" i="503"/>
  <c r="U16" i="503"/>
  <c r="R16" i="503"/>
  <c r="R14" i="503"/>
  <c r="R15" i="503"/>
  <c r="R17" i="503"/>
  <c r="L16" i="503"/>
  <c r="K16" i="503"/>
  <c r="J16" i="503"/>
  <c r="G16" i="503"/>
  <c r="D16" i="503"/>
  <c r="Z15" i="503"/>
  <c r="Y15" i="503"/>
  <c r="X15" i="503"/>
  <c r="X14" i="503"/>
  <c r="X17" i="503"/>
  <c r="U15" i="503"/>
  <c r="L15" i="503"/>
  <c r="K15" i="503"/>
  <c r="J15" i="503"/>
  <c r="G15" i="503"/>
  <c r="D15" i="503"/>
  <c r="Y14" i="503"/>
  <c r="U14" i="503"/>
  <c r="K14" i="503"/>
  <c r="J14" i="503"/>
  <c r="D14" i="503"/>
  <c r="Z8" i="503"/>
  <c r="Y8" i="503"/>
  <c r="AA8" i="503"/>
  <c r="Z6" i="503"/>
  <c r="Y6" i="503"/>
  <c r="AA6" i="503"/>
  <c r="Z7" i="503"/>
  <c r="Y7" i="503"/>
  <c r="AA7" i="503"/>
  <c r="AA9" i="503"/>
  <c r="X8" i="503"/>
  <c r="U8" i="503"/>
  <c r="R8" i="503"/>
  <c r="L8" i="503"/>
  <c r="K8" i="503"/>
  <c r="J8" i="503"/>
  <c r="G8" i="503"/>
  <c r="D8" i="503"/>
  <c r="D6" i="503"/>
  <c r="D7" i="503"/>
  <c r="D9" i="503"/>
  <c r="X7" i="503"/>
  <c r="U7" i="503"/>
  <c r="R7" i="503"/>
  <c r="L7" i="503"/>
  <c r="K7" i="503"/>
  <c r="J7" i="503"/>
  <c r="J6" i="503"/>
  <c r="J9" i="503"/>
  <c r="G7" i="503"/>
  <c r="X6" i="503"/>
  <c r="U6" i="503"/>
  <c r="R6" i="503"/>
  <c r="L6" i="503"/>
  <c r="K6" i="503"/>
  <c r="M6" i="503"/>
  <c r="M7" i="503"/>
  <c r="M8" i="503"/>
  <c r="M9" i="503"/>
  <c r="G6" i="503"/>
  <c r="R8" i="295"/>
  <c r="Q8" i="295"/>
  <c r="S8" i="295"/>
  <c r="O8" i="295"/>
  <c r="N8" i="295"/>
  <c r="L8" i="295"/>
  <c r="K8" i="295"/>
  <c r="I8" i="295"/>
  <c r="H8" i="295"/>
  <c r="F8" i="295"/>
  <c r="E8" i="295"/>
  <c r="C8" i="295"/>
  <c r="B8" i="295"/>
  <c r="S7" i="295"/>
  <c r="P7" i="295"/>
  <c r="M7" i="295"/>
  <c r="J7" i="295"/>
  <c r="G7" i="295"/>
  <c r="D7" i="295"/>
  <c r="S6" i="295"/>
  <c r="P6" i="295"/>
  <c r="M6" i="295"/>
  <c r="J6" i="295"/>
  <c r="G6" i="295"/>
  <c r="D6" i="295"/>
  <c r="S5" i="295"/>
  <c r="P5" i="295"/>
  <c r="M5" i="295"/>
  <c r="J5" i="295"/>
  <c r="G5" i="295"/>
  <c r="D5" i="295"/>
  <c r="X8" i="422"/>
  <c r="V8" i="422"/>
  <c r="U8" i="422"/>
  <c r="S8" i="422"/>
  <c r="Q8" i="422"/>
  <c r="P8" i="422"/>
  <c r="N8" i="422"/>
  <c r="L8" i="422"/>
  <c r="K8" i="422"/>
  <c r="J8" i="422"/>
  <c r="I8" i="422"/>
  <c r="H8" i="422"/>
  <c r="J9" i="422"/>
  <c r="G8" i="422"/>
  <c r="F8" i="422"/>
  <c r="E8" i="422"/>
  <c r="D8" i="422"/>
  <c r="C8" i="422"/>
  <c r="B8" i="422"/>
  <c r="AI9" i="337"/>
  <c r="AH9" i="337"/>
  <c r="AG9" i="337"/>
  <c r="AC9" i="337"/>
  <c r="AB9" i="337"/>
  <c r="AA9" i="337"/>
  <c r="Z9" i="337"/>
  <c r="W9" i="337"/>
  <c r="V9" i="337"/>
  <c r="U9" i="337"/>
  <c r="T9" i="337"/>
  <c r="Q9" i="337"/>
  <c r="P9" i="337"/>
  <c r="O9" i="337"/>
  <c r="N9" i="337"/>
  <c r="K9" i="337"/>
  <c r="J9" i="337"/>
  <c r="I9" i="337"/>
  <c r="H9" i="337"/>
  <c r="E9" i="337"/>
  <c r="D9" i="337"/>
  <c r="C9" i="337"/>
  <c r="B9" i="337"/>
  <c r="AJ8" i="337"/>
  <c r="AF8" i="337"/>
  <c r="AK8" i="337"/>
  <c r="AD8" i="337"/>
  <c r="AE8" i="337"/>
  <c r="X8" i="337"/>
  <c r="Y8" i="337"/>
  <c r="R8" i="337"/>
  <c r="S8" i="337"/>
  <c r="L8" i="337"/>
  <c r="M8" i="337"/>
  <c r="F8" i="337"/>
  <c r="G8" i="337"/>
  <c r="AJ7" i="337"/>
  <c r="AD7" i="337"/>
  <c r="AE7" i="337"/>
  <c r="X7" i="337"/>
  <c r="Y7" i="337"/>
  <c r="R7" i="337"/>
  <c r="S7" i="337"/>
  <c r="L7" i="337"/>
  <c r="M7" i="337"/>
  <c r="F7" i="337"/>
  <c r="G7" i="337"/>
  <c r="AJ6" i="337"/>
  <c r="AD6" i="337"/>
  <c r="AE6" i="337"/>
  <c r="X6" i="337"/>
  <c r="Y6" i="337"/>
  <c r="R6" i="337"/>
  <c r="L6" i="337"/>
  <c r="F6" i="337"/>
  <c r="G6" i="337"/>
  <c r="V6" i="532"/>
  <c r="U6" i="532"/>
  <c r="T6" i="532"/>
  <c r="S6" i="532"/>
  <c r="R6" i="532"/>
  <c r="Q6" i="532"/>
  <c r="P6" i="532"/>
  <c r="V5" i="532"/>
  <c r="U5" i="532"/>
  <c r="T5" i="532"/>
  <c r="S5" i="532"/>
  <c r="R5" i="532"/>
  <c r="Q5" i="532"/>
  <c r="P5" i="532"/>
  <c r="V4" i="532"/>
  <c r="U4" i="532"/>
  <c r="T4" i="532"/>
  <c r="S4" i="532"/>
  <c r="R4" i="532"/>
  <c r="Q4" i="532"/>
  <c r="P4" i="532"/>
  <c r="BA17" i="424"/>
  <c r="BA16" i="424"/>
  <c r="BD15" i="424"/>
  <c r="BE13" i="424"/>
  <c r="BA13" i="424"/>
  <c r="BF12" i="424"/>
  <c r="BC12" i="424"/>
  <c r="BA12" i="424"/>
  <c r="BD10" i="424"/>
  <c r="BA10" i="424"/>
  <c r="BA8" i="424"/>
  <c r="H8" i="424"/>
  <c r="G8" i="424"/>
  <c r="F8" i="424"/>
  <c r="E8" i="424"/>
  <c r="D8" i="424"/>
  <c r="C8" i="424"/>
  <c r="B8" i="424"/>
  <c r="BG7" i="424"/>
  <c r="BE7" i="424"/>
  <c r="BA7" i="424"/>
  <c r="BE6" i="424"/>
  <c r="BA6" i="424"/>
  <c r="BA5" i="424"/>
  <c r="BE3" i="424"/>
  <c r="BD3" i="424"/>
  <c r="BC3" i="424"/>
  <c r="BB3" i="424"/>
  <c r="BA3" i="424"/>
  <c r="O55" i="528"/>
  <c r="N55" i="528"/>
  <c r="J55" i="528"/>
  <c r="I55" i="528"/>
  <c r="H55" i="528"/>
  <c r="G55" i="528"/>
  <c r="F55" i="528"/>
  <c r="E55" i="528"/>
  <c r="D55" i="528"/>
  <c r="C55" i="528"/>
  <c r="M54" i="528"/>
  <c r="L54" i="528"/>
  <c r="K54" i="528"/>
  <c r="M53" i="528"/>
  <c r="L53" i="528"/>
  <c r="K53" i="528"/>
  <c r="M52" i="528"/>
  <c r="L52" i="528"/>
  <c r="K52" i="528"/>
  <c r="O65" i="527"/>
  <c r="N65" i="527"/>
  <c r="M65" i="527"/>
  <c r="J65" i="527"/>
  <c r="I65" i="527"/>
  <c r="H65" i="527"/>
  <c r="G65" i="527"/>
  <c r="C65" i="527"/>
  <c r="E65" i="527"/>
  <c r="K65" i="527"/>
  <c r="F65" i="527"/>
  <c r="D65" i="527"/>
  <c r="K228" i="498"/>
  <c r="AB8" i="498"/>
  <c r="J228" i="498"/>
  <c r="AA8" i="498"/>
  <c r="I228" i="498"/>
  <c r="Z8" i="498"/>
  <c r="H228" i="498"/>
  <c r="Y8" i="498"/>
  <c r="G228" i="498"/>
  <c r="X8" i="498"/>
  <c r="T179" i="498"/>
  <c r="T177" i="498"/>
  <c r="T176" i="498"/>
  <c r="T175" i="498"/>
  <c r="T171" i="498"/>
  <c r="T170" i="498"/>
  <c r="T168" i="498"/>
  <c r="T164" i="498"/>
  <c r="T163" i="498"/>
  <c r="T162" i="498"/>
  <c r="T159" i="498"/>
  <c r="T158" i="498"/>
  <c r="T157" i="498"/>
  <c r="T156" i="498"/>
  <c r="T155" i="498"/>
  <c r="T154" i="498"/>
  <c r="T153" i="498"/>
  <c r="T152" i="498"/>
  <c r="T149" i="498"/>
  <c r="T147" i="498"/>
  <c r="T146" i="498"/>
  <c r="T145" i="498"/>
  <c r="T144" i="498"/>
  <c r="T143" i="498"/>
  <c r="T140" i="498"/>
  <c r="T136" i="498"/>
  <c r="T134" i="498"/>
  <c r="T133" i="498"/>
  <c r="T131" i="498"/>
  <c r="U130" i="498"/>
  <c r="T129" i="498"/>
  <c r="T128" i="498"/>
  <c r="T127" i="498"/>
  <c r="K126" i="498"/>
  <c r="AB7" i="498"/>
  <c r="J126" i="498"/>
  <c r="AA7" i="498"/>
  <c r="I126" i="498"/>
  <c r="Z7" i="498"/>
  <c r="H126" i="498"/>
  <c r="Y7" i="498"/>
  <c r="T90" i="498"/>
  <c r="T89" i="498"/>
  <c r="T88" i="498"/>
  <c r="T87" i="498"/>
  <c r="T86" i="498"/>
  <c r="T85" i="498"/>
  <c r="T84" i="498"/>
  <c r="T83" i="498"/>
  <c r="T80" i="498"/>
  <c r="T79" i="498"/>
  <c r="T77" i="498"/>
  <c r="T76" i="498"/>
  <c r="T75" i="498"/>
  <c r="T72" i="498"/>
  <c r="T71" i="498"/>
  <c r="T70" i="498"/>
  <c r="T69" i="498"/>
  <c r="T68" i="498"/>
  <c r="T67" i="498"/>
  <c r="T66" i="498"/>
  <c r="T65" i="498"/>
  <c r="T64" i="498"/>
  <c r="T63" i="498"/>
  <c r="T62" i="498"/>
  <c r="T61" i="498"/>
  <c r="T60" i="498"/>
  <c r="T59" i="498"/>
  <c r="T58" i="498"/>
  <c r="T57" i="498"/>
  <c r="T56" i="498"/>
  <c r="K55" i="498"/>
  <c r="AB6" i="498"/>
  <c r="J55" i="498"/>
  <c r="AA6" i="498"/>
  <c r="I55" i="498"/>
  <c r="Z6" i="498"/>
  <c r="H55" i="498"/>
  <c r="Y6" i="498"/>
  <c r="G55" i="498"/>
  <c r="X6" i="498"/>
  <c r="T35" i="498"/>
  <c r="T34" i="498"/>
  <c r="T32" i="498"/>
  <c r="T31" i="498"/>
  <c r="T30" i="498"/>
  <c r="T29" i="498"/>
  <c r="T28" i="498"/>
  <c r="T26" i="498"/>
  <c r="T23" i="498"/>
  <c r="T21" i="498"/>
  <c r="U20" i="498"/>
  <c r="T19" i="498"/>
  <c r="T17" i="498"/>
  <c r="T16" i="498"/>
  <c r="T15" i="498"/>
  <c r="W8" i="498"/>
  <c r="T8" i="498"/>
  <c r="W7" i="498"/>
  <c r="T7" i="498"/>
  <c r="W6" i="498"/>
  <c r="T6" i="498"/>
  <c r="W5" i="498"/>
  <c r="T5" i="498"/>
  <c r="J112" i="525"/>
  <c r="I112" i="525"/>
  <c r="G112" i="525"/>
  <c r="F112" i="525"/>
  <c r="D112" i="525"/>
  <c r="C112" i="525"/>
  <c r="K106" i="525"/>
  <c r="H106" i="525"/>
  <c r="E106" i="525"/>
  <c r="K110" i="525"/>
  <c r="H110" i="525"/>
  <c r="E110" i="525"/>
  <c r="E103" i="525"/>
  <c r="E109" i="525"/>
  <c r="E112" i="525"/>
  <c r="K109" i="525"/>
  <c r="H109" i="525"/>
  <c r="H103" i="525"/>
  <c r="H112" i="525"/>
  <c r="K103" i="525"/>
  <c r="J98" i="525"/>
  <c r="I98" i="525"/>
  <c r="G98" i="525"/>
  <c r="F98" i="525"/>
  <c r="D98" i="525"/>
  <c r="C98" i="525"/>
  <c r="K92" i="525"/>
  <c r="H92" i="525"/>
  <c r="E92" i="525"/>
  <c r="K96" i="525"/>
  <c r="H96" i="525"/>
  <c r="E96" i="525"/>
  <c r="K95" i="525"/>
  <c r="H95" i="525"/>
  <c r="E95" i="525"/>
  <c r="K89" i="525"/>
  <c r="H89" i="525"/>
  <c r="E89" i="525"/>
  <c r="E98" i="525"/>
  <c r="G70" i="525"/>
  <c r="F70" i="525"/>
  <c r="D70" i="525"/>
  <c r="C70" i="525"/>
  <c r="H64" i="525"/>
  <c r="H61" i="525"/>
  <c r="H67" i="525"/>
  <c r="H68" i="525"/>
  <c r="E64" i="525"/>
  <c r="E68" i="525"/>
  <c r="E61" i="525"/>
  <c r="E67" i="525"/>
  <c r="E70" i="525"/>
  <c r="M56" i="525"/>
  <c r="L56" i="525"/>
  <c r="J56" i="525"/>
  <c r="I56" i="525"/>
  <c r="G56" i="525"/>
  <c r="F56" i="525"/>
  <c r="H56" i="525"/>
  <c r="D56" i="525"/>
  <c r="C56" i="525"/>
  <c r="N50" i="525"/>
  <c r="K50" i="525"/>
  <c r="H50" i="525"/>
  <c r="E50" i="525"/>
  <c r="N54" i="525"/>
  <c r="K54" i="525"/>
  <c r="H54" i="525"/>
  <c r="E54" i="525"/>
  <c r="N53" i="525"/>
  <c r="K53" i="525"/>
  <c r="H53" i="525"/>
  <c r="E53" i="525"/>
  <c r="N47" i="525"/>
  <c r="K47" i="525"/>
  <c r="K56" i="525"/>
  <c r="H47" i="525"/>
  <c r="E47" i="525"/>
  <c r="M42" i="525"/>
  <c r="L42" i="525"/>
  <c r="J42" i="525"/>
  <c r="I42" i="525"/>
  <c r="G42" i="525"/>
  <c r="F42" i="525"/>
  <c r="D42" i="525"/>
  <c r="C42" i="525"/>
  <c r="N40" i="525"/>
  <c r="K40" i="525"/>
  <c r="H40" i="525"/>
  <c r="E40" i="525"/>
  <c r="N39" i="525"/>
  <c r="K39" i="525"/>
  <c r="K33" i="525"/>
  <c r="K42" i="525"/>
  <c r="H39" i="525"/>
  <c r="E39" i="525"/>
  <c r="N36" i="525"/>
  <c r="H36" i="525"/>
  <c r="E36" i="525"/>
  <c r="N33" i="525"/>
  <c r="H33" i="525"/>
  <c r="E33" i="525"/>
  <c r="K28" i="525"/>
  <c r="J28" i="525"/>
  <c r="H28" i="525"/>
  <c r="G28" i="525"/>
  <c r="F28" i="525"/>
  <c r="E28" i="525"/>
  <c r="D28" i="525"/>
  <c r="C28" i="525"/>
  <c r="L26" i="525"/>
  <c r="L25" i="525"/>
  <c r="I25" i="525"/>
  <c r="L22" i="525"/>
  <c r="I22" i="525"/>
  <c r="L19" i="525"/>
  <c r="I19" i="525"/>
  <c r="I28" i="525"/>
  <c r="Q14" i="525"/>
  <c r="P14" i="525"/>
  <c r="N14" i="525"/>
  <c r="M14" i="525"/>
  <c r="L14" i="525"/>
  <c r="K14" i="525"/>
  <c r="J14" i="525"/>
  <c r="I14" i="525"/>
  <c r="H14" i="525"/>
  <c r="G14" i="525"/>
  <c r="F14" i="525"/>
  <c r="E14" i="525"/>
  <c r="D14" i="525"/>
  <c r="C14" i="525"/>
  <c r="R12" i="525"/>
  <c r="R11" i="525"/>
  <c r="R5" i="525"/>
  <c r="R8" i="525"/>
  <c r="R14" i="525"/>
  <c r="O5" i="525"/>
  <c r="X20" i="359"/>
  <c r="W20" i="359"/>
  <c r="V20" i="359"/>
  <c r="U20" i="359"/>
  <c r="F20" i="359"/>
  <c r="E20" i="359"/>
  <c r="D20" i="359"/>
  <c r="C20" i="359"/>
  <c r="X22" i="507"/>
  <c r="W22" i="507"/>
  <c r="V22" i="507"/>
  <c r="U22" i="507"/>
  <c r="F22" i="507"/>
  <c r="E22" i="507"/>
  <c r="D22" i="507"/>
  <c r="C22" i="507"/>
  <c r="G22" i="507"/>
  <c r="G9" i="482"/>
  <c r="BJ12" i="484"/>
  <c r="R24" i="484"/>
  <c r="E13" i="482"/>
  <c r="BH16" i="484"/>
  <c r="BJ15" i="484"/>
  <c r="F6" i="482"/>
  <c r="BI9" i="484"/>
  <c r="R16" i="483"/>
  <c r="Q16" i="483"/>
  <c r="P16" i="483"/>
  <c r="O16" i="483"/>
  <c r="D16" i="483"/>
  <c r="Z16" i="483"/>
  <c r="N16" i="483"/>
  <c r="M16" i="483"/>
  <c r="X16" i="483"/>
  <c r="G16" i="483"/>
  <c r="AC16" i="483"/>
  <c r="F16" i="483"/>
  <c r="E16" i="483"/>
  <c r="AA16" i="483"/>
  <c r="C16" i="483"/>
  <c r="Y16" i="483"/>
  <c r="AC14" i="483"/>
  <c r="AB14" i="483"/>
  <c r="AA14" i="483"/>
  <c r="Z14" i="483"/>
  <c r="Y14" i="483"/>
  <c r="X14" i="483"/>
  <c r="AC13" i="483"/>
  <c r="AB13" i="483"/>
  <c r="AA13" i="483"/>
  <c r="Z13" i="483"/>
  <c r="AC10" i="483"/>
  <c r="AB10" i="483"/>
  <c r="AA10" i="483"/>
  <c r="Z10" i="483"/>
  <c r="Y10" i="483"/>
  <c r="X10" i="483"/>
  <c r="AC7" i="483"/>
  <c r="AB7" i="483"/>
  <c r="AA7" i="483"/>
  <c r="Z7" i="483"/>
  <c r="Y7" i="483"/>
  <c r="X7" i="483"/>
  <c r="G13" i="482"/>
  <c r="G18" i="482"/>
  <c r="F13" i="482"/>
  <c r="AM16" i="484"/>
  <c r="AL16" i="484"/>
  <c r="D13" i="482"/>
  <c r="AV16" i="484"/>
  <c r="D12" i="482"/>
  <c r="AV15" i="484"/>
  <c r="C13" i="482"/>
  <c r="AJ16" i="484"/>
  <c r="B13" i="482"/>
  <c r="F12" i="482"/>
  <c r="AX15" i="484"/>
  <c r="E12" i="482"/>
  <c r="E18" i="482"/>
  <c r="AY12" i="484"/>
  <c r="F9" i="482"/>
  <c r="AM12" i="484"/>
  <c r="E9" i="482"/>
  <c r="BH12" i="484"/>
  <c r="D9" i="482"/>
  <c r="AK12" i="484"/>
  <c r="C9" i="482"/>
  <c r="AJ12" i="484"/>
  <c r="B9" i="482"/>
  <c r="AI12" i="484"/>
  <c r="E6" i="482"/>
  <c r="AL9" i="484"/>
  <c r="BH9" i="484"/>
  <c r="E16" i="482"/>
  <c r="BH19" i="484"/>
  <c r="D6" i="482"/>
  <c r="C6" i="482"/>
  <c r="AJ9" i="484"/>
  <c r="B6" i="482"/>
  <c r="B16" i="482"/>
  <c r="AC16" i="480"/>
  <c r="AB16" i="480"/>
  <c r="AA16" i="480"/>
  <c r="Z16" i="480"/>
  <c r="Y16" i="480"/>
  <c r="X16" i="480"/>
  <c r="AC14" i="480"/>
  <c r="AB14" i="480"/>
  <c r="AA14" i="480"/>
  <c r="Z14" i="480"/>
  <c r="Y14" i="480"/>
  <c r="X14" i="480"/>
  <c r="AC13" i="480"/>
  <c r="AB13" i="480"/>
  <c r="AA13" i="480"/>
  <c r="Z13" i="480"/>
  <c r="AC10" i="480"/>
  <c r="AB10" i="480"/>
  <c r="AA10" i="480"/>
  <c r="Z10" i="480"/>
  <c r="Y10" i="480"/>
  <c r="X10" i="480"/>
  <c r="AC7" i="480"/>
  <c r="AB7" i="480"/>
  <c r="AA7" i="480"/>
  <c r="Z7" i="480"/>
  <c r="Y7" i="480"/>
  <c r="G37" i="479"/>
  <c r="G39" i="479"/>
  <c r="G51" i="479"/>
  <c r="F37" i="479"/>
  <c r="F39" i="479"/>
  <c r="F51" i="479"/>
  <c r="E37" i="479"/>
  <c r="E39" i="479"/>
  <c r="E51" i="479"/>
  <c r="D37" i="479"/>
  <c r="D39" i="479"/>
  <c r="D51" i="479"/>
  <c r="C37" i="479"/>
  <c r="C39" i="479"/>
  <c r="C51" i="479"/>
  <c r="F36" i="479"/>
  <c r="F50" i="479"/>
  <c r="E36" i="479"/>
  <c r="E50" i="479"/>
  <c r="D36" i="479"/>
  <c r="D50" i="479"/>
  <c r="C36" i="479"/>
  <c r="C50" i="479"/>
  <c r="H31" i="479"/>
  <c r="G31" i="479"/>
  <c r="F31" i="479"/>
  <c r="E31" i="479"/>
  <c r="D31" i="479"/>
  <c r="C31" i="479"/>
  <c r="H30" i="479"/>
  <c r="G30" i="479"/>
  <c r="F30" i="479"/>
  <c r="E30" i="479"/>
  <c r="H27" i="479"/>
  <c r="H35" i="479"/>
  <c r="H49" i="479"/>
  <c r="G27" i="479"/>
  <c r="G35" i="479"/>
  <c r="G49" i="479"/>
  <c r="F27" i="479"/>
  <c r="F35" i="479"/>
  <c r="F49" i="479"/>
  <c r="E27" i="479"/>
  <c r="E35" i="479"/>
  <c r="E49" i="479"/>
  <c r="D27" i="479"/>
  <c r="D35" i="479"/>
  <c r="D49" i="479"/>
  <c r="C27" i="479"/>
  <c r="C35" i="479"/>
  <c r="C49" i="479"/>
  <c r="G24" i="479"/>
  <c r="G34" i="479"/>
  <c r="G48" i="479"/>
  <c r="F24" i="479"/>
  <c r="F34" i="479"/>
  <c r="F48" i="479"/>
  <c r="E24" i="479"/>
  <c r="E34" i="479"/>
  <c r="E48" i="479"/>
  <c r="D24" i="479"/>
  <c r="D34" i="479"/>
  <c r="D48" i="479"/>
  <c r="C34" i="479"/>
  <c r="C48" i="479"/>
  <c r="K18" i="479"/>
  <c r="J18" i="479"/>
  <c r="I18" i="479"/>
  <c r="H18" i="479"/>
  <c r="G18" i="479"/>
  <c r="F18" i="479"/>
  <c r="E18" i="479"/>
  <c r="T17" i="479"/>
  <c r="S17" i="479"/>
  <c r="S16" i="479"/>
  <c r="S20" i="479"/>
  <c r="Q17" i="479"/>
  <c r="Q16" i="479"/>
  <c r="Q20" i="479"/>
  <c r="P17" i="479"/>
  <c r="O17" i="479"/>
  <c r="O16" i="479"/>
  <c r="O20" i="479"/>
  <c r="N17" i="479"/>
  <c r="M17" i="479"/>
  <c r="L17" i="479"/>
  <c r="K17" i="479"/>
  <c r="J17" i="479"/>
  <c r="I17" i="479"/>
  <c r="H17" i="479"/>
  <c r="G17" i="479"/>
  <c r="G16" i="479"/>
  <c r="G20" i="479"/>
  <c r="F17" i="479"/>
  <c r="E17" i="479"/>
  <c r="T16" i="479"/>
  <c r="T20" i="479"/>
  <c r="P16" i="479"/>
  <c r="P20" i="479"/>
  <c r="N16" i="479"/>
  <c r="M16" i="479"/>
  <c r="M20" i="479"/>
  <c r="L16" i="479"/>
  <c r="K16" i="479"/>
  <c r="J16" i="479"/>
  <c r="J20" i="479"/>
  <c r="I16" i="479"/>
  <c r="H16" i="479"/>
  <c r="H20" i="479"/>
  <c r="F16" i="479"/>
  <c r="F20" i="479"/>
  <c r="E16" i="479"/>
  <c r="E20" i="479"/>
  <c r="R8" i="481"/>
  <c r="Q8" i="481"/>
  <c r="P8" i="481"/>
  <c r="O8" i="481"/>
  <c r="N8" i="481"/>
  <c r="M8" i="481"/>
  <c r="G8" i="481"/>
  <c r="F8" i="481"/>
  <c r="E8" i="481"/>
  <c r="D8" i="481"/>
  <c r="C8" i="481"/>
  <c r="B8" i="481"/>
  <c r="R7" i="481"/>
  <c r="Q7" i="481"/>
  <c r="P7" i="481"/>
  <c r="O7" i="481"/>
  <c r="N7" i="481"/>
  <c r="M7" i="481"/>
  <c r="G7" i="481"/>
  <c r="F7" i="481"/>
  <c r="E7" i="481"/>
  <c r="D7" i="481"/>
  <c r="C7" i="481"/>
  <c r="B7" i="481"/>
  <c r="R6" i="481"/>
  <c r="Q6" i="481"/>
  <c r="P6" i="481"/>
  <c r="O6" i="481"/>
  <c r="N6" i="481"/>
  <c r="M6" i="481"/>
  <c r="G6" i="481"/>
  <c r="F6" i="481"/>
  <c r="E6" i="481"/>
  <c r="D6" i="481"/>
  <c r="C6" i="481"/>
  <c r="B6" i="481"/>
  <c r="S13" i="478"/>
  <c r="R13" i="478"/>
  <c r="P13" i="478"/>
  <c r="M13" i="478"/>
  <c r="J13" i="478"/>
  <c r="I13" i="478"/>
  <c r="G13" i="478"/>
  <c r="D13" i="478"/>
  <c r="C13" i="478"/>
  <c r="S12" i="478"/>
  <c r="P12" i="478"/>
  <c r="N12" i="478"/>
  <c r="M12" i="478"/>
  <c r="J12" i="478"/>
  <c r="T9" i="478"/>
  <c r="S9" i="478"/>
  <c r="R9" i="478"/>
  <c r="P9" i="478"/>
  <c r="O9" i="478"/>
  <c r="M9" i="478"/>
  <c r="L9" i="478"/>
  <c r="J9" i="478"/>
  <c r="I9" i="478"/>
  <c r="H9" i="478"/>
  <c r="G9" i="478"/>
  <c r="E9" i="478"/>
  <c r="D9" i="478"/>
  <c r="C9" i="478"/>
  <c r="S6" i="478"/>
  <c r="R6" i="478"/>
  <c r="P6" i="478"/>
  <c r="O6" i="478"/>
  <c r="N6" i="478"/>
  <c r="M6" i="478"/>
  <c r="L6" i="478"/>
  <c r="J6" i="478"/>
  <c r="I6" i="478"/>
  <c r="H6" i="478"/>
  <c r="G6" i="478"/>
  <c r="E6" i="478"/>
  <c r="D6" i="478"/>
  <c r="C6" i="478"/>
  <c r="Q9" i="476"/>
  <c r="Q9" i="481"/>
  <c r="P9" i="476"/>
  <c r="P9" i="481"/>
  <c r="O9" i="476"/>
  <c r="O9" i="481"/>
  <c r="N9" i="476"/>
  <c r="N9" i="481"/>
  <c r="G9" i="476"/>
  <c r="AC9" i="476"/>
  <c r="AC9" i="471"/>
  <c r="F9" i="476"/>
  <c r="F9" i="481"/>
  <c r="E9" i="476"/>
  <c r="D9" i="476"/>
  <c r="D9" i="481"/>
  <c r="C9" i="476"/>
  <c r="Y9" i="476"/>
  <c r="Y9" i="471"/>
  <c r="AC8" i="476"/>
  <c r="AC8" i="471"/>
  <c r="AC8" i="481"/>
  <c r="AB8" i="476"/>
  <c r="AB8" i="471"/>
  <c r="AA8" i="476"/>
  <c r="AA8" i="471"/>
  <c r="AA8" i="481"/>
  <c r="Z8" i="476"/>
  <c r="Z8" i="471"/>
  <c r="Z8" i="481"/>
  <c r="Y8" i="476"/>
  <c r="Y8" i="471"/>
  <c r="X8" i="476"/>
  <c r="X8" i="471"/>
  <c r="AC7" i="476"/>
  <c r="AB7" i="476"/>
  <c r="AB7" i="471"/>
  <c r="AA7" i="476"/>
  <c r="AA7" i="471"/>
  <c r="AA7" i="481"/>
  <c r="Z7" i="476"/>
  <c r="Z7" i="471"/>
  <c r="Z7" i="481"/>
  <c r="Y7" i="476"/>
  <c r="Y7" i="471"/>
  <c r="X7" i="476"/>
  <c r="X7" i="471"/>
  <c r="AC6" i="476"/>
  <c r="AC6" i="471"/>
  <c r="AB6" i="476"/>
  <c r="AB6" i="471"/>
  <c r="AA6" i="476"/>
  <c r="AA6" i="471"/>
  <c r="AA6" i="481"/>
  <c r="Z6" i="476"/>
  <c r="Y6" i="476"/>
  <c r="Y6" i="471"/>
  <c r="X6" i="476"/>
  <c r="X6" i="471"/>
  <c r="S17" i="473"/>
  <c r="S18" i="478"/>
  <c r="R17" i="473"/>
  <c r="R18" i="478"/>
  <c r="P18" i="478"/>
  <c r="O17" i="473"/>
  <c r="Q17" i="473"/>
  <c r="M17" i="473"/>
  <c r="L17" i="473"/>
  <c r="J17" i="473"/>
  <c r="I17" i="473"/>
  <c r="G17" i="473"/>
  <c r="D17" i="473"/>
  <c r="C17" i="473"/>
  <c r="S16" i="473"/>
  <c r="S17" i="478"/>
  <c r="R16" i="473"/>
  <c r="R17" i="478"/>
  <c r="P16" i="473"/>
  <c r="O16" i="473"/>
  <c r="M16" i="473"/>
  <c r="M17" i="478"/>
  <c r="J16" i="473"/>
  <c r="I16" i="473"/>
  <c r="I17" i="478"/>
  <c r="G16" i="473"/>
  <c r="H16" i="473"/>
  <c r="D16" i="473"/>
  <c r="C16" i="473"/>
  <c r="S15" i="473"/>
  <c r="S16" i="478"/>
  <c r="R15" i="473"/>
  <c r="P15" i="473"/>
  <c r="P16" i="478"/>
  <c r="O15" i="473"/>
  <c r="O16" i="478"/>
  <c r="L15" i="473"/>
  <c r="J15" i="473"/>
  <c r="I15" i="473"/>
  <c r="K15" i="473"/>
  <c r="G15" i="473"/>
  <c r="D15" i="473"/>
  <c r="E15" i="473"/>
  <c r="R8" i="475"/>
  <c r="Q8" i="475"/>
  <c r="P8" i="475"/>
  <c r="O8" i="475"/>
  <c r="N8" i="475"/>
  <c r="M8" i="475"/>
  <c r="G8" i="475"/>
  <c r="F8" i="475"/>
  <c r="E8" i="475"/>
  <c r="D8" i="475"/>
  <c r="C8" i="475"/>
  <c r="B8" i="475"/>
  <c r="R7" i="475"/>
  <c r="Q7" i="475"/>
  <c r="P7" i="475"/>
  <c r="O7" i="475"/>
  <c r="N7" i="475"/>
  <c r="M7" i="475"/>
  <c r="G7" i="475"/>
  <c r="F7" i="475"/>
  <c r="E7" i="475"/>
  <c r="D7" i="475"/>
  <c r="C7" i="475"/>
  <c r="B7" i="475"/>
  <c r="R6" i="475"/>
  <c r="Q6" i="475"/>
  <c r="P6" i="475"/>
  <c r="O6" i="475"/>
  <c r="N6" i="475"/>
  <c r="M6" i="475"/>
  <c r="G6" i="475"/>
  <c r="F6" i="475"/>
  <c r="E6" i="475"/>
  <c r="D6" i="475"/>
  <c r="C6" i="475"/>
  <c r="B6" i="475"/>
  <c r="T12" i="472"/>
  <c r="S12" i="472"/>
  <c r="R12" i="472"/>
  <c r="Q12" i="472"/>
  <c r="P12" i="472"/>
  <c r="N12" i="472"/>
  <c r="M12" i="472"/>
  <c r="J12" i="472"/>
  <c r="I12" i="472"/>
  <c r="H12" i="472"/>
  <c r="G12" i="472"/>
  <c r="D12" i="472"/>
  <c r="C12" i="472"/>
  <c r="S11" i="472"/>
  <c r="P11" i="472"/>
  <c r="N11" i="472"/>
  <c r="M11" i="472"/>
  <c r="K11" i="472"/>
  <c r="J11" i="472"/>
  <c r="T8" i="472"/>
  <c r="S8" i="472"/>
  <c r="R8" i="472"/>
  <c r="P8" i="472"/>
  <c r="O8" i="472"/>
  <c r="N8" i="472"/>
  <c r="M8" i="472"/>
  <c r="L8" i="472"/>
  <c r="J8" i="472"/>
  <c r="I8" i="472"/>
  <c r="H8" i="472"/>
  <c r="G8" i="472"/>
  <c r="E8" i="472"/>
  <c r="D8" i="472"/>
  <c r="C8" i="472"/>
  <c r="T5" i="472"/>
  <c r="S5" i="472"/>
  <c r="Q5" i="472"/>
  <c r="P5" i="472"/>
  <c r="O5" i="472"/>
  <c r="N5" i="472"/>
  <c r="M5" i="472"/>
  <c r="L5" i="472"/>
  <c r="J5" i="472"/>
  <c r="I5" i="472"/>
  <c r="G5" i="472"/>
  <c r="E5" i="472"/>
  <c r="D5" i="472"/>
  <c r="C5" i="472"/>
  <c r="AC7" i="471"/>
  <c r="Z6" i="471"/>
  <c r="F49" i="469"/>
  <c r="D49" i="469"/>
  <c r="C28" i="470"/>
  <c r="C26" i="472"/>
  <c r="F20" i="469"/>
  <c r="Q9" i="296"/>
  <c r="Q9" i="475"/>
  <c r="P9" i="475"/>
  <c r="O9" i="475"/>
  <c r="M9" i="296"/>
  <c r="M9" i="475"/>
  <c r="G9" i="296"/>
  <c r="G9" i="475"/>
  <c r="F9" i="296"/>
  <c r="F9" i="475"/>
  <c r="E9" i="296"/>
  <c r="E9" i="475"/>
  <c r="D9" i="296"/>
  <c r="D9" i="475"/>
  <c r="B9" i="296"/>
  <c r="AC8" i="296"/>
  <c r="AB8" i="296"/>
  <c r="AA8" i="296"/>
  <c r="Z8" i="296"/>
  <c r="Y8" i="296"/>
  <c r="X8" i="296"/>
  <c r="Y7" i="475"/>
  <c r="AC7" i="296"/>
  <c r="AB7" i="296"/>
  <c r="AA7" i="296"/>
  <c r="Z7" i="296"/>
  <c r="Y7" i="296"/>
  <c r="X7" i="296"/>
  <c r="AI9" i="296"/>
  <c r="AC6" i="296"/>
  <c r="AB6" i="296"/>
  <c r="AA6" i="296"/>
  <c r="Z6" i="296"/>
  <c r="Y6" i="296"/>
  <c r="X6" i="296"/>
  <c r="H32" i="470"/>
  <c r="G32" i="470"/>
  <c r="F32" i="470"/>
  <c r="E32" i="470"/>
  <c r="D32" i="470"/>
  <c r="D37" i="470"/>
  <c r="D52" i="470"/>
  <c r="C32" i="470"/>
  <c r="C37" i="470"/>
  <c r="C52" i="470"/>
  <c r="F31" i="470"/>
  <c r="F37" i="470"/>
  <c r="E31" i="470"/>
  <c r="H28" i="470"/>
  <c r="G28" i="470"/>
  <c r="G36" i="470"/>
  <c r="G51" i="470"/>
  <c r="F28" i="470"/>
  <c r="F36" i="470"/>
  <c r="E28" i="470"/>
  <c r="E36" i="470"/>
  <c r="C36" i="470"/>
  <c r="H25" i="470"/>
  <c r="G25" i="470"/>
  <c r="G35" i="470"/>
  <c r="F50" i="470"/>
  <c r="D25" i="470"/>
  <c r="D35" i="470"/>
  <c r="C50" i="470"/>
  <c r="S19" i="470"/>
  <c r="S17" i="472"/>
  <c r="R19" i="470"/>
  <c r="P19" i="470"/>
  <c r="O19" i="470"/>
  <c r="L19" i="470"/>
  <c r="N19" i="470"/>
  <c r="N17" i="470"/>
  <c r="L18" i="470"/>
  <c r="N18" i="470"/>
  <c r="N21" i="470"/>
  <c r="I19" i="470"/>
  <c r="I17" i="472"/>
  <c r="H19" i="470"/>
  <c r="G19" i="470"/>
  <c r="G17" i="472"/>
  <c r="F19" i="470"/>
  <c r="C19" i="470"/>
  <c r="S18" i="470"/>
  <c r="S16" i="472"/>
  <c r="R18" i="470"/>
  <c r="P18" i="470"/>
  <c r="O18" i="470"/>
  <c r="Q18" i="470"/>
  <c r="O17" i="470"/>
  <c r="P17" i="470"/>
  <c r="Q17" i="470"/>
  <c r="Q19" i="470"/>
  <c r="Q21" i="470"/>
  <c r="I18" i="470"/>
  <c r="K18" i="470"/>
  <c r="H18" i="470"/>
  <c r="G18" i="470"/>
  <c r="F18" i="470"/>
  <c r="C18" i="470"/>
  <c r="C17" i="470"/>
  <c r="C21" i="470"/>
  <c r="S17" i="470"/>
  <c r="R17" i="470"/>
  <c r="T17" i="470"/>
  <c r="F17" i="470"/>
  <c r="C15" i="472"/>
  <c r="AJ18" i="467"/>
  <c r="BZ14" i="467"/>
  <c r="O18" i="467"/>
  <c r="H18" i="467"/>
  <c r="AC17" i="467"/>
  <c r="BY13" i="467"/>
  <c r="V17" i="467"/>
  <c r="AJ16" i="467"/>
  <c r="BZ12" i="467"/>
  <c r="AC16" i="467"/>
  <c r="BY12" i="467"/>
  <c r="V16" i="467"/>
  <c r="P8" i="447"/>
  <c r="O8" i="447"/>
  <c r="P7" i="447"/>
  <c r="O7" i="447"/>
  <c r="O25" i="467"/>
  <c r="H23" i="486"/>
  <c r="V13" i="486"/>
  <c r="O24" i="467"/>
  <c r="AN15" i="484"/>
  <c r="AY15" i="484"/>
  <c r="R9" i="475"/>
  <c r="Z9" i="471"/>
  <c r="H48" i="469"/>
  <c r="BD8" i="424"/>
  <c r="BB13" i="424"/>
  <c r="BB6" i="424"/>
  <c r="BB10" i="424"/>
  <c r="BB12" i="424"/>
  <c r="BE17" i="424"/>
  <c r="BB8" i="424"/>
  <c r="V7" i="532"/>
  <c r="R7" i="532"/>
  <c r="T7" i="532"/>
  <c r="M45" i="528"/>
  <c r="C6" i="548"/>
  <c r="D23" i="486"/>
  <c r="D16" i="482"/>
  <c r="H35" i="470"/>
  <c r="G23" i="472"/>
  <c r="I13" i="486"/>
  <c r="W7" i="486"/>
  <c r="H30" i="535"/>
  <c r="N16" i="473"/>
  <c r="N17" i="478"/>
  <c r="Q7" i="447"/>
  <c r="S7" i="447"/>
  <c r="L45" i="528"/>
  <c r="P7" i="532"/>
  <c r="J8" i="295"/>
  <c r="H9" i="295"/>
  <c r="I50" i="479"/>
  <c r="T17" i="473"/>
  <c r="I30" i="535"/>
  <c r="E17" i="470"/>
  <c r="R16" i="472"/>
  <c r="X9" i="337"/>
  <c r="U10" i="337"/>
  <c r="E26" i="493"/>
  <c r="I6" i="537"/>
  <c r="D17" i="482"/>
  <c r="AV20" i="484"/>
  <c r="AV9" i="484"/>
  <c r="Z6" i="481"/>
  <c r="U15" i="472"/>
  <c r="Y9" i="296"/>
  <c r="C9" i="475"/>
  <c r="AC24" i="467"/>
  <c r="BY18" i="467"/>
  <c r="D51" i="470"/>
  <c r="W11" i="472"/>
  <c r="AA9" i="471"/>
  <c r="I23" i="472"/>
  <c r="W5" i="472"/>
  <c r="AB9" i="471"/>
  <c r="BG16" i="424"/>
  <c r="G17" i="478"/>
  <c r="C7" i="548"/>
  <c r="B9" i="472"/>
  <c r="C20" i="479"/>
  <c r="AQ24" i="467"/>
  <c r="CA18" i="467"/>
  <c r="N9" i="475"/>
  <c r="S9" i="475"/>
  <c r="G30" i="472"/>
  <c r="L56" i="527"/>
  <c r="D16" i="472"/>
  <c r="BG6" i="424"/>
  <c r="BF7" i="424"/>
  <c r="BG10" i="424"/>
  <c r="O9" i="447"/>
  <c r="N9" i="447"/>
  <c r="X9" i="296"/>
  <c r="B9" i="475"/>
  <c r="H23" i="472"/>
  <c r="J16" i="478"/>
  <c r="R16" i="478"/>
  <c r="D17" i="478"/>
  <c r="L17" i="478"/>
  <c r="V26" i="467"/>
  <c r="J15" i="472"/>
  <c r="M18" i="478"/>
  <c r="M17" i="472"/>
  <c r="AC7" i="481"/>
  <c r="N8" i="447"/>
  <c r="Z9" i="296"/>
  <c r="AQ25" i="467"/>
  <c r="CA19" i="467"/>
  <c r="V15" i="472"/>
  <c r="W8" i="472"/>
  <c r="W6" i="478"/>
  <c r="AD9" i="471"/>
  <c r="V18" i="478"/>
  <c r="AD9" i="296"/>
  <c r="U14" i="525"/>
  <c r="J10" i="496"/>
  <c r="V24" i="467"/>
  <c r="AC26" i="467"/>
  <c r="BY20" i="467"/>
  <c r="D26" i="472"/>
  <c r="M16" i="472"/>
  <c r="V17" i="478"/>
  <c r="W13" i="478"/>
  <c r="W16" i="473"/>
  <c r="W12" i="472"/>
  <c r="I26" i="472"/>
  <c r="H19" i="482"/>
  <c r="W7" i="532"/>
  <c r="AD9" i="422"/>
  <c r="AD8" i="422"/>
  <c r="I30" i="472"/>
  <c r="AB8" i="422"/>
  <c r="H25" i="467"/>
  <c r="H26" i="467"/>
  <c r="AT10" i="467"/>
  <c r="S21" i="470"/>
  <c r="BE10" i="424"/>
  <c r="K16" i="473"/>
  <c r="L19" i="473"/>
  <c r="L20" i="479"/>
  <c r="BC7" i="424"/>
  <c r="BC11" i="424"/>
  <c r="BC13" i="424"/>
  <c r="AB9" i="296"/>
  <c r="B9" i="473"/>
  <c r="B10" i="479"/>
  <c r="G37" i="470"/>
  <c r="G52" i="470"/>
  <c r="BE15" i="424"/>
  <c r="D9" i="422"/>
  <c r="G7" i="447"/>
  <c r="T15" i="473"/>
  <c r="BB16" i="424"/>
  <c r="T19" i="470"/>
  <c r="J7" i="447"/>
  <c r="G8" i="447"/>
  <c r="U8" i="467"/>
  <c r="U32" i="467"/>
  <c r="D33" i="503"/>
  <c r="K17" i="473"/>
  <c r="I18" i="478"/>
  <c r="AU16" i="484"/>
  <c r="BA11" i="424"/>
  <c r="BB11" i="424"/>
  <c r="F15" i="486"/>
  <c r="F23" i="486"/>
  <c r="E19" i="470"/>
  <c r="AI6" i="481"/>
  <c r="D16" i="478"/>
  <c r="BA18" i="424"/>
  <c r="BB18" i="424"/>
  <c r="P17" i="478"/>
  <c r="L55" i="528"/>
  <c r="AT9" i="296"/>
  <c r="AI6" i="475"/>
  <c r="X6" i="475"/>
  <c r="E42" i="525"/>
  <c r="E56" i="525"/>
  <c r="Q7" i="532"/>
  <c r="U7" i="532"/>
  <c r="AF7" i="337"/>
  <c r="AK7" i="337"/>
  <c r="BF16" i="424"/>
  <c r="BD17" i="424"/>
  <c r="AJ9" i="337"/>
  <c r="G9" i="422"/>
  <c r="U19" i="473"/>
  <c r="M7" i="447"/>
  <c r="D21" i="470"/>
  <c r="BD19" i="558"/>
  <c r="V20" i="479"/>
  <c r="E16" i="473"/>
  <c r="E17" i="478"/>
  <c r="M19" i="473"/>
  <c r="BF11" i="424"/>
  <c r="BF15" i="424"/>
  <c r="BB17" i="424"/>
  <c r="BF17" i="424"/>
  <c r="Q56" i="525"/>
  <c r="V7" i="447"/>
  <c r="L34" i="528"/>
  <c r="M21" i="287"/>
  <c r="J9" i="447"/>
  <c r="G10" i="467"/>
  <c r="K10" i="467"/>
  <c r="B13" i="479"/>
  <c r="E22" i="558"/>
  <c r="I22" i="507"/>
  <c r="BE6" i="471"/>
  <c r="AA7" i="475"/>
  <c r="BE6" i="296"/>
  <c r="AA9" i="296"/>
  <c r="G16" i="472"/>
  <c r="C23" i="472"/>
  <c r="AJ9" i="296"/>
  <c r="Y9" i="337"/>
  <c r="W10" i="337"/>
  <c r="R17" i="472"/>
  <c r="S15" i="472"/>
  <c r="Y6" i="475"/>
  <c r="BF6" i="296"/>
  <c r="X10" i="337"/>
  <c r="K19" i="470"/>
  <c r="BE9" i="296"/>
  <c r="S8" i="447"/>
  <c r="AB8" i="467"/>
  <c r="AI9" i="467"/>
  <c r="D17" i="472"/>
  <c r="N17" i="472"/>
  <c r="T18" i="478"/>
  <c r="U16" i="472"/>
  <c r="AZ19" i="558"/>
  <c r="AA19" i="472"/>
  <c r="M23" i="528"/>
  <c r="K20" i="479"/>
  <c r="L65" i="527"/>
  <c r="M55" i="528"/>
  <c r="BB7" i="424"/>
  <c r="S7" i="532"/>
  <c r="BE8" i="424"/>
  <c r="BC10" i="424"/>
  <c r="O9" i="422"/>
  <c r="T9" i="422"/>
  <c r="D8" i="295"/>
  <c r="P8" i="295"/>
  <c r="G26" i="493"/>
  <c r="M56" i="527"/>
  <c r="K45" i="528"/>
  <c r="Z17" i="473"/>
  <c r="M32" i="528"/>
  <c r="K34" i="528"/>
  <c r="AW7" i="337"/>
  <c r="Y8" i="295"/>
  <c r="AA17" i="472"/>
  <c r="AN9" i="422"/>
  <c r="AN8" i="422"/>
  <c r="K21" i="486"/>
  <c r="Y11" i="486"/>
  <c r="P19" i="473"/>
  <c r="J19" i="473"/>
  <c r="BD5" i="424"/>
  <c r="BF6" i="424"/>
  <c r="BD7" i="424"/>
  <c r="BD12" i="424"/>
  <c r="BC16" i="424"/>
  <c r="V8" i="295"/>
  <c r="N112" i="525"/>
  <c r="N20" i="479"/>
  <c r="M31" i="528"/>
  <c r="AW8" i="337"/>
  <c r="AR9" i="337"/>
  <c r="X7" i="532"/>
  <c r="AA9" i="295"/>
  <c r="I20" i="479"/>
  <c r="N56" i="525"/>
  <c r="BF10" i="424"/>
  <c r="H16" i="467"/>
  <c r="D10" i="467"/>
  <c r="AF8" i="467"/>
  <c r="CL6" i="467"/>
  <c r="AX17" i="467"/>
  <c r="CB13" i="467"/>
  <c r="D34" i="472"/>
  <c r="M33" i="528"/>
  <c r="AJ12" i="359"/>
  <c r="H98" i="525"/>
  <c r="O28" i="525"/>
  <c r="N98" i="525"/>
  <c r="O14" i="525"/>
  <c r="L28" i="525"/>
  <c r="K98" i="525"/>
  <c r="K112" i="525"/>
  <c r="U28" i="525"/>
  <c r="B75" i="525"/>
  <c r="B83" i="525"/>
  <c r="B82" i="525"/>
  <c r="B78" i="525"/>
  <c r="B81" i="525"/>
  <c r="B77" i="525"/>
  <c r="Z6" i="475"/>
  <c r="AQ7" i="337"/>
  <c r="AP9" i="337"/>
  <c r="AM10" i="337"/>
  <c r="J49" i="479"/>
  <c r="H33" i="472"/>
  <c r="I21" i="470"/>
  <c r="P17" i="472"/>
  <c r="AI7" i="475"/>
  <c r="BE7" i="296"/>
  <c r="AU9" i="296"/>
  <c r="BF9" i="296"/>
  <c r="BE8" i="296"/>
  <c r="AI8" i="475"/>
  <c r="F29" i="472"/>
  <c r="Q15" i="473"/>
  <c r="F30" i="478"/>
  <c r="AW33" i="467"/>
  <c r="CN13" i="467"/>
  <c r="AX9" i="467"/>
  <c r="CB7" i="467"/>
  <c r="E25" i="470"/>
  <c r="K17" i="470"/>
  <c r="K15" i="472"/>
  <c r="I15" i="472"/>
  <c r="L15" i="472"/>
  <c r="Z6" i="478"/>
  <c r="AA6" i="475"/>
  <c r="AK9" i="296"/>
  <c r="I9" i="295"/>
  <c r="H50" i="470"/>
  <c r="F21" i="470"/>
  <c r="E37" i="470"/>
  <c r="X7" i="475"/>
  <c r="BE11" i="424"/>
  <c r="BD11" i="424"/>
  <c r="CI8" i="467"/>
  <c r="K34" i="467"/>
  <c r="P16" i="472"/>
  <c r="P21" i="470"/>
  <c r="C49" i="469"/>
  <c r="N15" i="473"/>
  <c r="L16" i="478"/>
  <c r="H17" i="473"/>
  <c r="H18" i="478"/>
  <c r="G18" i="478"/>
  <c r="P8" i="287"/>
  <c r="F28" i="287"/>
  <c r="S8" i="287"/>
  <c r="E12" i="472"/>
  <c r="I16" i="472"/>
  <c r="Q16" i="472"/>
  <c r="O16" i="472"/>
  <c r="P15" i="472"/>
  <c r="P20" i="469"/>
  <c r="P20" i="478"/>
  <c r="W9" i="472"/>
  <c r="W10" i="478"/>
  <c r="BH11" i="424"/>
  <c r="BG11" i="424"/>
  <c r="O16" i="467"/>
  <c r="N8" i="467"/>
  <c r="CI12" i="467"/>
  <c r="S20" i="469"/>
  <c r="S19" i="472"/>
  <c r="J5" i="537"/>
  <c r="L16" i="472"/>
  <c r="T18" i="470"/>
  <c r="F30" i="472"/>
  <c r="AT9" i="471"/>
  <c r="AI9" i="475"/>
  <c r="BE12" i="424"/>
  <c r="V10" i="337"/>
  <c r="AI10" i="337"/>
  <c r="BG17" i="424"/>
  <c r="N17" i="473"/>
  <c r="N18" i="478"/>
  <c r="H32" i="482"/>
  <c r="W19" i="470"/>
  <c r="V17" i="472"/>
  <c r="K12" i="478"/>
  <c r="N9" i="478"/>
  <c r="X18" i="478"/>
  <c r="Z17" i="472"/>
  <c r="X17" i="472"/>
  <c r="K55" i="528"/>
  <c r="BF5" i="424"/>
  <c r="BF20" i="424"/>
  <c r="BC8" i="424"/>
  <c r="Y8" i="467"/>
  <c r="CK6" i="467"/>
  <c r="AT34" i="467"/>
  <c r="CN8" i="467"/>
  <c r="U21" i="470"/>
  <c r="W18" i="470"/>
  <c r="I36" i="470"/>
  <c r="V21" i="470"/>
  <c r="Z13" i="472"/>
  <c r="AF22" i="558"/>
  <c r="Y19" i="473"/>
  <c r="N70" i="525"/>
  <c r="M8" i="447"/>
  <c r="Z12" i="478"/>
  <c r="Z6" i="472"/>
  <c r="Y16" i="472"/>
  <c r="Y20" i="469"/>
  <c r="Y19" i="472"/>
  <c r="X19" i="473"/>
  <c r="AI9" i="422"/>
  <c r="AI8" i="422"/>
  <c r="AV10" i="337"/>
  <c r="AT10" i="337"/>
  <c r="H26" i="493"/>
  <c r="M9" i="447"/>
  <c r="D9" i="447"/>
  <c r="K9" i="467"/>
  <c r="K33" i="467"/>
  <c r="K8" i="467"/>
  <c r="AJ25" i="467"/>
  <c r="BZ19" i="467"/>
  <c r="AW10" i="467"/>
  <c r="AW34" i="467"/>
  <c r="J21" i="470"/>
  <c r="D20" i="469"/>
  <c r="D19" i="472"/>
  <c r="W15" i="473"/>
  <c r="J22" i="507"/>
  <c r="AU10" i="337"/>
  <c r="W9" i="295"/>
  <c r="BC15" i="424"/>
  <c r="BC17" i="424"/>
  <c r="G8" i="295"/>
  <c r="M8" i="295"/>
  <c r="H15" i="486"/>
  <c r="V9" i="486"/>
  <c r="BG12" i="424"/>
  <c r="P9" i="447"/>
  <c r="G9" i="447"/>
  <c r="G9" i="467"/>
  <c r="G33" i="467"/>
  <c r="R8" i="467"/>
  <c r="CJ6" i="467"/>
  <c r="AB9" i="467"/>
  <c r="CK13" i="467"/>
  <c r="AP8" i="467"/>
  <c r="AP32" i="467"/>
  <c r="AM10" i="467"/>
  <c r="W17" i="470"/>
  <c r="I35" i="470"/>
  <c r="W15" i="472"/>
  <c r="AW9" i="337"/>
  <c r="X9" i="295"/>
  <c r="Y17" i="478"/>
  <c r="M30" i="528"/>
  <c r="M34" i="528"/>
  <c r="AW6" i="337"/>
  <c r="AS10" i="337"/>
  <c r="BE25" i="467"/>
  <c r="CC19" i="467"/>
  <c r="AY19" i="558"/>
  <c r="AE9" i="296"/>
  <c r="AE9" i="471"/>
  <c r="K44" i="527"/>
  <c r="CO12" i="467"/>
  <c r="AF9" i="296"/>
  <c r="Y7" i="532"/>
  <c r="BC7" i="337"/>
  <c r="Y9" i="447"/>
  <c r="Y7" i="447"/>
  <c r="AC11" i="478"/>
  <c r="M33" i="527"/>
  <c r="L33" i="527"/>
  <c r="E52" i="470"/>
  <c r="BD13" i="424"/>
  <c r="I28" i="478"/>
  <c r="U9" i="295"/>
  <c r="T9" i="295"/>
  <c r="K32" i="467"/>
  <c r="CI6" i="467"/>
  <c r="I29" i="472"/>
  <c r="I37" i="470"/>
  <c r="I35" i="472"/>
  <c r="F52" i="470"/>
  <c r="H36" i="470"/>
  <c r="H26" i="472"/>
  <c r="H30" i="472"/>
  <c r="X8" i="475"/>
  <c r="AI9" i="471"/>
  <c r="X9" i="475"/>
  <c r="BB5" i="424"/>
  <c r="BC5" i="424"/>
  <c r="BE16" i="424"/>
  <c r="BD16" i="424"/>
  <c r="S6" i="337"/>
  <c r="R9" i="337"/>
  <c r="O10" i="337"/>
  <c r="Q9" i="295"/>
  <c r="R9" i="295"/>
  <c r="H37" i="470"/>
  <c r="F23" i="472"/>
  <c r="AL9" i="296"/>
  <c r="I49" i="469"/>
  <c r="Z7" i="475"/>
  <c r="I27" i="472"/>
  <c r="D30" i="472"/>
  <c r="R21" i="470"/>
  <c r="AD9" i="337"/>
  <c r="AD10" i="337"/>
  <c r="O21" i="470"/>
  <c r="H21" i="470"/>
  <c r="D40" i="470"/>
  <c r="D53" i="470"/>
  <c r="G33" i="472"/>
  <c r="G48" i="469"/>
  <c r="F35" i="472"/>
  <c r="S19" i="473"/>
  <c r="L21" i="470"/>
  <c r="C30" i="472"/>
  <c r="F9" i="337"/>
  <c r="E10" i="337"/>
  <c r="H17" i="472"/>
  <c r="R19" i="473"/>
  <c r="AB16" i="483"/>
  <c r="Y9" i="422"/>
  <c r="AB33" i="467"/>
  <c r="CM12" i="467"/>
  <c r="D34" i="467"/>
  <c r="CH8" i="467"/>
  <c r="AC8" i="467"/>
  <c r="BY6" i="467"/>
  <c r="BC6" i="424"/>
  <c r="BD6" i="424"/>
  <c r="BB15" i="424"/>
  <c r="BA15" i="424"/>
  <c r="BA20" i="424"/>
  <c r="M6" i="337"/>
  <c r="L9" i="337"/>
  <c r="I10" i="337"/>
  <c r="BG15" i="424"/>
  <c r="BH15" i="424"/>
  <c r="K56" i="527"/>
  <c r="CN14" i="467"/>
  <c r="AX10" i="467"/>
  <c r="CB8" i="467"/>
  <c r="BE5" i="424"/>
  <c r="BE20" i="424"/>
  <c r="BG18" i="424"/>
  <c r="BH18" i="424"/>
  <c r="BG5" i="424"/>
  <c r="BG20" i="424"/>
  <c r="AJ24" i="467"/>
  <c r="BZ18" i="467"/>
  <c r="AI8" i="467"/>
  <c r="CN7" i="467"/>
  <c r="AT33" i="467"/>
  <c r="AP9" i="467"/>
  <c r="J30" i="470"/>
  <c r="Y10" i="472"/>
  <c r="Z10" i="472"/>
  <c r="J29" i="470"/>
  <c r="Z9" i="472"/>
  <c r="I20" i="469"/>
  <c r="I19" i="472"/>
  <c r="U20" i="469"/>
  <c r="U19" i="472"/>
  <c r="J28" i="472"/>
  <c r="B8" i="479"/>
  <c r="BH8" i="424"/>
  <c r="BH17" i="424"/>
  <c r="Z10" i="478"/>
  <c r="Z16" i="473"/>
  <c r="Z14" i="478"/>
  <c r="BH12" i="424"/>
  <c r="BH6" i="424"/>
  <c r="J38" i="470"/>
  <c r="J50" i="470"/>
  <c r="BH7" i="424"/>
  <c r="BH13" i="424"/>
  <c r="BH20" i="424"/>
  <c r="M22" i="287"/>
  <c r="M44" i="527"/>
  <c r="T9" i="481"/>
  <c r="L44" i="527"/>
  <c r="BD32" i="467"/>
  <c r="BA10" i="467"/>
  <c r="K50" i="470"/>
  <c r="AL8" i="422"/>
  <c r="K53" i="470"/>
  <c r="BB9" i="337"/>
  <c r="AA18" i="478"/>
  <c r="K33" i="470"/>
  <c r="U9" i="481"/>
  <c r="U9" i="475"/>
  <c r="J9" i="475"/>
  <c r="AF9" i="471"/>
  <c r="K30" i="472"/>
  <c r="AB17" i="472"/>
  <c r="AC10" i="472"/>
  <c r="AB16" i="472"/>
  <c r="AB15" i="472"/>
  <c r="I45" i="473"/>
  <c r="I45" i="479"/>
  <c r="Z8" i="472"/>
  <c r="Z9" i="478"/>
  <c r="AC12" i="472"/>
  <c r="K45" i="479"/>
  <c r="AC7" i="472"/>
  <c r="Z11" i="472"/>
  <c r="Y9" i="478"/>
  <c r="AC11" i="472"/>
  <c r="Z12" i="472"/>
  <c r="AC5" i="472"/>
  <c r="AC8" i="472"/>
  <c r="AW16" i="484"/>
  <c r="AX9" i="484"/>
  <c r="AV12" i="484"/>
  <c r="E9" i="481"/>
  <c r="AC16" i="473"/>
  <c r="AC17" i="473"/>
  <c r="AH10" i="337"/>
  <c r="AJ10" i="337"/>
  <c r="AG10" i="337"/>
  <c r="G34" i="467"/>
  <c r="CH14" i="467"/>
  <c r="B9" i="295"/>
  <c r="C9" i="295"/>
  <c r="T7" i="422"/>
  <c r="R7" i="422"/>
  <c r="T8" i="422"/>
  <c r="R8" i="422"/>
  <c r="T6" i="422"/>
  <c r="R5" i="422"/>
  <c r="T5" i="422"/>
  <c r="AI33" i="467"/>
  <c r="CL13" i="467"/>
  <c r="AJ6" i="475"/>
  <c r="M7" i="422"/>
  <c r="O7" i="422"/>
  <c r="O6" i="422"/>
  <c r="O5" i="422"/>
  <c r="M8" i="422"/>
  <c r="O8" i="422"/>
  <c r="N9" i="295"/>
  <c r="O9" i="295"/>
  <c r="CK12" i="467"/>
  <c r="AB32" i="467"/>
  <c r="CM8" i="467"/>
  <c r="CH13" i="467"/>
  <c r="Z19" i="473"/>
  <c r="J39" i="473"/>
  <c r="J39" i="478"/>
  <c r="E29" i="472"/>
  <c r="F50" i="469"/>
  <c r="BF8" i="296"/>
  <c r="F9" i="295"/>
  <c r="E9" i="295"/>
  <c r="CI7" i="467"/>
  <c r="BF7" i="296"/>
  <c r="AO10" i="337"/>
  <c r="AQ9" i="337"/>
  <c r="AN10" i="337"/>
  <c r="AP10" i="337"/>
  <c r="W21" i="470"/>
  <c r="I40" i="470"/>
  <c r="I53" i="470"/>
  <c r="K9" i="295"/>
  <c r="L9" i="295"/>
  <c r="AG8" i="422"/>
  <c r="Z18" i="478"/>
  <c r="E35" i="470"/>
  <c r="E38" i="470"/>
  <c r="BA34" i="467"/>
  <c r="CO8" i="467"/>
  <c r="AB7" i="475"/>
  <c r="AM9" i="296"/>
  <c r="H52" i="470"/>
  <c r="R10" i="337"/>
  <c r="Q10" i="337"/>
  <c r="AY10" i="337"/>
  <c r="BC9" i="337"/>
  <c r="AZ10" i="337"/>
  <c r="BB10" i="337"/>
  <c r="AF6" i="337"/>
  <c r="AF9" i="337"/>
  <c r="AK9" i="337"/>
  <c r="AI32" i="467"/>
  <c r="CL12" i="467"/>
  <c r="BD20" i="424"/>
  <c r="C50" i="469"/>
  <c r="C35" i="472"/>
  <c r="BA10" i="337"/>
  <c r="W8" i="422"/>
  <c r="W5" i="422"/>
  <c r="Y8" i="422"/>
  <c r="Y7" i="422"/>
  <c r="Y5" i="422"/>
  <c r="Y6" i="422"/>
  <c r="W7" i="422"/>
  <c r="AA10" i="337"/>
  <c r="BC20" i="424"/>
  <c r="Y8" i="475"/>
  <c r="AJ9" i="471"/>
  <c r="Y9" i="475"/>
  <c r="H51" i="470"/>
  <c r="H38" i="470"/>
  <c r="N16" i="472"/>
  <c r="U20" i="478"/>
  <c r="AP33" i="467"/>
  <c r="CM13" i="467"/>
  <c r="F10" i="337"/>
  <c r="G9" i="337"/>
  <c r="C10" i="337"/>
  <c r="D10" i="337"/>
  <c r="F48" i="469"/>
  <c r="F33" i="472"/>
  <c r="BB20" i="424"/>
  <c r="AC16" i="478"/>
  <c r="AC15" i="472"/>
  <c r="K29" i="478"/>
  <c r="J35" i="472"/>
  <c r="K26" i="472"/>
  <c r="BG6" i="296"/>
  <c r="AB6" i="475"/>
  <c r="BG8" i="296"/>
  <c r="I52" i="470"/>
  <c r="BG7" i="296"/>
  <c r="E50" i="470"/>
  <c r="AC7" i="475"/>
  <c r="AK6" i="337"/>
  <c r="AK9" i="471"/>
  <c r="Z8" i="475"/>
  <c r="BH6" i="296"/>
  <c r="AL8" i="475"/>
  <c r="BH8" i="296"/>
  <c r="AN9" i="296"/>
  <c r="AC6" i="475"/>
  <c r="AA8" i="475"/>
  <c r="AL9" i="471"/>
  <c r="AD7" i="475"/>
  <c r="AO9" i="296"/>
  <c r="BI6" i="296"/>
  <c r="AD6" i="475"/>
  <c r="BI8" i="296"/>
  <c r="AM8" i="475"/>
  <c r="AB8" i="475"/>
  <c r="AM9" i="471"/>
  <c r="AA9" i="475"/>
  <c r="AE7" i="475"/>
  <c r="BJ6" i="296"/>
  <c r="AP9" i="296"/>
  <c r="AE6" i="475"/>
  <c r="BJ8" i="296"/>
  <c r="AQ9" i="296"/>
  <c r="AC8" i="475"/>
  <c r="BI8" i="471"/>
  <c r="AN9" i="471"/>
  <c r="AF7" i="475"/>
  <c r="BK6" i="296"/>
  <c r="AZ9" i="296"/>
  <c r="BK8" i="296"/>
  <c r="AD8" i="475"/>
  <c r="AO9" i="471"/>
  <c r="BL6" i="296"/>
  <c r="BL8" i="296"/>
  <c r="AE8" i="475"/>
  <c r="BM6" i="296"/>
  <c r="BM8" i="296"/>
  <c r="AQ8" i="475"/>
  <c r="AF8" i="475"/>
  <c r="I22" i="486"/>
  <c r="W12" i="486"/>
  <c r="K14" i="486"/>
  <c r="Y8" i="486"/>
  <c r="C4" i="548"/>
  <c r="I12" i="486"/>
  <c r="W6" i="486"/>
  <c r="C18" i="287"/>
  <c r="P9" i="287"/>
  <c r="P7" i="287"/>
  <c r="G33" i="503"/>
  <c r="AA22" i="503"/>
  <c r="M39" i="503"/>
  <c r="I18" i="359"/>
  <c r="I20" i="359"/>
  <c r="H18" i="359"/>
  <c r="H20" i="359"/>
  <c r="J18" i="359"/>
  <c r="J20" i="359"/>
  <c r="AI9" i="359"/>
  <c r="V15" i="359"/>
  <c r="W15" i="359"/>
  <c r="Y15" i="359"/>
  <c r="AI12" i="359"/>
  <c r="U15" i="359"/>
  <c r="Y18" i="359"/>
  <c r="Y20" i="359"/>
  <c r="K20" i="359"/>
  <c r="AO9" i="359"/>
  <c r="AK9" i="359"/>
  <c r="AL12" i="359"/>
  <c r="AK12" i="359"/>
  <c r="AP13" i="359"/>
  <c r="AM6" i="359"/>
  <c r="AO13" i="359"/>
  <c r="AK6" i="359"/>
  <c r="BK19" i="558"/>
  <c r="BK22" i="558"/>
  <c r="R22" i="558"/>
  <c r="BJ19" i="558"/>
  <c r="AC22" i="558"/>
  <c r="AX19" i="558"/>
  <c r="AX22" i="558"/>
  <c r="M22" i="558"/>
  <c r="AN22" i="558"/>
  <c r="AI22" i="558"/>
  <c r="B22" i="558"/>
  <c r="J22" i="558"/>
  <c r="N22" i="558"/>
  <c r="X22" i="558"/>
  <c r="AB22" i="558"/>
  <c r="AY21" i="558"/>
  <c r="AY22" i="558"/>
  <c r="AU21" i="558"/>
  <c r="BF21" i="558"/>
  <c r="BB21" i="558"/>
  <c r="AX21" i="558"/>
  <c r="BI21" i="558"/>
  <c r="BI19" i="558"/>
  <c r="BI22" i="558"/>
  <c r="BI20" i="558"/>
  <c r="BE21" i="558"/>
  <c r="AW21" i="558"/>
  <c r="AZ20" i="558"/>
  <c r="AZ21" i="558"/>
  <c r="BC20" i="558"/>
  <c r="AY20" i="558"/>
  <c r="AU20" i="558"/>
  <c r="BF20" i="558"/>
  <c r="BB20" i="558"/>
  <c r="AL22" i="558"/>
  <c r="P22" i="558"/>
  <c r="Q22" i="558"/>
  <c r="H22" i="558"/>
  <c r="D22" i="558"/>
  <c r="AV19" i="558"/>
  <c r="AO22" i="558"/>
  <c r="BJ20" i="558"/>
  <c r="C22" i="558"/>
  <c r="L22" i="558"/>
  <c r="AE22" i="558"/>
  <c r="AA22" i="558"/>
  <c r="AH22" i="558"/>
  <c r="AD22" i="558"/>
  <c r="Z22" i="558"/>
  <c r="BA21" i="558"/>
  <c r="BH21" i="558"/>
  <c r="BD21" i="558"/>
  <c r="AV21" i="558"/>
  <c r="BC21" i="558"/>
  <c r="AX20" i="558"/>
  <c r="BE20" i="558"/>
  <c r="BE22" i="558"/>
  <c r="BA20" i="558"/>
  <c r="AW20" i="558"/>
  <c r="BH20" i="558"/>
  <c r="BD20" i="558"/>
  <c r="AV20" i="558"/>
  <c r="AV22" i="558"/>
  <c r="BB19" i="558"/>
  <c r="BG19" i="558"/>
  <c r="BG20" i="558"/>
  <c r="BG22" i="558"/>
  <c r="BC19" i="558"/>
  <c r="AU19" i="558"/>
  <c r="AM22" i="558"/>
  <c r="AK22" i="558"/>
  <c r="BJ21" i="558"/>
  <c r="G22" i="558"/>
  <c r="AG22" i="558"/>
  <c r="Y22" i="558"/>
  <c r="AT21" i="558"/>
  <c r="AT20" i="558"/>
  <c r="BE19" i="558"/>
  <c r="AW19" i="558"/>
  <c r="BF19" i="558"/>
  <c r="BK13" i="484"/>
  <c r="BL21" i="484"/>
  <c r="BL20" i="484"/>
  <c r="O24" i="484"/>
  <c r="S24" i="484"/>
  <c r="BM19" i="484"/>
  <c r="BK19" i="484"/>
  <c r="BG12" i="484"/>
  <c r="BK20" i="484"/>
  <c r="AZ20" i="484"/>
  <c r="C17" i="482"/>
  <c r="BF20" i="484"/>
  <c r="AO22" i="484"/>
  <c r="Q24" i="484"/>
  <c r="BL19" i="484"/>
  <c r="J24" i="484"/>
  <c r="AQ24" i="484"/>
  <c r="F24" i="484"/>
  <c r="H24" i="484"/>
  <c r="BM20" i="484"/>
  <c r="AZ21" i="484"/>
  <c r="BK21" i="484"/>
  <c r="BM21" i="484"/>
  <c r="M14" i="503"/>
  <c r="D25" i="503"/>
  <c r="AA14" i="503"/>
  <c r="AA15" i="503"/>
  <c r="AA16" i="503"/>
  <c r="AA17" i="503"/>
  <c r="J33" i="503"/>
  <c r="G9" i="503"/>
  <c r="R9" i="503"/>
  <c r="D17" i="503"/>
  <c r="U17" i="503"/>
  <c r="G17" i="503"/>
  <c r="G25" i="503"/>
  <c r="D38" i="503"/>
  <c r="D40" i="503"/>
  <c r="M24" i="503"/>
  <c r="J17" i="503"/>
  <c r="M16" i="503"/>
  <c r="G40" i="503"/>
  <c r="U9" i="503"/>
  <c r="M15" i="503"/>
  <c r="K38" i="503"/>
  <c r="Y38" i="503"/>
  <c r="AA38" i="503"/>
  <c r="AA40" i="503"/>
  <c r="J40" i="503"/>
  <c r="X9" i="503"/>
  <c r="M22" i="503"/>
  <c r="AF16" i="483"/>
  <c r="AT12" i="484"/>
  <c r="F17" i="482"/>
  <c r="AM20" i="484"/>
  <c r="AW9" i="484"/>
  <c r="C18" i="482"/>
  <c r="D6" i="537"/>
  <c r="BE12" i="484"/>
  <c r="BF16" i="484"/>
  <c r="B17" i="482"/>
  <c r="H21" i="482"/>
  <c r="I7" i="537"/>
  <c r="AT16" i="484"/>
  <c r="BE16" i="484"/>
  <c r="AI16" i="484"/>
  <c r="G16" i="482"/>
  <c r="BJ19" i="484"/>
  <c r="AO9" i="484"/>
  <c r="AN9" i="484"/>
  <c r="J6" i="537"/>
  <c r="BJ9" i="484"/>
  <c r="E30" i="482"/>
  <c r="BE9" i="484"/>
  <c r="AT9" i="484"/>
  <c r="AI9" i="484"/>
  <c r="BF12" i="484"/>
  <c r="H31" i="482"/>
  <c r="AO20" i="484"/>
  <c r="I5" i="537"/>
  <c r="K5" i="537"/>
  <c r="BA21" i="484"/>
  <c r="AP21" i="484"/>
  <c r="I32" i="482"/>
  <c r="AX12" i="484"/>
  <c r="AV19" i="484"/>
  <c r="D30" i="482"/>
  <c r="AK19" i="484"/>
  <c r="F16" i="482"/>
  <c r="AM9" i="484"/>
  <c r="AZ19" i="484"/>
  <c r="AO19" i="484"/>
  <c r="AY9" i="484"/>
  <c r="BI12" i="484"/>
  <c r="AK9" i="484"/>
  <c r="BG9" i="484"/>
  <c r="AK15" i="484"/>
  <c r="B18" i="482"/>
  <c r="B32" i="482"/>
  <c r="BA19" i="484"/>
  <c r="BA20" i="484"/>
  <c r="AP19" i="484"/>
  <c r="I39" i="479"/>
  <c r="I48" i="479"/>
  <c r="AT9" i="476"/>
  <c r="BE7" i="476"/>
  <c r="AI8" i="481"/>
  <c r="AI9" i="476"/>
  <c r="AI9" i="481"/>
  <c r="G9" i="481"/>
  <c r="Z9" i="476"/>
  <c r="Z9" i="481"/>
  <c r="C9" i="481"/>
  <c r="AA9" i="476"/>
  <c r="AA9" i="481"/>
  <c r="AK7" i="481"/>
  <c r="H9" i="481"/>
  <c r="BE8" i="476"/>
  <c r="BE6" i="476"/>
  <c r="BF8" i="476"/>
  <c r="AJ8" i="481"/>
  <c r="AU9" i="476"/>
  <c r="B9" i="481"/>
  <c r="AE9" i="476"/>
  <c r="AI7" i="481"/>
  <c r="AB9" i="476"/>
  <c r="AB9" i="481"/>
  <c r="AF19" i="473"/>
  <c r="D18" i="478"/>
  <c r="D19" i="473"/>
  <c r="Z8" i="478"/>
  <c r="W16" i="478"/>
  <c r="N13" i="478"/>
  <c r="Q13" i="478"/>
  <c r="K27" i="478"/>
  <c r="T16" i="473"/>
  <c r="T19" i="473"/>
  <c r="H31" i="478"/>
  <c r="E13" i="478"/>
  <c r="N19" i="473"/>
  <c r="W9" i="478"/>
  <c r="G19" i="473"/>
  <c r="B12" i="479"/>
  <c r="Y16" i="478"/>
  <c r="Z15" i="473"/>
  <c r="H15" i="473"/>
  <c r="O17" i="478"/>
  <c r="O19" i="473"/>
  <c r="Q16" i="473"/>
  <c r="Q17" i="478"/>
  <c r="E17" i="473"/>
  <c r="U18" i="478"/>
  <c r="W17" i="473"/>
  <c r="W19" i="473"/>
  <c r="Z7" i="478"/>
  <c r="C16" i="478"/>
  <c r="C19" i="473"/>
  <c r="W12" i="478"/>
  <c r="I19" i="473"/>
  <c r="I20" i="478"/>
  <c r="I16" i="478"/>
  <c r="T98" i="525"/>
  <c r="H42" i="525"/>
  <c r="N42" i="525"/>
  <c r="AG9" i="471"/>
  <c r="L31" i="472"/>
  <c r="AF13" i="472"/>
  <c r="AE17" i="472"/>
  <c r="P6" i="287"/>
  <c r="F18" i="287"/>
  <c r="S6" i="287"/>
  <c r="M17" i="503"/>
  <c r="AL9" i="359"/>
  <c r="X15" i="359"/>
  <c r="Z15" i="359"/>
  <c r="AN12" i="359"/>
  <c r="AR13" i="359"/>
  <c r="AQ13" i="359"/>
  <c r="AM9" i="359"/>
  <c r="AI15" i="359"/>
  <c r="AP12" i="359"/>
  <c r="AJ15" i="359"/>
  <c r="AL6" i="359"/>
  <c r="AO6" i="359"/>
  <c r="Y20" i="507"/>
  <c r="Y22" i="507"/>
  <c r="AM12" i="359"/>
  <c r="BJ22" i="558"/>
  <c r="AT22" i="558"/>
  <c r="BC22" i="558"/>
  <c r="BH22" i="558"/>
  <c r="AD24" i="484"/>
  <c r="BK24" i="484"/>
  <c r="AZ22" i="484"/>
  <c r="T24" i="484"/>
  <c r="BA24" i="484"/>
  <c r="AQ21" i="484"/>
  <c r="AQ19" i="484"/>
  <c r="AQ20" i="484"/>
  <c r="G24" i="484"/>
  <c r="BG19" i="484"/>
  <c r="BM22" i="484"/>
  <c r="U24" i="484"/>
  <c r="AF24" i="484"/>
  <c r="BM24" i="484"/>
  <c r="BB24" i="484"/>
  <c r="M24" i="484"/>
  <c r="B24" i="484"/>
  <c r="D24" i="484"/>
  <c r="P24" i="484"/>
  <c r="N24" i="484"/>
  <c r="M38" i="503"/>
  <c r="M40" i="503"/>
  <c r="AX20" i="484"/>
  <c r="D5" i="537"/>
  <c r="AU20" i="484"/>
  <c r="B31" i="482"/>
  <c r="C5" i="537"/>
  <c r="BE20" i="484"/>
  <c r="AI20" i="484"/>
  <c r="AT20" i="484"/>
  <c r="J33" i="482"/>
  <c r="K7" i="537"/>
  <c r="BB22" i="484"/>
  <c r="AQ22" i="484"/>
  <c r="AO24" i="484"/>
  <c r="AZ24" i="484"/>
  <c r="J7" i="537"/>
  <c r="BA22" i="484"/>
  <c r="L39" i="473"/>
  <c r="BE9" i="476"/>
  <c r="AL8" i="481"/>
  <c r="AK8" i="481"/>
  <c r="BG8" i="476"/>
  <c r="AJ6" i="481"/>
  <c r="BF6" i="476"/>
  <c r="AV9" i="476"/>
  <c r="E19" i="473"/>
  <c r="C39" i="473"/>
  <c r="H19" i="473"/>
  <c r="F39" i="473"/>
  <c r="AF16" i="472"/>
  <c r="AO12" i="359"/>
  <c r="AN6" i="359"/>
  <c r="Z20" i="507"/>
  <c r="Z22" i="507"/>
  <c r="AK6" i="481"/>
  <c r="BG6" i="476"/>
  <c r="AW9" i="476"/>
  <c r="AA20" i="507"/>
  <c r="AA22" i="507"/>
  <c r="AX9" i="476"/>
  <c r="AN7" i="481"/>
  <c r="AL6" i="481"/>
  <c r="BH6" i="476"/>
  <c r="AY9" i="476"/>
  <c r="BI6" i="476"/>
  <c r="AM6" i="481"/>
  <c r="AN6" i="481"/>
  <c r="BJ6" i="476"/>
  <c r="AD6" i="481"/>
  <c r="BK6" i="476"/>
  <c r="AP7" i="481"/>
  <c r="AE6" i="481"/>
  <c r="BL6" i="476"/>
  <c r="BM6" i="476"/>
  <c r="E5" i="548"/>
  <c r="E7" i="548"/>
  <c r="G5" i="548"/>
  <c r="G6" i="548"/>
  <c r="H8" i="548"/>
  <c r="E4" i="548"/>
  <c r="K10" i="496"/>
  <c r="W5" i="496"/>
  <c r="W10" i="496"/>
  <c r="W8" i="570"/>
  <c r="V8" i="570"/>
  <c r="AA8" i="570"/>
  <c r="AC8" i="570"/>
  <c r="AB8" i="570"/>
  <c r="Z8" i="570"/>
  <c r="Y8" i="570"/>
  <c r="X8" i="570"/>
  <c r="AD8" i="570"/>
  <c r="AL12" i="484"/>
  <c r="AK16" i="484"/>
  <c r="E17" i="482"/>
  <c r="AU9" i="484"/>
  <c r="AK20" i="484"/>
  <c r="BG16" i="484"/>
  <c r="BF9" i="484"/>
  <c r="BG20" i="484"/>
  <c r="AW12" i="484"/>
  <c r="C16" i="482"/>
  <c r="AN21" i="484"/>
  <c r="BJ21" i="484"/>
  <c r="H6" i="537"/>
  <c r="AI19" i="484"/>
  <c r="C4" i="537"/>
  <c r="B19" i="482"/>
  <c r="AI22" i="484"/>
  <c r="B30" i="482"/>
  <c r="BE19" i="484"/>
  <c r="BJ16" i="484"/>
  <c r="AW15" i="484"/>
  <c r="AX16" i="484"/>
  <c r="BI16" i="484"/>
  <c r="F18" i="482"/>
  <c r="AM21" i="484"/>
  <c r="AW19" i="484"/>
  <c r="AY16" i="484"/>
  <c r="AN16" i="484"/>
  <c r="AL15" i="484"/>
  <c r="BH15" i="484"/>
  <c r="F6" i="537"/>
  <c r="AW21" i="484"/>
  <c r="E32" i="482"/>
  <c r="AL21" i="484"/>
  <c r="BH21" i="484"/>
  <c r="BG15" i="484"/>
  <c r="D18" i="482"/>
  <c r="D19" i="482"/>
  <c r="G32" i="482"/>
  <c r="AM19" i="484"/>
  <c r="AY19" i="484"/>
  <c r="G5" i="537"/>
  <c r="AL19" i="484"/>
  <c r="F31" i="482"/>
  <c r="AT19" i="484"/>
  <c r="E4" i="537"/>
  <c r="E5" i="537"/>
  <c r="AM15" i="484"/>
  <c r="AX19" i="484"/>
  <c r="AU21" i="484"/>
  <c r="F30" i="482"/>
  <c r="D31" i="482"/>
  <c r="AU12" i="484"/>
  <c r="BI15" i="484"/>
  <c r="G4" i="537"/>
  <c r="F4" i="537"/>
  <c r="BI19" i="484"/>
  <c r="E19" i="482"/>
  <c r="E21" i="482"/>
  <c r="E33" i="482"/>
  <c r="AN12" i="484"/>
  <c r="AN19" i="484"/>
  <c r="AY21" i="484"/>
  <c r="BI20" i="484"/>
  <c r="G17" i="482"/>
  <c r="BI7" i="476"/>
  <c r="AF7" i="481"/>
  <c r="AE7" i="481"/>
  <c r="AD7" i="481"/>
  <c r="AK9" i="476"/>
  <c r="BH7" i="476"/>
  <c r="BK7" i="476"/>
  <c r="BJ7" i="476"/>
  <c r="AL7" i="481"/>
  <c r="AJ7" i="481"/>
  <c r="BM7" i="476"/>
  <c r="AM7" i="481"/>
  <c r="BG7" i="476"/>
  <c r="BL7" i="476"/>
  <c r="AJ9" i="476"/>
  <c r="BF7" i="476"/>
  <c r="AC6" i="481"/>
  <c r="B11" i="479"/>
  <c r="AK6" i="475"/>
  <c r="AV9" i="471"/>
  <c r="BF6" i="471"/>
  <c r="AO7" i="481"/>
  <c r="BJ7" i="471"/>
  <c r="AQ7" i="481"/>
  <c r="BK8" i="471"/>
  <c r="BG8" i="471"/>
  <c r="BF7" i="471"/>
  <c r="BI7" i="471"/>
  <c r="AN8" i="475"/>
  <c r="BH7" i="471"/>
  <c r="BL8" i="471"/>
  <c r="BK7" i="471"/>
  <c r="BG7" i="471"/>
  <c r="AU9" i="471"/>
  <c r="BE9" i="471"/>
  <c r="BE8" i="471"/>
  <c r="AJ8" i="475"/>
  <c r="AR8" i="481"/>
  <c r="AP8" i="481"/>
  <c r="AO8" i="481"/>
  <c r="BL7" i="471"/>
  <c r="BJ8" i="471"/>
  <c r="BF8" i="471"/>
  <c r="AK8" i="475"/>
  <c r="AJ7" i="475"/>
  <c r="AQ8" i="481"/>
  <c r="AQ7" i="475"/>
  <c r="AP8" i="475"/>
  <c r="AO8" i="475"/>
  <c r="BH8" i="471"/>
  <c r="BE7" i="471"/>
  <c r="AR7" i="481"/>
  <c r="X6" i="481"/>
  <c r="AB8" i="481"/>
  <c r="AB6" i="481"/>
  <c r="Y6" i="481"/>
  <c r="Y8" i="481"/>
  <c r="X7" i="481"/>
  <c r="X9" i="481"/>
  <c r="X8" i="481"/>
  <c r="AB7" i="481"/>
  <c r="Y9" i="481"/>
  <c r="Y7" i="481"/>
  <c r="AC9" i="481"/>
  <c r="W16" i="472"/>
  <c r="W17" i="478"/>
  <c r="AC16" i="472"/>
  <c r="K25" i="478"/>
  <c r="K24" i="472"/>
  <c r="D35" i="472"/>
  <c r="D50" i="469"/>
  <c r="E17" i="472"/>
  <c r="E18" i="478"/>
  <c r="J34" i="472"/>
  <c r="J49" i="469"/>
  <c r="L27" i="478"/>
  <c r="L26" i="472"/>
  <c r="E26" i="472"/>
  <c r="N16" i="478"/>
  <c r="N15" i="472"/>
  <c r="Z15" i="472"/>
  <c r="Z16" i="478"/>
  <c r="J24" i="472"/>
  <c r="C27" i="478"/>
  <c r="D20" i="478"/>
  <c r="I50" i="469"/>
  <c r="E23" i="472"/>
  <c r="P19" i="472"/>
  <c r="C17" i="472"/>
  <c r="C18" i="478"/>
  <c r="C16" i="472"/>
  <c r="W6" i="472"/>
  <c r="H5" i="472"/>
  <c r="Q8" i="472"/>
  <c r="G16" i="478"/>
  <c r="J17" i="478"/>
  <c r="V20" i="469"/>
  <c r="V20" i="478"/>
  <c r="AB18" i="478"/>
  <c r="AC10" i="478"/>
  <c r="T16" i="478"/>
  <c r="J30" i="472"/>
  <c r="C20" i="469"/>
  <c r="C20" i="478"/>
  <c r="AC17" i="478"/>
  <c r="AC6" i="472"/>
  <c r="J20" i="469"/>
  <c r="J19" i="472"/>
  <c r="H13" i="478"/>
  <c r="AF17" i="472"/>
  <c r="K9" i="478"/>
  <c r="K25" i="472"/>
  <c r="Y20" i="478"/>
  <c r="Z13" i="478"/>
  <c r="O20" i="469"/>
  <c r="O19" i="472"/>
  <c r="L20" i="469"/>
  <c r="L19" i="472"/>
  <c r="O15" i="472"/>
  <c r="D23" i="472"/>
  <c r="K8" i="472"/>
  <c r="K12" i="472"/>
  <c r="K6" i="478"/>
  <c r="Q17" i="472"/>
  <c r="Z16" i="472"/>
  <c r="X20" i="469"/>
  <c r="X19" i="472"/>
  <c r="E33" i="472"/>
  <c r="J20" i="478"/>
  <c r="Q11" i="472"/>
  <c r="L50" i="469"/>
  <c r="K27" i="472"/>
  <c r="M20" i="469"/>
  <c r="J27" i="472"/>
  <c r="R20" i="469"/>
  <c r="S20" i="478"/>
  <c r="K5" i="472"/>
  <c r="H30" i="478"/>
  <c r="W7" i="478"/>
  <c r="G15" i="472"/>
  <c r="T11" i="472"/>
  <c r="J18" i="478"/>
  <c r="W17" i="472"/>
  <c r="G20" i="478"/>
  <c r="O20" i="478"/>
  <c r="J26" i="472"/>
  <c r="Q12" i="478"/>
  <c r="E30" i="472"/>
  <c r="T17" i="472"/>
  <c r="F26" i="472"/>
  <c r="L27" i="472"/>
  <c r="AC7" i="478"/>
  <c r="X20" i="478"/>
  <c r="T12" i="478"/>
  <c r="I24" i="472"/>
  <c r="C17" i="478"/>
  <c r="M15" i="472"/>
  <c r="U17" i="478"/>
  <c r="J23" i="472"/>
  <c r="K13" i="478"/>
  <c r="L51" i="473"/>
  <c r="O30" i="470"/>
  <c r="K28" i="472"/>
  <c r="O31" i="470"/>
  <c r="K29" i="472"/>
  <c r="K31" i="472"/>
  <c r="O33" i="470"/>
  <c r="Z5" i="472"/>
  <c r="J33" i="470"/>
  <c r="E47" i="565"/>
  <c r="J20" i="486"/>
  <c r="X10" i="486"/>
  <c r="I7" i="486"/>
  <c r="L7" i="486"/>
  <c r="J12" i="486"/>
  <c r="X6" i="486"/>
  <c r="J15" i="486"/>
  <c r="X9" i="486"/>
  <c r="B80" i="525"/>
  <c r="Q42" i="525"/>
  <c r="N126" i="525"/>
  <c r="AA28" i="525"/>
  <c r="AG28" i="525"/>
  <c r="AP14" i="525"/>
  <c r="AM14" i="525"/>
  <c r="K126" i="525"/>
  <c r="AN7" i="475"/>
  <c r="BK9" i="296"/>
  <c r="BJ7" i="296"/>
  <c r="AL7" i="475"/>
  <c r="BB9" i="296"/>
  <c r="BM9" i="296"/>
  <c r="AP7" i="475"/>
  <c r="BK7" i="296"/>
  <c r="AV9" i="296"/>
  <c r="BG9" i="296"/>
  <c r="BM7" i="296"/>
  <c r="BA9" i="296"/>
  <c r="AO7" i="475"/>
  <c r="AM7" i="475"/>
  <c r="BI7" i="296"/>
  <c r="AW9" i="296"/>
  <c r="BH9" i="296"/>
  <c r="BL7" i="296"/>
  <c r="BH7" i="296"/>
  <c r="AK7" i="475"/>
  <c r="AX9" i="296"/>
  <c r="AY9" i="296"/>
  <c r="AK9" i="475"/>
  <c r="AJ9" i="475"/>
  <c r="BN7" i="296"/>
  <c r="BL9" i="296"/>
  <c r="BJ9" i="296"/>
  <c r="B10" i="478"/>
  <c r="CM14" i="467"/>
  <c r="AP34" i="467"/>
  <c r="CN12" i="467"/>
  <c r="AW32" i="467"/>
  <c r="CJ8" i="467"/>
  <c r="R34" i="467"/>
  <c r="CJ7" i="467"/>
  <c r="R33" i="467"/>
  <c r="CJ14" i="467"/>
  <c r="U34" i="467"/>
  <c r="CK7" i="467"/>
  <c r="Y33" i="467"/>
  <c r="AB34" i="467"/>
  <c r="CK14" i="467"/>
  <c r="N10" i="467"/>
  <c r="N34" i="467"/>
  <c r="N9" i="467"/>
  <c r="D32" i="467"/>
  <c r="AX24" i="467"/>
  <c r="CB18" i="467"/>
  <c r="BA9" i="467"/>
  <c r="BA33" i="467"/>
  <c r="AQ10" i="467"/>
  <c r="CA8" i="467"/>
  <c r="AQ26" i="467"/>
  <c r="CA20" i="467"/>
  <c r="G8" i="467"/>
  <c r="AC25" i="467"/>
  <c r="BY19" i="467"/>
  <c r="U9" i="467"/>
  <c r="BE17" i="467"/>
  <c r="CC13" i="467"/>
  <c r="V18" i="467"/>
  <c r="AC18" i="467"/>
  <c r="BY14" i="467"/>
  <c r="H24" i="467"/>
  <c r="O9" i="467"/>
  <c r="N33" i="467"/>
  <c r="CI13" i="467"/>
  <c r="AJ10" i="467"/>
  <c r="BZ8" i="467"/>
  <c r="AI34" i="467"/>
  <c r="CL14" i="467"/>
  <c r="U33" i="467"/>
  <c r="CJ13" i="467"/>
  <c r="V9" i="467"/>
  <c r="CM6" i="467"/>
  <c r="AQ8" i="467"/>
  <c r="CA6" i="467"/>
  <c r="AM32" i="467"/>
  <c r="AQ9" i="467"/>
  <c r="CA7" i="467"/>
  <c r="CM7" i="467"/>
  <c r="AM33" i="467"/>
  <c r="AF34" i="467"/>
  <c r="CL8" i="467"/>
  <c r="V10" i="467"/>
  <c r="AQ17" i="467"/>
  <c r="CA13" i="467"/>
  <c r="BD9" i="467"/>
  <c r="AJ8" i="467"/>
  <c r="BZ6" i="467"/>
  <c r="AF32" i="467"/>
  <c r="Y10" i="467"/>
  <c r="AJ26" i="467"/>
  <c r="BZ20" i="467"/>
  <c r="O17" i="467"/>
  <c r="BD10" i="467"/>
  <c r="V25" i="467"/>
  <c r="AF9" i="467"/>
  <c r="CJ12" i="467"/>
  <c r="BE24" i="467"/>
  <c r="CC18" i="467"/>
  <c r="N32" i="467"/>
  <c r="O10" i="467"/>
  <c r="D9" i="467"/>
  <c r="H9" i="467"/>
  <c r="AT8" i="467"/>
  <c r="AC9" i="467"/>
  <c r="BY7" i="467"/>
  <c r="H10" i="467"/>
  <c r="CI14" i="467"/>
  <c r="BL17" i="467"/>
  <c r="CD13" i="467"/>
  <c r="BH10" i="467"/>
  <c r="AN15" i="359"/>
  <c r="AB15" i="359"/>
  <c r="AA15" i="359"/>
  <c r="AM15" i="359"/>
  <c r="AA18" i="359"/>
  <c r="AA20" i="359"/>
  <c r="AP6" i="359"/>
  <c r="AB20" i="507"/>
  <c r="AB22" i="507"/>
  <c r="AD20" i="507"/>
  <c r="AD22" i="507"/>
  <c r="AQ12" i="359"/>
  <c r="BE21" i="484"/>
  <c r="AJ21" i="484"/>
  <c r="I34" i="472"/>
  <c r="I51" i="470"/>
  <c r="B7" i="478"/>
  <c r="B7" i="479"/>
  <c r="N19" i="472"/>
  <c r="F40" i="470"/>
  <c r="F53" i="470"/>
  <c r="D33" i="472"/>
  <c r="D38" i="470"/>
  <c r="D36" i="472"/>
  <c r="D50" i="470"/>
  <c r="AL15" i="359"/>
  <c r="AI21" i="484"/>
  <c r="AR12" i="359"/>
  <c r="W18" i="478"/>
  <c r="C31" i="482"/>
  <c r="AJ20" i="484"/>
  <c r="G38" i="470"/>
  <c r="AK15" i="359"/>
  <c r="C19" i="472"/>
  <c r="H17" i="478"/>
  <c r="H16" i="472"/>
  <c r="C6" i="537"/>
  <c r="AL9" i="476"/>
  <c r="BH8" i="476"/>
  <c r="D39" i="473"/>
  <c r="AT21" i="484"/>
  <c r="G30" i="482"/>
  <c r="AC9" i="475"/>
  <c r="K16" i="472"/>
  <c r="K21" i="470"/>
  <c r="AP9" i="359"/>
  <c r="H4" i="537"/>
  <c r="C38" i="470"/>
  <c r="C34" i="472"/>
  <c r="C51" i="470"/>
  <c r="AC20" i="507"/>
  <c r="AC22" i="507"/>
  <c r="F51" i="473"/>
  <c r="AT12" i="359"/>
  <c r="Z9" i="475"/>
  <c r="BF9" i="471"/>
  <c r="T15" i="472"/>
  <c r="T21" i="470"/>
  <c r="G40" i="470"/>
  <c r="G53" i="470"/>
  <c r="E51" i="470"/>
  <c r="E34" i="472"/>
  <c r="AT9" i="359"/>
  <c r="AR9" i="359"/>
  <c r="C32" i="482"/>
  <c r="AN9" i="359"/>
  <c r="Z18" i="359"/>
  <c r="Z20" i="359"/>
  <c r="I38" i="470"/>
  <c r="I50" i="470"/>
  <c r="F38" i="470"/>
  <c r="F51" i="470"/>
  <c r="F34" i="472"/>
  <c r="H34" i="472"/>
  <c r="H36" i="472"/>
  <c r="AB10" i="337"/>
  <c r="AM34" i="467"/>
  <c r="G50" i="470"/>
  <c r="E68" i="573"/>
  <c r="E70" i="573"/>
  <c r="E72" i="573"/>
  <c r="AB9" i="475"/>
  <c r="M9" i="337"/>
  <c r="Y32" i="467"/>
  <c r="E18" i="470"/>
  <c r="B26" i="493"/>
  <c r="BH34" i="467"/>
  <c r="CP8" i="467"/>
  <c r="BL10" i="467"/>
  <c r="CD8" i="467"/>
  <c r="J50" i="469"/>
  <c r="E35" i="472"/>
  <c r="AC10" i="337"/>
  <c r="L10" i="337"/>
  <c r="V8" i="467"/>
  <c r="O8" i="467"/>
  <c r="AC9" i="296"/>
  <c r="G21" i="470"/>
  <c r="G19" i="472"/>
  <c r="R15" i="472"/>
  <c r="AT13" i="359"/>
  <c r="AD9" i="475"/>
  <c r="AB19" i="472"/>
  <c r="J10" i="337"/>
  <c r="AE9" i="337"/>
  <c r="P10" i="337"/>
  <c r="K10" i="337"/>
  <c r="S9" i="337"/>
  <c r="R32" i="467"/>
  <c r="AS12" i="359"/>
  <c r="F71" i="574"/>
  <c r="H70" i="525"/>
  <c r="AS13" i="359"/>
  <c r="D68" i="573"/>
  <c r="AQ6" i="359"/>
  <c r="AS6" i="359"/>
  <c r="L25" i="472"/>
  <c r="AG7" i="475"/>
  <c r="BM7" i="471"/>
  <c r="BE26" i="467"/>
  <c r="CC20" i="467"/>
  <c r="BK33" i="467"/>
  <c r="CP13" i="467"/>
  <c r="BL18" i="467"/>
  <c r="CD14" i="467"/>
  <c r="BN6" i="476"/>
  <c r="L51" i="470"/>
  <c r="AR8" i="475"/>
  <c r="BC9" i="296"/>
  <c r="I72" i="573"/>
  <c r="L33" i="472"/>
  <c r="AG8" i="475"/>
  <c r="BA8" i="467"/>
  <c r="D67" i="574"/>
  <c r="L52" i="470"/>
  <c r="AR7" i="475"/>
  <c r="AN20" i="424"/>
  <c r="S20" i="424"/>
  <c r="K23" i="472"/>
  <c r="BI20" i="424"/>
  <c r="V20" i="424"/>
  <c r="L28" i="472"/>
  <c r="L29" i="478"/>
  <c r="AG7" i="481"/>
  <c r="BN7" i="476"/>
  <c r="AK20" i="424"/>
  <c r="AF15" i="472"/>
  <c r="BK15" i="424"/>
  <c r="AT19" i="424"/>
  <c r="AE8" i="295"/>
  <c r="AD9" i="295"/>
  <c r="AF20" i="424"/>
  <c r="X20" i="424"/>
  <c r="Z7" i="486"/>
  <c r="K7" i="486"/>
  <c r="K23" i="486"/>
  <c r="Y13" i="486"/>
  <c r="L26" i="470"/>
  <c r="N26" i="470"/>
  <c r="AR22" i="484"/>
  <c r="K33" i="482"/>
  <c r="BJ11" i="424"/>
  <c r="H67" i="574"/>
  <c r="AD20" i="469"/>
  <c r="O28" i="479"/>
  <c r="L35" i="479"/>
  <c r="L32" i="470"/>
  <c r="N32" i="470"/>
  <c r="AF10" i="472"/>
  <c r="N29" i="479"/>
  <c r="N25" i="479"/>
  <c r="O27" i="479"/>
  <c r="H36" i="473"/>
  <c r="L31" i="470"/>
  <c r="N31" i="470"/>
  <c r="AF8" i="472"/>
  <c r="BK22" i="484"/>
  <c r="AR20" i="424"/>
  <c r="AF9" i="472"/>
  <c r="AE20" i="469"/>
  <c r="AE19" i="472"/>
  <c r="BJ8" i="424"/>
  <c r="BK5" i="424"/>
  <c r="BJ5" i="424"/>
  <c r="K37" i="479"/>
  <c r="K39" i="479"/>
  <c r="K51" i="479"/>
  <c r="BN21" i="484"/>
  <c r="AR21" i="484"/>
  <c r="BN20" i="484"/>
  <c r="AR20" i="484"/>
  <c r="O26" i="479"/>
  <c r="N36" i="479"/>
  <c r="H46" i="503"/>
  <c r="BN22" i="484"/>
  <c r="BK12" i="424"/>
  <c r="AA4" i="532"/>
  <c r="AA7" i="532"/>
  <c r="BJ6" i="337"/>
  <c r="BJ7" i="337"/>
  <c r="BJ8" i="337"/>
  <c r="BJ9" i="337"/>
  <c r="BK6" i="424"/>
  <c r="AA6" i="532"/>
  <c r="BO8" i="337"/>
  <c r="BB20" i="484"/>
  <c r="BK7" i="424"/>
  <c r="BO7" i="337"/>
  <c r="AA5" i="532"/>
  <c r="BM19" i="558"/>
  <c r="BM22" i="558"/>
  <c r="BN10" i="337"/>
  <c r="BO9" i="337"/>
  <c r="BM10" i="337"/>
  <c r="BL10" i="337"/>
  <c r="BK10" i="337"/>
  <c r="BC24" i="484"/>
  <c r="V24" i="484"/>
  <c r="AG24" i="484"/>
  <c r="BN24" i="484"/>
  <c r="BL20" i="558"/>
  <c r="BL22" i="558"/>
  <c r="BK10" i="424"/>
  <c r="BK17" i="424"/>
  <c r="BK16" i="424"/>
  <c r="BK18" i="424"/>
  <c r="M11" i="287"/>
  <c r="BO6" i="337"/>
  <c r="AF9" i="295"/>
  <c r="AE9" i="447"/>
  <c r="AE7" i="447"/>
  <c r="G8" i="548"/>
  <c r="C8" i="548"/>
  <c r="E8" i="548"/>
  <c r="AJ19" i="484"/>
  <c r="AU19" i="484"/>
  <c r="BF19" i="484"/>
  <c r="D4" i="537"/>
  <c r="C30" i="482"/>
  <c r="C19" i="482"/>
  <c r="C21" i="482"/>
  <c r="AW20" i="484"/>
  <c r="E31" i="482"/>
  <c r="AL20" i="484"/>
  <c r="F5" i="537"/>
  <c r="G6" i="537"/>
  <c r="F32" i="482"/>
  <c r="AT22" i="484"/>
  <c r="AX21" i="484"/>
  <c r="C7" i="537"/>
  <c r="B21" i="482"/>
  <c r="AT24" i="484"/>
  <c r="F19" i="482"/>
  <c r="BI22" i="484"/>
  <c r="AU22" i="484"/>
  <c r="AW24" i="484"/>
  <c r="AV22" i="484"/>
  <c r="E7" i="537"/>
  <c r="AK22" i="484"/>
  <c r="D21" i="482"/>
  <c r="D33" i="482"/>
  <c r="AY20" i="484"/>
  <c r="BJ20" i="484"/>
  <c r="H5" i="537"/>
  <c r="AN20" i="484"/>
  <c r="G19" i="482"/>
  <c r="G31" i="482"/>
  <c r="AV21" i="484"/>
  <c r="AK21" i="484"/>
  <c r="E6" i="537"/>
  <c r="BG21" i="484"/>
  <c r="D32" i="482"/>
  <c r="D7" i="537"/>
  <c r="AW22" i="484"/>
  <c r="F7" i="537"/>
  <c r="AI24" i="484"/>
  <c r="BF9" i="476"/>
  <c r="AJ9" i="481"/>
  <c r="AK9" i="481"/>
  <c r="BG9" i="476"/>
  <c r="BG6" i="471"/>
  <c r="AW9" i="471"/>
  <c r="BG9" i="471"/>
  <c r="AL6" i="475"/>
  <c r="H15" i="472"/>
  <c r="H16" i="478"/>
  <c r="N20" i="478"/>
  <c r="K49" i="469"/>
  <c r="K34" i="472"/>
  <c r="R19" i="472"/>
  <c r="R20" i="478"/>
  <c r="G27" i="478"/>
  <c r="G26" i="472"/>
  <c r="AC17" i="472"/>
  <c r="T16" i="472"/>
  <c r="T17" i="478"/>
  <c r="M19" i="472"/>
  <c r="M20" i="478"/>
  <c r="E49" i="469"/>
  <c r="K17" i="478"/>
  <c r="L20" i="478"/>
  <c r="Z17" i="478"/>
  <c r="E50" i="469"/>
  <c r="G50" i="469"/>
  <c r="G35" i="472"/>
  <c r="F36" i="472"/>
  <c r="E16" i="478"/>
  <c r="E15" i="472"/>
  <c r="H35" i="472"/>
  <c r="H50" i="469"/>
  <c r="L48" i="469"/>
  <c r="K18" i="478"/>
  <c r="K17" i="472"/>
  <c r="AF20" i="478"/>
  <c r="L39" i="478"/>
  <c r="Q15" i="472"/>
  <c r="Q16" i="478"/>
  <c r="H19" i="472"/>
  <c r="V19" i="472"/>
  <c r="AC18" i="478"/>
  <c r="L23" i="486"/>
  <c r="Z13" i="486"/>
  <c r="L15" i="486"/>
  <c r="Z9" i="486"/>
  <c r="I23" i="486"/>
  <c r="W13" i="486"/>
  <c r="I15" i="486"/>
  <c r="W9" i="486"/>
  <c r="BN9" i="296"/>
  <c r="BI9" i="296"/>
  <c r="CO7" i="467"/>
  <c r="H8" i="467"/>
  <c r="G32" i="467"/>
  <c r="CH12" i="467"/>
  <c r="CO14" i="467"/>
  <c r="BD34" i="467"/>
  <c r="BE10" i="467"/>
  <c r="CC8" i="467"/>
  <c r="D33" i="467"/>
  <c r="CH7" i="467"/>
  <c r="CK8" i="467"/>
  <c r="AC10" i="467"/>
  <c r="BY8" i="467"/>
  <c r="Y34" i="467"/>
  <c r="CN6" i="467"/>
  <c r="AX8" i="467"/>
  <c r="CB6" i="467"/>
  <c r="AT32" i="467"/>
  <c r="AJ9" i="467"/>
  <c r="BZ7" i="467"/>
  <c r="CL7" i="467"/>
  <c r="AF33" i="467"/>
  <c r="CO13" i="467"/>
  <c r="BE9" i="467"/>
  <c r="CC7" i="467"/>
  <c r="BD33" i="467"/>
  <c r="L37" i="479"/>
  <c r="L24" i="472"/>
  <c r="K15" i="486"/>
  <c r="Y9" i="486"/>
  <c r="AB18" i="359"/>
  <c r="AB20" i="359"/>
  <c r="AC15" i="359"/>
  <c r="AO15" i="359"/>
  <c r="C48" i="469"/>
  <c r="C33" i="472"/>
  <c r="J33" i="472"/>
  <c r="J48" i="469"/>
  <c r="AD19" i="472"/>
  <c r="AD20" i="478"/>
  <c r="AF6" i="475"/>
  <c r="AF6" i="481"/>
  <c r="G36" i="472"/>
  <c r="G49" i="469"/>
  <c r="AQ9" i="359"/>
  <c r="AS9" i="359"/>
  <c r="BH9" i="476"/>
  <c r="AL9" i="481"/>
  <c r="AD15" i="359"/>
  <c r="AP15" i="359"/>
  <c r="AK24" i="484"/>
  <c r="BF21" i="484"/>
  <c r="C24" i="484"/>
  <c r="AJ22" i="484"/>
  <c r="BH20" i="484"/>
  <c r="AE9" i="475"/>
  <c r="H50" i="473"/>
  <c r="H36" i="478"/>
  <c r="AL22" i="484"/>
  <c r="E24" i="484"/>
  <c r="AL24" i="484"/>
  <c r="I24" i="484"/>
  <c r="AP22" i="484"/>
  <c r="BI21" i="484"/>
  <c r="AF19" i="472"/>
  <c r="AC24" i="484"/>
  <c r="BG22" i="484"/>
  <c r="Z24" i="484"/>
  <c r="AE20" i="478"/>
  <c r="AC9" i="295"/>
  <c r="AT20" i="424"/>
  <c r="BK20" i="424"/>
  <c r="AC19" i="472"/>
  <c r="E21" i="470"/>
  <c r="E16" i="472"/>
  <c r="AB24" i="484"/>
  <c r="Z20" i="478"/>
  <c r="Z19" i="472"/>
  <c r="BJ20" i="424"/>
  <c r="X24" i="484"/>
  <c r="BE22" i="484"/>
  <c r="L29" i="472"/>
  <c r="I48" i="469"/>
  <c r="I33" i="472"/>
  <c r="H40" i="470"/>
  <c r="T19" i="472"/>
  <c r="AM8" i="481"/>
  <c r="BI8" i="476"/>
  <c r="AM9" i="476"/>
  <c r="D39" i="478"/>
  <c r="J46" i="503"/>
  <c r="H47" i="503"/>
  <c r="J47" i="503"/>
  <c r="V46" i="503"/>
  <c r="X46" i="503"/>
  <c r="BL22" i="484"/>
  <c r="L30" i="472"/>
  <c r="L49" i="479"/>
  <c r="N35" i="479"/>
  <c r="O35" i="479"/>
  <c r="E45" i="503"/>
  <c r="E46" i="503"/>
  <c r="L5" i="537"/>
  <c r="Z5" i="532"/>
  <c r="BD7" i="337"/>
  <c r="BI7" i="337"/>
  <c r="L49" i="469"/>
  <c r="L34" i="472"/>
  <c r="K33" i="472"/>
  <c r="K48" i="469"/>
  <c r="CO6" i="467"/>
  <c r="BE8" i="467"/>
  <c r="CC6" i="467"/>
  <c r="BA32" i="467"/>
  <c r="L23" i="472"/>
  <c r="E40" i="470"/>
  <c r="K19" i="472"/>
  <c r="D51" i="473"/>
  <c r="AR6" i="359"/>
  <c r="AT6" i="359"/>
  <c r="AJ24" i="484"/>
  <c r="AV24" i="484"/>
  <c r="B33" i="482"/>
  <c r="BE24" i="484"/>
  <c r="F21" i="482"/>
  <c r="BI24" i="484"/>
  <c r="AM22" i="484"/>
  <c r="AX22" i="484"/>
  <c r="G7" i="537"/>
  <c r="BG24" i="484"/>
  <c r="AY22" i="484"/>
  <c r="G21" i="482"/>
  <c r="BJ24" i="484"/>
  <c r="AN22" i="484"/>
  <c r="H7" i="537"/>
  <c r="BJ22" i="484"/>
  <c r="C33" i="482"/>
  <c r="AU24" i="484"/>
  <c r="AL9" i="475"/>
  <c r="AM6" i="475"/>
  <c r="AX9" i="471"/>
  <c r="BH6" i="471"/>
  <c r="E36" i="472"/>
  <c r="E51" i="469"/>
  <c r="F39" i="478"/>
  <c r="F38" i="472"/>
  <c r="F51" i="469"/>
  <c r="Q19" i="472"/>
  <c r="W19" i="472"/>
  <c r="E20" i="478"/>
  <c r="H20" i="478"/>
  <c r="G34" i="472"/>
  <c r="K35" i="472"/>
  <c r="K50" i="469"/>
  <c r="AG6" i="475"/>
  <c r="AG6" i="481"/>
  <c r="C36" i="472"/>
  <c r="E53" i="470"/>
  <c r="E38" i="472"/>
  <c r="AF9" i="475"/>
  <c r="AA24" i="484"/>
  <c r="BH24" i="484"/>
  <c r="BH22" i="484"/>
  <c r="AM9" i="481"/>
  <c r="BI9" i="476"/>
  <c r="AE15" i="359"/>
  <c r="AC18" i="359"/>
  <c r="AC20" i="359"/>
  <c r="AQ15" i="359"/>
  <c r="L53" i="470"/>
  <c r="L38" i="472"/>
  <c r="K36" i="472"/>
  <c r="K51" i="469"/>
  <c r="I36" i="472"/>
  <c r="K38" i="472"/>
  <c r="AE24" i="484"/>
  <c r="BL24" i="484"/>
  <c r="AP24" i="484"/>
  <c r="AF15" i="359"/>
  <c r="AT15" i="359"/>
  <c r="AR15" i="359"/>
  <c r="O37" i="479"/>
  <c r="N37" i="479"/>
  <c r="Y24" i="484"/>
  <c r="BF24" i="484"/>
  <c r="BF22" i="484"/>
  <c r="C40" i="470"/>
  <c r="E19" i="472"/>
  <c r="J38" i="472"/>
  <c r="J51" i="469"/>
  <c r="N39" i="479"/>
  <c r="O39" i="479"/>
  <c r="AN9" i="476"/>
  <c r="BJ8" i="476"/>
  <c r="AN8" i="481"/>
  <c r="J36" i="472"/>
  <c r="H53" i="470"/>
  <c r="H38" i="472"/>
  <c r="S45" i="503"/>
  <c r="U45" i="503"/>
  <c r="G45" i="503"/>
  <c r="L36" i="472"/>
  <c r="L51" i="469"/>
  <c r="D51" i="469"/>
  <c r="D38" i="472"/>
  <c r="B45" i="503"/>
  <c r="B46" i="503"/>
  <c r="L8" i="424"/>
  <c r="L4" i="537"/>
  <c r="Z4" i="532"/>
  <c r="BD6" i="337"/>
  <c r="AX24" i="484"/>
  <c r="AM24" i="484"/>
  <c r="F33" i="482"/>
  <c r="G33" i="482"/>
  <c r="AN24" i="484"/>
  <c r="AY24" i="484"/>
  <c r="BH9" i="471"/>
  <c r="AM9" i="475"/>
  <c r="BI6" i="471"/>
  <c r="AY9" i="471"/>
  <c r="AN6" i="475"/>
  <c r="C51" i="469"/>
  <c r="I51" i="469"/>
  <c r="I38" i="472"/>
  <c r="H51" i="469"/>
  <c r="G51" i="469"/>
  <c r="G38" i="472"/>
  <c r="AN9" i="481"/>
  <c r="BJ9" i="476"/>
  <c r="C53" i="470"/>
  <c r="C38" i="472"/>
  <c r="AG9" i="475"/>
  <c r="Z7" i="532"/>
  <c r="L7" i="537"/>
  <c r="AS15" i="359"/>
  <c r="AD18" i="359"/>
  <c r="AD20" i="359"/>
  <c r="BI6" i="337"/>
  <c r="BD9" i="337"/>
  <c r="BI9" i="337"/>
  <c r="AO9" i="476"/>
  <c r="AD8" i="481"/>
  <c r="BK8" i="476"/>
  <c r="BI9" i="471"/>
  <c r="AN9" i="475"/>
  <c r="AO6" i="481"/>
  <c r="AO6" i="475"/>
  <c r="AZ9" i="471"/>
  <c r="BJ6" i="471"/>
  <c r="AE8" i="481"/>
  <c r="BL8" i="476"/>
  <c r="AD9" i="481"/>
  <c r="BK9" i="476"/>
  <c r="AO9" i="481"/>
  <c r="BJ9" i="471"/>
  <c r="AO9" i="475"/>
  <c r="BK6" i="471"/>
  <c r="AP6" i="481"/>
  <c r="AP6" i="475"/>
  <c r="AF8" i="481"/>
  <c r="BM8" i="476"/>
  <c r="AE9" i="481"/>
  <c r="BL9" i="476"/>
  <c r="AQ6" i="475"/>
  <c r="AQ6" i="481"/>
  <c r="BL6" i="471"/>
  <c r="AP9" i="481"/>
  <c r="AP9" i="475"/>
  <c r="BK9" i="471"/>
  <c r="BN8" i="476"/>
  <c r="AG8" i="481"/>
  <c r="BM9" i="476"/>
  <c r="AF9" i="481"/>
  <c r="AR6" i="481"/>
  <c r="BM6" i="471"/>
  <c r="AR6" i="475"/>
  <c r="AQ9" i="481"/>
  <c r="BL9" i="471"/>
  <c r="AQ9" i="475"/>
  <c r="BN9" i="476"/>
  <c r="AG9" i="481"/>
  <c r="AR9" i="475"/>
  <c r="AR9" i="481"/>
  <c r="BM9" i="471"/>
  <c r="AA23" i="503"/>
  <c r="AA25" i="503"/>
  <c r="R33" i="503"/>
  <c r="X33" i="503"/>
  <c r="AA30" i="503"/>
  <c r="AA33" i="503"/>
  <c r="J48" i="503"/>
  <c r="M23" i="503"/>
  <c r="M25" i="503"/>
  <c r="S46" i="503"/>
  <c r="U46" i="503"/>
  <c r="G46" i="503"/>
  <c r="E47" i="503"/>
  <c r="D46" i="503"/>
  <c r="P46" i="503"/>
  <c r="B47" i="503"/>
  <c r="K46" i="503"/>
  <c r="M46" i="503"/>
  <c r="P45" i="503"/>
  <c r="V47" i="503"/>
  <c r="X47" i="503"/>
  <c r="X48" i="503"/>
  <c r="D45" i="503"/>
  <c r="K45" i="503"/>
  <c r="M45" i="503"/>
  <c r="BY28" i="585"/>
  <c r="CA28" i="585"/>
  <c r="BY33" i="585"/>
  <c r="CA33" i="585"/>
  <c r="BY35" i="585"/>
  <c r="CA35" i="585"/>
  <c r="BY26" i="585"/>
  <c r="CA26" i="585"/>
  <c r="BY30" i="585"/>
  <c r="CA30" i="585"/>
  <c r="W20" i="478"/>
  <c r="I39" i="473"/>
  <c r="T20" i="478"/>
  <c r="H39" i="473"/>
  <c r="K19" i="473"/>
  <c r="K16" i="478"/>
  <c r="AA20" i="478"/>
  <c r="AC19" i="473"/>
  <c r="L36" i="473"/>
  <c r="AF18" i="478"/>
  <c r="D27" i="478"/>
  <c r="D35" i="473"/>
  <c r="F34" i="473"/>
  <c r="F24" i="478"/>
  <c r="C39" i="478"/>
  <c r="C51" i="473"/>
  <c r="P39" i="473"/>
  <c r="Q39" i="473"/>
  <c r="L35" i="473"/>
  <c r="AF17" i="478"/>
  <c r="AF16" i="478"/>
  <c r="L34" i="473"/>
  <c r="J27" i="478"/>
  <c r="J35" i="473"/>
  <c r="J35" i="478"/>
  <c r="DH12" i="484"/>
  <c r="Q27" i="473"/>
  <c r="DS12" i="484"/>
  <c r="CW12" i="484"/>
  <c r="E34" i="473"/>
  <c r="E24" i="478"/>
  <c r="M30" i="478"/>
  <c r="O30" i="473"/>
  <c r="N30" i="473"/>
  <c r="G36" i="473"/>
  <c r="G30" i="478"/>
  <c r="I35" i="473"/>
  <c r="I27" i="478"/>
  <c r="J26" i="478"/>
  <c r="W26" i="473"/>
  <c r="D34" i="473"/>
  <c r="D24" i="478"/>
  <c r="Q19" i="473"/>
  <c r="Q18" i="478"/>
  <c r="J32" i="478"/>
  <c r="W32" i="473"/>
  <c r="F36" i="473"/>
  <c r="F31" i="478"/>
  <c r="R30" i="473"/>
  <c r="H35" i="473"/>
  <c r="H27" i="478"/>
  <c r="K34" i="473"/>
  <c r="K24" i="478"/>
  <c r="O24" i="473"/>
  <c r="M24" i="478"/>
  <c r="N24" i="473"/>
  <c r="K36" i="473"/>
  <c r="K36" i="478"/>
  <c r="K30" i="478"/>
  <c r="DN13" i="484"/>
  <c r="DC13" i="484"/>
  <c r="W28" i="473"/>
  <c r="DY13" i="484"/>
  <c r="G49" i="473"/>
  <c r="G35" i="478"/>
  <c r="J34" i="473"/>
  <c r="J24" i="478"/>
  <c r="D36" i="473"/>
  <c r="D31" i="478"/>
  <c r="E36" i="473"/>
  <c r="E30" i="478"/>
  <c r="J29" i="478"/>
  <c r="W29" i="473"/>
  <c r="I34" i="473"/>
  <c r="I24" i="478"/>
  <c r="N35" i="473"/>
  <c r="M35" i="478"/>
  <c r="O35" i="473"/>
  <c r="P31" i="473"/>
  <c r="C31" i="478"/>
  <c r="C36" i="473"/>
  <c r="F35" i="473"/>
  <c r="F27" i="478"/>
  <c r="H34" i="473"/>
  <c r="H24" i="478"/>
  <c r="M27" i="478"/>
  <c r="N27" i="473"/>
  <c r="O27" i="473"/>
  <c r="I36" i="473"/>
  <c r="I30" i="478"/>
  <c r="E35" i="473"/>
  <c r="E27" i="478"/>
  <c r="V25" i="473"/>
  <c r="I25" i="478"/>
  <c r="G24" i="478"/>
  <c r="G34" i="473"/>
  <c r="C34" i="473"/>
  <c r="P24" i="473"/>
  <c r="C24" i="478"/>
  <c r="M48" i="473"/>
  <c r="M36" i="473"/>
  <c r="M37" i="473"/>
  <c r="O34" i="473"/>
  <c r="M34" i="478"/>
  <c r="M28" i="478"/>
  <c r="N28" i="473"/>
  <c r="O28" i="473"/>
  <c r="M26" i="473"/>
  <c r="AI16" i="478"/>
  <c r="M25" i="473"/>
  <c r="AI12" i="478"/>
  <c r="K49" i="473"/>
  <c r="C35" i="473"/>
  <c r="M32" i="473"/>
  <c r="AI17" i="478"/>
  <c r="J50" i="473"/>
  <c r="M31" i="473"/>
  <c r="M49" i="473"/>
  <c r="AI9" i="478"/>
  <c r="K50" i="473"/>
  <c r="M50" i="473"/>
  <c r="J49" i="473"/>
  <c r="M29" i="473"/>
  <c r="AI6" i="478"/>
  <c r="AI10" i="478"/>
  <c r="AH19" i="473"/>
  <c r="AH20" i="478"/>
  <c r="I27" i="482"/>
  <c r="I33" i="482"/>
  <c r="J51" i="479"/>
  <c r="H27" i="482"/>
  <c r="H33" i="482"/>
  <c r="I51" i="479"/>
  <c r="B14" i="478"/>
  <c r="J51" i="473"/>
  <c r="B76" i="525"/>
  <c r="B79" i="525"/>
  <c r="R46" i="503"/>
  <c r="Y46" i="503"/>
  <c r="AA46" i="503"/>
  <c r="P47" i="503"/>
  <c r="D47" i="503"/>
  <c r="D48" i="503"/>
  <c r="K47" i="503"/>
  <c r="M47" i="503"/>
  <c r="M48" i="503"/>
  <c r="R45" i="503"/>
  <c r="Y45" i="503"/>
  <c r="AA45" i="503"/>
  <c r="G47" i="503"/>
  <c r="G48" i="503"/>
  <c r="S47" i="503"/>
  <c r="U47" i="503"/>
  <c r="U48" i="503"/>
  <c r="E35" i="478"/>
  <c r="E49" i="473"/>
  <c r="H49" i="473"/>
  <c r="H35" i="478"/>
  <c r="AC20" i="478"/>
  <c r="K39" i="473"/>
  <c r="D50" i="473"/>
  <c r="D36" i="478"/>
  <c r="G39" i="473"/>
  <c r="Q20" i="478"/>
  <c r="N32" i="473"/>
  <c r="O32" i="473"/>
  <c r="M32" i="478"/>
  <c r="DS9" i="484"/>
  <c r="CW9" i="484"/>
  <c r="Q24" i="473"/>
  <c r="DH9" i="484"/>
  <c r="F35" i="478"/>
  <c r="F49" i="473"/>
  <c r="I37" i="473"/>
  <c r="I37" i="478"/>
  <c r="I48" i="473"/>
  <c r="I34" i="478"/>
  <c r="J48" i="473"/>
  <c r="J37" i="473"/>
  <c r="J37" i="478"/>
  <c r="J34" i="478"/>
  <c r="CY15" i="484"/>
  <c r="S30" i="473"/>
  <c r="DU15" i="484"/>
  <c r="DJ15" i="484"/>
  <c r="D48" i="473"/>
  <c r="D37" i="473"/>
  <c r="D37" i="478"/>
  <c r="D34" i="478"/>
  <c r="P35" i="473"/>
  <c r="C49" i="473"/>
  <c r="C35" i="478"/>
  <c r="C37" i="473"/>
  <c r="P34" i="473"/>
  <c r="C34" i="478"/>
  <c r="C48" i="473"/>
  <c r="I50" i="473"/>
  <c r="I36" i="478"/>
  <c r="P36" i="473"/>
  <c r="C36" i="478"/>
  <c r="C50" i="473"/>
  <c r="X29" i="473"/>
  <c r="DZ14" i="484"/>
  <c r="DD14" i="484"/>
  <c r="DO14" i="484"/>
  <c r="X26" i="473"/>
  <c r="DZ11" i="484"/>
  <c r="DO11" i="484"/>
  <c r="DD11" i="484"/>
  <c r="L50" i="473"/>
  <c r="L36" i="478"/>
  <c r="L48" i="473"/>
  <c r="L37" i="473"/>
  <c r="L37" i="478"/>
  <c r="L34" i="478"/>
  <c r="K20" i="478"/>
  <c r="E39" i="473"/>
  <c r="M36" i="478"/>
  <c r="N36" i="473"/>
  <c r="O36" i="473"/>
  <c r="DS16" i="484"/>
  <c r="DH16" i="484"/>
  <c r="Q31" i="473"/>
  <c r="CW16" i="484"/>
  <c r="X32" i="473"/>
  <c r="DZ17" i="484"/>
  <c r="DD17" i="484"/>
  <c r="DO17" i="484"/>
  <c r="E34" i="478"/>
  <c r="E37" i="473"/>
  <c r="E37" i="478"/>
  <c r="E48" i="473"/>
  <c r="D35" i="478"/>
  <c r="D49" i="473"/>
  <c r="H51" i="473"/>
  <c r="H39" i="478"/>
  <c r="N26" i="473"/>
  <c r="M26" i="478"/>
  <c r="O26" i="473"/>
  <c r="H34" i="478"/>
  <c r="H37" i="473"/>
  <c r="H37" i="478"/>
  <c r="H48" i="473"/>
  <c r="G36" i="478"/>
  <c r="G50" i="473"/>
  <c r="CX12" i="484"/>
  <c r="DI12" i="484"/>
  <c r="R27" i="473"/>
  <c r="DT12" i="484"/>
  <c r="G34" i="478"/>
  <c r="G48" i="473"/>
  <c r="G37" i="473"/>
  <c r="G37" i="478"/>
  <c r="F50" i="473"/>
  <c r="F36" i="478"/>
  <c r="F48" i="473"/>
  <c r="F34" i="478"/>
  <c r="F37" i="473"/>
  <c r="F37" i="478"/>
  <c r="N31" i="473"/>
  <c r="O31" i="473"/>
  <c r="M31" i="478"/>
  <c r="N25" i="473"/>
  <c r="O25" i="473"/>
  <c r="M25" i="478"/>
  <c r="M37" i="478"/>
  <c r="N37" i="473"/>
  <c r="E36" i="478"/>
  <c r="E50" i="473"/>
  <c r="DD13" i="484"/>
  <c r="DZ13" i="484"/>
  <c r="DO13" i="484"/>
  <c r="X28" i="473"/>
  <c r="I35" i="478"/>
  <c r="I49" i="473"/>
  <c r="O29" i="473"/>
  <c r="M29" i="478"/>
  <c r="N29" i="473"/>
  <c r="AI19" i="473"/>
  <c r="N34" i="473"/>
  <c r="W25" i="473"/>
  <c r="DC10" i="484"/>
  <c r="DY10" i="484"/>
  <c r="DN10" i="484"/>
  <c r="K48" i="473"/>
  <c r="K34" i="478"/>
  <c r="K37" i="473"/>
  <c r="K37" i="478"/>
  <c r="L49" i="473"/>
  <c r="L35" i="478"/>
  <c r="I51" i="473"/>
  <c r="I39" i="478"/>
  <c r="Y47" i="503"/>
  <c r="AA47" i="503"/>
  <c r="AA48" i="503"/>
  <c r="R47" i="503"/>
  <c r="R48" i="503"/>
  <c r="DI16" i="484"/>
  <c r="CX16" i="484"/>
  <c r="DT16" i="484"/>
  <c r="R31" i="473"/>
  <c r="EA13" i="484"/>
  <c r="DP13" i="484"/>
  <c r="DE13" i="484"/>
  <c r="Y28" i="473"/>
  <c r="S27" i="473"/>
  <c r="DU12" i="484"/>
  <c r="DJ12" i="484"/>
  <c r="CY12" i="484"/>
  <c r="DT9" i="484"/>
  <c r="CX9" i="484"/>
  <c r="DI9" i="484"/>
  <c r="R24" i="473"/>
  <c r="X25" i="473"/>
  <c r="DO10" i="484"/>
  <c r="DZ10" i="484"/>
  <c r="DD10" i="484"/>
  <c r="M39" i="473"/>
  <c r="AI20" i="478"/>
  <c r="DS19" i="484"/>
  <c r="Q34" i="473"/>
  <c r="CW19" i="484"/>
  <c r="DH19" i="484"/>
  <c r="DP14" i="484"/>
  <c r="Y29" i="473"/>
  <c r="DE14" i="484"/>
  <c r="EA14" i="484"/>
  <c r="K51" i="473"/>
  <c r="K39" i="478"/>
  <c r="P37" i="473"/>
  <c r="C37" i="478"/>
  <c r="DE17" i="484"/>
  <c r="DP17" i="484"/>
  <c r="EA17" i="484"/>
  <c r="Y32" i="473"/>
  <c r="E51" i="473"/>
  <c r="E39" i="478"/>
  <c r="DV15" i="484"/>
  <c r="DK15" i="484"/>
  <c r="CZ15" i="484"/>
  <c r="T30" i="473"/>
  <c r="O37" i="473"/>
  <c r="Q36" i="473"/>
  <c r="CW21" i="484"/>
  <c r="DH21" i="484"/>
  <c r="DS21" i="484"/>
  <c r="R39" i="473"/>
  <c r="S39" i="473"/>
  <c r="T39" i="473"/>
  <c r="U39" i="473"/>
  <c r="V39" i="473"/>
  <c r="W39" i="473"/>
  <c r="X39" i="473"/>
  <c r="Y39" i="473"/>
  <c r="Z39" i="473"/>
  <c r="Y26" i="473"/>
  <c r="DP11" i="484"/>
  <c r="DE11" i="484"/>
  <c r="EA11" i="484"/>
  <c r="CW20" i="484"/>
  <c r="DS20" i="484"/>
  <c r="DH20" i="484"/>
  <c r="Q35" i="473"/>
  <c r="G39" i="478"/>
  <c r="G51" i="473"/>
  <c r="CW22" i="484"/>
  <c r="DS22" i="484"/>
  <c r="Q37" i="473"/>
  <c r="DH22" i="484"/>
  <c r="DP10" i="484"/>
  <c r="EA10" i="484"/>
  <c r="Y25" i="473"/>
  <c r="DE10" i="484"/>
  <c r="DK12" i="484"/>
  <c r="T27" i="473"/>
  <c r="CZ12" i="484"/>
  <c r="DV12" i="484"/>
  <c r="CX19" i="484"/>
  <c r="DI19" i="484"/>
  <c r="DT19" i="484"/>
  <c r="R34" i="473"/>
  <c r="S24" i="473"/>
  <c r="DU9" i="484"/>
  <c r="CY9" i="484"/>
  <c r="DJ9" i="484"/>
  <c r="Z28" i="473"/>
  <c r="DQ13" i="484"/>
  <c r="EB13" i="484"/>
  <c r="DF13" i="484"/>
  <c r="DF11" i="484"/>
  <c r="Z26" i="473"/>
  <c r="EB11" i="484"/>
  <c r="DQ11" i="484"/>
  <c r="R35" i="473"/>
  <c r="DT20" i="484"/>
  <c r="CX20" i="484"/>
  <c r="DI20" i="484"/>
  <c r="R36" i="473"/>
  <c r="DT21" i="484"/>
  <c r="DI21" i="484"/>
  <c r="CX21" i="484"/>
  <c r="DQ17" i="484"/>
  <c r="DF17" i="484"/>
  <c r="Z32" i="473"/>
  <c r="EB17" i="484"/>
  <c r="O39" i="473"/>
  <c r="M39" i="478"/>
  <c r="N39" i="473"/>
  <c r="M51" i="473"/>
  <c r="DA15" i="484"/>
  <c r="DL15" i="484"/>
  <c r="DW15" i="484"/>
  <c r="U30" i="473"/>
  <c r="EB14" i="484"/>
  <c r="DQ14" i="484"/>
  <c r="DF14" i="484"/>
  <c r="Z29" i="473"/>
  <c r="S31" i="473"/>
  <c r="DJ16" i="484"/>
  <c r="CY16" i="484"/>
  <c r="DU16" i="484"/>
  <c r="DT22" i="484"/>
  <c r="R37" i="473"/>
  <c r="DI22" i="484"/>
  <c r="CX22" i="484"/>
  <c r="DB15" i="484"/>
  <c r="DM15" i="484"/>
  <c r="V30" i="473"/>
  <c r="DX15" i="484"/>
  <c r="CY19" i="484"/>
  <c r="DU19" i="484"/>
  <c r="DJ19" i="484"/>
  <c r="S34" i="473"/>
  <c r="DR17" i="484"/>
  <c r="EC17" i="484"/>
  <c r="DG17" i="484"/>
  <c r="DF10" i="484"/>
  <c r="Z25" i="473"/>
  <c r="EB10" i="484"/>
  <c r="DQ10" i="484"/>
  <c r="S35" i="473"/>
  <c r="DJ20" i="484"/>
  <c r="CY20" i="484"/>
  <c r="DU20" i="484"/>
  <c r="DG13" i="484"/>
  <c r="DR13" i="484"/>
  <c r="EC13" i="484"/>
  <c r="T31" i="473"/>
  <c r="DV16" i="484"/>
  <c r="CZ16" i="484"/>
  <c r="DK16" i="484"/>
  <c r="EC14" i="484"/>
  <c r="DG14" i="484"/>
  <c r="DR14" i="484"/>
  <c r="DR11" i="484"/>
  <c r="EC11" i="484"/>
  <c r="DG11" i="484"/>
  <c r="DL12" i="484"/>
  <c r="DW12" i="484"/>
  <c r="U27" i="473"/>
  <c r="DA12" i="484"/>
  <c r="DJ21" i="484"/>
  <c r="CY21" i="484"/>
  <c r="DU21" i="484"/>
  <c r="S36" i="473"/>
  <c r="DK9" i="484"/>
  <c r="T24" i="473"/>
  <c r="CZ9" i="484"/>
  <c r="DV9" i="484"/>
  <c r="U31" i="473"/>
  <c r="DA16" i="484"/>
  <c r="DW16" i="484"/>
  <c r="DL16" i="484"/>
  <c r="DU22" i="484"/>
  <c r="S37" i="473"/>
  <c r="DJ22" i="484"/>
  <c r="CY22" i="484"/>
  <c r="DR10" i="484"/>
  <c r="EC10" i="484"/>
  <c r="DG10" i="484"/>
  <c r="DB12" i="484"/>
  <c r="DX12" i="484"/>
  <c r="V27" i="473"/>
  <c r="DM12" i="484"/>
  <c r="W30" i="473"/>
  <c r="DN15" i="484"/>
  <c r="DC15" i="484"/>
  <c r="DY15" i="484"/>
  <c r="U24" i="473"/>
  <c r="DA9" i="484"/>
  <c r="DW9" i="484"/>
  <c r="DL9" i="484"/>
  <c r="DV21" i="484"/>
  <c r="T36" i="473"/>
  <c r="DK21" i="484"/>
  <c r="CZ21" i="484"/>
  <c r="T35" i="473"/>
  <c r="CZ20" i="484"/>
  <c r="DK20" i="484"/>
  <c r="DV20" i="484"/>
  <c r="CZ19" i="484"/>
  <c r="DK19" i="484"/>
  <c r="DV19" i="484"/>
  <c r="T34" i="473"/>
  <c r="DL21" i="484"/>
  <c r="DW21" i="484"/>
  <c r="U36" i="473"/>
  <c r="DA21" i="484"/>
  <c r="X30" i="473"/>
  <c r="DO15" i="484"/>
  <c r="DD15" i="484"/>
  <c r="DZ15" i="484"/>
  <c r="V31" i="473"/>
  <c r="DB16" i="484"/>
  <c r="DX16" i="484"/>
  <c r="DM16" i="484"/>
  <c r="T37" i="473"/>
  <c r="DK22" i="484"/>
  <c r="CZ22" i="484"/>
  <c r="DV22" i="484"/>
  <c r="DC12" i="484"/>
  <c r="W27" i="473"/>
  <c r="DY12" i="484"/>
  <c r="DN12" i="484"/>
  <c r="U35" i="473"/>
  <c r="DW20" i="484"/>
  <c r="DL20" i="484"/>
  <c r="DA20" i="484"/>
  <c r="V24" i="473"/>
  <c r="DM9" i="484"/>
  <c r="DB9" i="484"/>
  <c r="DX9" i="484"/>
  <c r="DA19" i="484"/>
  <c r="DW19" i="484"/>
  <c r="DL19" i="484"/>
  <c r="U34" i="473"/>
  <c r="DX21" i="484"/>
  <c r="DM21" i="484"/>
  <c r="DB21" i="484"/>
  <c r="V36" i="473"/>
  <c r="X27" i="473"/>
  <c r="DZ12" i="484"/>
  <c r="DD12" i="484"/>
  <c r="DO12" i="484"/>
  <c r="DY16" i="484"/>
  <c r="W31" i="473"/>
  <c r="DN16" i="484"/>
  <c r="DC16" i="484"/>
  <c r="V34" i="473"/>
  <c r="DM19" i="484"/>
  <c r="DB19" i="484"/>
  <c r="DX19" i="484"/>
  <c r="DC9" i="484"/>
  <c r="DN9" i="484"/>
  <c r="DY9" i="484"/>
  <c r="W24" i="473"/>
  <c r="DM20" i="484"/>
  <c r="DB20" i="484"/>
  <c r="V35" i="473"/>
  <c r="DX20" i="484"/>
  <c r="DA22" i="484"/>
  <c r="DW22" i="484"/>
  <c r="U37" i="473"/>
  <c r="DL22" i="484"/>
  <c r="Y30" i="473"/>
  <c r="DE15" i="484"/>
  <c r="DP15" i="484"/>
  <c r="EA15" i="484"/>
  <c r="V37" i="473"/>
  <c r="DM22" i="484"/>
  <c r="DB22" i="484"/>
  <c r="DX22" i="484"/>
  <c r="DO16" i="484"/>
  <c r="DD16" i="484"/>
  <c r="DZ16" i="484"/>
  <c r="X31" i="473"/>
  <c r="W35" i="473"/>
  <c r="DC20" i="484"/>
  <c r="DN20" i="484"/>
  <c r="DY20" i="484"/>
  <c r="Z30" i="473"/>
  <c r="DF15" i="484"/>
  <c r="DQ15" i="484"/>
  <c r="EB15" i="484"/>
  <c r="W34" i="473"/>
  <c r="DC19" i="484"/>
  <c r="DN19" i="484"/>
  <c r="DY19" i="484"/>
  <c r="DP12" i="484"/>
  <c r="EA12" i="484"/>
  <c r="Y27" i="473"/>
  <c r="DE12" i="484"/>
  <c r="X24" i="473"/>
  <c r="DD9" i="484"/>
  <c r="DZ9" i="484"/>
  <c r="DO9" i="484"/>
  <c r="DC21" i="484"/>
  <c r="DY21" i="484"/>
  <c r="DN21" i="484"/>
  <c r="W36" i="473"/>
  <c r="Y31" i="473"/>
  <c r="DE16" i="484"/>
  <c r="DP16" i="484"/>
  <c r="EA16" i="484"/>
  <c r="EC15" i="484"/>
  <c r="DG15" i="484"/>
  <c r="DR15" i="484"/>
  <c r="DF12" i="484"/>
  <c r="Z27" i="473"/>
  <c r="EB12" i="484"/>
  <c r="DQ12" i="484"/>
  <c r="DZ21" i="484"/>
  <c r="X36" i="473"/>
  <c r="DO21" i="484"/>
  <c r="DD21" i="484"/>
  <c r="DE9" i="484"/>
  <c r="Y24" i="473"/>
  <c r="EA9" i="484"/>
  <c r="DP9" i="484"/>
  <c r="X34" i="473"/>
  <c r="DO19" i="484"/>
  <c r="DD19" i="484"/>
  <c r="DZ19" i="484"/>
  <c r="DD20" i="484"/>
  <c r="DO20" i="484"/>
  <c r="X35" i="473"/>
  <c r="DZ20" i="484"/>
  <c r="DN22" i="484"/>
  <c r="DC22" i="484"/>
  <c r="DY22" i="484"/>
  <c r="W37" i="473"/>
  <c r="Y35" i="473"/>
  <c r="DE20" i="484"/>
  <c r="DP20" i="484"/>
  <c r="EA20" i="484"/>
  <c r="Z24" i="473"/>
  <c r="DQ9" i="484"/>
  <c r="EB9" i="484"/>
  <c r="DF9" i="484"/>
  <c r="Z31" i="473"/>
  <c r="DQ16" i="484"/>
  <c r="EB16" i="484"/>
  <c r="DF16" i="484"/>
  <c r="DG12" i="484"/>
  <c r="DR12" i="484"/>
  <c r="EC12" i="484"/>
  <c r="X37" i="473"/>
  <c r="DO22" i="484"/>
  <c r="DZ22" i="484"/>
  <c r="DD22" i="484"/>
  <c r="Y36" i="473"/>
  <c r="DE21" i="484"/>
  <c r="DP21" i="484"/>
  <c r="EA21" i="484"/>
  <c r="DP19" i="484"/>
  <c r="DE19" i="484"/>
  <c r="Y34" i="473"/>
  <c r="EA19" i="484"/>
  <c r="DP22" i="484"/>
  <c r="EA22" i="484"/>
  <c r="DE22" i="484"/>
  <c r="Y37" i="473"/>
  <c r="EC16" i="484"/>
  <c r="DG16" i="484"/>
  <c r="DR16" i="484"/>
  <c r="Z35" i="473"/>
  <c r="DQ20" i="484"/>
  <c r="DF20" i="484"/>
  <c r="EB20" i="484"/>
  <c r="DR9" i="484"/>
  <c r="EC9" i="484"/>
  <c r="DG9" i="484"/>
  <c r="Z36" i="473"/>
  <c r="EB21" i="484"/>
  <c r="DF21" i="484"/>
  <c r="DQ21" i="484"/>
  <c r="Z34" i="473"/>
  <c r="DQ19" i="484"/>
  <c r="DF19" i="484"/>
  <c r="EB19" i="484"/>
  <c r="DR20" i="484"/>
  <c r="EC20" i="484"/>
  <c r="DG20" i="484"/>
  <c r="DG21" i="484"/>
  <c r="DR21" i="484"/>
  <c r="EC21" i="484"/>
  <c r="Z37" i="473"/>
  <c r="DF22" i="484"/>
  <c r="DQ22" i="484"/>
  <c r="EB22" i="484"/>
  <c r="DR19" i="484"/>
  <c r="EC19" i="484"/>
  <c r="DG19" i="484"/>
  <c r="DG22" i="484"/>
  <c r="DR22" i="484"/>
  <c r="EC22" i="484"/>
  <c r="A52" i="479"/>
  <c r="A15" i="479"/>
  <c r="A17" i="480"/>
  <c r="A15" i="482"/>
  <c r="A17" i="483"/>
  <c r="A5" i="484"/>
  <c r="A5" i="558"/>
  <c r="A16" i="507"/>
  <c r="A22" i="359"/>
  <c r="BF22" i="558"/>
  <c r="BB22" i="558"/>
  <c r="AU22" i="558"/>
  <c r="AW22" i="558"/>
  <c r="AZ22" i="558"/>
  <c r="BD22" i="558"/>
  <c r="BA22" i="558"/>
  <c r="F72" i="574"/>
  <c r="F73" i="574"/>
  <c r="I68" i="574"/>
  <c r="G72" i="574"/>
  <c r="G73" i="574"/>
  <c r="H71" i="574"/>
</calcChain>
</file>

<file path=xl/comments1.xml><?xml version="1.0" encoding="utf-8"?>
<comments xmlns="http://schemas.openxmlformats.org/spreadsheetml/2006/main">
  <authors>
    <author>Carlo Magno</author>
  </authors>
  <commentList>
    <comment ref="L71" authorId="0" shapeId="0">
      <text>
        <r>
          <rPr>
            <b/>
            <sz val="9"/>
            <color indexed="81"/>
            <rFont val="Tahoma"/>
            <family val="2"/>
          </rPr>
          <t>Se corrigio dato proporcionado</t>
        </r>
        <r>
          <rPr>
            <sz val="9"/>
            <color indexed="81"/>
            <rFont val="Tahoma"/>
            <family val="2"/>
          </rPr>
          <t xml:space="preserve">
</t>
        </r>
      </text>
    </comment>
  </commentList>
</comments>
</file>

<file path=xl/sharedStrings.xml><?xml version="1.0" encoding="utf-8"?>
<sst xmlns="http://schemas.openxmlformats.org/spreadsheetml/2006/main" count="28127" uniqueCount="6090">
  <si>
    <t>DIVISIÓN</t>
  </si>
  <si>
    <t>CBI</t>
  </si>
  <si>
    <t>CSH</t>
  </si>
  <si>
    <t>CBS</t>
  </si>
  <si>
    <t>TOTAL</t>
  </si>
  <si>
    <t>UNIDAD</t>
  </si>
  <si>
    <t>UAM</t>
  </si>
  <si>
    <t>Docencia</t>
  </si>
  <si>
    <t>Total</t>
  </si>
  <si>
    <t>Azcapotzalco</t>
  </si>
  <si>
    <t>Xochimilco</t>
  </si>
  <si>
    <t>LICENCIATURA</t>
  </si>
  <si>
    <t>DIV</t>
  </si>
  <si>
    <t>PLAN DE ESTUDIO</t>
  </si>
  <si>
    <t>DIVISION</t>
  </si>
  <si>
    <t>Lerma</t>
  </si>
  <si>
    <t>LER</t>
  </si>
  <si>
    <t>Total Unidad</t>
  </si>
  <si>
    <t>Ingeniería en Recursos Hídricos</t>
  </si>
  <si>
    <t>Políticas Públicas</t>
  </si>
  <si>
    <t>Biología Ambiental</t>
  </si>
  <si>
    <t>SEP</t>
  </si>
  <si>
    <t>Arte y Comunicación Digitales</t>
  </si>
  <si>
    <t>Arte y Comunicaciones Digitales</t>
  </si>
  <si>
    <t>Asignadas</t>
  </si>
  <si>
    <t>Pagadas</t>
  </si>
  <si>
    <t>Mujer</t>
  </si>
  <si>
    <t>Hombre</t>
  </si>
  <si>
    <t>P</t>
  </si>
  <si>
    <t>O</t>
  </si>
  <si>
    <t>I</t>
  </si>
  <si>
    <t>Femenino</t>
  </si>
  <si>
    <t>Masculino</t>
  </si>
  <si>
    <t>Rectoría</t>
  </si>
  <si>
    <t>Aspirantes</t>
  </si>
  <si>
    <t>Plan</t>
  </si>
  <si>
    <t>División</t>
  </si>
  <si>
    <t>Matrícula</t>
  </si>
  <si>
    <t>Egreso</t>
  </si>
  <si>
    <t>Convenios</t>
  </si>
  <si>
    <t>INDICE</t>
  </si>
  <si>
    <t>APOYO INSTITUCIONAL</t>
  </si>
  <si>
    <t>Baja definitiva: Es la pérdida de la calidad de alumno por renuncia expresa del interesado —es decir, del propio alumno—, e imputable al mismo (artículo 18, fracción II, del RESUAM).</t>
  </si>
  <si>
    <t xml:space="preserve">Baja reglamentaria:
Es la perdida de la calidad de alumno como consecuencia de una sanción aplicada al estudiante, por haber incurrido en cualquiera de las causas establecidas en el artículo 18, fracciones III, IV y VII, incisos a) y b), del RESUAM.
</t>
  </si>
  <si>
    <t>CONACyT</t>
  </si>
  <si>
    <t>Becas para grupos vulnerables pagadas</t>
  </si>
  <si>
    <t>Mujeres</t>
  </si>
  <si>
    <t>Hombres</t>
  </si>
  <si>
    <t>Becas de Excelencia</t>
  </si>
  <si>
    <t>Beca de movilidad internacional</t>
  </si>
  <si>
    <t>Beca de movilidad nacional</t>
  </si>
  <si>
    <t>TRIMESTRES CURSADOS PROMEDIO PARA TERMINAR ESTUDIOS DE LICENCIATURA</t>
  </si>
  <si>
    <t>ASOCIADO</t>
  </si>
  <si>
    <t>TITULAR</t>
  </si>
  <si>
    <t>Beca de Servicio Social</t>
  </si>
  <si>
    <t>TITULADOS DE LICENCIATURA (Por Plan)</t>
  </si>
  <si>
    <t>Prom/Lic</t>
  </si>
  <si>
    <t>Licenciaturas</t>
  </si>
  <si>
    <t>2011-2015</t>
  </si>
  <si>
    <t>Aprobación de la creación de tres UEA interdivisionales 5010000 Complejidad e Interdisciplina, 5010001 Análisis de Problemáticas Complejas I y 5010002 Análisis de Problemáticas Complejas II que se impartirán en los trimestres V, XI y XII de las licenciaturas de la Unidad Lerma.</t>
  </si>
  <si>
    <t>387.A</t>
  </si>
  <si>
    <t>12.13.6</t>
  </si>
  <si>
    <t>14.15.13</t>
  </si>
  <si>
    <t>Colegio Académico</t>
  </si>
  <si>
    <t>FECHA</t>
  </si>
  <si>
    <t>ACUERDO</t>
  </si>
  <si>
    <t>ÓRGANO</t>
  </si>
  <si>
    <t>48.RICBI</t>
  </si>
  <si>
    <t>Consejo Divisional CBI</t>
  </si>
  <si>
    <t>Consejo Divisional CBS</t>
  </si>
  <si>
    <t>Consejo Divisional CSH</t>
  </si>
  <si>
    <t>Consejo Académico Lerma</t>
  </si>
  <si>
    <t xml:space="preserve"> Biología Ambiental</t>
  </si>
  <si>
    <t xml:space="preserve"> Políticas Públicas</t>
  </si>
  <si>
    <t>Psicología Biomédica</t>
  </si>
  <si>
    <t>Ingeniería en Computación y Telecomunicaciones</t>
  </si>
  <si>
    <t>Total Unidad:</t>
  </si>
  <si>
    <t>Plazas</t>
  </si>
  <si>
    <t>Div</t>
  </si>
  <si>
    <t>PTC defs</t>
  </si>
  <si>
    <t>Reconocimiento</t>
  </si>
  <si>
    <t xml:space="preserve">SNI </t>
  </si>
  <si>
    <t>Tot/PTC</t>
  </si>
  <si>
    <t>ASISTENTE</t>
  </si>
  <si>
    <t>Contrataciones definitivas</t>
  </si>
  <si>
    <t>PLAZA</t>
  </si>
  <si>
    <t>C</t>
  </si>
  <si>
    <t>D</t>
  </si>
  <si>
    <t>B</t>
  </si>
  <si>
    <t>A</t>
  </si>
  <si>
    <t>BIOL.011.14</t>
  </si>
  <si>
    <t>ING.002.15</t>
  </si>
  <si>
    <t>HUM.012.15</t>
  </si>
  <si>
    <t>CEA.009.14</t>
  </si>
  <si>
    <t>CB.002.15</t>
  </si>
  <si>
    <t>ING.006.16</t>
  </si>
  <si>
    <t>ING.004.15</t>
  </si>
  <si>
    <t>ING.003.15</t>
  </si>
  <si>
    <t>BIOL.008.15</t>
  </si>
  <si>
    <t>CS.001.16</t>
  </si>
  <si>
    <t>CS.006.14</t>
  </si>
  <si>
    <t>CO.L.CSH.c.007.15</t>
  </si>
  <si>
    <t>CS.015.15</t>
  </si>
  <si>
    <t>SAL.001.15</t>
  </si>
  <si>
    <t>BIOL.024.15</t>
  </si>
  <si>
    <t>CS.016.15</t>
  </si>
  <si>
    <t>CEA.011.14</t>
  </si>
  <si>
    <t>HUM.014.15</t>
  </si>
  <si>
    <t>HUM.015.15</t>
  </si>
  <si>
    <t>CO.L.CSH.b.002.15</t>
  </si>
  <si>
    <t>CONVOCATORIAS</t>
  </si>
  <si>
    <t>DICTÁMENES</t>
  </si>
  <si>
    <t>CONVOCATORIA</t>
  </si>
  <si>
    <t>DEPTO</t>
  </si>
  <si>
    <t>CATEGORÍA</t>
  </si>
  <si>
    <t>INICIO ACTIVIDADES SEGÚN CONVOCATORIA</t>
  </si>
  <si>
    <t>HORARIO</t>
  </si>
  <si>
    <t>DICTAMEN</t>
  </si>
  <si>
    <t>FECHA DICTAMEN</t>
  </si>
  <si>
    <t>GANADOR</t>
  </si>
  <si>
    <t>NIVEL</t>
  </si>
  <si>
    <t>CO.L.CSH.c.006.13</t>
  </si>
  <si>
    <t>Procesos Sociales</t>
  </si>
  <si>
    <t>Asociado</t>
  </si>
  <si>
    <t>09:00-14:00 y 16:00-19:00</t>
  </si>
  <si>
    <t>Raúl Hernández Mar</t>
  </si>
  <si>
    <t>CO.L.CSH.c.007.13</t>
  </si>
  <si>
    <t>Manuel Lara Caballero</t>
  </si>
  <si>
    <t>CO.L.CSH.c.011.13</t>
  </si>
  <si>
    <t>Mónica Adriana Sosa Juarico</t>
  </si>
  <si>
    <t>CO.L.CSH.c.012.13</t>
  </si>
  <si>
    <t>CS.016.14</t>
  </si>
  <si>
    <t>Desierta</t>
  </si>
  <si>
    <t>CO.L.CBI.b.004.13</t>
  </si>
  <si>
    <t>Recursos de la Tierra</t>
  </si>
  <si>
    <t>09:00-17:00</t>
  </si>
  <si>
    <t>CB.004.14</t>
  </si>
  <si>
    <t>CO.L.CBS.a.003.13</t>
  </si>
  <si>
    <t>Ciencias Ambientales</t>
  </si>
  <si>
    <t>Titular</t>
  </si>
  <si>
    <t>Marcos López Pérez</t>
  </si>
  <si>
    <t>CO.L.CBS.c.002.13</t>
  </si>
  <si>
    <t>Ciencias de la Salud</t>
  </si>
  <si>
    <t>SAL.002.14</t>
  </si>
  <si>
    <t>CO.L.CBS.c.003.13</t>
  </si>
  <si>
    <t>SAL.003.14</t>
  </si>
  <si>
    <t>CO.L.CBI.b.005.13</t>
  </si>
  <si>
    <t>CB.005.14</t>
  </si>
  <si>
    <t>CO.L.CBI.a.003.13</t>
  </si>
  <si>
    <t>Procesos Productivos</t>
  </si>
  <si>
    <t>ING.008.14</t>
  </si>
  <si>
    <t>CO.L.CBI.b.004.14</t>
  </si>
  <si>
    <t>10:00-18:00</t>
  </si>
  <si>
    <t>Lázaro Raymundo Reyes Gutiérrez</t>
  </si>
  <si>
    <t>CO.L.CBI.b.001.14</t>
  </si>
  <si>
    <t>Yuri Reyes Mercado</t>
  </si>
  <si>
    <t>CO.L.CBI.b.003.14</t>
  </si>
  <si>
    <t>Eloísa Domínguez Mariani</t>
  </si>
  <si>
    <t>CO.L.CBI.b.002.14</t>
  </si>
  <si>
    <t>Héctor Eduardo Jardón Valadez</t>
  </si>
  <si>
    <t>CO.L.CBI.a.001.14</t>
  </si>
  <si>
    <t>Jacobo Sandoval Gutiérrez</t>
  </si>
  <si>
    <t>CO.L.CBS.b.001.14</t>
  </si>
  <si>
    <t>Ciencias de la Alimentación</t>
  </si>
  <si>
    <t>BIOL.011.15</t>
  </si>
  <si>
    <t>CO.L.CSH.b.001.15</t>
  </si>
  <si>
    <t>Estudios Culturales</t>
  </si>
  <si>
    <t>09:00-14:00 y 15:00-18:00</t>
  </si>
  <si>
    <t>HUM.005.15</t>
  </si>
  <si>
    <t>CO.L.CSH.a.002.15</t>
  </si>
  <si>
    <t>Artes y Humanidades</t>
  </si>
  <si>
    <t>María Paz Sastre Domínguez</t>
  </si>
  <si>
    <t>CO.L.CSH.a.001.15</t>
  </si>
  <si>
    <t>Claudia Mosqueda Gómez</t>
  </si>
  <si>
    <t>CO.L.CSH.a.003.15</t>
  </si>
  <si>
    <t>Manuel Rocha Iturbide</t>
  </si>
  <si>
    <t>CO.L.CBS.c.001.15</t>
  </si>
  <si>
    <t>Guzmán Ramos Kioko Rubí</t>
  </si>
  <si>
    <t>CO.L.CSH.c.002.15</t>
  </si>
  <si>
    <t>CS.011.15</t>
  </si>
  <si>
    <t>CO.L.CSH.c.003.15</t>
  </si>
  <si>
    <t>CS.012.15</t>
  </si>
  <si>
    <t>CO.L.CSH.c.001.15</t>
  </si>
  <si>
    <t>Güereca Torres Eva Raquel</t>
  </si>
  <si>
    <t>CO.L.CSH.c.004.15</t>
  </si>
  <si>
    <t>CS.014.15</t>
  </si>
  <si>
    <t>CO.L.CSH.c.005.15</t>
  </si>
  <si>
    <t>López Moreno Ignacio</t>
  </si>
  <si>
    <t>CO.L.CBS.b.001.15</t>
  </si>
  <si>
    <t>BIOL.023.15</t>
  </si>
  <si>
    <t>CO.L.CBS.c.003.15</t>
  </si>
  <si>
    <t>SAL.003.15</t>
  </si>
  <si>
    <t>CO.L.CBI.c.001.15</t>
  </si>
  <si>
    <t>Sistemas de Información y Comunicaciones</t>
  </si>
  <si>
    <t>CO.L.CBS.c.002.15</t>
  </si>
  <si>
    <t>Montiel Castro Augusto Jacobo</t>
  </si>
  <si>
    <t>CO.L.CBI.c.002.15</t>
  </si>
  <si>
    <t>CO.L.CSH.b.003.15</t>
  </si>
  <si>
    <t>9:00-14:00 y 15:00-18:00</t>
  </si>
  <si>
    <t>Hernández Razo Oscar Enrique</t>
  </si>
  <si>
    <t>CO.L.CSH.c.006.15</t>
  </si>
  <si>
    <t>FLORES PEDROCHE, JOSE FRANCISCO</t>
  </si>
  <si>
    <t>CHAVEZ BECKER, CARLOS GABRIEL</t>
  </si>
  <si>
    <t>AGUILAR ASTORGA, CARLOS RICARDO</t>
  </si>
  <si>
    <t>BLASQUEZ MARTINEZ, LIDIA IVONNE</t>
  </si>
  <si>
    <t>LIST SANCHEZ, RURIK HERMANN</t>
  </si>
  <si>
    <t>PACHECO LOPEZ, GUSTAVO</t>
  </si>
  <si>
    <t>LOPEZ PEREZ, MARCOS</t>
  </si>
  <si>
    <t>CASTILLO GUAJARDO, DERIK</t>
  </si>
  <si>
    <t>PELZ SERRANO, KARLA</t>
  </si>
  <si>
    <t>JIMENEZ GUZMAN, JUDITH</t>
  </si>
  <si>
    <t>LAGUNA SANCHEZ, GERARDO ABEL</t>
  </si>
  <si>
    <t>BERISTAIN CARDOSO, RICARDO</t>
  </si>
  <si>
    <t>FIGUEROA ROMERO, RAUL</t>
  </si>
  <si>
    <t>MARTINEZ TIBURCIO, MARIA GABRIELA</t>
  </si>
  <si>
    <t>GUZMAN RAMOS, KIOKO RUBI</t>
  </si>
  <si>
    <t>GARCIA ARELLANO, HUMBERTO</t>
  </si>
  <si>
    <t>CHAVEZ TOVAR, JOSE CUAUHTEMOC</t>
  </si>
  <si>
    <t>ALAVEZ ESPIDIO, SILVESTRE DE JESUS</t>
  </si>
  <si>
    <t>Nombre</t>
  </si>
  <si>
    <t>Categoría</t>
  </si>
  <si>
    <t>Nivel</t>
  </si>
  <si>
    <t>Inicio</t>
  </si>
  <si>
    <t>Depto</t>
  </si>
  <si>
    <t xml:space="preserve">Total </t>
  </si>
  <si>
    <t>PP</t>
  </si>
  <si>
    <t>SIC</t>
  </si>
  <si>
    <t>RT</t>
  </si>
  <si>
    <t>CAM</t>
  </si>
  <si>
    <t>CAL</t>
  </si>
  <si>
    <t>CSA</t>
  </si>
  <si>
    <t>AH</t>
  </si>
  <si>
    <t>EC</t>
  </si>
  <si>
    <t>PS</t>
  </si>
  <si>
    <t>Vigencia</t>
  </si>
  <si>
    <t>2014-2015</t>
  </si>
  <si>
    <t>2015-2016</t>
  </si>
  <si>
    <t>2014-2016</t>
  </si>
  <si>
    <t>2015-2018</t>
  </si>
  <si>
    <t>2016-2018</t>
  </si>
  <si>
    <t>Apoyo</t>
  </si>
  <si>
    <t>Perfil PRODEP</t>
  </si>
  <si>
    <t>Plaza</t>
  </si>
  <si>
    <t>Aprobación del Dictamen de la "Comisión de Planes y Programas de Estudio", consistente en la dictaminación y armonización de la Propuesta de Creación de la Licenciatura en Educación y Tecnologías Digitales, de la División de Ciencias Sociales y Humanidades, y envío de la misma al Colegio Académico para su análisis, discusión y, en su caso, autorización.</t>
  </si>
  <si>
    <t>Educación y Tecnologías Digitales</t>
  </si>
  <si>
    <t>Aprobación de la propuesta inicial de Creación de la Licenciatura en Ingeniería en Computación y Telecomunicaciones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</si>
  <si>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inicial de Creación de la Licenciatura en Psicología Biomédica de la División de Ciencias Biológicas y de la Salud, presentada por el Consejo Académico de la Unidad Lerma, y remitirla al Consejo Divisional para que continúe con la formulación del plan y los programas de estudio, de acuerdo con lo previsto en los artículos 32 y 33 del Reglamento de Estudios Superiores.</t>
  </si>
  <si>
    <t>Aprobación del Dictamen de la "Comisión de Planes y Programas de Estudio", consistente en la dictaminación y armonización de la Propuesta Inicial de Creación del Plan de Estudios de la Licenciatura en Psicología Biomédica, de la División de Ciencias Biológicas y de la Salud, y envio de la propuesta, con modificaciones, al Colegio Académico para su análisis, discusión y, en su caso, autorización.</t>
  </si>
  <si>
    <t>Creación de la Licenciatura en Ingeniería en Recursos Hídricos, con el plan y los programas de estudio correspondientes, de la División de Ciencias Básicas e Ingeniería de la Unidad Lerma, con excepción de los programas de estudio de las UEA 5010000, 5010001, 5010002, 5110006 y 5110008, mismos que serán presentados posteriormente al Colegio Académico.</t>
  </si>
  <si>
    <t>Creación de las UEA 5110006 Movimiento de Cuerpos de Agua y 5110008 Política y Gestión Integral del Agua, que se impartirán en los trimestres VIII y X, de la Licenciatura en Ingeniería en Recursos Hídricos de la Unidad Lerma.</t>
  </si>
  <si>
    <t>Aprobación de la Adecuación al Plan y Programas de Estudio de la Licenciatura en Ingeniería en Recursos Hídricos, la cualentrará en vigor en el trimestre 16-Otoño</t>
  </si>
  <si>
    <t>Recepción de la información presentada por el Consejo Divisional de Ciencias Básicas e Ingeniería, sobre las adecuaciones efectuadas al plan y programas de estudio de la Licenciatura en Ingeniería en Recursos Hídricos.</t>
  </si>
  <si>
    <t>El Colegio Académico recibió la información del Consejo Divisional de Ciencias Básicas e Ingeniería de la Unidad Lerma, sobre las adecuaciones efectuadas al plan y los programas de estudio de la Licenciatura en Ingeniería en Recursos Hídricos, cuya entrada en vigor será en el Trimestre 2016-O.</t>
  </si>
  <si>
    <t>Creación de la Licenciatura en Biología Ambiental, con el plan y los programas de estudio correspondientes, de la División de Ciencias Biológicas y de la Salud de la Unidad Lerma. </t>
  </si>
  <si>
    <t>Creación de la Licenciatura en Políticas Públicas, con el plan y los programas de estudio correspondientes, de la División de Ciencias Sociales y Humanidades de la Unidad Lerma.</t>
  </si>
  <si>
    <t>Creación de la Licenciatura en Arte y Comunicación Digitales, con el plan y programas de estudio correspondientes, de la División de Ciencias Sociales y Humanidades de la Unidad Lerma.</t>
  </si>
  <si>
    <t>Aprobación del dictamen que presenta la Comisión de Docencia del Consejo Divisional de Ciencias Biológicas y de la Salud sobre la creación del Plan y Programas de la Licenciatura en Ciencias Agroalimentarias.</t>
  </si>
  <si>
    <t xml:space="preserve">Aprobación en lo particular de la propuesta de creación de la Licenciatura en Educación y Tecnologías de Información y Comunicación. </t>
  </si>
  <si>
    <t>Aprobación de la Propuesta y Justificación de creación del Plan de Estudios de la Licenciatura en Ingeniería en Sistemas y Telecomunicaciones, de conformidad con el Dictamen que presentó la Comisión Planes y Programas de Estudios, a fin de presentarla ante el Consejo Académico para su dictaminación y armonización,.</t>
  </si>
  <si>
    <t>Aprobación del Dictamen de la "Comisión de Planes y Programas de Estudio", consistente en la dictaminación y armonización de la Propuesta Inicial de Creación de la Licenciatura en Ingeniería en Computación y Telecomunicaciones, de la División de Ciencias Básicas e Ingeniería, y envíode la misma al Colegio Académico para su análisis, discusión y, en su caso, autorización</t>
  </si>
  <si>
    <t>Aprobación del Dictamen que presenta la Comisión de Planes y Programas de Estudio, respecto de la Propuesta Inicial de la Creación del Plan de Estudios de la Licenciatura en Psicología Biomédica.</t>
  </si>
  <si>
    <t>LOPEZ MORENO IGNACIO</t>
  </si>
  <si>
    <t>CRUZ MONTERROSA ROSY GABRIELA</t>
  </si>
  <si>
    <t>MONTIEL CASTRO AUGUSTO JACOBO</t>
  </si>
  <si>
    <t>RAYAS AMOR ADOLFO ARMANDO</t>
  </si>
  <si>
    <t xml:space="preserve">Nombre del Cuerpo Académico </t>
  </si>
  <si>
    <t xml:space="preserve">Grado </t>
  </si>
  <si>
    <t>Responsable</t>
  </si>
  <si>
    <t xml:space="preserve">División </t>
  </si>
  <si>
    <t>Gobernanza , Participación Ciudadana, Cohesión y Capital Social en los Ámbitos Urbano y Rural</t>
  </si>
  <si>
    <t>UAM-L-CA-4</t>
  </si>
  <si>
    <t xml:space="preserve">En formación </t>
  </si>
  <si>
    <t xml:space="preserve">Políticas Públicas Economía, Sociedad y Territorio </t>
  </si>
  <si>
    <t>UAM-L-CA-1</t>
  </si>
  <si>
    <t>MIEMBROS</t>
  </si>
  <si>
    <t>Observaciones</t>
  </si>
  <si>
    <t>Grado</t>
  </si>
  <si>
    <t>M</t>
  </si>
  <si>
    <t>SNI / SNCA</t>
  </si>
  <si>
    <t>SNI-I</t>
  </si>
  <si>
    <t>SNI-II</t>
  </si>
  <si>
    <t>SNI-VI</t>
  </si>
  <si>
    <t>SNI-III</t>
  </si>
  <si>
    <t>SNI-IV</t>
  </si>
  <si>
    <t>SNI-V</t>
  </si>
  <si>
    <t>ÁREAS DE INVESTIGACIÓN</t>
  </si>
  <si>
    <t>ACUERDO CA-UAML</t>
  </si>
  <si>
    <t>CUERPOS ACADÉMICOS</t>
  </si>
  <si>
    <t>AÑO</t>
  </si>
  <si>
    <t>2013-2018</t>
  </si>
  <si>
    <t>Año</t>
  </si>
  <si>
    <t>Órgano</t>
  </si>
  <si>
    <t>Fecha</t>
  </si>
  <si>
    <t>Acuerdo</t>
  </si>
  <si>
    <t>Dictamen</t>
  </si>
  <si>
    <t>Función</t>
  </si>
  <si>
    <t>02.05</t>
  </si>
  <si>
    <t>Creación</t>
  </si>
  <si>
    <t>Vigente</t>
  </si>
  <si>
    <t>Apoyo institucional</t>
  </si>
  <si>
    <t>Lineamientos Particulares para las Políticas de Planeación Operativas Divisionales</t>
  </si>
  <si>
    <t>03.12.07</t>
  </si>
  <si>
    <t>Lineamientos Particulares de Planeación de la División de Ciencias Biológicas y de la Salud</t>
  </si>
  <si>
    <t>16.03</t>
  </si>
  <si>
    <t>Lineamientos particulares de la División de Ciencias Sociales y Humanidades de la Unidad Lerma para la Movilidad de los Alumnos</t>
  </si>
  <si>
    <t>08.13.03</t>
  </si>
  <si>
    <t xml:space="preserve">Investigación, creación e innovación </t>
  </si>
  <si>
    <t>Lineamientos para la aprobación de proyectos de investigación de la División de Ciencias Biológicas y de la Salud</t>
  </si>
  <si>
    <t>12.03</t>
  </si>
  <si>
    <t>Lineamientos para la Presentación y Aprobación de Proyectos de Investigación a realizarse en los Departamentos de la División de Ciencias Sociales y Humanidades, Unidad Lerma</t>
  </si>
  <si>
    <t>14.04</t>
  </si>
  <si>
    <t>Servicio y vinculación con la sociedad</t>
  </si>
  <si>
    <t>Lineamientos de Servicio Social, División de Ciencias Sociales y Humanidades</t>
  </si>
  <si>
    <t>CA-UAML</t>
  </si>
  <si>
    <t>Instructivo de la Biblioteca de la Unidad Lerma</t>
  </si>
  <si>
    <t>Instructivo de Infraestructura y Servicios Digitales de la Unidad Lerma</t>
  </si>
  <si>
    <t>Propuesta de Instructivo respecto del funcionamiento interno y operativo para regularizar el uso y préstamo del equipo de impresión “3D Stratasys Mojo”</t>
  </si>
  <si>
    <t>Lineamientos para la Solicitud, Aprobación, Informe y Evaluación del Periodo Sabático del Personal Académico de la División de Ciencias Básicas e Ingeniería</t>
  </si>
  <si>
    <t>Criterios y procedimientos para la expedición de constancias de acreditación del requisito de idioma en la Unidad Lerma</t>
  </si>
  <si>
    <t>Instructivo de Prácticas de Campo de la Unidad Lerma.</t>
  </si>
  <si>
    <t>Lineamientos que establecen las funciones, modalidades de integración y operación de los Comités de Estudios de Licenciatura o Posgrado de la División de Ciencias Básicas e Ingeniería</t>
  </si>
  <si>
    <t>Criterios que regirán para establecer el número de horas de actividad docente frente agrupo respecto de la Beca al Reconocimiento de la Carrera Docente</t>
  </si>
  <si>
    <t>Lineamientos sobre la operatividad de las Licenciaturas de la División de Ciencias Básicas e Ingeniería.</t>
  </si>
  <si>
    <t>05.15.09</t>
  </si>
  <si>
    <t>Criterios de la División de Ciencias Biológicas y de la Salud para el otorgamiento de la Beca al Reconocimiento de la carrera Docente</t>
  </si>
  <si>
    <t>14.15.11</t>
  </si>
  <si>
    <t>Lineamientos para la Revalidación, Establecimiento de Equivalencias y Acreditación de Estudios.</t>
  </si>
  <si>
    <t>20.15.04</t>
  </si>
  <si>
    <t>Criterios para la presentación y entrega de la distribución de coeficientes de participación y horas frente a grupo del personal académico de la División de Ciencias Biológicas y de la Salud</t>
  </si>
  <si>
    <t>43.08</t>
  </si>
  <si>
    <t>Criterios de la División de Ciencias Sociales y Humanidades de la Unidad Lerma para el otorgamiento de la Beca al Reconocimiento de la Carrera Docente</t>
  </si>
  <si>
    <t>Criterios para la Organización de la Investigación en la Unidad Lerma</t>
  </si>
  <si>
    <t>Lineamientos particulares para la presentación, aprobación, evaluación, y supresión de los Proyectos de Investigación de la División de Ciencias Básicas e Ingeniería</t>
  </si>
  <si>
    <t>Lineamientos particulares para la creación, modificación, evaluación y supresión de las Áreas de Investigación de la División</t>
  </si>
  <si>
    <t>09.15.02</t>
  </si>
  <si>
    <t>19.15.08</t>
  </si>
  <si>
    <t>Modificación</t>
  </si>
  <si>
    <t>Lineamientos para registro, presentación, renovación, terminación y baja de Proyectos de Investigación, a realizarse en la División de Ciencias Biológicas y de la Salud</t>
  </si>
  <si>
    <t>43.07</t>
  </si>
  <si>
    <t>Lineamientos particulares para la creación, modificación o supresión de áreas de investigación de la División de Ciencias Sociales y Humanidades</t>
  </si>
  <si>
    <t>26.03</t>
  </si>
  <si>
    <t xml:space="preserve">Preservación y difusión de la cultura </t>
  </si>
  <si>
    <t>Lineamientos para la integración y funcionamiento del Consejo y Comités Editoriales de la División de Ciencias Sociales y Humanidades de la Universidad Autónoma Metropolitana</t>
  </si>
  <si>
    <t>Lineamientos para la presentación, evaluación y aprobación de Proyectos de Servicio Social de la División de Ciencias Básicas e Ingeniería</t>
  </si>
  <si>
    <t>03.15.04</t>
  </si>
  <si>
    <t>Lineamientos de Servicio Social de la División de Ciencias Biológicas y de la Salud. Unidad Lerma</t>
  </si>
  <si>
    <t>JD</t>
  </si>
  <si>
    <t>DD</t>
  </si>
  <si>
    <t>SA</t>
  </si>
  <si>
    <t>Matriz termoplástica de polímeros biodegradables para la remoción de metales pesados en proceso continuo</t>
  </si>
  <si>
    <t>Instituto Mexicano de la Propiedad Industrial</t>
  </si>
  <si>
    <t>MX/a/2015/016654</t>
  </si>
  <si>
    <t>PATENTES SOLICITADAS POR PROFESORES DE LA UAM-L
(La solicitud debe haberse realizado mietras el profesor está adscrito a la Unidad Lerma)</t>
  </si>
  <si>
    <t>15-I</t>
  </si>
  <si>
    <t>RUL</t>
  </si>
  <si>
    <t>REYES GUTIERREZ LAZARO RAYMUNDO</t>
  </si>
  <si>
    <t>15-O</t>
  </si>
  <si>
    <t>15-P</t>
  </si>
  <si>
    <t>SORDO ZABAY EMILIO</t>
  </si>
  <si>
    <t>Gestión</t>
  </si>
  <si>
    <t>Cargo</t>
  </si>
  <si>
    <t>Fin</t>
  </si>
  <si>
    <t>X</t>
  </si>
  <si>
    <t>UAML</t>
  </si>
  <si>
    <t>Nombre del Proyecto</t>
  </si>
  <si>
    <t>Decisión</t>
  </si>
  <si>
    <t>Inic</t>
  </si>
  <si>
    <t>13.13.08.21</t>
  </si>
  <si>
    <t>aprobación</t>
  </si>
  <si>
    <t>Diseño in sílico y síntesis de péptidos basados en secuencias de proteínas que forman las sedas de araña, para la producción y formulación de biomateriales</t>
  </si>
  <si>
    <t>13.13.08.18</t>
  </si>
  <si>
    <t>01.15.09.07</t>
  </si>
  <si>
    <t>corrección de fechas</t>
  </si>
  <si>
    <t>19.15.09.01</t>
  </si>
  <si>
    <t>baja</t>
  </si>
  <si>
    <t>Dr. Genaro Miranda de la Lama</t>
  </si>
  <si>
    <t>13.13.08.22</t>
  </si>
  <si>
    <t>01.15.09.08</t>
  </si>
  <si>
    <t>Evaluación de las características físico-químicas y el tiempo de vida de anaquel de la carne bovina con y sin presencia de hematomas</t>
  </si>
  <si>
    <t>Dra. Rosy Gabriela Cruz Monterrosa</t>
  </si>
  <si>
    <t>13.13.08.20</t>
  </si>
  <si>
    <t>13.13.08.19</t>
  </si>
  <si>
    <t>Análisis metagenómico del resistoma y otras proteínas de interés biotecnológico en ecosistemas de especial relevancia en el Estado de México</t>
  </si>
  <si>
    <t xml:space="preserve">Dr. Marcos López Pérez </t>
  </si>
  <si>
    <t>13.13.08.07</t>
  </si>
  <si>
    <t>Caracterización de las enzimas involucradas en la biosíntesis dTDP-L-ramnosa, ramnolípidos y polihidroxialcanoatos (phas) en Pseudomonas aeruginosa</t>
  </si>
  <si>
    <t xml:space="preserve">Dr. Humberto García Arellano </t>
  </si>
  <si>
    <t>13.13.08.05</t>
  </si>
  <si>
    <t>Caracterización microbiana y monitoreo de contaminantes en las ciénagas de Lerma</t>
  </si>
  <si>
    <t>Dr. Arturo Aburto Medina</t>
  </si>
  <si>
    <t>13.13.08.11</t>
  </si>
  <si>
    <t>01.15.10.02</t>
  </si>
  <si>
    <t>cancelación</t>
  </si>
  <si>
    <t>Conectividad del paisaje, efecto de las barreras artificiales y conservación de la vida silvestre.</t>
  </si>
  <si>
    <t>Dr. Rurik Hermann List Sánchez List.</t>
  </si>
  <si>
    <t>13.13.08.10</t>
  </si>
  <si>
    <t>19.15.11.03</t>
  </si>
  <si>
    <t>renovación</t>
  </si>
  <si>
    <t>Diversidad de macroalgas marinas mexicanas: filogenia y biogeografía</t>
  </si>
  <si>
    <t>Dr. José Francisco Flores Pedroche.</t>
  </si>
  <si>
    <t>19.15.12.01</t>
  </si>
  <si>
    <t>registro</t>
  </si>
  <si>
    <t>Ecología y conservación de carnívoros en ambientes modificados por el hombre</t>
  </si>
  <si>
    <t>M. en C. Heliot Zarza Villanueva</t>
  </si>
  <si>
    <t>13.13.08.09</t>
  </si>
  <si>
    <t>19.15.11.04</t>
  </si>
  <si>
    <t>Efecto de la estructura de comunidades de competidores en la cosecha máxima</t>
  </si>
  <si>
    <t>Dr. Derik Castillo Guajardo</t>
  </si>
  <si>
    <t>13.13.08.06</t>
  </si>
  <si>
    <t>01.15.09.03</t>
  </si>
  <si>
    <t>19.15.11.01</t>
  </si>
  <si>
    <t>Dr. Cesar Antonio Abarca García</t>
  </si>
  <si>
    <t>13.13.08.08</t>
  </si>
  <si>
    <t>18.15.04.02</t>
  </si>
  <si>
    <t>Formación de patrones en sistemas biológicos</t>
  </si>
  <si>
    <t>Dra. Mayra Núñez López</t>
  </si>
  <si>
    <t>13.13.08.12</t>
  </si>
  <si>
    <t>01.15.10.01</t>
  </si>
  <si>
    <t>13.13.08.01</t>
  </si>
  <si>
    <t>01.15.09.01</t>
  </si>
  <si>
    <t>Interacción y coexistencia entre depredadores similares con gran variación del tamaño corporal y dimorfismo sexual: Patrones poblacionales a gran escala y la importancia de los atributos</t>
  </si>
  <si>
    <t>Dr. José Cuauhtémoc Chávez Tovar</t>
  </si>
  <si>
    <t>13.13.08.03</t>
  </si>
  <si>
    <t>Microbiota: una alternativa terapéutica para la mejora de la salud y el bienestar de primates en cautiverio</t>
  </si>
  <si>
    <t>Dr. Augusto J . Montiel Castro</t>
  </si>
  <si>
    <t>13.13.08.14</t>
  </si>
  <si>
    <t>Obtención de enzimas de interés industrial mediante una aproximación metagenómica de la cuenca del rio Lerma.</t>
  </si>
  <si>
    <t>13.13.08.04</t>
  </si>
  <si>
    <t>19.15.11.02</t>
  </si>
  <si>
    <t>Participación de la dinámica mitocondrial en la homeostasis celular durante la diferenciación de tejidos</t>
  </si>
  <si>
    <t>Dra. Paulina Cortés Hernán</t>
  </si>
  <si>
    <t>13.13.08.13</t>
  </si>
  <si>
    <t>01.15.09.04</t>
  </si>
  <si>
    <t>14.15.09.01</t>
  </si>
  <si>
    <t>Variación de la conducta sexual de libélulas como indicador del deterioro del hábitat entre las Ciénegas de Lerma. Estado de México</t>
  </si>
  <si>
    <t>Dra. Celia Oliver Morales</t>
  </si>
  <si>
    <t>13.13.08.02</t>
  </si>
  <si>
    <t>18.15.04.01</t>
  </si>
  <si>
    <t>Análisis estructural y funcional de la proteína glucocinasa para entender mecanismos de la alteración en el metabolismo de la glucosa por mutaciones humanas</t>
  </si>
  <si>
    <t>13.13.08.15</t>
  </si>
  <si>
    <t>01.15.09.05</t>
  </si>
  <si>
    <t>Dr. Gustavo Pacheco López</t>
  </si>
  <si>
    <t>13.13.08.17</t>
  </si>
  <si>
    <t>01.15.09.06</t>
  </si>
  <si>
    <t>El nematodo CaenorhabiditIs elegans como modelo para la identificación y estudio de compuestos con actividad biológica sobre las vías metabólicas y mecanismos moleculares que controlan los procesos de envejecimiento y enfermedad</t>
  </si>
  <si>
    <t>Dr. Silvestre De Jesús Alavez Espidio</t>
  </si>
  <si>
    <t>13.13.08.16</t>
  </si>
  <si>
    <t>Impacto neurocognitivo de la obesidad juvenil: aproximaciones experimental y clínica.</t>
  </si>
  <si>
    <t>18.04</t>
  </si>
  <si>
    <t>Análisis teórico-experimental de la fisura en el rotor del sistema rotor-soportes</t>
  </si>
  <si>
    <t>05.06</t>
  </si>
  <si>
    <t>24.08</t>
  </si>
  <si>
    <t>Aplicación y evaluación de energías sustentables en sistemas mecatrónicos rotatorios</t>
  </si>
  <si>
    <t>05.05</t>
  </si>
  <si>
    <t>Autoequipamiento</t>
  </si>
  <si>
    <t xml:space="preserve">Cómputo Académico en la UAM Lerma. </t>
  </si>
  <si>
    <t>Dr. Héctor Eduardo Jardón Valadez</t>
  </si>
  <si>
    <t>36.04</t>
  </si>
  <si>
    <t>cambio de responsable</t>
  </si>
  <si>
    <t>Desarrollo de sistemas productivos que elaboren artículos orientados a cubrir necesidades sociales y/o industriales específicas, que utilizan insumos principales residuos de poda</t>
  </si>
  <si>
    <t>18.06</t>
  </si>
  <si>
    <t>Diseño y construcción de prototipo de un nuevo sistema de puertas con dispositivo inhibidor de la apertura de las misas del lado contrario</t>
  </si>
  <si>
    <t>Diseño y desarrollo del prototipo de un módem OFDM de banda ancha con codificación de canal FEC para la transmisión de datos por línea eléctrica doméstica</t>
  </si>
  <si>
    <t>18.05</t>
  </si>
  <si>
    <t>Energía solar</t>
  </si>
  <si>
    <t>Fundamentos y enseñanza de la Física</t>
  </si>
  <si>
    <t>Hidrógeno y energías sustentables</t>
  </si>
  <si>
    <t>Implantación de la cultura del ecodiseño en productos, procesos y servicios, para favorecer la innovación y sustentabilidad en las organizaciones.</t>
  </si>
  <si>
    <t>Laboratorio de investigación y desarrollo de cómputo móvil</t>
  </si>
  <si>
    <t>Materia Condensada Blanda</t>
  </si>
  <si>
    <t>36.03</t>
  </si>
  <si>
    <t>Materiales semiconductores y cómputo cuántico</t>
  </si>
  <si>
    <t>36.05</t>
  </si>
  <si>
    <t>18.07</t>
  </si>
  <si>
    <t>Vigencia al 31 dic</t>
  </si>
  <si>
    <t>Análisis de políticas públicas de seguridad pública en municipios mexiquenses: el caso de SUBSEMUN</t>
  </si>
  <si>
    <t>Dra. Ma. Gabriela Martínez Tiburcio</t>
  </si>
  <si>
    <t>Condiciones territoriales, cambio estructural y crecimiento económico regional y urbano de México 1988-2014.</t>
  </si>
  <si>
    <t>Mtra. Mónica Adriana Sosa</t>
  </si>
  <si>
    <t>43.10</t>
  </si>
  <si>
    <t>Diagnóstico para la implementación del piloto de las líneas directrices para una acción filantrópica más eficaz en México 2015-2016.</t>
  </si>
  <si>
    <t>Mtro. Carlos Chávez Bécker</t>
  </si>
  <si>
    <t>43.11</t>
  </si>
  <si>
    <t>Economía regional de conocimiento; modelos y métodos de análisis y medición existentes y propuestos para México</t>
  </si>
  <si>
    <t>Dr. Ryszard E. Rozga Luter</t>
  </si>
  <si>
    <t>Intercambio Político entre organizaciones de la sociedad civil con el gobierno. Los casos del PDHDF y las OCS del Estado de México.</t>
  </si>
  <si>
    <t>Dr. Carlos Ricardo Aguilar Astorga</t>
  </si>
  <si>
    <t>Dra. Gladys Ortiz Henderson</t>
  </si>
  <si>
    <t>43.12</t>
  </si>
  <si>
    <t>La eficacia del Estado y las políticas públicas.</t>
  </si>
  <si>
    <t>Dr. Raúl Figueroa Romero</t>
  </si>
  <si>
    <t>43.13</t>
  </si>
  <si>
    <t>Los Comités Ciudadanos en México. Un enfoque de política pública.</t>
  </si>
  <si>
    <t xml:space="preserve">Dr. Manuel Lara Caballero </t>
  </si>
  <si>
    <t>Observatorio Metropolitano de Políticas Públicas e Incidencia (OMPPI).</t>
  </si>
  <si>
    <t>Mtro. Raúl Hernández Mar</t>
  </si>
  <si>
    <t>Educación intercultural y contenidos mediáticos: acciones de intervención en el aula para formar audiencias activas favorables a la educación intercultural en el municipio de Lerma de Villada, Estado de México</t>
  </si>
  <si>
    <t>Ventanilla única. La producción web de interfaces gráficas de usuario frente a los servicios públicos del Estado nacional</t>
  </si>
  <si>
    <t>Dra. Paz Sastre Domínguez</t>
  </si>
  <si>
    <t>Creatividad e imaginación en el arte. Modelos cognitivos para comprender el desarrollo creativo de proyectos artísticos</t>
  </si>
  <si>
    <t>Dra. Gemma Argüello Manresa</t>
  </si>
  <si>
    <t>Detritus</t>
  </si>
  <si>
    <t>Dra. Luz María Sánchez Cardona.</t>
  </si>
  <si>
    <t>Proyecto de Servicio social con el Municipio de Lerma</t>
  </si>
  <si>
    <t>16.10</t>
  </si>
  <si>
    <t>24.11</t>
  </si>
  <si>
    <t>Mtro. Carlos Chávez Becker</t>
  </si>
  <si>
    <t>24.12</t>
  </si>
  <si>
    <t>24.13</t>
  </si>
  <si>
    <t>24.14</t>
  </si>
  <si>
    <t>24.15</t>
  </si>
  <si>
    <t>Dra. Karla Pelz Serrano.</t>
  </si>
  <si>
    <t>36.06</t>
  </si>
  <si>
    <t>Dr. Manuel Lara Caballero</t>
  </si>
  <si>
    <t>36.07</t>
  </si>
  <si>
    <t>Mtra. Mónica Adriana Sosa Juarico</t>
  </si>
  <si>
    <t>41.08</t>
  </si>
  <si>
    <t>Mtro. Raúl Hernández Mar.</t>
  </si>
  <si>
    <t>41.09</t>
  </si>
  <si>
    <t>41.10</t>
  </si>
  <si>
    <t>41.11</t>
  </si>
  <si>
    <t>Dr. Ryszard E. Rozga Luter.</t>
  </si>
  <si>
    <t>Laboratorio de Investigación de Políticas Públicas</t>
  </si>
  <si>
    <t>Apoyo en el análisis y procesamiento de la información contenida en los productos de trabajo del personal académico resguardados en el CIPA</t>
  </si>
  <si>
    <t>Análisis de Políticas Públicas de seguridad pública en municipios mexiquenses: el caso de SUBSEMUN</t>
  </si>
  <si>
    <t>Gobernanza y Consejos consultivos nacionales (Gobernanza)</t>
  </si>
  <si>
    <t>Intercambio político entre organizaciones de la sociedad civil con el gobierno. Los casos del PDHDF y las OCS del Estado de México</t>
  </si>
  <si>
    <t>Ventanilla única. La producción web de interfaces gráficas de usuario frente a los servicios del Estado Nacional</t>
  </si>
  <si>
    <t>El ciclo económico presupuesta! a nivel municipal</t>
  </si>
  <si>
    <t>Condiciones territoriales, cambio estructural y crecimiento económico regional y urbano de México 1988-2014</t>
  </si>
  <si>
    <t>Los comités comunitarios en la Cruzada Nacional contra el Hambre. Un enfoque de política pública</t>
  </si>
  <si>
    <t>CSH-INT</t>
  </si>
  <si>
    <t>02.14.12</t>
  </si>
  <si>
    <t>03.15.03</t>
  </si>
  <si>
    <t>Mtra. Patricia Manzano Fischer</t>
  </si>
  <si>
    <t>Ecología de la lechuza de campanario (Tyto alba) en ambientes antropogénicos del Valle de México. (Ecología de la lechuza)</t>
  </si>
  <si>
    <t>Diagnóstico y Soluciones para hacer de la UAM Lerma una Universidad Sostenible</t>
  </si>
  <si>
    <t>09.15.03</t>
  </si>
  <si>
    <t>14.15.12.01</t>
  </si>
  <si>
    <t>Conservación y restauración de áreas naturales protegidas del Estado de México (CEPANAF)</t>
  </si>
  <si>
    <t>Dr. José Cuauhtémoc Chávez Tovar.</t>
  </si>
  <si>
    <t>Conservación y restauración en materia forestal (CONAFOR)</t>
  </si>
  <si>
    <t>14.15.12.02</t>
  </si>
  <si>
    <t>14.15.12.03</t>
  </si>
  <si>
    <t>14.15.12.04</t>
  </si>
  <si>
    <t>14.15.12.05</t>
  </si>
  <si>
    <t>Proyecto genérico: normatividad ambiental (PROFEPA)</t>
  </si>
  <si>
    <t>Dr. José Cuauhtémoc Chávez Tovar.
Dr. Rurik Hermann List Sánchez</t>
  </si>
  <si>
    <t>Desarrollo forestal sustentable del Estado de México (PROBOSQUE)</t>
  </si>
  <si>
    <t>Dr. Adolfo Armando Rayas Amor</t>
  </si>
  <si>
    <t>Investigación y desarrollo en ciencia y tecnología nucleares (ININ)</t>
  </si>
  <si>
    <t>Dr. Silvestre de Jesús Alavez Espidio</t>
  </si>
  <si>
    <t>18.15.03.01</t>
  </si>
  <si>
    <t>18.15.03.02</t>
  </si>
  <si>
    <t>Agricultura. Ambiente y Sociedad (Colpos-Monteclllo)</t>
  </si>
  <si>
    <t>Diseño y Difusión de Programas, Acciones y Normatividad en materia ambiental (H. Ayuntamiento Toluca</t>
  </si>
  <si>
    <t>06.04</t>
  </si>
  <si>
    <t>06.05</t>
  </si>
  <si>
    <t>18.03</t>
  </si>
  <si>
    <t>Dr. Adolfo García Fontes</t>
  </si>
  <si>
    <t>Comisión Nacional del Agua-Dirección Local Estado de México (CONAGUA EDO, MEX.)</t>
  </si>
  <si>
    <t>Caracterización cinética y transferencia de oxígeno en un reactor aerobio de lecho flotante alimentado con agua residual proveniente del río Lerma</t>
  </si>
  <si>
    <t>Educación Hídrica, o divulgación de conceptos fundamentales de la cultura del agua</t>
  </si>
  <si>
    <t>Preparación de material didáctico virtual</t>
  </si>
  <si>
    <t>24.06</t>
  </si>
  <si>
    <t>25.04</t>
  </si>
  <si>
    <t>Normatividad Ambiental (PROFEPA)</t>
  </si>
  <si>
    <t>Desarrollo transformador sostenible (WORLD VISION MÉXICO)</t>
  </si>
  <si>
    <t>Infraestructura hidráulica y saneamiento (CAEM)</t>
  </si>
  <si>
    <t>Centro interamericano de recursos del agua (UAEM-CIRA)</t>
  </si>
  <si>
    <t>35.05</t>
  </si>
  <si>
    <t>cambio de nombre</t>
  </si>
  <si>
    <t>35.06</t>
  </si>
  <si>
    <t>Preservación, administración y seguridad hídrica (CONAGUA)</t>
  </si>
  <si>
    <t>23.10</t>
  </si>
  <si>
    <t>Instituto Nacional de Investigaciones Nucleares (ININ)</t>
  </si>
  <si>
    <t>Investigación y Desarrollo en Ciencia y Tecnología Nucleares (ININ)</t>
  </si>
  <si>
    <t>DIPPPA de Rectoría General</t>
  </si>
  <si>
    <t>Bajas</t>
  </si>
  <si>
    <t>UAM-L</t>
  </si>
  <si>
    <t>Concursos Oposición</t>
  </si>
  <si>
    <t>L</t>
  </si>
  <si>
    <t>ALUMNOS</t>
  </si>
  <si>
    <t xml:space="preserve">INGRESOS POR APOYOS EXTERNOS </t>
  </si>
  <si>
    <t>Patentes</t>
  </si>
  <si>
    <t>PROYECTOS DE INVESTIGACIÓN</t>
  </si>
  <si>
    <t>PROYECTOS DE SERVICIO SOCIAL</t>
  </si>
  <si>
    <t>Actividades Deportivas</t>
  </si>
  <si>
    <t>Difusión de Licenciaturas</t>
  </si>
  <si>
    <t>Lineamientos, Criterios e Instructivos</t>
  </si>
  <si>
    <t>Proyectos de Investigación</t>
  </si>
  <si>
    <t>PRODEP / SNI</t>
  </si>
  <si>
    <t>Áreas y Cuerpos Académicos</t>
  </si>
  <si>
    <t>Proys Servicio Social</t>
  </si>
  <si>
    <t>Trimestres para egresar</t>
  </si>
  <si>
    <t>PRODEP</t>
  </si>
  <si>
    <t>Dr. Ricardo Beristaín Cardoso</t>
  </si>
  <si>
    <t>Dra. Luz María Sánchez Cardona</t>
  </si>
  <si>
    <t>ÓRGANOS PERSONALES</t>
  </si>
  <si>
    <t>Dr. Ernesto Hernández Zapata</t>
  </si>
  <si>
    <t>Dr. Francisco Pérez Martínez</t>
  </si>
  <si>
    <t>Dr. Rurik Hermann List Sánchez</t>
  </si>
  <si>
    <t>Dr. Natal Alejandro Martínez González</t>
  </si>
  <si>
    <t>Dra. Mónica Francisca Benítez Dávila</t>
  </si>
  <si>
    <t>Dr. Gabriel Soto Cortés</t>
  </si>
  <si>
    <t>Dr. Pablo Castro Domingo</t>
  </si>
  <si>
    <t>Dra. Rina María González Cervantes</t>
  </si>
  <si>
    <t>Rector de Unidad</t>
  </si>
  <si>
    <t>Dr. Emilio Sordo Zabay</t>
  </si>
  <si>
    <t>Dr. Genaro Cvabodni Miranda de la Lama</t>
  </si>
  <si>
    <t>Dr. Philipp von Bülow</t>
  </si>
  <si>
    <t>Dr. Alejandro Mendoza Reséndiz</t>
  </si>
  <si>
    <t>Dr. José Luis Salazar Laureles</t>
  </si>
  <si>
    <t>Dr. Gustavo Basurto Islas</t>
  </si>
  <si>
    <t>Dr. José Geiser Villavicencio Pulido</t>
  </si>
  <si>
    <t>Dra. Elizabeth Del Moral Ramírez</t>
  </si>
  <si>
    <t>Dra. Mayra Diaz Ramírez</t>
  </si>
  <si>
    <t>Dr. Daniel Rojas Navarrete</t>
  </si>
  <si>
    <t>Mtra. Celia Riboulet Beheran</t>
  </si>
  <si>
    <t>Mtro. Gerardo Vázquez Hernández</t>
  </si>
  <si>
    <t>Departamento</t>
  </si>
  <si>
    <t>CD_CBI</t>
  </si>
  <si>
    <t>LINEAMIENTOS, CRITERIOS E INSTRUCTIVOS</t>
  </si>
  <si>
    <t>CD_CBS</t>
  </si>
  <si>
    <t>CD_CSH</t>
  </si>
  <si>
    <t>CA_UAML</t>
  </si>
  <si>
    <t>Comisión encargada de Analizar, evaluar y dictaminar las propuestas de creación de las Áreas de Investigación</t>
  </si>
  <si>
    <t>Comisión encargada de Analizar, evaluar y dictaminar las solicitudes de revalidación, establecimiento de equivalencias y acreditación de estudios que se presenten al Consejo Divisional para su aprobación.</t>
  </si>
  <si>
    <t>Comisión encargada de Analizar, evaluar y dictaminar los proyectos de investigación que se presenten al Consejo Divisional para su aprobación.</t>
  </si>
  <si>
    <t>Comisión encargada de Analizar, evaluar y dictaminar los Proyectos de Servicio Social que se presenten al Consejo Divisional para su aprobación.</t>
  </si>
  <si>
    <t>Comisión encargada de elaborar los Criterios que regirán para establecer el número de horas de actividad docente frente agrupo respecto de la Beca al Reconocimiento de la Carrera Docente</t>
  </si>
  <si>
    <t>Comisión de Faltas de los alumnos</t>
  </si>
  <si>
    <t>Comisión de Investigación encargada de a) Elaborar los Lineamientos para el registro, renovación, terminación y baja de los proyectos de investigación que presente el personal académico de la División. b) Analizar y dictaminar sobre las propuestas de áreas y proyectos de investigación que presenten los Departamentos de la División.</t>
  </si>
  <si>
    <t>Comisión de Planes y Programas, encargada de a) Analizar y dictaminar considerando las políticas operacionales de docencia (POD) las propuestas de creación, adecuación, modificación o supresión de planes y programas de estudio, diplomados, cursos de educación continua, cursos de actualización docente y b) Elaborar la estrategia de migración del modelo educativo para los planes y programas de la división.</t>
  </si>
  <si>
    <t>Comisión de Servicio Social encargada de a) Analizar y Dictaminar sobre el registro de proyectos de servicio social. b) Analizar y dictaminar sobre cualquier otro asunto relacionado con el servicio social que esté dentro del ámbito de competencia del Consejo Divisional.</t>
  </si>
  <si>
    <t>Comisión de Faltas de los Alumnos de la División de Ciencias Sociales y Humanidades</t>
  </si>
  <si>
    <t>Comisión de Investigación</t>
  </si>
  <si>
    <t>Comisión de Planes y Programas de Estudio que conocerá y dictaminará las propuestas de adecuación, creación, modificación y supresión de éstos</t>
  </si>
  <si>
    <t>Comisión de Servicio Social que se encargará de conocer y dictaminar sobre las propuestas de Proyectos de Servicio Social</t>
  </si>
  <si>
    <t>Comisión encargada de analizar y dictaminar sobre las propuestas de creación, modificación o supresión de las Áreas de Investigación.</t>
  </si>
  <si>
    <t>Comisión encargada de crear los Lineamientos Editoriales de la División de Ciencias Sociales y Humanidades de la Unidad Lerma.</t>
  </si>
  <si>
    <t>Comisión encargada de revisar los criterios y mecanismos de aplicación para el otorgamiento de la Beca al Reconocimiento de la Carrera Docente</t>
  </si>
  <si>
    <t>Consejo Editorial de la División de Ciencias Sociales y Humanidades de la Unidad Lerma</t>
  </si>
  <si>
    <t>Comisión encargada de proponer instructivos respecto del funcionamiento interno y operativo para regular el uso de los servicios e instalaciones en la Unidad Lerma</t>
  </si>
  <si>
    <t>Comisión encargada de determinar la instancia que expedirá las constancias para acreditar la comprensión del idioma; los criterios y procedimientos del examen correspondiente; así como establecer los requisitos para la aceptación de constancias de otras instituciones; de conformidad con el numeral 2 del Acuerdo 184.6 del Colegio Académico.</t>
  </si>
  <si>
    <t>Comisión encargada de analizar y dictaminar las propuestas de creación de las áreas de investigación que se presenten al Consejo Académico de la Unidad Lerma; así como de elaborar una propuesta de Criterios para la Organización de la Investigación en la Unidad;</t>
  </si>
  <si>
    <t>Comisión de Planes y Programas de Estudio</t>
  </si>
  <si>
    <t>Comisión encargada de analizar y dictaminar sobre las propuestas de programas de servicio social.</t>
  </si>
  <si>
    <t>Comisiones</t>
  </si>
  <si>
    <t>PREMIO A LA DOCENCIA</t>
  </si>
  <si>
    <t>Dr. Gerardo Abel Laguna Sánchez</t>
  </si>
  <si>
    <t>RECONOCIMIENTOS DOCENCIA</t>
  </si>
  <si>
    <t>DICTAMINADORAS DIVISIONALES</t>
  </si>
  <si>
    <t>Dr. Humberto García Arellano</t>
  </si>
  <si>
    <t>Dra. Karla Pelz Serrano</t>
  </si>
  <si>
    <t>Dr. Rurik Hermann List Sánchez Titular</t>
  </si>
  <si>
    <t>Electo</t>
  </si>
  <si>
    <t>Acuerdos (sin contar aprobación orden del día)</t>
  </si>
  <si>
    <t>Sesiones</t>
  </si>
  <si>
    <t>Acuerdos por sesión</t>
  </si>
  <si>
    <t>SESIONES DE ÓRGANOS COLEGIADOS</t>
  </si>
  <si>
    <t>Electa</t>
  </si>
  <si>
    <t>ÓRGANOS COLEGIADOS</t>
  </si>
  <si>
    <t>Reconocimientos Docencia</t>
  </si>
  <si>
    <t>Dictaminadoras divisionales</t>
  </si>
  <si>
    <t>Sesiones órganos colegiados</t>
  </si>
  <si>
    <t>HFG</t>
  </si>
  <si>
    <t>Carga por Plaza</t>
  </si>
  <si>
    <t>SNI/SNC</t>
  </si>
  <si>
    <t>PLAN DE ESTUDIOS</t>
  </si>
  <si>
    <t>INSTITUCIONES PÚBLICAS (Educación Media Superior)</t>
  </si>
  <si>
    <t>INSTITUCIONES PÚBLICAS (Licenciatura Universitaria y Tecnológica)</t>
  </si>
  <si>
    <t>PÚBLICAS</t>
  </si>
  <si>
    <t>SOLICITUDES 1er INGRESO (PÚBLICAS / TOTAL)</t>
  </si>
  <si>
    <t>2011-2012</t>
  </si>
  <si>
    <t>2012-2013</t>
  </si>
  <si>
    <t>2013-2014</t>
  </si>
  <si>
    <t>Solicitudes 1er Ingreso</t>
  </si>
  <si>
    <t>1er Ingreso</t>
  </si>
  <si>
    <t>México</t>
  </si>
  <si>
    <t>Estado de México</t>
  </si>
  <si>
    <t>Lerma y alrededores*</t>
  </si>
  <si>
    <t>*Capulhuac, Huixquilucan, Lerma, Naucalpan, Ocoyoacac, Otzolotepec, San Mateo Atenco y Toluca</t>
  </si>
  <si>
    <t>PRIVADAS</t>
  </si>
  <si>
    <t>1er INGRESO (PÚBLICAS / TOTAL)</t>
  </si>
  <si>
    <t>INSTITUCIONES PRIVADAS (Educación Media Superior)</t>
  </si>
  <si>
    <t>INSTITUCIONES PRIVADAS (Licenciatura Universitaria y Tecnológica)</t>
  </si>
  <si>
    <t>PÚBLICAS+PRIVADAS</t>
  </si>
  <si>
    <t>INSTITUCIONES PRIVADAS+PÚBLICAS (Licenciatura Universitaria y Tecnológica)</t>
  </si>
  <si>
    <t>INSTITUCIONES PÚBLICAS / TOTAL (Licenciatura Universitaria y Tecnológica)</t>
  </si>
  <si>
    <t>IRH</t>
  </si>
  <si>
    <t>ACD</t>
  </si>
  <si>
    <t>BA</t>
  </si>
  <si>
    <t>Fuente: http://www.anuies.mx/informacion-y-servicios/informacion-estadistica-de-educacion-superior/anuario-estadistico-de-educacion-superior</t>
  </si>
  <si>
    <t>Sist de Inf y Comunicaciones</t>
  </si>
  <si>
    <t>Sin Adscripción</t>
  </si>
  <si>
    <t>Aso</t>
  </si>
  <si>
    <t>Tit</t>
  </si>
  <si>
    <t>Aso= Asociado</t>
  </si>
  <si>
    <t>Tit= Titular</t>
  </si>
  <si>
    <t>Plazas UAM-Lerma por División y Departamento</t>
  </si>
  <si>
    <t xml:space="preserve">L </t>
  </si>
  <si>
    <t>Licenciatrua</t>
  </si>
  <si>
    <t>Maestría</t>
  </si>
  <si>
    <t>Doctorado</t>
  </si>
  <si>
    <t>ÁREAS DE INVESTIGACIÓN Y CUERPOS ACADÉMICOS</t>
  </si>
  <si>
    <t>Total UAM-L</t>
  </si>
  <si>
    <t>Órganos Personales</t>
  </si>
  <si>
    <t>PUBLICACIÓN SEMANARIO</t>
  </si>
  <si>
    <t>FINAL ACTIVIDADES SEGÚN CONVOCATORIA</t>
  </si>
  <si>
    <t>EC.L.CBI.c.004.15</t>
  </si>
  <si>
    <t>Sistemas de Información y Comunicación</t>
  </si>
  <si>
    <t>ING.018.15</t>
  </si>
  <si>
    <t>Santa Fe Dueñas Adolfo</t>
  </si>
  <si>
    <t>EC.L.CBS.a.003.15</t>
  </si>
  <si>
    <t>CD.CBS.L.002.15</t>
  </si>
  <si>
    <t>Flores Hernández Noé</t>
  </si>
  <si>
    <t>EC.L.CBS.a.004.15</t>
  </si>
  <si>
    <t>CD.CBS.L.003.15</t>
  </si>
  <si>
    <t>Manzano Fischer Patricia</t>
  </si>
  <si>
    <t>EC.L.CBI.b.001.15</t>
  </si>
  <si>
    <t>BIOL.025.15</t>
  </si>
  <si>
    <t>Velázquez Peña Sarai</t>
  </si>
  <si>
    <t>EC.L.CSH.c.005.15</t>
  </si>
  <si>
    <t>COMD.CSHL.01.15</t>
  </si>
  <si>
    <t>Estrada Rodríguez José Luis</t>
  </si>
  <si>
    <t>EC.L.CSH.c.006.15</t>
  </si>
  <si>
    <t>COMD.CSHL.02.15</t>
  </si>
  <si>
    <t>De la Rosa Rodriguez José Javier</t>
  </si>
  <si>
    <t>EC.L.CSH.a.002.16</t>
  </si>
  <si>
    <t>COMD.CSHL.01.16</t>
  </si>
  <si>
    <t>Solis García Hugo</t>
  </si>
  <si>
    <t>EC.L.CSH.a.003.16</t>
  </si>
  <si>
    <t>COMD.CSH-02.16</t>
  </si>
  <si>
    <t>Pareyon Morales Gabriel Juan</t>
  </si>
  <si>
    <t>EC.L.CBS.a.002.16</t>
  </si>
  <si>
    <t>CD.CBS.L.005.16</t>
  </si>
  <si>
    <t>EC.L.CBS.a.001.16</t>
  </si>
  <si>
    <t>CD.CBS.L.006.16</t>
  </si>
  <si>
    <t>EC.L.CBI.a.001.16</t>
  </si>
  <si>
    <t>CBIL.01.16</t>
  </si>
  <si>
    <t>Lopez Ortega Jorge</t>
  </si>
  <si>
    <t>EC.L.CBI.b.001.16</t>
  </si>
  <si>
    <t>CBIL.02.16</t>
  </si>
  <si>
    <t>Muhammad Ehsan</t>
  </si>
  <si>
    <t>EC.L.CBS.a.003.16</t>
  </si>
  <si>
    <t>CD.CBS.L.004.16</t>
  </si>
  <si>
    <t>Zarza Villanueva Eliot</t>
  </si>
  <si>
    <t>EC.L.CBI.a.003.16</t>
  </si>
  <si>
    <t>09:00-13:00 (M.T.)</t>
  </si>
  <si>
    <t>CBIL.03.16</t>
  </si>
  <si>
    <t>Soriano Avendaño Luis Arturo</t>
  </si>
  <si>
    <t>EC.L.CBI.a.004.16</t>
  </si>
  <si>
    <t>CBIL.04.16</t>
  </si>
  <si>
    <t>Bosquez Molina Ernesto Arturo</t>
  </si>
  <si>
    <t>EC.L.CBI.b.003.16</t>
  </si>
  <si>
    <t>CBIL.05.16</t>
  </si>
  <si>
    <t>EC.L.CBI.c.001.16</t>
  </si>
  <si>
    <t>CBIL.06.16</t>
  </si>
  <si>
    <t>Quiroz Velálquez Victor Eduardo</t>
  </si>
  <si>
    <t>EC.L.CBI.c.002.16</t>
  </si>
  <si>
    <t>CBIL.07.16</t>
  </si>
  <si>
    <t>Castillo Velazquez José Ignacio</t>
  </si>
  <si>
    <t>EC.L.CBI.a.002.16</t>
  </si>
  <si>
    <t>CBIL.09.16</t>
  </si>
  <si>
    <t>López Ortega Jorge</t>
  </si>
  <si>
    <t>EC.L.CBI.b.002.16</t>
  </si>
  <si>
    <t>CBIL.08.16</t>
  </si>
  <si>
    <t>EC.L.CSH.c.001.16</t>
  </si>
  <si>
    <t>COMD.CSHL.07.16</t>
  </si>
  <si>
    <t>EC.L.CBI.a.005.16</t>
  </si>
  <si>
    <t>Titular MT</t>
  </si>
  <si>
    <t>09:00-13:00</t>
  </si>
  <si>
    <t>CBIL.10.16</t>
  </si>
  <si>
    <t>Montes de Oca Armeaga Saúl</t>
  </si>
  <si>
    <t>EC.L.CBS.a.004.16</t>
  </si>
  <si>
    <t>CD.CBS.L.007.16</t>
  </si>
  <si>
    <t>DESIERTA</t>
  </si>
  <si>
    <t>EC.L.CBI.b.004.16</t>
  </si>
  <si>
    <t>11:00-19:00</t>
  </si>
  <si>
    <t>CBIL.11.16</t>
  </si>
  <si>
    <t>CD.CBS.L.008.16</t>
  </si>
  <si>
    <t>EC.L.CBS.b.001.16</t>
  </si>
  <si>
    <t>CD.CBS.L.009.16</t>
  </si>
  <si>
    <t>Flores Najera Angélica</t>
  </si>
  <si>
    <t>EC.L.CBS.c.001.16</t>
  </si>
  <si>
    <t>CD.CBS.L.010.16</t>
  </si>
  <si>
    <t>Guadarrama López Ana Laura</t>
  </si>
  <si>
    <t>CD.CBS.L.011.16</t>
  </si>
  <si>
    <t>Flores Monter Yasiri Mayeli</t>
  </si>
  <si>
    <t>Concursos Curriculares</t>
  </si>
  <si>
    <t>SILVA LOPEZ RAFAELA BLANCA</t>
  </si>
  <si>
    <t>BIOL.006.13</t>
  </si>
  <si>
    <t>Humberto García Arellano</t>
  </si>
  <si>
    <t>HUM.001.16</t>
  </si>
  <si>
    <t>CO.L.CSH.a.001.16</t>
  </si>
  <si>
    <t>08:00-13:00 y 15:00-18:00</t>
  </si>
  <si>
    <t>HUM.005.16</t>
  </si>
  <si>
    <t>CO.L.CBS.a.001.16</t>
  </si>
  <si>
    <t>BIOL.012.16</t>
  </si>
  <si>
    <t>Aguirre Garrido José Luis</t>
  </si>
  <si>
    <t>CO.L.CBI.c.001.16</t>
  </si>
  <si>
    <t>ING.011.16</t>
  </si>
  <si>
    <t>López Maldonado Guillermo</t>
  </si>
  <si>
    <t>CO.L.CSH.a.002.16</t>
  </si>
  <si>
    <t>HUM.008.16</t>
  </si>
  <si>
    <t>CO.L.CBS.b.001.16</t>
  </si>
  <si>
    <t>BIOL.016.16</t>
  </si>
  <si>
    <t>CO.L.CBS.b.002.16</t>
  </si>
  <si>
    <t>BIOL.022.16</t>
  </si>
  <si>
    <t>Rayas Amor Adolfo Armando</t>
  </si>
  <si>
    <t>CO.L.CBI.a.001.16</t>
  </si>
  <si>
    <t>ING.009.16</t>
  </si>
  <si>
    <t>CO.L.CBS.a.002.16</t>
  </si>
  <si>
    <t>BIOL.021.16</t>
  </si>
  <si>
    <t>CO.L.CBI.a.002.16</t>
  </si>
  <si>
    <t>CO.L.CBI.c.002.16</t>
  </si>
  <si>
    <t>ING.014.16</t>
  </si>
  <si>
    <t>CO.L.CBI.c.003.16</t>
  </si>
  <si>
    <t>CO.L.CBS.b.003.16</t>
  </si>
  <si>
    <t>CO.L.CBS.a.003.16</t>
  </si>
  <si>
    <t>CO.L.CBI.b.001.16</t>
  </si>
  <si>
    <t>CO.L.CBI.b.002.16</t>
  </si>
  <si>
    <t xml:space="preserve">Femenino </t>
  </si>
  <si>
    <t>Asignadas 2016</t>
  </si>
  <si>
    <t>Pagadas 2016</t>
  </si>
  <si>
    <t>CO.L.CBS.a.001.13</t>
  </si>
  <si>
    <t>24/0672013</t>
  </si>
  <si>
    <t>CS.008.18</t>
  </si>
  <si>
    <t>No se presentaron aspirantes</t>
  </si>
  <si>
    <t>CEA.001.17</t>
  </si>
  <si>
    <t>De la Rosa Rodríguez Javier</t>
  </si>
  <si>
    <t>En proceso</t>
  </si>
  <si>
    <t>BIOL.001.17</t>
  </si>
  <si>
    <t>Díaz Ramírez Mayra</t>
  </si>
  <si>
    <t>CO.L.CSH.a.003.16</t>
  </si>
  <si>
    <t>CO.L.CSH.b.002.16</t>
  </si>
  <si>
    <t>CO.L.CSH.b.003.16</t>
  </si>
  <si>
    <t>EC.L.CBI.c.003.16</t>
  </si>
  <si>
    <t>Asociado MT</t>
  </si>
  <si>
    <t>CBIL.02.17</t>
  </si>
  <si>
    <t>EC.L.CSH.a.004.16</t>
  </si>
  <si>
    <t>COMD.CSHL.004.17</t>
  </si>
  <si>
    <t>Edimar Olivares Sonia</t>
  </si>
  <si>
    <t>EC.L.CSH.b.001.16</t>
  </si>
  <si>
    <t>COMD.CSHL.002.17</t>
  </si>
  <si>
    <t>EC.L.CSH.b.002.16</t>
  </si>
  <si>
    <t>COMD.CSHL.001.17</t>
  </si>
  <si>
    <t>Garcia Ávila Héctor Alejandro</t>
  </si>
  <si>
    <t>EC.L.CBI.b.006.16</t>
  </si>
  <si>
    <t>UAMX</t>
  </si>
  <si>
    <t>1
1</t>
  </si>
  <si>
    <t>SNI-V
SNI-V</t>
  </si>
  <si>
    <t>C
1</t>
  </si>
  <si>
    <t>2014-2016
2017-2019</t>
  </si>
  <si>
    <t>C
C</t>
  </si>
  <si>
    <t>SNI-IV
SNI-IV</t>
  </si>
  <si>
    <t>SNI-II
SNI-II</t>
  </si>
  <si>
    <t>SNI-III
SNI-III</t>
  </si>
  <si>
    <t>SNI-VI
SNI-VI</t>
  </si>
  <si>
    <t>SNI-I
SNI-I</t>
  </si>
  <si>
    <t>Rector</t>
  </si>
  <si>
    <t>UAMI</t>
  </si>
  <si>
    <t>UAMA</t>
  </si>
  <si>
    <t>SNI-VII
SNI-VII</t>
  </si>
  <si>
    <t>2013-2015
2016-2019</t>
  </si>
  <si>
    <t>15-ene-16
15-ene-20</t>
  </si>
  <si>
    <t>09-jul-15
16-ene-16</t>
  </si>
  <si>
    <t>09-jul-14
18-ene-16
16-mar-16</t>
  </si>
  <si>
    <t>Aprobación de la formulación del Plan y Programas de Estudio de la Licenciatura en Ingeniería en Computación y Telecomunicaciones, y remisión de los mismos al Consejo Académico para su dictaminación y armonización.</t>
  </si>
  <si>
    <t>Ingeniería en Sistemas Mecatrónicos Industriales</t>
  </si>
  <si>
    <t>Aprobación del dictamen presentado por la Comisión de Planes y Programas de Estudio, con relación
a la propuesta inicial de creación del Plan de Estudios de la Licenciatura en Ingeniería en Sistemas
Mecatrónicos Industriales, de la División de Ciencias Básicas e Ingeniería y envío de la propuesta al
Colegio Académico para su análisis y eventual autorización</t>
  </si>
  <si>
    <t>Aprobación del dictamen presentado por la Comisión de Planes y Programas de Estudio, con relación
a la propuesta de creación del Plan y Programas de Estudio de la Licenciatura en Ingeniería en Computación y Telecomunicaciones, de la División de Ciencias Básicas e Ingeniería y remisión de la
propuesta al Colegio Académico para que emita la resolución correspondiente.</t>
  </si>
  <si>
    <t>Aprobación del dictamen presentado por la Comisión de Planes y Programas de Estudio, con relación a la propuesta de creación del Plan y Programas de Estudio de la Licenciatura en Psicología Biomédica, de la División de Ciencias Biológicas y de la Salud y remisión de la propuesta al Colegio Académico para su análisis y eventual autorización.</t>
  </si>
  <si>
    <t>Recepción de la información presentada por el Consejo Divisional de Ciencias Biológicas y de la Salud, sobre las adecuaciones efectuadas al plan y programas de estudio de la Licenciatura en Biología Ambiental.</t>
  </si>
  <si>
    <t>NOTA 54.1.RICBS</t>
  </si>
  <si>
    <t>Doctorado en Ciencias Biológicas y de las Salud</t>
  </si>
  <si>
    <t>14.16.5</t>
  </si>
  <si>
    <t>Aprobación del Dictamen que presentó la Comisión Académica sobre la "Modificación al Plan
y Programas de Estudio del Doctorado en Ciencias Biológicas y de las Salud".</t>
  </si>
  <si>
    <t>14.16.6</t>
  </si>
  <si>
    <t>Aprobación del Dictamen que presentó la Comisión de Planes y Programas de Estudio,
respecto de la Adecuación del Plan y Programas de Estudio de la Licenciatura en Biología
Ambiental.</t>
  </si>
  <si>
    <t>Aprobación de la propuesta del Consejo Académico de la Unidad Lerma, consistente en la creación del plan y los programas de estudio de la Licenciatura en Ingeniería en Computación y Telecomunicaciones. (Inicio: 17P)</t>
  </si>
  <si>
    <t>405.A</t>
  </si>
  <si>
    <t>El Colegio Académico recibió la información del Consejo Divisional de Ciencias Biológicas y de la Salud de la Unidad Lerma, sobre la adecuación efectuada al plan y programas de estudio de la Licenciatura en Biología Ambiental, cuya entrada en vigor será en el Trimestre 2017-P.</t>
  </si>
  <si>
    <t>MUJERES</t>
  </si>
  <si>
    <t>HOMBRES</t>
  </si>
  <si>
    <t>MUJERES/TOTAL</t>
  </si>
  <si>
    <t>Admisión</t>
  </si>
  <si>
    <t>MATRÍCULA EDUCACIÓN MEDIA SUPERIOR</t>
  </si>
  <si>
    <t>MATRÍCULA INSTITUCIONES PRIVADAS+PÚBLICAS (Educación Media Superior)</t>
  </si>
  <si>
    <t>DEMANDA E INGRESO EN LICENCIATURAS UNIVERSITARIAS Y TECNOLÓGICAS</t>
  </si>
  <si>
    <t>PLANES DE ESTUDIO UAML</t>
  </si>
  <si>
    <t>NUMERO DE LICENCIATURAS</t>
  </si>
  <si>
    <t>Aspirantes por sexo</t>
  </si>
  <si>
    <t xml:space="preserve">ASPIRANTES A LICENCIATURA POR SEXO </t>
  </si>
  <si>
    <t xml:space="preserve">La categoría admitidos  comprende a los elegidos en los procesos de selección. </t>
  </si>
  <si>
    <t>Admisión Anual</t>
  </si>
  <si>
    <t>ADMISIÓN / LICENCIATURA</t>
  </si>
  <si>
    <t>Aspirantes / LICENCIATURA</t>
  </si>
  <si>
    <t>Aspirantes  Anual</t>
  </si>
  <si>
    <t>ASPIRANTES A LICENCIATURA</t>
  </si>
  <si>
    <t>Admisión Acumulada</t>
  </si>
  <si>
    <t xml:space="preserve">ADMISIÓN A LICENCIATURA POR SEXO </t>
  </si>
  <si>
    <t>Admisión por sexo</t>
  </si>
  <si>
    <t>ADMISIÓN/ASPIRANTES A LICENCIATURA</t>
  </si>
  <si>
    <t>Admisión / Aspirantes</t>
  </si>
  <si>
    <t>Inscripción primer ingreso Anual</t>
  </si>
  <si>
    <t>Inscripción primer ingreso Acumulada</t>
  </si>
  <si>
    <t>PRIMER INGRESO / LICENCIATURA</t>
  </si>
  <si>
    <t>Primer Ingreso</t>
  </si>
  <si>
    <t>ANUAL</t>
  </si>
  <si>
    <t>ACUMULADO</t>
  </si>
  <si>
    <t>ADMISIÓN/ASPIRANTES A LICENCIATURA POR SEXO</t>
  </si>
  <si>
    <t>Nombre del Área</t>
  </si>
  <si>
    <t>Jefe/a de Área</t>
  </si>
  <si>
    <t>Miembros</t>
  </si>
  <si>
    <t>Total Miembros</t>
  </si>
  <si>
    <t>Dr. Lázaro Raymundo Reyes Gutiérrez</t>
  </si>
  <si>
    <t>Dra. Kioko Rubí Guzmán Ramos</t>
  </si>
  <si>
    <t>UAM-L-CA-5</t>
  </si>
  <si>
    <t>Consolidado</t>
  </si>
  <si>
    <t>Biociencia y Biotecnología Agroalimentaria</t>
  </si>
  <si>
    <t>UAM-L-CA-6</t>
  </si>
  <si>
    <t>En consolidación</t>
  </si>
  <si>
    <t>Ecología y Conservación de Vida Silvestre</t>
  </si>
  <si>
    <t xml:space="preserve">PRIMER INGRESO A LICENCIATURA POR SEXO </t>
  </si>
  <si>
    <t>Primer Ingreso por sexo</t>
  </si>
  <si>
    <t>PRIMER INGRESO / ADMISIÓN A LICENCIATURA</t>
  </si>
  <si>
    <t>Primer Ingreso / Admisión</t>
  </si>
  <si>
    <t>Promedio anual de matrícula</t>
  </si>
  <si>
    <t>MATRÍCULA / LICENCIATURA</t>
  </si>
  <si>
    <t>PRIMER INGRESO/ADMISIÓN A LICENCIATURA POR SEXO</t>
  </si>
  <si>
    <t>Matrícula por sexo</t>
  </si>
  <si>
    <t>Alumnado Activo</t>
  </si>
  <si>
    <t>Alumnado Activo / LICENCIATURA</t>
  </si>
  <si>
    <t xml:space="preserve">ALUMNADO ACTIVO POR SEXO </t>
  </si>
  <si>
    <t>MATRÍCULA PROMEDIO ANUAL</t>
  </si>
  <si>
    <t>Bajas Definitivas</t>
  </si>
  <si>
    <t>Bajas Reglamentarias</t>
  </si>
  <si>
    <t>Bajas Totales</t>
  </si>
  <si>
    <t>Bajas Totales Acumuladas</t>
  </si>
  <si>
    <t>Bajas Totales Acumuladas / primer ingreso acumulado</t>
  </si>
  <si>
    <t>La matrícula es el número de alumnos inscritos o reinscritos con (estado 1) o sin (estado 10) UEA inscritas</t>
  </si>
  <si>
    <t>Dra. Curz Monterrosa Rosy Gabriela
Dra. Díaz Ramirez Mayra
Dr. Miranda de la Lama Genaro Cvabodni
Dr. Rayas Amor Adolfo Armando</t>
  </si>
  <si>
    <t>Dr. Chávez Tovar José Cuauhtémoc 
Dr. List Sánchez Rurik Herman
Mtro. Zarza Villanueva Heliot
Dra. Pelz Serrano Karla</t>
  </si>
  <si>
    <t>Dra. Rafaela Blanca Silva López</t>
  </si>
  <si>
    <t>Designado</t>
  </si>
  <si>
    <t xml:space="preserve">Titular </t>
  </si>
  <si>
    <t>Dra. Claudia Mosqueda Gómez</t>
  </si>
  <si>
    <t>Designada</t>
  </si>
  <si>
    <t>Dr. Vicente Ángel Ramírez Barrera</t>
  </si>
  <si>
    <t>Dr. Jacobo Sandoval Gutiérrez</t>
  </si>
  <si>
    <t>Políticas Operativas de la Unidad Lerma</t>
  </si>
  <si>
    <t>Mtro. Daniel Hernández Gutiérrez</t>
  </si>
  <si>
    <t>Comisión encargada de elaborar las políticas operativas de la Unidad Lerma</t>
  </si>
  <si>
    <t>Comisión encargada de elaborar una propuesta de Lineamientos para la especificación de los contenidos y requerimientos mínimos de las aulas virtuales en apoyo a las UEA de la División de Ciencias Básicas e Ingeniería</t>
  </si>
  <si>
    <t>Comisión que analizará, discutirá y elaborará la adecuación al Plan y Programas de Estudio del Doctorado en Ciencias Biológicas y de la Salud para la incorporación de la Unidad Lerma</t>
  </si>
  <si>
    <t>Comisión encargada de proponer los procedimientos para el mejor funcionamiento del Consejo Divisional</t>
  </si>
  <si>
    <t>Comisión encargada de analizar, evaluar y dictaminar las solicitudes de apoyo presupuestal para actividades relacionadas con Proyectos de Investigación aprobados por el Consejo Divisional de Ciencias Sociales y Humanidades</t>
  </si>
  <si>
    <t>Dr. Carlos David Silva Luna</t>
  </si>
  <si>
    <t>Mtro. José Pedro Antonio Puerta Huerta</t>
  </si>
  <si>
    <t>Dra. Eloísa Domínguez Mariani</t>
  </si>
  <si>
    <t>Dr. Yuri Reyes Mercado</t>
  </si>
  <si>
    <t>Dr. José Francisco Flores Pedroche</t>
  </si>
  <si>
    <t>Dr. Augusto Jacobo Montiel Castro</t>
  </si>
  <si>
    <t>Dra. Lidia Ivonne Blásquez Martínez</t>
  </si>
  <si>
    <t>Dr. Manuel Rocha Iturbide</t>
  </si>
  <si>
    <t>Dr. Rozga Luter Ryszard Edward</t>
  </si>
  <si>
    <t>Dra. Gabriela Martínez Tiburcio</t>
  </si>
  <si>
    <t>Dr. Rodrigo Rosales González</t>
  </si>
  <si>
    <t>Mtra. Maribel Dávila Jaime</t>
  </si>
  <si>
    <t>Instructivo de Laboratorios y Talleres de Docencia y de Investigación, Creación e Innovación de la Unidad Lerma</t>
  </si>
  <si>
    <t>Instructivo de Acceso, Permanencia y Seguridad en las Instalaciones de la Unidad Lerma</t>
  </si>
  <si>
    <t>01-mzo-16</t>
  </si>
  <si>
    <t>42.4</t>
  </si>
  <si>
    <t>Lineamientos para evaluar y determinar el otorgamiento de la Beca al Reconocimiento de la Carrera Docente</t>
  </si>
  <si>
    <t>49.5</t>
  </si>
  <si>
    <t>Lineamientos sobre Prácticas de Campo de la División de Ciencias Básicas e Ingeniería</t>
  </si>
  <si>
    <t>49.6</t>
  </si>
  <si>
    <t>50.2</t>
  </si>
  <si>
    <t>03.08</t>
  </si>
  <si>
    <t>Lineamientos editoriales para la integración y funcionamiento del Consejo y comités editoriales de la División de Ciencias Sociales y Humanidades de la Universidad Autónoma Metropolitana Unidad Lerma</t>
  </si>
  <si>
    <t>Comisión encargada de elaborar la propuesta de "Lineamientos para las Prácticas de Campo de los Alumnos de la DCBI"</t>
  </si>
  <si>
    <t>Comisión encargada de revisar y, en su caso, proponer la adecuación del plan y los programas de estudio de la Licenciatura en Ingeniería en Recurso Hídricos</t>
  </si>
  <si>
    <t>30-mzo-15</t>
  </si>
  <si>
    <t>13.13.9</t>
  </si>
  <si>
    <t xml:space="preserve">Comisión encargada de elaborar la propuesta de Lineamientos de Servicio Social </t>
  </si>
  <si>
    <t>13.13.10</t>
  </si>
  <si>
    <t>Comisión encargada de elaborar la propuesta acerca de viabilidad de ofertar la Licenciatura en Medicina</t>
  </si>
  <si>
    <t>06.14.6</t>
  </si>
  <si>
    <t>Alumnado Activo por sexo</t>
  </si>
  <si>
    <t>Bajas Definitivas Acumuladas</t>
  </si>
  <si>
    <t>Bajas Reglamentarias Acumuladas</t>
  </si>
  <si>
    <t>Bajas Definitivas Acumuladas / primer ingreso acumulado</t>
  </si>
  <si>
    <t>Bajas Reglamentarias Acumuladas / primer ingreso acumulado</t>
  </si>
  <si>
    <t>Bajas Reglamentarias / alumnado activo</t>
  </si>
  <si>
    <t>Bajas Definitivas / alumnado activo</t>
  </si>
  <si>
    <t>Bajas Totales / alumnado activo</t>
  </si>
  <si>
    <t>Dr. Gerardo A. Laguna Sánchez</t>
  </si>
  <si>
    <t>Dr. Ricardo Beristain Cardoso.</t>
  </si>
  <si>
    <t>Supresión</t>
  </si>
  <si>
    <t>Dr. Edgar López Galván</t>
  </si>
  <si>
    <t>continuación</t>
  </si>
  <si>
    <t>04-Jjun-16</t>
  </si>
  <si>
    <t>Caracterización de los recursos hídricos del Valle de Toluca.</t>
  </si>
  <si>
    <t>continuación y cambio de responsable</t>
  </si>
  <si>
    <t xml:space="preserve">Dr. Ernesto Hernández Zapata </t>
  </si>
  <si>
    <t>Efecto de la alta viscosidad del petróleo en flujos petróleo-gas en tuberías inclinadas</t>
  </si>
  <si>
    <t>Estudio de un tratamiento secuencial electroquímico-biológico para depurar un agua residual industrial</t>
  </si>
  <si>
    <t>Dr. Ricardo Beristain Cardoso</t>
  </si>
  <si>
    <t xml:space="preserve">Dr. Francisco Pérez Martínez </t>
  </si>
  <si>
    <t>Aplicación de Metodología para el diseño de ontologías con notación gráfica</t>
  </si>
  <si>
    <t>Procesos soportados por internet</t>
  </si>
  <si>
    <t>AZC</t>
  </si>
  <si>
    <t xml:space="preserve">Dr. Homero Jiménez Rábiela </t>
  </si>
  <si>
    <t>Mtro. Ricardo Luna Paz</t>
  </si>
  <si>
    <t xml:space="preserve">Dr. Isaías Hernández Pérez </t>
  </si>
  <si>
    <t>Dr. Homero Jiménez Rábiela</t>
  </si>
  <si>
    <t xml:space="preserve">Interacciones de la migración de las márgenes de ríos con el comportamiento hidráulico y el transporte de sedimentos </t>
  </si>
  <si>
    <t>05.16.6</t>
  </si>
  <si>
    <t>31-mzo-16</t>
  </si>
  <si>
    <t>09.16.3</t>
  </si>
  <si>
    <t>terminación</t>
  </si>
  <si>
    <t>15.16.4</t>
  </si>
  <si>
    <t>prórroga</t>
  </si>
  <si>
    <t>15.16.6</t>
  </si>
  <si>
    <t>13.16.4</t>
  </si>
  <si>
    <t>Dr. José Félix Aguirre Garrido</t>
  </si>
  <si>
    <t>15.16.5</t>
  </si>
  <si>
    <t>Ecología, manejo y conservación del bosque mesófilo de montaña en Puebla</t>
  </si>
  <si>
    <t>Modelación matemática en ecología de poblaciones</t>
  </si>
  <si>
    <t>Ecología y conservación de aves migratorias en las ciénegas de Lerma</t>
  </si>
  <si>
    <t>Caracterización de la microbiota intestinal y la socioecología de los mono araña (Ateles feoffroyi), en poblaciones de cautiverio y libertad en México</t>
  </si>
  <si>
    <t>Dr. Silvestre De Jesús Alavez Espidio y Dr. List Sánchez List</t>
  </si>
  <si>
    <t>14.16.7</t>
  </si>
  <si>
    <t>Acontecimiento y complejidad: una lectura filosófica y epistemológica para la producción de los Media Art</t>
  </si>
  <si>
    <t>Dr. Claudia Mosqueda Gómez</t>
  </si>
  <si>
    <t>Arte y Comunidad en proyectos artísticos</t>
  </si>
  <si>
    <t>Dra. Mónica Benítez Dávila</t>
  </si>
  <si>
    <t>44.1 (NOTA)</t>
  </si>
  <si>
    <t>Informe final</t>
  </si>
  <si>
    <t>Dra. Oweena Fogarty O´Mahoney</t>
  </si>
  <si>
    <t>Entorno, datos, señales e información: aproximaciones y procesos creativos en el campo de los nuevos medios</t>
  </si>
  <si>
    <t>Las representaciones digitales del cuerpo como referente para la recepción y producción artístico-cultural</t>
  </si>
  <si>
    <t>Mtra. Ana Carolina Robles Salvador</t>
  </si>
  <si>
    <t>Lo sonoro, lo visual, los procesos creativos y la complejidad en un campo intermedia</t>
  </si>
  <si>
    <t>Origen y desarrollo del arte sonoro en México</t>
  </si>
  <si>
    <t>Práctica artística y contemporánea audiovisual. Creación de imágenes en movimiento y sonido desde el videoarte</t>
  </si>
  <si>
    <t>Samuel Beckett electrónico</t>
  </si>
  <si>
    <t>Visualización: prospectiva de un modelo de diseño en el arte.</t>
  </si>
  <si>
    <t>Vis. Fuerza (in)necesaria. El Sonido del México post-nacional</t>
  </si>
  <si>
    <t>Dra. Alma Patricia de León Calderón</t>
  </si>
  <si>
    <t>Gestión sustentable de ecosistemas e innovación social</t>
  </si>
  <si>
    <t>Género, ciencia y educación: de los actores a las políticas públicas</t>
  </si>
  <si>
    <t>Dra. Eva Raquel Güereca Torres</t>
  </si>
  <si>
    <t>La articulación territorial y la institucionalización del turismo rural en el Estado de México</t>
  </si>
  <si>
    <t>Dr. Ignacio López Moreno</t>
  </si>
  <si>
    <t>02-mzo-16</t>
  </si>
  <si>
    <t>02-mzo-19</t>
  </si>
  <si>
    <t>49.2 (NOTA)</t>
  </si>
  <si>
    <t>Transformaciones, continuidades y resistencias de las prácticas escolares de docentes y alumnos, frente a la incorporación de tecnologías digitales en escuelas primarias del Municipio de Lerma de Villada, Estado de México</t>
  </si>
  <si>
    <t>Instructivo para el servicio de préstamo de bicicletas en la Unidad Lerma</t>
  </si>
  <si>
    <t>26.8</t>
  </si>
  <si>
    <t>CONSEJO ACADÉMICO
(PROGRAMAS)</t>
  </si>
  <si>
    <t>Apoyo a la Coordinación de Desarrollo Académico, UAM Unidad Lerma</t>
  </si>
  <si>
    <t xml:space="preserve">Educación Digital en Grande (SEGEM) </t>
  </si>
  <si>
    <t>51.4.1</t>
  </si>
  <si>
    <t>Educación, medio ambiente, tecnología y desarrollo organizacional (Scouts México)</t>
  </si>
  <si>
    <t>52.5.1</t>
  </si>
  <si>
    <t>52.6.1</t>
  </si>
  <si>
    <t>Dr. Homero Jiménez Raviela</t>
  </si>
  <si>
    <t>30-mzo-16</t>
  </si>
  <si>
    <t>DRT</t>
  </si>
  <si>
    <t>05-mzo-14</t>
  </si>
  <si>
    <t>Tratamiento por Fotocatálisis de desechos de aguas residuales industriales (ININ)</t>
  </si>
  <si>
    <t>Dentro del proyecto Investigación y Desarrollo en Ciencia y Tecnología Nucleares</t>
  </si>
  <si>
    <t>30-mzo-18</t>
  </si>
  <si>
    <t>30--jun-18</t>
  </si>
  <si>
    <t>Análisis del agua en México</t>
  </si>
  <si>
    <t>Suministro de agua, alcantarillado y saneamiento a las comunidades del Estado de México (ODAPAS)</t>
  </si>
  <si>
    <t>Conservación de los sistemas de aprovechamiento y distribución de agua potable y alcantarillado del Distrito Federal (SACMEX)</t>
  </si>
  <si>
    <t>Conservación y ecología de especies en áreas protegidas del valle de Toluca (Conservación Valle de Toluca)”.</t>
  </si>
  <si>
    <t>02.15.5</t>
  </si>
  <si>
    <t>03-mzo-15</t>
  </si>
  <si>
    <t>05.16.4</t>
  </si>
  <si>
    <t>30-mzo-19</t>
  </si>
  <si>
    <t>Desarrollo sustentable (CFE)</t>
  </si>
  <si>
    <t>Ecología evolutiva, funcional y de la biodiversidad (IE-UNAM)</t>
  </si>
  <si>
    <t>Medio ambiente y recursos UQROO</t>
  </si>
  <si>
    <t>13.16.5</t>
  </si>
  <si>
    <t>16.16.5</t>
  </si>
  <si>
    <t>Mtro. Hilario Anguiano Luna</t>
  </si>
  <si>
    <t>Mtro. Carlos García Villanueva</t>
  </si>
  <si>
    <t>prorroga</t>
  </si>
  <si>
    <t>Partidos políticos y Redes sociales: Estudio comparado de las plataformas legislativas y los mensajes partidistas en redes sociales en el Estado de México, 2015 (PPYRED)</t>
  </si>
  <si>
    <t>Dr. Raúl Hernández Mar</t>
  </si>
  <si>
    <t>01-mzo-19</t>
  </si>
  <si>
    <t>H. Ayuntamiento Naucalpan : Administración Pública Municipal</t>
  </si>
  <si>
    <t>H. Ayuntamiento Toluca: Administración Pública Municipal</t>
  </si>
  <si>
    <t>H. Ayuntamiento Lerma: Administración Municipal</t>
  </si>
  <si>
    <t>Evaluación de programas federales del Órgano Superior de fiscalización del Estado de México (OSFEM)</t>
  </si>
  <si>
    <t>Gobierno, justicia y seguridad pública</t>
  </si>
  <si>
    <t>Poder Legislativo del Estado de México</t>
  </si>
  <si>
    <t>Servicios de Educación Básica para personas jóvenes y adultas. Instituto Nacional para la Educación de los Adultos (INEA)</t>
  </si>
  <si>
    <t>Programas de Desarrollo Municipal</t>
  </si>
  <si>
    <t>Samuel Becket electrónico</t>
  </si>
  <si>
    <t>Vis. Fuerza (in)necesaria. El sonido del México post-nacional</t>
  </si>
  <si>
    <t>Estudios territoriales y políticas públicas (Centro EURE SC)</t>
  </si>
  <si>
    <t>Capacitación, enseñanza, promoción y difusión en materia de derechos humanos (CODHEM)</t>
  </si>
  <si>
    <t>Modelo diagnóstico de la política científica para laboratorios de visualización (LabViz) en Internet</t>
  </si>
  <si>
    <t>Ayuntamiento de Ocoyoacac, Estado de México 2016-2018</t>
  </si>
  <si>
    <t>Género, ciencia, educación superior: de los actores a las políticas públicas</t>
  </si>
  <si>
    <t>TOTAL UAM LERMA</t>
  </si>
  <si>
    <t>Nombre de la Comisión</t>
  </si>
  <si>
    <t>Comisión encargada de revisar, analizar y en su caso, proponer las adecuaciones y consideraciones pertinentes a la versión 1.1 del Plan de Desarrollo de la Unidad Lerma (PDL)</t>
  </si>
  <si>
    <t>07.dic-12</t>
  </si>
  <si>
    <t>Comisión de planeación y evaluación, encargada de proponer una priorización armónica de acciones a realizar en la Unidad Lerma y analizar los indicadores institucionales que permitan cumplir la misión y alcanzar la visión de la Unidad</t>
  </si>
  <si>
    <t>Comisión encargada de conducir el proceso de auscultación para el proceso de designación del Director de División de CBI</t>
  </si>
  <si>
    <t>22.5.1</t>
  </si>
  <si>
    <t>Comisión encargada de conducir el proceso de auscultación para el proceso de designación del Director de División de CBS</t>
  </si>
  <si>
    <t>26.10.1</t>
  </si>
  <si>
    <t>Comisión encargada de conducir el proceso de auscultación para el proceso de designación del Director de División de CSH</t>
  </si>
  <si>
    <t>30.3.1</t>
  </si>
  <si>
    <t xml:space="preserve">Comisión de Faltas de los Alumnos del Consejo Divisional </t>
  </si>
  <si>
    <t>Comisión encargada de Elaborar la Propuesta de "Lineamientos para la Presentación, Evaluación y Aprobación de Proyectos de Investigación de la DCBI".</t>
  </si>
  <si>
    <t>06-mzo-13</t>
  </si>
  <si>
    <t>Comisión encargada de Analizar, Evaluar y Dictaminar los Proyectos de Investigación que se presentan al Consejo Divisional para su aprobación.</t>
  </si>
  <si>
    <t>Comisión encargada de Analizar, Evaluar y Dictaminar los Proyectos de Investigación que se Presentan al Consejo Divisional para su aprobación.</t>
  </si>
  <si>
    <t>Comisión de Faltas de los Alumnos de la DCBI.</t>
  </si>
  <si>
    <t>Comisión encargada de los Proyectos de Investigación de la DCBI.</t>
  </si>
  <si>
    <t>Comisión encargada de las Solicitudes de Revalidación, Establecimiento de Equivalencias y Acreditación de Estudios de la DCBI.</t>
  </si>
  <si>
    <t>28.4</t>
  </si>
  <si>
    <t>Comisión encargada de los Proyectos de Servicio Social de la DCBI.</t>
  </si>
  <si>
    <t>28.5</t>
  </si>
  <si>
    <t>Comisión encargada de las Propuestas de Creación de las Áreas de Investigación de la DCBI.</t>
  </si>
  <si>
    <t>28.6</t>
  </si>
  <si>
    <t>Comisión de Faltas de los Alumnos del Consejo Divisional de la DCBI.</t>
  </si>
  <si>
    <t>47.2</t>
  </si>
  <si>
    <t>Comisión encargada de los Planes y Programas de Estudio de la DCBI.</t>
  </si>
  <si>
    <t>47.3</t>
  </si>
  <si>
    <t>47.4</t>
  </si>
  <si>
    <t xml:space="preserve">Comisión encargada de elaborar la propuesta de modificación del Plan de la Licenciatura en Medicina, impartida en la Unidad Xochimilco, para que se oferten las UEA correspondientes a los tres primeros trimestres del Plan mencionado en la Unidad Lerma </t>
  </si>
  <si>
    <t>31-mzo-15</t>
  </si>
  <si>
    <t>06.16.1</t>
  </si>
  <si>
    <t>10.16.2</t>
  </si>
  <si>
    <t>Comisión que se encargará de elaborar los Lineamientos particulares para la Movilidad de Alumnos de la División</t>
  </si>
  <si>
    <t>No. Eco</t>
  </si>
  <si>
    <t xml:space="preserve">Categoría </t>
  </si>
  <si>
    <t xml:space="preserve">Fecha </t>
  </si>
  <si>
    <t>Fecha Ingreso Visitante</t>
  </si>
  <si>
    <t>Fecha de Termino</t>
  </si>
  <si>
    <t>Dr. Luisiel Jonatan Torres Cortés</t>
  </si>
  <si>
    <t>02.16.1</t>
  </si>
  <si>
    <t>Mtra. Alejandra García Arista</t>
  </si>
  <si>
    <t xml:space="preserve">Asociado </t>
  </si>
  <si>
    <t>05.16.7</t>
  </si>
  <si>
    <t>31-mzo-17</t>
  </si>
  <si>
    <t>Dra. Patricia Soto Tello</t>
  </si>
  <si>
    <t>05.16.8</t>
  </si>
  <si>
    <t>01.15.6</t>
  </si>
  <si>
    <t>01.15.7</t>
  </si>
  <si>
    <t>M- en C. Heliot Zarza Villanueva</t>
  </si>
  <si>
    <t>14.15.16</t>
  </si>
  <si>
    <t>12.15.2</t>
  </si>
  <si>
    <t>Dr. Adolfo Armando Reyes Amor</t>
  </si>
  <si>
    <t>14.15.7</t>
  </si>
  <si>
    <t>21.15.2</t>
  </si>
  <si>
    <t>14.15.8</t>
  </si>
  <si>
    <t>01-mzo-17</t>
  </si>
  <si>
    <t>Dra. Ruth Pérez López</t>
  </si>
  <si>
    <t>Dra. Sofia García Yagüe</t>
  </si>
  <si>
    <t>Termino</t>
  </si>
  <si>
    <t>11/2015</t>
  </si>
  <si>
    <t>16-I</t>
  </si>
  <si>
    <t>17-O</t>
  </si>
  <si>
    <t>Dra. Owenna Fogarty O´Mahoney</t>
  </si>
  <si>
    <t>16-O</t>
  </si>
  <si>
    <t>ÍNDICE</t>
  </si>
  <si>
    <t>Dr. Alejandro Raymundo Pérez Ricárdez</t>
  </si>
  <si>
    <t>MB</t>
  </si>
  <si>
    <t>S</t>
  </si>
  <si>
    <t>NA</t>
  </si>
  <si>
    <t>09:00-15:00</t>
  </si>
  <si>
    <t>SUL</t>
  </si>
  <si>
    <t>HFG/Plaza</t>
  </si>
  <si>
    <t>16-P</t>
  </si>
  <si>
    <t>H</t>
  </si>
  <si>
    <t>Dra. Blanca Rafaela Silva López</t>
  </si>
  <si>
    <t>Titulación</t>
  </si>
  <si>
    <t>Titulación/Egreso</t>
  </si>
  <si>
    <t>2012-2016</t>
  </si>
  <si>
    <t>CO.L.CBI.c.001.17</t>
  </si>
  <si>
    <t>BIOL.007.17</t>
  </si>
  <si>
    <t>Villavicencio Pulido José Geiser</t>
  </si>
  <si>
    <t>EC.L.CBI.b.001.17</t>
  </si>
  <si>
    <t>EC.L.CBS.a.001.17</t>
  </si>
  <si>
    <t>EC.L.CBS.a.002.17</t>
  </si>
  <si>
    <t>EC.L.CBS.b.001.17</t>
  </si>
  <si>
    <t>EC.L.CBI.a.001.17</t>
  </si>
  <si>
    <t>EC.L.CBI.c.001.17</t>
  </si>
  <si>
    <t>EC.L.CBS.a.003.17</t>
  </si>
  <si>
    <t>Plazas originales</t>
  </si>
  <si>
    <t>PRESERVACIÓN Y DIFUSIÓN DE LA CULTURA</t>
  </si>
  <si>
    <t>DIFUSIÓN DE LAS ARTES Y DIVULGACIÓN CIENTÍFICA Y TECNOLÓGICA</t>
  </si>
  <si>
    <t>No.</t>
  </si>
  <si>
    <t>DCBI</t>
  </si>
  <si>
    <t>DCBS</t>
  </si>
  <si>
    <t>DCSH</t>
  </si>
  <si>
    <t>ACTIVIDADES EXTRACURRICULARES</t>
  </si>
  <si>
    <t xml:space="preserve">No. </t>
  </si>
  <si>
    <t>Nombre de la actividad</t>
  </si>
  <si>
    <t>Tipo de actividad*</t>
  </si>
  <si>
    <t>Duración en horas</t>
  </si>
  <si>
    <t>Con capacidades diferentes</t>
  </si>
  <si>
    <t>Hablantes de lengua indigena</t>
  </si>
  <si>
    <t>Actividades extracurriculares</t>
  </si>
  <si>
    <t xml:space="preserve">FUENTE: </t>
  </si>
  <si>
    <t xml:space="preserve">Espacio </t>
  </si>
  <si>
    <t xml:space="preserve">Tipo </t>
  </si>
  <si>
    <t xml:space="preserve">Oficinas </t>
  </si>
  <si>
    <t xml:space="preserve">Unidad </t>
  </si>
  <si>
    <t xml:space="preserve">Mantenimientos Preventivos </t>
  </si>
  <si>
    <t xml:space="preserve">Mantenimientos Correctivos </t>
  </si>
  <si>
    <t>Adaptaciones menores</t>
  </si>
  <si>
    <t xml:space="preserve">Número </t>
  </si>
  <si>
    <t xml:space="preserve">Notas </t>
  </si>
  <si>
    <t xml:space="preserve">Juntas con Dirección de Obras </t>
  </si>
  <si>
    <t xml:space="preserve">Porcentaje de aguas tratadas </t>
  </si>
  <si>
    <t xml:space="preserve">Todos los sistemas cuentan con fosa o biodigestor </t>
  </si>
  <si>
    <t xml:space="preserve">Aires acondicionados con refrigerante ecológico </t>
  </si>
  <si>
    <t>CANTIDAD</t>
  </si>
  <si>
    <t xml:space="preserve">Reuniones de agenda laboral con el GIC </t>
  </si>
  <si>
    <t xml:space="preserve">Porcentaje estimado de las reclamaciones de demanda interna que son atendidas a satisfacción de la representación sindical </t>
  </si>
  <si>
    <t xml:space="preserve">Horas de capacitación de personal administrativo de base por participante </t>
  </si>
  <si>
    <t>Quejas recibidas</t>
  </si>
  <si>
    <t>Quejas atendidas a satisfacción del quejoso</t>
  </si>
  <si>
    <t>Solicitudes tramitadas</t>
  </si>
  <si>
    <t>Solicitudes tramitadas de manera electrónica</t>
  </si>
  <si>
    <t>DOCENCIA</t>
  </si>
  <si>
    <t>COORDINACIÓN DE RECURSOS HUMANOS</t>
  </si>
  <si>
    <t>Recursos humanos</t>
  </si>
  <si>
    <t>VIGILANCIA DE BASE</t>
  </si>
  <si>
    <t>VIGILANCIA EXTERNA</t>
  </si>
  <si>
    <t>Áreas vigiladas</t>
  </si>
  <si>
    <t>Casetas utilizadas</t>
  </si>
  <si>
    <t>Plazas en plantilla</t>
  </si>
  <si>
    <t>Elementos en activo (promedio)</t>
  </si>
  <si>
    <t>Supervisores del servicio</t>
  </si>
  <si>
    <t>No. de contratos</t>
  </si>
  <si>
    <t>Períodos contratados</t>
  </si>
  <si>
    <t>Formatos recibidos de entrada y salida de bienes</t>
  </si>
  <si>
    <t>Eventos o novedades (delitos reportados)</t>
  </si>
  <si>
    <t>INTENDENCIA DE BASE</t>
  </si>
  <si>
    <t>Áreas atendidas</t>
  </si>
  <si>
    <t xml:space="preserve">Quejas recibidas y atendidas </t>
  </si>
  <si>
    <t>No. de formatos realizados para control de insumos</t>
  </si>
  <si>
    <t>REFRIGERIOS</t>
  </si>
  <si>
    <t>Refrigerios servidos</t>
  </si>
  <si>
    <t>Estudios microbiológicos realizados</t>
  </si>
  <si>
    <t>Elementos en activo</t>
  </si>
  <si>
    <t>No. de desviaciones del servicio</t>
  </si>
  <si>
    <t xml:space="preserve">No. de actas realizadas </t>
  </si>
  <si>
    <t>PROTECCIÓN CIVIL</t>
  </si>
  <si>
    <t>Brigadas consolidadas</t>
  </si>
  <si>
    <t>No. de brigadistas activos</t>
  </si>
  <si>
    <t>No. de protocolos realizados</t>
  </si>
  <si>
    <t>No. de simulacros realizados</t>
  </si>
  <si>
    <t>Normas que se cumplen con el PEPC</t>
  </si>
  <si>
    <t>Contingencias reales atendidas</t>
  </si>
  <si>
    <t>Número de servicios de ambulancia utilizados</t>
  </si>
  <si>
    <t>COMUNICACIONES Y TRANSPORTES</t>
  </si>
  <si>
    <t>TRANSPORTE EXTERNO</t>
  </si>
  <si>
    <t>Servicios de mantenimiento realizados a vehículos</t>
  </si>
  <si>
    <t>No. de trámites vehiculares realizados</t>
  </si>
  <si>
    <t>No. de siniestros vehiculares atendidos</t>
  </si>
  <si>
    <t xml:space="preserve">Plazas en plantilla </t>
  </si>
  <si>
    <t>PRESTAMO DE BICICLETAS</t>
  </si>
  <si>
    <t>No. de préstamos realizados</t>
  </si>
  <si>
    <t>No. de amonestaciones realizadas a usuarios</t>
  </si>
  <si>
    <t>Bicicletas en buen estado de funcionamiento</t>
  </si>
  <si>
    <t>No. de reparaciones menores a bicicletas (que no requieren cambio de piezas)</t>
  </si>
  <si>
    <t>No. de reparaciones mayores a bicicletas (que si requieren cambio de piezas)</t>
  </si>
  <si>
    <t>Eventos atendidos (robo o perdida)</t>
  </si>
  <si>
    <t xml:space="preserve">No. de adquisiciones o  suministros de refacciones </t>
  </si>
  <si>
    <t>Formatos implementados para control de mantenimiento</t>
  </si>
  <si>
    <t>JARDINERIA</t>
  </si>
  <si>
    <t>No. de solicitudes de servicio atendidas</t>
  </si>
  <si>
    <t>No. de servicios de poda de pasto realizados, incluyendo cancha de futbol</t>
  </si>
  <si>
    <t>Servicios de deshierbe realizados en áreas de gravilla</t>
  </si>
  <si>
    <t>AUXILIARES O GENERALES</t>
  </si>
  <si>
    <t>No. de garrafones con agua adquiridos</t>
  </si>
  <si>
    <t>TIPO DE SERVICIO</t>
  </si>
  <si>
    <t>VIGILANCIA</t>
  </si>
  <si>
    <t>INTENDENCIA</t>
  </si>
  <si>
    <t>REFRIGERIO</t>
  </si>
  <si>
    <t>TRANSPORTE</t>
  </si>
  <si>
    <t>PRÉSTAMO DE BICICLETAS</t>
  </si>
  <si>
    <t>ÁREAS VERDES</t>
  </si>
  <si>
    <t>OTROS SERVICIOS</t>
  </si>
  <si>
    <t>Recursos materiales</t>
  </si>
  <si>
    <t># LRQ Requisiciones</t>
  </si>
  <si>
    <t>Elaboradas</t>
  </si>
  <si>
    <t>Tramitadas</t>
  </si>
  <si>
    <t xml:space="preserve">Inversión </t>
  </si>
  <si>
    <t xml:space="preserve">Consumo </t>
  </si>
  <si>
    <t>Mostrador</t>
  </si>
  <si>
    <t>Canceladas</t>
  </si>
  <si>
    <t># LPE - Pedidos</t>
  </si>
  <si>
    <t xml:space="preserve">Fincados </t>
  </si>
  <si>
    <t>Recibidos</t>
  </si>
  <si>
    <t>Cancelados</t>
  </si>
  <si>
    <t xml:space="preserve"># LC - Contratos </t>
  </si>
  <si>
    <t>Arrendamiento</t>
  </si>
  <si>
    <t>Adquisiciones</t>
  </si>
  <si>
    <t>Servicios Profesionales</t>
  </si>
  <si>
    <t xml:space="preserve">Servicios </t>
  </si>
  <si>
    <t xml:space="preserve">Tiempo (Días) Promedio </t>
  </si>
  <si>
    <t>LRQ</t>
  </si>
  <si>
    <t>LST</t>
  </si>
  <si>
    <t># Pagos por transferencia</t>
  </si>
  <si>
    <t>Arrendadores</t>
  </si>
  <si>
    <t xml:space="preserve">Prestadores de Servicios </t>
  </si>
  <si>
    <t xml:space="preserve">Proveedores </t>
  </si>
  <si>
    <t># Pagos con cheque</t>
  </si>
  <si>
    <t># Pago con cheque</t>
  </si>
  <si>
    <t xml:space="preserve">Alumnos </t>
  </si>
  <si>
    <t xml:space="preserve">Administrativos </t>
  </si>
  <si>
    <t>Personal de Base</t>
  </si>
  <si>
    <t># Pagos con transferencia</t>
  </si>
  <si>
    <t>Alumnos</t>
  </si>
  <si>
    <t>Presupuesto asignado</t>
  </si>
  <si>
    <t xml:space="preserve">Porcentaje </t>
  </si>
  <si>
    <t>Montos transferidos</t>
  </si>
  <si>
    <t>SERVICIOS ADMINISTRATIVOS</t>
  </si>
  <si>
    <t>DOCUMENTO</t>
  </si>
  <si>
    <t>ESTADO</t>
  </si>
  <si>
    <t>RUBRO</t>
  </si>
  <si>
    <t>NÚMERO</t>
  </si>
  <si>
    <t xml:space="preserve">SOLICITUDES ATENDIDAS </t>
  </si>
  <si>
    <t>TIEMPO PROMEDIO DE TRÁMITE</t>
  </si>
  <si>
    <t>TIEMPO</t>
  </si>
  <si>
    <t>DÍAS</t>
  </si>
  <si>
    <t>FORMA DE PAGO</t>
  </si>
  <si>
    <t>TIPO</t>
  </si>
  <si>
    <t>PRESUPUESTO ASIGNADO Y EJERCIDO</t>
  </si>
  <si>
    <t>MODALIDAD</t>
  </si>
  <si>
    <t>ENTIDAD</t>
  </si>
  <si>
    <t>MONTO</t>
  </si>
  <si>
    <t xml:space="preserve">MONTO DEL PRESUPUESTO TRANSFERIDO </t>
  </si>
  <si>
    <t>PADRÓN DE PROVEEDORES</t>
  </si>
  <si>
    <t>MOVIMIENTO</t>
  </si>
  <si>
    <t>Servicios Administrativos</t>
  </si>
  <si>
    <t>RUL/SUL</t>
  </si>
  <si>
    <t>TIPO DE BIEN</t>
  </si>
  <si>
    <t>SERVICIOS DE INFORMACIÓN Y COMUNICACIONES</t>
  </si>
  <si>
    <t>*REDIL: Red Inalámbrica de Lerma</t>
  </si>
  <si>
    <t xml:space="preserve">BIENES Y SERVICIOS </t>
  </si>
  <si>
    <t>Información y comunicaciones</t>
  </si>
  <si>
    <t>No. de reuniones  con las instancias de apoyo de la SUL</t>
  </si>
  <si>
    <t>No. de acuerdos generados en las reuniones con las instancias de apoyo de la SUL</t>
  </si>
  <si>
    <t>No. de reuniones para seguimiento del ejercicio presupuestal</t>
  </si>
  <si>
    <t>No. de reuniones dela Comisión del Sistema de Gestión de la Calidad</t>
  </si>
  <si>
    <t>No. de Procesos del SGC elaborados</t>
  </si>
  <si>
    <t>No. de circulares emitidas por la SUL</t>
  </si>
  <si>
    <t>No. de horas de capacitación para el personal de mandos medios de la Unidad</t>
  </si>
  <si>
    <t>No. de Contratos elaborados de servicios que ofrece la OSUL</t>
  </si>
  <si>
    <t>No. de procedimientos de adjudicación asignados por el Comité de la Unidad Lerma (CL)</t>
  </si>
  <si>
    <t>No. de solicitudes de acceso a la información respondidas</t>
  </si>
  <si>
    <t>No. de tramites diversos realizados en apoyo a los miembros de la comunidad universitaria (oficios SUL)</t>
  </si>
  <si>
    <t>No. de participaciones en Juntas Administrativas</t>
  </si>
  <si>
    <t>SECRETARÍA DE UNIDAD</t>
  </si>
  <si>
    <t>CONCEPTO</t>
  </si>
  <si>
    <t>Secretaría de Unidad</t>
  </si>
  <si>
    <t xml:space="preserve">TOTALES </t>
  </si>
  <si>
    <t>Servicios Escolares</t>
  </si>
  <si>
    <t>SERVICIOS DE APOYO DOCUMENTAL</t>
  </si>
  <si>
    <t>CONCEPTO / SERVICIO</t>
  </si>
  <si>
    <t>Apoyo documental</t>
  </si>
  <si>
    <t>CO.L.CBI.b.002.13</t>
  </si>
  <si>
    <t>CO.L.CBI.c.001.13</t>
  </si>
  <si>
    <t>CO.L.CBS.a.002.12</t>
  </si>
  <si>
    <t>CO.L.CBS.a.002.13</t>
  </si>
  <si>
    <t>CO.L.CBS.a.001.12</t>
  </si>
  <si>
    <t>CO.L.CBS.c.001.13</t>
  </si>
  <si>
    <t>CO.L.CSH.c.003.13</t>
  </si>
  <si>
    <t>CO.L.CSH.c.005.13</t>
  </si>
  <si>
    <t>CO.L.CSH.c.004.13</t>
  </si>
  <si>
    <t>CO.L.CSH.c.001.13</t>
  </si>
  <si>
    <t>CO.L.CSH.c.002.13</t>
  </si>
  <si>
    <t>cdb/024.12</t>
  </si>
  <si>
    <t>CDB/007.13</t>
  </si>
  <si>
    <t>CDB/006.13</t>
  </si>
  <si>
    <t>CDB/025.12</t>
  </si>
  <si>
    <t>CO.CS/014.13</t>
  </si>
  <si>
    <t>CS.023.13</t>
  </si>
  <si>
    <t>CS.021.13</t>
  </si>
  <si>
    <t>CS.020.13</t>
  </si>
  <si>
    <t>CS.017.13</t>
  </si>
  <si>
    <t>CS.022.13</t>
  </si>
  <si>
    <t>Interno/Externo</t>
  </si>
  <si>
    <t>Interno</t>
  </si>
  <si>
    <t>Divisional / Interdivisional</t>
  </si>
  <si>
    <t>Interdivisional</t>
  </si>
  <si>
    <t>Externo</t>
  </si>
  <si>
    <t xml:space="preserve">Divisional   </t>
  </si>
  <si>
    <t>Divisional</t>
  </si>
  <si>
    <t>Conservación del jaguar y otros felinos en la Reserva de la Biósfera La Encrucijada y en el Sistema Estuarino Puerto Arista</t>
  </si>
  <si>
    <t xml:space="preserve">Interno </t>
  </si>
  <si>
    <t>N° Consec.</t>
  </si>
  <si>
    <t>Contraparte</t>
  </si>
  <si>
    <t>Objeto</t>
  </si>
  <si>
    <t>Área a que pertenece</t>
  </si>
  <si>
    <t>Monto del convenio</t>
  </si>
  <si>
    <t>B. UAM</t>
  </si>
  <si>
    <t>Indirectos</t>
  </si>
  <si>
    <t>Fecha de Firma</t>
  </si>
  <si>
    <t>Sello Jurídico</t>
  </si>
  <si>
    <t>CANTAB Tecnología, S. de R.L. de C.V.</t>
  </si>
  <si>
    <t>“LA UAM-L” se compromete a realizar para “LA EMPRESA”, las actividades de investigación relacionadas con el proyecto denominado “Desarrollo de sistema de entrenamiento en realidad virtual para disminución del índice de acoso escolar”, conforme a las condiciones establecidas en el Anexo Único</t>
  </si>
  <si>
    <t>División de Ciencias Básicas y de Ingeniería</t>
  </si>
  <si>
    <t>Universidad Mexiquense del Bicentenario</t>
  </si>
  <si>
    <t>La colaboración entre “LAS PARTES” en los campos de la docencia, la investigación y la preservación y difusión de la cultura, a fin de realizar conjuntamente actividades académicas, científicas y culturales, en áreas de interés común.</t>
  </si>
  <si>
    <t>No aplica</t>
  </si>
  <si>
    <t>Sin sello</t>
  </si>
  <si>
    <t>Consejo Mexiquense de Ciencia y Tecnología</t>
  </si>
  <si>
    <t>Realización por parte de la UAM Lerma, de las siguientes actividades:</t>
  </si>
  <si>
    <t>Coordinación de Desarrollo Académico</t>
  </si>
  <si>
    <t>Mtro. Pedro Puerta Huerta</t>
  </si>
  <si>
    <t>a) “Espacio Mexiquense de Ciencia y Tecnología 2016” orientado a la divulgación de la ciencia y la tecnología, que se llevará a cabo en dos sedes, la primera en el Municipio de Tlalnepantla y la segunda en el Municipio de Ecatepec.</t>
  </si>
  <si>
    <t>b) Las actividades complementarias que se llevarán a cabo en el marco de la entrega del Premio a Jóvenes Inventores e Innovadores del Estado de México 2016.</t>
  </si>
  <si>
    <t>c) Las actividades complementarias que se llevarán a cabo en el marco de la “Feria de Ciencias e Ingenierías del Estado de México 2016”.</t>
  </si>
  <si>
    <t>Instituto Tecnológico de Toluca</t>
  </si>
  <si>
    <t>“LAS PARTES” acuerdan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t>
  </si>
  <si>
    <t>Modificar el lugar de realización del Espacio Mexiquense de Ciencia y Tecnología en el Municipio de Ecatepec, agregar el lugar de realización de la ceremonia de entrega del Premio a Jóvenes Inventores e Innovadores del Estado de México y el lugar de realización de los talleres a beneficiarios del Premio a Jóvenes Inventores e Innovadores del Estado de México; así como modificar el cronograma para la impartición de dichos talleres y agregar el lugar de realización de las actividades complementarias de la Feria de Ciencias e Ingenierías del Estado de México.</t>
  </si>
  <si>
    <t>Las modificaciones están vigentes desde el</t>
  </si>
  <si>
    <t>Secretaría del Trabajo y Previsión Social</t>
  </si>
  <si>
    <t>La UAM Lerma se obliga a desarrollar la Evaluación en materia de Diseño del Programa “E003 Ejecución a Nivel Nacional de los Programas y acciones de la Política Laboral”, apegándose justa, exacta y cabalmente a lo establecido en el Anexo Técnico.</t>
  </si>
  <si>
    <t>División de Ciencias Sociales y Humanidades</t>
  </si>
  <si>
    <t>Establecer las bases y mecanismos operativos entre “LAS PARTES”, con el propósito de formular los programas de trabajo para desarrollar las siguientes actividades conjuntas en materia de atención a víctimas y ofendidos del delito, violencia de género y protección de los derechos humanos:</t>
  </si>
  <si>
    <t>a) Diseñar y organizar programas de formación y actualización sobre la atención a víctimas y ofendidos del delito, así como la realización de estudios e investigaciones en materia de violencia de género.</t>
  </si>
  <si>
    <t>b) Desarrollar e implementar instrumentos científico-metodológicos que coadyuven tanto a la atención de las víctimas y ofendidos del delito, como a las violaciones a los derechos humanos en el Estado de México, y prioricen la protección y ejercicio pleno de las garantías constitucionales y los derechos humanos.</t>
  </si>
  <si>
    <t>c) Crear equipos mixtos de trabajo para el estudio, diseño, implementación y evaluación de políticas públicas en materia de género, atención a víctimas y ofendidos del delito y protección de los derechos humanos.</t>
  </si>
  <si>
    <t>d) Promover entre la comunidad universitaria, los servicios de atención psicológica, jurídica y sanitaria que proporciona la Comisión Ejecutiva Estatal de Atención a Víctimas, mediante la difusión de propaganda, instalación de módulos informativos y cualquier otro mecanismo que favorezca dicha actividad.</t>
  </si>
  <si>
    <t>e) Difundir el conocimiento acerca de los derechos de las víctimas y ofendidos del delito.</t>
  </si>
  <si>
    <t>f) Las demás que resulten de interés para “LAS PARTES”, en el ámbito de sus funciones institucionales.</t>
  </si>
  <si>
    <t>Establecer las condiciones a las que se sujeta el apoyo económico que otorga “EL COMECYT” a favor de “LA UAM LERMA”, para realizar el evento denominado Primer encuentro activo de jóvenes ficólogos y III Reunión de la Sociedad Mexicana de Ficología.</t>
  </si>
  <si>
    <t>División de Ciencias Biológicas y de la Salud</t>
  </si>
  <si>
    <t>Establecer las condiciones a las que se sujeta el apoyo económico que otorga “EL COMECYT” a favor de “LA UAM LERMA”, para la realización de una estancia de investigación científica y/o tecnológica en el periodo que comprende del 01 de octubre de 2016 al 31 de julio de 2017 y conforme a las condiciones establecidas en el ANEXO 1</t>
  </si>
  <si>
    <t>9-16 y 17-19</t>
  </si>
  <si>
    <t>CBIL.03.17</t>
  </si>
  <si>
    <t>Leonarda María Flores Guitiérrez</t>
  </si>
  <si>
    <t>Alumnos en Servicio Social</t>
  </si>
  <si>
    <t>TIPO DE INSTITUCIÓN</t>
  </si>
  <si>
    <t>Del total, indicar cuántos son:</t>
  </si>
  <si>
    <t>PÚBLICO</t>
  </si>
  <si>
    <t>PRIVADO</t>
  </si>
  <si>
    <t>SOCIAL</t>
  </si>
  <si>
    <t>EN LA UAM</t>
  </si>
  <si>
    <t>Coordinación de Vinculación, Oficina de Apoyo a la Bolsa de Trabajo</t>
  </si>
  <si>
    <t>Alumnos en Práctica Profesional</t>
  </si>
  <si>
    <t>Matrícula Educación Media Superior</t>
  </si>
  <si>
    <t>Demanda-Ingreso Educación Superior</t>
  </si>
  <si>
    <t>Planes de Estudio</t>
  </si>
  <si>
    <t>Admisión / Aspirantes por sexo</t>
  </si>
  <si>
    <t>Primer Ingreso / Admisión por sexo</t>
  </si>
  <si>
    <t>BECAS</t>
  </si>
  <si>
    <t>SERVICIO SOCIAL</t>
  </si>
  <si>
    <t xml:space="preserve"> </t>
  </si>
  <si>
    <t>Plazas por División y Departamento</t>
  </si>
  <si>
    <t>Plazas Definitivas Histórico</t>
  </si>
  <si>
    <t>Profesores Visitantes</t>
  </si>
  <si>
    <t>Ocupación de Plazas Académicas</t>
  </si>
  <si>
    <t>PERSONAL ACADÉMICO</t>
  </si>
  <si>
    <t>SNI</t>
  </si>
  <si>
    <t xml:space="preserve">Egresados </t>
  </si>
  <si>
    <t>Titulados</t>
  </si>
  <si>
    <t>Ingresos por apoyos externos (División)</t>
  </si>
  <si>
    <t>PUNTAJE MÍNIMO Y PROMEDIO DE CORTE POR PLAN DE ESTUDIOS</t>
  </si>
  <si>
    <t>Puntaje mínimo y promedio de corte</t>
  </si>
  <si>
    <t>Mtra. Ana Carolina  Robles Salvador</t>
  </si>
  <si>
    <t>Unidad de Procedencia</t>
  </si>
  <si>
    <t xml:space="preserve">Alumnos Activos / Plaza TC </t>
  </si>
  <si>
    <t>Horas Frente a Grupo impartidas por Plaza* (Incluye Acuerdo RG)</t>
  </si>
  <si>
    <t>Calificaciones por Plaza* (Incluye Acuerdo RG)</t>
  </si>
  <si>
    <t>Fundación Tláloc: Incidencia en políticas públicas desde la sociedad civil</t>
  </si>
  <si>
    <t>Subtotal</t>
  </si>
  <si>
    <t>Bajas Acumulado</t>
  </si>
  <si>
    <t>Bajas en licenciatura</t>
  </si>
  <si>
    <t>Titulación en licenciatura</t>
  </si>
  <si>
    <t>Dictamen (publicación)</t>
  </si>
  <si>
    <t>2017-2018</t>
  </si>
  <si>
    <t>2017-2020</t>
  </si>
  <si>
    <t>DIAZ RAMIREZ MAYRA</t>
  </si>
  <si>
    <t>ING.007.17</t>
  </si>
  <si>
    <t>ING.005.17</t>
  </si>
  <si>
    <t>VILLAVICENCIO PULIDO JOSÉ GEISER</t>
  </si>
  <si>
    <t>EC.L.CBI.b.002.17</t>
  </si>
  <si>
    <t>EC.L.CSH.b.001.17</t>
  </si>
  <si>
    <t>Díaz Gutiérrez Carlos Eduardo</t>
  </si>
  <si>
    <t>Mendoza Reséndiz Alejandro</t>
  </si>
  <si>
    <t>CO.L.CSH.b.001.17</t>
  </si>
  <si>
    <t>INSCRIPCIÓN PRIMER INGRESO A LICENCIATURA</t>
  </si>
  <si>
    <t>INVESTIGACIÓN</t>
  </si>
  <si>
    <t>Universidad Tecnológica del Valle de Toluca</t>
  </si>
  <si>
    <t>La colaboración entre "LAS PARTES" en los campos de la docencia, la investigación y la preservación y difusión de la cultura, a fin de realizar conjuntamente actividades académicas, científicas y culturales, en áreas de interés común</t>
  </si>
  <si>
    <t>Universidad Autónoma del Estado de México</t>
  </si>
  <si>
    <t>SD</t>
  </si>
  <si>
    <t>Tipo de Documento</t>
  </si>
  <si>
    <t>2016-2017</t>
  </si>
  <si>
    <t>ICT</t>
  </si>
  <si>
    <t>PB</t>
  </si>
  <si>
    <t>Aprobación de la formulación del Plan y Programas de Estudio de la Licenciatura en Ingeniería en Sistemas Mecatrónicos Industriales, y remisión de los mismos al Consejo Académico para su dictaminación y armonización.</t>
  </si>
  <si>
    <t>61.3</t>
  </si>
  <si>
    <t>Lineamientos para la Formulación, Presentación y Evaluación de los Proyectos de Integración, de la División de Ciencias Básicas e Ingeniería</t>
  </si>
  <si>
    <t>61.4</t>
  </si>
  <si>
    <t>Lineamientos para la Especificación de los Contenidos y Requerimientos Mínimos de las Aulas Virtuales en Apoyo a las UEA de la División de Ciencias Básicas e Ingeniería</t>
  </si>
  <si>
    <t>61.5</t>
  </si>
  <si>
    <t>Lineamientos para la Solicitud de Cambio de Carrera, División o Unidad de la División de Ciencias Básicas e Ingeniería</t>
  </si>
  <si>
    <t>61.6</t>
  </si>
  <si>
    <t>Lineamientos para la Presentación y Recepción del Plan e Informe Anual de Actividades Académicas del Personal Académico de la División de Ciencias Básicas e Ingeniería</t>
  </si>
  <si>
    <t>61.7</t>
  </si>
  <si>
    <t>Criterios para la Planeación del Presupuesto de Ingresos y Egresos de la División de Ciencias Básicas e Ingeniería</t>
  </si>
  <si>
    <t>Dra. Sarai Velázquez Peña</t>
  </si>
  <si>
    <t>31-mzo-18</t>
  </si>
  <si>
    <t>64.8</t>
  </si>
  <si>
    <t>Plan de Desarrollo de la División de Ciencias Básicas e Ingeniería para el periodo 2017-2024</t>
  </si>
  <si>
    <t>prórroga de vigencia</t>
  </si>
  <si>
    <t>Dr. Von Bülow Philip</t>
  </si>
  <si>
    <t>Dr. Hernández Zapata Ernesto</t>
  </si>
  <si>
    <t>Dr. Mendoza Reséndiz Alejandro</t>
  </si>
  <si>
    <t>Dr. Reyes Mercado Yuri</t>
  </si>
  <si>
    <t>Dr. Pérez Martínez Francisco</t>
  </si>
  <si>
    <t>Dra. Silva López Rafaela Blanca</t>
  </si>
  <si>
    <t>Mtro. Puerta Huerta José Pedro Antonio</t>
  </si>
  <si>
    <t>Dr. Jardón Valadez Héctor Eduardo</t>
  </si>
  <si>
    <t>Maestría y Doctorado en Ciencias e Ingeniería</t>
  </si>
  <si>
    <t>Aprobación de la Propuesta y Justificación para la Formulación del Plan de Estudios de la Maestría y Doctorado en Ciencias e Ingeniería, y de su remisión al Consejo Académico para su dictaminación y armonización. De conformidad con el Dictamen que presentó la Comisión de Planes y Programas de Estudio.</t>
  </si>
  <si>
    <t>Dr. Reyes Gutiérrez Lázaro Raymundo</t>
  </si>
  <si>
    <t>01.17.4</t>
  </si>
  <si>
    <t>Criterios para la presentación y entrega de la distribución de coeficientes de participación y horas frente a grupo del personal académico en la Licenciatura de Biología Ambiental de la División de Ciencias Biológicas y de la Salud, Unidad Lerma 2017</t>
  </si>
  <si>
    <t>Dr. Daniel Osorio Gómez</t>
  </si>
  <si>
    <t>01.17.8</t>
  </si>
  <si>
    <t>Caracterización de películas Hibridas, polímeros/arcilla obtenidas a partir de mezclas físicas</t>
  </si>
  <si>
    <t>30-mzo-17</t>
  </si>
  <si>
    <t>02.17.3</t>
  </si>
  <si>
    <t>Criterios Particulares para el Otorgamiento de la Beca al Reconocimiento de la Carrera Docente de la División de Ciencias Biológicas y de la Salud, Unidad Lerma</t>
  </si>
  <si>
    <t>Caracterización metagenómica y Microbiológica de baterias asociadas a esponjas de filo porífea del Golfo de México</t>
  </si>
  <si>
    <t>Dr. José Felix Garrido</t>
  </si>
  <si>
    <t>02.17.5</t>
  </si>
  <si>
    <t>Catalogación, descripción y fotodocumentación de hongos macroscópicos en la zona de la Marquesa y Nevado de Toluca</t>
  </si>
  <si>
    <t>04.17.2</t>
  </si>
  <si>
    <t>05.17.3</t>
  </si>
  <si>
    <t>24-mzo-17</t>
  </si>
  <si>
    <t>Ecología de aves acuáticas migratorias en los humedales del centro de México</t>
  </si>
  <si>
    <t>6.17.3</t>
  </si>
  <si>
    <t xml:space="preserve">Divisional </t>
  </si>
  <si>
    <t>31-mzo-20</t>
  </si>
  <si>
    <t>Mtro. Heliot Zarza Villanueva</t>
  </si>
  <si>
    <t>Dr. Rurik Herman List Sánchez</t>
  </si>
  <si>
    <t>Dr. Marcos López Pérez</t>
  </si>
  <si>
    <t>Dra. Judith Jiménez Guzmán</t>
  </si>
  <si>
    <t>Dra. Mayra Díaz Ramírez</t>
  </si>
  <si>
    <t>Mtro. Rubén Gutiérrez Garza</t>
  </si>
  <si>
    <t>Arte y Humanidades</t>
  </si>
  <si>
    <t xml:space="preserve">Dr. Santiago Alonso Palmas Pérez </t>
  </si>
  <si>
    <t>02-mzo-17</t>
  </si>
  <si>
    <t>Alcance y eficacia de las redes académicas del PROMEP: el caso de la Universidad Autónoma Metropolitana</t>
  </si>
  <si>
    <t>03-mzo-17</t>
  </si>
  <si>
    <t>03-mzo-19</t>
  </si>
  <si>
    <t>01-mzo-18</t>
  </si>
  <si>
    <t xml:space="preserve">Maestría y Doctorado en Ciencias Sociales </t>
  </si>
  <si>
    <t>28-mzo-17</t>
  </si>
  <si>
    <t>Aprobación del Dictamen que presenta la Comisión de Planes y Programas de Estudio, respecto a la propuesta inicial de creación del Plan de Estudios de la Maestría y Doctorado en Ciencias Sociales que se impartirá en la Unidad Lerma</t>
  </si>
  <si>
    <t xml:space="preserve">Escenarios post desastre </t>
  </si>
  <si>
    <t>29-mzo-17</t>
  </si>
  <si>
    <t>19-mzo-18</t>
  </si>
  <si>
    <t>Tecnologías digitales en escuelas primarias del municipio de Lerma, Estado de México</t>
  </si>
  <si>
    <t>Dr. Óscar Enrique Hernández Razo</t>
  </si>
  <si>
    <t>29-mzo-19</t>
  </si>
  <si>
    <t>Intercambio político en las políticas públicas</t>
  </si>
  <si>
    <t>29-mzo-18</t>
  </si>
  <si>
    <t>Comisión de Revalidación, Establecimiento de Equivalencias y Acreditación de Estudios</t>
  </si>
  <si>
    <t>La gastronomía tradicional como herramienta de desarrollo territorial sustentable: El caso de la Barbacoa Mexiquense</t>
  </si>
  <si>
    <t>Lineamientos para la presentación de la solicitud, análisis, informe y evaluación del periodo sabático del personal académico de la División de Ciencias Sociales y Humanidades, Unidad Lerma</t>
  </si>
  <si>
    <t>Dominios, públicos y acceso. Una arqueología del acceso</t>
  </si>
  <si>
    <t>Dr. Santiago Alonso Palmas Pérez</t>
  </si>
  <si>
    <t>Creación de Experiencias Interactivas audiovisuales</t>
  </si>
  <si>
    <t>Dra. Eva Raquel Guereca Torres</t>
  </si>
  <si>
    <t>Mtro. Carlos Gabriel Chávez Becker</t>
  </si>
  <si>
    <t xml:space="preserve">Dr. Natal Alejandro Martínez González </t>
  </si>
  <si>
    <t>Dr. José Javier De la Rosa Rodríguez</t>
  </si>
  <si>
    <t>Dr. Ryszard Edward Rozga Luter</t>
  </si>
  <si>
    <t xml:space="preserve">Dr. Rodrigo Rosales González </t>
  </si>
  <si>
    <t xml:space="preserve">Dr. Hugo Solís García </t>
  </si>
  <si>
    <t>Dra. Sofía García Yagüe</t>
  </si>
  <si>
    <t>Fuente: Acuerdos de los Consejos Divisionales (DCBI, DCBS y DCSH), UAM Lerma</t>
  </si>
  <si>
    <t>Implementación de políticas públicas desde la gobernanza: el caso de la cuenca Lerma-Chapala, 1997-2017</t>
  </si>
  <si>
    <t>Dr. Javier de la Rosa Rodríguez</t>
  </si>
  <si>
    <t>Promoción, difusión y preservación de la cultura y las artes</t>
  </si>
  <si>
    <t>Propuesta</t>
  </si>
  <si>
    <t>Aprobación del proyecto de reforma al artículo 18, fracción VII, inciso b), del Reglamento de Estudios Superiores, y de su presentación al Colegio Académico</t>
  </si>
  <si>
    <t>Procesos Soportados por Internet</t>
  </si>
  <si>
    <t>57.5.1</t>
  </si>
  <si>
    <t>Criterios para la dictaminación y Armonización de las Propuestas de Creación, Modificación y Adecuaciones de Planes y Programas de Estudio de Licenciatura de la Unidad Lerma</t>
  </si>
  <si>
    <t>60.3.1</t>
  </si>
  <si>
    <t>Aprobación del Dictamen presentado por la Comisión de Planes y Porgramas de Estudio, con relación a la Propuesta Inicial de Creación del Plan de Estudios de la Maestría y Doctorado en Ciencias Sociales, de la División de Ciencias Sociales y Humanidades, y remisión de la propuesta al Colegio Académico para su análisis y eventual autorización</t>
  </si>
  <si>
    <t>Aprobación del dictamen presentado por la Comisión de Planes y Programas de Estudio, con relación a la propuesta de creación del Plan y Programas de Estudio de la Licenciatura en Ciencia y Tecnología de Alimentos, de la División de Ciencias Biológicas y de la Salud, y remisión de la propuesta al Colegio Académico para su análisis y eventual autorización</t>
  </si>
  <si>
    <t>Comisión encargada de elaborar las políticas operativas de docencia de la Unidad Lerma</t>
  </si>
  <si>
    <t>Comisión encargada de Evaluar los Avances del Plan de Desarrollo de la Unidad Lerma y proponer, en su caso, ajustes al mismo</t>
  </si>
  <si>
    <t>Premio a las Áreas de Investigación</t>
  </si>
  <si>
    <t>Área de Investigación</t>
  </si>
  <si>
    <t>Fuente: Oficina Técnica del Consejo Académico, UAM Lerma</t>
  </si>
  <si>
    <t>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del Doctorado entrará en vigor en el Trimestre 2017-O</t>
  </si>
  <si>
    <t>24-mzo-2017</t>
  </si>
  <si>
    <t>Aprobación de la propuesta del Consejo Académico de la Unidad Lerma, consistente en la creación del plan y los programas de estudio de la Licenciatura en Psicología Biomédica
El inicio de la Licenciatura entrará en vigor en el Trimestre 2017-O</t>
  </si>
  <si>
    <t>Aprobación de la propuesta del Consejo Académico de la Unidad Lerma, consistente en la creación del plan y los programas de estudio de la Licenciatura en Educación y Tecnologías Digitales
El inicio de la Licenciatura entrará en vigor en el Trimestre 2018-P</t>
  </si>
  <si>
    <t>17-I</t>
  </si>
  <si>
    <t>Asignadas 2017</t>
  </si>
  <si>
    <t>Pagadas 2017</t>
  </si>
  <si>
    <t>Área de Investigación en Biología de la Conservación (DCBS)</t>
  </si>
  <si>
    <t>Área de Investigación Política Pública, Economía, Sociedad y Territorio (DCSH)</t>
  </si>
  <si>
    <t>Área de Investigación Sistemas de Información y Ciencias Computacionales (Inter Departamental) (DCBI)</t>
  </si>
  <si>
    <t>Área de Investigación de Procesos Sociales, Políticos e Instituciones (DCSH)</t>
  </si>
  <si>
    <t>Área de Investigación Fisiología Integrativa y de Sistemas (DCBS)</t>
  </si>
  <si>
    <t>Área de Investigación de Biociencia y Biotecnología Agroalimentaria (DCBS)</t>
  </si>
  <si>
    <t>Área de Investigación Práctica como investigación en las artes, transdisciplina y sonido (DCSH)</t>
  </si>
  <si>
    <t>Aprobación de la propuesta de Modificación del Plan y Programas de Estudio del Doctorado en Ciencias Biológicas y de la Salud, a fin de que sea enviada al Colegio Académico para los efectos de su competencia</t>
  </si>
  <si>
    <t>FUENTE: Coordinación de Sistemas Escolares, UAM Lerma</t>
  </si>
  <si>
    <t>Instituto Mexicano de Tecnología del Agua</t>
  </si>
  <si>
    <t>El IMTA y la UAM-L convienen llevar a cabo en forma conjunta un programa de cooperación consistente en la realización del servicio social o prácticas profesionales a efecto de coadyuvar en esta forma de acuerdo con las necesidades de el IMTA</t>
  </si>
  <si>
    <t xml:space="preserve">Coordinación de Vinculación </t>
  </si>
  <si>
    <t>La UAM-L se compromete a realizar para la empresa las actividades de investigación relacionadas con el proyecto denominado "Desarrollo de sistema de entrenamiento en realidad virtual para disminución del índice de acoso escolar: Fase II"</t>
  </si>
  <si>
    <t xml:space="preserve">División de Ciencias Básica e Ingeniería </t>
  </si>
  <si>
    <t>División de Ciencias Básicas e Ingeniería</t>
  </si>
  <si>
    <t>Centro EURE S. C.</t>
  </si>
  <si>
    <t>22-mzo-17</t>
  </si>
  <si>
    <t>22-mzo-21</t>
  </si>
  <si>
    <t>Ayuntamiento de Lerma</t>
  </si>
  <si>
    <t>Establecer las condiciones para que la UAM-L en colaboración con el Ayuntamiento realice actividades inherentes a la academia, investigación y preservación y difusión de la cultura, en la Casa de Cultura "Prof. Adrián Ortega Monroy"</t>
  </si>
  <si>
    <t>23-mzo-17</t>
  </si>
  <si>
    <t>27-mzo-17</t>
  </si>
  <si>
    <t>Establecer las especificaciones de la colaboración entre las partes para que la UAM L participe con diversas actividades en el marco del V Festival Cultural Martín Reolín Varejón organizado por el Ayuntamiento de Lerma</t>
  </si>
  <si>
    <t>07-mzo-17</t>
  </si>
  <si>
    <t>Establecer las condiciones  a las que se sujeta el apoyo económico que otorga el COMECYT a favor de la UAM-L para la realización de una estancia de investigación científica y/o tecnológica en el periodo que comprende del 05 de abril al 05 de mayo de 2017</t>
  </si>
  <si>
    <t>03.abr-18</t>
  </si>
  <si>
    <t>Centro de Bachillerato Tecnológico Industrial y de Servicios No. 203 "Gral. Ignacio Beteta Quintana"</t>
  </si>
  <si>
    <t>UNAM Instituto de Fisiología Celular; IPN CINVESTAV Departamento de Farmacología</t>
  </si>
  <si>
    <t>Apoyo mutuo de las partes para que su personal docente y/o investigador de cada una de ellas, pueda participar en las actividades de enseñanza de la otra parte, por lo que podrán ser convocados como profesores invitados. Los profesores invitados participarán en la enseñanza mediante la impartición de clases, cátedras, conferencias, seminarios y/o diplomados en las materias de su conocimiento y en particular en materia hídrica y ambiental</t>
  </si>
  <si>
    <t xml:space="preserve">Establecer las bases y mecanismos operativos entre las partes, para coordinar sus esfuerzos con el propósito de desarrollar acciones relativas a proyectos de investigación pura o remunerada, consultoría e intercambio académico; la impartición de cursos, talleres y diplomados para la capacitación y actualización de recursos humanos; la organización de eventos académicos, difusión de la cultura e investigación; servicio social y prácticas profesionales; la asesoría de proyectos de investigación terminales a nivel licenciatura y posgrado, de acuerdo con la normatividad aplicable y existente para cada una de las partes, así como en la elaboración de proyectos editoriales como resultado de la investigación conjunta siempre y cuando la información así lo permita </t>
  </si>
  <si>
    <t>Llevar a cabo en forma conjunta un programa de cooperación consistente en la realización del servicio social o prácticas profesionales de los alumnos o egresados de ambas instituciones, para coadyuvar de esta forma a alcanzar los objetivos y metas que a continuación se señalan:
a) Capacitación de los alumnos con motivo de la prestación de servicio social o prácticas profesionales, que podrán realizar con base en los programas o proyectos de servicio social que lleven a cabo conjuntamente ambas instituciones, en la inteligencia de que para los alumnos o egresados de la UAM-L los programas o proyectos deberán estar previamente aprobados por los órganos colegiados académicos</t>
  </si>
  <si>
    <t xml:space="preserve">Establecer las condiciones a las que se sujeta la realización conjunta de las actividades de investigación del Proyecto "OBETEEN-NEUROCOGNITIVE IMPACT OF JUVENILE OBESITY: EXPERIMENTAL AN CLINICAL APPROACHES", mismas que se realizarán en tres etapas de trabajo. </t>
  </si>
  <si>
    <t>Establecer las bases de colaboración entre las partes a fin de que los alumnos o egresados del plantel realicen Servicio Social en las instalaciones de la UAM-L, conforme a los planes, programas, proyectos y calendario de actividades aprobados por la División de Ciencias Básicas e Ingeniería</t>
  </si>
  <si>
    <t>Comisión Ejecutiva de Atención a Víctimas del Estado de México</t>
  </si>
  <si>
    <t>Colegio de Educación Profesional Técnica del Estado de México
Plantel Lerma</t>
  </si>
  <si>
    <t>Centro de Investigación y de Estudios Avanzados del Instituto Politécnico Nacional</t>
  </si>
  <si>
    <t>Dra. Abigail Martínez Mendoza</t>
  </si>
  <si>
    <t xml:space="preserve">Procesos Sociales </t>
  </si>
  <si>
    <t>14-mzo-18</t>
  </si>
  <si>
    <t>04-0ct-17</t>
  </si>
  <si>
    <t>Mtro. Edmar Olivares Sosa</t>
  </si>
  <si>
    <t>Gobernanza rural en México</t>
  </si>
  <si>
    <t>Participación cívica y política en la web 2.0</t>
  </si>
  <si>
    <t>Dra. María Gabriela Martínez Tiburcio</t>
  </si>
  <si>
    <t>Estructura urbana, movilidad cotidiana y desigualdad: ¿el aislamiento espacial como factor de exclusión social?</t>
  </si>
  <si>
    <t xml:space="preserve">Dra. Ruth Pérez López </t>
  </si>
  <si>
    <t>21-0ct-16</t>
  </si>
  <si>
    <t>El análisis espacial en la formulación, implementación y evaluación de políticas públicas para la disminución de desigualdades sociales</t>
  </si>
  <si>
    <t>21-0ct-18</t>
  </si>
  <si>
    <t>[Re]conocimiento y [re]construcción del entorno. Prácticas sonoras y uso de tecnologías digitales para la vinculación de las comunidades con el espacio público</t>
  </si>
  <si>
    <t>Dr. José Javier de la Rosa Rodríguez</t>
  </si>
  <si>
    <t>11.17.4</t>
  </si>
  <si>
    <t>Criterios para la Presentación y Entrega de la Distribución de Coeficientes de Participación y Horas Frente a Grupo del Personal Académico en la Licenciatura en Psicología Biomédica de la División de Ciencias Biológicas y de la Salud, UAM Lerma</t>
  </si>
  <si>
    <t>11.17.3</t>
  </si>
  <si>
    <t xml:space="preserve">Modificación </t>
  </si>
  <si>
    <t>Modificación a los Lineamientos para Registro, Renovación, Terminación y Baja de Proyectos de Servicios Social, a realizarse en la División de Ciencias Biológicas y de la Salud, UAM Lerma</t>
  </si>
  <si>
    <t>11.17.5</t>
  </si>
  <si>
    <t>Evaluación de las características reológicas, estructurales y nutrimentales de dispersiones coloidales complejas (batidos) elaborados a partir de almidón de trigo y proteínas de suero de leche cometidas a tratamiento térmico (horneo)</t>
  </si>
  <si>
    <t>Estrategias de alimentación basadas en forrajes de calidad y su efecto en la composición de ácidos grasos en leche de rumiantes</t>
  </si>
  <si>
    <t>Indicadores de integridad ecológica y salud ambiental para la cuenca del río Sonora. Análisis de los metales pesados en tejido de odonata (Insecta).</t>
  </si>
  <si>
    <t>11.17.6</t>
  </si>
  <si>
    <t>Programa de conservación de tortugas marinas Riviera Maya-Tulum</t>
  </si>
  <si>
    <t>Interacción y coexistencia entre depredadores similares con gran variación del tamaño corporal y dimorfismo sexual: Patrones poblacionales a gran escala y la importancia de los atributos individuales</t>
  </si>
  <si>
    <t>11.17.7</t>
  </si>
  <si>
    <t>12.17.3</t>
  </si>
  <si>
    <t>12.17.5</t>
  </si>
  <si>
    <t>10.17.5</t>
  </si>
  <si>
    <t>Lineamientos de la División de Ciencias Biológicas y de la Salud de la Unidad Lerma para el Programa de Movilidad de alumnos UAM y participantes de otras instituciones de Educación Superior</t>
  </si>
  <si>
    <t>Integración de la Comisión Específica encargada de analizar y dictaminar la propuesta inicial de creación de la Maestría y Doctorado en Ciencias e ingeniería de la División de Ciencias Básicas e Ingeniería, presentada por el Consejo Académico de la Unidad Lerma</t>
  </si>
  <si>
    <t>71.3</t>
  </si>
  <si>
    <t>69.10</t>
  </si>
  <si>
    <t>Lineamientos para la operación del Programa de Tutorías Académicas de la División de Ciencias Básicas e Ingeniería</t>
  </si>
  <si>
    <t>69.11</t>
  </si>
  <si>
    <t>Conlegio Académico</t>
  </si>
  <si>
    <t>65.5.1</t>
  </si>
  <si>
    <t>Área de Investigación de Estudios de Arte, Ciencia y Tecnología (DCSH)</t>
  </si>
  <si>
    <t>Diseño y desarrollo de un sensor no invasivo para conteo de células sanguíneas (hemoglobina, leucocitos y plaquetas) y su implementación en el internet de las cosas (loT)</t>
  </si>
  <si>
    <t>Dr. Carlos Eduardo Díaz Gutiérrez</t>
  </si>
  <si>
    <t>Sistemas de Detección UWB (Ultra Wide-Band)</t>
  </si>
  <si>
    <t>Dr. Guillermo López Maldonado</t>
  </si>
  <si>
    <t>ANTEPROYECTO DE PRESUPUESTO</t>
  </si>
  <si>
    <t>Aprobación del Anteproyecto de Presupuesto de Ingresos y Egresos de la División de Ciencias Básicas e Ingeniería para el 2018</t>
  </si>
  <si>
    <t>Criterios para el Cálculo del Índice de Desempeño para la Asignación de Grupos a Alumnos de Licenciatura de la División de Ciencias Básicas e Ingeniería</t>
  </si>
  <si>
    <t>12.17.6</t>
  </si>
  <si>
    <t>Presentación del anteproyecto de presupuesto para el año 2018, de la División de Ciencias Biológicas y de la Salud</t>
  </si>
  <si>
    <t>Comisión encargada de Analizar, Evaluar y Dictaminar los Cursos de Actualización que se presentan al Consejo Divisional para su aprobación</t>
  </si>
  <si>
    <t>Informe parcial</t>
  </si>
  <si>
    <t xml:space="preserve"> 59.2
(Nota)</t>
  </si>
  <si>
    <t>informe parcial</t>
  </si>
  <si>
    <t>59.1
(Nota )</t>
  </si>
  <si>
    <t>59.3
(nota)</t>
  </si>
  <si>
    <t>59.4
(nota)</t>
  </si>
  <si>
    <t>59.5
(nota)</t>
  </si>
  <si>
    <t>59.6
(nota)</t>
  </si>
  <si>
    <t>59.7
(nota)</t>
  </si>
  <si>
    <t>59.8
(nota)</t>
  </si>
  <si>
    <t>informe de proyecto</t>
  </si>
  <si>
    <t>60.4
(nota)</t>
  </si>
  <si>
    <t>60.5
(nota)</t>
  </si>
  <si>
    <t>60.6
(Nota)</t>
  </si>
  <si>
    <t>66.1
(nota)</t>
  </si>
  <si>
    <t>informe final</t>
  </si>
  <si>
    <t>Aprobación del Anteproyecto de Presupuesto de la División de Ciencias Sociales y Humanidades para el año 2018</t>
  </si>
  <si>
    <t>%</t>
  </si>
  <si>
    <t>EC.L.CBI.a.002.17</t>
  </si>
  <si>
    <t>EC.L.CBI.c.002.17</t>
  </si>
  <si>
    <t>19/16/2017</t>
  </si>
  <si>
    <t>EC.L.CBI.b.003.17</t>
  </si>
  <si>
    <t>EC.L.CBI.a.003.17</t>
  </si>
  <si>
    <t>EC.L.CBI.b.004.17</t>
  </si>
  <si>
    <t>EC.L.CBS.c.001.17</t>
  </si>
  <si>
    <t>EC.L.CBI.b.005.17</t>
  </si>
  <si>
    <t>EC.L.CSH.c.001.17</t>
  </si>
  <si>
    <t>09:00-14:00 y 15:00 -19:00</t>
  </si>
  <si>
    <t>EC.L.CBI.c.003.17</t>
  </si>
  <si>
    <t>CD.CBS.L.016.16</t>
  </si>
  <si>
    <t xml:space="preserve">Jimenez Osorio Angélica Sarai </t>
  </si>
  <si>
    <t>CD.CBS.L.012.16</t>
  </si>
  <si>
    <t>Landa Salgado Patricia</t>
  </si>
  <si>
    <t>CD.CBS.L.015.16</t>
  </si>
  <si>
    <t>González Salazar Constantino</t>
  </si>
  <si>
    <t>CD.CBS.L.014.16</t>
  </si>
  <si>
    <t>CD.CBS.L.013.16</t>
  </si>
  <si>
    <t>COMD.CSHL.007.17</t>
  </si>
  <si>
    <t>Morales Montes Mitzi Danae</t>
  </si>
  <si>
    <t>CO.L.CBI.a.001.17</t>
  </si>
  <si>
    <t>CO.L.CBI.c.002.17</t>
  </si>
  <si>
    <t>CD.HUM/009//2017</t>
  </si>
  <si>
    <t>ING.014.17</t>
  </si>
  <si>
    <t>CD.HUM/010/2017</t>
  </si>
  <si>
    <t>Olivares Soria Edmar</t>
  </si>
  <si>
    <t>CO.L.CSH.b.002.17</t>
  </si>
  <si>
    <t>CO.L.CSH.b.003.17</t>
  </si>
  <si>
    <t>ING.021.17</t>
  </si>
  <si>
    <t>ING.022.17</t>
  </si>
  <si>
    <t>CBIL.05.17</t>
  </si>
  <si>
    <t>CBIL.09.17</t>
  </si>
  <si>
    <t>CBIL.04.17</t>
  </si>
  <si>
    <t>CBIL.06.17</t>
  </si>
  <si>
    <t>Violeta Lugo Lugo</t>
  </si>
  <si>
    <t>CBIL.07.17</t>
  </si>
  <si>
    <t>CBIL.08.17</t>
  </si>
  <si>
    <t>CBIL.10.17</t>
  </si>
  <si>
    <t>Prado Bravo Esteban</t>
  </si>
  <si>
    <t>CBIL.11.17</t>
  </si>
  <si>
    <t>Jorge López Ortega</t>
  </si>
  <si>
    <t>CBIL.12.17</t>
  </si>
  <si>
    <t>CS.016.17</t>
  </si>
  <si>
    <t>Lins Ribeiro Gustavo Sergio</t>
  </si>
  <si>
    <t>Solicitó reincorporación académica en el trimestre 17I a su Unidad de Origen</t>
  </si>
  <si>
    <t>EC.L.CBI.a.004.17</t>
  </si>
  <si>
    <t>08//01/2018</t>
  </si>
  <si>
    <t>CBIL.13.17</t>
  </si>
  <si>
    <t>Jesús Ramiro Félix Félix</t>
  </si>
  <si>
    <t>Apoyo Institucional</t>
  </si>
  <si>
    <t>Investigación, creación e innovación</t>
  </si>
  <si>
    <t>Servicio y Vinculación con la Sociedad</t>
  </si>
  <si>
    <t>Preservación y Difusión de la Cultura</t>
  </si>
  <si>
    <t>AGUIRRE GARRIDO JOSÉ FELIX</t>
  </si>
  <si>
    <t>CDB/024.12</t>
  </si>
  <si>
    <t>17-jun-13
19-jul-17</t>
  </si>
  <si>
    <t>16-jun-16
18-jul-20</t>
  </si>
  <si>
    <t>OLIVARES SORIA EDMAR</t>
  </si>
  <si>
    <t>DE LA ROSA RODRIGUEZ JAVIER</t>
  </si>
  <si>
    <t>LINS RIBEIRO GUSTAVO SERGIO</t>
  </si>
  <si>
    <t>SOSA JUARICO MONICA ADRIANA</t>
  </si>
  <si>
    <t>DAVILA JAIME MARIBEL</t>
  </si>
  <si>
    <t xml:space="preserve">ROBLES SALVADOR ANA CAROLINA </t>
  </si>
  <si>
    <t>Transferencia académica a Lerma 2017</t>
  </si>
  <si>
    <t>Transferencia académica a Lerma 2016</t>
  </si>
  <si>
    <t>Reincoporación a Unidad de origen</t>
  </si>
  <si>
    <t>CDA05.198.17</t>
  </si>
  <si>
    <t>CDA05.200.17</t>
  </si>
  <si>
    <t>Rehabilitación de la zona lacustre de Xochimilco</t>
  </si>
  <si>
    <t>13.17.3</t>
  </si>
  <si>
    <t>Autorización del Presupuesto de Ingresos y Egresos de la Universidad, correspondiente al año 2018</t>
  </si>
  <si>
    <t>Aprobación del Proyecto de Presupuesto de Ingresos y Egresos de la Unidad Lerma para el año 2018, y de su presentación al Patronato de la Universidad por conducto del Rector General</t>
  </si>
  <si>
    <t>Aprobación del dictamen presentado por la Comisión de Planes y Programas de Estudio, con relación a la Propuesta Inicial de Creación del Plan de Estudios de la Maestría y Doctorado en Ciencias e Ingeniería, de la División de Ciencias Básicas e Ingeniería, y remisión de la propuesta al Colegio Académico para su análisis y eventual autorización.</t>
  </si>
  <si>
    <t>HERNANDEZ GUTIERREZ DANIEL</t>
  </si>
  <si>
    <t>RU</t>
  </si>
  <si>
    <t xml:space="preserve">Lineamientos sobre la operatividad de las licenciaturas de la División de Ciencias Básicas e Ingeniería </t>
  </si>
  <si>
    <t>Entidad</t>
  </si>
  <si>
    <t>Órgano Colegiado</t>
  </si>
  <si>
    <t>Consejo Divisional</t>
  </si>
  <si>
    <t>Consejo Académico</t>
  </si>
  <si>
    <t>Referencia</t>
  </si>
  <si>
    <t>ALUMNOS QUE REALIZARON SERVICIO SOCIAL 2017</t>
  </si>
  <si>
    <t>ALUMNOS QUE REALIZARON SERVICIO SOCIAL 2016</t>
  </si>
  <si>
    <t>Fuente: Dirección de Divisiones</t>
  </si>
  <si>
    <t>ALUMNOS QUE REALIZARON PRÁCTICAS PROFESIONALES 2016</t>
  </si>
  <si>
    <t>ALUMNOS QUE REALIZARON PRÁCTICAS PROFESIONALES 2017</t>
  </si>
  <si>
    <t>Solicitud</t>
  </si>
  <si>
    <t>Instancia</t>
  </si>
  <si>
    <t>Expediente</t>
  </si>
  <si>
    <t>Título</t>
  </si>
  <si>
    <t>Inventores</t>
  </si>
  <si>
    <t>Disciplina</t>
  </si>
  <si>
    <t>Núm. participantes</t>
  </si>
  <si>
    <r>
      <t>ADMISIÓN</t>
    </r>
    <r>
      <rPr>
        <sz val="14"/>
        <rFont val="Calibri"/>
        <family val="2"/>
        <scheme val="minor"/>
      </rPr>
      <t xml:space="preserve"> </t>
    </r>
    <r>
      <rPr>
        <b/>
        <sz val="14"/>
        <rFont val="Calibri"/>
        <family val="2"/>
        <scheme val="minor"/>
      </rPr>
      <t>A LICENCIATURA</t>
    </r>
  </si>
  <si>
    <t>MATRÍCULA LICENCIATURA</t>
  </si>
  <si>
    <t>ALUMNADO ACTIVO LICENCIATURA</t>
  </si>
  <si>
    <t>BAJAS DE LICENCIATURA</t>
  </si>
  <si>
    <r>
      <t>PRONABES SEP-UAM</t>
    </r>
    <r>
      <rPr>
        <sz val="14"/>
        <rFont val="Calibri"/>
        <family val="2"/>
        <scheme val="minor"/>
      </rPr>
      <t xml:space="preserve"> (a partir de 2014 cambia a Becas de Manutención)</t>
    </r>
  </si>
  <si>
    <t>CONCURSOS DE OPOSICIÓN PARA INGRESO DEL PERSONAL ACADÉMICO</t>
  </si>
  <si>
    <t>CARGA DOCENTE POR PLAZA ACADÉMICA</t>
  </si>
  <si>
    <t>PREMIO A LAS ÁREAS DE INVESTIGACIÓN</t>
  </si>
  <si>
    <t>SOLIS GARCIA HUGO</t>
  </si>
  <si>
    <t>Universidad Nacional Autónoma de México - Facultad de Química, Campus Sisal</t>
  </si>
  <si>
    <t>Realizar actividades de investigación en colaboración y coadyuvar a la formación de recursos humanos a nivel licenciatura y posgrado, así como promover la integración científica y tecnológica de ambas instituciones a través del proyecto de investigación denominado "Elementos tóxicos en la laguna de Chelem - diagnóstico, corrección y prevención", conforme a las especificaciones establecidas en el Anexo Único</t>
  </si>
  <si>
    <t>Colegio de Posgraduados</t>
  </si>
  <si>
    <t>Establecer las bases y mecanismos operativos entre "LA UAM-L" y "EL COLEGIO", para coordinar sus esfuerzos con el propósito de desarrollar acciones relativas a proyectos de investigación, intercambio académico; la impartición de cursos, talleres y diplomados para la capacitación y actualización de recursos humanos; la organización de eventos académicos, difusión de la investigación; servicio social y prácticas profesionales; así como la elaboración de proyectos editoriales como resultado de la investigación conjunta, siempre y cuando la información así lo permita, y las demás que resulten de interés para "LAS PARTES" en el ámbito de sus finalidades</t>
  </si>
  <si>
    <t>No de asistentes</t>
  </si>
  <si>
    <t>PARTICIPACIÓN EN FERIAS DE DIFUSIÓN DE OFERTA EDUCATIVA</t>
  </si>
  <si>
    <t>2017*</t>
  </si>
  <si>
    <t>Rescate y preservación de manifiestos mediales</t>
  </si>
  <si>
    <t>Co-existencia de disimilaridades: Desarrollo de espacios sonoros inmersivos basado en la reconstrucción acusmática de la espacialidad natural a través de técnicas de microfonía multirray</t>
  </si>
  <si>
    <t>Infraestructura de la Unidad Lerma</t>
  </si>
  <si>
    <t>Acciones de Infraestructura</t>
  </si>
  <si>
    <t>DIVISIÓN / SECRETARÍA</t>
  </si>
  <si>
    <t>Total de metros cuadrados  de la Unidad:</t>
  </si>
  <si>
    <t>Total de metros cuadrados  construidos:</t>
  </si>
  <si>
    <t>Aulas</t>
  </si>
  <si>
    <t>Tallleres</t>
  </si>
  <si>
    <t>Laboratorios</t>
  </si>
  <si>
    <t>Cubículos</t>
  </si>
  <si>
    <t>Biblioteca</t>
  </si>
  <si>
    <t>Salas de Computo</t>
  </si>
  <si>
    <t>Oficinas</t>
  </si>
  <si>
    <t xml:space="preserve">Secretaría </t>
  </si>
  <si>
    <r>
      <t>m</t>
    </r>
    <r>
      <rPr>
        <b/>
        <vertAlign val="superscript"/>
        <sz val="11"/>
        <rFont val="Calibri"/>
        <family val="2"/>
        <scheme val="minor"/>
      </rPr>
      <t>2</t>
    </r>
  </si>
  <si>
    <t>Disciplina deportiva</t>
  </si>
  <si>
    <t>Áreas deportivas</t>
  </si>
  <si>
    <t>Instalaciones</t>
  </si>
  <si>
    <t>Futbol</t>
  </si>
  <si>
    <t>Computadoras en la Unidad Lerma</t>
  </si>
  <si>
    <t>Dedicadas a los alumnos</t>
  </si>
  <si>
    <t>Dedicadas a los profesores</t>
  </si>
  <si>
    <t>Dedicadas al personal de apoyo</t>
  </si>
  <si>
    <t>TOTAL DE COMPUTADORAS</t>
  </si>
  <si>
    <t>Secretaría</t>
  </si>
  <si>
    <t>División / Secretaría</t>
  </si>
  <si>
    <t>Eficiencia Terminal 12 Trimestres</t>
  </si>
  <si>
    <t>Cohorte real</t>
  </si>
  <si>
    <t>Egresado</t>
  </si>
  <si>
    <t>Cred_cub</t>
  </si>
  <si>
    <t>ETCR</t>
  </si>
  <si>
    <t>11-P VS 15-P</t>
  </si>
  <si>
    <t>11-O VS 15-O</t>
  </si>
  <si>
    <t>12-O VS 16-O</t>
  </si>
  <si>
    <t>13-P VS 17-P</t>
  </si>
  <si>
    <t>13-O VS 17-O</t>
  </si>
  <si>
    <t>Se consideran los Estados 6 y 12 para el caso del dividendo y los Estados 1 y 10 para el divisor, no se considera el dato de titulación dado que este es un estado posterior a 12 trimestres</t>
  </si>
  <si>
    <t>2013-2017</t>
  </si>
  <si>
    <t>Eficiencia T. plazo reglamentario</t>
  </si>
  <si>
    <t>Mide el porcentaje de alumnos de licenciatura que terminó con éxito sus estudios dentro del que permite el RES (4 y 10 años)</t>
  </si>
  <si>
    <t>ETPR= (Número de alumnos que acreditaron el plan de estudios dentro del plazo máximo reglamentado / número de alumnos inscritos en el plan en el trimestre n)*100</t>
  </si>
  <si>
    <t>Acred_PE</t>
  </si>
  <si>
    <t>12T</t>
  </si>
  <si>
    <t>13T</t>
  </si>
  <si>
    <t>14T</t>
  </si>
  <si>
    <t>15T</t>
  </si>
  <si>
    <t>16T</t>
  </si>
  <si>
    <t>17T</t>
  </si>
  <si>
    <t>18T</t>
  </si>
  <si>
    <t>19T</t>
  </si>
  <si>
    <t>20T</t>
  </si>
  <si>
    <t>ETPR</t>
  </si>
  <si>
    <t>11P</t>
  </si>
  <si>
    <t>11O</t>
  </si>
  <si>
    <t>12O</t>
  </si>
  <si>
    <t>13P</t>
  </si>
  <si>
    <t>13O</t>
  </si>
  <si>
    <t>Tot_egreso</t>
  </si>
  <si>
    <t>NTRC</t>
  </si>
  <si>
    <t>NT_plan</t>
  </si>
  <si>
    <t>TPECEL</t>
  </si>
  <si>
    <t>Tiempo promedio excedente para concluir estudios de licenciatura</t>
  </si>
  <si>
    <t>TPECEL = Total de trimestres realmente cursado por los egresados en el año / total de egresados en el año - número de trimestres establecidos en la duración normal prevista de cada plan de estudios</t>
  </si>
  <si>
    <t>Número de trimestres realmente cursados</t>
  </si>
  <si>
    <t>Tiempo promedio excedente para concluir estuidos de licenciatura</t>
  </si>
  <si>
    <t>Tiempo promedio excedente</t>
  </si>
  <si>
    <t>No. De reuniones con el GIC para establecer relaciones justas y armoniosas con el personal sindicalizado y su representación</t>
  </si>
  <si>
    <t>No. De reuniones con las Divisiones y RUL</t>
  </si>
  <si>
    <t>ROZGA LUTER RYSZARD EDWARD</t>
  </si>
  <si>
    <t>FIGUEROA ROMERO RAUL</t>
  </si>
  <si>
    <t>AGUILAR ASTORGA CARLOS RICARDO</t>
  </si>
  <si>
    <t>CHAVEZ BECKER CARLOS GABRIEL</t>
  </si>
  <si>
    <t>BLASQUEZ MARTINEZ LIDIA IVONNE</t>
  </si>
  <si>
    <t>REYES MERCADO YURI</t>
  </si>
  <si>
    <t>SANDOVAL GUTIERREZ JACOBO</t>
  </si>
  <si>
    <t>DOMINGUEZ MARIANI ELOISA</t>
  </si>
  <si>
    <t>JARDON VALADEZ HECTOR EDUARDO</t>
  </si>
  <si>
    <t>VON BULOW  PHILIPP</t>
  </si>
  <si>
    <t>PEREZ MARTINEZ FRANCISCO</t>
  </si>
  <si>
    <t>MARTINEZ TIBURCIO MARIA GABRIELA</t>
  </si>
  <si>
    <t>ZARZA VILLANUEVA HELIOT</t>
  </si>
  <si>
    <t>BENITEZ DAVILA MONICA FRANCISCA</t>
  </si>
  <si>
    <t>ROCHA ITURBIDE MANUEL</t>
  </si>
  <si>
    <t>SASTRE DOMINGUEZ MARIA PAZ</t>
  </si>
  <si>
    <t>GUTIERREZ GARZA RUBEN</t>
  </si>
  <si>
    <t>HERNANDEZ RAZO OSCAR ENRIQUE</t>
  </si>
  <si>
    <t>HERNANDEZ ZAPATA ERNESTO</t>
  </si>
  <si>
    <t>SOTO CORTES GABRIEL</t>
  </si>
  <si>
    <t>BERISTAIN CARDOSO RICARDO</t>
  </si>
  <si>
    <t>LOPEZ MALDONADO GUILLERMO</t>
  </si>
  <si>
    <t>LAGUNA SANCHEZ GERARDO ABEL</t>
  </si>
  <si>
    <t>LOPEZ GALVAN EDGAR</t>
  </si>
  <si>
    <t>ROSALES GONZALEZ RODRIGO</t>
  </si>
  <si>
    <t>MOSQUEDA GOMEZ CLAUDIA</t>
  </si>
  <si>
    <t>HERNANDEZ MAR RAUL</t>
  </si>
  <si>
    <t>PUERTA HUERTA JOSE PEDRO ANTONIO</t>
  </si>
  <si>
    <t>DIAZ GUTIERREZ CARLOS EDUARDO</t>
  </si>
  <si>
    <t>LARA CABALLERO MANUEL</t>
  </si>
  <si>
    <t>17-P</t>
  </si>
  <si>
    <t>Calif</t>
  </si>
  <si>
    <t>Calif/Plaza</t>
  </si>
  <si>
    <t>Proceso Sociales</t>
  </si>
  <si>
    <t>Aprobación del dictamen presentado por la Comisión de Planes y Programas de Estudio, con relación a la propuesta de formulación del Plan y Programas de Estudio de la Licenciatura en Ingeniería en Sistemas Mecatrónicos Industriales, de la División de Ciencias Básicas e Ingeniería y remisión de la propuesta al Colegio Académico para que se emita la resolución correspondiente</t>
  </si>
  <si>
    <t>Fuente: Coordinación de Enlace Académico</t>
  </si>
  <si>
    <t>HOME</t>
  </si>
  <si>
    <t>Aprobación de la propuesta del Consejo Académico de la Unidad Lerma, consistente en la creación del plan y los programas de estudio de la Licenciatura en Ingeniería en Sistemas Mecatrónicos Industriales. 
El inicio de la Licenciatura entrará en vigor en el Trimestre 2018-O.</t>
  </si>
  <si>
    <t>Aprobación de la propuesta inicial de Creación de la Licenciatura en Ingeniería en Sistemas Mecatrónicos Industriales,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</si>
  <si>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del Consejo Académico de la Unidad Lerma, consistente en la creación del plan y los programas de estudio de la Licenciatura en Ciencia y Tecnología de Alimentos. 
El inicio de la Licenciatura entrará en vigor en el Trimestre 2018-O.</t>
  </si>
  <si>
    <t>Aprobación de la propuesta inicial de Creación de la Maestría y Doctorado en Ciencias Sociales de la División de Ciencias Sociales y Humanidades, presentada por el Consejo Académico de la Unidad Lerma, y remitirla al Consejo Divisional para que continúe con la formulación del plan y los programas de estudio, de acuerdo con los previsto en los artículos 32 y 33 del Reglamento de Estudios Superiores.</t>
  </si>
  <si>
    <t>Criterios para la Presentación, Dictaminación y Aprobación de Programas de Servicios Social en la Unidad Lerma</t>
  </si>
  <si>
    <t>69.3.1</t>
  </si>
  <si>
    <t>Área de Investigación de Biotecnología y Microbilogía Ambiental (DCBS)</t>
  </si>
  <si>
    <t>Comisión encargada de apoyar el proceso de integración de la lista de cuando menos cinco aspirantes que deberá proponerse al Rector General de la Universidad Autónoma Metropolitana para la designación de la Rectora o Rector de la Unidad Lerma, Periodo 2018-2022, para realizar las actividades previstas en la convocatoria</t>
  </si>
  <si>
    <t>69.5.1</t>
  </si>
  <si>
    <t>Dr. José Mariano García Garibay</t>
  </si>
  <si>
    <t>Ciencia y Tecnología de los Alimentos</t>
  </si>
  <si>
    <t>(P/O reflejan el trimestre al que solicita ingreso el aspirante)</t>
  </si>
  <si>
    <t>ISMI</t>
  </si>
  <si>
    <t>ETD</t>
  </si>
  <si>
    <t>CTA</t>
  </si>
  <si>
    <t>PO promedio UAM-L</t>
  </si>
  <si>
    <t>Fuente: Secretaría de Educación Pública, www.planeacion.sep.gob.mx/principalescifras/ (Educación Media Superior, Todos los niveles Educativos, Todos los Servicios Educativos)</t>
  </si>
  <si>
    <t>Se consideran los estados 1 = Inscrito a UEA y 10 = Inscrito sin carga académica del AGA</t>
  </si>
  <si>
    <t>La matrícula es el número total de alumnos inscritos o reinscritos con (estado 1) o sin (estado 10) UEA inscritas</t>
  </si>
  <si>
    <t>MATRÍCULA LICENCIATURA POR SEXO (promedio anual)</t>
  </si>
  <si>
    <t>Fem</t>
  </si>
  <si>
    <t>Masc</t>
  </si>
  <si>
    <t>BAJAS DE LICENCIATURA POR SEXO, UAM LERMA</t>
  </si>
  <si>
    <t>Bajas en licenciatura por sexo</t>
  </si>
  <si>
    <t>Considera estado 5 (Titulados), 6 (Egresados) y 12 (Créditos cubiertos)</t>
  </si>
  <si>
    <t xml:space="preserve">Fem </t>
  </si>
  <si>
    <t>Asignadas 2018</t>
  </si>
  <si>
    <t>Pagadas 2018</t>
  </si>
  <si>
    <t>Dr. Edgar López Glaván</t>
  </si>
  <si>
    <t>Comisión encargada de dictaminar sobre el otorgamiento del Premio a las Áreas de Investigación 2018</t>
  </si>
  <si>
    <t>Comisión encargada de conducir el proceso de auscultación para la designación del Director de la División de Ciencias Básicas e Ingeniería, periodo 2018-2022</t>
  </si>
  <si>
    <t>73.9.1</t>
  </si>
  <si>
    <t>Comisión encargada de conducir el proceso de auscultación para la designación del Director de la División de Ciencias Biológicas y de la Salud, periodo 2018-2022</t>
  </si>
  <si>
    <t>77.6.1</t>
  </si>
  <si>
    <t>73.5.1</t>
  </si>
  <si>
    <t>77.3.1</t>
  </si>
  <si>
    <t>77.3.2</t>
  </si>
  <si>
    <t>Área de Biociencia y Biotecnología Agroalimentaria, Departamento de Ciencias de la Alimentación, División de Ciencias Biológicas y de la Salud.</t>
  </si>
  <si>
    <t>GRAFENO</t>
  </si>
  <si>
    <t>73.4.1</t>
  </si>
  <si>
    <t>Remoción de compuestos orgánicos persistentes en aguas residuales</t>
  </si>
  <si>
    <t>Diseño de la capa física de un sistema de comunicación 5G</t>
  </si>
  <si>
    <t>76.4</t>
  </si>
  <si>
    <t>Lineamientos para el uso de espacios Académicos de la División de Ciencias Básicas e Ingeniería</t>
  </si>
  <si>
    <t>76.5</t>
  </si>
  <si>
    <t xml:space="preserve">Lineamientos de Buenas Prácticas de las Coordinaciones de Estudio de la División de Ciencias Básicas e Ingeniería </t>
  </si>
  <si>
    <t>Comisión encargada de elaborar los criterios cualitativos y cuantitativos para evaluar las propuestas de áreas de investigación para el otorgamiento del Premio a la Áreas de Investigación 2018</t>
  </si>
  <si>
    <t>76.6.1</t>
  </si>
  <si>
    <t xml:space="preserve">Conservación del jaguar y otros felinos en la reserva de la biósfera La Encrucijada y en el Sistema Estuario Puerto Arista </t>
  </si>
  <si>
    <t>01.18.4</t>
  </si>
  <si>
    <t>15 - 22- feb -18</t>
  </si>
  <si>
    <t>Educación y Medio Ambiente en el Estado de México</t>
  </si>
  <si>
    <t>05.18.6.1</t>
  </si>
  <si>
    <t>Manejo de colonias de murinos para investigación biomédica</t>
  </si>
  <si>
    <t>05.18.6.2</t>
  </si>
  <si>
    <t>Actividad biológica de péptidos derivados de la hidrólisis de proteínas del suero de leche</t>
  </si>
  <si>
    <t>07.18.7</t>
  </si>
  <si>
    <t>Educación ambiental en el municipio de Lerma</t>
  </si>
  <si>
    <t>09.18.3</t>
  </si>
  <si>
    <t>02.18.6</t>
  </si>
  <si>
    <t>28-mzo-18</t>
  </si>
  <si>
    <t>02.18.5</t>
  </si>
  <si>
    <t>05.18.4</t>
  </si>
  <si>
    <t>01.18.9</t>
  </si>
  <si>
    <t>15 y 22-feb-18</t>
  </si>
  <si>
    <t>31-mzo-19</t>
  </si>
  <si>
    <t>Dra. Concepción Ramírez Lubianos</t>
  </si>
  <si>
    <t>02.18.8</t>
  </si>
  <si>
    <t>Dra. María Elizabeth Miranda Pérez</t>
  </si>
  <si>
    <t>09.18.5</t>
  </si>
  <si>
    <t>Dra. María Paz Sastre Domínguez</t>
  </si>
  <si>
    <t>Comisión encargada de llevar a cabo el procedimiento para el otorgamiento del Premio a la Docencia</t>
  </si>
  <si>
    <t>02-mzo-18</t>
  </si>
  <si>
    <t>Mtro. Juan Carlos López García</t>
  </si>
  <si>
    <t>Nuevas formas de participación cívica y política en los entornos digitales</t>
  </si>
  <si>
    <t>Un TECHO para mi país México A. C.</t>
  </si>
  <si>
    <t>Apoyo Parlamentario (Cámara de Diputados)</t>
  </si>
  <si>
    <t>Producción de obras artísticas interactivas con medios digitales</t>
  </si>
  <si>
    <t>Dr. Hugo Solís García</t>
  </si>
  <si>
    <t>Nota 71.1</t>
  </si>
  <si>
    <t>Informa final</t>
  </si>
  <si>
    <t>Nota 71.2</t>
  </si>
  <si>
    <t>Nota 71.5</t>
  </si>
  <si>
    <t>Nota 71.6</t>
  </si>
  <si>
    <t>Nota 71.7</t>
  </si>
  <si>
    <t>Nota 71.8</t>
  </si>
  <si>
    <t>Nota 71.9</t>
  </si>
  <si>
    <t>Nota 71.10</t>
  </si>
  <si>
    <t>Nota 76.1</t>
  </si>
  <si>
    <t>Arte digital y divulgación científica</t>
  </si>
  <si>
    <t>Nota 77.2</t>
  </si>
  <si>
    <t>Nota 77.3</t>
  </si>
  <si>
    <t>Nota 77.4</t>
  </si>
  <si>
    <t>Nota 77.5</t>
  </si>
  <si>
    <t>Nota 79.1</t>
  </si>
  <si>
    <t>Dr. Homero Jiménez Rabiela</t>
  </si>
  <si>
    <t>Dr. Mariano García Garibay</t>
  </si>
  <si>
    <t>Dra. Patricia Gazcon Muro</t>
  </si>
  <si>
    <t>Aprobación del Anteproyecto de Presupuesto de la División de Ciencias Sociales y Humanidades para el año 2019</t>
  </si>
  <si>
    <t>11.18.3</t>
  </si>
  <si>
    <t>Presentación del anteproyecto de presupuesto para el año 2019, de la División de Ciencias Biológicas y de la Salud</t>
  </si>
  <si>
    <t>Aprobación del Proyecto de Presupuesto de Ingresos y Egresos de la Unidad Lerma para el año 2019, y de su presentación al Patronato de la Universidad por conducto del Rector General</t>
  </si>
  <si>
    <t>*Considera solamente licenciaturas que pudieron haber presentado egreso</t>
  </si>
  <si>
    <t>Dr. Heliot Zarza Villanueva</t>
  </si>
  <si>
    <t>78.6.1</t>
  </si>
  <si>
    <t>10.18.4</t>
  </si>
  <si>
    <t>Aprobación del Dictamen sobre la "Adecuación al Plan y Programas de Estudio del Doctorado en Ciencias Biológicas y de la Salud"</t>
  </si>
  <si>
    <t>11.18.4</t>
  </si>
  <si>
    <t>Nota 80.2</t>
  </si>
  <si>
    <t>Presentación de informe</t>
  </si>
  <si>
    <t>ALUMNOS QUE REALIZARON SERVICIO SOCIAL 2018</t>
  </si>
  <si>
    <t>ALUMNOS QUE REALIZARON PRÁCTICAS PROFESIONALES 2018</t>
  </si>
  <si>
    <t>17-ene-16
15-mar-16
31-may-18</t>
  </si>
  <si>
    <t>10-jul-18
10-jul-22</t>
  </si>
  <si>
    <t>17-09-11
30-sep-18</t>
  </si>
  <si>
    <t>16-09-15
29-sep-22</t>
  </si>
  <si>
    <t>03-oct-11
14-oct-18</t>
  </si>
  <si>
    <t>02-oct-15
13-oct-22</t>
  </si>
  <si>
    <t>30-seo-13</t>
  </si>
  <si>
    <t>Aprobación de la propuesta inicial de Creación de la Maestría y Doctorado en Ciencias e Ingeniería,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</si>
  <si>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449.A</t>
  </si>
  <si>
    <t>El Colegio Académico recibió la información de los consejos divisionales de Ciencias Naturales e Ingeniería y Ciencias Biológicas y de la Salud de las unidades Azcapotzalco, Cuajimalpa, Iztapalapa, Lerma y Xochimilco, sobre las siguientes adecuaciones al Plan y programa de estudio del Doctorado en Ciencias Biológicas y de la Salud, vigentes a partir de trimestre 19-P</t>
  </si>
  <si>
    <t>Prom UAML</t>
  </si>
  <si>
    <t>Puntaje PO
Min</t>
  </si>
  <si>
    <t>Puntaje PO
Max</t>
  </si>
  <si>
    <t>Promedio</t>
  </si>
  <si>
    <t>Fuente: Dirección de Divisiones y Coordinación de Enlace Académico</t>
  </si>
  <si>
    <t>Curso</t>
  </si>
  <si>
    <t>Taller</t>
  </si>
  <si>
    <t xml:space="preserve">Aulas </t>
  </si>
  <si>
    <t xml:space="preserve">Laboratorios </t>
  </si>
  <si>
    <t xml:space="preserve">Biblioteca </t>
  </si>
  <si>
    <t xml:space="preserve">Centro de cómputo </t>
  </si>
  <si>
    <t xml:space="preserve">Comedor </t>
  </si>
  <si>
    <t xml:space="preserve">Deportivas </t>
  </si>
  <si>
    <t xml:space="preserve">Áreas de Servicio </t>
  </si>
  <si>
    <t xml:space="preserve">Equipos nuevos siempre con refrigerante ecológico </t>
  </si>
  <si>
    <t>m²</t>
  </si>
  <si>
    <t>N/A</t>
  </si>
  <si>
    <t>Solicitudes atendidas de limpieza profunda</t>
  </si>
  <si>
    <t>Promedio de refrigerios servidos por día</t>
  </si>
  <si>
    <t xml:space="preserve">No. de días hábiles en que se dio servicio </t>
  </si>
  <si>
    <t>No. de boletos vendidos de forma manual para servicio de refrigerio</t>
  </si>
  <si>
    <t>Solicitudes de servicio de transporte recibidas</t>
  </si>
  <si>
    <t>Solicitudes de transporte atendidas</t>
  </si>
  <si>
    <t>No. de solicitudes de servicio evaluadas por el usuario</t>
  </si>
  <si>
    <t>Solicitudes atendidas de traslado de mobiliario</t>
  </si>
  <si>
    <t>Plazas en plantilla (cargadores)</t>
  </si>
  <si>
    <t xml:space="preserve">Supervisores del servicio </t>
  </si>
  <si>
    <t>Máquinas expendedoras de alimentos y bebidas frías</t>
  </si>
  <si>
    <t>Máquinas expendedoras de bebidas calientes (café)</t>
  </si>
  <si>
    <t>PLAZAS EN PLANTILLA</t>
  </si>
  <si>
    <t>Vigilante (base)</t>
  </si>
  <si>
    <t>Auxiliar de limpieza (base)</t>
  </si>
  <si>
    <t>Intendente (base)</t>
  </si>
  <si>
    <t>Auxiliar de carga (base)</t>
  </si>
  <si>
    <t>Jardinero (base)</t>
  </si>
  <si>
    <t>Supervisor (confianza)</t>
  </si>
  <si>
    <t>Responsable técnico administrativo (confianza)</t>
  </si>
  <si>
    <t>No. de observaciones de auditoría Interna respondidas</t>
  </si>
  <si>
    <t>Fuente: Secretaría de la Unidad Lerma</t>
  </si>
  <si>
    <t>Total de Acervo Documental (Volúmenes)</t>
  </si>
  <si>
    <t>Total de Títulos registrados</t>
  </si>
  <si>
    <t>Colecciones Especiales</t>
  </si>
  <si>
    <t>Asistencia a usuarios en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</si>
  <si>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</si>
  <si>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</si>
  <si>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</si>
  <si>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</si>
  <si>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</si>
  <si>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</si>
  <si>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</si>
  <si>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Bases de datos en CD-Rom</t>
  </si>
  <si>
    <t>Mapas</t>
  </si>
  <si>
    <t xml:space="preserve">Tesis en formato digital </t>
  </si>
  <si>
    <t>Consultas en bases de datos vía Internet</t>
  </si>
  <si>
    <t>Consultas en bases de datos en CD-Rom</t>
  </si>
  <si>
    <t>Recursos en Repositorio Digital</t>
  </si>
  <si>
    <t>Superficie del terreno (m2)</t>
  </si>
  <si>
    <t>Superficie total construida (m2)</t>
  </si>
  <si>
    <t>Baloncesto</t>
  </si>
  <si>
    <t>Dr. Gustavo Sergio Lins Ribeiro</t>
  </si>
  <si>
    <t>Renunció</t>
  </si>
  <si>
    <t>¿Qué disciplinas participan?</t>
  </si>
  <si>
    <t>¿Se realizó en colaboración con otra institución?</t>
  </si>
  <si>
    <t>¿Es electrónica la publicación?</t>
  </si>
  <si>
    <t>¿Es de libre acceso?</t>
  </si>
  <si>
    <t>¿Se encuentra sujeta a periodo de embargo?</t>
  </si>
  <si>
    <t>¿Se entregó copia al respositorio digital de la Unidad?</t>
  </si>
  <si>
    <t>Si</t>
  </si>
  <si>
    <t>No</t>
  </si>
  <si>
    <t>No hubo premio</t>
  </si>
  <si>
    <t>Karen Samara Miranda Campos</t>
  </si>
  <si>
    <t>ING.025.17</t>
  </si>
  <si>
    <t>EC.L.CBS.b.001.18</t>
  </si>
  <si>
    <t>EC.L.CBI.b.001.18</t>
  </si>
  <si>
    <t>EC.L.CBI.b.002.18</t>
  </si>
  <si>
    <t>Recusros de la Tierra</t>
  </si>
  <si>
    <t>EC.L.CBI.c.001.18</t>
  </si>
  <si>
    <t>CO.L.CBS.a.001.18</t>
  </si>
  <si>
    <t>EC.L.CBS.a.001.18</t>
  </si>
  <si>
    <t>EC.L.CBS.a.002.18</t>
  </si>
  <si>
    <t>CDHUM/002/2018</t>
  </si>
  <si>
    <t>Santiago Alonso Palmas Pérez</t>
  </si>
  <si>
    <t>CO.L.CSH.c.001.18</t>
  </si>
  <si>
    <t>EC.L.CBI.b.003.18</t>
  </si>
  <si>
    <t>EC.L.CBI.c.003.18</t>
  </si>
  <si>
    <t>EC.L.CBI.b.004.18</t>
  </si>
  <si>
    <t>EC.L.CSH.c.001.18</t>
  </si>
  <si>
    <t>09:00-14:00 y 15:00-19:00</t>
  </si>
  <si>
    <t>CO.L.CBI.c.001.18</t>
  </si>
  <si>
    <t>EC.L.CBS.a.003.18</t>
  </si>
  <si>
    <t>CO.L.CBI.a.001.18</t>
  </si>
  <si>
    <t>EC.L.CBS.b.002.18</t>
  </si>
  <si>
    <t>EC.L.CSH.c.002.18</t>
  </si>
  <si>
    <t>EC.L.CBI.c.002.18</t>
  </si>
  <si>
    <t>CDHUM/001/2018</t>
  </si>
  <si>
    <t>Ana María Valle Vázquez</t>
  </si>
  <si>
    <t>CDA05.174.18</t>
  </si>
  <si>
    <t>2018-2019</t>
  </si>
  <si>
    <t>CDA04.144.18</t>
  </si>
  <si>
    <t>EC.L.CSH.a.001.18</t>
  </si>
  <si>
    <t>EC.L.CBI.a.003.18</t>
  </si>
  <si>
    <t>EC.L.CBI.a.004.18</t>
  </si>
  <si>
    <t>EC.L.CBI.b.007.18</t>
  </si>
  <si>
    <t>EC.L.CBI.a.005.18</t>
  </si>
  <si>
    <t>EC.L.CBI.c.005.18</t>
  </si>
  <si>
    <t>EC.L.CBI.c.006.18</t>
  </si>
  <si>
    <t>CDA07.254.18</t>
  </si>
  <si>
    <t>CO.L.CSH.c.002.18</t>
  </si>
  <si>
    <t>ING.022.18</t>
  </si>
  <si>
    <t>Daniel Librado Martínez Vázquez</t>
  </si>
  <si>
    <t>CO.L.CSH.a.001.18</t>
  </si>
  <si>
    <t>EC.L.CSH.a.002.18</t>
  </si>
  <si>
    <t>EC.L.CSH.c.004.18</t>
  </si>
  <si>
    <t>CD.CSHL.002.18</t>
  </si>
  <si>
    <t>Alma Patricia de León Calderón</t>
  </si>
  <si>
    <t>CD.CSHL.003.18</t>
  </si>
  <si>
    <t>Gerardo Vázquez Hernández</t>
  </si>
  <si>
    <t>CD.CSHL.004.18</t>
  </si>
  <si>
    <t>Julieta Martínez Cuero</t>
  </si>
  <si>
    <t>CD.CSHL.005.18</t>
  </si>
  <si>
    <t>Nadia Montserrat García Espino</t>
  </si>
  <si>
    <t>CD.CSHL.006.18</t>
  </si>
  <si>
    <t>Misael Josué Marín Sánchez</t>
  </si>
  <si>
    <t>CD.CSHL.007.18</t>
  </si>
  <si>
    <t>Abigail Martínez Mendoza</t>
  </si>
  <si>
    <t>CS.010.18</t>
  </si>
  <si>
    <t>CBI.03.18</t>
  </si>
  <si>
    <t>Ernesto Arturo Bosquez Molina</t>
  </si>
  <si>
    <t>CBI.04.18</t>
  </si>
  <si>
    <t>Gehovana González Blanco</t>
  </si>
  <si>
    <t>CBI.05.18</t>
  </si>
  <si>
    <t>Carlos David Silva Luna</t>
  </si>
  <si>
    <t>CBI.06.18</t>
  </si>
  <si>
    <t>Amado Guitiérrez Gómez</t>
  </si>
  <si>
    <t>CBI.08.18</t>
  </si>
  <si>
    <t>CBI.07.18</t>
  </si>
  <si>
    <t>Quiroz Velázquez Victor Eduardo</t>
  </si>
  <si>
    <t>CBI.09.18</t>
  </si>
  <si>
    <t>EC.L.CBI.b.005.18</t>
  </si>
  <si>
    <t>CBI.10.18</t>
  </si>
  <si>
    <t>EC.L.CBI.b.006.18</t>
  </si>
  <si>
    <t>CBI.11.18</t>
  </si>
  <si>
    <t>José Luis Salazar Laureles</t>
  </si>
  <si>
    <t>EC.L.CBI.a.001.18</t>
  </si>
  <si>
    <t>CBI.12.18</t>
  </si>
  <si>
    <t>José Rafael García Sánchez</t>
  </si>
  <si>
    <t>EC.L.CBI.a.002.18</t>
  </si>
  <si>
    <t>CBI.13.18</t>
  </si>
  <si>
    <t>EC.L.CBI.c.004.18</t>
  </si>
  <si>
    <t>CBI.14.18</t>
  </si>
  <si>
    <t>Daniela Aguirre Guerrero</t>
  </si>
  <si>
    <t>EC.L.CSH.c.003.18</t>
  </si>
  <si>
    <t>Proceso Productivo</t>
  </si>
  <si>
    <t>CBI.15.18</t>
  </si>
  <si>
    <t>Daniel Téllez Velasco</t>
  </si>
  <si>
    <t>CBI.16.18</t>
  </si>
  <si>
    <t>Claudia Callejo Mercado</t>
  </si>
  <si>
    <t>CBI.17.18</t>
  </si>
  <si>
    <t>CBI.19.18</t>
  </si>
  <si>
    <t>Celso Márquez Sánchez</t>
  </si>
  <si>
    <t>CBI.20.18</t>
  </si>
  <si>
    <t>Victor Eduardo Quiroz Velazquez</t>
  </si>
  <si>
    <t>CBI.18.18</t>
  </si>
  <si>
    <t>Jesus Ramiro Félix Félix</t>
  </si>
  <si>
    <t>EC.L.CBI.a.006.18</t>
  </si>
  <si>
    <t>CBIL.01.19</t>
  </si>
  <si>
    <t>DESIERTO</t>
  </si>
  <si>
    <t>EC.L.CBI.b.008.18</t>
  </si>
  <si>
    <t>CBIL.02.19</t>
  </si>
  <si>
    <t xml:space="preserve"> María del Carmen Escobar Villanueva</t>
  </si>
  <si>
    <t>ING.015.18</t>
  </si>
  <si>
    <t>Carlos Ortega Laurel</t>
  </si>
  <si>
    <t>Establecer las condiciones a las que se sujeta la dispersión de recursos asignados a "LA UAM-L" en el CAR 255399 a favor de "EL CINVESTAV", bajo el convenio patrocinado 517005-54510125, para que el Departamento de Genética y Biología Molecular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"EL CINVESTAV"</t>
  </si>
  <si>
    <t>UNAM Instituto de Neurobiología</t>
  </si>
  <si>
    <t>Establecer las condiciones a las que se sujeta la dispersión de recursos asignados a "LA UAM-L" en el CAR 255399 a favor de "LA UNAM", para que el Instituto de Neurobiología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"LA UNAM"</t>
  </si>
  <si>
    <t>CONACYT</t>
  </si>
  <si>
    <t>Proporcionar al “CONACYT” el Servicio de Asesoría para la Operación de Programas: Evaluación de Consistencia y Resultados de los Programas Presupuestarios S190- “Becas de Posgrado y Apoyos a la Calidad”, S236- “Fortalecimiento de la Infraestructura Científica y Tecnológica” y U003- “Innovación Tecnológica para Incrementar la Productividad de las Empresas”, de conformidad con el contrato y con el ANEXO ÚNICO (Términos de Referencia).</t>
  </si>
  <si>
    <t>Establecer las particularidades a las que se sujeta la colaboración entre "LAS PARTES", para que "LA UAM-L" participe con diversas actividades en el marco del VI Festival Cultural Martín Reolín Varejón organizado por "EL AYUNTAMIENTO".</t>
  </si>
  <si>
    <t>Coordinación de Vinculación</t>
  </si>
  <si>
    <t>Consejo de Investigación y Evaluación de la Política Social</t>
  </si>
  <si>
    <t>Establecer las bases y mecanismos operativos entre “LAS PARTES”, con el propósito de formular los convenios específicos, para desarrollar las siguientes actividades:</t>
  </si>
  <si>
    <t>1.     Programas de formación y actualización mediante seminarios, cursos, diplomados, talleres y congresos, entre otros.</t>
  </si>
  <si>
    <t xml:space="preserve">2.     Realización de estudios e investigaciones de aplicabilidad social en campos de interés común. </t>
  </si>
  <si>
    <t>3.     Realización de servicio social o prácticas profesionales de los alumnos o egresados de “LA UAM-L” en “EL CIEPS”, así como la participación de los profesores-investigadores, con trabajos de investigación y artículos en la revista Cofactor.</t>
  </si>
  <si>
    <t>4.     Intercambio de información, publicaciones, acervos bibliográficos y audiovisuales, bancos de datos y sistemas de información.</t>
  </si>
  <si>
    <t>5. Difusión y extensión del conocimiento generado en las áreas de experiencia, interés y coincidencia institucional, mediante la realización de eventos que favorezcan dicha actividad, además de llevar a cabo publicaciones conjuntas si es voluntad de “LAS PARTES”, como resultado de las actividades académicas o de investigación que lleguen a desarrollarse</t>
  </si>
  <si>
    <t>Instituto Nacional de Cardiología "Ignacio Chávez"</t>
  </si>
  <si>
    <t>Rectoría de la Unidad</t>
  </si>
  <si>
    <t>PERMANENTE</t>
  </si>
  <si>
    <t>Realizar para la "LA UAEM" la prestación del servicio académico consistente en la “Evaluación de consistencia y resultados para evaluar el Programa Educación Superior, del proyecto Educación Superior Universitaria con referencia al otorgamiento de becas, de conformidad con lo que establece el Programa Anual de Evaluación 2018 de la Universidad Autónoma del Estado de México”</t>
  </si>
  <si>
    <t>Sea Shepherd México A.C.</t>
  </si>
  <si>
    <t>Establecer las bases y mecanismos operativos entre “LAS PARTES”, para coordinar sus esfuerzos con el propósito de desarrollar diversos programas conjuntos de investigación, servicio social, uso de información científica y técnica, organización de eventos de extensión y difusión en los campos científico, cultural y humanístico, y las demás de interés para ambas partes</t>
  </si>
  <si>
    <t>UNAM Instituto de Fisiología Celular
CINVESTAV Departamento de Farmacología</t>
  </si>
  <si>
    <t>DÉCIMA QUINTA. VIGENCIA. Dadas las características del objeto del presente convenio, “LAS PARTES” acuerdan que entrará en vigor a partir de la fecha de su firma y concluirá el 14 de julio de 2020, sin menoscabo de poder prorrogar la vigencia con antelación a la fecha de su vencimiento, misma que se realizará mediante el convenio correspondiente</t>
  </si>
  <si>
    <t>MODIFICACIÓN AL ANEXO B. La modificación al ANEXO B del acuerdo de colaboración de consorcio, mismo que firmado forma parte del presente convenio, se realiza con la finalidad de establecer la distribución del gasto corriente y de inversión de las etapas 2 y 3 del proyecto “OBETEEN-NEUROCOGNITIVE IMPACT OF JUVENILE OBESITY: EXPERIMENTAL AND CLINICAL APPROACHES”, el cual será aplicado de manera general para las Instituciones integrantes del consorcio.</t>
  </si>
  <si>
    <t>Colegio de Estudios Científicos y Tecnológicos del Estado de México</t>
  </si>
  <si>
    <t>Establecer las bases de colaboración entre “LAS PARTES” a fin de que los alumnos de “EL CECYTEM”, realicen su servicio social en las instalaciones de “LA UAM-L”, conforme a la programación de actividades aprobadas previamente por la División de Ciencias Básicas e Ingeniería de “LA UAM-L”</t>
  </si>
  <si>
    <t>Secretaría de la Función Pública, Gobierno de Zacatecas</t>
  </si>
  <si>
    <t>“EL PRESTADOR DE SERVICIOS” se obliga con la “SFP” a realizar la Evaluación de Consistencia y Resultados al Fondo para el Fomento Productivo de la Mujer para el ejercicio 2017, mismo que ejecutó la Secretaría de la Mujer, de conformidad con el Anexo Único.</t>
  </si>
  <si>
    <t>“EL PRESTADOR DE SERVICIOS” se obliga con la “SFP” a realizar la Evaluación de Consistencia y Resultados al Programa Estratégico para el Fortalecimiento y la Competitividad de las Actividades Económicas del Estado de Zacatecas para el ejercicio 2017, mismo que ejecutó el Consejo Estatal de Desarrollo Económico del Estado de Zacatecas, de conformidad con el Anexo Único</t>
  </si>
  <si>
    <t xml:space="preserve">Contrato de Donación. Gamma Cámara con sistema CT integrado, doble, Marca General Electric, Mod.  Millenium, Serie 10385, Placa 29704  </t>
  </si>
  <si>
    <t>Mtro. Chávez Becker Carlos Gabriel
Dr. Martínez González Alejandro Natal
Dra. Martínez Tiburcio María Gabriela
Dra. Blásquez Martinez Lidia Ivonne
Dra. Eva Raquel Güereca Torres</t>
  </si>
  <si>
    <t xml:space="preserve">Fisiología Integrativa y de Sistemas </t>
  </si>
  <si>
    <t>Dr. Alavez Espidio Silvestre de Jesús</t>
  </si>
  <si>
    <t xml:space="preserve">Arte, Ciencia y Tecnología </t>
  </si>
  <si>
    <t>Núm</t>
  </si>
  <si>
    <t>Dra. Benitez Dávila Mónica Francisca
Dra. Mosqueda Gómez Claudia
Dra. Sastre Domínguez María Paz</t>
  </si>
  <si>
    <t>UAM-L-CA-7</t>
  </si>
  <si>
    <t>UAM-L-CA-9</t>
  </si>
  <si>
    <t>1
1
1</t>
  </si>
  <si>
    <t>UAM L</t>
  </si>
  <si>
    <t>17-jun-2013
23-jul-2018</t>
  </si>
  <si>
    <t>16-jun-2016
22-jul-2021</t>
  </si>
  <si>
    <t>10-dic-2014
19-jul-2017</t>
  </si>
  <si>
    <t>09-dic-2017
18-jul-2020</t>
  </si>
  <si>
    <t xml:space="preserve">Comisión encargada de formular un proyecto de reforma al Reglamento de Alumnos, a fin de incluir la violencia de género en el Capítulo IV del mismo. </t>
  </si>
  <si>
    <t>Comisión encargada de analizar la propuesta de Programa Unitario para la Prevención, Atención y Erradicación de la Violencia de Género.</t>
  </si>
  <si>
    <t>Nota 86.1 RICBS</t>
  </si>
  <si>
    <t>Recepción de la información presentada por el Consejo Divisional de Ciencias Biológicas y de la Salud, sobre las adecuaciones efectuadas al plan y programas de estudio del Doctorado en Ciencias Biológicas y de la Salud</t>
  </si>
  <si>
    <t>11-jun.18</t>
  </si>
  <si>
    <t>81.3</t>
  </si>
  <si>
    <t xml:space="preserve">Lineamientos Editoriales de la División de Ciencias Básicas e Ingeniería </t>
  </si>
  <si>
    <t xml:space="preserve">Dr. Díaz Gutiérrez Carlos Eduardo </t>
  </si>
  <si>
    <t xml:space="preserve">Dr. Beristain Cardos Ricardo </t>
  </si>
  <si>
    <t>Dra. Miranda Campos Karen Samara</t>
  </si>
  <si>
    <t>A new generation of microbial electrochemical wetland for effective decentralized wastewater treatment</t>
  </si>
  <si>
    <t>Análisis del funcionamiento hidrogeológico de las Ciénegas de Lerma Estado de México y evaluación de su potencia de depuración</t>
  </si>
  <si>
    <t xml:space="preserve">Dra. Eloísa Domínguez Mariani </t>
  </si>
  <si>
    <t>83.8.1</t>
  </si>
  <si>
    <t>Dra. Karen Samara Miranda Campos</t>
  </si>
  <si>
    <t>83.8.2</t>
  </si>
  <si>
    <t>83.8.3</t>
  </si>
  <si>
    <t xml:space="preserve">informe final </t>
  </si>
  <si>
    <t>Aprobación del Anteproyecto de Presupuesto de Ingresos y Egresos de la División de Ciencias Básicas e Ingeniería para el 2019</t>
  </si>
  <si>
    <t>12.18.4</t>
  </si>
  <si>
    <t>12.18.5</t>
  </si>
  <si>
    <t>Macroalgas marinas mexicanas: sistemática, filogenia, biogeografía y filogregr</t>
  </si>
  <si>
    <t>12.18.7</t>
  </si>
  <si>
    <t>Mtro. Pablo Adolfo Mayer Villa</t>
  </si>
  <si>
    <t>Dr. Marcel Pérez Morales</t>
  </si>
  <si>
    <t>Área de Investigación en Recursos Hídricos y Mecánica de Fluidos (DCBI)</t>
  </si>
  <si>
    <t>Área de Investigación en Nanomateriales y Biofísica Molecular (DCBI)</t>
  </si>
  <si>
    <t>Área de Investigación en Estudios sobre Cultura Digital (DCSH)</t>
  </si>
  <si>
    <t xml:space="preserve">C  </t>
  </si>
  <si>
    <t>2017-2018
2018-2020</t>
  </si>
  <si>
    <t xml:space="preserve"> Dr. Ricardo Beristain Cardoso</t>
  </si>
  <si>
    <t xml:space="preserve">Externo </t>
  </si>
  <si>
    <t>Interdepartamental 
(Procesos Productivos / Sistemas de Información y Comunicaciones)</t>
  </si>
  <si>
    <t>BIOL.019.18</t>
  </si>
  <si>
    <t>Zarza Villanueva Heliot</t>
  </si>
  <si>
    <t>Género</t>
  </si>
  <si>
    <t>F</t>
  </si>
  <si>
    <t>Dra. María Guadalupe López Sandoval</t>
  </si>
  <si>
    <t>CD.CBS.L017.16</t>
  </si>
  <si>
    <t>CD.CBS.L.016.18</t>
  </si>
  <si>
    <t>CD.CBS.L.017.18</t>
  </si>
  <si>
    <t>González Zalazar Constantino</t>
  </si>
  <si>
    <t>S/D</t>
  </si>
  <si>
    <t>CD.CBS.L.018.18</t>
  </si>
  <si>
    <t>CD.CBS.L.019.18</t>
  </si>
  <si>
    <t>Escobar Villanueva María del Carmen</t>
  </si>
  <si>
    <t>Dra. Julieta Martínez Cuero</t>
  </si>
  <si>
    <t>Mtra. Nadia Monserrat García Espino</t>
  </si>
  <si>
    <t>Monitoreo de poblaciones de murciélagos de Lerma y sus alrededores por medio de la captura en campo y grabación de vocalizaciones en su hábitat</t>
  </si>
  <si>
    <t xml:space="preserve"> Criterios para la Presentación y Entrega de la Distribución de Coeficientes de Participación y Horas Frente a Grupo del Personal Académico en la Licenciatura en Ciencia y Tecnología de los Alimentos de la División de Ciencias Biológicas y de la Salud, Unidad Lerma</t>
  </si>
  <si>
    <t>Ingreso</t>
  </si>
  <si>
    <t>AGA 15P</t>
  </si>
  <si>
    <t>AGA 11P</t>
  </si>
  <si>
    <t>Cohorte</t>
  </si>
  <si>
    <t>Ins_UEA</t>
  </si>
  <si>
    <t>Ins_scarg</t>
  </si>
  <si>
    <t>AGA 15O</t>
  </si>
  <si>
    <t>AGA 11O</t>
  </si>
  <si>
    <t>AGA 16O</t>
  </si>
  <si>
    <t>AGA 12O</t>
  </si>
  <si>
    <t>AGA 17P</t>
  </si>
  <si>
    <t>AGA 13P</t>
  </si>
  <si>
    <t>AGA 17O</t>
  </si>
  <si>
    <t>AGA 13O</t>
  </si>
  <si>
    <t>AGA 18P</t>
  </si>
  <si>
    <t>AGA 14P</t>
  </si>
  <si>
    <t>14-P VS 18-P</t>
  </si>
  <si>
    <t>AGA 18O</t>
  </si>
  <si>
    <t>AGA 14O</t>
  </si>
  <si>
    <t>14-O VS 18-O</t>
  </si>
  <si>
    <t>2014-2018</t>
  </si>
  <si>
    <t>Solicitudes de prestaciones otorgadas de manera electrónica</t>
  </si>
  <si>
    <t>CONVENIOS</t>
  </si>
  <si>
    <t>Totales</t>
  </si>
  <si>
    <t>Autorización del Presupuesto de Ingresos y Egresos de la Universidad, correspondiente al año 2019</t>
  </si>
  <si>
    <t xml:space="preserve">Mide el porcentaje de alumnos de licenciatura que terminó con éxito sus estudios por chohorte generacional. </t>
  </si>
  <si>
    <t>ETCR= ((alumnos de licenciatura egresados + alumnos de licenciatura con  100% de créditos cubiertos, de acuerdo con su cohorte generacional) / (alumnos inscritos a UEA + alumnos inscritos sin carga académica))*100</t>
  </si>
  <si>
    <t>14P</t>
  </si>
  <si>
    <t>14O</t>
  </si>
  <si>
    <t>Eficiencia terminal</t>
  </si>
  <si>
    <t>ET</t>
  </si>
  <si>
    <t>T_ing</t>
  </si>
  <si>
    <t>EDO5</t>
  </si>
  <si>
    <t>EDO6</t>
  </si>
  <si>
    <t>EDO12</t>
  </si>
  <si>
    <t>T_egr</t>
  </si>
  <si>
    <t>T_insc</t>
  </si>
  <si>
    <t>Trim</t>
  </si>
  <si>
    <t>Inscritos</t>
  </si>
  <si>
    <t>Egre/Insc</t>
  </si>
  <si>
    <t>Tit/Egre</t>
  </si>
  <si>
    <t>Tit/ing</t>
  </si>
  <si>
    <t>A_ing</t>
  </si>
  <si>
    <t>Año_egreso</t>
  </si>
  <si>
    <t>Global</t>
  </si>
  <si>
    <t>Licenciaturas*</t>
  </si>
  <si>
    <t>Total 2018</t>
  </si>
  <si>
    <t>GÜERECA TORRES EVA RAQUEL</t>
  </si>
  <si>
    <t>MIRANDA CAMPOS KAREN SAMARA</t>
  </si>
  <si>
    <t>MARTINEZ VAZQUEZ DANIEL LIBRADO</t>
  </si>
  <si>
    <t>ORTEGA LAUREL CARLOS</t>
  </si>
  <si>
    <t>08:00-12:00</t>
  </si>
  <si>
    <t>18-I</t>
  </si>
  <si>
    <t>18-P</t>
  </si>
  <si>
    <t>18-O</t>
  </si>
  <si>
    <t>CINVESTAV Departamento de Genética y Biología Molecular</t>
  </si>
  <si>
    <t xml:space="preserve">FUENTE: Para Lerma: AGA de Licenciatura - Dirección de Sistemas Escolares </t>
  </si>
  <si>
    <t>Fuente: Semanario UAM, Anexo Convocatoria de Ingreso al personal académico</t>
  </si>
  <si>
    <t>Fuente: Acuerdos de las Sesiones de Consejos Divisionales</t>
  </si>
  <si>
    <t xml:space="preserve">Fuente: Coordinación de Vinculación </t>
  </si>
  <si>
    <t>Fuente: Acuerdos de las Sesiones de Consejo Académcio, UAM Lerma</t>
  </si>
  <si>
    <t>Fuente: Acuerdos de las Sesiones de Consejo Académico y Divisionales, UAM Lerma</t>
  </si>
  <si>
    <t>Fuente: Acuerdos de las Sesiones de Colegio Académico, Consejo Académico y Consejos Divisionales</t>
  </si>
  <si>
    <t>Fuente: Sesiones de Consejos Académico y Divisionales</t>
  </si>
  <si>
    <t>Fuente: Sesiones de Consejos Divisionales</t>
  </si>
  <si>
    <t>Dra. Daniela Aguirre Guerrero</t>
  </si>
  <si>
    <t xml:space="preserve">Sistemas de Información y Comunicación </t>
  </si>
  <si>
    <t xml:space="preserve">Dra. Miriam Fabiola Fabela Morón </t>
  </si>
  <si>
    <t xml:space="preserve">Ciencias de la Alimentación </t>
  </si>
  <si>
    <t>18.19.6</t>
  </si>
  <si>
    <t>18.19.5</t>
  </si>
  <si>
    <t>18.19.4</t>
  </si>
  <si>
    <t xml:space="preserve">Dra. María Encarnación Mena Martínez </t>
  </si>
  <si>
    <t>18.19.3</t>
  </si>
  <si>
    <t xml:space="preserve">Dra. Ana Pamela Salcedo Tello </t>
  </si>
  <si>
    <t xml:space="preserve">Ciencias de la Salud </t>
  </si>
  <si>
    <t>15.19.7</t>
  </si>
  <si>
    <t xml:space="preserve">Dr. José Domingo Ordoñez Gómez </t>
  </si>
  <si>
    <t>01.19.5</t>
  </si>
  <si>
    <t>12.18.8</t>
  </si>
  <si>
    <t>Dr. Jesús Fernando Monreal Ramírez</t>
  </si>
  <si>
    <t xml:space="preserve">Mtra. Anabel Castro Meagher </t>
  </si>
  <si>
    <t>Aprobación del Anteproyecto de Presupuesto de Ingresos y Egresos de la División de Ciencias Básicas e Ingeniería para el 2020</t>
  </si>
  <si>
    <t>BUSSY ANNE LAURE SABINE</t>
  </si>
  <si>
    <t>Intercambiada UAM AZC</t>
  </si>
  <si>
    <t>2017-2019
2019-2021</t>
  </si>
  <si>
    <t>JD (16-20)</t>
  </si>
  <si>
    <t>SA
DD (18-22)</t>
  </si>
  <si>
    <t>17-jun-13
14-ago-19</t>
  </si>
  <si>
    <t>16-jun-16
13-ago-22</t>
  </si>
  <si>
    <t>JD (12-16)
2018
2019-2021</t>
  </si>
  <si>
    <t>21-jul-15
14-ago-19</t>
  </si>
  <si>
    <t>20-jul-18
13-ago-22</t>
  </si>
  <si>
    <t>17-jul-16
14-ago-19</t>
  </si>
  <si>
    <t>16-jul-19
13-ago-22</t>
  </si>
  <si>
    <t>JD (17-21)</t>
  </si>
  <si>
    <t>16-ene-12
01-feb-16</t>
  </si>
  <si>
    <t>15-ene-16
vigente</t>
  </si>
  <si>
    <t>RU (14-18)</t>
  </si>
  <si>
    <t>DD (14-18)</t>
  </si>
  <si>
    <t>JD (12-16)
2019</t>
  </si>
  <si>
    <t>EVALUACION CURRICULAR</t>
  </si>
  <si>
    <t>17-jun-13
17-jun-16
14-ago-19</t>
  </si>
  <si>
    <t>16-jun-16
16-jun-19
13-ago-22</t>
  </si>
  <si>
    <t>JD (15-19)</t>
  </si>
  <si>
    <t>2017-2018
JD (16-20)</t>
  </si>
  <si>
    <t>17-jun-16
14-ago-19</t>
  </si>
  <si>
    <t>16-jun-19
13-ago-22</t>
  </si>
  <si>
    <t>Intercambiada con UAMI</t>
  </si>
  <si>
    <t xml:space="preserve">2014-2016
2016-2019
2019-2022 </t>
  </si>
  <si>
    <t>2017-2019
2019-2020
JD (19-23)</t>
  </si>
  <si>
    <t>2014-2019
2019-2024</t>
  </si>
  <si>
    <t>2
1
1</t>
  </si>
  <si>
    <t>1
2
2</t>
  </si>
  <si>
    <t>2017-2019
DD (18-22)</t>
  </si>
  <si>
    <t>CDA03.131.19</t>
  </si>
  <si>
    <t>CO.L.CBS.a.002.19</t>
  </si>
  <si>
    <t>CO.L.CBS.c.001.19</t>
  </si>
  <si>
    <t>2019
JD (19-23)</t>
  </si>
  <si>
    <t>CO.L.CBS.c.002.19</t>
  </si>
  <si>
    <t xml:space="preserve">GONZALEZ CERVANTES RINA MARIA </t>
  </si>
  <si>
    <t>Intercambiada con UAMX</t>
  </si>
  <si>
    <t>Directora Div</t>
  </si>
  <si>
    <t>CO.L.CBS.b.001.19</t>
  </si>
  <si>
    <t>CO.L.CBS.a.001.19</t>
  </si>
  <si>
    <t>2017-2018
DD (18-22)</t>
  </si>
  <si>
    <t>CDA05.131.19</t>
  </si>
  <si>
    <t>Coord. 
TIFI</t>
  </si>
  <si>
    <t>16-jun-16
16-jun-19
23-ago-22</t>
  </si>
  <si>
    <t>Coord. BUG</t>
  </si>
  <si>
    <t>2019-2021 
JD (15-19)</t>
  </si>
  <si>
    <t>ORTIZ HENDRESON GLADYS</t>
  </si>
  <si>
    <t>2017-2018
2019-2021</t>
  </si>
  <si>
    <t>INTERCAMBIADA CON UAM-X</t>
  </si>
  <si>
    <t>SANCHEZ CARDONA LUZ MARIA</t>
  </si>
  <si>
    <t>11-oct-2016
03-oct-19</t>
  </si>
  <si>
    <t>03-oct-2019
02-oct-23</t>
  </si>
  <si>
    <t>CDHUM/017/2019</t>
  </si>
  <si>
    <t>SANTIAGO ALONSO PALMAS PEREZ</t>
  </si>
  <si>
    <t xml:space="preserve">MARTINEZ MENDOZA ABIGAIL </t>
  </si>
  <si>
    <t>CS.002.19</t>
  </si>
  <si>
    <t>INTERCAMBIADA CON UAM-A</t>
  </si>
  <si>
    <t>2019-2022</t>
  </si>
  <si>
    <t>2019-2021</t>
  </si>
  <si>
    <t>5821
5847</t>
  </si>
  <si>
    <t>EVALUACIÓN CURRICULAR</t>
  </si>
  <si>
    <t>2019-2023</t>
  </si>
  <si>
    <t>PROFESOR VISITANTE</t>
  </si>
  <si>
    <t>CO.L.CSH.b.001.19</t>
  </si>
  <si>
    <t>CO.L.CSH.b.002.19</t>
  </si>
  <si>
    <t xml:space="preserve">PERSONAL ACADÉMICO CON RECONOCIMIENTO (PERFIL DESEABLE VIGENTE PRODEP; SNI; SNCA) </t>
  </si>
  <si>
    <t>91.5.1</t>
  </si>
  <si>
    <t>91.5.2</t>
  </si>
  <si>
    <t>91.5.3</t>
  </si>
  <si>
    <t>Dr. Helliot Zarza Villanueva</t>
  </si>
  <si>
    <t>06-noc-19</t>
  </si>
  <si>
    <t xml:space="preserve">Aprobación de una prórroga para la Comisión encargada de formular un proyecto de reforma al Reglamento de Alumnos, a fin de incluir la violencia de género en el Capítulo IV del mismo </t>
  </si>
  <si>
    <t>Aprobación de una prórroga para la Comisión encargada de analizar la propuesta de Programa Unitario para la prevención, atención y erradicación de la violencia de género</t>
  </si>
  <si>
    <t xml:space="preserve">Creación </t>
  </si>
  <si>
    <t xml:space="preserve">Protocolo para la Prevención, Atención y Erradicación de la Violencia de Género de la Universidad Autónoma Metropolitana, Unidad Lerma </t>
  </si>
  <si>
    <t>91.4.1</t>
  </si>
  <si>
    <t>91.4.2</t>
  </si>
  <si>
    <t>Designación de dos miembros y un asesor: Comisión Interunitaria encargada de analizar y armonizar la propuesta de modificación del 
Doctorado en Ciencias Biológicas y de la Salud, en el que participan las Unidades Cuajimalpa, Iztapalapa, Lerma y Xochimilco</t>
  </si>
  <si>
    <t xml:space="preserve">Comisión encargada de elaborar una propuesta de Criterios Generales de Dictaminación de la Unidad Lerma </t>
  </si>
  <si>
    <t>Comisión encargada de analizar, dictaminar y someter a consideración del Consejo Divisional la propuesta de área de investigación para el premio a las Áreas de Investigación de la DCBS 2019</t>
  </si>
  <si>
    <t>02.19.3</t>
  </si>
  <si>
    <t>Búsqueda, aislamiento y caracterización de enzimas con aplicaciones ambientales</t>
  </si>
  <si>
    <t>04.19.4</t>
  </si>
  <si>
    <t>Reforestación en el municipio de Jiquipilco "Sembrando vidas para las generaciones presentes y futuras"</t>
  </si>
  <si>
    <t>04.19.5</t>
  </si>
  <si>
    <t>11.19.4</t>
  </si>
  <si>
    <t>Hábitos de tenencia y aspectos ecológicos de la interacción entre el perro doméstico y carnívoros silvestres en tres municipios del Estado de México</t>
  </si>
  <si>
    <t>14.19.3</t>
  </si>
  <si>
    <t>14.19.4</t>
  </si>
  <si>
    <t>14.19.5</t>
  </si>
  <si>
    <t>Modificación a los Lineamientos de Servicio Social de la División de Ciencias Biológicas y de la Salud, Unidad Lerma</t>
  </si>
  <si>
    <t>15.19.3</t>
  </si>
  <si>
    <t>15.19.4</t>
  </si>
  <si>
    <t>Ecología, manejo y conservación de Ecosistemas de Montaña ante el cambio climático, el impacto antropogénico y ambiental: Primera Etapa</t>
  </si>
  <si>
    <t>15.19.5</t>
  </si>
  <si>
    <t xml:space="preserve">Modificación a los Lineamientos para la operación del programa de tutorías académicas de la División de Ciencias Biológicas y de la Salud, con base en el dictamen que presenta la Comisión de Docencia </t>
  </si>
  <si>
    <t>16.19.18</t>
  </si>
  <si>
    <t>Aprobación del Anteproyecto de Presupuesto para el año 2020, de la División de Ciencias Biológicas y de la Salud</t>
  </si>
  <si>
    <t>17.19.3</t>
  </si>
  <si>
    <t>17.19.4</t>
  </si>
  <si>
    <t>17.19.5</t>
  </si>
  <si>
    <t>18.19.2</t>
  </si>
  <si>
    <t xml:space="preserve">Docencia </t>
  </si>
  <si>
    <t xml:space="preserve">Lineamientos Particulares para prácticas de campo de la División de Ciencias Bilógicas y de la Salud de la Unidad Lerma </t>
  </si>
  <si>
    <t>Dr. Misael Josué Merin Sánchez</t>
  </si>
  <si>
    <t xml:space="preserve">Dr. Jesús Fernando Monreal Ramírez </t>
  </si>
  <si>
    <t xml:space="preserve">Cinemagraph y la evocación de imágenes ausentes </t>
  </si>
  <si>
    <t>Nota 84.1</t>
  </si>
  <si>
    <t xml:space="preserve">Informe final </t>
  </si>
  <si>
    <t>Comisión encargada de analizar, dictaminar y someter a consideración del Consejo Divisional las propuestas para el otorgamiento del Premio a las Áreas de Investigación 2019</t>
  </si>
  <si>
    <t>Dr. Edmar Olivares Soria</t>
  </si>
  <si>
    <t>Dra. Maribel Dávila Jaime</t>
  </si>
  <si>
    <t xml:space="preserve">Dr. Gustavo Sergio Lins Ribeiro </t>
  </si>
  <si>
    <t xml:space="preserve">Comisión encargada de analizar, dictaminar y someter a consideración del Consejo Divisional las propuestas para el otorgamiento del Premio a las Áreas de Investigación </t>
  </si>
  <si>
    <t>Prácticas artísticas, curatoriales y teóricas (IPACT), en artes, ciencias, humanidades y ciudadanía (ACHC)</t>
  </si>
  <si>
    <t>Música, Visualidad y Ruido</t>
  </si>
  <si>
    <t>Ayuntamiento de Naucalpan de Juárez del Estado de México</t>
  </si>
  <si>
    <t>Ayuntamiento de Lerma de Villada, Estado de México</t>
  </si>
  <si>
    <t>Apoyo a la gestión cultural</t>
  </si>
  <si>
    <t xml:space="preserve">Comisión encargada de elaborar una propuesta de pronunciamiento del Consejo Divisional de Ciencias Sociales y Humanidades en torno a la carta de renuncia del Mtro. Rodrigo Perera Ramos a la candidatura de la Jefatura del Departamento de Procesos Sociales </t>
  </si>
  <si>
    <t xml:space="preserve">Dra. Maribel Dávila Jaime </t>
  </si>
  <si>
    <t xml:space="preserve">Giro estético y fenomenológico para la comprensión de la obra de arte virtual e interactiva </t>
  </si>
  <si>
    <t xml:space="preserve">Aprobación del Anteproyecto de Presupuesto de la División de Ciencias Sociales y Humanidades para el año 2020 </t>
  </si>
  <si>
    <t>H. Ayuntamiento de Ocoyoacac, Estado de México</t>
  </si>
  <si>
    <t>Co-existencia de Disimilaridades</t>
  </si>
  <si>
    <t>Mtro. Edmar Olivares Soria</t>
  </si>
  <si>
    <t xml:space="preserve">Comisión encargada de elaborar los criterios cualitativos y cuantitativos para evaluar las propuestas de áreas de investigación para el otorgamiento del Premio a la Áreas de Investigación 2019, así como dar seguimiento al proceso con base en las modalidades </t>
  </si>
  <si>
    <t>reporte final</t>
  </si>
  <si>
    <t>Comisión encargada de elaborar una propuesta de Lineamiento para la operación y evaluación de los proyectos integradores y de integración</t>
  </si>
  <si>
    <t>86.10</t>
  </si>
  <si>
    <t>Adición de criterios para el examen de admisión, a fin de aceptar a los aspirantes de las licenciaturas IRH, ICT, ISMI</t>
  </si>
  <si>
    <t>Dr. Daniel Librado Martínez Vázquez</t>
  </si>
  <si>
    <t xml:space="preserve">Dra. Bussy Anne Laure Sabine </t>
  </si>
  <si>
    <t xml:space="preserve">Dra. Miranda Campos Karen Samara </t>
  </si>
  <si>
    <t>Comisión encargada de revisar y analizar los documentos presentados por el personal académico de la División a fin de proponer a los candidatos al Premio a la Docencia 2019</t>
  </si>
  <si>
    <t>Dr. Philipp Von Bülow</t>
  </si>
  <si>
    <t xml:space="preserve">Dr. José Luis Salazar Laureles </t>
  </si>
  <si>
    <t>Inspección de la calidad del agua y educación ambiental, Subdirección de Ecología y Desarrollo Sustentable del Ayuntamiento de Lerma</t>
  </si>
  <si>
    <t>91.1.9</t>
  </si>
  <si>
    <t>Interacciones de sólido-líquido-gas en flujos confinados y no confinados</t>
  </si>
  <si>
    <t>93.6</t>
  </si>
  <si>
    <t>Lineamientos de Operación y Líneas Editoriales, así como el Programa Operativo Anual que presenta el Consejo Editorial de la DCBI</t>
  </si>
  <si>
    <t xml:space="preserve">Dra. Anne Laure Sabine Bussy Beaurain </t>
  </si>
  <si>
    <t>95.4</t>
  </si>
  <si>
    <t xml:space="preserve">Operación y mantenimiento de Plantas de Tratamiento de Aguas Residuales </t>
  </si>
  <si>
    <t>01-mzo-20</t>
  </si>
  <si>
    <t xml:space="preserve">Procesamiento de Evidencia Forense Digital </t>
  </si>
  <si>
    <t>Dr. Carlos Ortega Laurel</t>
  </si>
  <si>
    <t>95.1.P</t>
  </si>
  <si>
    <t xml:space="preserve">informe anual </t>
  </si>
  <si>
    <t>m² total</t>
  </si>
  <si>
    <t>ALUMNOS QUE REALIZARON SERVICIO SOCIAL 2019</t>
  </si>
  <si>
    <t>Fuente: Dirección de Divisiones CBI, CBS y CSH, UAM Lerma</t>
  </si>
  <si>
    <t>ALUMNOS QUE REALIZARON PRÁCTICAS PROFESIONALES 2019</t>
  </si>
  <si>
    <t>Conversatorio</t>
  </si>
  <si>
    <t>UNAM</t>
  </si>
  <si>
    <t>Fuente: Acuerdos del Consejo Académico y los Consejos Divisionales, UAM Lerma</t>
  </si>
  <si>
    <t xml:space="preserve">DIVISIÓN </t>
  </si>
  <si>
    <t>Zamora Villafranco Erika (renunció)</t>
  </si>
  <si>
    <t>EC.L.CBI.a.001.19</t>
  </si>
  <si>
    <t xml:space="preserve">Procesos Productivos </t>
  </si>
  <si>
    <t>14:00-18:00</t>
  </si>
  <si>
    <t>CBIL.03.19</t>
  </si>
  <si>
    <t>EC.L.CBI.a.002.19</t>
  </si>
  <si>
    <t>CBIL.04.19</t>
  </si>
  <si>
    <t>EC.L.CBI.a.003.19</t>
  </si>
  <si>
    <t>CBIL.05.19</t>
  </si>
  <si>
    <t>EC.L.CBI.c.001.19</t>
  </si>
  <si>
    <t>Sistemas de Infromación y Comunicaciones</t>
  </si>
  <si>
    <t>CBIL.06.19</t>
  </si>
  <si>
    <t>EC.L.CBI.c.002.19</t>
  </si>
  <si>
    <t>CBIL.07.19</t>
  </si>
  <si>
    <t>EC.L.CBI.a.004.19</t>
  </si>
  <si>
    <t>CBIL.08.19</t>
  </si>
  <si>
    <t>José Manuel Sánchez Viveros</t>
  </si>
  <si>
    <t>EC.L.CBI.b.001.19</t>
  </si>
  <si>
    <t>CBIL.09.19</t>
  </si>
  <si>
    <t>EC.L.CBI.b.002.19</t>
  </si>
  <si>
    <t>CBIL.10.19</t>
  </si>
  <si>
    <t>EC.L.CBI.b.003.19</t>
  </si>
  <si>
    <t>CBIL.11.19</t>
  </si>
  <si>
    <t>EC.L.CBI.b.004.19</t>
  </si>
  <si>
    <t>CBIL.12.19</t>
  </si>
  <si>
    <t>EC.L.CBI.a.005.19</t>
  </si>
  <si>
    <t>CBIL.13.19</t>
  </si>
  <si>
    <t>Jonathan Omega Escobedo Alfa</t>
  </si>
  <si>
    <t>EC.L.CBI.a.006.19</t>
  </si>
  <si>
    <t>CBIL.14.19</t>
  </si>
  <si>
    <t>EC.L.CBI.a.007.19</t>
  </si>
  <si>
    <t>EC.L.CBI.b.005.19</t>
  </si>
  <si>
    <t>CBIL.15.19</t>
  </si>
  <si>
    <t xml:space="preserve">José Tenoch Gonzalez Gonzalez </t>
  </si>
  <si>
    <t>EC.L.CBI.a.008.19</t>
  </si>
  <si>
    <t>CBIL.16.20</t>
  </si>
  <si>
    <t>Nayibi Itze de la Tejera Vazquez</t>
  </si>
  <si>
    <t>EC.L.CBS.b.003.18</t>
  </si>
  <si>
    <t>CD.CBS.L.021.18</t>
  </si>
  <si>
    <t>Hernández Jabalera Anaid</t>
  </si>
  <si>
    <t>EC.L.CBS.b.004.18</t>
  </si>
  <si>
    <t>CD.CBS.L.023.18</t>
  </si>
  <si>
    <t>León Espinoza Erika Berenice</t>
  </si>
  <si>
    <t>EC.L.CBS.b.005.18</t>
  </si>
  <si>
    <t>CD.CBS.L.024.18</t>
  </si>
  <si>
    <t>Mena Martínez María Encarnación</t>
  </si>
  <si>
    <t>EC.L.CBS.a.001.19</t>
  </si>
  <si>
    <t>CD.CBS.L.01.19</t>
  </si>
  <si>
    <t>Cruz Martínez Alicia</t>
  </si>
  <si>
    <t>EC.L.CBS.a.002.19</t>
  </si>
  <si>
    <t>CD.CBS.L.04.19</t>
  </si>
  <si>
    <t>EC.L.CBS.b.002.19</t>
  </si>
  <si>
    <t>CD.CBS.L.03.19</t>
  </si>
  <si>
    <t>EC.L.CBS.c.001.19</t>
  </si>
  <si>
    <t>12:00-20:00</t>
  </si>
  <si>
    <t>CD.CBS.L.02.19</t>
  </si>
  <si>
    <t>García Arista Alejandra</t>
  </si>
  <si>
    <t>EC.L.CBS.b.001.19</t>
  </si>
  <si>
    <t>CD.CBS.L.05.19</t>
  </si>
  <si>
    <t>Fabela Moron Miriam Fabela</t>
  </si>
  <si>
    <t>EC.L.CBS.a.003.19</t>
  </si>
  <si>
    <t>DC.CBS.L.08.19</t>
  </si>
  <si>
    <t>EC.L.CBS.a.004.19</t>
  </si>
  <si>
    <t>DC.CBS.L.09.19</t>
  </si>
  <si>
    <t>EC.L.CBS.a.005.19</t>
  </si>
  <si>
    <t>CD.CBS.L.06.19</t>
  </si>
  <si>
    <t>EC.L.CBS.c.002.19</t>
  </si>
  <si>
    <t>CD.CBS.L.07.19</t>
  </si>
  <si>
    <t>Miranda Pérez María Elizabeth</t>
  </si>
  <si>
    <t>EC.L.CBS.b.003.19</t>
  </si>
  <si>
    <t>CD.CBS.L.10.19</t>
  </si>
  <si>
    <t>EC.L.CBS.b.004.19</t>
  </si>
  <si>
    <t>CD.CBS.L.009.19</t>
  </si>
  <si>
    <t>EC.L.CBS.c.003.19</t>
  </si>
  <si>
    <t>CD.CBS.L.01.20</t>
  </si>
  <si>
    <t>CD.CSH.L.001.18</t>
  </si>
  <si>
    <t>EC.L.CSH.c.001.19</t>
  </si>
  <si>
    <t>10:00-14:00</t>
  </si>
  <si>
    <t>COMD.DCSH.002/2019</t>
  </si>
  <si>
    <t>Ángel Eduardo Ramírez Nieves</t>
  </si>
  <si>
    <t>EC.L.CSH.a.001.19</t>
  </si>
  <si>
    <t>CDHUM/010/2019</t>
  </si>
  <si>
    <t>Fernando Nava La Corte</t>
  </si>
  <si>
    <t>EC.L.CSH.c.002.19</t>
  </si>
  <si>
    <t>CS.006.19</t>
  </si>
  <si>
    <t>EC.L.CSH.c.003.19</t>
  </si>
  <si>
    <t>CS.007.19</t>
  </si>
  <si>
    <t>Enma Vázquez Torres</t>
  </si>
  <si>
    <t>EC.L.CSH.a.002.19</t>
  </si>
  <si>
    <t>CDHUM/011/2019</t>
  </si>
  <si>
    <t>EC.L.CSH.b.001.19</t>
  </si>
  <si>
    <t>COMD.DCSH.006/2019</t>
  </si>
  <si>
    <t>José Omar Pérez Baños</t>
  </si>
  <si>
    <t>EC.L.CSH.b.002.19</t>
  </si>
  <si>
    <t>COMD.DCSH.007/2019</t>
  </si>
  <si>
    <t>EC.L.CSH.b.003.19</t>
  </si>
  <si>
    <t>COMD.DCSH.004/2019</t>
  </si>
  <si>
    <t>EC.L.CSH.c.006.19</t>
  </si>
  <si>
    <t>COMD.DCSH.005/2019</t>
  </si>
  <si>
    <t>EC.L.CSH.c.004.19</t>
  </si>
  <si>
    <t>COMD.DCSH.008/2019</t>
  </si>
  <si>
    <t>Elsa Cecilia Cota Díaz</t>
  </si>
  <si>
    <t>EC.L.CSH.c.005.19</t>
  </si>
  <si>
    <t>09:00-13:00 y 14:00-18:00</t>
  </si>
  <si>
    <t>COMD.DCSH.009/2019</t>
  </si>
  <si>
    <t>EC.L.CSH.c.007.19</t>
  </si>
  <si>
    <t>10:00 - 14:00</t>
  </si>
  <si>
    <t>COMD.DCSH.010/2019</t>
  </si>
  <si>
    <t>Pascual Ogarrio Rojas</t>
  </si>
  <si>
    <t>Juan Manuel Germán Acacio (no ocupada)</t>
  </si>
  <si>
    <t>CBD/023.13</t>
  </si>
  <si>
    <t>ING.033.2013</t>
  </si>
  <si>
    <t>CO.L.CBI.a.001.19</t>
  </si>
  <si>
    <t>ING.004.19</t>
  </si>
  <si>
    <t>CO.L.CBI.b.001.19</t>
  </si>
  <si>
    <t>ING.001.20</t>
  </si>
  <si>
    <t>CO.L.CBI.c.001.19</t>
  </si>
  <si>
    <t>CO.L.CBI.c.002.19</t>
  </si>
  <si>
    <t>ING.008.19</t>
  </si>
  <si>
    <t>12:00-19:00</t>
  </si>
  <si>
    <t>SAL.006/19</t>
  </si>
  <si>
    <t>Talavera Peña Ana Karen (impugnado)</t>
  </si>
  <si>
    <t>SF</t>
  </si>
  <si>
    <t>Aragón Andrade Felipe Orlando (renunció)</t>
  </si>
  <si>
    <t>Rubén Gutiérrez Garza</t>
  </si>
  <si>
    <t>CO.L.CSH.b.003.19</t>
  </si>
  <si>
    <t>PUBLICACIÓN DICTAMEN 
EN SEMANARIO</t>
  </si>
  <si>
    <t xml:space="preserve">informe Parcial </t>
  </si>
  <si>
    <t>Autorización del Presupuesto de Ingresos y Egresos de la Universidad, correspondiente al año 2020</t>
  </si>
  <si>
    <t xml:space="preserve">Dr. José Cuauhtémoc Chávez Tovar </t>
  </si>
  <si>
    <t>Comisión para el proceso de la designación del Jefe de Departamento de Ciencias de la Salud</t>
  </si>
  <si>
    <t>Dr. Lara Caballero Manuel
Dr. Aguilar Astorga Carlos Ricardo
Dr. Figueroa Romero Raúl
Dr. Hernandez Mar Raúl</t>
  </si>
  <si>
    <t>Dr. Alavez Espidio Silvestre de Jesús
Dra. Guzmán Ramos Kioko Rubí
Dr. Montiel Castro Augusto Jacobo
Dr. Pacheco López Gustavo</t>
  </si>
  <si>
    <t>FORMA DE PAGO A PROVEEDORES Y PRESTADORES DE SERVICIOS</t>
  </si>
  <si>
    <t>FORMA DE PAGO A MIEMBROS DE LA COMUNIDAD UNIVERSITARIA (EXCEPTO NÓMINA)</t>
  </si>
  <si>
    <t>SEMARNAT-CONANP</t>
  </si>
  <si>
    <t>Monitoreo de felinos y sus presas potenciales en las ADVC Cualác, Santa Cruz y Tlaquiltepec</t>
  </si>
  <si>
    <t>Diplomado: Planeación de Políticas Públicas con enfoque de derechos. De los problemas públicos a la efectividad de la acción gubernamental</t>
  </si>
  <si>
    <t>Aportación de la UAM Lerma para apoyo complementario mensual por la retención de la Dra. Alejandra Vargas Caraveo en el marco de la Convocatoria 2019 Apoyos para la incorporación de investigadores vinculada a consolidación institucional de grupos investigación y/o fortalecimiento del posgrado nacional</t>
  </si>
  <si>
    <t>Protectora de Bosques del Estado de México</t>
  </si>
  <si>
    <t>Evaluación del contenido de metabolitos secundarios de Perilla frutescens, Vainilla sp. y Thymus sp, originadas de propagación in vitro</t>
  </si>
  <si>
    <t xml:space="preserve">Psicología Biomédica </t>
  </si>
  <si>
    <t xml:space="preserve">Acciones de infraestructura, m² construidos </t>
  </si>
  <si>
    <t>SATINP01</t>
  </si>
  <si>
    <t>RTTBCV01</t>
  </si>
  <si>
    <t>RTTECV01</t>
  </si>
  <si>
    <t>19-I</t>
  </si>
  <si>
    <t>19-P</t>
  </si>
  <si>
    <t>Unidad</t>
  </si>
  <si>
    <t>Nombre del (los) Profesor (es)</t>
  </si>
  <si>
    <t>Nombre del artículo</t>
  </si>
  <si>
    <t>Ficha hemerográfica de la publicación</t>
  </si>
  <si>
    <t>¿El  artículo es intedisciplinario?</t>
  </si>
  <si>
    <t xml:space="preserve">No </t>
  </si>
  <si>
    <t>Ficha bibliográfica del libro</t>
  </si>
  <si>
    <t>Nombre del capítulo</t>
  </si>
  <si>
    <t>Asignadas 2019</t>
  </si>
  <si>
    <t>Pagadas 2019</t>
  </si>
  <si>
    <t xml:space="preserve">Becas de continuación de estudios </t>
  </si>
  <si>
    <t>15P</t>
  </si>
  <si>
    <t>15O</t>
  </si>
  <si>
    <t>AGA 19P</t>
  </si>
  <si>
    <t>15-P VS 19-P</t>
  </si>
  <si>
    <t>AGA 19O</t>
  </si>
  <si>
    <t>15-O VS 19-O</t>
  </si>
  <si>
    <t>2015-2019</t>
  </si>
  <si>
    <t>Total
Egresados</t>
  </si>
  <si>
    <t>Mv. Nacional</t>
  </si>
  <si>
    <t>Mv. Internacional</t>
  </si>
  <si>
    <t>Plan de Estudio</t>
  </si>
  <si>
    <t>2015-I</t>
  </si>
  <si>
    <t>2015-P</t>
  </si>
  <si>
    <t>2015-O</t>
  </si>
  <si>
    <t>2016-I</t>
  </si>
  <si>
    <t>2016-P</t>
  </si>
  <si>
    <t>2016-O</t>
  </si>
  <si>
    <t>2017-I</t>
  </si>
  <si>
    <t>2017-P</t>
  </si>
  <si>
    <t>2017-O</t>
  </si>
  <si>
    <t>2018-I</t>
  </si>
  <si>
    <t>2018-P</t>
  </si>
  <si>
    <t>2018-O</t>
  </si>
  <si>
    <t>2019-I</t>
  </si>
  <si>
    <t>2019-P</t>
  </si>
  <si>
    <t>2019-O</t>
  </si>
  <si>
    <t>Total Egresados</t>
  </si>
  <si>
    <t>Egresados que no participan en Movilidad</t>
  </si>
  <si>
    <t>Movilidad Nacional</t>
  </si>
  <si>
    <t>Movilidad Internacional</t>
  </si>
  <si>
    <t>Movilidad Mujeres</t>
  </si>
  <si>
    <t>Porcentaje</t>
  </si>
  <si>
    <t>Movilidad  Hombres</t>
  </si>
  <si>
    <t>Egresados participantes en movilidad</t>
  </si>
  <si>
    <t>Egresados en movilidad - sexo</t>
  </si>
  <si>
    <t>Lineamientos para la Presentación y Evaluación de los Proyectos Integradores en Ciencia Básica y en Ciencias de la Ingeniería</t>
  </si>
  <si>
    <t>Código de Ética de la Universidad Autónoma Metropolitana, Unidad Lerma</t>
  </si>
  <si>
    <t>Modificación a los Lineamientos para Registro, Presentación, Renovación, Terminación y Baja de Proyectos de Investigación, a realizarse en la División de Ciencias Biológicas y de la Salud, Unidad Lerma</t>
  </si>
  <si>
    <t xml:space="preserve">Lineamientos del Periodo Sabático del Personal Académico de la División de Ciencias Biológicas y de la Salud </t>
  </si>
  <si>
    <t>Dr. López Maldonado Guillermo</t>
  </si>
  <si>
    <t>Fuente: Dirección de Planeación, UAM</t>
  </si>
  <si>
    <t>POSGRADO</t>
  </si>
  <si>
    <t xml:space="preserve">Doctorado en Ciencias Biológicas y de la Salud </t>
  </si>
  <si>
    <t>DIVISIÓN DE CIENCIAS BÁSICAS E INGENIERÍA</t>
  </si>
  <si>
    <t>DIVISIÓN DE CIENCIAS BIOLÓGICAS Y DE LA SALUD</t>
  </si>
  <si>
    <t>DIVISIÓN DE CIENCIAS SOCIALES Y HUMANIDADES</t>
  </si>
  <si>
    <t>DCBI-DCBS-DCSH</t>
  </si>
  <si>
    <t>Beca de
Apoyo a la 
Permanencia</t>
  </si>
  <si>
    <t>Beca de Reconocimiento a la 
Carrera Docente</t>
  </si>
  <si>
    <t>Puntaje más reciente</t>
  </si>
  <si>
    <t>Datos del PTC</t>
  </si>
  <si>
    <t xml:space="preserve">Convocatoria </t>
  </si>
  <si>
    <t>Procedencia</t>
  </si>
  <si>
    <t xml:space="preserve">Estímulo a la Docencia 
e Investigación </t>
  </si>
  <si>
    <t>Periodo Sabático</t>
  </si>
  <si>
    <t xml:space="preserve">DCSH </t>
  </si>
  <si>
    <t xml:space="preserve">BECA DE RECONOCIMIENTO A LA CARRERA DOCENTE </t>
  </si>
  <si>
    <t>Factores epidemiológicos asociados con los procesos de envejecimiento y enfermedad en la población mexicana</t>
  </si>
  <si>
    <t>01.20.7</t>
  </si>
  <si>
    <t>01.20.8</t>
  </si>
  <si>
    <t>Papel del sistema SOS en el desarrollo de resistencia a radiación y/o agentes genotóxicos en Escherichia coli.</t>
  </si>
  <si>
    <t>01.20.9</t>
  </si>
  <si>
    <t>Gestión de trámites en materia de vida silvestre</t>
  </si>
  <si>
    <t xml:space="preserve">Dra. Karla Pelz Serrano </t>
  </si>
  <si>
    <t>3.20.2</t>
  </si>
  <si>
    <t>03.20.3</t>
  </si>
  <si>
    <t>19-mzo-20</t>
  </si>
  <si>
    <t>Dar. Kioko Rubí Guzmán Ramos</t>
  </si>
  <si>
    <t>03.30.3</t>
  </si>
  <si>
    <t>Regímenes de fuego en 44 Áreas Naturales Protegidas en México</t>
  </si>
  <si>
    <t>03.20.4</t>
  </si>
  <si>
    <t xml:space="preserve">aprobación </t>
  </si>
  <si>
    <t>31-mzo-21</t>
  </si>
  <si>
    <t>03.20.24</t>
  </si>
  <si>
    <t>31-mzo-23</t>
  </si>
  <si>
    <t>03.20.5</t>
  </si>
  <si>
    <t>Lineamientos Operativos de Docencia (LOD) para los Planes de Estudio de Licenciatura de la División de Ciencias Biológicas y de la Salud</t>
  </si>
  <si>
    <t>03.20.6</t>
  </si>
  <si>
    <t xml:space="preserve">Dr. Rigoberto Vicencio Pérez Ruíz </t>
  </si>
  <si>
    <t>21-mzo-20</t>
  </si>
  <si>
    <t>03.20.10</t>
  </si>
  <si>
    <t>04.20.1</t>
  </si>
  <si>
    <t>04.20.2</t>
  </si>
  <si>
    <t>06.20.2</t>
  </si>
  <si>
    <t>Dra. Erika Berenice León Espinosa</t>
  </si>
  <si>
    <t>06.20.4</t>
  </si>
  <si>
    <t xml:space="preserve">Dra. Alicia Cruz Martínez </t>
  </si>
  <si>
    <t>06.20.5</t>
  </si>
  <si>
    <t>Dr. José Fernando González Maya</t>
  </si>
  <si>
    <t>06.20.6</t>
  </si>
  <si>
    <t>Dra. Alejandra Vargas Caraveo</t>
  </si>
  <si>
    <t>06.20.7</t>
  </si>
  <si>
    <t>07.20.5</t>
  </si>
  <si>
    <t>Lineamientos para la solicitud de Cambio de Carrera, División o Unidad de la División de Ciencias Biológicas y de la Salud</t>
  </si>
  <si>
    <t>08.20.3</t>
  </si>
  <si>
    <t>Determinación de la distribución espacial y nuevos métodos de manejo de problemas fitosanitarios (araña roja, araña cristalina, escamas, roña y antracnosis) en el cultivo de aguacate</t>
  </si>
  <si>
    <t>08.20.4</t>
  </si>
  <si>
    <t>Conservación de fauna a partir del estudio y aplicación de la ecología de carreteras</t>
  </si>
  <si>
    <t>Educación Ambiental y Desarrollo Sustentable en escuelas de educación básica del Área Metropolitana</t>
  </si>
  <si>
    <t>09.20.2</t>
  </si>
  <si>
    <t>09.20.3</t>
  </si>
  <si>
    <t>09.20.4</t>
  </si>
  <si>
    <t>30-mzo-21</t>
  </si>
  <si>
    <t>Análisis de variables epidemiológicas y demográficas de la COVID-19 en México</t>
  </si>
  <si>
    <t>09.20.5</t>
  </si>
  <si>
    <t>115.10.20</t>
  </si>
  <si>
    <t>Aprobación con modificaciones del Anteproyecto de Presupuesto para el año 2021 y del POA de la DCBS y su presentación ante el Consejo Académico</t>
  </si>
  <si>
    <t>11.20.4</t>
  </si>
  <si>
    <t>Dr. Cesar Romero Rebollar</t>
  </si>
  <si>
    <t>11.20.5</t>
  </si>
  <si>
    <t>Evaluación del comportamiento de monos araña durante distintos procesos de rehabilitación de primates (CMRP), Catemaco, Veracruz: registro de parámetros conductuales, fisiológicos y vocales</t>
  </si>
  <si>
    <t>12.20.2</t>
  </si>
  <si>
    <t>Efecto del empaque impregnado con nanopartículas de romero en la calidad de la carne de conejo mediante la evaluación de aminas biogénicas</t>
  </si>
  <si>
    <t>12.20.3</t>
  </si>
  <si>
    <t>Adición de enzimas para mejorar la calidad de pan artesanal</t>
  </si>
  <si>
    <t>12.20.4</t>
  </si>
  <si>
    <t>12.20.5</t>
  </si>
  <si>
    <t>12.20.6</t>
  </si>
  <si>
    <t>12.20.7</t>
  </si>
  <si>
    <t>Aprobación del dictamen que presenta la Comisión de Planes y Programas de Estudio, respecto a la propuesta de adecuación del Plan y Programas de Estudio de la Licenciatura en Biología Ambiental.
Entrada en vigor: trimestre 21-O.</t>
  </si>
  <si>
    <t>12.20.8</t>
  </si>
  <si>
    <t>Aprobación del dictamen que presenta la Comisión de Planes y Programas de Estudio, respecto a la propuesta de adecuación del Plan y Programas de Estudio de la Licenciatura en Ciencia y Tecnología de Alimentos.
Entrada en vigor: trimestre 21-O.</t>
  </si>
  <si>
    <t>12.20.9</t>
  </si>
  <si>
    <t>Aprobación del dictamen que presenta la Comisión de Planes y Programas de Estudio, respecto a la propuesta de adecuación del Plan y Programas de Estudio de la Licenciatura en Psicología Biomédica.
Entrada en vigor: trimestre 21-O.</t>
  </si>
  <si>
    <t>2019-2020</t>
  </si>
  <si>
    <t>96.1.P</t>
  </si>
  <si>
    <t>recepción de informe anual</t>
  </si>
  <si>
    <t>13-mzo-20</t>
  </si>
  <si>
    <t>12-mzo-24</t>
  </si>
  <si>
    <t>Dr. Soto Cortés Gabriel</t>
  </si>
  <si>
    <t>Dr. Ortega Laurel Carlos</t>
  </si>
  <si>
    <t>Dr. Martínez Vázquez Daniel Librado</t>
  </si>
  <si>
    <t>Biofísica molecular</t>
  </si>
  <si>
    <t>Catastro hidráulico del Sistema de Red de Agua Potable de la Ciudad de Toluca</t>
  </si>
  <si>
    <t>Estudios Hidrológicos y Diseño de Obras</t>
  </si>
  <si>
    <t>Un año a partir de que se reanuden las actividades presenciales por las autoridades sanitarias</t>
  </si>
  <si>
    <t>Dos años a partir de que se reanuden las actividades presenciales por las autoridades sanitarias</t>
  </si>
  <si>
    <t>Dra. Violeta Lugo Lugo</t>
  </si>
  <si>
    <t>102-3</t>
  </si>
  <si>
    <t>21 y 22-oct-20</t>
  </si>
  <si>
    <t>Aprobación del Anteproyecto de Presupuesto de Ingresos y Egresos de la DCBI para el 2021</t>
  </si>
  <si>
    <t>Nota 103.1</t>
  </si>
  <si>
    <t>Nota 103.2</t>
  </si>
  <si>
    <t>3-mzo-20</t>
  </si>
  <si>
    <t>20 años de programas de inserción de TIC en la educación básica en México. Análisis de los modelos de disponibilidad de TIC; modelos pedagógicos, capacitación docente y materiales educativos de los programas de inserción de TIC</t>
  </si>
  <si>
    <t>Dra. Ma. Guadalupe Sandoval</t>
  </si>
  <si>
    <t>3-mzo-2020</t>
  </si>
  <si>
    <t>4-mzo-20</t>
  </si>
  <si>
    <t>Ciudades inteligentes como paradigma de las políticas públicas urbanas: seguimiento de tendencias y propuestas de aplicaciones</t>
  </si>
  <si>
    <t>3-mzo-24</t>
  </si>
  <si>
    <t>Dr. Julieta Martínez Cuero</t>
  </si>
  <si>
    <t>104-11</t>
  </si>
  <si>
    <t>Políticas públicas y perspectiva territorial: caracterización del ciclo hidrosocial en el espacio comprendido por la subcuenca del Río Lerma</t>
  </si>
  <si>
    <t>3-mzo-23</t>
  </si>
  <si>
    <t>4-mzo-22</t>
  </si>
  <si>
    <t>12-mzo-20</t>
  </si>
  <si>
    <t>Dra. Mitzi Danae Morales Montes</t>
  </si>
  <si>
    <t>Dr. Aguirre Garrido José Félix</t>
  </si>
  <si>
    <t>Dra. Díaz Ramírez Mayra</t>
  </si>
  <si>
    <t>Dr. Flores Pedroche José Francisco</t>
  </si>
  <si>
    <t>Dr. List Sánchez Rurik Herman</t>
  </si>
  <si>
    <t>Dr. Rayas Amor Adolfo Armando</t>
  </si>
  <si>
    <t>Dr. Villavicencio Pulido José Geiser</t>
  </si>
  <si>
    <t>Dr. Rocha Iturbide Manuel</t>
  </si>
  <si>
    <t>Dra. Dávila Jaime Maribel</t>
  </si>
  <si>
    <t>Dr. Figueroa Romero Raúl</t>
  </si>
  <si>
    <t>Mtra. Sosa Juarico Mónica Adriana</t>
  </si>
  <si>
    <t>Dra. Martínez Mendoza Abigail</t>
  </si>
  <si>
    <t>Dra. Güereca Torres Eva Raquel</t>
  </si>
  <si>
    <t>Dr. Hernández Mar Raúl</t>
  </si>
  <si>
    <t>Dr. Lins Ribeiro Gustavo</t>
  </si>
  <si>
    <t>Dra. Mosqueda Gómez Claudia</t>
  </si>
  <si>
    <t>Dr. Rosales González Rodrigo</t>
  </si>
  <si>
    <t>Dr. Aguilar Astorga Ricardo</t>
  </si>
  <si>
    <t>Dr. Gutiérrez Garza Rubén</t>
  </si>
  <si>
    <t>Dra. Blasquez Martínez Lidia Ivonne</t>
  </si>
  <si>
    <t>Dra. Martínez Tiburcio Gabriela</t>
  </si>
  <si>
    <t>Dr. Palmas Pérez Santiago</t>
  </si>
  <si>
    <t>Dra. Ortiz Henderson Gladys</t>
  </si>
  <si>
    <t>Dr. De la Rosa Rodríguez Javier</t>
  </si>
  <si>
    <t>Dr. Olivares Soria Edmar</t>
  </si>
  <si>
    <t>Dra. Sastre Domínguez Paz</t>
  </si>
  <si>
    <t>Dr. Lara Caballero Manuel</t>
  </si>
  <si>
    <t>La Ventana-Arte incluyente A.C</t>
  </si>
  <si>
    <t xml:space="preserve">Antropología de la Antropología 2 (AdelA2): Prácticas de formación y mercado laboral; la relevancia de la Antropología en México. La Antropología mexicana en el mundo. </t>
  </si>
  <si>
    <t>Dr. Gustavo Lins Ribeiro</t>
  </si>
  <si>
    <t>Nota 109.1</t>
  </si>
  <si>
    <t>Nota 109.2</t>
  </si>
  <si>
    <t>Mtro. Leonardo Aranda Brito</t>
  </si>
  <si>
    <t>Historias y epistemologías de las artes electrónicas y digitales en México</t>
  </si>
  <si>
    <t>Análisis del sonido urbano como herramienta de integración social; una aproximación creativa y tecnológica</t>
  </si>
  <si>
    <t xml:space="preserve">Cultura digital y socialización de profesionistas de la educación en una universidad pública mexiquense </t>
  </si>
  <si>
    <t>Dra. Mitzi Danae Montiel Montes</t>
  </si>
  <si>
    <t>Tecnologías para la autonomía: dimensiones éticas, políticas y estéticas de apropiación tecnológica en México</t>
  </si>
  <si>
    <t>Procesos creativos del arte electrónico en el siglo XX desde México</t>
  </si>
  <si>
    <t xml:space="preserve">Transducción audiovisual en entornos virtuales: nuevas formas de representación numérica inmersiva </t>
  </si>
  <si>
    <t>17-ot-20</t>
  </si>
  <si>
    <t>Retos y desafíos de la enseñanza de las políticas públicas en México</t>
  </si>
  <si>
    <t>La importancia de las empresas sociales en contexto de pobreza y desempleo, una alternativa para México</t>
  </si>
  <si>
    <t>informe parcial
prorroga</t>
  </si>
  <si>
    <t>Nota 112.1</t>
  </si>
  <si>
    <t>Nota 112.2</t>
  </si>
  <si>
    <t>Nota 112.3</t>
  </si>
  <si>
    <t>Nota 112.4</t>
  </si>
  <si>
    <t>Nota 112.5</t>
  </si>
  <si>
    <t>Las políticas públicas a través de los derechos. Estudio de caso</t>
  </si>
  <si>
    <t>Políticas públicas y perspectiva territorial para la caracterización del ciclo hidrosocial de la subcuenca del Río Lerma</t>
  </si>
  <si>
    <t>Dr. Ángel Eduardo Ramírez Nieves</t>
  </si>
  <si>
    <t>Retos actuales de la administración pública municipal en México</t>
  </si>
  <si>
    <t>Memoria, criterios independientes y redes afectivas: análisis de un archivo sobre el arte emergente en México</t>
  </si>
  <si>
    <t>Dr. Rubén Gutiérrez Garza</t>
  </si>
  <si>
    <t>Políticas públicas con enfoque de derechos humanos</t>
  </si>
  <si>
    <t xml:space="preserve">Desigualdad en México y políticas públicas </t>
  </si>
  <si>
    <t>Las políticas públicas a través de los derechos humanos. Estudios de caso</t>
  </si>
  <si>
    <t>Análisis y evaluación de políticas públicas</t>
  </si>
  <si>
    <t>Destierro en casa: concentración de residentes y ciudadanos mexicanos con ascendencia japonesa durante la segunda guerra mundial. Producción de sistemas algorítmicos de arte digital</t>
  </si>
  <si>
    <t>Mtra. Annabel Castro Meagher</t>
  </si>
  <si>
    <t>Modos de subjetivación de la recepción del arte digital en espacios de exhibición no especializados</t>
  </si>
  <si>
    <t>Aprobación del Anteproyecto de Presupuesto de la DCSH para el 2021</t>
  </si>
  <si>
    <t>Dra. Sastre Domínguez María Paz</t>
  </si>
  <si>
    <t>UAM-L-CA-10</t>
  </si>
  <si>
    <t>Exploraciones tecnológicas en las artes</t>
  </si>
  <si>
    <t>Mtra. Robles Salvador Ana Carolina</t>
  </si>
  <si>
    <t>Dr. Gutiérrez Garza Rubén
Mtra. Robles Salvador Ana Carolina
Dr. Rosales González Rodrigo</t>
  </si>
  <si>
    <t>Mtro. Chávez Becker Carlos</t>
  </si>
  <si>
    <t xml:space="preserve">Dr. Rayas Amor Adolfo Armando </t>
  </si>
  <si>
    <t xml:space="preserve">Dra. Pelz Serrano Karla </t>
  </si>
  <si>
    <t>DPP</t>
  </si>
  <si>
    <t>DSIC</t>
  </si>
  <si>
    <t>DCAL</t>
  </si>
  <si>
    <t>DCAM</t>
  </si>
  <si>
    <t>DCSA</t>
  </si>
  <si>
    <t>DAH</t>
  </si>
  <si>
    <t>DPS</t>
  </si>
  <si>
    <t>DEC</t>
  </si>
  <si>
    <t>Dr. List Sánchez Rurik Hermann</t>
  </si>
  <si>
    <t>Dra. Jiménez Guzmán Judith
Dr. Miranda de la Lama Genaro Cvabodni
Dr. Rayas Amor Adolfo Armando
Dra. Cruz Monterrosa Rosy Gabriela</t>
  </si>
  <si>
    <t>Dr. Martínez González Alejandro Natal
Mtro. Chávez Becker Carlos
Dra. Güereca Torres Eva Raquel
Dra. Tiburcio Martínez María Gabriela
Dra. Blasquez Martínez Lidia Ivonne</t>
  </si>
  <si>
    <t xml:space="preserve">Dra. Mosqueda Gómez Claudia </t>
  </si>
  <si>
    <t>Dr. Aguirre Garrido José Felix</t>
  </si>
  <si>
    <t>Dr. García Arellano Humberto
Dr. Aguirre Garrido  José Félix
Dr. López Pérez Marcos
Dra. González Cervantes Rina María 
UAM-Cuajimalpa:
Dra. Reyes Duarte María de los Dolores (Asociada al Área)</t>
  </si>
  <si>
    <t xml:space="preserve">Dr. Jardón Valadez Héctor Eduardo
Dr. Pérez Martínez Francisco
Dr. López Maldonado Guillermo
Dr. Hernández Zapata Ernesto
Dr. Reyes Mercado Yuri </t>
  </si>
  <si>
    <t>Dra. Ortíz Henderson Gladys</t>
  </si>
  <si>
    <t>SEDENA</t>
  </si>
  <si>
    <t>Aplicación digital en apoyo de la salud mental para incrementar la eficiencia operativa de las tropas (Asesoría y Capacitación. Realizar un taller para capacitar a mínimo 40 participantes que designe la SEDENA para el desarrollo y/o mantenimiento de un Portal digital)</t>
  </si>
  <si>
    <t>Aplicación digital en apoyo de la salud mental para incrementar la eficiencia operativa de las tropas (Estudios e Investigaciones. Desarrollo de: a) un portal digital, b) una aplicación móvil compatible con sistema operativo Android, c) una aplicación móvil compatible con sistema operativo IOS. Adicionalmente la UAM-L proveerá de mantenimiento correctivo de enero a junio de 2021)</t>
  </si>
  <si>
    <t>UNAM
Instituto de Ingeniería</t>
  </si>
  <si>
    <t>Análisis de la eficacia en la remoción de patógenos en efluentes y lodos de plantas de tratamiento de aguas residuales en la Ciudad de México con fines de reúso seguro</t>
  </si>
  <si>
    <t>UNAM
Instituto de Neurobiología</t>
  </si>
  <si>
    <t>Establecer las bases de colaboración académica, científica y cultural a fin de llevar a cabo intercambios académicos, estancias de investigación, cursos, y estancias sabáticas, entre otros</t>
  </si>
  <si>
    <t>FORDECYT-PRONACES</t>
  </si>
  <si>
    <t>Instrumentos de gestión participativos y acciones piloto para la restauración del ciclo socionatural del agua de las subcuencas de los nueve ríos del oriente del Estado de México</t>
  </si>
  <si>
    <t>SAMSUNG ELECTRONICS MÉXICO S.A. DE C.V.</t>
  </si>
  <si>
    <t>Capacitar a 25 (veinticinco) integrantes del personal académico seleccionados por LA UAM-L, a fin de impartirles el contenido de once capítulos de IoT (internet de las cosas) en el programa denominado “Samsung Innovation Campus”</t>
  </si>
  <si>
    <t>Coordinación del Campus Virtual</t>
  </si>
  <si>
    <t>Dra. Benítez Dávila Mónica Francisca 
Dra. Sastre Domínguez Paz 
Dra. Mosqueda Gómez Claudia
Participantes
Dr. Solis García Hugo
Dr. Fernando Monreal Ramírez</t>
  </si>
  <si>
    <t xml:space="preserve">Dr. Lara Caballero Manuel
Dr. Aguilar Astorga Carlos Ricardo
Dr. Figueroa Romero Raúl
Dr. Hernandez Mar Raúl
Dr. Rozga Luter Ryszard Edward
Dra. Sosa Juarico Monica Adriana
Dr. López Moreno Ignacio 
Dr. De la Rosa Rodríguez José Javier
Dra. Maribel Dávila Jaime 
Dra. De León Calderon Alma Patricia
Dra. Martínez Mendoza Abigail 
</t>
  </si>
  <si>
    <t>Dr. Pacheco López Gustavo
Dr. Alavez Espidio Silvestre de Jesús
Dr. Montiel Castro Augusto J. 
Dra. Guzmán Ramos Kioko Rubí</t>
  </si>
  <si>
    <t>Dra. Sánchez Cardona Luz María
Dr. Solís García Hugo 
Dr. Rocha Iturbide Manuel 
Dr. Edmar Olivares Soria</t>
  </si>
  <si>
    <t>Fuente: http://promep.sep.gob.mx/ca1/firmadopalabraMEJORA.php?RELOAD=1</t>
  </si>
  <si>
    <t>Fuente: Acuerdos de las Sesiones de Consejo Académico y Consejos Divisionales,  UAM Lerma
Actualización de miembros con base en información proporcionada por los Jefes y Jefas del Área de Investigación correspondiente</t>
  </si>
  <si>
    <t>Fuente: Rectoría de Unidad - Coordinación de Enlace Académico - Sección de Actividades Deportivas; UAML</t>
  </si>
  <si>
    <t>Fuente: Oficina de la Dirección de División (DCBI, DCBS, DCSH), UAML
Secretaría de Unidad - Coordinación de Sistemas de Información y Comunicaciones, UAML</t>
  </si>
  <si>
    <r>
      <t>m</t>
    </r>
    <r>
      <rPr>
        <b/>
        <vertAlign val="superscript"/>
        <sz val="11"/>
        <color theme="1"/>
        <rFont val="Calibri"/>
        <family val="2"/>
        <scheme val="minor"/>
      </rPr>
      <t>2</t>
    </r>
  </si>
  <si>
    <t>Fuente: Secretaría de Unidad - Coordinación de Infraestructura y Gestión Ambiental, UAML</t>
  </si>
  <si>
    <t>Encargado</t>
  </si>
  <si>
    <t>Jefatura del Departamento de Ciencias Ambientales</t>
  </si>
  <si>
    <t>Jefatura del Departamento de Ciencias de la Alimentación</t>
  </si>
  <si>
    <t>Jefatura del Departamento de Ciencias de la Salud</t>
  </si>
  <si>
    <t>Jefatura del Departamento de Procesos Productivos</t>
  </si>
  <si>
    <t>Jefatura del Departamento de Recursos de la Tierra</t>
  </si>
  <si>
    <t>Jefatura del Departamento de Sistemas de Información y Comunicaciones</t>
  </si>
  <si>
    <t>Jefatura del Departamento de Artes y Humanidades</t>
  </si>
  <si>
    <t>Jefatura del Departamento de Estudios Culturales</t>
  </si>
  <si>
    <t>Jefatura del Departamento de Procesos Sociales</t>
  </si>
  <si>
    <t>FUENTE: Secretaría de Unidad - Coordinación de Servicios de Información y Comunicaciones, UAML</t>
  </si>
  <si>
    <t>2-mzo-20</t>
  </si>
  <si>
    <t>6-mzo-20</t>
  </si>
  <si>
    <t>Criterios Generales de Dictaminación de las Comisiones Dictaminadoras Divisionales de la Unidad Lerma</t>
  </si>
  <si>
    <t>Secuencias didácticas para la producción educativa digital de UEA de licenciatura</t>
  </si>
  <si>
    <t>Comisión encargada de dictaminar sobre el otorgamiento del Premio a las Áreas de Investigación 2020</t>
  </si>
  <si>
    <t>20-mzo-21</t>
  </si>
  <si>
    <t>Aprobación del Proyecto de Presupuesto de Ingresos y Egresos de la Unidad Lerma para el año 2021, y su presentación al Patronato de la Universidad, por conducto del Rector General</t>
  </si>
  <si>
    <t>01.20.3</t>
  </si>
  <si>
    <t>03.20.11</t>
  </si>
  <si>
    <t>CD-DCBI</t>
  </si>
  <si>
    <t>CD-DCSH</t>
  </si>
  <si>
    <t>CD-DCBS</t>
  </si>
  <si>
    <t>Comisión encargada de revisar y dictaminar en torno a la propuesta de modificación a los Lineamientos para la Integración y Funcionamiento del Consejo y Comités Editoriales de la DCSH de la UAM Lerma</t>
  </si>
  <si>
    <t>Aprobación de la modificación a la fecha de la entrega del dictamen de la Comisión encargada de analizar, dictaminar y someter a consideración del Consejo Divisional la propuesta de área de investigación para el premio a las Áreas de Investigación de la DCBS 2020</t>
  </si>
  <si>
    <t xml:space="preserve">Comisión encargada de proponer instructivos para regular el uso de los servicios e instalaciones de la Unidad Lerma </t>
  </si>
  <si>
    <t>Comisión encargada de elaborar una propuesta de criterios para asignar nombres a auditorios, salas, plazas y otros espacios de la Unidad Lerma</t>
  </si>
  <si>
    <t>Comisión encargada de analizar y determinar los cupos máximos de las divisiones de la Unidad Lerma</t>
  </si>
  <si>
    <t>Comisión encargada de dictaminar sobre el Otorgamiento del Premio a las Áreas de Investigación 2017</t>
  </si>
  <si>
    <t>Comisión encargada de conducir el proceso de auscultación para la designación de la Directora de la División de Ciencias Sociales y Humanidades</t>
  </si>
  <si>
    <t>Comisión encargada de dictaminar sobre el Otorgamiento del Premio a las Áreas de Investigación 2019</t>
  </si>
  <si>
    <t>Aprobación de una prórroga para que presente su dictamen la Comisión encargada de elaborar una propuesta de Criterios Generales de Dictaminación de la Unidad Lerma</t>
  </si>
  <si>
    <t>Estado 2020</t>
  </si>
  <si>
    <t xml:space="preserve">Comisión encargada de analizar, evaluar y dictaminar los Cursos de Actualización y Diplomados que se presentan al Consejo Divisional </t>
  </si>
  <si>
    <t>Comisión encargada de participar en el desarrollo de la Auscultación Cuantitativa prevista en las "Modalidades de auscultación del Consejo Divisional de Ciencias Sociales y Humanidades para el proceso de designación de la Jefa o el Jefe del Departamento de Artes y Humanidades para el periodo 2019-2023</t>
  </si>
  <si>
    <t>Comisión encargada de participar en el desarrollo de la Auscultación Cuantitativa prevista en las "Modalidades de auscultación del Consejo Divisional de Ciencias Sociales y Humanidades para el proceso de designación de la Jefa del Departamento de Procesos Sociales para el periodo 2019-2023</t>
  </si>
  <si>
    <t>CD_DCBI</t>
  </si>
  <si>
    <t>CD_DCSH</t>
  </si>
  <si>
    <t>CD_DCBS</t>
  </si>
  <si>
    <t>Lineamientos para establecer la Integración, Funciones y Operación del Comité de Estudios y Comités Tutórales de los Proyectos Terminales de las Licenciaturas de la División</t>
  </si>
  <si>
    <t>Dra. Domínguez Mariani Eloísa</t>
  </si>
  <si>
    <t>Dr. Chávez Tovar José Cuauhtémoc</t>
  </si>
  <si>
    <t>Dr. López Pérez Marco</t>
  </si>
  <si>
    <t>Dr. López Moreno Ignacio</t>
  </si>
  <si>
    <t>Dra. Blásquez Martínez Lidia Ivonne</t>
  </si>
  <si>
    <t xml:space="preserve">Dra. Gladys Ortiz Henderson </t>
  </si>
  <si>
    <t>Nombre del evento</t>
  </si>
  <si>
    <t>Rectoría de Unidad - Coordinación de Enlace Académico</t>
  </si>
  <si>
    <t>FUENTE : Rectoría de Unidad - Coordinación de Enlace Académico (CEA), UAM Lerma</t>
  </si>
  <si>
    <t>Autorización del Presupuesto de Ingresos y Egresos de la Universidad correspondiente al año 2021</t>
  </si>
  <si>
    <t>Proyecto de Presupuesto de Ingresos y Egresos de la Unidad Lerma para el año 2020, y su presentación al Patronato de la Universidad, por conducto del Rector General</t>
  </si>
  <si>
    <t xml:space="preserve">Fuente: Consejo Académico y Consejos Divisionales, a partir de los Acuerdos por Sesión publicados en la página electrónica de la Unidad Lerma </t>
  </si>
  <si>
    <t>Sesión</t>
  </si>
  <si>
    <t>Profesores Definitivos / Categoría</t>
  </si>
  <si>
    <t>Profesores Definitivos / Grado Académico</t>
  </si>
  <si>
    <t>Aprobación de  presupuesto</t>
  </si>
  <si>
    <t xml:space="preserve">Dra. Mitzi Danae Morales Montes </t>
  </si>
  <si>
    <t>Dr. Misael Josué Marín Sánchez</t>
  </si>
  <si>
    <t>Fuente: Rectoría de Unidad-Coordinación de Vinculación, UAM Lerma</t>
  </si>
  <si>
    <t>Dr. Jesús Ramiro Felix Felix</t>
  </si>
  <si>
    <t>Nombre del Programa / Proyecto</t>
  </si>
  <si>
    <t>Peraj-adopta un amigo@</t>
  </si>
  <si>
    <t>Metacámbrico urbano: evidencias (artísticas y científicas) de nuevas formas de vida desde la urbe (CDMX y Valle de Toluca)</t>
  </si>
  <si>
    <t>Producción en continuo de hidrógeno y metano mediante digestión anaerobia vía seca, utilizando desechos sólidos de frutas y verduras</t>
  </si>
  <si>
    <t>Dra.  María Helena Hernández Rojas</t>
  </si>
  <si>
    <t>Dr. Isaías Hernández Pérez</t>
  </si>
  <si>
    <t>Proyecto de redes de distribución y conducción y análisis de la infraestructura hidráulica para la mejora de los servicios de agua potable y drenaje</t>
  </si>
  <si>
    <t>Evaluación experimental del efecto de los agroquímicos en la productividad, la variación morfológica de semillas y la variabilidad genética de plántulas de maíz (lea mays) en una parcela</t>
  </si>
  <si>
    <t>Genética de la conservación y ecología de especies focales</t>
  </si>
  <si>
    <t>Dr. Julio Lenin Domínguez Ramírez</t>
  </si>
  <si>
    <t>Percepción sobre el bienestar animal: percepciones y actitudes de los ciudadanos mexicanos sobre el bienestar de los animales de zoológico, compañía, de experimentación y de granja</t>
  </si>
  <si>
    <t>Identificación de compuestos con actividad anti envejecimiento en C. elegans utilizando la resistencia al estrés térmico como marcador</t>
  </si>
  <si>
    <t>Bienestar animal, enriquecimiento ambiental y registro de la conducta de especies en cautiverio en el Zoológico de Chapultepec, "Alfonso L. Herrera", CDMX</t>
  </si>
  <si>
    <t xml:space="preserve">Diagnósticos hidroclimáticos sobre el monitoreo de los manantiales en el Estado de México, como medida de adaptación al cambio climático y estudio de pre factibilidad para el establecimiento de un mercado voluntario de emisiones de carbono en el Estado de México </t>
  </si>
  <si>
    <t>La Contraloría Social como instrumento de la rendición cuentas en la Administración Pública Estatal</t>
  </si>
  <si>
    <t>Dr.  Francisco Díaz Jiménez</t>
  </si>
  <si>
    <t>Gestión Sustentable de Ecosistemas de Innovación Social (Interdivisional)</t>
  </si>
  <si>
    <t>Efectos de la Violencia en México sobre la Conservación de Especies (Interdivisional)</t>
  </si>
  <si>
    <t>Dra. Paz Sastre Martínez</t>
  </si>
  <si>
    <t>Políticas estratégicas de atención a victimas del delito en el Estado de México (CEAVEM)</t>
  </si>
  <si>
    <t>Herramientas para el análisis de los procesos de implementación de políticas públicas con perspectiva de gobernanza</t>
  </si>
  <si>
    <t>Suplente</t>
  </si>
  <si>
    <t xml:space="preserve">Dr. Ryzard Edward Rozga Luter </t>
  </si>
  <si>
    <t xml:space="preserve">Dra. María Paz Sastre Domínguez </t>
  </si>
  <si>
    <t xml:space="preserve">Dr. Rurik Hermann List Sánchez </t>
  </si>
  <si>
    <t>Dra. María Gabriela Martínez Tiburcio
Dr. Raúl Hernández Mara</t>
  </si>
  <si>
    <t>Padrón de proveedores</t>
  </si>
  <si>
    <t>Fuente: Secretaría de Unidad - Coordinación de Servicios Administrativos, UAM Lerma</t>
  </si>
  <si>
    <t># LST - Trámites de Gestión</t>
  </si>
  <si>
    <t xml:space="preserve">Tiempo (Días) Máximos </t>
  </si>
  <si>
    <t>Académicos</t>
  </si>
  <si>
    <t>Presupuesto transferido (externo)</t>
  </si>
  <si>
    <t>Dr. Juan López Sauceda (DCBI)
Dra. Karla Pelz Serrano (DCBS) 
Dr. José Gerardo Carrillo González (DCBI)
Dra. Daniela Aguirre Guerrero (DCBI)
Dr. Edmar Olivares Soria (DCSH)</t>
  </si>
  <si>
    <t>Dra. Rafaela Blanca Silva López (DCBI - Campus Virtual)
M. en C. Hugo Pablo Leyva (UAM Azcapotzalco)</t>
  </si>
  <si>
    <t>Div.</t>
  </si>
  <si>
    <t>Depto.</t>
  </si>
  <si>
    <t>Inicia</t>
  </si>
  <si>
    <t xml:space="preserve">Interacciones solido-líquido-gas en flujos confinados y no confinados </t>
  </si>
  <si>
    <t>Comisión encargada de elaborar los criterios cualitativos y cuantitativos para evaluar las propuestas de áreas de investigación para el Otorgamiento del Premio a las Áreas de Investigación 2020, así como dar seguimiento al proceso con base en las modalidades.</t>
  </si>
  <si>
    <t>Planeación Operativa de Inspección, mantenimiento y reparación de las redes de alcantarillado sanitario y pluvial de Morelia Michoacán</t>
  </si>
  <si>
    <t xml:space="preserve">Tres años a partir de que se reanuden las actividades presenciales por parte de las autoridades sanitarias </t>
  </si>
  <si>
    <t>Sistemas autónomos (Caso de estudio A: Automatización de granjas para la seguridad alimentaria)</t>
  </si>
  <si>
    <t>Caracterización de modelos de evaluación de redes sociales</t>
  </si>
  <si>
    <t>Sistemas Ciberfísicos (Caso de estudio 1: Microgeneradores Eoeléctricos)</t>
  </si>
  <si>
    <t xml:space="preserve">Dr. Philipp Von Bülow </t>
  </si>
  <si>
    <t>Acoplamiento de la Nitrificación/Desnitrificación para la eliminación simultanea de compuestos fenólicos, sulfuro y amonio en un biorreactor híbrido</t>
  </si>
  <si>
    <t>Biodegradación anaerobia de contaminantes en efluentes antropogénicos y cuerpos acuáticos</t>
  </si>
  <si>
    <t>Estudio de la interacción de bifelino con micelas de Tritón X-100</t>
  </si>
  <si>
    <t xml:space="preserve">Síntesis electroquímica de óxido de grafeno como precursor para materiales grafénicos y algunas aplicaciones </t>
  </si>
  <si>
    <t>Evaluación hidrogeofísica - hidroquímica de la migración de nutrientes como contaminantes en un ambiente lacuste-aluvial del Valle de Toluca</t>
  </si>
  <si>
    <t>Optimización multiobjetivo para la resolución de problemas en redes inalámbricas tipo ad hoc</t>
  </si>
  <si>
    <t>Caracterización de la flora asociada al Queso Poro para documentar la presencia de microorganismos nocivos para la salud, así como de microorganismos que pudieran contribuir al desarrollo del sabor y otras características sensoriales del producto</t>
  </si>
  <si>
    <t>Efectos del transporte y el manejo pre-sacrificio sobre el bienestar animal y la calidad de la carne en ovinos comerciales en México</t>
  </si>
  <si>
    <t>Evaluación electroquímica de la actividad de la Enzima Convertidora de Angiotensina-1 (ACE-1) y la participación del zinc en el efecto inhibitorio de péptidos antihipertensivos obtenidos de fuentes alimenticias</t>
  </si>
  <si>
    <t>Biofuncionalidad de proteínas y péptidos del suero de leche en micro y nano emulsiones</t>
  </si>
  <si>
    <t>Evaluación experimental del efecto de los agroquímicos en la productividad, la variación morfológica de semillas y la variabilidad genética de plántulas de maíz (zea mays) en una parcela</t>
  </si>
  <si>
    <t>Caracterización de la metagenómica y microbiológica de bacterias asociadas a esponjas del Phylum porífera con potencial biotecnológico en diferentes zonas del litoral mexicano</t>
  </si>
  <si>
    <t>Ecología microbiana de ambientes hipersalinos en México, mediante enfoques genómicos, metagenómicos y microbiológicos de microorganismos y su potencial biotecnológico</t>
  </si>
  <si>
    <t xml:space="preserve">Metagenómica funcional en leche materna humana para el aislamiento de genes que codifiquen glicoltransferasa y su uso potencial en la síntesis de prebióticos </t>
  </si>
  <si>
    <t>Dinámica ecogeográfica de las enfermedades emergentes y re-emergentes en escenarios de cambios ambientales en México</t>
  </si>
  <si>
    <t xml:space="preserve">Modelos matemáticos en ecología, epidemiología y eco epidemiología </t>
  </si>
  <si>
    <t>Desarrollo de la patología de la Enfermedad de Alzheimer inducida por el consumo de una dieta rica en grasas· Evaluación de un tratamiento farmacológico preventivo</t>
  </si>
  <si>
    <t>Dr. Gustavo Pacheco López.</t>
  </si>
  <si>
    <t>Proteína acídica fibilar glial como biomarcador periférico de daño cerebral</t>
  </si>
  <si>
    <t xml:space="preserve">Eje microbiota-intestino-cerebro como modulador de la sociabilidad y detonador de patologías neurodegenerativas y neuropsiquiátricas </t>
  </si>
  <si>
    <t>El zoológico-Síntoma y sublimación en la era posmoderna</t>
  </si>
  <si>
    <t xml:space="preserve">informe parcial </t>
  </si>
  <si>
    <t xml:space="preserve">Una aproximación hacia la construcción de una audiovisión a través de la extracción de datos de plantas endémicas de la región del Valle de Toluca y su utilización para la visualización de información como experiencia estética </t>
  </si>
  <si>
    <t xml:space="preserve">Arte electrónico y digital en México y Latinoamérica. Un estudio sobre políticas de representación y ambientes visuales mediatos </t>
  </si>
  <si>
    <t xml:space="preserve">Mtra. Nadia Montserrat Gracia Espino </t>
  </si>
  <si>
    <t>Cibernética de segundo orden: el artista y el dron</t>
  </si>
  <si>
    <t>Desarrollo económico-educación-distribución de la riqueza en México 1980-2015</t>
  </si>
  <si>
    <t xml:space="preserve">El modelo de Bote de Basura en las decisiones de la Organización Mundial de la Salud: un proceso estratégico para lidiar con la ambigüedad </t>
  </si>
  <si>
    <t>La contraloría social como instrumento de la rendición de cuentas en la administración pública estatal</t>
  </si>
  <si>
    <t>Sociedad civil y diversidad: El movimiento LGBT, acción colectiva e incidencia</t>
  </si>
  <si>
    <t>Dr. Alejandro Natal Martínez González</t>
  </si>
  <si>
    <t>Jóvenes, internet y redes sociales digitales. El caso de los jóvenes estudiantes de la UAM-Lerma.</t>
  </si>
  <si>
    <t>Identificación de necesidades educativas y tecnológicas de adultos con baja escolaridad en el Municipio de Lerma de Villada, Estado de México</t>
  </si>
  <si>
    <t>Dra. Gladys Ortiz Genderson</t>
  </si>
  <si>
    <t>Lenguaje y matemáticas entre personas bilingües emergentes en las aulas primarias mexicanas: explorando las experiencias de los estudiantes que regresan a las aulas en México desde los Estados Unidos</t>
  </si>
  <si>
    <t>Tribus y comunidades académicas: un enfoque relacional de la investigación educativa en México, 2010-2020</t>
  </si>
  <si>
    <t>Ciudadanía y juventudes universitarias: El caso de la Universidad Autónoma Metropolitana</t>
  </si>
  <si>
    <t>Literacidad digital y tareas escolares en educación primaria</t>
  </si>
  <si>
    <t>Aprobación, con modificaciones, del Proyecto de reforma al Reglamento de Alumnos, a fin de incluir la violencia de género en el Capítulo IV del mismo, y su envío al Colegio Académico para los efectos conducentes</t>
  </si>
  <si>
    <t>Comisión encargada de elaborar la propuesta de Informe de desarrollo y funcionamiento de la División</t>
  </si>
  <si>
    <t>Comisión encargada de elaborar una propuesta de Lineamientos para la formulación, presentación y evaluación de los proyectos terminales de Licenciatura</t>
  </si>
  <si>
    <t>Comisión encargada de elaborar el examen de conjunto y los criterios de evaluación y con ello emitir una resolución respecto a una solicitud para la recuperación de la calidad de alumno</t>
  </si>
  <si>
    <t>Comisión de Docencia, encargada de a) Elaborar los lineamientos para el otorgamiento de revalidación, establecimiento de equivalencias, acreditación de estudios así como de la recuperación de la calidad de alumno. b) Analizar y dictaminar considerando las Políticas operacionales de docencia (POD) sobre las solicitudes de equivalencias así como de la recuperación de la calidad de alumno y c) Analizar y dictaminar cualquier otro asunto relacionado con docencia que esté dentro del ámbito de competencia del Consejo Divisional - Comisión de Planes y Programas</t>
  </si>
  <si>
    <t>Comisión Interdivisional que propondrá la Adecuación del Plan de Estudios de Doctorado en Ciencias Biológicas y de la Salud</t>
  </si>
  <si>
    <t>Comisión encargada de analizar, dictaminar y someter a consideración del Consejo Divisional la propuesta de área de investigación para el premio a las Áreas de Investigación de la DCBS 2018</t>
  </si>
  <si>
    <t>Comisión encargada de analizar, dictaminar y someter a consideración del Consejo Divisional la propuesta de área de investigación para el premio a las Áreas de Investigación de la DCBS 2020</t>
  </si>
  <si>
    <t>No. de Reuniones del Comité de Supervisión y Seguimiento al Protocolo Sanitario de la Unidad Lerma</t>
  </si>
  <si>
    <t>LIMPIEZA EXTERNA</t>
  </si>
  <si>
    <t xml:space="preserve">Programa específico de p. c. elaborado </t>
  </si>
  <si>
    <t>Fuente: Secretaría de Unidad - Coordinación de Recurso Materiales, UAM-L</t>
  </si>
  <si>
    <t xml:space="preserve">Dra. Karen Samara Miranda Campos </t>
  </si>
  <si>
    <t>Fecha de integración</t>
  </si>
  <si>
    <t>Fecha para entregar dictamen</t>
  </si>
  <si>
    <t>Dr. Rozga Luter Ryszard E.</t>
  </si>
  <si>
    <t>Unidad Lerma</t>
  </si>
  <si>
    <t xml:space="preserve">Corte realizado al 31 de diciembre de 2020. </t>
  </si>
  <si>
    <t>Fuente: Elaborado con base en el reporte de plazas académicas proporcionado por la Secretaría de Unidad - Coordinación de Recursos Humanos, UAM Lerma</t>
  </si>
  <si>
    <t>Número</t>
  </si>
  <si>
    <t>Fuente: Secretaría de Unidad - Coordinación de Infraestructura y Gestión Ambiental, UAM Lerma</t>
  </si>
  <si>
    <t>Clave</t>
  </si>
  <si>
    <t>Puntaje</t>
  </si>
  <si>
    <t>Jefe Depto.</t>
  </si>
  <si>
    <t>16-jul-14
19-jul-17
12-oct-20</t>
  </si>
  <si>
    <t>15-jul-17
18-jul-20
11-oct-23</t>
  </si>
  <si>
    <t>Coord.</t>
  </si>
  <si>
    <t>2019
2020</t>
  </si>
  <si>
    <t>11-jul-14
11-jul-18</t>
  </si>
  <si>
    <t>Coord.
Jefe Depto.</t>
  </si>
  <si>
    <t>31-sep-16
13-mzo-20</t>
  </si>
  <si>
    <t>SD
12-mzo-24</t>
  </si>
  <si>
    <t>2018
2020-2022</t>
  </si>
  <si>
    <t>Director Div.</t>
  </si>
  <si>
    <t>15-mzo-21</t>
  </si>
  <si>
    <t>Sec. Acad.</t>
  </si>
  <si>
    <t>SA(18-22)</t>
  </si>
  <si>
    <t>2018
2020-2023</t>
  </si>
  <si>
    <t>C
1
1</t>
  </si>
  <si>
    <t>21-jul-15
14-08-19</t>
  </si>
  <si>
    <t>20-jul-18
13-08-22</t>
  </si>
  <si>
    <t>2017-2019
JD (15-19)
2020-2022</t>
  </si>
  <si>
    <t>17-jun-12
17-jun-15
23-jul-18
12-oct-20</t>
  </si>
  <si>
    <t>16-jun-15
16-jun-18
22-jul-21
11-oct-23</t>
  </si>
  <si>
    <t>2011-2013
2014-2017
2019
2020</t>
  </si>
  <si>
    <t>2015-2020
2020-2025</t>
  </si>
  <si>
    <t>19-jul-17
21-oct-20</t>
  </si>
  <si>
    <t>18-jul-20
11-oct-23</t>
  </si>
  <si>
    <t>2012-2015
2016-2017
2019
2020</t>
  </si>
  <si>
    <t>2015-2017
2017-2020
2020-2024</t>
  </si>
  <si>
    <t>VISITANTE</t>
  </si>
  <si>
    <t>2017-2018
2020-2023</t>
  </si>
  <si>
    <t>TALAVERA PEÑA ANA KAREN</t>
  </si>
  <si>
    <t>CDA07.012.20</t>
  </si>
  <si>
    <t>19-jul-17
12-oct-20</t>
  </si>
  <si>
    <t>2017-2020
2020-2024</t>
  </si>
  <si>
    <t>2018-2019
2020-2023</t>
  </si>
  <si>
    <t>2018
2019
2020-2021
JD (19-23)</t>
  </si>
  <si>
    <t>2018-2019
2020-2021</t>
  </si>
  <si>
    <t xml:space="preserve">DE LEON CALDERON ALMA PATRICIA </t>
  </si>
  <si>
    <t>2019
2020-2022
JD (19-23)</t>
  </si>
  <si>
    <t>Difusión cultural y científica</t>
  </si>
  <si>
    <t>Taller Virtual</t>
  </si>
  <si>
    <t>Hablantes de lengua indígena</t>
  </si>
  <si>
    <t>Licenciatura en Ingeniería en Recursos Hídricos</t>
  </si>
  <si>
    <t>Licecniatura en Biología Ambiental</t>
  </si>
  <si>
    <t>Licenciatura en Políticas Públicas</t>
  </si>
  <si>
    <t>Licenciatura en Arte y Comunicación Digitales</t>
  </si>
  <si>
    <t>ALUMNOS QUE REALIZARON SERVICIO SOCIAL 2020</t>
  </si>
  <si>
    <t>Fuente: Oficina de la Dirección de División (DCBI, DCBS; DCSH), UAM Lerma</t>
  </si>
  <si>
    <t>Fuente: Oficina de la Dirección de División (DCBI, DCBS y DCSH), UAML</t>
  </si>
  <si>
    <t>ALUMNOS QUE REALIZARON PRÁCTICAS PROFESIONALES 2020</t>
  </si>
  <si>
    <t>Carlos Ricardo Aguilar Astorga</t>
  </si>
  <si>
    <t>Actores sociales en la subcuenca del río Lerma en México. Insuficiencia de habilidades para enfrentar el problema público del agua</t>
  </si>
  <si>
    <t>Mitzi Danae Morales Montes</t>
  </si>
  <si>
    <t>Gustavo Pacheco López</t>
  </si>
  <si>
    <t>Ana Karen Talavera Peña</t>
  </si>
  <si>
    <t>Instituto Politécnico Nacional</t>
  </si>
  <si>
    <t>EC.L.CBI.a.002.20</t>
  </si>
  <si>
    <t>Procesos Prodcutivos</t>
  </si>
  <si>
    <t>EC.L.CBI.c.001.20</t>
  </si>
  <si>
    <t>09:00 - 17:00</t>
  </si>
  <si>
    <t>EC.L.CBI.b.001.20</t>
  </si>
  <si>
    <t>23/22/2020</t>
  </si>
  <si>
    <t>CB.005.20</t>
  </si>
  <si>
    <t>EC.L.CBI.a.003.20</t>
  </si>
  <si>
    <t>ING.007.20</t>
  </si>
  <si>
    <t>Luisel Jonathan Torres Cortes</t>
  </si>
  <si>
    <t>EC.L.CBI.a.004.20</t>
  </si>
  <si>
    <t>CB.007.20</t>
  </si>
  <si>
    <t>Jonathan Omega Escobedo Alva</t>
  </si>
  <si>
    <t>EC.L.CBI.b.004.20</t>
  </si>
  <si>
    <t>CB.009.20</t>
  </si>
  <si>
    <t>Gabriela Duran Meza</t>
  </si>
  <si>
    <t>EC.L.CBI.b.002.20</t>
  </si>
  <si>
    <t>9:00-17:00</t>
  </si>
  <si>
    <t>ING.004.20</t>
  </si>
  <si>
    <t>EC.L.CBI.b.003.20</t>
  </si>
  <si>
    <t>ING.005.20</t>
  </si>
  <si>
    <t>José Alberto Macias Vargas</t>
  </si>
  <si>
    <t>EC.L.CBI.c.002.20</t>
  </si>
  <si>
    <t>9:00-13:00</t>
  </si>
  <si>
    <t>CB.006.20</t>
  </si>
  <si>
    <t>EC.L.CBI.c.003.20</t>
  </si>
  <si>
    <t>ING.006.20</t>
  </si>
  <si>
    <t>Víctor Eduardo Quiroz Velazquez</t>
  </si>
  <si>
    <t>EC.L.CBI.c.004.20</t>
  </si>
  <si>
    <t>13:00-17:00</t>
  </si>
  <si>
    <t>CB.008.20</t>
  </si>
  <si>
    <t>Cancelado por contigencia sanitaria por COVID 19</t>
  </si>
  <si>
    <t>CO.L.CBI.a.001.20</t>
  </si>
  <si>
    <t>10:00 a 18:00</t>
  </si>
  <si>
    <t>Fracción XII, artículo 118 RIPPPA</t>
  </si>
  <si>
    <t>EC.L.CBS.a.001.20</t>
  </si>
  <si>
    <t>CD.CBS.L.03.20</t>
  </si>
  <si>
    <t>Bio. Noé Flores Hernández</t>
  </si>
  <si>
    <t>06/07/202</t>
  </si>
  <si>
    <t>EC.L.CBS.c.002.20</t>
  </si>
  <si>
    <t>CD.CBS.L.07.20</t>
  </si>
  <si>
    <t>Dra. Corinne Jennifer Montes Rodríguez</t>
  </si>
  <si>
    <t>EC.L.CBS.c.001.20</t>
  </si>
  <si>
    <t>CD.CBS.L.08.20</t>
  </si>
  <si>
    <t>Dra. Dulce María Díaz Sosa</t>
  </si>
  <si>
    <t>EC.L.CBS.c.003.20</t>
  </si>
  <si>
    <t>CD.CBS.L.04.20</t>
  </si>
  <si>
    <t>EC.L.CBS.b.001.20</t>
  </si>
  <si>
    <t>CD.CBS.L.10.20</t>
  </si>
  <si>
    <t>Dra. Miriam Fabiola Fabela Moron</t>
  </si>
  <si>
    <t>EC.L.CSH.b.001.20</t>
  </si>
  <si>
    <t>COMD.DCSH.003/2020</t>
  </si>
  <si>
    <t>EC.L.CSH.b.002.20</t>
  </si>
  <si>
    <t>COMD.DCSH.004/2020</t>
  </si>
  <si>
    <t>EC.L.CSH.c.001.20</t>
  </si>
  <si>
    <t>COMD.DCSH.001/2020</t>
  </si>
  <si>
    <t>EC.L.CSH.c.002.20</t>
  </si>
  <si>
    <t>COMD.DCSH.002/2020</t>
  </si>
  <si>
    <t>EC.L.CSH.c.003.20</t>
  </si>
  <si>
    <t>09:00 a 14:00 y 16:00 a 19:00</t>
  </si>
  <si>
    <t>COMD.DCSH.005/2020</t>
  </si>
  <si>
    <t>Dr. José Omar Pérez Baños</t>
  </si>
  <si>
    <t>Mtra. Alba Alejandra Lira García</t>
  </si>
  <si>
    <t>Dr. Pablo Ranchero Ventura</t>
  </si>
  <si>
    <t>Mtra. Elsa Cecilia Cota Díaz</t>
  </si>
  <si>
    <t>Fuente: Oficina de la Dirección de División (DCBI, DCBS, DCSH)</t>
  </si>
  <si>
    <t>Asignadas 2020</t>
  </si>
  <si>
    <t>Pagadas 2020</t>
  </si>
  <si>
    <t>PROFESORES BAJO ACUERDO DEL RECTOR GENERAL (11/2015 - 11/2017 - 07/2020)</t>
  </si>
  <si>
    <t>Mtro. Edmundo Gerardo Urbina Medal</t>
  </si>
  <si>
    <t>Iztapalapa</t>
  </si>
  <si>
    <t>11/2017</t>
  </si>
  <si>
    <t>Mtro. Andres Moctezuma Barragán</t>
  </si>
  <si>
    <t>19-O</t>
  </si>
  <si>
    <t>2020-I</t>
  </si>
  <si>
    <t>2020-P</t>
  </si>
  <si>
    <t>Fuente: Rectoría de Unidad - Coordinación de Enlace Académico - Oficina de Apoyo al Programa de Movilidad de Alumnos, UAM Lerma</t>
  </si>
  <si>
    <t xml:space="preserve">2015
</t>
  </si>
  <si>
    <t xml:space="preserve">2016
</t>
  </si>
  <si>
    <t xml:space="preserve">2017
</t>
  </si>
  <si>
    <t xml:space="preserve">2018
</t>
  </si>
  <si>
    <t xml:space="preserve">2019
</t>
  </si>
  <si>
    <t xml:space="preserve">2020
</t>
  </si>
  <si>
    <t>Fuente: Rectoría General - Dirección de Sistemas Escolares - Departamento de Admisión, con base en los datos de la Tabla de Aspirantes 2020., considera Estados 3 (aceptado en su primera opción de carrera) y (8 aceptado en otra carrera)</t>
  </si>
  <si>
    <t>Fuente: Elaborado con base en la información proporcionada por: Rectoría General - Dirección de Sistemas Escolares - Departamento de Admisión, con base en los datos de la Tabla de Aspirantes 2020.</t>
  </si>
  <si>
    <t>Puntaje PO = Puntaje ponderado a partir del puntaje del examen y el promedio de procedencia. Está en una escala de 0 a 1000. Este es el puntaje empleado para la selección de aspirantes</t>
  </si>
  <si>
    <t>Dr. Carlos Alejandro Torner Aguilar</t>
  </si>
  <si>
    <t xml:space="preserve">Dr. Héctor Bernardo Escalona Buendía  </t>
  </si>
  <si>
    <t>20-P</t>
  </si>
  <si>
    <t>11/2017 y 07/2020</t>
  </si>
  <si>
    <t>08:00-09:30</t>
  </si>
  <si>
    <t>09:30-11:00</t>
  </si>
  <si>
    <t>11:00-12:30</t>
  </si>
  <si>
    <t>08:00-11:00</t>
  </si>
  <si>
    <t>15:30-17:00</t>
  </si>
  <si>
    <t>14:00-15:30</t>
  </si>
  <si>
    <t>12:30-14:00</t>
  </si>
  <si>
    <t>12:30-15:30</t>
  </si>
  <si>
    <t>Ecología</t>
  </si>
  <si>
    <t>OPTIND</t>
  </si>
  <si>
    <t>RTOPTV01</t>
  </si>
  <si>
    <t>09:30-12:30</t>
  </si>
  <si>
    <t>Laguna Sánchez Gerardo Abel</t>
  </si>
  <si>
    <t>Silva López Rafaela Blanca</t>
  </si>
  <si>
    <t>Física</t>
  </si>
  <si>
    <t>15:30-18:30</t>
  </si>
  <si>
    <t>Bioenergética</t>
  </si>
  <si>
    <t>11:00-14:00</t>
  </si>
  <si>
    <t>14:00-17:00</t>
  </si>
  <si>
    <t>11:30-13:30</t>
  </si>
  <si>
    <t>14:00-16:00</t>
  </si>
  <si>
    <t>11:30-14:30</t>
  </si>
  <si>
    <t>10:00-11:30</t>
  </si>
  <si>
    <t>08:00-15:00</t>
  </si>
  <si>
    <t>08:00-10:30
11:00-13:30</t>
  </si>
  <si>
    <t>08:00-10:30
11:00-14:00</t>
  </si>
  <si>
    <t>08:00-10:30
11:30-14:00</t>
  </si>
  <si>
    <t>08:00-14:30</t>
  </si>
  <si>
    <t>08:00-11:30</t>
  </si>
  <si>
    <t>11:00-14:30</t>
  </si>
  <si>
    <t>11:30-15:00</t>
  </si>
  <si>
    <t>08:00-14:00</t>
  </si>
  <si>
    <t>López García Juan Carlos</t>
  </si>
  <si>
    <t>08:00-11:00
12:00-15:00</t>
  </si>
  <si>
    <t>08:00-11:00
11:30-15:00</t>
  </si>
  <si>
    <t>08:00-11:30
12:00-15:30</t>
  </si>
  <si>
    <t>12:00-15:00</t>
  </si>
  <si>
    <t>08:00-13:00</t>
  </si>
  <si>
    <t>OPTINT</t>
  </si>
  <si>
    <t>14:00 - 17:00</t>
  </si>
  <si>
    <t>15:30 - 17:00</t>
  </si>
  <si>
    <t>11:00 - 12:30</t>
  </si>
  <si>
    <t>08:00 - 09:30</t>
  </si>
  <si>
    <t>09:30 - 11:00</t>
  </si>
  <si>
    <t>14:00 - 15:30</t>
  </si>
  <si>
    <t>12:30 - 14:00</t>
  </si>
  <si>
    <t>09:00 - 10:30</t>
  </si>
  <si>
    <t>12:00 - 15:00</t>
  </si>
  <si>
    <t>11:00 - 14:00</t>
  </si>
  <si>
    <t>08:00 - 11:00</t>
  </si>
  <si>
    <t>09:30 - 12:30</t>
  </si>
  <si>
    <t>12:30 - 15:30</t>
  </si>
  <si>
    <t>08:00-10:30</t>
  </si>
  <si>
    <t>11:00-13:30</t>
  </si>
  <si>
    <t>11:00-13:00</t>
  </si>
  <si>
    <t>13:30-15:00</t>
  </si>
  <si>
    <t>08:00-11:00
11:30-14:00</t>
  </si>
  <si>
    <t>08:00-11:30
11:30-15:00</t>
  </si>
  <si>
    <t>AMTINT01</t>
  </si>
  <si>
    <t>16:00-17:30</t>
  </si>
  <si>
    <t>16:30-18:00</t>
  </si>
  <si>
    <t>15:00-16:30</t>
  </si>
  <si>
    <t>08:30-11:00</t>
  </si>
  <si>
    <t>09:00-11:00</t>
  </si>
  <si>
    <t>12:00-14:30</t>
  </si>
  <si>
    <t>10:30-12:00</t>
  </si>
  <si>
    <t>14:30-17:30</t>
  </si>
  <si>
    <t>15:00-18:00</t>
  </si>
  <si>
    <t>13:00-18:00</t>
  </si>
  <si>
    <t>12:00-13:30</t>
  </si>
  <si>
    <t>09:00-10:30</t>
  </si>
  <si>
    <t>PSTINV01</t>
  </si>
  <si>
    <t>08:00-11:00
12:00-15:30</t>
  </si>
  <si>
    <t>AHTINV01</t>
  </si>
  <si>
    <t>08:00-15:30</t>
  </si>
  <si>
    <t>PSTECV01</t>
  </si>
  <si>
    <t>08:00- 09:30</t>
  </si>
  <si>
    <t>SITGDV01</t>
  </si>
  <si>
    <t>PPTECV51</t>
  </si>
  <si>
    <t>RTTGDV01</t>
  </si>
  <si>
    <t>PSTGDV01</t>
  </si>
  <si>
    <t>PSTBCV01</t>
  </si>
  <si>
    <t>AHTECV01</t>
  </si>
  <si>
    <t>ECTBCV01</t>
  </si>
  <si>
    <t>ECTECV01</t>
  </si>
  <si>
    <t>08:00-11:00
11:30-14:30</t>
  </si>
  <si>
    <t>08:00-16:00</t>
  </si>
  <si>
    <t>SATGDV51</t>
  </si>
  <si>
    <t>SATBCV51</t>
  </si>
  <si>
    <t>SATBCV01</t>
  </si>
  <si>
    <t>AMTBCV01</t>
  </si>
  <si>
    <t>AMTBCV02</t>
  </si>
  <si>
    <t>ALTBCV01</t>
  </si>
  <si>
    <t>AMTECV01</t>
  </si>
  <si>
    <t>AMOPTV51</t>
  </si>
  <si>
    <t>ALTECV01</t>
  </si>
  <si>
    <t>15:00-17:00</t>
  </si>
  <si>
    <t>ALTECV51</t>
  </si>
  <si>
    <t>ALOPTV01</t>
  </si>
  <si>
    <t>SATINV51</t>
  </si>
  <si>
    <t>SATPRV01</t>
  </si>
  <si>
    <t>AH659V01</t>
  </si>
  <si>
    <t>AH803V01</t>
  </si>
  <si>
    <t>AH824V01</t>
  </si>
  <si>
    <t>AH838V01</t>
  </si>
  <si>
    <t>AH840V01</t>
  </si>
  <si>
    <t>15:30 - 18:30</t>
  </si>
  <si>
    <t>AM365V01</t>
  </si>
  <si>
    <t>AM399V01</t>
  </si>
  <si>
    <t>10:00 - 13:00</t>
  </si>
  <si>
    <t>12:00 - 13:30</t>
  </si>
  <si>
    <t>PS615V01</t>
  </si>
  <si>
    <t>PS829V01</t>
  </si>
  <si>
    <t>PS834V01</t>
  </si>
  <si>
    <t>RT055V51</t>
  </si>
  <si>
    <t>RT084V51</t>
  </si>
  <si>
    <t>SA352V51</t>
  </si>
  <si>
    <t>15:00 - 16:30</t>
  </si>
  <si>
    <t>SI083V51</t>
  </si>
  <si>
    <t>17:00-18:30</t>
  </si>
  <si>
    <t>10:00-13:00</t>
  </si>
  <si>
    <t>Mtra. Enma Vázquez Torres</t>
  </si>
  <si>
    <t>Beca para estudios de lenguas extranjeras (en el extranjero)</t>
  </si>
  <si>
    <t>Beca para estudios de lenguas extranjeras (en la Ciudad de México o Estado de México)</t>
  </si>
  <si>
    <t>Fuente: Rectoría de Unidad -  Coordinación de Enlace Académico</t>
  </si>
  <si>
    <t>Fuente: Rectoría de Unidad - Coordinación de Enlace Académico</t>
  </si>
  <si>
    <t>Fuente: Rectoría de Unidad - Coordinación de Enlace Académico. Se trata de una Beca para curso de idiomas en la Ciudad de México o Estado de México</t>
  </si>
  <si>
    <t>Fuente: Rectoría de Unidad - Coordinación de Enlace Académico. Se trata de una Beca para curso de idiomas en el extranjero</t>
  </si>
  <si>
    <t xml:space="preserve">Fuente: Rectoría de Unidad - Coordinación de Enlace Académico  </t>
  </si>
  <si>
    <t xml:space="preserve">Rectoría </t>
  </si>
  <si>
    <t>Cantidad</t>
  </si>
  <si>
    <t>Otra información estadística</t>
  </si>
  <si>
    <t>Fuente: Secretaría de Unidad - Coordinación de Recursos Humanos, UAM-L</t>
  </si>
  <si>
    <t>Fuente: Secretaría de Unidad - Coordinación de Sistemas de Información y Comunicaciones, UAM Lerma</t>
  </si>
  <si>
    <t>Comisión de Planes y Programas de Estudio de la DCBI</t>
  </si>
  <si>
    <t xml:space="preserve">COMISIONES DE ÓRGANOS COLEGIADOS </t>
  </si>
  <si>
    <t>FUENTE: Elaborado con base en el AGA de Licenciatura - Dirección de Sistemas Escolares / Coordinación de Sistemas Escolares UAM Lerma</t>
  </si>
  <si>
    <t>Se considera el alumnado que en algún trimestre de 2020 tuvo estado 1 del AGA</t>
  </si>
  <si>
    <t>20-I</t>
  </si>
  <si>
    <t>Fuente: La tabla se realiza con base en la información de la programación docente proporcionada por la Coordinación de Sistemas Escolares de la Unidad Lerma; esta información se alimenta además con la que proporcionan las divisiones respecto de las HT, HP, HFG, CP y HFGA</t>
  </si>
  <si>
    <t>Horas Frente a Grupo impartidas por Plaza (No incluye Acuerdo RG)</t>
  </si>
  <si>
    <t>Calificaciones por Plaza (No incluye Acuerdo RG)</t>
  </si>
  <si>
    <t>Profesores bajo Acuerdo Rector General</t>
  </si>
  <si>
    <t>16P</t>
  </si>
  <si>
    <t>16O</t>
  </si>
  <si>
    <t>AGA 20P</t>
  </si>
  <si>
    <t>AGA 16P</t>
  </si>
  <si>
    <t>16-P VS 20-P</t>
  </si>
  <si>
    <t>AGA 20O</t>
  </si>
  <si>
    <t>16-O VS 20-O</t>
  </si>
  <si>
    <t>2016-2020</t>
  </si>
  <si>
    <t>Eficiencia terminal en licenciatura cohortes reales (ETCR)</t>
  </si>
  <si>
    <t>24T</t>
  </si>
  <si>
    <t>23T</t>
  </si>
  <si>
    <t>22T</t>
  </si>
  <si>
    <t>21T</t>
  </si>
  <si>
    <t>Eficiencia terminal en licenciatura plazo reglamentarios (ETPR)</t>
  </si>
  <si>
    <t>TOTAL UAML (2015-2020)</t>
  </si>
  <si>
    <t>Lineamientos de requerimientos mínimos para UEA impartidas en modalidad no escolarizada / semi-presencial / virtual en la División de Ciencias Biológicas y de la Salud</t>
  </si>
  <si>
    <t xml:space="preserve">Plan </t>
  </si>
  <si>
    <t>Psicología Ambiental</t>
  </si>
  <si>
    <t>Licenciatura en Psicología Biomédica</t>
  </si>
  <si>
    <t>Licenciatura en Biología Ambiental</t>
  </si>
  <si>
    <t>EGRESADOS EN MOVILIDAD NACIONAL E INTERNACIONAL / SEXO</t>
  </si>
  <si>
    <t>Egresados 2015 - 2020</t>
  </si>
  <si>
    <t>Fuente: Oficina de la Dirección de División (DCBI; DCBS; DCSH).</t>
  </si>
  <si>
    <t>Área de Investigación "Política Pública, Economía, Sociedad y Territorio", Departamento de Procesos Sociales de la División de Ciencias Sociales y Humanidades.</t>
  </si>
  <si>
    <t>Área de investigación "Procesos Sociales, Políticos e Instituciones", Departamento de Proceso Sociales, División de Ciencias Sociales y Humanidades.</t>
  </si>
  <si>
    <t>Área de Investigación "Práctica como investigación de las artes, transdisciplina y sonido", Departamento de Artes y Humanidades, División de Ciencias Sociales y Humanidades.</t>
  </si>
  <si>
    <t>Área de Investigación "Biología de la Conservación, Departamento de Ciencias Ambientales, División de Ciencias Biológicas y de la Salud.</t>
  </si>
  <si>
    <t xml:space="preserve">Área de Investigación "Sistemas de Información y Ciencias Computacionales", Departamento de Sistemas de Información y Comunicaciones, División de Ciencias Básicas e Ingeniería. </t>
  </si>
  <si>
    <t>Área de Fisiología Integrativa y de Sistemas, Departamento de Ciencias de la Salud, División de Ciencias Biológicas y de la Salud.</t>
  </si>
  <si>
    <t>Área de Investigación de Biología de la Conservación, Departamento de Ciencias Ambientales, División de Ciencias Biológicas y de la Salud.</t>
  </si>
  <si>
    <r>
      <t xml:space="preserve">Concepción Keiko Shirai Matsumoto, Oscar Velasco Garduño, Miquel Gimeno seco y </t>
    </r>
    <r>
      <rPr>
        <b/>
        <u/>
        <sz val="11"/>
        <rFont val="Calibri"/>
        <family val="2"/>
        <scheme val="minor"/>
      </rPr>
      <t>Beristain-Cardoso Ricardo.</t>
    </r>
  </si>
  <si>
    <r>
      <rPr>
        <i/>
        <sz val="11"/>
        <color theme="1"/>
        <rFont val="Calibri"/>
        <family val="2"/>
        <scheme val="minor"/>
      </rPr>
      <t>Convenio Modificatorio al Acuerdo de Colaboración del Consorcio del Proyecto "Obetten Nourocognitive impact of juvenile obesity: Experimantal and clinical approaches</t>
    </r>
    <r>
      <rPr>
        <sz val="11"/>
        <color theme="1"/>
        <rFont val="Calibri"/>
        <family val="2"/>
        <scheme val="minor"/>
      </rPr>
      <t>"
Modificar la cláusula décima quinta y el ANEXO B del acuerdo de colaboración de consorcio, de acuerdo a lo siguiente:</t>
    </r>
  </si>
  <si>
    <t>“EL PRESTADOR DE SERVICIOS” se obliga con la “SFP” a realizar la Evaluación Específica de Desempeño al Programa Estratégico para el Fortalecimiento y la Competitividad de las Actividades Económicas del Estado de Zacatecas para el ejercicio 2017, mismo que ejecutó el Consejo Estatal de Desarrollo Económico del Estado de Zacatecas, de conformidad con el Anexo Único</t>
  </si>
  <si>
    <t>Sin candidatos que cumplan a planitud y de manera especialmente adecuada con los requisitos, Acuerdo 110.12 Consejo Divisional DCBI.</t>
  </si>
  <si>
    <t>Declarado desierto bajo el acuerdo 03.20.9 del Consejo Académico de la DCBS.</t>
  </si>
  <si>
    <t>SAL.001.21</t>
  </si>
  <si>
    <t>Arano Varela Hypatia</t>
  </si>
  <si>
    <t>OCUPACIÓN DE PLAZAS ACADÉMICAS (31-DIC-2021)</t>
  </si>
  <si>
    <t>Num Ec</t>
  </si>
  <si>
    <t>Hrs</t>
  </si>
  <si>
    <t>1
1
2</t>
  </si>
  <si>
    <t>2015-2016
2017-2021
01-ene-21</t>
  </si>
  <si>
    <t>JD (15-17)
2018
2021-2024</t>
  </si>
  <si>
    <t>2018
2019-2020
2021-2022</t>
  </si>
  <si>
    <t>JD (11-15)
2018
2019-2020
2021-2022</t>
  </si>
  <si>
    <t>2013-2015
2016-2019
-1-ene-20</t>
  </si>
  <si>
    <t>Sec Acad
Director Div.</t>
  </si>
  <si>
    <t>2017
JD(20-24)
2021</t>
  </si>
  <si>
    <t>2012-2015
2016-2019
01-ene-20</t>
  </si>
  <si>
    <t>CDA03.528.20</t>
  </si>
  <si>
    <t>2019
01-ene-20</t>
  </si>
  <si>
    <t>Jefe Depto.
Coord. Admvo. CV</t>
  </si>
  <si>
    <t>2018
2021-2024</t>
  </si>
  <si>
    <t>17-jun-15
17-jun-15
15-dic-21</t>
  </si>
  <si>
    <t>16-jun-18
16-jun-21
14-dic-24</t>
  </si>
  <si>
    <t>2013-2016
2017-2021
01-ene-21</t>
  </si>
  <si>
    <t>Coord.
JD encargado
Coord. Admvo. Coord. Vinc</t>
  </si>
  <si>
    <t xml:space="preserve">2019-2021
01-ene-22
</t>
  </si>
  <si>
    <t>2021-2022</t>
  </si>
  <si>
    <t>2019
01/01/2020</t>
  </si>
  <si>
    <t>QUIROZ VELAZQUEZ VICTOR EDUARDO</t>
  </si>
  <si>
    <t>JD ](21-24)</t>
  </si>
  <si>
    <t>SALAZAR LAURELES JOSE LUIS</t>
  </si>
  <si>
    <t xml:space="preserve">TITULAR </t>
  </si>
  <si>
    <t xml:space="preserve">2017-2021
01-ene-22
</t>
  </si>
  <si>
    <t>2017-2018
2018-2019
2019-2020
2021-2023</t>
  </si>
  <si>
    <t>Jefe Depto</t>
  </si>
  <si>
    <t>2
2
2</t>
  </si>
  <si>
    <t>2012-2015
2016-2020
31-ene-21</t>
  </si>
  <si>
    <t>17-jun-13
17-jun-16
14-ago-19
15-dic-21</t>
  </si>
  <si>
    <t>16-jun-16
16-jun-19
13-ago-22
14-dic-24</t>
  </si>
  <si>
    <t xml:space="preserve">2013-2015
2019-2021
01-ene-22
</t>
  </si>
  <si>
    <t>JD (15-19)
2021-2023</t>
  </si>
  <si>
    <t>2015-2017
2019-2020
01-ene-21</t>
  </si>
  <si>
    <t>2017-2019
2019-2020
2021-2023</t>
  </si>
  <si>
    <t>2014-2015
2016-2019
01-ene-20</t>
  </si>
  <si>
    <t>Jefa Depto</t>
  </si>
  <si>
    <t>2015-2017
02-ene-18</t>
  </si>
  <si>
    <t>2017-2019
2019-2020
2021-2022</t>
  </si>
  <si>
    <t xml:space="preserve">D </t>
  </si>
  <si>
    <t>C
C
1</t>
  </si>
  <si>
    <t>2013-2015
2016-2017
01-ene-21</t>
  </si>
  <si>
    <t>Jefe Depto
Director Div</t>
  </si>
  <si>
    <t>21-jul-15
23-jul-18
15-dic-21</t>
  </si>
  <si>
    <t>20-jul18
22-jul-21
14-dic-24</t>
  </si>
  <si>
    <t>1
2
3
3</t>
  </si>
  <si>
    <t>2010-2013
2014-2017
2019-2020
01-ene-21</t>
  </si>
  <si>
    <t>2017-2019
2019-2020
2021</t>
  </si>
  <si>
    <t>2017-2019
01-ene-20</t>
  </si>
  <si>
    <t>2018-2019
2019-2020
2021-2023</t>
  </si>
  <si>
    <t>23-jul-18
15-dic-21</t>
  </si>
  <si>
    <t>22-jul-21
14-dic-24</t>
  </si>
  <si>
    <t>2019-2021
01-ene-22</t>
  </si>
  <si>
    <t>GARCÍA GARIBAY JOSÉ MARIANO</t>
  </si>
  <si>
    <t>03-mzo-14</t>
  </si>
  <si>
    <t>RU (18-22)</t>
  </si>
  <si>
    <t>21-jul-15
15-dic-21</t>
  </si>
  <si>
    <t>22-jul-21 
14-dic-24</t>
  </si>
  <si>
    <t>2015-2017
2017-2019
2020
01-ene-22</t>
  </si>
  <si>
    <t>Jefa Depto
Director Div</t>
  </si>
  <si>
    <t>2013-2015
2016-2018
2019
01-ene-20</t>
  </si>
  <si>
    <t>Coord. Est</t>
  </si>
  <si>
    <t>21-sep-15
23-jul-18
15-dic-21</t>
  </si>
  <si>
    <t>20-sep-18
22-jul-21
14-dic-24</t>
  </si>
  <si>
    <t>2016-2018
2019-2021
01-ene-22</t>
  </si>
  <si>
    <t>2017-2020
01-ene-20</t>
  </si>
  <si>
    <t>2017-2018
2018-2019
2021-2023</t>
  </si>
  <si>
    <t>CDA05.135.20</t>
  </si>
  <si>
    <t>Secr Acad</t>
  </si>
  <si>
    <t>20-jul-18
22-jul-21
14-dic-24</t>
  </si>
  <si>
    <t>2017-2020
01-ene-22</t>
  </si>
  <si>
    <t xml:space="preserve">SA (14-18)
2021-2022
</t>
  </si>
  <si>
    <t>2018
2019-2020
SA(2020-2024)</t>
  </si>
  <si>
    <t>2014-2016
2017-2020
01-ene-20</t>
  </si>
  <si>
    <t>21-jul-2015
23-jul-2018
15-dic-21</t>
  </si>
  <si>
    <t>2015-2016
2018-2019
2021-2023</t>
  </si>
  <si>
    <t>07-mzo-23</t>
  </si>
  <si>
    <t>2017-2018
2019-2020
2021-2022</t>
  </si>
  <si>
    <t>19-jul-17
15-dic-21</t>
  </si>
  <si>
    <t>18-jul-20
14-dic-24</t>
  </si>
  <si>
    <t xml:space="preserve">SNI
</t>
  </si>
  <si>
    <t>2019-2020
01-ene-21</t>
  </si>
  <si>
    <t>SNCA
SNI</t>
  </si>
  <si>
    <t>01-dic-20
30-nov-23
2015-2018
2019-2021
01-ene-22</t>
  </si>
  <si>
    <t xml:space="preserve">
31-dic-25</t>
  </si>
  <si>
    <t>X
X</t>
  </si>
  <si>
    <t>2018
2020
2021-2022</t>
  </si>
  <si>
    <t>Coord
Jefe Depto</t>
  </si>
  <si>
    <t xml:space="preserve">SNCA
SNI </t>
  </si>
  <si>
    <t>01-dic-19
30-nov-23
2019
01-ene-20</t>
  </si>
  <si>
    <t xml:space="preserve">
31-dic-22</t>
  </si>
  <si>
    <t>SNCA</t>
  </si>
  <si>
    <t>01-dic-21
30-nov-24</t>
  </si>
  <si>
    <t>JD (16-20)
2021
2022</t>
  </si>
  <si>
    <t>2019
2021-2022</t>
  </si>
  <si>
    <t>2019
2020
01-ene-21</t>
  </si>
  <si>
    <t>2018-2019
2020
31-ene-21</t>
  </si>
  <si>
    <t>2017-2018
2021-2022</t>
  </si>
  <si>
    <t>2018-2021
01-ene-22</t>
  </si>
  <si>
    <t>CDA07.257.20</t>
  </si>
  <si>
    <t>CAD05.181.21</t>
  </si>
  <si>
    <t>MORALES MONTES MITZI DANAE</t>
  </si>
  <si>
    <t>JD (21-25)</t>
  </si>
  <si>
    <t>LOPEZ GARCIA JUAN CARLOS</t>
  </si>
  <si>
    <t>HUM.008.20</t>
  </si>
  <si>
    <t>Fuentes:</t>
  </si>
  <si>
    <t>Relación de plantilla proporcionada por la Coordinación de Recursos Humanos</t>
  </si>
  <si>
    <t xml:space="preserve">Categoría y periodo sabático proporcionado por la Oficina de la Dirección de División y revisión de los Acuerdos de los Consejos Divisionales </t>
  </si>
  <si>
    <t xml:space="preserve">Gestión, con base en Acuerdos de Consejo Académico y Consejos Divisionales </t>
  </si>
  <si>
    <t xml:space="preserve">PRODEP y SNI proporcionado por la Coordinación de Vinculación </t>
  </si>
  <si>
    <t xml:space="preserve">Estímulos y becas con base en las publicaciones en el Semanario UAM. </t>
  </si>
  <si>
    <t>PROFESORES VISITANTES (al 31-dic-21)</t>
  </si>
  <si>
    <t>Visistantes
al 31-dic-21</t>
  </si>
  <si>
    <t xml:space="preserve">Dr. Eric Alonso Abarca Castro </t>
  </si>
  <si>
    <t>Se actualizará al concluir proceso de contratación</t>
  </si>
  <si>
    <t>18.21.9</t>
  </si>
  <si>
    <t>16.21.2</t>
  </si>
  <si>
    <t>07.21.4</t>
  </si>
  <si>
    <t>08.21.8</t>
  </si>
  <si>
    <t>01.21.5</t>
  </si>
  <si>
    <t>01-mzo-21</t>
  </si>
  <si>
    <t>20.21..4</t>
  </si>
  <si>
    <t>5-mzo-21</t>
  </si>
  <si>
    <t>17.21.3</t>
  </si>
  <si>
    <t>14.21.7</t>
  </si>
  <si>
    <t>18.21.8</t>
  </si>
  <si>
    <t>18.21.7</t>
  </si>
  <si>
    <t>Mtra. Benita Areli Flores Martínez</t>
  </si>
  <si>
    <t>Se actualizará al concluirse el proceso de contratación</t>
  </si>
  <si>
    <t>Dr. Omar de la Curz Carrillo</t>
  </si>
  <si>
    <t>EC.L.CBI.a.001.21</t>
  </si>
  <si>
    <t>ING.001.21</t>
  </si>
  <si>
    <t>David Antonio Aragon Verduzco</t>
  </si>
  <si>
    <t>19/06/2021
22/10/2021</t>
  </si>
  <si>
    <t>EC.L.CBI.a.002.21</t>
  </si>
  <si>
    <t>ING.002.21</t>
  </si>
  <si>
    <t>Raúl Fuentes Azcatl</t>
  </si>
  <si>
    <t>EC.L.CBI.b.001.21</t>
  </si>
  <si>
    <t>ING.003.21</t>
  </si>
  <si>
    <t>Luis Jesús Osornio Berthet</t>
  </si>
  <si>
    <t>23/10/2021
10/02/2021</t>
  </si>
  <si>
    <t>EC.L.CBI.b.002.21</t>
  </si>
  <si>
    <t>CB.001.21</t>
  </si>
  <si>
    <t>EC.L.CBI.b.003.21</t>
  </si>
  <si>
    <t>ING.004.21</t>
  </si>
  <si>
    <t>Eduardo Teófilo Salvador</t>
  </si>
  <si>
    <t>EC.L.CBI.b.004.21</t>
  </si>
  <si>
    <t>Carlos Alberto Caballero Dorantes</t>
  </si>
  <si>
    <t>EC.L.CBI.b.005.21</t>
  </si>
  <si>
    <t>CB.002.21</t>
  </si>
  <si>
    <t>EC.L.CBI.c.001.21</t>
  </si>
  <si>
    <t>ING.006.21</t>
  </si>
  <si>
    <t>Víctor Eduardo Quíroz Velázquez</t>
  </si>
  <si>
    <t>EC.L.CBI.c.002.21</t>
  </si>
  <si>
    <t>ING.007.21</t>
  </si>
  <si>
    <t>EC.L.CBI.a.003.21</t>
  </si>
  <si>
    <t>ING.008.21</t>
  </si>
  <si>
    <t>EC.L.CBI.a.004.21</t>
  </si>
  <si>
    <t>ING.009.21</t>
  </si>
  <si>
    <t>EC.L.CBI.b.006.21</t>
  </si>
  <si>
    <t>ING.010.21</t>
  </si>
  <si>
    <t>EC.L.CBI.005.21</t>
  </si>
  <si>
    <t>ING.011.21</t>
  </si>
  <si>
    <t>Carlos Alejandro Merlo Zapata</t>
  </si>
  <si>
    <t>EC.L.CBI.b.007.21</t>
  </si>
  <si>
    <t>ING.014.21</t>
  </si>
  <si>
    <t>EC.L.CBI.b.008.21</t>
  </si>
  <si>
    <t>ING.012.21</t>
  </si>
  <si>
    <t>Violeta Luego Lugo</t>
  </si>
  <si>
    <t>EC.L.CBI.b.009.21</t>
  </si>
  <si>
    <t>Sin aspirantes registrados</t>
  </si>
  <si>
    <t>EC.L.CBI.c.003.21</t>
  </si>
  <si>
    <t>CB.003.21</t>
  </si>
  <si>
    <t>EC.L.CBI.a.006.21</t>
  </si>
  <si>
    <t>EC.L.CBS.a.001.21</t>
  </si>
  <si>
    <t>Creación no prevista de grupos adicionales</t>
  </si>
  <si>
    <t>09:00 a 17:00</t>
  </si>
  <si>
    <t>CD.CBS.L.02.21</t>
  </si>
  <si>
    <t>María del Carmen Escobar Villanueva</t>
  </si>
  <si>
    <t>EC.L.CBS.a.002.21</t>
  </si>
  <si>
    <t>CD.CBS.L.03.21</t>
  </si>
  <si>
    <t>Leobardo Terpan Acuña</t>
  </si>
  <si>
    <t>EC.L.CBS.b.001.21</t>
  </si>
  <si>
    <t>CDCBS-25-10-21</t>
  </si>
  <si>
    <t>José Eleazar Aguilar Toala</t>
  </si>
  <si>
    <t>EC.L.CBS.b.002.21</t>
  </si>
  <si>
    <t>María Belem Arce Vázquez</t>
  </si>
  <si>
    <t>EC.L.CBS.c.004.21</t>
  </si>
  <si>
    <t>Alejandra Vargas Caraveo</t>
  </si>
  <si>
    <t>EC.L.CBS.c.005.21</t>
  </si>
  <si>
    <t>Quetzalli Denisse Ángeles López</t>
  </si>
  <si>
    <t>EC.L.CSH.b.001.21</t>
  </si>
  <si>
    <t>09:00 a 13:00</t>
  </si>
  <si>
    <t>COMD.DCSH.001/2021</t>
  </si>
  <si>
    <t>19-jun-21
22-oct-21</t>
  </si>
  <si>
    <t>23-oct-21
10-feb-22</t>
  </si>
  <si>
    <t>EC.L.CSH.b.002.21</t>
  </si>
  <si>
    <t>08:00 a 16:00</t>
  </si>
  <si>
    <t>COMD.DCSH.002/2021</t>
  </si>
  <si>
    <t>Tatiana María Mendoza Von Der Borch</t>
  </si>
  <si>
    <t>EC.L.CSH.c.001.21</t>
  </si>
  <si>
    <t>COMD.DCSH.003/2021</t>
  </si>
  <si>
    <t>Omar de la Cruz Carrillo</t>
  </si>
  <si>
    <t>EC.L.CSH.b.003.21</t>
  </si>
  <si>
    <t>COMD.DCSH.004/2021</t>
  </si>
  <si>
    <t>Alejadro Antonio Carvera Sánchez</t>
  </si>
  <si>
    <t>EC.L.CSH.a.001.21</t>
  </si>
  <si>
    <t>COMD.DCSH.005/2021</t>
  </si>
  <si>
    <t>Miguel Borrego Errazu</t>
  </si>
  <si>
    <t>EC.L.CSH.c.002.21</t>
  </si>
  <si>
    <t>COMD.DCSH.006/2021</t>
  </si>
  <si>
    <t>Mónica del Carmen Cerón Díaz</t>
  </si>
  <si>
    <t>EC.L.CSH.c.003.21</t>
  </si>
  <si>
    <t>COMD.DCSH.007/2021</t>
  </si>
  <si>
    <t>Salvadro Vázquez Fernández</t>
  </si>
  <si>
    <t>EC.L.CSH.c.004.21</t>
  </si>
  <si>
    <t>COMD.DCSH.008/2021</t>
  </si>
  <si>
    <t>Celia Hernández Diego</t>
  </si>
  <si>
    <t>EC.L.CSH.b.004.21</t>
  </si>
  <si>
    <t>COMD.DCSH.010/2021</t>
  </si>
  <si>
    <t>Verónica Moreno Martínez</t>
  </si>
  <si>
    <t>EC.L.CSH.c.005.21</t>
  </si>
  <si>
    <t>COMD.DCSH.009/2021</t>
  </si>
  <si>
    <t>Juan Carlos Martínez Andrade</t>
  </si>
  <si>
    <t>Concursos detenido debido a la emergencia sanitaria</t>
  </si>
  <si>
    <t xml:space="preserve">Corte realizado al 31 de diciembre de 2021. </t>
  </si>
  <si>
    <t>2020-2021</t>
  </si>
  <si>
    <t>2021/2020</t>
  </si>
  <si>
    <t>2021/2019</t>
  </si>
  <si>
    <t xml:space="preserve"> Fuente: Elaborado con base en la información proporcionada por: Rectoría General - Dirección de Sistemas Escolares - Departamento de Admisión, con base en los datos de la Tabla de Aspirantes 2021.</t>
  </si>
  <si>
    <t>Fuente: Elaborado con base en la información proporcionada por: Rectoría General - Dirección de Sistemas Escolares - Departamento de Admisión, con base en los datos de la Tabla de Aspirantes 2021.</t>
  </si>
  <si>
    <t>Núm. Eventos</t>
  </si>
  <si>
    <t>ALUMNADO PARTICIPANTES POR LICENCIATURA</t>
  </si>
  <si>
    <t>ACTIVIDAD</t>
  </si>
  <si>
    <t>Acondicionamiento Físico Publicaciones en You Tube de acondicionamiento físico" https://youtu.be/NV79E8I4-RY</t>
  </si>
  <si>
    <t>Conversatorio "Vida Saludable" por medio de la plataforma Zoom</t>
  </si>
  <si>
    <t>Acondicionamiento Físico evento realizado por Facebook “Ponte en línea ponte en forma"</t>
  </si>
  <si>
    <t>Acondicionamiento físico Webinar, entrenamiento funcional realizado en la plataforma Zoom</t>
  </si>
  <si>
    <t xml:space="preserve">Programa de integración a la vida Universitaria PIVU, realizado por la plataforma Zoom </t>
  </si>
  <si>
    <t>Bienvenida alumnos de nuevo ingreso de manera "Presencial"</t>
  </si>
  <si>
    <t>ACTIVIDADES DEPORTIVAS</t>
  </si>
  <si>
    <t>BIOL.006.20</t>
  </si>
  <si>
    <t>BIOL.005.20</t>
  </si>
  <si>
    <t>BIOL.004.20</t>
  </si>
  <si>
    <t>Asignadas 2021</t>
  </si>
  <si>
    <t>Pagadas 2021</t>
  </si>
  <si>
    <t>2021-I</t>
  </si>
  <si>
    <t>2021-P</t>
  </si>
  <si>
    <t>2015-2021</t>
  </si>
  <si>
    <t>EGRESADOS EN MOVILIDAD NACIONAL E INTERNACIONAL 2015-2021</t>
  </si>
  <si>
    <t>2021*</t>
  </si>
  <si>
    <t xml:space="preserve">* Incluye a dos profesores-investigadores y a una profesora-investigadora de la DCSH que forman parte del SNCA y del SNI </t>
  </si>
  <si>
    <t>COORDINACIÓN DE RECURSOS MATERIALES</t>
  </si>
  <si>
    <r>
      <t>31,176.25 m</t>
    </r>
    <r>
      <rPr>
        <sz val="10"/>
        <rFont val="Calibri"/>
        <family val="2"/>
      </rPr>
      <t>²</t>
    </r>
  </si>
  <si>
    <t xml:space="preserve"> 208,524.75 m²</t>
  </si>
  <si>
    <t>26,988.75  m²</t>
  </si>
  <si>
    <t>08 noviembre - 17 diciembre 2021</t>
  </si>
  <si>
    <t>Brigada multifuncional  con las funciones de: Primeros auxilios, prevención y combate de incendios, comunicación social, evacuación, búsqueda y rescate. </t>
  </si>
  <si>
    <t>Horas de capacitación recibidas (en 2 cursos)</t>
  </si>
  <si>
    <t>No vigente</t>
  </si>
  <si>
    <t>No. de autorizaciones y dictámenes obtenidos</t>
  </si>
  <si>
    <t> NOM, 06 STPS, NOM, 002 STPS, NOM, 003 SEGOB, NOM 006 STPS, NOM 008, STPS, NOM 018, STPS, NOM, 026 STPS.</t>
  </si>
  <si>
    <t>Apoyo a la realización de eventos (exámen de selección, EMYF, jornada de salud, serial atlético, etc.)</t>
  </si>
  <si>
    <t>Servicios de oficialia de partes realizados</t>
  </si>
  <si>
    <t>Cantidad de usuarios del servicio por dia (promedio)</t>
  </si>
  <si>
    <t>Áreas a realizar jardineria</t>
  </si>
  <si>
    <r>
      <t>2,649 m</t>
    </r>
    <r>
      <rPr>
        <sz val="10"/>
        <rFont val="Calibri"/>
        <family val="2"/>
      </rPr>
      <t>²</t>
    </r>
  </si>
  <si>
    <t>Solicitudes atendidas de distribucion y acomodo de mobiliario</t>
  </si>
  <si>
    <t>Solicitudes atendidas de accesos en días no habiles</t>
  </si>
  <si>
    <t>No. de mudanzas realizadas por cambio de bodegas de almacen</t>
  </si>
  <si>
    <t>Otras solicitudes</t>
  </si>
  <si>
    <t>Chofer camioneta (base)</t>
  </si>
  <si>
    <t>Jefe de sección (confianza)</t>
  </si>
  <si>
    <t xml:space="preserve">Jefe administrativo (confianza) </t>
  </si>
  <si>
    <t>Auxiliar de restaurante</t>
  </si>
  <si>
    <t>Ayudante de restaurante</t>
  </si>
  <si>
    <t>Chofer de autobus (base)</t>
  </si>
  <si>
    <t>No. de bienes (equipo de procesamiento de datos) adquiridos en la Unidad y verificados por la CSIC en 2021</t>
  </si>
  <si>
    <t>No. de dispositivos de la REDIL* adquiridos en 2021</t>
  </si>
  <si>
    <t>No. de dispositivos conectados simultaneamente a la REDIL* (pico) al 31/12/21</t>
  </si>
  <si>
    <t>No. de VDI instalados en Sala de Cómputo al 2021</t>
  </si>
  <si>
    <t>No. de equipos disponibles en Sala de Cómputo al 31/12/21</t>
  </si>
  <si>
    <t>No. de servidores adquiridos en 2021</t>
  </si>
  <si>
    <t>No. de servidores respaldados al 2021</t>
  </si>
  <si>
    <t>No. de servidores hospedados al 31/12/21</t>
  </si>
  <si>
    <t>No. de puntos de acceso de red adquiridos en 2021</t>
  </si>
  <si>
    <t>No. de puntos de acceso en operación al 31/12/21</t>
  </si>
  <si>
    <t>No. de cámaras de videovigilancia adquiridas en 2021</t>
  </si>
  <si>
    <t>No. de cámaras de videovigilancia en operación al 31/12/21</t>
  </si>
  <si>
    <t>No. de espacios con equipo de video conferencia habilitados al 2021</t>
  </si>
  <si>
    <t>No. de espacios con equipo de video conferencia en operación al 31/12/21</t>
  </si>
  <si>
    <t>No. de viedoconferencias realizadas en 2021</t>
  </si>
  <si>
    <t>No. de eventos transmitidos por internet en vivo en 2021</t>
  </si>
  <si>
    <t>No. de cuentas de correo electrónico generadas en 2021</t>
  </si>
  <si>
    <t>No. de cuentas de correo electrónico vigentes al 31/12/21</t>
  </si>
  <si>
    <t>Tiempo de uptime de la red de area local en 2021</t>
  </si>
  <si>
    <t>Tiempo de uptime de la red de internet en 2021</t>
  </si>
  <si>
    <t>Tiempo de uptime del enlace a la Cd de Mexico en 2021</t>
  </si>
  <si>
    <t>Tiempo de uptime de enlace Unidad-Oficinas temporales en 2021</t>
  </si>
  <si>
    <t>No. de credenciales habilitadas para acceso a la BIDIUAM en 2021</t>
  </si>
  <si>
    <t>Ejemplares adquiridos para la Biblioteca (libros y revistas) en 2021</t>
  </si>
  <si>
    <t>Ejemplares disponibles en la Biblioteca (libros y revistas) al 31/12/2021</t>
  </si>
  <si>
    <t>No. de servicios disponibles en la Máquina Expendedora de Vales al 2021</t>
  </si>
  <si>
    <t>No. de transacciones realizadas en la Máquina Expendedora de Vales al 31/12/2021</t>
  </si>
  <si>
    <t>No. de préstamos en Biblioteca en 2021</t>
  </si>
  <si>
    <t>No. de multas de Biblioteca en 2021</t>
  </si>
  <si>
    <t xml:space="preserve">10 Aulas mixtas nuevas </t>
  </si>
  <si>
    <t xml:space="preserve">Cubiculos </t>
  </si>
  <si>
    <t xml:space="preserve">Avances parciales en obras al respecto </t>
  </si>
  <si>
    <t xml:space="preserve">1 Espacio para estancia de alumnos con conectividad. </t>
  </si>
  <si>
    <t>a sistemas de aire acondicionado y sistemas de extracción</t>
  </si>
  <si>
    <t>a equipos hidroneumáticos de agua potable y pluvial</t>
  </si>
  <si>
    <t>a louvers de plantas de emergencia</t>
  </si>
  <si>
    <t>a cisternas de agua potable, pluvial y tratada</t>
  </si>
  <si>
    <t>a soportes estructurales de velarias</t>
  </si>
  <si>
    <t>a trampas de grasa del comedor</t>
  </si>
  <si>
    <t>a sistemas de protección contra descargas atmosféricas</t>
  </si>
  <si>
    <t>a plantas de emergencia</t>
  </si>
  <si>
    <t>monitoreo de nivelación topográfica de los edificios O y P</t>
  </si>
  <si>
    <t>colicitudes de Campus Virtual de electricidad</t>
  </si>
  <si>
    <t>a bombas y controles electrónicos del sistema de agua potable y pluvial</t>
  </si>
  <si>
    <t>malla perimetral sur-poniente de la Unidad</t>
  </si>
  <si>
    <t>refrigerador industrial en comedor</t>
  </si>
  <si>
    <t>dispensadores fijos de agua potable</t>
  </si>
  <si>
    <t>malla perimetral sur de la Unidad</t>
  </si>
  <si>
    <t>vialidad interna de la Unidad</t>
  </si>
  <si>
    <t>malla perimetral oriente de la Unidad</t>
  </si>
  <si>
    <t>solicitudes de servicio en materia de electricidad</t>
  </si>
  <si>
    <t>solicitudes de servicio en materia de plomería</t>
  </si>
  <si>
    <t>solicitudes de servicio en materia de cerrajería</t>
  </si>
  <si>
    <t>solicitudes de servicio en materia de goteras</t>
  </si>
  <si>
    <t>llaves de drenado en baterias de tinacos de agua potable y pluvial</t>
  </si>
  <si>
    <t>rejillas para contención de agua de lluvia en laboratorios de comedor</t>
  </si>
  <si>
    <t>louvers de ventilación en cuartos de plantas de emergencia</t>
  </si>
  <si>
    <t>colocación de mallas en colectores de agua pluvial</t>
  </si>
  <si>
    <t>laboratorio de Psicofisiología y neurociencias clínicas</t>
  </si>
  <si>
    <t>colocación de antenas y bocinas para el sistema de alerta sísimica</t>
  </si>
  <si>
    <t>colocación de extractores atmosféricos en laboratorios, talleres y oficinas</t>
  </si>
  <si>
    <t>colocación de divisiones de cancelería para oficinas en la DCBS, edificio P</t>
  </si>
  <si>
    <t>colocación de sistema de aire acondicionado y extracción en Bioterio</t>
  </si>
  <si>
    <t>colocación de piso cerámico en Salón de Usos Múltiples</t>
  </si>
  <si>
    <t>instalación eléctrica para auditorio del edificio P</t>
  </si>
  <si>
    <t>instalción de soportes para sistemas de audio en auditorio del edificio P</t>
  </si>
  <si>
    <t>laboratorio de Biomatemáticas</t>
  </si>
  <si>
    <t>Instalación de nodos de red, nodos LAN y troncales HDMI y USB en edificios O y P</t>
  </si>
  <si>
    <t>Solicitude a tráves de Campus Virtual</t>
  </si>
  <si>
    <t>Varios temas: edificios O y P</t>
  </si>
  <si>
    <t>Trámitados</t>
  </si>
  <si>
    <t>Presupuesto ejercido</t>
  </si>
  <si>
    <t># transferencias</t>
  </si>
  <si>
    <t>TRANSFERENCIAS ENTRE DIVISIONES, RECTORÍA Y SECRETARÍA DE UNIDAD</t>
  </si>
  <si>
    <t>De-a</t>
  </si>
  <si>
    <t>TOTALES</t>
  </si>
  <si>
    <t>OTRAS*</t>
  </si>
  <si>
    <t>RG</t>
  </si>
  <si>
    <t>* Considera transferencias Rectoría Genral y demás organos de la institución</t>
  </si>
  <si>
    <t>Altas</t>
  </si>
  <si>
    <t>La DCBI informó no contar con candidatos para la designación en la comisión transitoria 2020</t>
  </si>
  <si>
    <t>Periodo</t>
  </si>
  <si>
    <t>2015-207</t>
  </si>
  <si>
    <t>2015-2017</t>
  </si>
  <si>
    <t>2017-2019</t>
  </si>
  <si>
    <t>Baja por nombramiento como Coordinadora de Licenciatura</t>
  </si>
  <si>
    <t xml:space="preserve">Baja por nombramiento como Jefe de Departamento </t>
  </si>
  <si>
    <t>2020-2022</t>
  </si>
  <si>
    <t>Transitoria</t>
  </si>
  <si>
    <t>Eventos sobre promoción de la salud y número estimado de participantes (alumnos, trabajadores) distribuidos de la siguiente forma:</t>
  </si>
  <si>
    <t>Examen de Admisión (Apoyo Médico)</t>
  </si>
  <si>
    <t>plazas de personal administrativo de base en plantilla</t>
  </si>
  <si>
    <t>plazas de personal administrativo de base ocupadas por tiempo indeterminado</t>
  </si>
  <si>
    <t>plazas de personal administrativo de base ocupadas  por tiempo determinado</t>
  </si>
  <si>
    <t>plazas de personal administrativo de confianza en plantilla</t>
  </si>
  <si>
    <t>plazas de personal administrativo de confianza ocupadas  por tiempo indeterminado</t>
  </si>
  <si>
    <t>plazas de personal administrativo de confianza ocupadas  por tiempo determinado</t>
  </si>
  <si>
    <t>Actualización de datos personales</t>
  </si>
  <si>
    <t>Altas nómina electrónica</t>
  </si>
  <si>
    <t>Alta de dependientes economicos</t>
  </si>
  <si>
    <t>Ayuda de guarderia</t>
  </si>
  <si>
    <t>Ayuda económica para cuotas y servicios</t>
  </si>
  <si>
    <t>Ayuda para gastos de defunción</t>
  </si>
  <si>
    <t>Aparatos auditivos</t>
  </si>
  <si>
    <t>Aparatos ortopédicios</t>
  </si>
  <si>
    <t>Aparatos ortopédicios - Reembolso</t>
  </si>
  <si>
    <t>Constancias ISSSTE</t>
  </si>
  <si>
    <t>Constancias laborales</t>
  </si>
  <si>
    <t>Designación de Beneficiarios finiquito y pago de marcha</t>
  </si>
  <si>
    <t>Designación de Beneficiarios seguro de vida</t>
  </si>
  <si>
    <t>Financiamiento de computo</t>
  </si>
  <si>
    <t>Licencias médicas de ISSSTE y médico particular</t>
  </si>
  <si>
    <t>Prestación de apoyo a estudios de posgrado</t>
  </si>
  <si>
    <t>Promociones de personal administrativo de confianza</t>
  </si>
  <si>
    <t>Prórrogas de personal administrativo de confianza</t>
  </si>
  <si>
    <t>Reporte de inasistencias</t>
  </si>
  <si>
    <t>Solicitud de alta de compensación</t>
  </si>
  <si>
    <t>Solicitud de baja de compensación</t>
  </si>
  <si>
    <t>Solicitud de cambio de modalidad a depósito electrónico</t>
  </si>
  <si>
    <t>Solicitud de cancelación de tarjeta de vale electrónico</t>
  </si>
  <si>
    <t>Solicitud de días económicos</t>
  </si>
  <si>
    <t>Solicitud de pago de tiempo extraordinario</t>
  </si>
  <si>
    <t>Solicitud de pago de reconocimiento de antigüedad</t>
  </si>
  <si>
    <t>Solicitud de personal administrativo - base</t>
  </si>
  <si>
    <t>Solicitud de ahorro solidario</t>
  </si>
  <si>
    <t>Soliciutd de baja de ahorro solidario</t>
  </si>
  <si>
    <t>Solicitud de apoyo financiero modalidad cheque</t>
  </si>
  <si>
    <t>Tarjeta única adicional de vale electrónico - adicional</t>
  </si>
  <si>
    <t xml:space="preserve">Tarjeta única adicional de vale electrónico - reposición </t>
  </si>
  <si>
    <t>Tarjeta reposición de vale electrónico - titular</t>
  </si>
  <si>
    <t>Tipo de movimiento determiando de confianza</t>
  </si>
  <si>
    <t>Tipo de movimiento indetermiando de confianza</t>
  </si>
  <si>
    <t>Ópticos</t>
  </si>
  <si>
    <t>Ópticos - Reembolso</t>
  </si>
  <si>
    <t>Vales de maternidad</t>
  </si>
  <si>
    <t>Vale de libros</t>
  </si>
  <si>
    <t>Verificación y tramite de finiquitos</t>
  </si>
  <si>
    <t>Verificación y trámite de renuncias</t>
  </si>
  <si>
    <t>Verificación y trámite de periodo sabático</t>
  </si>
  <si>
    <t>Verificación y trámite de baja por licencia sindical</t>
  </si>
  <si>
    <t>Periodo Vacacional</t>
  </si>
  <si>
    <t>Trámite de Prestaciones</t>
  </si>
  <si>
    <t>Enero</t>
  </si>
  <si>
    <t>Febrero</t>
  </si>
  <si>
    <t>Marzo</t>
  </si>
  <si>
    <t>Abril</t>
  </si>
  <si>
    <t>Mayo</t>
  </si>
  <si>
    <t>Junio</t>
  </si>
  <si>
    <t>Julio</t>
  </si>
  <si>
    <t>Agosto</t>
  </si>
  <si>
    <t>Septiembre</t>
  </si>
  <si>
    <t>Octubre</t>
  </si>
  <si>
    <t>Noviembre</t>
  </si>
  <si>
    <t>Diciembre</t>
  </si>
  <si>
    <t xml:space="preserve">Aplicación de vacunas contra la Influenza </t>
  </si>
  <si>
    <t xml:space="preserve">Registro personal en filtro sanitario (marzo-diciembre) </t>
  </si>
  <si>
    <t>Consultas médicas</t>
  </si>
  <si>
    <t>ING.003.20</t>
  </si>
  <si>
    <t>Los datos para el año 2021 incluyen los estado 1: Registrado; 2: Presentado a examen; 3: Aceptado en primera opción; 8: Aceptado en otra carrera y 20: Cancelación de examen</t>
  </si>
  <si>
    <t xml:space="preserve">Los datos para el año 2021 incluyen los estado 3: Aceptado en primera opción y 8: Aceptado en otra carrera </t>
  </si>
  <si>
    <t>recepción de informe final</t>
  </si>
  <si>
    <t>No satisfactorio</t>
  </si>
  <si>
    <t>107.4</t>
  </si>
  <si>
    <t>107.5</t>
  </si>
  <si>
    <t>modificación vigencia</t>
  </si>
  <si>
    <t xml:space="preserve">Catastro hidráulico de la red de agua potable municipal, Toluca. </t>
  </si>
  <si>
    <t>Front-end para el seguimiento de estadísticas escolares</t>
  </si>
  <si>
    <t xml:space="preserve">Sistemas Autónomos </t>
  </si>
  <si>
    <t>Nota 107.3</t>
  </si>
  <si>
    <t>Dr. Manuel Muñoz Gómez</t>
  </si>
  <si>
    <t>Dr. Laguna Sánchez Gerardo Abel</t>
  </si>
  <si>
    <t>Evaluación y mejora de los procesos de tratamiento de aguas PTAR Zolotepec</t>
  </si>
  <si>
    <t>Análisis y planteamiento de diseño de tratamiento de aguas para su purificación, potabilización y adaptación para procesos industriales</t>
  </si>
  <si>
    <t>prorroga de vigencia</t>
  </si>
  <si>
    <t>Prorroga de vigencia</t>
  </si>
  <si>
    <t>Cultura hídrica: producción de eventos y materiales de divulgación</t>
  </si>
  <si>
    <t>Dr. Victor Eduardo Quiroz Velázquez</t>
  </si>
  <si>
    <t>Aprobación del Anteproyecto de Presupuesto de Ingresos y Egresos de la DCBI para el 2022</t>
  </si>
  <si>
    <t>Se considera el alumnado que en algún trimestre de 2021 tuvo estado 1 del AGA</t>
  </si>
  <si>
    <t>118-(01.21.2)</t>
  </si>
  <si>
    <t>121-(04.21.3)</t>
  </si>
  <si>
    <t>31-mzo-22</t>
  </si>
  <si>
    <t>Análisis genómico del enriquecimiento ambiental como estrategia no farmacológica para el rescate de la disfunción cognitiva inducida por el consumo de dietas hipercalóricas</t>
  </si>
  <si>
    <t>124-(07-21.3)</t>
  </si>
  <si>
    <t>Efectos de las interacciones sociales y dieta sobre la microbiota intestinal de monos araña (Ateles geoffroyl) que habitan en distintas condiciones de cautiverio y en semi libertad</t>
  </si>
  <si>
    <t>1-mzo-21</t>
  </si>
  <si>
    <t>Estudios biotecnológicos, microbiológicos, ecológicos y herramientas ómicas para la solución de problemáticas ambientales, alimentarias y de salud en México</t>
  </si>
  <si>
    <t>Dr. Félix Aguirre Garrido</t>
  </si>
  <si>
    <t>125-(08.21.6)</t>
  </si>
  <si>
    <t>125-(08.21.7)</t>
  </si>
  <si>
    <t xml:space="preserve">Dr. José Félix Aguirre Garrido </t>
  </si>
  <si>
    <t xml:space="preserve">Dr. José Francisco Flores Pedroche </t>
  </si>
  <si>
    <t>Dra.  Karla Pelz Serrano</t>
  </si>
  <si>
    <t>Dra. Ana Karen Talavera Peña</t>
  </si>
  <si>
    <t>Regímenes de incendios en Áreas Naturales Protegidas</t>
  </si>
  <si>
    <t>129-(12.21.3)</t>
  </si>
  <si>
    <t>Actualización e implementación del programa de educación ambiental del Área de Protección de Flora y Fauna Nevado de Toluca</t>
  </si>
  <si>
    <t>131-(14.21.4)</t>
  </si>
  <si>
    <t>Divulgación científica y promoción de la salud mental</t>
  </si>
  <si>
    <t>131-(14.21.5)</t>
  </si>
  <si>
    <t>Productos metabólicos para la detección remota de vida en exoplanetas</t>
  </si>
  <si>
    <t>Ecología y conservación de aves migratorias en las Ciénegas de Lerma</t>
  </si>
  <si>
    <t>131-(14.21.6)</t>
  </si>
  <si>
    <t>Comisión Interdivisional (DCBS-I, DCBS-L, DCSB-X, DCNI-C), encargada de formular la propuesta de adecuación del plan y los programas de estudio del Doctorado en Ciencias Biológicas y de la Salud</t>
  </si>
  <si>
    <t>131-(14.21.8)</t>
  </si>
  <si>
    <t>Comisión encargada de la Evaluación del Doctorado en Ciencias Biológica y de la Salud, Unidad Lerma. Mandato: Realizar la evaluación de la pertinencia académica, social e institucional del plan y los programas de estudio del Doctorado en Ciencias Biológicas y de la Salud de la Unidad Lerma</t>
  </si>
  <si>
    <t>131-(14.21.9)</t>
  </si>
  <si>
    <t>134-(17.21.4)</t>
  </si>
  <si>
    <t>Macroecología y bioegeografía de la conservación: de lo local a lo global desde la perspectiva de la ecología espacial</t>
  </si>
  <si>
    <t>132-(15.21.5)</t>
  </si>
  <si>
    <t>132-(15.21.6)</t>
  </si>
  <si>
    <t>132-(15.21.9)</t>
  </si>
  <si>
    <t xml:space="preserve">Aprobación del Anteproyecto de Presupuesto para el año 2022, de los Criterios de Distribución Presupuestal Divisional; de las Políticas de Planeación Operativa Divisional y del Programa Operativo Anual de la DCBS. </t>
  </si>
  <si>
    <t>Identificación de productos naturales capaces de modular el envejecimiento utilizando Caenorhabditis elegans como medio experimental</t>
  </si>
  <si>
    <t>135-(18.21.3)</t>
  </si>
  <si>
    <t>135-(18.21.4)</t>
  </si>
  <si>
    <t>135-(18.21.5)</t>
  </si>
  <si>
    <t>135-(18.21.6)</t>
  </si>
  <si>
    <t>Ecología y conservación de los mamíferos del Estado de México y estados vecinos: desde una perspectiva socioambiental</t>
  </si>
  <si>
    <t>Transducción Audiovisual en entornos virtuales: nuevas formas de representación numérica inmersiva</t>
  </si>
  <si>
    <t>Vigencia actual del Consejo Divisional</t>
  </si>
  <si>
    <t>2-mzo-21</t>
  </si>
  <si>
    <t>1-mzo-24</t>
  </si>
  <si>
    <t>Desigualdad en México y Políticas Públicas</t>
  </si>
  <si>
    <t>1-mzo-26</t>
  </si>
  <si>
    <t>Aprobación del dictamen que presenta la Comisión de Planes y Programas de Estudio respecto de la Propuesta del Plan y los Programas de Estudio de la Maestría y el Doctorado en Ciencias Sociales</t>
  </si>
  <si>
    <t>Proyecto educativo Arte Alameda</t>
  </si>
  <si>
    <t>AH - EC</t>
  </si>
  <si>
    <t>Arte y Comunicación Digitales en Redes</t>
  </si>
  <si>
    <t>Comisión encargada de analizar, dictaminar y someter a consideración del Consejo Divisional las propuestas para el otorgamiento del Premio a las Áreas de Investigación 2021</t>
  </si>
  <si>
    <t>Comisión encargada de analizar y dictaminar en torno a la prestación de solicitudes de obtención, modificación o extensión de periodo sabático que presenten los académicos de la DCSH</t>
  </si>
  <si>
    <t>Dr.  Manuel Rocha Iturbide</t>
  </si>
  <si>
    <t>Dra.  Claudia Mosqueda Gómez</t>
  </si>
  <si>
    <t>Dra.  Lidia Ivonne Blásquez Martínez</t>
  </si>
  <si>
    <t>Mtra.  Mónica Adriana Sosa Juarico</t>
  </si>
  <si>
    <t>Dr.  Javier De la Rosa Rodríguez</t>
  </si>
  <si>
    <t>Dra. Luz Maríz Sanchéz Cardona</t>
  </si>
  <si>
    <t>Dr.  Ryszard Edward Rozga Luter</t>
  </si>
  <si>
    <t>Dr. Santiago Palmas Pérez</t>
  </si>
  <si>
    <t>Dr. Rúben Gutiérrez Garza</t>
  </si>
  <si>
    <t>Dr. Carlos Aguilar Astorga</t>
  </si>
  <si>
    <t>Dr. Daniel Hernández Gutiérrez</t>
  </si>
  <si>
    <t>Dr. Abigail Martínez Mendoza</t>
  </si>
  <si>
    <t>Programa de fortalecimiento a las capacidades de vinculación del Instituto de Investigación en Materiales</t>
  </si>
  <si>
    <t>Desarrollo social H. Ayuntamiento de Huixquilucan</t>
  </si>
  <si>
    <t>Satisfacer la necesidad de vivienda a población de escasos recursos residentes en la Ciudad de México</t>
  </si>
  <si>
    <t>Dr. Óscar Hernández Razo</t>
  </si>
  <si>
    <t>AH - EC - PS</t>
  </si>
  <si>
    <t>Nota 125.1</t>
  </si>
  <si>
    <t>segundo informe parcial</t>
  </si>
  <si>
    <t>Juntos: Servicio Social en Educación Básica</t>
  </si>
  <si>
    <t>Lenguaje y matemáticas entre bilingües emergentes en las aulas primarias mexicanas: explorando las experiencias de los estudiantes que regresan a las aulas en México desde los Estados Unidos</t>
  </si>
  <si>
    <t>Gobernanza y políticas públicas</t>
  </si>
  <si>
    <t>Dra. Alma Patricia de León Calderón
Dr. Mtro. Carlos Gabriel Chávez Becker</t>
  </si>
  <si>
    <t>Exploraciones sobre espacios educativos para modelos híbridos: rutas de implementación en educación superior mediante aulas colaborativas</t>
  </si>
  <si>
    <t>prórroga
recepción de informe parcial</t>
  </si>
  <si>
    <t>prórroga 
recpeción de informe parcial</t>
  </si>
  <si>
    <t>prórroga 
recepción de informe parcial</t>
  </si>
  <si>
    <t>Aprobación del Anteproyecto de Presupuesto de la DCSH para el año 2022</t>
  </si>
  <si>
    <t>Aprobación del Dictamen que presenta la Comisión de Planes y Programas de Estudio, respecto de la propuesta de adecuación al Plan y los Programas de Estudio de la Licenciatura en Educación y Tecnologías Digitales</t>
  </si>
  <si>
    <t>Aprobación del Dictamen que presenta la Comisión de Planes y Programas de Estudio, respecto de la propuesta de adecuación al Plan y los Programas de Estudio de la Licenciatura en Arte y Comunicación Digitales.</t>
  </si>
  <si>
    <t xml:space="preserve">Aprobación del Dictamen que presenta la Comisión de Planes y Programas de Estudio, respecto de la propuesta de adecuación al Plan y los Programas de Estudio de la Licenciatura en Políticas Públicas. </t>
  </si>
  <si>
    <t>Fomentar el desarrollo económico y la reactivación económica en el municipio de Otzolotepec, México</t>
  </si>
  <si>
    <t>Política pública integral en materia de igualdad de género y derechos humanos de las mujeres</t>
  </si>
  <si>
    <t>Defensoría de los Derechos Universitarios DDU UAM</t>
  </si>
  <si>
    <t>Dra. Ortiz Henderson  Gladys
Dr. Hernández Gutiérrez  Daniel
Dr. Palmas Pérez Santiago Alonso
Dr. Hernández Razo Óscar Enrique
Dr. Lins Riberio Gustavo
Mtro. Juan Carlos López García
Dra. Mitzi Danae Morales Montes</t>
  </si>
  <si>
    <t>Dr. Hugo Solís García 
Dra. Mónica Francisca Benítez Dávila
Dr. Jsesús Fernando Monreal Ramírez</t>
  </si>
  <si>
    <t>Nota 134.1</t>
  </si>
  <si>
    <t>Nota 132.4</t>
  </si>
  <si>
    <t>recepción de infrome parcial</t>
  </si>
  <si>
    <t>Nota 134.3</t>
  </si>
  <si>
    <t>Nota 134.5</t>
  </si>
  <si>
    <t>recepción de informe parcial</t>
  </si>
  <si>
    <t>Nota 134.6</t>
  </si>
  <si>
    <t>Nota 134.7</t>
  </si>
  <si>
    <t>Nota 134.8</t>
  </si>
  <si>
    <t>Nota 134.9</t>
  </si>
  <si>
    <t>Nota 134.10</t>
  </si>
  <si>
    <t>Nota 134.11</t>
  </si>
  <si>
    <t>Mtra. Mónica Adriana Sosa Juarico
Dr. Raúl Hernández Mar
Dra. María Gabriela Martínez Tiburcio</t>
  </si>
  <si>
    <t>Nota 134.12</t>
  </si>
  <si>
    <t>Nota 134.13</t>
  </si>
  <si>
    <t>Las ciencias sociales en la comunicación y el conocimiento</t>
  </si>
  <si>
    <t>Dr. Mónica Francisca Benítez Dávila
Dr. Óscar E. Hernández Razo</t>
  </si>
  <si>
    <t>Prácticas en procesos sociales</t>
  </si>
  <si>
    <t>Tecnopolítica en México: Discursos y dispositivos críticos en las artes</t>
  </si>
  <si>
    <t>Instructivo para el uso de estacionamientos de la Unidad Lerma</t>
  </si>
  <si>
    <t>Instructivo del servicio interno de transporte de la Unidad Lerma</t>
  </si>
  <si>
    <t>NOTA 105.2</t>
  </si>
  <si>
    <t xml:space="preserve">Recepción de la información presentada por el Consejo Divisional de Ciencias Biológicas y de la Salud, sobre las adecuaciones efectuadas a los Planes y los Programas de Estudio de las licenciaturas en Biología Ambiental; Ciencia y Tecnología de los Alimentos, y Psicología Biomédica. </t>
  </si>
  <si>
    <t xml:space="preserve">Ciencia y Tecnología de  Alimentos </t>
  </si>
  <si>
    <t>Instructivo para los servicios de alimentos en la Unidad Lerma</t>
  </si>
  <si>
    <t>Instructivo de actividades deportivas de la Unidad Lerma</t>
  </si>
  <si>
    <t>Comisión encargada de dictaminar sobre el otorgamiento del Premio a las Áreas de Investigación 2021</t>
  </si>
  <si>
    <t>1-mzo-22</t>
  </si>
  <si>
    <t>Aprobación del Dictamen presentado por la Comisión de Planes y Programas de Estudio, en relación con la propuesta armonizada del plan y los programas de estudio de la Maestría y el Doctorado en Ciencias Sociales, de la División de Ciencias Sociales y Humanidades, y presentación de la propuesta al Colegio Académico para su análisis y eventual autorización, en términos del artículo 29-4 del Reglamento de Estudios Superiores</t>
  </si>
  <si>
    <t>Comisión encargada de revisar los documentos y condiciones en que se integra el anteproyecto de presupuesto de ingresos y egresos 2022 de la Unidad Lerma, a fin de contar con mayores elementos para su aprobación</t>
  </si>
  <si>
    <t>Aprobación del Proyecto de Presupuesto de Ingresos y Egreso de la Unidad Lerma para el año 2022, y su presentación al Patronato de La Universidad, por conducto del Rector General</t>
  </si>
  <si>
    <t>Síntesis electroquímica de óxido de grafeno como precursor de materiales grafénicos y algunas aplicaciones.</t>
  </si>
  <si>
    <t>Dr. Jesús Ramiro Félix Félix</t>
  </si>
  <si>
    <t>Mtra. Ana Carolina Robles Salvador
Dra. Mónica Francisca Benítez Dávila</t>
  </si>
  <si>
    <t xml:space="preserve">Ingeniería en Recursos Hídricos </t>
  </si>
  <si>
    <t>Plolíticas Públicas</t>
  </si>
  <si>
    <t>ALUMNOS QUE REALIZARON SERVICIO SOCIAL 2021</t>
  </si>
  <si>
    <t>x</t>
  </si>
  <si>
    <t>2017
2019</t>
  </si>
  <si>
    <t>2018
2020</t>
  </si>
  <si>
    <t>Primer Expo-Orienta Virtual EPO 273, Escuela Preparatoria Oficial No. 273</t>
  </si>
  <si>
    <t>ExpoOrienta 2021 ( modalidad virtual) PREPARATORIA REGIONAL TEJUPILCO, A.C.</t>
  </si>
  <si>
    <t>Expo Orienta 2021 ( modalidad presencial) Escuela Preparatoria Oficial No. 359</t>
  </si>
  <si>
    <t>Octava Expo-Orienta -EPO 273  (modalidad presencial) Escuela Preparatoria Oficial No. 273</t>
  </si>
  <si>
    <t>Exporienta Vocacional 2021, ( modalidad presencial) Escuela Preparatoria Oficial Núm. 43</t>
  </si>
  <si>
    <t>NOTA 498.A</t>
  </si>
  <si>
    <t>NOTA 489.A</t>
  </si>
  <si>
    <t>El Colegio Académico recibió la información del Consejo Divisional de Ciencias Biológicas y de la Salud, de la Unidad Lerma, sobre las siguientes adecuaciones:
2. Plan y programas de estudio de la Licenciatura en Ciencia y Tecnología de los Alimentos, vigor 21-O</t>
  </si>
  <si>
    <t>NOTA 489.7</t>
  </si>
  <si>
    <t>El Colegio Académico recibió la información del Consejo Divisional de Ciencias Biológicas y de la Salud, de la Unidad Lerma, sobre las siguientes adecuaciones:
3. Plan y programas de estudio de la Licenciatura en Psicología Biomédica, vigor, 21-O.</t>
  </si>
  <si>
    <t>NOTA 501.A</t>
  </si>
  <si>
    <t>El Colegio Académico recibió la información de los Consejos Divisiones de Ciencias Biológicas y de la Salud y Ciencias Sociales y Humanidades de las Unidades Iztapalapa y Lerma, sobre las adecuaciones siguientes: 
Planes y programas de estudio de las Licenciaturas en Políticas Públicas, Arte y Comunicación Digitales y de Educación y Tecnologías Digitales, entrarán en vigor en el trimestre 2022-I</t>
  </si>
  <si>
    <t>Autorización del Presupuesto de Ingresos y Egresos de la Universidad, correspondiente al año 2022</t>
  </si>
  <si>
    <t>Convenio Modificatorio al Anexo 3 (cronograma de actividades) del Proyecto "Análisis de la eficacia en la remoción de patógenos en efluentes y lodos de plantas de tratamiento de aguas residuales en la Ciudad de México con fines de reúso seguro". Vigencia original: 30-julio-2020 al 30-abril-2021</t>
  </si>
  <si>
    <t>Fundación Gonzalo Río Arronte, I.A.P.</t>
  </si>
  <si>
    <t>Contrato de Donación para apoyar el financiamiento y desarrollo del proyecto S.696 denominado: “Identificación e intervención de ambientes obesogénicos durante la adolescencia en contextos escolares”</t>
  </si>
  <si>
    <t>Instituto Nacional de Medicina Genómica</t>
  </si>
  <si>
    <t>Realización de servicio social, prácticas profesionales o estancias de posgrado de los alumnos o egresados de la UAM Lerma, bajo la modalidad presencial, en las instalaciones de “EL INMEGEN”</t>
  </si>
  <si>
    <t>Llevar a cabo la realización de DOS estancias de investigación especializadas y CINCO cátedras; en el marco de las acciones "Estancias de Investigación Especializadas COMECYT-EDOMÉX" y "Cátedras COMECYT-EDOMÉX"</t>
  </si>
  <si>
    <t>Hasta la emisión de las cartas de cierre a las personas beneficiarias que no deben rebasar de 13 meses a partir de la fecha de inicio de la vigencia</t>
  </si>
  <si>
    <t>Evaluación de Diseño del Programa Presupuestario E005 “Ejecución a Nivel Nacional de Acciones de Promoción y Vigilancia de los Derechos Laborales”</t>
  </si>
  <si>
    <t>Fondo Sectorial de Investigación y Desarrollo INMUJERES-CONACYT</t>
  </si>
  <si>
    <t>Paridad de género en Educación Superior y Ciencia</t>
  </si>
  <si>
    <t>Fondo para la Investigación Científica y Desarrollo Tecnológico del Estado de México</t>
  </si>
  <si>
    <t>Evaluación de la hidrogeoquímica de humedales naturales y su asociación con factores antropogénicos y naturales, casos ciénegas de Lerma y del lago Tláhuac-Xico, Estado de México, México</t>
  </si>
  <si>
    <t>Consejo Divisional DCBI</t>
  </si>
  <si>
    <t>Requiere modif.</t>
  </si>
  <si>
    <t>Consejo Divisional DCBS</t>
  </si>
  <si>
    <t>Modificado</t>
  </si>
  <si>
    <t>Consejo Divisional DCSH</t>
  </si>
  <si>
    <t>Requiere modif</t>
  </si>
  <si>
    <t xml:space="preserve">* Para definir si los instrumentos normativos requieren modificación se consideran las metas D04-M09 e I09-M01, de acuerdo con las cuales se requiere la revisión y actualización cada 4 años. </t>
  </si>
  <si>
    <t>INFRAESTRUCTURA ACADÉMICA DE LA UNIDAD 2021</t>
  </si>
  <si>
    <t>NÚMERO DE COMPUTADORAS 2021</t>
  </si>
  <si>
    <t>Comisión encargada de revisar los avances del Plan de Desarrollo de la Unidad Lerma para el periodo 2015-2024; analizar las condiciones actuales para su implementación; proponer ajustes a las metas y estrategias, y proponer las posibles líneas generales de acción para el horizonte 2030</t>
  </si>
  <si>
    <t xml:space="preserve">Comisión encargada de analizar y dictaminar sobre la propuesta del área que se someterá ante el Consejo Académico para el otorgamiento del premio y elaborar los Criterios de evaluación, cualitativos y cuantitativos para evaluar las áreas candidatas al premio, así como dar seguimiento al proceso con base en las modalidad. </t>
  </si>
  <si>
    <t xml:space="preserve">Comisión encargada de revisar y proponer una modificación a los Criterios para la planeación del presupuesto de ingresos y egresos de la DCBI, aprobados en la sesión 61 del Consejo Divisional. A fin de explicitar lo referente a la publicación y difusión de los criterios departamentales para la asignación de recursos. </t>
  </si>
  <si>
    <t>*Se consideran como vigentes siempre que estuvieran en funciones al 31 de diciembre del años respectivo</t>
  </si>
  <si>
    <t>ARTES VISUALES</t>
  </si>
  <si>
    <t>División /Rectoría</t>
  </si>
  <si>
    <t>Actividades artes visuales</t>
  </si>
  <si>
    <t>Espacio o recinto donde
 se realizó la actividad</t>
  </si>
  <si>
    <t>NOMBRE</t>
  </si>
  <si>
    <t>Total de asistentes</t>
  </si>
  <si>
    <t>Coordinación de Cultura y Extensión Universitaria (Rectoría de Unidad)</t>
  </si>
  <si>
    <t>Exposición Temporal</t>
  </si>
  <si>
    <t>Las Plazas Outlet Lerma</t>
  </si>
  <si>
    <t>Estructuras-Exposición de escultura de José Luis Venegas</t>
  </si>
  <si>
    <t>Zanbatha-Museo del Valle de la Luna</t>
  </si>
  <si>
    <t>Exposición homenaje al Maestro Rafael Cauduro</t>
  </si>
  <si>
    <t>Exposición</t>
  </si>
  <si>
    <t>Plataformas digitales</t>
  </si>
  <si>
    <t>No determinado</t>
  </si>
  <si>
    <t>Centro Cultural Uruguay 25</t>
  </si>
  <si>
    <t>Festival Internacional Virtual El Otro Cervantino Segunda edición, obra "Compostador Cartesiano"</t>
  </si>
  <si>
    <t>Presencial</t>
  </si>
  <si>
    <t>HIC ET NUNC</t>
  </si>
  <si>
    <t>Incluye: pintura, fotografía, gráfica, cine, documental, cortometraje y otros</t>
  </si>
  <si>
    <t>ARTES ESCÉNICAS</t>
  </si>
  <si>
    <t>Actividades artes escenicas</t>
  </si>
  <si>
    <t>Música</t>
  </si>
  <si>
    <t>Virtual</t>
  </si>
  <si>
    <t>Concierto de Rock Progresivo con el grupo "La Perra"</t>
  </si>
  <si>
    <t>Teatro en miniatura</t>
  </si>
  <si>
    <t>La Vida de Buda con el grupo "Titirimundi"</t>
  </si>
  <si>
    <t>Oblivión de Ástor Piazzolla-Integrantes de la Orquesta de Cuerdas de la UAM-Lerma</t>
  </si>
  <si>
    <t>Feeling Good-Orquesta de Cuerdas de la UAM-Lerma</t>
  </si>
  <si>
    <t>Marcha Radetzky-Integrantes de la Orquesta de Cuerdas de la UAM-Lerma</t>
  </si>
  <si>
    <t>Salvador Govea interpreta temas de tecladistas del Rock Progresivo</t>
  </si>
  <si>
    <t>Concierto de rock con el grupo "Bul"</t>
  </si>
  <si>
    <t>Sones Jarochos con integrantes del grupo Caña Dulce Caña Brava</t>
  </si>
  <si>
    <t>Música Checa con sazón Latinoamericana… y algo más-Ensamble Lasun</t>
  </si>
  <si>
    <t>Andante- Alumnos de la Orquesta de Cuerdas de la UAM-Lerma</t>
  </si>
  <si>
    <t>Andantino y Allegro-Alumnos de la Orquesta de Cuerdas de la UAM-Lerma</t>
  </si>
  <si>
    <t>Díme que sí-Integrantes de la Orquesta de Cuerdas de la UAM-Lerma</t>
  </si>
  <si>
    <t>Libertango de Ástor Piazzolla-Integrantes de la Orquesta de Cuerdas de la UAM-Lerma</t>
  </si>
  <si>
    <t>Danza Contemporánea</t>
  </si>
  <si>
    <t>Sala de usos múltiples - UAM Lerma</t>
  </si>
  <si>
    <t>La Fabrica de Juguetes-con el grupo Athosdc-Escénico 22</t>
  </si>
  <si>
    <t>Documental</t>
  </si>
  <si>
    <t>Foro Cultural Thaay, Lerma Estado de México</t>
  </si>
  <si>
    <t>A 50 años del Disco "Adiós a los Beatles" de la Banda Plástica de Tepetlxpa</t>
  </si>
  <si>
    <t>Concierto navideño con los integrantes de la Orquesta de Cuerdas de la UAM-Lerma</t>
  </si>
  <si>
    <t>Concierto</t>
  </si>
  <si>
    <t>"Desfases"</t>
  </si>
  <si>
    <t>Festival de música electroacústica "Visiones Sonoras"</t>
  </si>
  <si>
    <t>Festival de arte sonoro "Sound+"</t>
  </si>
  <si>
    <t>Festival internacional de música Iberoamericana de Madrid</t>
  </si>
  <si>
    <t>Concert Chapelle de Verre de Fauquez</t>
  </si>
  <si>
    <t>Música para Cine Documental "Un mundo sin Toledo"</t>
  </si>
  <si>
    <t>Incluye: músicales, danza, teatro y otros</t>
  </si>
  <si>
    <t>DIVULGACIÓN CIENTÍFICA Y TECNOLÓGICA</t>
  </si>
  <si>
    <t>Actividades de divulgación científica y tecnológica</t>
  </si>
  <si>
    <t>Espacio o recinto donde 
se realizó la actividad</t>
  </si>
  <si>
    <t>Coordinación de Bienestar Universitario y Género</t>
  </si>
  <si>
    <t>Congreso</t>
  </si>
  <si>
    <t xml:space="preserve">Virtual </t>
  </si>
  <si>
    <t>II Congreso Internacional sobre Prevención y Sanción del Acoso y Hostigamiento Sexual en las Universidades</t>
  </si>
  <si>
    <t>Encuentro</t>
  </si>
  <si>
    <t>5° Encuentro de Discusión y Análisis de Estrategias de Intervención ante la Violencia por motivos de Género en las IES</t>
  </si>
  <si>
    <t xml:space="preserve">Congreso </t>
  </si>
  <si>
    <t>I Congreso Internacional "Incorporación de la perspectiva de género en la investigación"</t>
  </si>
  <si>
    <t>Presentación de Libro</t>
  </si>
  <si>
    <t xml:space="preserve">Presentación del libro: "Autonomía e inclusión. Narraciones autobiográficas de sillistas", de Enrique Mancera Cardós.  </t>
  </si>
  <si>
    <t>Coloquio</t>
  </si>
  <si>
    <t>Coloquio Trimestral: Programa de Presentaciones 
de Proyectos Integradores y de Integración de Ingeniería en Recursos Hídricos</t>
  </si>
  <si>
    <t>Conferencia</t>
  </si>
  <si>
    <t>Primera Sesión del Ciclo Charlas de Mecatrónica:
 Ing. Israel Jerónimo Rodríguez, Grupo XITA. Organizador: Dr. Daniel Librado Martínez Vázquez</t>
  </si>
  <si>
    <t>Seminario</t>
  </si>
  <si>
    <t xml:space="preserve"> Seminario de Investigación del Área de SIC2: "La aventura de
 implementación-creación del curso de mecánica, desde sus fundamentos modernos, con otro vocabulario y enfocado en la modelación de sistemas" , Dr. Philipp von Bülow</t>
  </si>
  <si>
    <t>Segunda Sesión del Ciclo de Charlas de Mecatrónica: Ing. Carlos Alberto Vaquera Hernández, Navistar INC.  Organizador: Dr. Daniel Librado Martínez Vázquez</t>
  </si>
  <si>
    <t xml:space="preserve">Seminario de Investigación del Área de  SIC2: Ciberseguridad en el Internet de las Cosas Robóticas (IoRT), Mtro. Luis Flores Montaño </t>
  </si>
  <si>
    <t xml:space="preserve">Pláticas del Departamento de Procesos Productivos: "Capacitores de Alta Frecuencia", Dr. Raúl Fuentes Azcátl </t>
  </si>
  <si>
    <t xml:space="preserve">Seminario del Área de Investigación SIC2: "Plataforma experimental para robots en interiores", M. en T.C. Rodrigo Vázquez López </t>
  </si>
  <si>
    <t xml:space="preserve">Tercera Sesión del Ciclo Charlas de Mecatrónica: M. en C. Rubén Abisaí Campos Canizales, Servicios FTS. Organizador: Dr. Daniel Librado Martínez Vázquez </t>
  </si>
  <si>
    <t xml:space="preserve">Seminario de Investigación SIC2. Ciencia de redes: métodos y aplicaciones. "Redes científicas en torno a la COVID-19", Dra. Daniela Aguirre Guerrero, UAM Lerma </t>
  </si>
  <si>
    <t>Seminario de Investigación SIC2. Ciencia de redes: métodos y aplicaciones. "Internacionalización académica a través de un programa de generación de redes", Mtro. Juan Carlos López García, UAM Lerma</t>
  </si>
  <si>
    <t xml:space="preserve">Seminario de Investigación SIC2. Ciencia de redes: métodos y aplicaciones. "Aprendizaje de máquina aplicado al análisis de redes sociales en México", Mtro. Ismael Ariel Robles Martínez , UAM Cuajimalpa </t>
  </si>
  <si>
    <t xml:space="preserve">Seminario de Investigación SIC2. Ciencia de redes: métodos y aplicaciones. "Modelo heurístico para dinámicas epidemiológicas y su posible aplicación a la pandemia de COVID-19", Dr. Gerardo Abel Laguna Sánchez, UAM Lerma </t>
  </si>
  <si>
    <t>Seminarios de Investigación SIC2 y el Área de Investigación de Estudios sobre Cultura Digital: Segundo Ciclo de Seminarios: "Ciencia de Redes: Métodos y Aplicaciones"
Primera Sesión
"Redes en Biomedicina: de lo molecular a lo pandémico" "Redes en Biomedicina: de lo molecular a lo pandémico", Imparte: Dr. Guillermo de Anda Jáuregui, Instituto Nacional de Medicina Genómica (INMEGEN).</t>
  </si>
  <si>
    <t>Seminarios de Investigación AIRyMF: El Área de Recursos Hídricos &amp; Mecánica de Fluidos y el Departamento de Recursos de la Tierra:  "Dos siglos de inundaciones en Tabasco ¿Qué hemos aprendido?"</t>
  </si>
  <si>
    <t>Seminarios de Investigación AIRyMF: El Área de Recursos Hídricos &amp; Mecánica de Fluidos y el Departamento de Recursos de la Tierra:  “Evaluación de la calidad del aire a través de la concentración de CO2 como un indicador de riesgo en la transmisión del bioaerosol SARS-CoV-2”
Dra. Elizabeth Teresita Romero Guzmán, Departamento de Química
Instituto Nacional de Investigaciones Nucleares (ININ)  (zoom y Facebook)</t>
  </si>
  <si>
    <t xml:space="preserve">Coloquio </t>
  </si>
  <si>
    <t>Presentación de Proyectos integradores y Proyectos de integración I correspondientes al trimestre 21P.
Ingeniería Recursos de la Tierra</t>
  </si>
  <si>
    <t>Artículo de Divulgación</t>
  </si>
  <si>
    <t>El Sol de Toluca</t>
  </si>
  <si>
    <t>Presentan alternativa para mejorar calidad del agua subterránea</t>
  </si>
  <si>
    <t>Semanario UAM</t>
  </si>
  <si>
    <t>Egresada de la UAM, tercer lugar en Feria de Ciencias e Ingenierías del Estado de México</t>
  </si>
  <si>
    <t>FERIA</t>
  </si>
  <si>
    <t>FECIEM</t>
  </si>
  <si>
    <t xml:space="preserve">Evaluación del proceso de modificación de una membrana de acetato de celulosa con oxido de grafeno para remover iones </t>
  </si>
  <si>
    <t>Universidad Politécnica de Victoria</t>
  </si>
  <si>
    <t>El papel del sol, el grafeno y las computadoras en el tratamiento de contaminantes persistentes y emergentes</t>
  </si>
  <si>
    <t>Tecnológico de Estudios Superiores de Jocotitán</t>
  </si>
  <si>
    <t>Sistemas sustentables de oxidación avanzada para remover contaminantes</t>
  </si>
  <si>
    <t>Instituto Tecnológico de Sonora Dirección de Recursos Naturales</t>
  </si>
  <si>
    <t>Humedal construido intensificado para el tratamiento de canales contaminados</t>
  </si>
  <si>
    <t>Ponencia</t>
  </si>
  <si>
    <t>Universidad Nacional del Callao, Perú</t>
  </si>
  <si>
    <t>MBBR: Biotecnología Aplicada al Tratamiento de Aguas</t>
  </si>
  <si>
    <t>Revista Ciencias</t>
  </si>
  <si>
    <t>SARS COV2 en aguas residuales</t>
  </si>
  <si>
    <t>XXX Congreso Técnico Científico ININ-SUTIN-Edición virtual</t>
  </si>
  <si>
    <t>Evaluación de los recursos hídricos subterráneos y vulnerabilidad intrínseca por efecto del cambio climático del acuífero Tenancingo Texcaltitlán, Estado de México</t>
  </si>
  <si>
    <t>Medición de CO2 y su potencial rol en la transmisión del bioaerosol-SARS COV2</t>
  </si>
  <si>
    <t>Coloqui Internacional 2021: Diseño, sociedad y pandemia. UAEM.</t>
  </si>
  <si>
    <t xml:space="preserve">Medición de la calidad edl aire en casa-habitación, a través del C02 y su papel potencial en la transmisión del bioaerosol SARS-CoV-2”, en el marco del Coloquio Internacional 2021. </t>
  </si>
  <si>
    <t>La División de Ciencias Básicas e Ingeniería, en conjunto con el
Comité Organizador del Congreso de Sistemas Mecatrónicos,
Computacionales e Hídricos 2021 UAM Lerma</t>
  </si>
  <si>
    <t>Aplicación del método Avi y parámetros geoeléctricos para evaluar la vulnerabilidad intrínseca del acuífero de Texclatitlán, Estado de México</t>
  </si>
  <si>
    <t>Simposio</t>
  </si>
  <si>
    <t>2021 International Chemical Congress of Pacific Basing Societies</t>
  </si>
  <si>
    <t>Hydrophobicity free energy profiles of bioactive peptides at phospholipid (POPC) lipid bilayers</t>
  </si>
  <si>
    <t>XXIX Congreso Latinoamericano de Hidráulica México</t>
  </si>
  <si>
    <t>Estimación de avenidas de diseño en la cuenca del río de la sabana empleando un modelo de parámetros distribuidos</t>
  </si>
  <si>
    <t>Meeting</t>
  </si>
  <si>
    <t>Bianual advisory board meeting, University of Tulsa</t>
  </si>
  <si>
    <t xml:space="preserve">Pressure effects on intermittent structure characteristics and evolution in slightly upward inclined </t>
  </si>
  <si>
    <t>Secretariado Técnico Para el Análisis y Estudio de la Reforma Constitucional y el Marco Legal del Estado de México</t>
  </si>
  <si>
    <t>Diálogo con académicos: el agua</t>
  </si>
  <si>
    <t>UAM Lerma</t>
  </si>
  <si>
    <t>Transición energética en México. Del dicho al hecho…</t>
  </si>
  <si>
    <t>Una revisión rápida al marco jurídico y político del agua</t>
  </si>
  <si>
    <t>Caracterización de residuos grafíticos modificados con óxido de grafeno (GR-OG) para la degradación</t>
  </si>
  <si>
    <t xml:space="preserve">1er. Congreso de Sistemas Mecatrónicos, Computacionales e Hídricos 2021, CSMCH-2021, organizado por el grupo de Sistemas Ciberfísicos y Autónomos, en conjunto con la DCBI                                                                                                                                                          </t>
  </si>
  <si>
    <t>15th International Technology, Education and Development Conference</t>
  </si>
  <si>
    <t>THE BAOC MODALITY COURSE OF NUMERICAL METHODS IN ENGINEERING UAM AZCAPOTZALCO IN THE PANDEMIC</t>
  </si>
  <si>
    <t>TECHNO-PEDAGOGICAL TRAINING FOR TEACHERS IN THE EMERGING REMOTE TEACHING PROJECT AT THE METROPOLITAN</t>
  </si>
  <si>
    <t>XIII Congreso Mexicano de Inteligencia Artificial, COMIA 2021</t>
  </si>
  <si>
    <t>Generador de problemas de ecuaciones no lineales con gamificación.</t>
  </si>
  <si>
    <t xml:space="preserve">UAM Iztapalapa </t>
  </si>
  <si>
    <t xml:space="preserve">Primer Coloquio de Educación Virtual de la UAM 2021 "Los efectos de la pandemia en la docencia de la UAM-I y los retos ante el regreso a la nueva normalidad </t>
  </si>
  <si>
    <t>Conversatorio de la Alcaldía Coyoacan en el marco del Día Internacional de los Derechos Humanos</t>
  </si>
  <si>
    <t>Los Derechos Humanos en la era Tecnológica.</t>
  </si>
  <si>
    <t>u-GeOeB TECNOLOGIA EN GOBIERNO. CIUDAD: Ciudad de México.</t>
  </si>
  <si>
    <t xml:space="preserve">Necesidad ciberforense en el ambiente digital actual. </t>
  </si>
  <si>
    <t xml:space="preserve">Del software libre a los recursos de código abierto. </t>
  </si>
  <si>
    <t xml:space="preserve">La no privacidad propiciada por la tecnología. </t>
  </si>
  <si>
    <t xml:space="preserve">Directrices de transformación en el nivel de gobierno municipal. </t>
  </si>
  <si>
    <t>Networks 2021; a joint sunbelt netsic conference</t>
  </si>
  <si>
    <t>Epidemic models for COVID-19 information diffusion in mexican social media.</t>
  </si>
  <si>
    <t>Seminario SIC2 UAM-Lerma</t>
  </si>
  <si>
    <t>Modelo herudístico para dinámicas epidemiológicas y su posible aplicación a la pandemia de COVID-19.</t>
  </si>
  <si>
    <t>Bolivia (virtual)</t>
  </si>
  <si>
    <t>La máquina de Post actualizada.</t>
  </si>
  <si>
    <t>Universidad Mayor de San Simón, Bolivia</t>
  </si>
  <si>
    <t>Ciudad de México</t>
  </si>
  <si>
    <t>Conferencias magistrales y una mesa redonda</t>
  </si>
  <si>
    <t>Zoom, YouTube</t>
  </si>
  <si>
    <t>Festejo del X Aniversario de la Licenciatura en Biología Ambiental</t>
  </si>
  <si>
    <t>Plataforma Digital</t>
  </si>
  <si>
    <t>Neuro-Inmuno-Cronobiómica: Los Ritmos y Relojes de la Vida dentro de Nosotros/ Dr. Oscar Kurt Quintero</t>
  </si>
  <si>
    <t>El Cultivo del maíz, más allá de la milpa / Dra. María Amanda Gálvez Mariscal</t>
  </si>
  <si>
    <t>5s en la calidad de producción / Dr. Alejandro de Jesús Cortés Sánchez</t>
  </si>
  <si>
    <t>Atención de Quejas y/o retiro de producto / Ing. Gloria Cruz Ayllón</t>
  </si>
  <si>
    <t>Técnicas de Análisis de Alimentos / Dra. Liliana Edith Rojas Candelas</t>
  </si>
  <si>
    <t>Caracterización de los cambios microestructurales de la caseína mediante microscopía y espectroscopía / Dra. Liliana Edith Rojas Candelas</t>
  </si>
  <si>
    <t>Plásticos Biodegradables: una alternativa sustentable / Dra. Ma. de la Paz Salgado Cruz</t>
  </si>
  <si>
    <t>Ciencias de la Complejidad: Algunas de sus teorías y métodos</t>
  </si>
  <si>
    <t>Sistemas de producción de bovinos de leche / MMVZ. Cert. Alejandro Bailón Blanco</t>
  </si>
  <si>
    <t>Producción avícola / M. En C. Diego Zárate Contreras</t>
  </si>
  <si>
    <t>Apicultura y producción de miel de las abejas melíferas / Dr. Jesús Loeza Concha</t>
  </si>
  <si>
    <t>Sistema caprino de producción de leche y elaboración de queso / MC. Abel Manuel Trujillo García</t>
  </si>
  <si>
    <t xml:space="preserve">Producción psicícola y comericalización / MC: Pablo Torres Hernández </t>
  </si>
  <si>
    <t>Procesos de ensilado para su uso en la ganadería / Dr. Serafín Jacobo López Garrido</t>
  </si>
  <si>
    <t>Ganadería regenerativa y sustentable en el trópico / Dr. Ponciano Pérez Hernández</t>
  </si>
  <si>
    <t>Tecnologías poscosecha: Diseño de recubrimientos biodegradables y funcionales / Dra. María Liliana Flores López</t>
  </si>
  <si>
    <t>Agroecología y Desarrollo Rural Sostenible / Ing. Naxieli Peto Barrios</t>
  </si>
  <si>
    <t xml:space="preserve">La Magia de los Microorganismos / M en C. Oscar Ávila Peralta </t>
  </si>
  <si>
    <t xml:space="preserve">Agrofostería / M en C. Tangaxuhan Llanderal Ocampo </t>
  </si>
  <si>
    <t>La importancia de medir el bienestar animal en la avicultura / Dra. Elein Hernández Trujillo</t>
  </si>
  <si>
    <t>12th International Phycological Congress</t>
  </si>
  <si>
    <t>Taxonomy, nomenclature and molecular systematics: implications on non-native seaweeds from Pacific Mexico</t>
  </si>
  <si>
    <t>Jornada</t>
  </si>
  <si>
    <t>Segunda Jornada Manejo y Bienestar Animal en la Conservación de Fauna Silvestre</t>
  </si>
  <si>
    <t>Por que conservar al Jaguar: Estrategias de manejo y conservación a diferentes escalas.</t>
  </si>
  <si>
    <t>World Microbe Forum</t>
  </si>
  <si>
    <t>Young Adults Pesistently Infected with Staphylococcus aureus in the Nose and Pharynx</t>
  </si>
  <si>
    <t>Changes in the Microbiota of Patients with Periodontal Disease After Treatment with Silver Nanoparticles</t>
  </si>
  <si>
    <t>International Workshop on Extremophiles and Extreme Ecosystems</t>
  </si>
  <si>
    <t>Taxonomic and functional diversity of the halophilic community present in the Isabel Island ´ s crater lake and presence of CRISPR arrays on its metagenome.</t>
  </si>
  <si>
    <t>Divulgación</t>
  </si>
  <si>
    <t>Colaboracion con periodistas (en México y España)</t>
  </si>
  <si>
    <t>Participación en la divulgación sobre la Biología Molecular del SARS Cov2</t>
  </si>
  <si>
    <t>ND</t>
  </si>
  <si>
    <t>International Congress on Conservation Biology</t>
  </si>
  <si>
    <t>Feeding habits and spatiotemporal patterns of domestic dogs in a suburban-forest interface in central Mexico</t>
  </si>
  <si>
    <t>American Bison Society 2021 Virtual Conference</t>
  </si>
  <si>
    <t>Mexican Prairie Reserve</t>
  </si>
  <si>
    <t>Ciclo de conferencias</t>
  </si>
  <si>
    <t>Ciclo de conferencias Reintroduccón de mamíferos terrestres en México</t>
  </si>
  <si>
    <t>Reintroducción del bisonte en México</t>
  </si>
  <si>
    <t>Celebración del día mundial de la vida silvestre</t>
  </si>
  <si>
    <t>La recuperación ecológica del bisonte en México</t>
  </si>
  <si>
    <t>Experiencias de la restauración ambiental en México y en Chile</t>
  </si>
  <si>
    <t>Recuperación ecológica del bisonte y restauración de pastizales</t>
  </si>
  <si>
    <t>UAM Radio</t>
  </si>
  <si>
    <t>Conversatorio en radio tramsmitido el 3 de febrero de 2021</t>
  </si>
  <si>
    <t>Responsabilidad universitaria ante el cambio climático y la biodiversidad</t>
  </si>
  <si>
    <t>Programa de radio tramsmitido el 12 de febrero y retransmitido el 14 de febrero de 2021</t>
  </si>
  <si>
    <t>Una barrera a nuestro ambiente compartido: El muro fronterizo entre México y EE.UU.</t>
  </si>
  <si>
    <t>Crónica. Voces de la UAM</t>
  </si>
  <si>
    <t>Artículo en periódico: Publicado el 15 de enero de 2021</t>
  </si>
  <si>
    <t>La ciencia y las teorías conspirativas en tiempos de COVID-19.</t>
  </si>
  <si>
    <t>X Congreso Internacional de Matemática Aplicada y Computacional</t>
  </si>
  <si>
    <t>Epidemiología Matemática</t>
  </si>
  <si>
    <t>XVI SEMBIOMAT</t>
  </si>
  <si>
    <t>Enfermedades infecciosas en especies que interactúan: esa hermosa área llamada ecoepidemiología matemática</t>
  </si>
  <si>
    <t>Coloquio de la Facultad de Matemáticas UAGro.</t>
  </si>
  <si>
    <t>Aplicaciones de la matemática a la ecología y a la epidemiología</t>
  </si>
  <si>
    <t>Escuela de Modelación Matemática 2021</t>
  </si>
  <si>
    <t>Un paseo por la epidemiología matemática: desde la viruela hasta la COVID-19</t>
  </si>
  <si>
    <t>IV Congreso Colombiano de Mastozoología el 22 de noviembre de 2021</t>
  </si>
  <si>
    <t>Situación actual y problemática del jaguar en México</t>
  </si>
  <si>
    <t>XX Simposio Nacional de Parasitología Forestal del 20 al 23 de octubre de 2021 en Aguascalientes</t>
  </si>
  <si>
    <t>Evaluación fitosanitaria del Bosque de Coníferas en el Parque Nacional de San Pedro Mártir</t>
  </si>
  <si>
    <t>Foro</t>
  </si>
  <si>
    <t>Importancia de la Conservación del Jaguar para el Estado de Puebla celebrado el 23 de abril de 2021 en Tehuacán</t>
  </si>
  <si>
    <t>Situación actual y problemática del jaguar en México: acciones para su conservación</t>
  </si>
  <si>
    <t>Programa La Metro en la Red con la plática impartida el 16 de febrero de 2021 transmitida por FB Live</t>
  </si>
  <si>
    <t>El Jaguar: Antes venerado hoy en peligro de extinción</t>
  </si>
  <si>
    <t>Entrevista para Newsweek México</t>
  </si>
  <si>
    <t>Medio ambiente y especies en peligro de extinción</t>
  </si>
  <si>
    <t>Pieles, garras, colmillos, miembros…el tesoro tras el tráfico ilegal de felinos</t>
  </si>
  <si>
    <t>En línea vía zoom</t>
  </si>
  <si>
    <t>Ciclo de Conferencias de la Semana del Cerebro 2021</t>
  </si>
  <si>
    <t>Evento organizado por la Embajada de Francia en México</t>
  </si>
  <si>
    <t xml:space="preserve"> 6ta. edición de « TU DOCTORADO EN FRANCIA » Encuentros científicos franco-mexicanos y de promoción de doctorados. » Encuentros científicos franco-mexicanos y de promoción de doctorados</t>
  </si>
  <si>
    <t>Evento organizado por la Rockefeller University Press</t>
  </si>
  <si>
    <t xml:space="preserve"> JCB-JEM SYMPOSIUM ON NEURODEGENERATION, “NEURODEGENERATIVE DISEASES: EMERGING MECHANISMS AND THERAPEUTIC OPPORTUNITIES” </t>
  </si>
  <si>
    <t>Evento organizado por la Society for Neuroscience</t>
  </si>
  <si>
    <t>50th Annual Meeting Society for Neuroscience 2021. C57 and CD-1 mice strains differ in behavioral and pharmacological responses after maternalimmune activation as a preclinical model of schizophrenia/autism</t>
  </si>
  <si>
    <t>50th Annual Meeting Society for Neuroscience 2021. Postnatal exposure to lipopolysaccharide combined with high-fat diet consumption 
induces immune tolerance whitout protection in spatial working memory</t>
  </si>
  <si>
    <t>Metepec, Puebla, México.</t>
  </si>
  <si>
    <t>Seminario institucional del Centro de investigación Biomédica de Oriente, Metepec, Puebla, México. "C. elegans como plataforma experimental para identificar geroprotectores"</t>
  </si>
  <si>
    <t>Seminario intitucional de la Asociación Nacional de Mujeres Médicas "Dra. Matilde Montoya". "¿Qué puede enseñarnos un gusano sobre el envejecimiento"</t>
  </si>
  <si>
    <t>Conversatorio: Rehabilitación y actividad física como elementos para una salud integral en las personasl adultas mayores. Discusión sobre los factores que promueven el envejecimiento saludable</t>
  </si>
  <si>
    <t>Society for Neuroscience Global Connectome 2020.  High fat diet intake during 
adolescence induces deregulation of norepinephrine neurotransmission and impairs spatial memory in male Wistar rats</t>
  </si>
  <si>
    <t>50th Annual Meeting Society for Neuroscience 2021. Noradrenergic and 
glutamatergic transmission during exploratory behavior within the hippocampus and amygdala of a juvenile model of diet induced cognitive impairment</t>
  </si>
  <si>
    <t>50th Annual Meeting Society for Neuroscience 2021. Evaluation of voluntary physical exercise as strategy to reverse the cognitive impairments induced by high-fat diet</t>
  </si>
  <si>
    <t>XXVI Simposio del Departamento de Ciencias de la Salud, UAM Iztapalapa</t>
  </si>
  <si>
    <t>Identificación de los genes y vía asociadas con el efecto benefico del enriquecimiento ambiental sobre la memoria</t>
  </si>
  <si>
    <t xml:space="preserve">Análisis de la expresión génica e identificación d elas vías relacionadas con la función hipocampal tras la restricción calórica </t>
  </si>
  <si>
    <t>Ciclo de conversatorios "Rehabilitación y actividad física como elementos para una salud integral en las personas adultas mayores"</t>
  </si>
  <si>
    <t>Segunda semana de bienestar comunitario y salud mental</t>
  </si>
  <si>
    <t>Salud mental en las personas adultas mayores</t>
  </si>
  <si>
    <t>Primer Ciclo de Conferencias Virtuales "Cambios y retos en la profesión de enfermería"</t>
  </si>
  <si>
    <t>Medidas de prevención del estrés en el profesional de la salud</t>
  </si>
  <si>
    <t>Tercer Ciclo de Conferencias Virtuales "Aportes de expertos invitados en el contexto de l</t>
  </si>
  <si>
    <t>Relación trabajo-familia como fuente de estrés durante el confinamiento por COVID-19</t>
  </si>
  <si>
    <t>Difusión institucional UAM</t>
  </si>
  <si>
    <t>Foro Ciudadanias (des)Obedientes: Sinergias entre las Artes, Ciencieas y Humanidades</t>
  </si>
  <si>
    <t>Evento organizado por la ENES-Morelia UNAM</t>
  </si>
  <si>
    <t>XXVI International Course Biological Bases of Behavior.  “Eje microbiota-intestino_x0002_cerebro y su relevancia etiológica para enfermedades del neurodesarrollo y 
neurodegenerativas: trastornos del espectro autista y Alzheimer”.</t>
  </si>
  <si>
    <t>Encuentros por la Educación Superior en la Universidad Autónoma Metropolitana: "Educación y calidad ¿De qué estamos hablando?"</t>
  </si>
  <si>
    <t>Entrevista Semanario UAM 11/May/2021</t>
  </si>
  <si>
    <t>Publicación Semanario UAM</t>
  </si>
  <si>
    <t>Entrevista radio UAM Frecuencia nutricional</t>
  </si>
  <si>
    <t>Seminarios del Departamento de Ciencias de la Salud</t>
  </si>
  <si>
    <t>Seminario: el microbioma social en Mamíferos.</t>
  </si>
  <si>
    <t>Semana del Cerebro</t>
  </si>
  <si>
    <t>Investigación multimodal en ciencias cognitivas aplicadas</t>
  </si>
  <si>
    <t>Lunes en la Ciencia</t>
  </si>
  <si>
    <t>Emociones desde las ciencias cognitivas aplicadas</t>
  </si>
  <si>
    <t xml:space="preserve">Zoom </t>
  </si>
  <si>
    <t>Proteínas de Suero y Obesidad.</t>
  </si>
  <si>
    <t xml:space="preserve">La maduración de frutos y su regulación transcripcional” </t>
  </si>
  <si>
    <t>“A dos años de Covid-19. ¿Qué sabemos?”</t>
  </si>
  <si>
    <t>Zoom</t>
  </si>
  <si>
    <t>“Confort térmico en casas de Toluca”</t>
  </si>
  <si>
    <t>Ponencias en 13 Congreso de la Asociación Mexicana de Estudios Rurales (AMER)</t>
  </si>
  <si>
    <t xml:space="preserve">Conferencias en LASA 2021: Crisis global, desigualdad y centralidad de la vida </t>
  </si>
  <si>
    <t>Conferencia magistral "Metodología de la investigación social" en Diplomado en Investigación Educativa organizado por el Centro de actualización del magisteriro (SEP)</t>
  </si>
  <si>
    <t>Conferencia Polítcas de inclusión y accesibilidad para paersonas con discapacidad en la UAM (UAM-X)</t>
  </si>
  <si>
    <t>Primer seminario de estudios políticos: elecciones 2021</t>
  </si>
  <si>
    <t>Otros</t>
  </si>
  <si>
    <t>Tercer Coloquio de estudiantes de la Licenciatura de Políticas Públicas (DCSH)</t>
  </si>
  <si>
    <t>Terceras Jornadas estudiantiles de la DCSH</t>
  </si>
  <si>
    <t>Temas prioritarios para México en pandemia y post-pandemia: retos y alcances de las políticas públicas</t>
  </si>
  <si>
    <t>Primera Jornada de administración y Políticas Públicas</t>
  </si>
  <si>
    <t>Entrevista UAM radio</t>
  </si>
  <si>
    <t>Coloquio de investigación del seminario “Instituciones, Sociedad Civil y Políticas Públicas" del Colegio Mexiquense</t>
  </si>
  <si>
    <t xml:space="preserve">1er Coloquio de catedras y estancias especializadas </t>
  </si>
  <si>
    <t>Gobernanza hídrica y ciclo hidrosocial: la política del agua en México (Colombia)</t>
  </si>
  <si>
    <t xml:space="preserve">COLOQUIO VIRTUAL: Temas prioritarios para México en pandemia y post-pandemia: retos y alcances de las políticas públicas </t>
  </si>
  <si>
    <t xml:space="preserve">Seminario "Diseño, implementación y Evaluación de Políticas Urbanas y Sectoriales en las Ciudades </t>
  </si>
  <si>
    <t xml:space="preserve">II Foro virtual: La Sequía en México </t>
  </si>
  <si>
    <t>1er coloquio de trabajos terminales de la licenciatura en Ciencia polítca, 2020-2021, UAM-I</t>
  </si>
  <si>
    <t>Conmemoración del Décimo Aniversario de la Licenciatura en Políticas Públicas 2011- 2021</t>
  </si>
  <si>
    <t>Ciclo de Conferencias Magistrales 2020-2021 (PPESyT)</t>
  </si>
  <si>
    <t>Actividades del Seminario Grupos Vulnerables y Pobreza</t>
  </si>
  <si>
    <t>Seminario de Investigación Feminista 2021. "Género, política y poder" (26 de mayo al 24 de noviembre 2021)</t>
  </si>
  <si>
    <t>1er Congreso "Inclusión de la perspectiva de género en los procesos de investigación", organizado con la Universidad Nacional de Costa Rica</t>
  </si>
  <si>
    <t>XIII Iberoamericano de Ciencia, Tecnología y Género. Conferencia: "Entramados socioafectivos y laborales de la teleacademia emergente ante COVID 19 en México: una lectura feminista"</t>
  </si>
  <si>
    <t>XIII Iberoamericano de Ciencia, Tecnología y Género. Ponencia: "Sesgos sexistas y androcéntricos en la investigación y enseñanza superior de las Ciencias Sociales: retos para la igualdad."</t>
  </si>
  <si>
    <t>Conversatorio: "Epistemologías feministas". Doctorado en Pedagogía del Sujeto de la Universidad Campesina Indígena en Red (UCIRED) y el Centro de Estudios para el Desarrollo Rural (CESDER)</t>
  </si>
  <si>
    <t xml:space="preserve">Seminario de Investigación Feminista. Ponencia: "Feminismno e investigación sociológica. Grupo de investigación "Género, subjetividad y sociedad. Facultad de Ciencias Sociales y Humanidades. Universidad de Antioquia. </t>
  </si>
  <si>
    <t>Curso-taller de Periodismo y Género. Ponente del módulo "Visibilización de las mujeres". Instituto Nacional Electoral.</t>
  </si>
  <si>
    <t>VII Encuentro Latinoamericano de Metodología de las Ciencias Sociales (ELMeCS) "Migración, diversidad e interculturalidad: Desafíos para la investigación social en América Latina." Coordinadora de mesa 17: Reflexiones epistemológicas y metodológicas en torno de los estudios feministas, de género y de mujeres."</t>
  </si>
  <si>
    <t>Presentación de libro</t>
  </si>
  <si>
    <t xml:space="preserve">Presentación del libro: Autonomía e inclusión. Narraciones autobiográficas de sillistas. </t>
  </si>
  <si>
    <t>Conferencia magistral: Genealogía vindicativa de los medios y la academia</t>
  </si>
  <si>
    <t>1° Colóquio Internacional de Alimentação, Cultura e Identidade</t>
  </si>
  <si>
    <t>V ENIPAC – ENCONTRO INTERNACIONAL INTERDISCIPLINAR EM PATRIMÔNIO CULTURAL</t>
  </si>
  <si>
    <t>Workshop Antropologia da Alimentação</t>
  </si>
  <si>
    <t>Métodos, técnicas e instrumentos en la metodología cualitativa: El caso del Enfoque Orientado al Actor</t>
  </si>
  <si>
    <t>Antropologia da Alimentação</t>
  </si>
  <si>
    <t>El patrimonio alimentario y su articulación económica</t>
  </si>
  <si>
    <t>Seminário Internacional Gestão Integrada do Patrimônio Cultural</t>
  </si>
  <si>
    <t>Encuentro de intercambio de experiencias de Comercio Justo</t>
  </si>
  <si>
    <t>Curso taller intensivo: Campesina/o a Campesino/a para la multiplicación de la agroecología.</t>
  </si>
  <si>
    <t>LASA 2021: Crisis global, desigualdad y centralidad de la vida</t>
  </si>
  <si>
    <t>Diálogos</t>
  </si>
  <si>
    <t>Diálogos de coyuntura: Umbrales de la pandemia. Rupturas sociales, bioética del regreso a clase y salud mental en tiempos de covid19</t>
  </si>
  <si>
    <t>Arte, cultura y poder</t>
  </si>
  <si>
    <t>Miércoles en las Ciencias Sociales y Humanidades organizado por la UAM Iztapalapa</t>
  </si>
  <si>
    <t>Charla</t>
  </si>
  <si>
    <t>Charla sobre las capacidades institucionales de los gobiernos municipales en el Colegio de Tamaulipas</t>
  </si>
  <si>
    <t>Curso de Actualización a nivel Posgrado para personal académico de la UAM “Los estudios de caso como método de enseñanza"</t>
  </si>
  <si>
    <t>Panel. Enseñanza-aprendizaje de las políticas públicas en México en el Colegio de Sonora</t>
  </si>
  <si>
    <t>Coordinadora del COLOQUIO VIRTUAL Retos y desafíos de la enseñanza de las políticas públicas en México</t>
  </si>
  <si>
    <t>“Los estudios de caso como método de enseñanza de las políticas públicas.” en el Coloquio virtual Retos y desafíos de la enseñanza de las políticas públicas en México, en la UAM Lerma</t>
  </si>
  <si>
    <t>Webinap: La enseñanza de las políticas públicas, organizado por el INAP</t>
  </si>
  <si>
    <t>Planeación en la Ciudad de México. Desarrollo Social</t>
  </si>
  <si>
    <t>Ciudades inteligentes:un balence del concepto y su aplicación</t>
  </si>
  <si>
    <t>PRESENTACIÓN DE PLATAFORMAS ELECTORALES DE CANDIDATOS A PRESIDENTE MUNICIPAL DE LERMA Y TOLUCA”, organizado por la Lic. En Políticas Públicas de la UAM-Lerma y que se llevó a cabo el día 25 de Mayo de 2021.</t>
  </si>
  <si>
    <t>"Los dilemas de la institucionalización de partidos políticos: los casos de Morena en México, Alianza País en Ecuador, Podemos en España y En Marcha en Francia". En el XXXII Congreso Internacional de Estudios Electorales “Coaliciones electorales en América Latina” realizado por la Sociedad Mexicana de Estudios Electorales A. C. (SOMEE) en Chetumal, Quintana Roo del 12 al 15 de octubre del 2021.</t>
  </si>
  <si>
    <t>"De las sentencias por asientos reservados para indígenas y candidaturas para la comunidad LGBT+ en México, 2021". En el XXXII Congreso Internacional de Estudios Electorales “Coaliciones electorales en América Latina” realizado por la Sociedad Mexicana de Estudios Electorales A. C. (SOMEE) en Chetumal, Quintana Roo del 12 al 15 de octubre del 2021.</t>
  </si>
  <si>
    <t>Ponente en el Seminario “Los estados en 2021. Elecciones en pandemia, desafíos y resultados”, organizado por la FCPyS de la UNAM y la Catedra Madero los días  1, 7 y 10 de septiembre de 2021.</t>
  </si>
  <si>
    <t>La impartición de la Conferencia “Participación Ciudadana Electoral 2021 (jóvenes, mujeres, indígenas, etc.)”, presentada el día 24 de septiembre de 2021 por vía remota en la Universidad Autónoma Metropolitana, Unidad Iztapalapa, en el marco del Coloquio El proceso electoral de 2021: instituciones, actores y procesos.</t>
  </si>
  <si>
    <t>Conferencista en el evento titulado “Método Cualitativo Comparado (QCA)”, organizado por la Facultad de
Ciencias Políticas y Gobierno de la Universidad Pontificia Bolivariana, sede Bucaramanga y realizado el día 2 de noviembre del 2021</t>
  </si>
  <si>
    <t>Ponente en el Panel II: “La importancia de la participación ciudadana en el combate a la corrupción” del evento denominado: La importancia del sistema local anticorrupoción de la CDMX. Organizado por el INFOCDMX</t>
  </si>
  <si>
    <t>Poenente en el evento "Presentación de los proyectos de Observación Electoral Jurisdiccional" en el congreso de la COMECSO del 4 al 8 de octubre del 2021.</t>
  </si>
  <si>
    <t>Ciencia, cooperación internacional y globalización de las disciplinas académicas en México, Por Sylvie Didou (DIE-CINVESTAV)</t>
  </si>
  <si>
    <t xml:space="preserve"> La influencia de la antropología mexicana en el exterior, por Claudio Lomnitz (Columbia University)</t>
  </si>
  <si>
    <t>Ciencia antropológica: Una aproximación a los aciertos, fracasos y desafíos de su presencia pública, por Bolfy Cottom (INAH)</t>
  </si>
  <si>
    <t xml:space="preserve">Riesgos y nuevos retos en el trabajo de campo antropológico, por Susann V. Hjorth Boisen (CIESAS) </t>
  </si>
  <si>
    <t>Migraciones y Exilios en las Historias de las Antropologías, por Gustavo Lins Ribeiro (UAM-L)</t>
  </si>
  <si>
    <t>Diversidad de Flujos Internacionales Antropológicos. La Influencia de una Antropología Latinoamericana, conferencia de clausura del 7º Congreso Internacional de la Asociación de Antropólogos Iberoamericanos en Red 
(AIBR), Vila Real (Portugal)por Gustavo Lins Ribeiro (UAM-
L)</t>
  </si>
  <si>
    <t>Migration and Exile in the Making of Anthropology, conferencia de clausura de la conferencia conjunta de la Europeanist Network y la History of Anthropology Network de la European Association of Social AnthropologistsGustavo Lins Ribeiro (UAM-L)</t>
  </si>
  <si>
    <t xml:space="preserve">Lins, G. Congreso 2021 de la International Union of Anthropological and Ethnological Sciences - Mérida (Yucatán). </t>
  </si>
  <si>
    <t>Grupo Interinstitucional de Investigación Educativa en Lectura, Escritura, Teconlogía y Sociedad Colaborador Oscar Enrique Hernández Razo</t>
  </si>
  <si>
    <t xml:space="preserve">Presentación de ponencia en el XVI Congreso Nacional de Investigación Educativa </t>
  </si>
  <si>
    <t>Sesión 1 del Seminario MeNTe Procesos de apropiación digital en la vida cotidiana</t>
  </si>
  <si>
    <t>Sesión 2 del Seminario MeNTe Violencia de género en entornos digitales</t>
  </si>
  <si>
    <t>Sesión 3 del Seminario MeNTe Comunicación educativa: ¿qué es la gamificación? Estrategias y oportunidades</t>
  </si>
  <si>
    <t>Sesión 4 del Seminario MeNTe La educación virtual ¿nuevo paradigma educativo para la universidad pública en México?</t>
  </si>
  <si>
    <t xml:space="preserve">Sesión 5 del Seminario MeNTe Tecnologia en la autogestión: radio, intranetsy un museo virtual en proyectos educativos </t>
  </si>
  <si>
    <t>XVI Coloquio de Alumnas de Mestría y Doctorado en Música</t>
  </si>
  <si>
    <t>Participación como ponente en el II "Diplomado Accesibilidad Universitaria para Personas con Discapacidad"</t>
  </si>
  <si>
    <t>"Analisis del sonido urbano como herramienta de integración social: una aproximación creativa y tecnológica"</t>
  </si>
  <si>
    <t>" Fundamentos de Cómputo musical"</t>
  </si>
  <si>
    <t>"Temas selectos de programación de audio"</t>
  </si>
  <si>
    <t>"seminario de avances"</t>
  </si>
  <si>
    <t>"El proceso en la producción de arte electrónico. Reflexiones sobre proyectos de arte interactivo y sus relaciones con al cultura digital"</t>
  </si>
  <si>
    <t>Participación en el XVIII Congreso Internacional para la humanidad reconfigurar</t>
  </si>
  <si>
    <t>Participación en la 19na semana de Cultura Digital</t>
  </si>
  <si>
    <t>"Laboratorio hacia otras escrituras (Mx)" en POESÍA EN VOZ ALTA 2021</t>
  </si>
  <si>
    <t>El norte te mira: Nuevos narradores</t>
  </si>
  <si>
    <t>Extraoficial. Episodio 6: Rubén Gutiérrez</t>
  </si>
  <si>
    <t>Foro académico "Ciudadanías desobedientes. Sinergias entre las artes, ciencias y humanidades.</t>
  </si>
  <si>
    <t>Seminario de investigación en el CUEC UNAM, " Los diversos caminos de la creación sonora y su relación con la imagen en movimiento.</t>
  </si>
  <si>
    <t>Foro académico "Divulgación científica UAM- Somedicyt"</t>
  </si>
  <si>
    <t>Coloquio "Escucha y creación musical en el siglo XXI en la Universidad de la República de Uruguay (Virtual)</t>
  </si>
  <si>
    <t>"International Symposium on representations of the pandemic literature"</t>
  </si>
  <si>
    <t>"Uncommon Senses III: Back to the Future of the Senses</t>
  </si>
  <si>
    <t>"Seminario intercultural de la lectura"</t>
  </si>
  <si>
    <t>"Zan: Introducción a cpnceptos y herramientas digitales para análiss literario"</t>
  </si>
  <si>
    <t>"25th Digital Research in the Humanities and  Arts Conference Digital Matters: Designing/Performing Agency in the Anthropocene</t>
  </si>
  <si>
    <t>"Seminario de Innovación e Investigación Educativa"</t>
  </si>
  <si>
    <t>"Zonas de contact: Art History in a global Network"</t>
  </si>
  <si>
    <t>"The first international conference on recent advances in digital humanities"</t>
  </si>
  <si>
    <t>"Después del acceso abierto: por una edición académica feminista"</t>
  </si>
  <si>
    <t>"Tecnoculltura y Porcesos Participativos"</t>
  </si>
  <si>
    <t>Seminario internacional "Entrecruzamientos de las prácticas del arte, ciencia y tecnología"</t>
  </si>
  <si>
    <t>Keynote speaker/ lecture "Now. Ow?"</t>
  </si>
  <si>
    <t>"Luz María Sánchez Cardona. Presentation of Artistic Practice"</t>
  </si>
  <si>
    <t>"Digital Perfomance and Visual Interventions in Post-Media Trans-disciplinary Artstic Practices"</t>
  </si>
  <si>
    <t>"War Room: journalism and Art."</t>
  </si>
  <si>
    <t>"Is there any time left? Hybrid speculative dialogue between transdisciplinary artists/ researchers"</t>
  </si>
  <si>
    <t>"Tecnological and phisical space: and exploration trough text and sound"</t>
  </si>
  <si>
    <t>"ARTS, SCIENCES, HUMANITIES AND CITIZENSHIP (ACHC)"</t>
  </si>
  <si>
    <t>Entrevista con Macarena Gómez - "Violence: Seen &amp; Heard"</t>
  </si>
  <si>
    <t>Entrevista en Season 3 Ep 12 - Part 2: Subverting Violence With Violence</t>
  </si>
  <si>
    <t>Entrevista en Season 3 Ep 12 - Part 3: Calling Out Violence</t>
  </si>
  <si>
    <t>Seminario internacional "Entrecruzamientos de las práctiocas del arte, ciencia y tecnología"</t>
  </si>
  <si>
    <t>Ponente en el Foro Ciudadanías (es)  Obedientes : Sinergías  entre las Artes , Ciencias, Humanidades</t>
  </si>
  <si>
    <t xml:space="preserve">Ponente en el XXIII Congreso Nacional de Historia del Arte </t>
  </si>
  <si>
    <t xml:space="preserve">Ponente en el VII Encuentro  Ibérico de Estetica </t>
  </si>
  <si>
    <t>Seminario Online 2021. Entrecruzamientos entre el Arte, Ciencia y Tecnología: implicaciones en la cultura digital contemporánea.</t>
  </si>
  <si>
    <t>Conversatorio Digital con motivo del día Internacional de la Mujer y la Niña en la Ciencia: Mujer Científica, ¿Un Camino terso? organizado por la Red Iberoamericana de Historiadoras (RIH) y la Red de Científic@s Español@s en México, A.C. (RECEMX).</t>
  </si>
  <si>
    <t>Conferencia en el Seminario Internacional Entrecruzamientos de las prácticas del arte, ciencia y tecnología "La vida de los otros en el arte. Casos de estudios y los archivos colaterales" organizado por el Área de Estudios en Arte, Ciencia y Tecnología [EACT] del Departamento de Artes y Humanidades de UAM Lerma, en modalidad virtual.</t>
  </si>
  <si>
    <t>Ponencia "Hacia nuevas estéticas investigativas. Análisis de registros colaterales de obras artísticas relacionales", en modalidad virtual.</t>
  </si>
  <si>
    <t>XVI Congreso Internacional del Departamento de Arte. Diversidad y cruces. Límites y fronteras</t>
  </si>
  <si>
    <t>IV Encuentro Latinoamericano de Investigadores/as sobre Cuerpos y Corporalidades en las Culturas</t>
  </si>
  <si>
    <t xml:space="preserve"> XIV Coloquio de Doctorantes UGuanajuato-ICONOS</t>
  </si>
  <si>
    <t>XIV Coloquio de Doctorantes UGuanajuato-ICONOS, " Arte y etnografía: entre los objetos artísticos y los social"</t>
  </si>
  <si>
    <t>Seminario EACT/Ars Electronica Jardín México, " Epistemologías para la investigación artística"</t>
  </si>
  <si>
    <t>Jornada de divulgación científica UAM-Somedicyt. Miércoles de Divulgación de la Ciencia,   "Las redes sociales y la comunicación de la ciencia"</t>
  </si>
  <si>
    <t>"Mutaciones del arte digital", El Otro Cervantino.</t>
  </si>
  <si>
    <t>"La tecnología digital como germen transdisciplinar",  Librofest Metropolitano 2021.</t>
  </si>
  <si>
    <t xml:space="preserve"> "Decisiones compostables/compostador cartesiano". Coautoría con Ana carolina Robles Salvador., El Otro Cervantino.</t>
  </si>
  <si>
    <t>Presentación de libro. La máquina de Post actualizada: diseño, puesta en marcha y programación del prototipo de un pequeño CPU funcional. , Feria del libro y festival cultural virtual Librofest Metropolitano 2021</t>
  </si>
  <si>
    <t>Incluye: foros, conferencias, seminarios, coloquios, mesas redondas, presentación de libros y otros.</t>
  </si>
  <si>
    <t>El jardín de la Incertidumbre</t>
  </si>
  <si>
    <t xml:space="preserve">Ars electronica 2021 a new digital deal </t>
  </si>
  <si>
    <t>LARTES Monterrey 2021</t>
  </si>
  <si>
    <t>Centro Nacional de las Artes Morelia, Mich.</t>
  </si>
  <si>
    <t>Museo Anahuacalli, Ciudad de México</t>
  </si>
  <si>
    <t>Coordinación de Bienestar Universitario y Género (Rectoría de Unidad)</t>
  </si>
  <si>
    <t>Taller "Condón Femenino"</t>
  </si>
  <si>
    <t>Taller virtual</t>
  </si>
  <si>
    <t>Taller "Ciberacoso"</t>
  </si>
  <si>
    <t>Taller "Desaparición de mujeres y niñas en México. ¿Qué hacer ante una desaparición?"</t>
  </si>
  <si>
    <t>Taller "Erradicación de la homofobia en el estudiantado universitario"</t>
  </si>
  <si>
    <t>Taller de solfeo en línea (principiantes e intermedios)</t>
  </si>
  <si>
    <t>Taller de violín en línea (principiantes, primeros violines y segundos)</t>
  </si>
  <si>
    <t>Taller de viola en línea (principiantes e intermedios)</t>
  </si>
  <si>
    <t>Taller de violonchelo en línea (principiantes e intermedios)</t>
  </si>
  <si>
    <t>Taller de contrabajo en línea (principiantes)</t>
  </si>
  <si>
    <t>Taller de ensamble en línea (Principiantes y avanzados)</t>
  </si>
  <si>
    <t>Concurso: ¿Por qué estudiar Ingeniería en 
Recursos Hídricos en la UAM, Unidad Lerma?</t>
  </si>
  <si>
    <t>Curso en línea</t>
  </si>
  <si>
    <t xml:space="preserve">Talento UAM </t>
  </si>
  <si>
    <t>Conversatorio en el marco de la celebración por los 10 años de la Lic. Ingeniería en Recursos Hídricos</t>
  </si>
  <si>
    <t>Plática Virtual</t>
  </si>
  <si>
    <t>Microbiología aplicado al tratamiento de
 aguas y biorremediación</t>
  </si>
  <si>
    <t>Sistemas de drenaje pluvial en naves industriales</t>
  </si>
  <si>
    <t>Curso Internacional de Modelización 
Hidráulica con el modelo bidimensional IBER</t>
  </si>
  <si>
    <t>5 tips para usar la pizarra digital en actividades sincrónicas y asincrónicas</t>
  </si>
  <si>
    <t>Hexagrama educativo: recurso didáctico que integra varios estilos de aprendizaje</t>
  </si>
  <si>
    <t>Experiencias y mejores prácticas en la educación remota.</t>
  </si>
  <si>
    <t>Los estudios de caso como método de enseñanza</t>
  </si>
  <si>
    <t>Gestión de proyectos</t>
  </si>
  <si>
    <t>Análisis de expresión genética en bacterias mediante RT-qPCR en tiempo real.</t>
  </si>
  <si>
    <t>Eje integrador: Base de la producción de los alimentos</t>
  </si>
  <si>
    <t>Fisiología de la Nutrición Humana</t>
  </si>
  <si>
    <t>Morfofisiología evolutiva animal</t>
  </si>
  <si>
    <t>Sistemas Alimentarios Sostenibles</t>
  </si>
  <si>
    <t>Temas selectos de zootecnia y bienestar animal aplicadas a la
ciencia y tecnología alimentaria</t>
  </si>
  <si>
    <t>Alimentos orgánicos</t>
  </si>
  <si>
    <t>Propiedades Físicoquímicas y Funcionales de los Alimentos</t>
  </si>
  <si>
    <t>Tecnología de Alimentos</t>
  </si>
  <si>
    <t>Inocuidad, Análisis de riesgos y control de calidad</t>
  </si>
  <si>
    <t>Elementos de Ingeniería de alimentos</t>
  </si>
  <si>
    <t>Química analítica</t>
  </si>
  <si>
    <t xml:space="preserve">Análisis y diseño de procesos en alimentos </t>
  </si>
  <si>
    <t xml:space="preserve">Biología molecular </t>
  </si>
  <si>
    <t>Problemáticas y retos en la producción sustentable de alimentos</t>
  </si>
  <si>
    <t>Tecnología de grasas y aceites</t>
  </si>
  <si>
    <t>Agroecología y producción agropecuaria sostenible</t>
  </si>
  <si>
    <t>Microbiología general</t>
  </si>
  <si>
    <t>Toxicología de Alimentos</t>
  </si>
  <si>
    <t xml:space="preserve">Biotecnología Agroalimenaria </t>
  </si>
  <si>
    <t>Modelos de tipificación en alimentos</t>
  </si>
  <si>
    <t>Funcionalidad tecnológica de las biomoléculas de los alimentos</t>
  </si>
  <si>
    <t>Procesos básicos de la industria alimentaria</t>
  </si>
  <si>
    <t>Encuesta Nacional de Ingresos y Gastos en el Hogar ENIGH, INEGI</t>
  </si>
  <si>
    <t>Diseño de interfaz para sitios y aplicaciones en Internet</t>
  </si>
  <si>
    <t>Programación y pensamiento computacional</t>
  </si>
  <si>
    <t>La Encuesta Nacional de Usos de Tecnologías de la Información en los Hogares, ENDUTIH, INEGI</t>
  </si>
  <si>
    <t>Taller: Teoría de cambio y análisis de poder estadístico (Aréa de Investigación Políticas Públicas Economía, Sociedad y Territorio PPESyT))</t>
  </si>
  <si>
    <t>FUENTE: Oficina de la Dirección, Divisiones Académicas. 
Rectoría de Unidad</t>
  </si>
  <si>
    <t>ARTÍCULOS PUBLICADOS DURANTE 2021</t>
  </si>
  <si>
    <t>De ser así, ¿cuál?</t>
  </si>
  <si>
    <t>G.H. Abdul-Majeed, A. Arabi, G. Soto-Cortes</t>
  </si>
  <si>
    <t>Empirical Correlations for Prediction Slug Liquid Holdup on Slug-Pseudo-Slug and Slug-Churn Transitions in Vertical and Inclined Two-Phase Flow.</t>
  </si>
  <si>
    <t>SPE Production &amp; Operations 36(03):1-13,  doi:10.2118/205484-PA.</t>
  </si>
  <si>
    <t>Ingeniería</t>
  </si>
  <si>
    <t>Sí</t>
  </si>
  <si>
    <t>1. University of BaghdadDepartment of Scientific Affairs 
2. SonatrachDirection Centrale Recherche et Développement</t>
  </si>
  <si>
    <t>G. Soto-Cortes, E. Pereyra, C. Sarica, C. Torres, A. Soedarmo</t>
  </si>
  <si>
    <t>Signal processing for slug flow analysis via a voltage or instantaneous liquid holdup time-series.</t>
  </si>
  <si>
    <t>Flow Measurement and Instrumentation. (2021) 101968. doi:10.1016/j.flowmeasinst.2021.101968.</t>
  </si>
  <si>
    <t>1. The University of Tulsa, McDougall School of Petroleum Engineering, Tulsa, OK, USA
2. University of Los Andes, School of Mechanical Engineering, Merida, Venezuela
3. Schlumberger Norway Technology Center, Asker, Norway</t>
  </si>
  <si>
    <t>Signal processing for slug flow analysis: MATLAB algorithm, MethodsX</t>
  </si>
  <si>
    <t>MethodsX. 8 (2021) 101546. doi:10.1016/J.MEX.2021.101546.</t>
  </si>
  <si>
    <t>1. McDougall School of Petroleum Engineering, The University of Tulsa, Tulsa, OK, USA
2. School of Mechanical Engineering, University of Los Andes, Merida, Venezuela
3. Schlumberger Norway Technology Center, Asker, Norway</t>
  </si>
  <si>
    <t>C.A. Carcaño-Silvan, G. Soto-Cortes, F. Rivera-Trejo</t>
  </si>
  <si>
    <t>Characterization of slug flow in heavy oil and gas mixtures</t>
  </si>
  <si>
    <t>Rev. Mex. Ing. Química. 20 (2021) 1–12. doi:10.24275/RMIQ/PROC1289.</t>
  </si>
  <si>
    <t>Universidad Juárez Autónoma de Tabasco. División Académica de Ingeniería y Arquitectura, carretera Cunduacán-Jalpa KM.1 Col. La Esmeralda CP. 86690.</t>
  </si>
  <si>
    <t>Luciano Martínez-Balbuena, Araceli Arteaga Jiménez, Ernesto Hernández Zapata y Efraín Urrutia Buñuelos</t>
  </si>
  <si>
    <t xml:space="preserve">APPLICATION OF THE HELFRICH ELASTICITY THEORY TO THE MORPHOLOGY OF RED BLOOD CELLS. </t>
  </si>
  <si>
    <t>American Journal of Physics 89(5):465-476
DOI: 10.1119/10.0003452</t>
  </si>
  <si>
    <t>Ciencias aplicadas</t>
  </si>
  <si>
    <t xml:space="preserve">1. Universidad Nacional Autónoma de México. Department of Physics  2. Instituto Politécnico NacionalCentro de Investigación en Ciencia Aplicada y Tecnología Avanzada (CICATA). </t>
  </si>
  <si>
    <t>ELOÍSA DOMÍNGUEZ MARIANI, CARLOS VARGAS CABRERA, ABIGAIL MARTÍNEZ, JACOBO SANDOVAL GUTIÉRREZ</t>
  </si>
  <si>
    <t>EXTRACCIÓN INTENSIVA DE AGUA SUBTERRÁNEA Y LA SUPERVIVENCIA DE LAS CIÉNEGAS DE LERMA, ESTADO DE MÉXICO, MÉXICO</t>
  </si>
  <si>
    <t>Impluvium, Publicación digital de la Red del Agua UNAM, Número 15, 27-33.</t>
  </si>
  <si>
    <t xml:space="preserve"> Centro para la Sustentabilidad Incalli Izcahuicopa, Centli</t>
  </si>
  <si>
    <t>Yuri Reyes, Shaghayegh Hamzehlou, Jose Ramon Leiza</t>
  </si>
  <si>
    <t>Ostwald ripening in nano/miniemulsions in the presence of two costabilizers as revealed by molecular dynamics simulations</t>
  </si>
  <si>
    <t>Journal of Molecular Liquids
Volume 335, 1 August 2021, 116152</t>
  </si>
  <si>
    <t>POLYMAT and Kimika Aplikatua saila, Kimika Fakultatea, University of the Basque Country UPV/EHU, Joxe Mari Korta Zentroa, Tolosa Hiribidea 72, 20018 Donostia-San Sebastián, Spain</t>
  </si>
  <si>
    <t>Julio César Beltrán-Rocha , Claudio Guajardo-Barbosa, Humberto Rodríguez-Fuentes,  Gustavo Raúl Reyna-Martínez,  Luis Osornio-Berthet,  Magdalena García-Martínez,  Icela Dagmar-Barceló Quintal &amp; Ulrico Javier López-Chuken</t>
  </si>
  <si>
    <t>Some implications of natural increase of pH in microalgae cultivation and harvest by autoflocculation</t>
  </si>
  <si>
    <t>Latin American Journal of Aquatic Research, 48369(5): 836Latin -842, 2021 American Journal of Aquatic Research
DOI: 10.3856/vol49-issue5-fulltext-2691</t>
  </si>
  <si>
    <t>1. Laboratorio de Suelos, Plantas y Aguas, Facultad de Agronomía Universidad Autónoma de Nuevo León, Nuevo León, México
2. Centro de Investigación en Biotecnología y Nanotoxicología Universidad Autónoma de Nuevo León, Nuevo León, México
3. Departamento de Ciencias Básicas, Universidad Autónoma Metropolitana-Azcapotzalco</t>
  </si>
  <si>
    <t>Alfredo Ulloa-Aguirre , Teresa Zariñán and Eduardo Jardón-Valadez</t>
  </si>
  <si>
    <t>Misfolded G Protein-Coupled Receptors and Endocrine Disease. Molecular Mechanisms and Therapeutic Prospects</t>
  </si>
  <si>
    <t>International Journal of molecular sciences 2021 doi.org:10.3390/ijms222212329</t>
  </si>
  <si>
    <t>Red de Apoyo a la Investigación, Universidad Nacional Autónoma de México and Instituto Nacional de Ciencias Médicas y Nutrición SZ, Mexico City 14080, Mexico</t>
  </si>
  <si>
    <t>Aguilar-Ovando, Brayan, Calderón-Domínguez, Georgina; García-Garibay, Mariano, Jiménez-
Guzmán, Judith; Jardón-Valadez, Eduardo, León-Espinosa, Erika B., Cruz-Monterrosa, Rosy G., Cortés- Sánchez, Alejandro de Jesús, Ruíz-Hernández, Rafael, Díaz-Ramírez, Mayra</t>
  </si>
  <si>
    <t>Agro Productividad (2021) Doi:10.32854/agrop.v14i9.2144</t>
  </si>
  <si>
    <t>Ciencias biológicas y de la salud y ciencias básicas e ingeniería.</t>
  </si>
  <si>
    <t>1. Departamento de Ingeniería Bioquímica. Escuela Nacional de Ciencias Biológicas. Instituto Politécnico Nacional. Unidad Profesional Adolfo López Mateos  2. Consejo Nacional de Ciencia y Tecnología (CONACYT). Unidad Nayarit del Centro de Investigaciones Biológicas del Noroeste (UNCIBNOR+).</t>
  </si>
  <si>
    <t>G González-Blanco , A Casas-Reyes , O Velasco-Garduño , M L Ruiz-Gómez , J F Aguirre-Garrido , R Beristain-Cardoso </t>
  </si>
  <si>
    <t>Simultaneous nitrification/denitrification and desulfurization of wastewater polluted with ammonium, COD and sulfide: effectiveness of a new up-flow vertical hybrid reactor</t>
  </si>
  <si>
    <t>3 Biotech. 2021 Mar;11(3):123. doi: 10.1007/s13205-021-02671-5. Epub 2021 Feb 12.</t>
  </si>
  <si>
    <t>Biotecnología</t>
  </si>
  <si>
    <t>Facultad de Ciencias, Universidad Autónoma del Estado de México, El Cerrillo, Carretera Toluca-Ixtlahuaca km 15.5, CP 50200 Toluca, Edo. de México México.</t>
  </si>
  <si>
    <t>Elizabeth Teresita Romero-Guzmán,
Lázaro Raymundo Reyes-Gutiérrez,
Liliana Romero-Guzmán,
Héctor Hernández-Mendoza ,
Lucía Clara Uría-Gómez,
Joel Gutiérrez-Reyes.</t>
  </si>
  <si>
    <t>An Overview of Bioaerosols Suspended in the Atmosphere of Metropolitan Zone of Toluca Valley</t>
  </si>
  <si>
    <t xml:space="preserve">J. Mex. Chem. Soc vol.65 no.2 Ciudad de México abr./jun. 2021  Epub 04-Jun-2021 https://doi.org/10.29356/jmcs.v65i2.1445 </t>
  </si>
  <si>
    <t>Ciencias ambientales</t>
  </si>
  <si>
    <t xml:space="preserve">1. Instituto Nacional de Investigaciones Nucleares, Departamento de Química, Gerencia de Ciencias Básicas; Carretera México-Toluca, S/N. La Marquesa Ocoyoacác, Estado de México, MEXICO. ZIP 52750. 2. Universidad Autónoma del Estado de México, Facultad de Arquitectura y Diseño, Ciudad Universitaria, Toluca de Lerdo, Estado de México, México, ZIP. 50110, México. 3. Instituto de Investigación de Zonas Desérticas, UASLP, Altair 200, Z.P. 78377 San Luis, S.L.P., Mexico; bUniversidad del Centro de México, Capitán Caldera 75, ZIP. 78250 San Luis, S.L.P., Mexico. 4. Red Automática de Monitoreo Atmosférico de la Zona Metropolitana del Valle de Toluca. Ex Rancho San Lorenzo, Conjunto SEDAGRO, Edificio "C", planta baja S/N, San Lorenzo Coacalco Metepec, Estado de México. 5. Instituto Tecnológico de Toluca. Av. Tecnológico S/N. Colonia Agrícola Bellavista, Metepec, Edo. De México, México ZIP. 52149. </t>
  </si>
  <si>
    <t xml:space="preserve">Elizabeth Teresita Romero Guzmána, José Luis Iturbe García, María de Jesús Marín Allende, Héctor Hernández Mendoza, and Lázaro Raymundo Reyes Gutiérrez
</t>
  </si>
  <si>
    <t>Natural radionuclides in water using inductively copled plasma - sector field mass spectrometry</t>
  </si>
  <si>
    <t>Quim. Nova, Vol. XY, No. 00, 1-9, 200_ http://dx.doi.org/10.21577/0100-4042.20170841</t>
  </si>
  <si>
    <t>Ciencias</t>
  </si>
  <si>
    <t xml:space="preserve">1. Departamento de Química, Gerencia de Ciencias Básicas, Instituto Nacional de Investigaciones Nucleares, Carretera México-Toluca, S/N, La Marquesa Ocoyoacác, Estado de México, México 2. Laboratorio Nacional de Investigaciones en Forense Nuclear, Gerencia de Tecnología Nuclear, Instituto Nacional de Investigaciones Nucleares. Carretera México-Toluca, S/N, La Marquesa Ocoyoacác, Estado de México, México 3. Instituto  de  Investigación  de  Zonas  Desérticas,  Universidad  Autónoma  de  San  Luis  Potosí,  Altair,  20  Colonia  del  Llano,  Z.P.  78377 San Luis Potosí, México 4. Universidad del Centro de México, Capitán Caldera, 75, Colonia Tequixquiapan, Z.P. 78250 San Luis Potosí, México </t>
  </si>
  <si>
    <t xml:space="preserve">Sí </t>
  </si>
  <si>
    <t>LUIS ALBERTO FLORES MONTAÑO (author)
JUAN CARLOS HERRERA LOZADA (author)
JACOBO SANDOVAL GUTIERREZ (author)
RODRIGO VAZQUEZ LOPEZ (author)
DANIEL LIBRADO MARTINEZ VAZQUEZ (author)</t>
  </si>
  <si>
    <t>CIBERSECURITY ON INTERNET OF ROBOTICS THINGS: EXPERIMENTAL PLATFORM</t>
  </si>
  <si>
    <t xml:space="preserve"> Revista DYNA, ISSN 0012-7361, Vol. 96, Nº 5, 2021</t>
  </si>
  <si>
    <t>JESUS ANTONIO ALVAREZ CEDILLO (author)
FERNANDO MARTINEZ PIÑON (author)
TEODORO ALVAREZ SANCHEZ (author)
JACOBO SANDOVAL GUTIERREZ (author)
MARIO AGUILAR FERNANDEZ (author)</t>
  </si>
  <si>
    <t>PROPOSAL FOR SPATIAL AND TEMPORAL COMPARISON IN THE ALGORITHMS FOR 3D RECONSTRUCTION</t>
  </si>
  <si>
    <t>May 2021Dyna (Medellin, Colombia) 96(3):237-237
DOI:10.6036/9994</t>
  </si>
  <si>
    <t>Instituto Politécnico Nacional
Universidad Nacional Pedro Ruíz Gallo</t>
  </si>
  <si>
    <t>Rodrigo Vazquez-Lopez (author)
Juan Carlos Herrera-Lozada (author)
JACOBO SANDOVAL-GUTIERREZ (author)
Philipp von Bülow (author)
Daniel Librado Martinez-Vazquez (author)</t>
  </si>
  <si>
    <t>Sensor Information Sharing Using a Producer-Consumer Algorithm on Small Vehicles</t>
  </si>
  <si>
    <t>Sensors 2021, 21, 3022. https://doi.org/10.3390/s21093022</t>
  </si>
  <si>
    <t>Centro de Innovación y Desarrollo Tecnológico en Cómputo</t>
  </si>
  <si>
    <t>José Gerardo Carrillo-González (author)
Jorge López-Ortega (author)
JACOBO SANDOVAL-GUTIÈRREZ (author)
Francisco Perez-Martinez (author)</t>
  </si>
  <si>
    <t>Impact of Buses, Taxis, Passenger Cars, and Traffic Infrastructure on Average Travel Speed</t>
  </si>
  <si>
    <t>Journal of Advanced Transportation, vol. 2021, Article ID 8883068, 10 pages, 2021. https://doi.org/10.1155/2021/8883068</t>
  </si>
  <si>
    <t>Carlos Ortega-Laurel</t>
  </si>
  <si>
    <t>Del software libre a los recursos de código abierto</t>
  </si>
  <si>
    <t>Identidad Digital y Gobierno</t>
  </si>
  <si>
    <t>Carlos Ortega-Laurel, Rafaela Blanca Silva López</t>
  </si>
  <si>
    <t>Necesidad ciberforense en el ambiente digital actual</t>
  </si>
  <si>
    <t> Ciberseguridad. ABRIL-MAYO</t>
  </si>
  <si>
    <t>El Estado como consumidor inteligente para efectuar adquisiciones públicas de innovación</t>
  </si>
  <si>
    <t>PAAKAT: rev. tecnol. soc. vol.11 no.20 Guadalajara mar. 2021  Epub 21-Abr-2021</t>
  </si>
  <si>
    <t>Carlos Ortega-Laurel, Víctor Amaury Simental-Franco</t>
  </si>
  <si>
    <t>Metodología de estimación agregada "gruesa" de los ingresos fiscales</t>
  </si>
  <si>
    <t>Revista Mexicana de Economía y Finanzas, Nueva Época
Volumen 16 Número 4, Octubre - Diciembre 2021, pp. 1-16, e509
DOI: https://doi.org/10.21919/remef.v16i4.509</t>
  </si>
  <si>
    <t>Universidad del Valle de México</t>
  </si>
  <si>
    <t>El nombre. Derecho Humano relacionado al interés Superior de los infantes.</t>
  </si>
  <si>
    <t>Derecho Global, Estudios sobre Derecho y Justicia, VI (18)  https://DOI.
org/10.32870/dgedj.v6i18.352 pp. 103-125</t>
  </si>
  <si>
    <t>José Gerardo Carrillo-González, Jorge López-Ortega, Jacobo Sandoval-Gutiérrez, and Francisco Perez-Martinez.</t>
  </si>
  <si>
    <t xml:space="preserve">Abel García-Nájera, Saul Zapotecas-Martínez, Karen Miranda </t>
  </si>
  <si>
    <t>Analysis of the multi-objective cluster head selection problem in WSNs</t>
  </si>
  <si>
    <t>Applied Soft Computing,
Volume 112,
2021,
107853,
ISSN 1568-4946,
https://doi.org/10.1016/j.asoc.2021.107853.</t>
  </si>
  <si>
    <t>Daniela Aguirre Guerrero, Juan Carlos López García, Karen Samara Miranda Campos</t>
  </si>
  <si>
    <t>Ranking of Latin-American scientific communities and their response to the emergency of COVID-19</t>
  </si>
  <si>
    <t>Laguna Sánchez Gerardo Abel, 
Aguirre Guerrero Daniela
Robles Martí Ismael</t>
  </si>
  <si>
    <t>On the search for short chaotic logistic map sequences with good auto-correlation properties</t>
  </si>
  <si>
    <t>Academia Letters
2021; 11; 09</t>
  </si>
  <si>
    <t>Modelo heurístico, para la dinámica de propagación de una enfermedad infecciosa</t>
  </si>
  <si>
    <t xml:space="preserve">Contactos. Revista de Educación en Ciencias e Ingeniería
2021; 03; 01
</t>
  </si>
  <si>
    <t>Laguna Sánchez Gerardo Abel
Sandoval Gutiérrez Jacobo
Gutiérrez Gómez Amado</t>
  </si>
  <si>
    <t>A small RISC CPU implementation inspired on the Post´s machine</t>
  </si>
  <si>
    <t>Solid State Technology
Vol. 63 No. 5 (2020)</t>
  </si>
  <si>
    <t>TECHNO-PEDAGOGICAL TRAINING FOR TEACHERS IN THE EMERGING REMOTE TEACHING PROJECT AT THE METROPOLITAN AUTONOMOUS UNIVERSITY LERMA</t>
  </si>
  <si>
    <t>INTED2021 Proceedings
International Technology, Education and Development Conference</t>
  </si>
  <si>
    <t>BIG ACADEMIC OPEN COURSE: THINKING STYLES AND APPROVAL PERCENTAGES</t>
  </si>
  <si>
    <t>Pedroche, F.F y Novelo, E.</t>
  </si>
  <si>
    <t>Nombres válidos, legítimos y correctos en ficología ¿Cuándo se deben usar?</t>
  </si>
  <si>
    <t>Flores Pedroche, José Francisco., F.F y Novelo, E., Cymbella 7(1): 36-42,agosto 30,2021.</t>
  </si>
  <si>
    <t>Taxonomía</t>
  </si>
  <si>
    <t>Fac. Ciencias, UNAM</t>
  </si>
  <si>
    <t>Flores Pedroche, José Francisco., F.F y Novelo, E., Cymbella 7(2): 00-00, diciembre 17, 2021.</t>
  </si>
  <si>
    <t>Torres-Huerta, A. M., A. Cruz-Martínez y E. J. Ramírez-Chávez</t>
  </si>
  <si>
    <t>Spatial pattern of distribution and reproductive strategy of vermiculate electric-rays Narcine vermiculatus</t>
  </si>
  <si>
    <t>Journal of Fish Biology https://doi.org/10.1111/jfb.14735</t>
  </si>
  <si>
    <t>Ecologia</t>
  </si>
  <si>
    <t>Universidad del mar</t>
  </si>
  <si>
    <t>Ceballos, G., Zarza, H., González-Maya JF, De la Torre AJ, Ariás-Alzate A, Alcerreca C., Barcenas HV, Carreón-Arroyo G., Chávez C., et al. 2021</t>
  </si>
  <si>
    <t>Beyond words: From jaguar population trends to conservation and public policy in Mexico.</t>
  </si>
  <si>
    <t>Plos One Published: October 6, 2021, https://doi.org/10.1371/journal.pone.0255555</t>
  </si>
  <si>
    <t>Ecologia, Biologia, Políticas públicas</t>
  </si>
  <si>
    <t>Facultad de Ciencias, Instituto de Ecología, Universidad Nacional Autonoma de México, School of Enviromental and Geographical Sciences, University of Nottingham Malaysia, Jalan Broga. Ecological Reserve El Edén (Reserva Ecologica el Edén A.C.). Primero Conservation. Naturalia</t>
  </si>
  <si>
    <t>Vargas-Jaimes J., González-Fernández A., Torres-Romero EJ, Bolom-Huet R, Manjarrez J, Gopar-Merino F, Pacheco PX,  Garrido-Garduño T, Chávez C &amp; Sunny A. 2021</t>
  </si>
  <si>
    <t>Impact of climate and landconverchangeonthepotentialdistribution of fourendemicsalamander in Mexico</t>
  </si>
  <si>
    <t>Journal of Nature Conservation 64:1-13   https://doi.org/10.1016/j.jnc.2021.126066.</t>
  </si>
  <si>
    <t>Genética, Cambio climático, Ecología</t>
  </si>
  <si>
    <t>Center for Research in Applied Biological Sciencies, Autonomous University of the State of Mexico, Ecology Institute, National University Autonomous of Mexico, Evolutionary Boilogy Labotatory, Sciences Faculty, Autonomous University of the State of Mexico. Iztacala School of Higher Studies, UNAM</t>
  </si>
  <si>
    <t>Hernandez-Hernandez JC, Chavez C. 2021</t>
  </si>
  <si>
    <t>Inventory of medium-sized and large mammals in La Encrucijada Biosphere Reserve and Puerto Arista EstuarineSystem, Chiapas, Mexico</t>
  </si>
  <si>
    <t>CheckList 17(4): 1155-1170. https://doi.org/10.15560/17.4.1155</t>
  </si>
  <si>
    <t>Ecologia, Mastozoología</t>
  </si>
  <si>
    <t>Ceballos G, de la Torre A, Zarza H, Huerta M, Lazcano-Barrero MA, Barcenas H, Cassaigne I, Chávez C, y siete autores más. 2021</t>
  </si>
  <si>
    <t>Jaguar distribution, biological corridors and protected areas in Mexico: from science to public policies</t>
  </si>
  <si>
    <t>LandscapeEcologyhttps://doi.org/10.1007/s10980-021-01264-0</t>
  </si>
  <si>
    <t>Ecología, Biología, Politicas Publicas.</t>
  </si>
  <si>
    <t xml:space="preserve">Facultad de Ciencias, Instituto de Ecología, Universidad NacionalAutonoma de México, School of Envoromental and Geographical Sciences, University of Nottingham Malaysia. Ecological Reserve El Edén (Reserva Ecologica el Edén A.C). </t>
  </si>
  <si>
    <t>Flores Monter, Yasiri Mayeli , *Chavez Tovar, José Cuauhtémoc y Ruíz Gutiérrez, Fernando. 2021</t>
  </si>
  <si>
    <t>Territorial aptitude for ecological cattle production systems and the conservation of jaguar (Panthera onca) and puma (Puma concolor) in Guerrero, Mexico.</t>
  </si>
  <si>
    <t>Applied Animal Science 37 (2) páginas: 225-237. doi: 10.15232/aas.2020-02078 fecha de publicacion 23-marzo-2021</t>
  </si>
  <si>
    <t xml:space="preserve">Centro de Investigaciones
Biológicas, Instituto de Ciencias Básicas e Ingeniería, Universidad Autónoma del Estado de Hidalgo.
</t>
  </si>
  <si>
    <t>Zanin, M., Gonzalez-Borrajo, N. Chavez, C., Rubio, Y., Harmsen, Y., Keller, C., Villalva, P., Srbek-Araujo, A. C., Pires Costa L, &amp; F. Palomares. 2021</t>
  </si>
  <si>
    <t>The differential genetic signatures related to climatic landscapes for jaguars and pumas on a continental scale.</t>
  </si>
  <si>
    <t>IntegrativeZoologyhttps://doi.org/10.1111/1749-4877.12486</t>
  </si>
  <si>
    <t>Ecología, Genética.</t>
  </si>
  <si>
    <t>Biology Department, Federal University of Maranhão, São Luís, Brazil, Departamento de Biologia de la Conservación, Estación Biológica de Doñana, Sevilla, Spain, Escuela de Biologia, Universidad Autónoma de Sinaloa, Culiacán, Mexico, Panthera, New York, USA, Biodiversity Coordination, Amazon Research Institute, Manaus, Brazil, Biology Department, Vila Velha University, Vila Velha, Brazil and Biological Sciences Department, Federal University of Espírito Santo, Vitória, Brazil</t>
  </si>
  <si>
    <t>Castro-Campos, F., Valenzuela-Galván, D., Meneses, M. A., Chávez, C., Pacheco-Bahena, F., Barrera-Suárez, M. A., &amp; Rueda-Rosas</t>
  </si>
  <si>
    <t>Therya Notes, 2, 39-46. Recuperado a partir de http://mastozoologiamexicana.com/ojs/index.php/theryanotes/article/view/100</t>
  </si>
  <si>
    <t>Distribución</t>
  </si>
  <si>
    <t>Centro de Investigación en Biodiversidad y Conservación, y Facultad de Ciencias, Universidad Autónoma del Estado de Morelos (CIByC-UAEM. Fundación para el Manejo y la Conservación de la Vida Silvestre A.C.</t>
  </si>
  <si>
    <t>Guzmán-Mejía F, Alan Vega-Bautista, Daniel Efrain Molotla-Torres, José Félix Aguirre-Garrido and Maria Elisa Drago-Serrano</t>
  </si>
  <si>
    <t>Bovine lactoferrin as a modulator of neuroendocrine components of stress</t>
  </si>
  <si>
    <t>Current Molecular Pharmacology 14:1-9            https://doi.org/10.2174/1874467214999219111211947</t>
  </si>
  <si>
    <t>Bioinformática y microbiología</t>
  </si>
  <si>
    <t>iotecnología-Biología</t>
  </si>
  <si>
    <t>Universidad Autonóoma Metropolitana Unidad Xochimilco</t>
  </si>
  <si>
    <t>González-Blanco G., Casas-Reyes A., Velasco-Garduño O., Ruiz-Gómez M.L., Aguirre-Garrido J.F., Beristain-Cardoso R.</t>
  </si>
  <si>
    <t xml:space="preserve">3 Biotech 11:123                          https://doi.org/10.1007/s13205-021-02671-5                                        </t>
  </si>
  <si>
    <t>Biología Molecular y Biotecnología</t>
  </si>
  <si>
    <t>Universidad Autonóma del Estado de México</t>
  </si>
  <si>
    <t>F. Martinez-Abarca, L. M. Hernández-Soto,H. C. Ramírez-Saad, J. F. Aguirre-Garrido</t>
  </si>
  <si>
    <t>Complete Genome Sequence of Halomonas venusta Type Strain DSM 4743, a Moderately Halophilic Marine Bacterium Downloaded from</t>
  </si>
  <si>
    <t>Microbiology Resource Announcements 10:18
https://doi.org/10.1128/MRA.00144-21</t>
  </si>
  <si>
    <t>Escoto J.A, Beatriz Elina Martínez-Carrillo, Ninfa Ramírez-Durán, Hugo Ramírez-Saad, José Félix</t>
  </si>
  <si>
    <t>Consumo crónico de edulcorantes en ratones y su efecto sobre el sistema inmunitario y la microbiota del intestino delgado</t>
  </si>
  <si>
    <t>Biomédica 41:504-530 2021https://doi.org/10.7705/biomedica.5806</t>
  </si>
  <si>
    <t>Camacho-Cervantes, M. et al. Flores, Pedroche José Francisco.</t>
  </si>
  <si>
    <t>NATIONAL STATUS ASSESSMENT ON BIOFOULING MANAGEMENT MEXICO GLOFOULING PARTNERSHIPS</t>
  </si>
  <si>
    <t>Flores, Pedroche José Francisco., NATIONAL STATUS ASSESSMENT ON BIOFOULING MANAGEMENT MEXICO GLOFOULING PARTNERSHIPS, 2021.</t>
  </si>
  <si>
    <t>Oceanografía, Biología, Ingeniería, Economía</t>
  </si>
  <si>
    <t>SEMAR, UNAM, CONABIO, UV</t>
  </si>
  <si>
    <t>Osvaldo Osuna, José Geiser Villavicencio Pulido</t>
  </si>
  <si>
    <t>The simultaneous application of control interventions can lead to catastrophic epidemic scenarios</t>
  </si>
  <si>
    <t>Revista Integración Escuela de Matemáticas Universidad Industrial de Santander Vol. 39, N◦ 2, 2021, pág. 177–190</t>
  </si>
  <si>
    <t>Matemáticas Epidemiología</t>
  </si>
  <si>
    <t>José Geiser Villavicencio Pulido, Daniel Olmos Liceaga, Lidia Ivonne Blásquez Martínez</t>
  </si>
  <si>
    <t>A simple model with peer pressure: the antisocial behavior case</t>
  </si>
  <si>
    <t>REVISTA DE MATEMÁTICA: TEORÍA Y APLICACIONES 2021 28(2) : 279–294.  CIMPA – UCR ISSN: 1409-2433 (PRINT), 2215-3373 (ONLINE). DOI: 10.15517/rmta.v28i2.44746</t>
  </si>
  <si>
    <t>Seasonal Treatment of an Infectious Disease is a Social Driver of Sustained Oscillations in the Disease Incidence</t>
  </si>
  <si>
    <t>Trends in Computational and Applied Mathematics, 22, N. 2 (2021), 279-289. Sociedade Brasileira de Matematica Aplicada e Computacional. Online version ISSN 2676-0029. www.scielo.br/tcam. doi: 10.5540/tcam.2021.022.02.00279</t>
  </si>
  <si>
    <t>José Geiser Villavicencio Pulido, Claudia Nila Luévano, Eduardo</t>
  </si>
  <si>
    <t>Modelación de la propagación de la COVID-19: contribución</t>
  </si>
  <si>
    <t>REVISTA DE MODELAMIENTO MATEMÁTICO DE SISTEMAS</t>
  </si>
  <si>
    <t>Matemáticas Epidemiología y Políticas Públicas</t>
  </si>
  <si>
    <t>Martínez-Carrillo B., Talia Mondragón-Velásquez, Ninfa Ramírez-Durán, José Félix Aguirre-Garrido, Roxana Valdés-Ramos, Ana Laura Guadarrama-López, and Arturo Castillo-Cardiel</t>
  </si>
  <si>
    <t>Changes in Metabolic Regulation and the Microbiota Composition after Supplementation with Different Fatty Acids in db/db Mice</t>
  </si>
  <si>
    <t>International Journal of Food Science 41:504-530 2021https://doi.org/10.7705/biomedica.5806</t>
  </si>
  <si>
    <t>Rodríguez-Luna, C. R., J.
Servin, D. Valenzuela-
Galván y R. List</t>
  </si>
  <si>
    <t>Trophic niche overlap
between coyotes and gray
foxes in a temperate forest in
Durango, Mexico (artículo sujeto a  arbitraje)</t>
  </si>
  <si>
    <t>PLOS ONE 16(12):e0260325
https://doi.org/10.1371/journal.pone.0260325</t>
  </si>
  <si>
    <t>Rodríguez-Luna, C. R., J., Servin, D. Valenzuela- Galván y R. List</t>
  </si>
  <si>
    <t>Spatial ecological interactions, between coyote and gray fox, in a temperate forest. (artículo sujeto a  arbitraje)</t>
  </si>
  <si>
    <t>Therya 12(3): 553-562
12933/therya-21-1128</t>
  </si>
  <si>
    <t>Mauricio Marcel Pérez Morales </t>
  </si>
  <si>
    <t>Editorial: Obesogenic environmental conditions 
affect neurodevelopment and neurodegeneration.</t>
  </si>
  <si>
    <t>1. Gustavo Pacheco-López, Marcel Pérez-Morales, 
Kioko Rubí Guzmán-Ramos, Johnny Davis Figueroa, Ute Krügel, Javier A. Bravo (2021). Editorial: Obesogenic environmental conditions affect neurodevelopment and neurodegeneration. Front Neurosci. </t>
  </si>
  <si>
    <t>University of Leipzig
Pontificia Universidad Católica de Valparaíso
Lomalinda University</t>
  </si>
  <si>
    <t>Spatial memory and gut microbiota alterations at early and presymptomatic stage in a preclinical model of Aizheimers disease.</t>
  </si>
  <si>
    <t>2. Paola C. Bello-Medina, Fernando Hernández-Quiroz, 
Marcel Pérez-Morales, Diego A. González-Franco, Guadalupe Cruz-Pauseno, Jaime García-Mena, Sofía Díaz-Cintra, Gustavo Pacheco-López (2021). Spatial memory and gut microbiota alterations at early and presymptomatic stage in a preclinical model of Aizheimers disease. Front Neurosci. </t>
  </si>
  <si>
    <t>UNAM
CINVESTAV</t>
  </si>
  <si>
    <t xml:space="preserve">Sensory and memory processing in old female and male Wistar rat brain, 
and its relationship with the cortical and hippocampal redox state. </t>
  </si>
  <si>
    <t>3. Roberto Santín-Márquez, Belén Ramírez-Cordero, 
Rafael Toledo-Pérez, Armando Luna-López, Norma E. López-Diazguerrero,Ulalume Hernández-Arciga, Marcel Pérez-Morales, Juan José Ortíz-Retana, Martín García-Servín, Sarael Alcauter, Braulio Hernández-Godínez, Alejandra Ibañez-Contreras, Luis Concha, Beatriz Gómez-González, Mina Königsberg (2021). Sensory and memory processing in old female and male Wistar rat brain, and its relationship with the cortical and hippocampal redox state. Geroscience. </t>
  </si>
  <si>
    <t>César Romero Rebollar</t>
  </si>
  <si>
    <t xml:space="preserve">Emotional information processing, 
weight gain and human body mass index: a narrative review of neurocognitive evidence. J Cogn Psychol. </t>
  </si>
  <si>
    <t>Silvestre de Jesus Alavez Espidio</t>
  </si>
  <si>
    <t>Longitudinal Functional Study of Murine Aging: 
A Resource for Future Study Designs. Journal of Bone and Mineral Research Plus</t>
  </si>
  <si>
    <t>Evans, D:S Oleary., Murphy, R., Schmidt, M., Koenig, K, Presley. M., Garrett, B., Academia, E. C., Kim, H-N.,
 Laye, M. J., Edgar, D., Zambarato, C.A., Barhydt, T., Dewey, C.M., Mayfield, J., Wilson, J., Alavez, S., Lucanic, M., Kenned, B.K., Almeida, M., Andersen, J.K., Kapahi, P., Lithgow, G.J., Melov, S. Longitudinal Functional Study of Murine Aging: A Resource for Future Study Designs. Journal of Bone and Mineral Research Plus. 2021 Feb 16:5(3):e 10466.</t>
  </si>
  <si>
    <t>California Pacific Medical Center</t>
  </si>
  <si>
    <t>Environmetally friendly achiote seed extracts with higher 
delta-tocotrienol content have higher in vitro and in vivo antioxidant activity than the conventional extract.</t>
  </si>
  <si>
    <t>Gómez-Linton, D., Navarro-Ocaña, A., Román-Guerrero, A., Alaves, S., Pinzón-López, L., Mendoza-Espinoza, J. A., 
Pérez-Flores, L.J., Environmetally friendly achiote seed extracts with higher delta-tocotrienol content have higher in vitro and in vivo antioxidant activity than the conventional extract. Journal of Food Science and Technology. 2021, 58 (7), 2579-2588.</t>
  </si>
  <si>
    <t>Instituto Tecnológico de Conkal
UNAM</t>
  </si>
  <si>
    <t>Effect of an achiote (Bixa orellana) seeds lipophilic 
extract on lifespan and stress resistance in Caenorhabditis elegans.</t>
  </si>
  <si>
    <t>Gómez-Linton, D., Alavez, S., Navarro-Ocaña, A., Román-Guerrero, A.,  Pinzón-López, L., 
Pérez-Flores, L.J., Effect of an achiote (Bixa orellana) seeds lipophilic extract on lifespan and stress resistance in Caenorhabditis elegans. Planta Médica. 2021 Apr, 87(5): 367-374.</t>
  </si>
  <si>
    <t>Extraction of Lipophilic Antioxidants from
 Native Tomato Using Green Technologies.</t>
  </si>
  <si>
    <t>Gómez-Linton, D., Navarro-Ocaña, A., Alavez, S., Román-Guerrero, A.,  Lobato-Ortiz, R., Mendoza-Espinoza, A., Villa-Hernandez, J.M. 
Pérez-Flores, L.J.,Extraction of Lipophilic Antioxidants from Native Tomato Using Green Technologies. Aceptado en Food Technology and Biotechnology.</t>
  </si>
  <si>
    <t xml:space="preserve">Insulin Resistance and Cancer: 
Clinical and Molecular Evidence en Handbook of Oxidative Strees in Cancer </t>
  </si>
  <si>
    <t>Monroy, A., Gómez-Laguna, L., Aranda-Flores C.E., and Alavez S. Insulin Resistance and Cancer: Clinical and Molecular Evidence en Handbook of Oxidative Strees in Cancer (Chakraborti, Sajal, Ray, Bimal K, Roychowdhury, Sushanta, eds). Springer Nature. 1a Edición. pp 1-18, 2021.</t>
  </si>
  <si>
    <t>Hospital General de México</t>
  </si>
  <si>
    <t>Editorial: Obesogenic Environmental Conditions 
Affect Neurodevelopment and Neurodegeneration</t>
  </si>
  <si>
    <t>Gustavo Pacheco-López
Marcel Pérez-Morales 
Kioko Rubí Guzmán-Ramos
Johnny Davis Figueroa 
Ute Krügel
 Javier A Bravo</t>
  </si>
  <si>
    <t>Food anticipatory hormonal responses: 
A systematic review of animal and human studies</t>
  </si>
  <si>
    <t>Aleksandrina Skvortsova 1, Dieuwke S Veldhuijzen 2, Iris E M Kloosterman 3, 
Gustavo Pacheco-López 4, Andrea W M Evers 5</t>
  </si>
  <si>
    <t>Leiden University
Erasmus University of Rotterdam</t>
  </si>
  <si>
    <t>Spatial Memory and Gut Microbiota Alterations Are Already 
Present in Early Adulthood in a Pre-clinical Transgenic Model of Alzheimer's Disease</t>
  </si>
  <si>
    <t>Paola C Bello-Medina 1, Fernando Hernández-Quiroz 2, Marcel Pérez-Morales 1, Diego A González-Franco 1, 
Guadalupe Cruz-Pauseno 3, Jaime García-Mena 2, Sofía Díaz-Cintra 4, Gustavo Pacheco-López 1</t>
  </si>
  <si>
    <t>A Translational Perspective of Maternal Immune Activation by SARS-CoV-2 on the
 Potential Prenatal Origin of Neurodevelopmental Disorders: The Role of the Cholinergic Anti-inflammatory Pathway</t>
  </si>
  <si>
    <t>José Javier Reyes-Lagos 1, Eric Alonso Abarca-Castro 2, Juan Carlos Echeverría 3, 
Hugo Mendieta-Zerón 1 4, Alejandra Vargas-Caraveo 5, Gustavo Pacheco-López 5</t>
  </si>
  <si>
    <t>UAEMEX</t>
  </si>
  <si>
    <t>Chemogenetic silencing of hippocampus and amygdala reveals a 
double dissociation in periadolescent obesogenic diet-induced memory alterations</t>
  </si>
  <si>
    <t>Fabien Naneix 1, Ioannis Bakoyiannis 2, Marianela Santoyo-Zedillo 3, Clémentine Bosch-Bouju 2, 
Gustavo Pacheco-Lopez 4, Etienne Coutureau 5, Guillaume Ferreira 6, OBETEEN Consortium</t>
  </si>
  <si>
    <t>Université de Bordeaux</t>
  </si>
  <si>
    <t>Kioko Rubí Guzmán Ramos</t>
  </si>
  <si>
    <t>Catecholaminergic stimulation restores 
high-sucrose diet-induced hippocampal dysfunction</t>
  </si>
  <si>
    <t>Susana Hernández-Ramírez, Daniel Osorio-Gómez, Martha L Escobar, Luis Rodríguez-Durán, 
Myrian Velasco, Federico Bermúdez-Rattoni, Marcia Hiriart, Kioko R Guzmán-Ramos </t>
  </si>
  <si>
    <t>Cortical neurochemical signaling of gustatory stimuli and their 
visceral consequences during the acquisition and consolidation of taste aversion memory</t>
  </si>
  <si>
    <t>Daniel Osorio-Gómez, Federico Bermúdez-Rattoni, 
Kioko R Guzmán-Ramos</t>
  </si>
  <si>
    <t>Aguilar Morales, María A.; De la
Cruz Olvera, Armandina,
Archundia Garduño, E., Cruz
Monterrosa, Rosy G.; Díaz
Ramírez, Mayra; Miranda de la
Lama, Genaro C.; Fabela
Morón, Miriam F.; Martínez
García, Carlos G.; García
Martínez Anastacio; Rayas
Amor, Adolfo A</t>
  </si>
  <si>
    <t xml:space="preserve">Lippia graveolens (Lamiales: Verbenaceae) and
Oryganum vulgare (Lamiales: Lamiaceae)
obtained by means of the in vitro propagation
technique
</t>
  </si>
  <si>
    <t>Agronomía</t>
  </si>
  <si>
    <t>PROBOSQUE ESTADO E MEXICO</t>
  </si>
  <si>
    <t xml:space="preserve">Ruiz-Hernández, Rafael;
Hernández-Rodríguez Martha;
Cruz Monterrosa Rosy G.;
Díaz-Ramírez Mayra; JiménezGuzmán Judith; León-Espinosa
Erika B.; García- Garibay
Mariano; Fabela-Morón Miriam
F.; Pérez-Ruiz Rigoberto V.;
Rayas-Amor Adolfo A.
</t>
  </si>
  <si>
    <t>Morphological characterization of Moringa oleifera
seeds from different crops of Mexico</t>
  </si>
  <si>
    <t>COLEGIO DE POSGRADUADOS</t>
  </si>
  <si>
    <t>Arcos-Estrada, Eliza
Guadalupe; Díaz-Ramírez,
Mayra; Jiménez-Guzmán,
Judith; León-Espinosa, Erika
Berenice; García-Garibay,
Mariano; Fabela-Morón, MiriaM, Fabela; Rayas-Amor, Adolfo Armando; Ruiz-Hernández,
Rafael; Pérez-Ruiz, Rigoberto
Vicencio; Cruz Monterrosa,
Rosy Gabriela</t>
  </si>
  <si>
    <t>Effect of grasshopper (Sphenarium purpurascens
Charpentier) paste addition on rheological
behavior of Mole Poblano</t>
  </si>
  <si>
    <t>Ciencias de los alimentos</t>
  </si>
  <si>
    <t>Aguilar-Ovando, Brayan;
Calderón-Domínguez, Georgina;
García-Garibay, Mariano;
Jiménez-Guzmán, Judith;
Jardón-Valadez, Eduardo; LeónEspinosa, Erika B.; CruzMonterrosa, Rosy G.; CortésSánchez, Alejandro de Jesús;
Ruíz-Hernández, Rafael; DíazRamírez, Mayra</t>
  </si>
  <si>
    <t>β-lactoglobulin peptides obtained by chymotrypsin
hydrolysis</t>
  </si>
  <si>
    <t>Hernández-Rivera, Ana Bethsi;
Cruz Monterrosa, Rosy
Gabriela; Jiménez-Guzmán,
Judith; León-Espinosa, Erika
Berenice; García-Garibay,
Mariano; Fabela-Morón, Miriam
Fabela; Díaz-Ramírez, Mayra;
Rayas-Amor, Adolfo Armando;
Ruiz-Hernández, Rafael; PérezRuiz, Rigoberto Vicencio</t>
  </si>
  <si>
    <t>How is the perception of the certified organic food
benefits in a population from Estado de México
region</t>
  </si>
  <si>
    <t>León-Espinosa, E.B.; CalderónDomínguez, G.; García-Garibay,
M.; Díaz-Ramírez, M.; CruzMonterrosa, R.G.; RuizHernández, R.; Pérez-Ruiz R.V.; Jiménez-Guzmán, J.</t>
  </si>
  <si>
    <t>Evaluation of the antioxidant activity from bovine
serum albumin protein fractions</t>
  </si>
  <si>
    <t>Victor H. Sánchez-Sánchez,
Vinisa Saynes-Santillan, José I.
Gere, Rosy G. CruzMonterrosa, Guillermo
Jiménez-Ferrer, Laura
Astigarraga, Cecilia Loza,
Juliana Padilla, J. Efrén
Ramírez-Bribiesca</t>
  </si>
  <si>
    <t xml:space="preserve">Influence of supplemental dietary copper in high
roughage rations on nutrient digestibility and
methane emission in Holstein bulls
</t>
  </si>
  <si>
    <t>Veterinaria</t>
  </si>
  <si>
    <t>J. Efrén Ramírez-Bribiesca,
Laura Hernández-Cruz, Rosy
G. Cruz-Monterrosa, Isabel
Guerrero-Legarreta, Daniel
Mota-Rojas, Adolfo A. RayasAmor, Ignacio A. DomínguezVara, Leonel Avendaño-Reyes,
Luis Corona-Gochi, Mario
Cuchillo-Hilario</t>
  </si>
  <si>
    <t xml:space="preserve">The effects of diets containing two corn stubble levels
and three non-hydrogenated lipids sources on fattening
performance, carcase, and meat quality of male hairlambs
</t>
  </si>
  <si>
    <t xml:space="preserve">Daniel Mota-Rojas, Fabio
Napolitano, Ada Braghieri,
Isabel Guerrero-Legarreta, Aldo Bertoni, Julio
Martínez-Burnes, Rosy
Cruz-Monterrosa,
Jocelyn Gómez, Efren
Ramírez-Bribiesca, Hugo
Barrios-García, Nancy
José, Adolfo Álvarez,
Patricia Mora-Medina,
Agustín Orihuela </t>
  </si>
  <si>
    <t>Thermal biology in river buffalo in the humid
tropics: neurophysiological and behavioral
responses assessed by infrared thermography</t>
  </si>
  <si>
    <t>Resendiz-Cruz V.,
Ramírez-Bribiesca, E.,
Crosby-Galvan, M.,
Rayas-Amor, A., León
Espinosa, E.,CruzMonterrosa, Rosy G.</t>
  </si>
  <si>
    <t>Processes in meat oxidation and usage
of rosemary (Salvia rosmarinus (L.)
Schleid.,) as a natural antioxidant</t>
  </si>
  <si>
    <t>Daniel Mota-Rojas, Ada
Braghieri, Adolfo ÁlvarezMacías, Francesco Serrapica,
Efrén Ramírez-Bribiesca, Rosy
Cruz-Monterrosa, Felicia
Masucci, Patricia Mora-Medina,
Fabio Napolitano</t>
  </si>
  <si>
    <t>The use of draught animals in rural labour</t>
  </si>
  <si>
    <t>COLEGIO DE POSGRADUADOS, UNAM, Università degli Studi di Napoli Federico II, ITALIA</t>
  </si>
  <si>
    <t>Alejandro De Jesús Cortés-Sánchez, Mayra Díaz-Ramírez, Ma. De la Paz Salgado-Cruz y Rocío G. Hernandez- Nava</t>
  </si>
  <si>
    <t>Food Safety and Fish Production the
Case of Staphylococcus aureus: A Review</t>
  </si>
  <si>
    <t>Centro de Investigaciones Biológicas del Noroeste, Instituto Politécnico Nacional, Universidad Autónoma de Guerrero</t>
  </si>
  <si>
    <t>Francisco Terrazas-Valencia, Mayra Díaz-Ramírez, Ma. de la Paz Salgado-Cruz, Juan Vicente Méndez-Méndez, Keren Ileana Toledo Madrid, Georgina Calderón-Domínguez</t>
  </si>
  <si>
    <t>A water adsorption study on wheat
pericarp macrofibrils using atomic force microscopy</t>
  </si>
  <si>
    <t>Consejo Nacional de Ciencia y Tecnología, Instituto Politécnico Nacional</t>
  </si>
  <si>
    <t>Alejandro De Jesús Cortés-Sánchez, Luis Daniel Espinosa-Chaurand, Mayra Díaz-Ramirez y Erika Torres-Ochoa</t>
  </si>
  <si>
    <t>Plesiomonas: A Review on Food
Safety, Fish-Borne Diseases, and
Tilapia</t>
  </si>
  <si>
    <t>Alanís P.J.a,Miranda-de la Lama G.C.b,Mariezcurrena-Berasain M.A.a,Barbabosa-Pliego A.a,Rayas-Amor A.A.c,Estévez-Moreno L.X.</t>
  </si>
  <si>
    <t>Sheep meat consumers in Mexico: Understanding their perceptions, habits, preferences and market segments</t>
  </si>
  <si>
    <t>University of Zaragoza, Zaragoza, España</t>
  </si>
  <si>
    <t>Vences-Pérez J.,Martínez-García C.G.,Morales-Almaraz E.,Albarrán-Portillo B.,Rayas-Amor A.A.,Vázquez-Armijo J.F.,García-Martínez A.a</t>
  </si>
  <si>
    <t>A socioeconomic analysis and development trends of dual-purpose livestock in dry tropics</t>
  </si>
  <si>
    <t>Mejía Uribe L.A.,Domínguez Vara I.A.,Ruipérez F.H.,Rayas Amor A.A.,Almaráz E.M.</t>
  </si>
  <si>
    <t>Fatty acid profile and in vitro rumen fermentation characteristics of maize silage augmented with canola silage</t>
  </si>
  <si>
    <t>Estrada-Flores J.G.,Pedraza-Beltrán P.E.,Yong-Ángel G.,Avilés-Nova F.,Rayas-Amor A.-A.,Solís-Méndez A.D.,González-Ronquillo M. M.,Vázquez-Carrillo M.F.,Castelán-Ortega O.A.</t>
  </si>
  <si>
    <t>Effect of increasing supplementation levels of coffee pulp on milk yield and food intake in dual-purpose cows: An alternative feed byproduct for smallholder dairy systems of tropical climate regions</t>
  </si>
  <si>
    <t>Universidad Autónoma del Estado de México, Universidad Autónoma de Chiapas,</t>
  </si>
  <si>
    <t>Carlos Chávez Becker</t>
  </si>
  <si>
    <t>Becker, C. C. (2021). GOBERNANZA RURAL EN MÉXICO EN TIEMPOS DE PANDEMIA. ANÁLISIS DESDE LA RED DE MECANISMOS DE PARTICIPACIÓN CIUDADANA. Textual, (77), 000-000.</t>
  </si>
  <si>
    <t xml:space="preserve">Gabriel Pérez Pérez y Raúl Figueroa Romero  </t>
  </si>
  <si>
    <t xml:space="preserve"> "El reto en la enseñanza de las políticas públicas para fortalecer la ciudadanía, los espacios públicos y los derechos sociales en ciudades" </t>
  </si>
  <si>
    <t>Pérez, G. P., &amp; Romero, R. F. (2021). El reto en la enseñanza de las políticas públicas para fortalecer la ciudadanía, los espacios públicos y los derechos sociales en ciudades. En: Revista Analítica, Vol. 4, Núm. 4.</t>
  </si>
  <si>
    <t>Sociología, Derecho</t>
  </si>
  <si>
    <t>Extracción intensiva de agua subterránea y la supervivencia de las ciénegas de Lerma, estado de México</t>
  </si>
  <si>
    <t>Sociología, Ingeniería</t>
  </si>
  <si>
    <t>Martínez M, Abigail; Altamirano S, Mijael, Cruz H, Grecia.</t>
  </si>
  <si>
    <t>Sociología, recursos hídricos</t>
  </si>
  <si>
    <t>Manuel Lara Caballero y Raúl Hernández Mar</t>
  </si>
  <si>
    <t>Los instrumentos de coordinación en la Cruzada Nacional contra el Hambre. Un análisis de su diseño institucional</t>
  </si>
  <si>
    <t>Campos, V. I. D., &amp; Moreno, J. E. C. (2019). Política social y transferencia de políticas públicas. Coordinación y aprendizaje en la cruzada nacional contra el hambre en México. Revista de El Colegio de San Luis, 9(20), 215-239.</t>
  </si>
  <si>
    <t>Sociología, Econonomía</t>
  </si>
  <si>
    <t>Mara Karidy Polanco, María Elza Carrasco Lozano y Raquel Güereca Torres</t>
  </si>
  <si>
    <t>Reflexiones para una educación decolonial y feminista: un asunto inaplazable. En: Cuadernos del CIMEAC, v. 11, n.1</t>
  </si>
  <si>
    <t>Zuleta, M. K. P., Lozano, M. E. C., &amp; Torres, R. G. (2021). Reflexiones para una educación decolonial y feminista: un asunto inaplazable. Cadernos CIMEAC, 11(1), 32-49.</t>
  </si>
  <si>
    <t>Sociología, Comunicación, Antropología</t>
  </si>
  <si>
    <t>Raquel Güereca Torres</t>
  </si>
  <si>
    <t xml:space="preserve">Oleajes violetas. Genealogía de la cultura feminista en la última década. </t>
  </si>
  <si>
    <t xml:space="preserve">Güereca Torres, E. R. (2021). Oleajes violetas. An@lítica, 3(3), 3-18. Recuperado a partir de http://148.206.31.7/index.php/rda/article/view/72
</t>
  </si>
  <si>
    <t xml:space="preserve">Diálogo global de saberes y experiencias entre científicas-académicas. </t>
  </si>
  <si>
    <t>Güereca, R. et. al. (2021) Diálogo global de saberes y experiencias entre científicas académcias. En. Memoria III Foro Internacional y II Nacional "Políticas de evaluación en las IES y su efecto en la trayectoria de académicas-científicas"</t>
  </si>
  <si>
    <t>Educación, Sociologías, Comunicación</t>
  </si>
  <si>
    <t>UNAM, UAM</t>
  </si>
  <si>
    <t>Ignacio López Moreno, Giseli de Lorena, Patricia de Olivera Areas</t>
  </si>
  <si>
    <t>Aspectos e impactos socioculturales del proceso de obtención de la Denominación de Origen “banana da região de corupa” en el municipio de Corupa</t>
  </si>
  <si>
    <t>Moreno, I. L., De Lorena, G., &amp; Areas, P. D. O. (2021). Aspectos e impactos socioculturales del proceso de obtención de la Denominación de Origen “banana da região de corupa” en el municipio de Corupa. Enfoque Rural, 2(1), 81-103.</t>
  </si>
  <si>
    <t>Sociología, Antropología</t>
  </si>
  <si>
    <t>Uribe Mendoza Cristhian, De la Cruz Carrillo Omar y Marquez Romero Vladimir</t>
  </si>
  <si>
    <t xml:space="preserve">Elecciones en Colombia 2018-2019. Nuevos actores y transformaciones del panorama político-electoral. </t>
  </si>
  <si>
    <t>Uribe, C., De la Cruz, O., y Márquez, V. (2021) Elecciones en Colombia 2018-2019. Nuevos actores y transformaciones del panorama político-electoral.  En Ciencias Sociales. Revista Multidisciplinaria. 3(2), pp. 155-181.</t>
  </si>
  <si>
    <t>Alma Patricia de León Calderón y Miguel Adolfo Guajardo Mendoza</t>
  </si>
  <si>
    <t xml:space="preserve">“Gobernanza y análisis de redes: una perspectiva teórico-metodológica para el estudio de las políticas públicas de turismo rural en México”, </t>
  </si>
  <si>
    <t>Calderón, A. P. D. L., &amp; Mendoza, M. A. G. (2021). Gobernanza y Análisis de Redes: Una Perspectiva Teórico-Metodológica para el Estudio de las Políticas Públicas de Turismo Rural en México/Governance and network analysis: A theoretical-methodological perspective for the study of public policies for rural tourism in Mexico. ROSA DOS VENTOS-Turismo e Hospitalidade, 13(3).</t>
  </si>
  <si>
    <t xml:space="preserve">"Arte música y conceptualismo en América Latina" </t>
  </si>
  <si>
    <t>Iturbide, M. R. (2021). Arte, Música y Conceptualismo en América Latina. Itamar, revista de investigación musical: territorios para el arte, (7), 251-284.</t>
  </si>
  <si>
    <t>Luz María Sanchez Cardona</t>
  </si>
  <si>
    <t>Vis.[un]necessary force. Praktyka jako project badawczy dotycz V7’
przemocy strukturalnej w Meksyku</t>
  </si>
  <si>
    <t>Sánchez Cardona, L.M. (2021). “Vis.[un]necessary force. Praktyka  jako project badawczy dotycz V7’  'emocy strukturalnej w Meksyku.”  Powidoki. Magazyn artystyczno-naukowy. Ryszard W. Kluszczy G6¶’ (editor invitado). Polaco. Número 5. Verano. ASP Lod ¢ ISSN  2657-652X</t>
  </si>
  <si>
    <t>La máquina de Post actualizada: Diseño, puesta en marcha y programación del prototipo de un pequeño CPU funcional</t>
  </si>
  <si>
    <t>Gladys Ortiz Henderson y Santiago Alonso Palmas Pérez</t>
  </si>
  <si>
    <t>Investigación cualitativa y cuantitativa en educación y cultura digital</t>
  </si>
  <si>
    <t>Raúl Hernández Mar, María Gabriela Martínez Tiburcio, Jorge Enrique Culebro Moreno y Alejandro Nava Arredondo</t>
  </si>
  <si>
    <t>Experiencias, retos y desafíos de la enseñanza en las políticas públicas en México</t>
  </si>
  <si>
    <t>Intercambio político</t>
  </si>
  <si>
    <t>Digitalización de la guerra, lo humano, el arte y los espacios urbanos y productivos</t>
  </si>
  <si>
    <t>Ciencia Política, Derecho</t>
  </si>
  <si>
    <t>Mónica Adriana Sosa Juarico, Raúl Hernández Mar y Maribel Dávila Jaime</t>
  </si>
  <si>
    <t>Las Políticas y los Programas Públicos en el marco del gobierno de la 4T en México ¿Continuidad o transformación?</t>
  </si>
  <si>
    <t>Mónica Adriana Sosa Juarico, Raúl Hernández Mar y Maribel Dávila Jaime (Coords.). (2021). Las Políticas y los Programas Públicos en el marco del Gobierno de la 4T en México. ¿Continuidad o Transformación? UAM-Lerma - Editorial Ítaca. México.</t>
  </si>
  <si>
    <t>Memorias académicas 2020. Licenciatura en Políticas Públicas</t>
  </si>
  <si>
    <t>"Realidad de la virtualidad. Vitualidad de la realidad</t>
  </si>
  <si>
    <t>Ana Carolina Robles Salvador y Mónica Francisca Benítez Dávila</t>
  </si>
  <si>
    <t>Memorias académicas 2020. Licenciatura en Arte y Comunicación Digitales</t>
  </si>
  <si>
    <t>CAPÍTULOS DE LIBROS PUBLICADOS DURANTE 2021</t>
  </si>
  <si>
    <t>Aura Cruz Luévano, Eduardo Jardón Valadez</t>
  </si>
  <si>
    <t>Uso de herramientas computacionales como estrategia de 
enseñanza de la química estructural en modalidad a distancia</t>
  </si>
  <si>
    <t>RETOS Y OPORTUNIDADES DERIVADOS DE LA PANDEMIA: NUEVAS FORMAS DE ORGANIZAR EL PROCESO DE ENSEÑANZA-APRENDIZAJE, Primera edición 2021, UAM Coordinación del campus virtual Unidad Lerma</t>
  </si>
  <si>
    <t>Ciencias ambientales, ciencias biológicas y de la salud e ingeniería</t>
  </si>
  <si>
    <t>Modalidades alternas para la innovación educativa en la formación universitaria; El cambio educativo: experiencias de aprendizaje semipresencial para la innovación educativa en la UAM.</t>
  </si>
  <si>
    <t>ISBN de la colección: 978-607-477-324-8; ISBN de la obra: En trámite</t>
  </si>
  <si>
    <t>Pensar la UAM en la pandemia: reflexiones desde la acción; Acciones y reflexiones para transitar del Programa Emergente de Educación Remota a la Transformación Digital en la UAM Lerma.</t>
  </si>
  <si>
    <t>Pensar la UAM
ISBN 978-607-28-2188-0</t>
  </si>
  <si>
    <t>Prácticas educativas de la UAM Lerma: Del aula física al aula digital; Reflexiones teóricas sobre innovación en educación superior; INTELIGENCIA SOCIOEMOCIONAL: RECURSOS PARA LA DOCENCIA Y FORMACIÓN INTEGRAL CON SENTIDO DE VIDA, DEL AULA FÍSICA AL AULA DIGITAL.</t>
  </si>
  <si>
    <t>Pensar la UAM
ISBN 978-607-28-2188-4</t>
  </si>
  <si>
    <t>Prácticas educativas de la UAM Lerma: Del aula física al aula digital; Reflexiones teóricas sobre innovación en educación superior; REFLEXIÓN SOBRE LA DIMENSIÓN PSICOEMOCIONAL EN EL CONTEXTO DEL PEER.</t>
  </si>
  <si>
    <t>Pensar la UAM
ISBN 978-607-28-2188-1</t>
  </si>
  <si>
    <t>La Administración o el Nuevo Orden Mundial; Problemáticas al impulsar el concepto de ciudadanía digital como una idea innovadora: aportación normativa.</t>
  </si>
  <si>
    <t>Publicación: 2021; 01; 01. Volumen: 1. Número: 1. Pag. inicial: 158. Pag. final: 173. País: México</t>
  </si>
  <si>
    <t>Pedroche, F.F., Mazariegos, A., León, K., Pedraza, K. y Vivas, J.M</t>
  </si>
  <si>
    <t xml:space="preserve">Diversity and distribution of marine macroalgae from the northwest coast of Mexico </t>
  </si>
  <si>
    <t>Flores, Pedroche José Francisco., Marine Macroalgae of Latin-America and the Caribbean, 2021.</t>
  </si>
  <si>
    <t>Sistematica, Fitologia</t>
  </si>
  <si>
    <t>UABCS, CIBNOR, UABC</t>
  </si>
  <si>
    <t>Chávez, C. y H. Zarza. 2021</t>
  </si>
  <si>
    <t>El fototrampeo en la conservación.  Pp. 115-130</t>
  </si>
  <si>
    <t>Ceballos, G., L. Mendoza y G. O’Farrill (coords.). El tapir en México distribución, ecología y conservación. Universidad Nacional Autónoma de México, Ciudad de México</t>
  </si>
  <si>
    <t>López-Pérez Marcos y Aguirre-Garrido José Félix</t>
  </si>
  <si>
    <t>Mechanism for Microbial Adaptation</t>
  </si>
  <si>
    <t>Nova Science Publishers, 2021</t>
  </si>
  <si>
    <t>Biotecnología y microbiología</t>
  </si>
  <si>
    <t>Hernández-Soto LM., Aguirre-Garrido JF</t>
  </si>
  <si>
    <t xml:space="preserve">Molecular Basis of adaptation and mechanisms used by halophilic bacteria. </t>
  </si>
  <si>
    <t>Nova Science Publishers</t>
  </si>
  <si>
    <t>González-Cervantes RM, López-Pérez M., Aguirre-Garrido JF.</t>
  </si>
  <si>
    <t>Host diet and host derived glycans as primary drivers oaf microbial gut adaptation</t>
  </si>
  <si>
    <t>Nova Science Publishers, 2022</t>
  </si>
  <si>
    <t>Nonspecific Convergent Strategies for Bacterial Adequacy to Different Types of Environmental Stress</t>
  </si>
  <si>
    <t>Nova Science Publishers, 2023</t>
  </si>
  <si>
    <t>D. Reyes Duarte y H. García Arellano.</t>
  </si>
  <si>
    <t>Biocatálisis: Enzimas y sus aplicaciones. En Introducción a la Ingeniería Biológica (Ortiz I. y Quintero R., Eds),</t>
  </si>
  <si>
    <t>editorial de la Universidad Autónoma Metropolitana, Cuajimalpa</t>
  </si>
  <si>
    <t>Bioquímica, Biocatálisis, Biotecnología</t>
  </si>
  <si>
    <t>Se entregará</t>
  </si>
  <si>
    <t>Humberto Garcia-Arellano, Jose L. Gonzalez-Alfonso, Claudia Ubilla, Francesc Comelles, Miguel Alcalde, Manuel Bernabe, Jose-Luis Parra, Antonio O. Ballesteros and Francisco J. Plou</t>
  </si>
  <si>
    <t>Production and Surfactant Properties of Tert-Butyl α-D-Glucopyranosides Catalyzed by Cyclodextrin Glucanotransferase. In Biocatalysis: Chemical Biosynthesis. Editor Agatha Bastida Codina.</t>
  </si>
  <si>
    <t>MDPI , St. Alban-Anlage 66, 4052 Basel, Switzerland.</t>
  </si>
  <si>
    <t>Instituto de Catálisis y Petroleoquímica, Consejo Superior de Investigaciones Científicas. Madrid. España</t>
  </si>
  <si>
    <t xml:space="preserve">Marcos López Pérez
Salvador Mirete Castañeda
</t>
  </si>
  <si>
    <t>Multidrug efflux pump, adequacy and multi-resistance. is it possible to fight against the inherently nonspecific adaptation mechanism only with antibiotics? (aceptado)</t>
  </si>
  <si>
    <t>Nova Science</t>
  </si>
  <si>
    <t>Marcos López-Pérez, Félix Aguirre Garrido, Humberto García Arellano, Rina González Cervantes.</t>
  </si>
  <si>
    <t>Profiles of genetic expression associated with resistance to antibiotics; a new methodology for the development of new drugs (Aceptado)</t>
  </si>
  <si>
    <t xml:space="preserve">Aportaciones de la psicología al 
bienestar del ser humano </t>
  </si>
  <si>
    <t>Talavera, P. A. (2021). Intervenciones psicológicas basadas 
en evidencia. En Vargas, N. B., Aportaciones de la psicología al bienestar del ser humano (pp.77-99). Ciudad de MéxicoMéxico: UNAM, FES Zaragoza, ISBN: 978-607-30-4225-3</t>
  </si>
  <si>
    <t>Óscar Ortiz Morales, Efrén
Ramírez Bribiesca, Carlos
López Ojeda, Rosy G. Cruz
Monterrosa y Verónica
Díaz Castillejos</t>
  </si>
  <si>
    <t xml:space="preserve">Diagnóstico hemático y
alternativas de suplementación
de minerales en las cabras </t>
  </si>
  <si>
    <t>COLEGIO DE POSTGRADUADOS</t>
  </si>
  <si>
    <t>Minerva Rentería-Ortega, Georgina Calderón-Domínguez, María de Jesús Perea-Flores, Mayra Díaz-Ramírez, Alitzel Belem García,
Reynold Ramón Farrera-Rebollo, Jorge Yañez-Fernández y Ma. de la
Paz Salgado-Cruz</t>
  </si>
  <si>
    <t>Updates and Perspectives for to the
Use of Chia Seed</t>
  </si>
  <si>
    <t>CIENCIAS DE LOS ALIMENTOS</t>
  </si>
  <si>
    <t xml:space="preserve">Instituto Politécnico Nacional </t>
  </si>
  <si>
    <t xml:space="preserve">"La constelación de mecanismos de participación ciudadana institucionalizada en México ¿de la gobernanaza a la gobernanza participativa?" </t>
  </si>
  <si>
    <t>Chávez Becker, Carlos, “La constelación de mecanismos de 
participación ciudadana institucionalizada en México ¿de la 
gobernanza a la gobernanza participativa?” En Laura Montes de Oca  y Laura Martínez (Coords.) “Caminos de la gobernanza en México:  avances, pausas, obstáculos y retrocesos”, México IIS-UNAM, 2021.</t>
  </si>
  <si>
    <t xml:space="preserve">Manuel Lara Caballero  </t>
  </si>
  <si>
    <t>Retos y alcances de la participación ciudadana. Resiliencia del Fraccionamiento Campestre Estrella en el presupuesto
participativo de la Ciudad de México</t>
  </si>
  <si>
    <t>Lara, Manuel. Retos y alcances de la participación ciudadana. 
Resiliencia del Fraccionamiento Campestre Estrella en el presupuesto participativo de la Ciudad de México. En Regulo, José. Administración, 18/12/202 Modernidad y Nueva Normalidad. UAM Iztapalapa, pp. 185-216.</t>
  </si>
  <si>
    <t>UAM Iztapalapa</t>
  </si>
  <si>
    <t>Javier De la Rosa Rodríguez y José Iván Zúñiga Pérez-Tejada</t>
  </si>
  <si>
    <t xml:space="preserve">"Análisis del diseño del Programa Sembrando Vida" </t>
  </si>
  <si>
    <t>Juarico, M. A. S., Mar, R. H., &amp; Jaime, M. D. LAS POLÍTICAS Y LOS PROGRAMAS PÚBLICOS EN EL MARCO DEL GOBIERNO DE LA 4T EN MÉXICO.</t>
  </si>
  <si>
    <t>Cruz Merchán Camilo, De la Cruz Carrillo Omar y Marquez Romero Vladimir</t>
  </si>
  <si>
    <t xml:space="preserve">“¿Nuevos partidos nacionales, viejas estructuras subnacionales?: el caso de las diputaciones locales de MORENA”. </t>
  </si>
  <si>
    <t>Puente Martínez, Khemvirg y Erika Estrada (coordinadores), Los congresos locales en México. Un estudio comparado sobre la representación política. México: INE-UNAM.</t>
  </si>
  <si>
    <t>Raúl Figueroa Romero  y Mario Cruz Chavarría Suárez</t>
  </si>
  <si>
    <t xml:space="preserve"> Raúl Figueroa Romero  y Miguel Rodrigo González Ibarra</t>
  </si>
  <si>
    <t xml:space="preserve">"Ciudadanía política, calidad de la democracia y fortalecimiento al estado de derecho en la 4T" </t>
  </si>
  <si>
    <t>Miguel Rodrigo González Ibarra (Coord.) (2021). Gobernanza,
ciudadanía y fortalecimiento del Estado. Perspectivas y enfoques de investigación en México y Colombia. UAM-Izt. México</t>
  </si>
  <si>
    <t xml:space="preserve"> Raúl Figueroa Romero  y Nancy Paola Dávila Fisman, </t>
  </si>
  <si>
    <t>Alfonso León Pérez y Joel Flores Rentería (Coords.). (2021). La
Sociedad Civil en el Gobierno de la 4T. UAM-Xoch. México.</t>
  </si>
  <si>
    <t>UAM Xochimilco</t>
  </si>
  <si>
    <t xml:space="preserve">Dávila, Maribel  </t>
  </si>
  <si>
    <t>La Matriz Insumo-Producto con Matlab como instrumento de análisis económico para la toma de decisiones en la Licenciatura de Políticas Públicas</t>
  </si>
  <si>
    <t>Jaime, M. D. (2021). La Matriz Insumo-Producto con MATLAB como instrumento de análisis económico para la toma de decisiones en Políticas Públicas.</t>
  </si>
  <si>
    <t>Abigaíl Martinez Mendoza, M. Morales Gutiérrez </t>
  </si>
  <si>
    <t>Adecuaciones de políticas sociales transexenales para armonizar con la 4T: el caso del programa de coinversión social</t>
  </si>
  <si>
    <t>Ignacio López Moreno, Patricia de Olivera Areas</t>
  </si>
  <si>
    <t>El uso de las razas autóctonas en la producción agroalimentaria de calidad y su contribución al desarrollo territorial</t>
  </si>
  <si>
    <t>López Moreno, I., &amp; Aguilar Criado, E. (2013). El uso de las razas autóctonas en la producción agroalimentaria de calidad y su contribución al desarrollo territorial.</t>
  </si>
  <si>
    <t>Ignacio López Moreno</t>
  </si>
  <si>
    <t>Políticas públicas y gestión social del campo en México: un dialogo, a veces descompuesto, entre el estado, el mercado y la sociedad</t>
  </si>
  <si>
    <t>Las políticas públicas y la gestión social en tiempos de cambio (2021),  en López-Moreno, I. (Coord.) Políticas Públicas y gestión social del  campo en méxico. Un diálogo, a veces descompuesto, entre el  Estado, el Mercado y la Sociedad. México: Asociación Mexicana de  Estudios Rurales</t>
  </si>
  <si>
    <t>Manuel Lara Caballero y Alan Ricardo Ortíz Pedroza</t>
  </si>
  <si>
    <t xml:space="preserve">"La participación del sector privado en ciencia, tecnología e innovación en la 4T" </t>
  </si>
  <si>
    <t>Ciencia Política, Economía</t>
  </si>
  <si>
    <t xml:space="preserve">"Análisis de la evolución histórica de la política social en México"  </t>
  </si>
  <si>
    <t xml:space="preserve"> Miguel Adolfo Guajardo Mendoza y Alma Patricia de León Calderón </t>
  </si>
  <si>
    <t xml:space="preserve">"El neoliberalismo: conceptos básicos trasladados al análisis de políticas públicas" </t>
  </si>
  <si>
    <t>Las políticas públicas y la gestión social en tiempos de cambio</t>
  </si>
  <si>
    <t>Las políticas públicas y la gestión social en tiempos de cambio (2021),  en López-Moreno, I. (Coord.) Políticas Públicas y gestión social del  campo en méxico. Un diálogo, a veces descompuesto, entre el  Estado, el Mercado y la Sociedad. México: Asociación Mexicana de Estudios Rurales</t>
  </si>
  <si>
    <t>Aguilar Astorga y Figueroa Romero</t>
  </si>
  <si>
    <t>Estado, Democracia Y Políticas Públicas Con Enfoque De Derechos Humanos. Apuntes Teóricos</t>
  </si>
  <si>
    <t>Aguilar, C. y Figueroa, R. (2021). Estado, democracia y políticas públicas con enfoque de derechos humanos (1.ª ed.). Universidad Autónoma Metropolitana. https://casadelibrosabiertos.uam.mx/gpd-estado-democracia-y-politicas-publicas-con-enfoque-de-derechos-humanos.html</t>
  </si>
  <si>
    <t>Tania Villanueva Martínez y Santiago Alonso Palmas Pérez</t>
  </si>
  <si>
    <t>Educación popular: la transformación en los educadores (estudio de caso)</t>
  </si>
  <si>
    <t xml:space="preserve"> Ortiz, G. y Palmas, S. (2021) (coordinadores), Investigación cualitativa y cuantitativa en educación y cultura digital: Métodos y perspectivas. México: Universidad Autónoma Metropolitana</t>
  </si>
  <si>
    <t>Educación, Psicología</t>
  </si>
  <si>
    <t>Acá nosotros y allá los otros. La formación universitaria de profesionistas jurídicos de elite (entrevistas en profundidad)</t>
  </si>
  <si>
    <t xml:space="preserve"> Ortiz, G. y Palmas, S. (2021) (coordinadores), Investigación cualitativa y cuantitativa en educación y  cultura digital: Métodos y perspectivas. México:  Universidad Autónoma Metropolitana</t>
  </si>
  <si>
    <t>María Guadalupe López Sandoval y Óscar Enrique Hernández-Razo</t>
  </si>
  <si>
    <t>Traducciones de las políticas de inserción de TIC en modelos locales para la disponibilidad y el uso cotidiano de tecnologías digitales en una primaria rural (etnografía)</t>
  </si>
  <si>
    <t xml:space="preserve"> Ortiz, G. y Palmas, S. 
(coordinadores), Investigación cualitativa y cuantitativa en educación y 
cultura digital: Métodos y perspectivas. México: 
Universidad Autónoma Metropolitana</t>
  </si>
  <si>
    <t>Educación, Antropología</t>
  </si>
  <si>
    <t>Daniel Hernández Gutiérrez</t>
  </si>
  <si>
    <t>Análisis bibliométrico de la producción científica en Scopus sobre la implementación de la educación a distancia durante la contingencia del Covid-19 (análisis bibliométrico)</t>
  </si>
  <si>
    <t>Ortiz, G. y Palmas, S. (2021) (coordinadores), Investigación cualitativa y cuantitativa en educación y 
cultura digital: Métodos y perspectivas. México: 
Universidad Autónoma Metropolitana</t>
  </si>
  <si>
    <t>Monreal, Ramírez, García, Ruiz, Pedro Enrique, Santamaría Cruces, Perla Elisa, Sánchez, Ma. Del Pilar.</t>
  </si>
  <si>
    <t>"Neurobiología de la moral, Perspectivas críticas desde la filosofía"</t>
  </si>
  <si>
    <t>Monreal, Ramírez, J. Fernando (2021), “Intencionalidad y 
discernimiento. Notas desde la filosofía y la neurociencia”; en García,  Ruiz, Pedro Enrique; Santamaría Cruces, Perla Elisa; Sánchez,  Ma.  Del Pilar (coordinadores), (2021), Neurobiología de la moral.  Perspectivas críticas desde la filosofía. México: UNAM, ISBN:  978-607-30-4343-4</t>
  </si>
  <si>
    <t>Filosofía, Arte</t>
  </si>
  <si>
    <t>Monreal, Ramírez, J. Fernando, Edmar Soria, Claudia Mosqueda</t>
  </si>
  <si>
    <t>Monreal, Ramírez, J. Fernando, Edmar Soria, Claudia Mosqueda (coordinadores), (2021), Realidad de la virtualidad. Vitualidad  la realidad. México: Universidad Autónoma Metropolitana unidad Lerma</t>
  </si>
  <si>
    <r>
      <rPr>
        <sz val="11"/>
        <color theme="1"/>
        <rFont val="Calibri"/>
        <family val="2"/>
        <scheme val="minor"/>
      </rPr>
      <t xml:space="preserve"> ß-lactoglobulin peptides obtained by chymotrypsinhydrolys</t>
    </r>
    <r>
      <rPr>
        <sz val="11"/>
        <color rgb="FFFFFFFF"/>
        <rFont val="Calibri"/>
        <family val="2"/>
        <scheme val="minor"/>
      </rPr>
      <t>is</t>
    </r>
  </si>
  <si>
    <r>
      <t xml:space="preserve">Los problemas de igualdad o identidad en la nomenclatura ficológica. Sinónimos vs. </t>
    </r>
    <r>
      <rPr>
        <i/>
        <sz val="11"/>
        <color theme="1"/>
        <rFont val="Calibri"/>
        <family val="2"/>
        <scheme val="minor"/>
      </rPr>
      <t>Sensu</t>
    </r>
  </si>
  <si>
    <r>
      <t>Noteworthy records of puma (</t>
    </r>
    <r>
      <rPr>
        <i/>
        <sz val="11"/>
        <color theme="1"/>
        <rFont val="Calibri"/>
        <family val="2"/>
        <scheme val="minor"/>
      </rPr>
      <t>Puma concolor</t>
    </r>
    <r>
      <rPr>
        <sz val="11"/>
        <color theme="1"/>
        <rFont val="Calibri"/>
        <family val="2"/>
        <scheme val="minor"/>
      </rPr>
      <t>) in Morelos, México</t>
    </r>
  </si>
  <si>
    <r>
      <t xml:space="preserve">Romero-Rebollar, C., García-Gómez, L., Báez-Yáñez, M. G., Gutiérrez-Aguilar, 
R., Ostrosky-Shejet, F., y Pacheco-López, G. (2021). Emotional information processing, weight gain and human body mass index: a narrative review of neurocognitive evidence. </t>
    </r>
    <r>
      <rPr>
        <i/>
        <sz val="11"/>
        <color theme="1"/>
        <rFont val="Calibri"/>
        <family val="2"/>
        <scheme val="minor"/>
      </rPr>
      <t xml:space="preserve">J Cogn Psychol. </t>
    </r>
    <r>
      <rPr>
        <sz val="11"/>
        <color theme="1"/>
        <rFont val="Calibri"/>
        <family val="2"/>
        <scheme val="minor"/>
      </rPr>
      <t>En revision. </t>
    </r>
  </si>
  <si>
    <r>
      <t xml:space="preserve">"Gobernanza rural en tiempos de pandemia" en  </t>
    </r>
    <r>
      <rPr>
        <i/>
        <sz val="11"/>
        <color theme="1"/>
        <rFont val="Calibri"/>
        <family val="2"/>
        <scheme val="minor"/>
      </rPr>
      <t>Revista Textual</t>
    </r>
  </si>
  <si>
    <r>
      <t xml:space="preserve">Domínguez, M. Eloísa; Vargas C, Carlos; Sandoval G, Jacobo; </t>
    </r>
    <r>
      <rPr>
        <sz val="11"/>
        <color rgb="FF222222"/>
        <rFont val="Calibri"/>
        <family val="2"/>
        <scheme val="minor"/>
      </rPr>
      <t xml:space="preserve">Martínez M, Abigail (2021). </t>
    </r>
  </si>
  <si>
    <r>
      <t xml:space="preserve">DOMÍNGUEZ, E., CABRERA, C. V., GUTIÉRREZ, J. S., &amp; MARTÍNEZ, A. EXTRACCIÓN INTENSIVA DE AGUA SUBTERRÁNEA Y LA SUPERVIVENCIA DE LAS CIÉNEGAS DE LERMA, ESTADO DE MÉXICO, MÉXICO. </t>
    </r>
    <r>
      <rPr>
        <i/>
        <sz val="11"/>
        <color theme="1"/>
        <rFont val="Calibri"/>
        <family val="2"/>
        <scheme val="minor"/>
      </rPr>
      <t>Experiencias en el análisis y gestióndel agua subterránea</t>
    </r>
    <r>
      <rPr>
        <sz val="11"/>
        <color theme="1"/>
        <rFont val="Calibri"/>
        <family val="2"/>
        <scheme val="minor"/>
      </rPr>
      <t>, 27.</t>
    </r>
  </si>
  <si>
    <r>
      <t xml:space="preserve">Martínez, M. A., Altamirano, S. M., &amp; Cruz, H. G. (2021). Actores sociales en la subcuenca del río Lerma en México. </t>
    </r>
    <r>
      <rPr>
        <i/>
        <sz val="11"/>
        <color theme="1"/>
        <rFont val="Calibri"/>
        <family val="2"/>
        <scheme val="minor"/>
      </rPr>
      <t>Insuficiencia de habilidades para enfrentar el problema público del agua. Inclusiones</t>
    </r>
    <r>
      <rPr>
        <sz val="11"/>
        <color theme="1"/>
        <rFont val="Calibri"/>
        <family val="2"/>
        <scheme val="minor"/>
      </rPr>
      <t xml:space="preserve">, </t>
    </r>
    <r>
      <rPr>
        <i/>
        <sz val="11"/>
        <color theme="1"/>
        <rFont val="Calibri"/>
        <family val="2"/>
        <scheme val="minor"/>
      </rPr>
      <t>8</t>
    </r>
    <r>
      <rPr>
        <sz val="11"/>
        <color theme="1"/>
        <rFont val="Calibri"/>
        <family val="2"/>
        <scheme val="minor"/>
      </rPr>
      <t>, 1-14.</t>
    </r>
  </si>
  <si>
    <r>
      <t xml:space="preserve">Raquel Güereca Torres </t>
    </r>
    <r>
      <rPr>
        <i/>
        <sz val="11"/>
        <color theme="1"/>
        <rFont val="Calibri"/>
        <family val="2"/>
        <scheme val="minor"/>
      </rPr>
      <t xml:space="preserve">et. al. </t>
    </r>
  </si>
  <si>
    <r>
      <t xml:space="preserve">"A 20 años del sistema nacional de seguridaad pública en México (2000-2020)" en </t>
    </r>
    <r>
      <rPr>
        <i/>
        <sz val="11"/>
        <color theme="1"/>
        <rFont val="Calibri"/>
        <family val="2"/>
        <scheme val="minor"/>
      </rPr>
      <t>Las políticas y los programas públicos en el marco del gobierno de la 4T en México ¿Continuidad o transformación?</t>
    </r>
  </si>
  <si>
    <r>
      <t xml:space="preserve">"La sociedad civil en la 4T y en el plan nacional de desarrollo 2019-2024" en: </t>
    </r>
    <r>
      <rPr>
        <i/>
        <sz val="11"/>
        <color theme="1"/>
        <rFont val="Calibri"/>
        <family val="2"/>
        <scheme val="minor"/>
      </rPr>
      <t>La sociedad civil en el gobierno de la 4T</t>
    </r>
    <r>
      <rPr>
        <sz val="11"/>
        <color theme="1"/>
        <rFont val="Calibri"/>
        <family val="2"/>
        <scheme val="minor"/>
      </rPr>
      <t xml:space="preserve"> (Coord.) Alfonso León Pérez y Joel Flores Rentería </t>
    </r>
  </si>
  <si>
    <r>
      <t xml:space="preserve">Martinez Mendoza, A., &amp; Morales Gutiérrez, M. Adecuaciones de políticas sociales transexenales para armonizar con la 4T: el caso del programa de coinversión social. </t>
    </r>
    <r>
      <rPr>
        <i/>
        <sz val="11"/>
        <color theme="1"/>
        <rFont val="Calibri"/>
        <family val="2"/>
        <scheme val="minor"/>
      </rPr>
      <t>Las políticas y los programas públicos en el marco del gobierno de la 4T en México¿ Continuidad o Transformación</t>
    </r>
    <r>
      <rPr>
        <sz val="11"/>
        <color theme="1"/>
        <rFont val="Calibri"/>
        <family val="2"/>
        <scheme val="minor"/>
      </rPr>
      <t>.</t>
    </r>
  </si>
  <si>
    <t>Autor / Autora</t>
  </si>
  <si>
    <t xml:space="preserve">FUENTE: Oficina de la Dirección, Divisiones Académicas. </t>
  </si>
  <si>
    <t>Artículos y Capítulos publicados</t>
  </si>
  <si>
    <t xml:space="preserve">Producción editorial </t>
  </si>
  <si>
    <t>TITULO DEL LIBRO</t>
  </si>
  <si>
    <t>AUTOR</t>
  </si>
  <si>
    <t>EDITORIAL</t>
  </si>
  <si>
    <t>ISBN</t>
  </si>
  <si>
    <t>TIRAJE</t>
  </si>
  <si>
    <t>¿Es una publicación interdisciplinaria?</t>
  </si>
  <si>
    <t>¿Se realizó en colaboración con otra Institución de Educación Superior?</t>
  </si>
  <si>
    <t>De ser así, ¿con cuál?</t>
  </si>
  <si>
    <t>¿Es un producto electrónico?</t>
  </si>
  <si>
    <t>De ser así ¿es de libre acceso?</t>
  </si>
  <si>
    <t>¿Es una publicación sujeta a périodo de embargo?</t>
  </si>
  <si>
    <t>De ser así ¿Cuándo culmina?</t>
  </si>
  <si>
    <t>¿Se entregó copia al Repositorio Digital de la UAM Lerma?</t>
  </si>
  <si>
    <t>GODeM: Una metodología para la construcción de ontologías 
usando la notación de OntoDesign Graphics</t>
  </si>
  <si>
    <t>Silva López, Rafaela Blanca; Castillo Velázquez, 
José Ignacio; Silva López, Mónica Irene</t>
  </si>
  <si>
    <t xml:space="preserve">Comité Editorial CBI Lerma </t>
  </si>
  <si>
    <t>978-607-28-2417-1</t>
  </si>
  <si>
    <t>Copit-Arxives</t>
  </si>
  <si>
    <t>978-1-938128-25-7</t>
  </si>
  <si>
    <t>978-607-28-2294-8</t>
  </si>
  <si>
    <t>978-607-28-2262-7</t>
  </si>
  <si>
    <t>Realidad de la virtualidad</t>
  </si>
  <si>
    <t>Claudia Mosqueda Gómez y Edmar Olivares Soria</t>
  </si>
  <si>
    <t>978-607-28-2297-9</t>
  </si>
  <si>
    <t>978-607-28-2283-2</t>
  </si>
  <si>
    <t>978-607-28-2299-3</t>
  </si>
  <si>
    <t>Sergio González López, Raúl Hernández Mar y Ryszard Rozga Luter</t>
  </si>
  <si>
    <t>978-607-28-2293-1</t>
  </si>
  <si>
    <t>Maribel Dávila Jaime y Mónica Francisca Benitez Dávila</t>
  </si>
  <si>
    <t xml:space="preserve">978-607-28-2235-1 </t>
  </si>
  <si>
    <t xml:space="preserve">978-607-28-2236-8 </t>
  </si>
  <si>
    <t>Itaca, UAM Lerma</t>
  </si>
  <si>
    <t>978-607-28-2133-0</t>
  </si>
  <si>
    <t>Estado, democracia y políticas públicas con enfoque de derechos humanos. Apuntes teóricos</t>
  </si>
  <si>
    <t>Carlos Aguilar Astorga, Raúl Figueroa Romero</t>
  </si>
  <si>
    <t>978-607-28-2115-6</t>
  </si>
  <si>
    <t>CCV</t>
  </si>
  <si>
    <t>Retos y oportunifdades derivados de la pandemia: nuevas formas de organizar el aprendizaje</t>
  </si>
  <si>
    <t>Coordinadores: Rafaela Blanca Silva López y Oscar Enrique Hernández Razo</t>
  </si>
  <si>
    <t>UAM-Lerma</t>
  </si>
  <si>
    <t>978-607-28-2416-4</t>
  </si>
  <si>
    <t>PRODUCCIÓN EDITORIAL 2021</t>
  </si>
  <si>
    <t>Núcleo Básico
Dr. Rurik Hermann List Sánchez
Dra. Karla Pelz Serrano
Dr. Heliot Zarza Villanueva
Participantes Dept. Ciencias Ambientales
Dr. Derik Castillo Guajardo 
Dr. José Cuauhtémoc Chávez Tovar
Dra. Alicia Cruz Martínez
Dr. José Fernando González Maya
Participantes externos
Dr. Constantino González Salazar, Instituto de Ciencias de la Atmósfera y Cambio Climático, UNAM
Dr. Noé Hernández Flores, Escuela Nacional de Trabajo Social, UNAM</t>
  </si>
  <si>
    <t>Vacante</t>
  </si>
  <si>
    <t>CLAVE DE UEA</t>
  </si>
  <si>
    <t>NOMBRE DE LA UEA</t>
  </si>
  <si>
    <t>TRIMESTRE EN EL QUE SE IMPARTIÓ</t>
  </si>
  <si>
    <t>CRÉDITOS</t>
  </si>
  <si>
    <t>HORAS DE TEORÍA
(HT)</t>
  </si>
  <si>
    <t>HORAS DE PRÁCTICA
(HP)</t>
  </si>
  <si>
    <t>HORAS FRENTE A GRUPO
(HFG)</t>
  </si>
  <si>
    <t>COEFICIENTE DE PARTICIPACIÓN
(CP)</t>
  </si>
  <si>
    <t>HORAS FRENTE A GRUPO ASIGNADAS 
(HFG)</t>
  </si>
  <si>
    <t>HORAS FRENTE A GRUPO NO TUTORIALES ASIGNADAS
(HFGNT)</t>
  </si>
  <si>
    <t>NÚMERO ECONÓMICO</t>
  </si>
  <si>
    <t>NOMBRE DEL PROFESOR O PROFESORA</t>
  </si>
  <si>
    <t>TIPO DE CONTRATACIÓN:
(DEFNITIVA, TEMPORAL, VISITANTE, ACUERDO DEL RECTOR GENERAL, POST DOCTORANTE, CÁTEDRA CONACyT, OTRO)</t>
  </si>
  <si>
    <t>CALVE DEL GRUPO</t>
  </si>
  <si>
    <t>LUNES</t>
  </si>
  <si>
    <t>SALÓN</t>
  </si>
  <si>
    <t>MARTES</t>
  </si>
  <si>
    <t>MIÉRCOLES</t>
  </si>
  <si>
    <t>JUEVES</t>
  </si>
  <si>
    <t>VIERNES</t>
  </si>
  <si>
    <t>RENUNCIA</t>
  </si>
  <si>
    <t xml:space="preserve">INSCRITOS </t>
  </si>
  <si>
    <t>COMPLEJIDAD E INTERDISCIPLINA</t>
  </si>
  <si>
    <t>20-O</t>
  </si>
  <si>
    <t>LOPEZ SAUCEDA JUAN</t>
  </si>
  <si>
    <t>CÁTEDRA CONACyT</t>
  </si>
  <si>
    <t>LLTIFV01</t>
  </si>
  <si>
    <t>VIRTUAL</t>
  </si>
  <si>
    <t>GRÁFICAS Y MANEJO DE DATOS EN JUPYTER NOTEBOOK</t>
  </si>
  <si>
    <t>DEFNITIVA</t>
  </si>
  <si>
    <t>SISTEMAS CIBERFÍSICOS</t>
  </si>
  <si>
    <t>PP085V01</t>
  </si>
  <si>
    <t>HÁBITOS DE ESTUDIO, INTELIGENCIA EMOCIONAL Y EXPERIENCIA DE APRENDIZAJE EN LA EDUCACIÓN A DISTANCIA</t>
  </si>
  <si>
    <t>TALLER DE PROGRAMACIÓN CREATIVA</t>
  </si>
  <si>
    <t>AGUIRRE GUERRERO DANIELA</t>
  </si>
  <si>
    <t>SI087V01</t>
  </si>
  <si>
    <t>GESTION DE SERVIDORES LINUX</t>
  </si>
  <si>
    <t>PABLO LEYVA HUGO</t>
  </si>
  <si>
    <t>SI086V51</t>
  </si>
  <si>
    <t>19:00-20:30</t>
  </si>
  <si>
    <t>PROYECTO INTEGRADOR: CIENCIA BASICA, ING. EN RECURSOS HIDRI.</t>
  </si>
  <si>
    <t>RTTINV01</t>
  </si>
  <si>
    <t>PROYECTO INTEGRADOR: CIENCIAS DE LA ING. EN RECURSOS HIDR.</t>
  </si>
  <si>
    <t>PROYECTO DE INTEGRACION I</t>
  </si>
  <si>
    <t>PROYECTO DE INTEGRACION II</t>
  </si>
  <si>
    <t>SITINV02</t>
  </si>
  <si>
    <t>EDICIÓN DE DOCUMENTOS EN LATEX</t>
  </si>
  <si>
    <t>SI062V51</t>
  </si>
  <si>
    <t>CONFLICTOS HIDRICOS, ANALISIS DE LAS POSIBLES CAUSAS</t>
  </si>
  <si>
    <t>HI815V51</t>
  </si>
  <si>
    <t>MECANICA CLASICA</t>
  </si>
  <si>
    <t>PPTGDV01</t>
  </si>
  <si>
    <t>PPTGDV02</t>
  </si>
  <si>
    <t>PROBABILIDAD Y ESTADISTICA</t>
  </si>
  <si>
    <t>ESCOBEDO ALVA JONATHAN OMEGA</t>
  </si>
  <si>
    <t>TEMPORAL</t>
  </si>
  <si>
    <t>ECUACIONES DIFERENCIALES</t>
  </si>
  <si>
    <t>FACTIBILIDAD TECNICA, ECONOMICA Y FINANCIERA</t>
  </si>
  <si>
    <t>TORRES CORTES LUISEL JONATAN</t>
  </si>
  <si>
    <t>PPLLLV01</t>
  </si>
  <si>
    <t>ADMINISTRACION DE ORGANIZACIONES</t>
  </si>
  <si>
    <t>GEOMETRIA Y TRIGONOMETRIA</t>
  </si>
  <si>
    <t>PPOPTV01</t>
  </si>
  <si>
    <t>CONTROL DIGITAL</t>
  </si>
  <si>
    <t>PPTBCV51</t>
  </si>
  <si>
    <t>INTRODUC. A LA INGEN. EN SISTEMAS MECATRONICOS INDUSTRIALES</t>
  </si>
  <si>
    <t>PPTECV01</t>
  </si>
  <si>
    <t>ELECTRONICA DE POTENCIA</t>
  </si>
  <si>
    <t>ESTRUCTURA DE LA MATERIA</t>
  </si>
  <si>
    <t>LUGO LUGO VIOLETA</t>
  </si>
  <si>
    <t>11:30-14:00</t>
  </si>
  <si>
    <t>ALGEBRA LINEAL</t>
  </si>
  <si>
    <t>DURAN MEZA GABRIELA</t>
  </si>
  <si>
    <t>RTTBCV51</t>
  </si>
  <si>
    <t>CALCULO DIFERENCIAL</t>
  </si>
  <si>
    <t>RTTGDV51</t>
  </si>
  <si>
    <t>TERMODINAMICA DE SOLUCIONES</t>
  </si>
  <si>
    <t>ONDAS, CALOR Y FLUIDOS</t>
  </si>
  <si>
    <t>CALCULO INTEGRAL</t>
  </si>
  <si>
    <t>BIOQUIMICA</t>
  </si>
  <si>
    <t>08:00-9:30</t>
  </si>
  <si>
    <t>8:00-9:30</t>
  </si>
  <si>
    <t>ECOLOGIA</t>
  </si>
  <si>
    <t>CANALES Y SISTEMAS DE DRENAJE</t>
  </si>
  <si>
    <t>FELIX FELIX JESUS RAMIRO</t>
  </si>
  <si>
    <t>TOXICIDAD Y CALIDAD DEL AGUA</t>
  </si>
  <si>
    <t>BUSSY  ANNE LAURE SABINE</t>
  </si>
  <si>
    <t>RTTECV51</t>
  </si>
  <si>
    <t>PROCESOS DE TRATAMIENTO PRIMARIO</t>
  </si>
  <si>
    <t>HIDROLOGIA</t>
  </si>
  <si>
    <t>HIDROGEOLOGIA</t>
  </si>
  <si>
    <t>MARCO JURIDICO Y POLITICO DEL AGUA</t>
  </si>
  <si>
    <t>MACIAS VARGAS JOSE ALBERTO</t>
  </si>
  <si>
    <t>GOBERNABILIDAD</t>
  </si>
  <si>
    <t>TALLER DE FISICA</t>
  </si>
  <si>
    <t>PRESAS</t>
  </si>
  <si>
    <t>RTOPTV51</t>
  </si>
  <si>
    <t>PLANTAS POTABILIZADORAS</t>
  </si>
  <si>
    <t>GEOLOGIA AMBIENTAL</t>
  </si>
  <si>
    <t>QUIMICA UNIVERSITARIA</t>
  </si>
  <si>
    <t>RTTBCV02</t>
  </si>
  <si>
    <t>ELECTRICIDAD Y MAGNETISMO</t>
  </si>
  <si>
    <t>CALCULO DE VARIAS VARIABLES</t>
  </si>
  <si>
    <t>SITGDV51</t>
  </si>
  <si>
    <t>METODOS NUMERICOS</t>
  </si>
  <si>
    <t>SITBCV51</t>
  </si>
  <si>
    <t>18:00-21:00</t>
  </si>
  <si>
    <t>SISTEMAS DE INFORMACION GEOGRAFICA</t>
  </si>
  <si>
    <t>EMPRENDIMIENTO SOCIAL</t>
  </si>
  <si>
    <t>SILLLV01</t>
  </si>
  <si>
    <t>TALLER DE MATEMATICAS</t>
  </si>
  <si>
    <t>SIOPTV01</t>
  </si>
  <si>
    <t>CIRCUITOS ELECTRICOS I</t>
  </si>
  <si>
    <t>SITBCV01</t>
  </si>
  <si>
    <t>SITBCV02</t>
  </si>
  <si>
    <t>DISEÑO LOGICO AVANZADO</t>
  </si>
  <si>
    <t>ALGORITMOS Y ESTRUCTURAS DE DATOS</t>
  </si>
  <si>
    <t>DISPOSITIVOS ELECTRONICOS</t>
  </si>
  <si>
    <t>SISTEMAS BASADOS EN MICROCONTROLADORES</t>
  </si>
  <si>
    <t>CIRCUITOS ELECTRICOS II</t>
  </si>
  <si>
    <t>INTRODUCCION A ING. EN COMPUTACION Y TELECOMUNICACIONES</t>
  </si>
  <si>
    <t>SITECV01</t>
  </si>
  <si>
    <t>COMUNICACIONES DIGITALES</t>
  </si>
  <si>
    <t>BASES DE DATOS</t>
  </si>
  <si>
    <t>PROCESAMIENTO DIGITAL DE SEÑALES</t>
  </si>
  <si>
    <t>FISICA</t>
  </si>
  <si>
    <t>AMTGDV02</t>
  </si>
  <si>
    <t xml:space="preserve">ESTRATEGIAS DE APRENDIZAJE Y TECNICAS DE ESTUDIO            </t>
  </si>
  <si>
    <t xml:space="preserve">DCBI </t>
  </si>
  <si>
    <t xml:space="preserve">COMPLEJIDAD E INTERDISCIPLINA                               </t>
  </si>
  <si>
    <t>21-I</t>
  </si>
  <si>
    <t xml:space="preserve">LOPEZ SAUCEDA JUAN                                </t>
  </si>
  <si>
    <t>HITIFV01</t>
  </si>
  <si>
    <t xml:space="preserve">VON BULOW  PHILIPP                                </t>
  </si>
  <si>
    <t>LLTIFV51</t>
  </si>
  <si>
    <t xml:space="preserve">REYES MERCADO YURI                                </t>
  </si>
  <si>
    <t xml:space="preserve">PROYECTO INTEGRADOR: CIENCIAS DE LA ING. EN RECURSOS HIDR.  </t>
  </si>
  <si>
    <t xml:space="preserve">PROYECTO DE INTEGRACION I                                   </t>
  </si>
  <si>
    <t xml:space="preserve">PROYECTO DE INTEGRACION II                                  </t>
  </si>
  <si>
    <t xml:space="preserve">GRÁFICAS Y MANEJO DE DATOS EN JUPYTER NOTEBOOK                       </t>
  </si>
  <si>
    <t xml:space="preserve">JARDON VALADEZ HECTOR EDUARDO                     </t>
  </si>
  <si>
    <t xml:space="preserve">SISTEMAS CIBERFÍSICOS: IMPLICACIONES TECNO-BIOSOCIALES                      </t>
  </si>
  <si>
    <t xml:space="preserve">MARTINEZ VAZQUEZ DANIEL LIBRADO                   </t>
  </si>
  <si>
    <t>PP085V51</t>
  </si>
  <si>
    <t xml:space="preserve">BALANCE DE MATERIA Y ENERGÍA                     </t>
  </si>
  <si>
    <t xml:space="preserve">LOPEZ GALVAN EDGAR                                </t>
  </si>
  <si>
    <t>RT028V01</t>
  </si>
  <si>
    <t xml:space="preserve">FUNDAMENTOS DE GEOLOGÍA                     </t>
  </si>
  <si>
    <t xml:space="preserve">DOMINGUEZ MARIANI ELOISA                          </t>
  </si>
  <si>
    <t xml:space="preserve">ESTRATEGIAS DE ESTUDIO Y TECNICAS DE APRENDIZAJE                         </t>
  </si>
  <si>
    <t xml:space="preserve">SILVA LOPEZ RAFAELA BLANCA                        </t>
  </si>
  <si>
    <t>SI313V51</t>
  </si>
  <si>
    <t xml:space="preserve">PROYEC. INTEGR.: CIENCIA BASICA, ING. EN COMPUT. Y TELECOM. </t>
  </si>
  <si>
    <t xml:space="preserve">MIRANDA CAMPOS KAREN SAMARA                       </t>
  </si>
  <si>
    <t>TEMAS SELEC. DE ING. EN COMPUTACION Y TELECOMUNICACIONES III</t>
  </si>
  <si>
    <t xml:space="preserve">AGUIRRE GUERRERO DANIELA                          </t>
  </si>
  <si>
    <t>14:00-15:00</t>
  </si>
  <si>
    <t>TEMAS SELECTOS DE ING. EN COMPUTACION Y TELECOMUNICACIONES V</t>
  </si>
  <si>
    <t xml:space="preserve">FALCON CARDONA JESUS GUILLERMO                    </t>
  </si>
  <si>
    <t>UCOPTV51</t>
  </si>
  <si>
    <t>15:00-16:00</t>
  </si>
  <si>
    <t xml:space="preserve">PROYEC. INTEGRADOR: CIENCIA BASICA, ING. SIST. MECATR. IND. </t>
  </si>
  <si>
    <t xml:space="preserve">PEREZ MARTINEZ FRANCISCO                          </t>
  </si>
  <si>
    <t>PPTINV01</t>
  </si>
  <si>
    <t xml:space="preserve">MECANICA CLASICA                                            </t>
  </si>
  <si>
    <t xml:space="preserve">ARAGON VERDUZCO DAVID ANTONIO                     </t>
  </si>
  <si>
    <t xml:space="preserve">PUERTA HUERTA JOSE PEDRO ANTONIO                  </t>
  </si>
  <si>
    <t>PPTGDV03</t>
  </si>
  <si>
    <t xml:space="preserve">LABORATORIO DE MEDICIONES Y MECANICA                        </t>
  </si>
  <si>
    <t xml:space="preserve">SANDOVAL GUTIERREZ JACOBO                         </t>
  </si>
  <si>
    <t>PPTGDV04</t>
  </si>
  <si>
    <t xml:space="preserve">PROBABILIDAD Y ESTADISTICA                                  </t>
  </si>
  <si>
    <t xml:space="preserve">ESCOBEDO ALVA JONATHAN OMEGA                      </t>
  </si>
  <si>
    <t xml:space="preserve">FACTIBILIDAD TECNICA, ECONOMICA Y FINANCIERA                </t>
  </si>
  <si>
    <t xml:space="preserve">TORRES CORTES LUISEL JONATAN                      </t>
  </si>
  <si>
    <t xml:space="preserve">ADMINISTRACION DE ORGANIZACIONES                            </t>
  </si>
  <si>
    <t xml:space="preserve">LABORATORIO DE CONTROL                                      </t>
  </si>
  <si>
    <t xml:space="preserve">ESTRUCTURA DE MATERIALES                                    </t>
  </si>
  <si>
    <t xml:space="preserve">FUENTES AZCATL RAUL                               </t>
  </si>
  <si>
    <t xml:space="preserve">RESISTENCIA DE LOS MATERIALES                               </t>
  </si>
  <si>
    <t xml:space="preserve">REACCIONES QUIMICAS                                         </t>
  </si>
  <si>
    <t xml:space="preserve">BUSSY  ANNE LAURE SABINE                          </t>
  </si>
  <si>
    <t xml:space="preserve">MATERIALES                                                  </t>
  </si>
  <si>
    <t xml:space="preserve">LUGO LUGO VIOLETA                                 </t>
  </si>
  <si>
    <t xml:space="preserve">ALGEBRA LINEAL                                              </t>
  </si>
  <si>
    <t xml:space="preserve">MACIAS VARGAS JOSE ALBERTO                        </t>
  </si>
  <si>
    <t xml:space="preserve">OSORNIO BERTHET LUIS JESUS                        </t>
  </si>
  <si>
    <t xml:space="preserve">TERMODINAMICA                                               </t>
  </si>
  <si>
    <t xml:space="preserve">CALCULO DIFERENCIAL                                         </t>
  </si>
  <si>
    <t xml:space="preserve">DURAN MEZA GABRIELA                               </t>
  </si>
  <si>
    <t>RTTGDV02</t>
  </si>
  <si>
    <t xml:space="preserve">ONDAS, CALOR Y FLUIDOS                                      </t>
  </si>
  <si>
    <t xml:space="preserve">HERNANDEZ ZAPATA ERNESTO                          </t>
  </si>
  <si>
    <t xml:space="preserve">SALAZAR LAURELES JOSE LUIS                        </t>
  </si>
  <si>
    <t xml:space="preserve">CALCULO INTEGRAL                                            </t>
  </si>
  <si>
    <t xml:space="preserve">TRANSPORTE EN TUBERIAS Y SISTEMAS DE ABASTECIMIENTO         </t>
  </si>
  <si>
    <t xml:space="preserve">INTRODUCCION A LA MICROBIOLOGIA                             </t>
  </si>
  <si>
    <t xml:space="preserve">BERISTAIN CARDOSO RICARDO                         </t>
  </si>
  <si>
    <t xml:space="preserve">ECOLOGIA                                                    </t>
  </si>
  <si>
    <t xml:space="preserve">MECANICA DE FLUIDOS AVANZADA                                </t>
  </si>
  <si>
    <t xml:space="preserve">FELIX FELIX JESUS RAMIRO                          </t>
  </si>
  <si>
    <t xml:space="preserve">TRANSFERENCIA DE MASA                                       </t>
  </si>
  <si>
    <t xml:space="preserve">REYES GUTIERREZ LAZARO RAYMUNDO                   </t>
  </si>
  <si>
    <t xml:space="preserve">PROCESOS DE TRATAMIENTO SECUNDARIO                          </t>
  </si>
  <si>
    <t xml:space="preserve">CULTURA DEL AGUA                                            </t>
  </si>
  <si>
    <t xml:space="preserve">MODELADO Y SIMULACION DE REDES DE ABASTECIMIENTO Y DRENAJE  </t>
  </si>
  <si>
    <t xml:space="preserve">SISTEMAS AVANZADOS DE TRATAMIENTO                           </t>
  </si>
  <si>
    <t xml:space="preserve">     -</t>
  </si>
  <si>
    <t xml:space="preserve">MODELADO Y SIMULACION DE AGUAS SUBTERRANEAS                 </t>
  </si>
  <si>
    <t xml:space="preserve">QUIMICA UNIVERSITARIA                                       </t>
  </si>
  <si>
    <t xml:space="preserve">LABORATORIO DE FISICA                                       </t>
  </si>
  <si>
    <t xml:space="preserve">QUIROZ VELAZQUEZ VICTOR EDUARDO                   </t>
  </si>
  <si>
    <t>SITGDV02</t>
  </si>
  <si>
    <t>SITGDV03</t>
  </si>
  <si>
    <t>SITGDV04</t>
  </si>
  <si>
    <t xml:space="preserve">CALCULO DE VARIAS VARIABLES                                 </t>
  </si>
  <si>
    <t xml:space="preserve">AUTOMATIZACION Y CONTROL                                    </t>
  </si>
  <si>
    <t xml:space="preserve">METODOS NUMERICOS                                           </t>
  </si>
  <si>
    <t xml:space="preserve">PABLO LEYVA HUGO                                  </t>
  </si>
  <si>
    <t>19:00-21:00</t>
  </si>
  <si>
    <t xml:space="preserve">PROGRAMACION APLICADA                                       </t>
  </si>
  <si>
    <t xml:space="preserve">CARRILLO GONZALEZ JOSE GERARDO                    </t>
  </si>
  <si>
    <t>Cátedra CONACyT</t>
  </si>
  <si>
    <t xml:space="preserve">FUNDAMENTOS DE DISEÑO LOGICO                                </t>
  </si>
  <si>
    <t xml:space="preserve">LAGUNA SANCHEZ GERARDO ABEL                       </t>
  </si>
  <si>
    <t xml:space="preserve">FUNDAMENTOS DE PROGRAMACION                                 </t>
  </si>
  <si>
    <t>SITBCV03</t>
  </si>
  <si>
    <t xml:space="preserve">DISPOSITIVOS ELECTRONICOS                                   </t>
  </si>
  <si>
    <t xml:space="preserve">LOPEZ MALDONADO GUILLERMO                         </t>
  </si>
  <si>
    <t xml:space="preserve">SISTEMAS BASADOS EN MICROCONTROLADORES                      </t>
  </si>
  <si>
    <t xml:space="preserve">CIRCUITOS ELECTRICOS II                                     </t>
  </si>
  <si>
    <t xml:space="preserve">ACONDICIONAMIENTO DE SEÑALES ELECTRICAS                     </t>
  </si>
  <si>
    <t xml:space="preserve">PROGRAMACION ORIENTADA A OBJETOS                            </t>
  </si>
  <si>
    <t xml:space="preserve">CAMPOS ELECTROMAGNETICOS                                    </t>
  </si>
  <si>
    <t xml:space="preserve">BASES DE DATOS                                              </t>
  </si>
  <si>
    <t xml:space="preserve">TEORIA DE LA INFORMACION Y CODIFICACION                     </t>
  </si>
  <si>
    <t xml:space="preserve">ORTEGA LAUREL CARLOS                              </t>
  </si>
  <si>
    <t xml:space="preserve">REDES DE COMUNICACION                                       </t>
  </si>
  <si>
    <t xml:space="preserve">RAMOS RAMOS VICTOR MANUEL                         </t>
  </si>
  <si>
    <t>UITECV01</t>
  </si>
  <si>
    <t>FUNDAMENTOS DE GEOLOGÍA</t>
  </si>
  <si>
    <t>21-P</t>
  </si>
  <si>
    <t>ISTIFV01</t>
  </si>
  <si>
    <t xml:space="preserve">INTRODUCCIÓN A LA QUÍMICA AMBIENTAL                         </t>
  </si>
  <si>
    <t>RT081V01</t>
  </si>
  <si>
    <t xml:space="preserve">SISTEMAS CIBERFÍSICOS: IMPLEMENTACIÓN BÁSICA CON ARDUINO           </t>
  </si>
  <si>
    <t>PP069V01</t>
  </si>
  <si>
    <t xml:space="preserve">SISTEMAS CIBERFÍSICOS: IMPLEMENTACIÓN BÁSICA CON ARDUINO                   </t>
  </si>
  <si>
    <t xml:space="preserve">MERLO ZAPATA CARLOS ALEJANDRO                     </t>
  </si>
  <si>
    <t xml:space="preserve">ROBOTS: PARTE I      </t>
  </si>
  <si>
    <t>PP088V51</t>
  </si>
  <si>
    <t xml:space="preserve">INTERNET DE LAS COSAS            </t>
  </si>
  <si>
    <t>LA090V51</t>
  </si>
  <si>
    <t xml:space="preserve">ESTRATEGIAS DE ESTUDIO Y TÉCNICAS DE APRENDIZAJE                     </t>
  </si>
  <si>
    <t>SI091V51</t>
  </si>
  <si>
    <t>SITINV01</t>
  </si>
  <si>
    <t xml:space="preserve">ECUACIONES DIFERENCIALES                                    </t>
  </si>
  <si>
    <t>FORMULACION DE PROYECTOS Y FUNDAMENTOS ECONOMICO FINANCIEROS</t>
  </si>
  <si>
    <t xml:space="preserve">CONTROL ANALOGICO                                           </t>
  </si>
  <si>
    <t xml:space="preserve">ESTATICA                                                    </t>
  </si>
  <si>
    <t xml:space="preserve">ELECTRONICA DE POTENCIA                                     </t>
  </si>
  <si>
    <t xml:space="preserve">INGENIERIA TERMICA                                          </t>
  </si>
  <si>
    <t xml:space="preserve">MECANISMOS                                                  </t>
  </si>
  <si>
    <t xml:space="preserve">DIAZ GUTIERREZ CARLOS EDUARDO                     </t>
  </si>
  <si>
    <t xml:space="preserve">DIBUJO ASISTIDO POR COMPUTADORA                             </t>
  </si>
  <si>
    <t xml:space="preserve">INSTRUMENTACION                                             </t>
  </si>
  <si>
    <t xml:space="preserve">DINAMICA DE SISTEMAS FISICOS                                </t>
  </si>
  <si>
    <t xml:space="preserve">TERMODINAMICA DE SOLUCIONES                                 </t>
  </si>
  <si>
    <t xml:space="preserve">BIOQUIMICA                                                  </t>
  </si>
  <si>
    <t xml:space="preserve">CANALES Y SISTEMAS DE DRENAJE                               </t>
  </si>
  <si>
    <t xml:space="preserve">TOXICIDAD Y CALIDAD DEL AGUA                                </t>
  </si>
  <si>
    <t xml:space="preserve">PROCESOS DE TRATAMIENTO PRIMARIO                            </t>
  </si>
  <si>
    <t xml:space="preserve">HIDROLOGIA                                                  </t>
  </si>
  <si>
    <t xml:space="preserve">TEOFILO SALVADOR EDUARDO                          </t>
  </si>
  <si>
    <t xml:space="preserve">APROVECHAMIENTOS HIDRAULICOS                                </t>
  </si>
  <si>
    <t xml:space="preserve">GUAYCOCHEA GUGLIELMI DARIO EDUARDO                </t>
  </si>
  <si>
    <t xml:space="preserve">MARCO JURIDICO Y POLITICO DEL AGUA                          </t>
  </si>
  <si>
    <t xml:space="preserve">CABALLERO DORANTES CARLOS ALBERTO                 </t>
  </si>
  <si>
    <t xml:space="preserve">GOBERNABILIDAD                                              </t>
  </si>
  <si>
    <t xml:space="preserve">MODELADO Y SIMULACION DE AGUAS SUPERFICIALES                </t>
  </si>
  <si>
    <t xml:space="preserve">PLANTAS POTABILIZADORAS                                     </t>
  </si>
  <si>
    <t xml:space="preserve">HIDROGEOQUIMICA Y MODELACION HIDROGEOQUIMICA                </t>
  </si>
  <si>
    <t xml:space="preserve">ELECTRICIDAD Y MAGNETISMO                                   </t>
  </si>
  <si>
    <t>SITECV51</t>
  </si>
  <si>
    <t xml:space="preserve">SISTEMAS DE INFORMACION GEOGRAFICA                          </t>
  </si>
  <si>
    <t xml:space="preserve">EMPRENDIMIENTO SOCIAL                                       </t>
  </si>
  <si>
    <t xml:space="preserve">CIRCUITOS ELECTRICOS I                                      </t>
  </si>
  <si>
    <t xml:space="preserve">URBINA MEDAL EDMUNDO GERARDO                      </t>
  </si>
  <si>
    <t xml:space="preserve">DISEÑO LOGICO AVANZADO                                      </t>
  </si>
  <si>
    <t xml:space="preserve">ALGORITMOS Y ESTRUCTURAS DE DATOS                           </t>
  </si>
  <si>
    <t xml:space="preserve">MATEMATICAS PARA ING. EN COMPUTACION Y TELECOMUNICACIONES   </t>
  </si>
  <si>
    <t xml:space="preserve">SEÑALES Y SISTEMAS                                          </t>
  </si>
  <si>
    <t xml:space="preserve">COMUNICACIONES ANALOGICAS                                   </t>
  </si>
  <si>
    <t xml:space="preserve">SISTEMAS OPERATIVOS                                         </t>
  </si>
  <si>
    <t xml:space="preserve">PROCESAMIENTO DIGITAL DE SEÑALES                            </t>
  </si>
  <si>
    <t xml:space="preserve">OPTICA Y FISICA MODERNA                                     </t>
  </si>
  <si>
    <t xml:space="preserve">FUNDAMENTOS DE LA ADMINISTRACION DE PROYECTOS DE SOFTWARE   </t>
  </si>
  <si>
    <t xml:space="preserve">NOMENCLATURA DE COMPUESTOS INORGANICOS   </t>
  </si>
  <si>
    <t xml:space="preserve">INTERNET DE LAS COSAS                       </t>
  </si>
  <si>
    <t xml:space="preserve">ESTRATEGIAS DE ESTUDIO Y TÉCNICAS DE APRENDIZAJE                  </t>
  </si>
  <si>
    <t>MIRANDA DE LA LAMA GENARO CVABODNI</t>
  </si>
  <si>
    <t>DEFINITIVA / RENUNCIA</t>
  </si>
  <si>
    <t>PSICOLOGÍA DE LA SALUD</t>
  </si>
  <si>
    <t>SA314V51</t>
  </si>
  <si>
    <t>NORMATIVA Y REGULACIONES EN LA EXPERIMENTACIÓN CLÍNICA</t>
  </si>
  <si>
    <t>MAYER VILLA PABLO ADOLFO</t>
  </si>
  <si>
    <t>SA388V01</t>
  </si>
  <si>
    <t>10:00 - 11:30</t>
  </si>
  <si>
    <t>INTRODUCCIÓN A LA BIOTECNOLOGÍA</t>
  </si>
  <si>
    <t>AGUIRRE GARRIDO JOSE FELIX</t>
  </si>
  <si>
    <t>AM378V51</t>
  </si>
  <si>
    <t>17:00 - 20:00</t>
  </si>
  <si>
    <t>BASES DE LA COMUNICACION MATEMATICA</t>
  </si>
  <si>
    <t>ALTGDV01</t>
  </si>
  <si>
    <t>CASTILLO GUAJARDO DERIK</t>
  </si>
  <si>
    <t>VARGAS CARAVEO ALEJANDRA</t>
  </si>
  <si>
    <t>SATGDV03</t>
  </si>
  <si>
    <t xml:space="preserve">08:00 - 11:00 </t>
  </si>
  <si>
    <t>PEREZ RUIZ RIGOBERTO VICENCIO</t>
  </si>
  <si>
    <t>11:00 -  14:00</t>
  </si>
  <si>
    <t xml:space="preserve">11:00 -14:00 </t>
  </si>
  <si>
    <t>BIOENERGETICA</t>
  </si>
  <si>
    <t>FABELA MORON MIRIAM FABIOLA</t>
  </si>
  <si>
    <t>ALTGDV51</t>
  </si>
  <si>
    <t>GARCIA ARELLANO HUMBERTO</t>
  </si>
  <si>
    <t xml:space="preserve">09:00 - 12:00 </t>
  </si>
  <si>
    <t>QUIMICA</t>
  </si>
  <si>
    <t>LOPEZ PEREZ MARCOS</t>
  </si>
  <si>
    <t>ALAVEZ ESPIDIO SILVESTRE DE JESUS</t>
  </si>
  <si>
    <t>13:00 - 16:00</t>
  </si>
  <si>
    <t>EJE INTEGRADOR: BASES FUNDAMENTALES DE LA VIDA</t>
  </si>
  <si>
    <t xml:space="preserve">12:30 - 14:00 </t>
  </si>
  <si>
    <t>GONZALEZ CERVANTES RINA MARIA</t>
  </si>
  <si>
    <t>09:00 - 12:00</t>
  </si>
  <si>
    <t>GUZMAN RAMOS KIOKO RUBI</t>
  </si>
  <si>
    <t>12:00 - 14:00</t>
  </si>
  <si>
    <t>11:00 - 13:30</t>
  </si>
  <si>
    <t>SALCEDO TELLO ANA PAMELA</t>
  </si>
  <si>
    <t>BIOLOGIA MOLECULAR</t>
  </si>
  <si>
    <t>MICROBIOLOGIA</t>
  </si>
  <si>
    <t xml:space="preserve">SEXUALIDAD HUMANA. </t>
  </si>
  <si>
    <t>DIAZ SOSA DULCE MARIA</t>
  </si>
  <si>
    <t>SA380V01</t>
  </si>
  <si>
    <t>PSICOMETRÍA</t>
  </si>
  <si>
    <t>SA400V51</t>
  </si>
  <si>
    <t>BIOMOLECULAS DE LOS ALIMENTOS Y METABOLISMO</t>
  </si>
  <si>
    <t>JIMENEZ GUZMAN JUDITH</t>
  </si>
  <si>
    <t>FERMENTACIONES EN ALIMENTOS</t>
  </si>
  <si>
    <t>LEON ESPINOSA ERIKA BERENICE</t>
  </si>
  <si>
    <t>TEMAS SELECTOS INTERDIVISIONALES EN CIENCIA Y TECNOLOGÍA DE ALIMENTOS I; BIENESTAR ANIMAL: CULTURA Y SOCIEDAD</t>
  </si>
  <si>
    <t>AM371V51</t>
  </si>
  <si>
    <t>GENETICA</t>
  </si>
  <si>
    <t>FLORES PEDROCHE JOSE FRANCISCO</t>
  </si>
  <si>
    <t>08:00 -11:00</t>
  </si>
  <si>
    <t>ELEMENTOS DE MODELACION MATRICIAL</t>
  </si>
  <si>
    <t>BIOSFERA</t>
  </si>
  <si>
    <t>LIST SANCHEZ RURIK HERMANN</t>
  </si>
  <si>
    <t>TAXONOMIA, SISTEMATICA Y FILOGENIA DE SERES VIVOS</t>
  </si>
  <si>
    <t>DIVERSIDAD BIOLOGICA</t>
  </si>
  <si>
    <t>CHAVEZ TOVAR JOSE CUAUHTEMOC</t>
  </si>
  <si>
    <t>CRUZ MARTINEZ ALICIA</t>
  </si>
  <si>
    <t>EJE INTEGRADOR: BIODIVERSIDAD</t>
  </si>
  <si>
    <t>VILLAVICENCIO PULIDO JOSE GEISER</t>
  </si>
  <si>
    <t>ECOLOGIA MICROBIANA</t>
  </si>
  <si>
    <t xml:space="preserve">12:00 -15:00 </t>
  </si>
  <si>
    <t>AMTECV02</t>
  </si>
  <si>
    <t>PROBLEMATICAS EN LOS SOCIOECOSISTEMAS</t>
  </si>
  <si>
    <t>PELZ SERRANO KARLA</t>
  </si>
  <si>
    <t>POLITICA Y LEGISLACION AMBIENTAL</t>
  </si>
  <si>
    <t>08:00 -09:30</t>
  </si>
  <si>
    <t>EDUCACION AMBIENTAL</t>
  </si>
  <si>
    <t xml:space="preserve">14:00 -15:30 </t>
  </si>
  <si>
    <t>INTRODUCCION A LA GEOMATICA</t>
  </si>
  <si>
    <t>15:30 -17:00</t>
  </si>
  <si>
    <t>EJE INTEGRADOR: PROBLEMATICAS AMBIENTALES</t>
  </si>
  <si>
    <t>AMTECV51</t>
  </si>
  <si>
    <t>15:00 -18:00</t>
  </si>
  <si>
    <t>DINAMICA DE POBLACIONES</t>
  </si>
  <si>
    <t>17:00:18:30</t>
  </si>
  <si>
    <t>ECO-EPIDEMIOLOGIA MATEMATICA</t>
  </si>
  <si>
    <t xml:space="preserve">15:30 -18:30 </t>
  </si>
  <si>
    <t>MEDICINA MATEMATICA</t>
  </si>
  <si>
    <t>TALLER DE TEMAS SELECTOS DE BIOLOGIA DE LA CONSERVACION</t>
  </si>
  <si>
    <t xml:space="preserve">VIRTUAL </t>
  </si>
  <si>
    <t>INTRODUCCIÓN A LA FICOLOGÍA</t>
  </si>
  <si>
    <t>AM396V01</t>
  </si>
  <si>
    <t>PROYECTO TERMINAL DE BIOLOGIA AMBIENTAL I</t>
  </si>
  <si>
    <t>AMTINV01</t>
  </si>
  <si>
    <t>PROYECTO TERMINAL DE BIOLOGIA AMBIENTAL II</t>
  </si>
  <si>
    <t>PROPIEDADES FISICOQUIMICAS Y FUNCIONALES DE LOS ALIMENTOS</t>
  </si>
  <si>
    <t>PRODUCCION AGRICOLA Y CALIDAD DEL PRODUCTO</t>
  </si>
  <si>
    <t>PRODUCCION ANIMAL Y CALIDAD DEL PRODUCTO</t>
  </si>
  <si>
    <t>13:00 - 15:00</t>
  </si>
  <si>
    <t>10:00 - 11:00</t>
  </si>
  <si>
    <t>ALIMENTOS ORGANICOS</t>
  </si>
  <si>
    <t>TECNOLOGIA DE ALIMENTOS</t>
  </si>
  <si>
    <t xml:space="preserve">13:00 - 16:00 </t>
  </si>
  <si>
    <t>ENZIMOLOGIA DE LA INDUSTRIA ALIMENTARIA</t>
  </si>
  <si>
    <t>GARCIA GARIBAY JOSE MARIANO</t>
  </si>
  <si>
    <t>FUNCIONALIDAD DE INGREDIENTES Y ADITIVOS</t>
  </si>
  <si>
    <t xml:space="preserve">09:30 - 12:30 </t>
  </si>
  <si>
    <t>TECNOLOGIA DE FRUTAS Y HORTALIZAS</t>
  </si>
  <si>
    <t>ALOPTV51</t>
  </si>
  <si>
    <t>16:00 - 17:30</t>
  </si>
  <si>
    <t xml:space="preserve">16:00 -19:00 </t>
  </si>
  <si>
    <t>SEXUALIDAD HUMANA</t>
  </si>
  <si>
    <t>INTRODUCCIÓN A LAS GEROCIENCIAS</t>
  </si>
  <si>
    <t>PSICOMETRIA</t>
  </si>
  <si>
    <t>APRENDIZAJE Y MEMORIA</t>
  </si>
  <si>
    <t>09:00 - 11:00</t>
  </si>
  <si>
    <t>11:30 - 14:00</t>
  </si>
  <si>
    <t>SENSOPERCEPCION</t>
  </si>
  <si>
    <t>PEREZ MORALES MAURICIO MARCEL</t>
  </si>
  <si>
    <t xml:space="preserve">09:00 -11:30 </t>
  </si>
  <si>
    <t>08:30 - 10:30</t>
  </si>
  <si>
    <t>PSICOLOGIA DEL ADULTO Y DEL ADULTO MAYOR</t>
  </si>
  <si>
    <t>COGNICION Y LENGUAJE</t>
  </si>
  <si>
    <t>ORDOÑEZ GOMEZ JOSE DOMINGO</t>
  </si>
  <si>
    <t>FISIOLOGIA DE LA CONDUCTA</t>
  </si>
  <si>
    <t>10:30 - 12:00</t>
  </si>
  <si>
    <t>NEUROCIENCIAS SOCIALES</t>
  </si>
  <si>
    <t xml:space="preserve">09:30 -11:00 </t>
  </si>
  <si>
    <t>INTERVENCIONES PSICOLOGICAS BASADAS EN EVIDENCIA</t>
  </si>
  <si>
    <t>PRACTICAS PROFESIONALES PARA PSICOLOGIA BIOMEDICA</t>
  </si>
  <si>
    <t>PACHECO LOPEZ GUSTAVO</t>
  </si>
  <si>
    <t>08:00 - 15:00</t>
  </si>
  <si>
    <t>08:00 -16:00</t>
  </si>
  <si>
    <t>ROMERO REBOLLAR CESAR</t>
  </si>
  <si>
    <t>INTRODUCCION A LA IMAGENOLOGIA CEREBRAL</t>
  </si>
  <si>
    <t>TOMA DE DECISIONES: NEUROECONOM., NEUROMARKET. Y COND. CONS.</t>
  </si>
  <si>
    <t>ESCALONA BUENDIA HECTOR BERNARDO</t>
  </si>
  <si>
    <t xml:space="preserve">DCBS </t>
  </si>
  <si>
    <t xml:space="preserve">FABELA MORON MIRIAM FABIOLA                       </t>
  </si>
  <si>
    <t xml:space="preserve">PROBLEMÁTICAS Y RETOS EN LA PRODUCCIÓN SUSTENTABLE DE ALIMENTOS                            </t>
  </si>
  <si>
    <t xml:space="preserve">CRUZ MONTERROSA ROSY GABRIELA                     </t>
  </si>
  <si>
    <t>AL321V01</t>
  </si>
  <si>
    <t xml:space="preserve">PEREZ RUIZ RIGOBERTO VICENCIO                     </t>
  </si>
  <si>
    <t xml:space="preserve">BIOTECNOLOGÍA ALIMENTARIA                             </t>
  </si>
  <si>
    <t xml:space="preserve">LEON ESPINOSA ERIKA BERENICE                      </t>
  </si>
  <si>
    <t>AL393V51</t>
  </si>
  <si>
    <t xml:space="preserve">REGRESIÓN                          </t>
  </si>
  <si>
    <t xml:space="preserve">CASTILLO GUAJARDO DERIK                           </t>
  </si>
  <si>
    <t>AM401V51</t>
  </si>
  <si>
    <t xml:space="preserve">BIOTECNOLOGÍA ALIMENTARIA                          </t>
  </si>
  <si>
    <t xml:space="preserve">BIOLOGIA CELULAR                                            </t>
  </si>
  <si>
    <t xml:space="preserve">GONZALEZ CERVANTES RINA MARIA                     </t>
  </si>
  <si>
    <t xml:space="preserve">BIOLOGIA MOLECULAR                                          </t>
  </si>
  <si>
    <t xml:space="preserve">LOPEZ PEREZ MARCOS                                </t>
  </si>
  <si>
    <t xml:space="preserve">GARCIA ARELLANO HUMBERTO                          </t>
  </si>
  <si>
    <t xml:space="preserve">LABORATORIO DE BIOQUIMICA                                   </t>
  </si>
  <si>
    <t xml:space="preserve">ESTRATEGIAS DE APRENDIZAJE Y TECNICAS DE ESTUDIO.                            </t>
  </si>
  <si>
    <t xml:space="preserve">TALAVERA PEÑA ANA KAREN                           </t>
  </si>
  <si>
    <t>SA313V51</t>
  </si>
  <si>
    <t xml:space="preserve">TEMAS SELECTOS EN CIENCIAS DE LA SALUD                     </t>
  </si>
  <si>
    <t xml:space="preserve">ROMERO REBOLLAR CESAR                             </t>
  </si>
  <si>
    <t>SA379V51</t>
  </si>
  <si>
    <t xml:space="preserve">MICROBIOLOGIA GENERAL                                       </t>
  </si>
  <si>
    <t xml:space="preserve">GARCIA GARIBAY JOSE MARIANO                       </t>
  </si>
  <si>
    <t xml:space="preserve">ALIMENTOS FUNCIONALES Y NUTRACEUTICOS                       </t>
  </si>
  <si>
    <t xml:space="preserve">JIMENEZ GUZMAN JUDITH                             </t>
  </si>
  <si>
    <t xml:space="preserve">FISIOLOGIA DE LA NUTRICION HUMANA                           </t>
  </si>
  <si>
    <t xml:space="preserve">BASES PARA EL ANALISIS DE DATOS I                           </t>
  </si>
  <si>
    <t xml:space="preserve">VILLAVICENCIO PULIDO JOSE GEISER                  </t>
  </si>
  <si>
    <t xml:space="preserve">GENETICA                                                    </t>
  </si>
  <si>
    <t xml:space="preserve">FLORES PEDROCHE JOSE FRANCISCO                    </t>
  </si>
  <si>
    <t xml:space="preserve">SALCEDO TELLO ANA PAMELA                          </t>
  </si>
  <si>
    <t>12:00-14:00</t>
  </si>
  <si>
    <t xml:space="preserve">ELEMENTOS DE MODELACION DINAMICA                            </t>
  </si>
  <si>
    <t xml:space="preserve">ECOLOGIA DE POBLACIONES                                     </t>
  </si>
  <si>
    <t xml:space="preserve">CHAVEZ TOVAR JOSE CUAUHTEMOC                      </t>
  </si>
  <si>
    <t xml:space="preserve">ECOLOGIA DE COMUNIDADES                                     </t>
  </si>
  <si>
    <t xml:space="preserve">GONZALEZ MAYA JOSE FERNANDO                       </t>
  </si>
  <si>
    <t xml:space="preserve">ECOLOGIA MICROBIANA                                         </t>
  </si>
  <si>
    <t xml:space="preserve">AGUIRRE GARRIDO JOSE FELIX                        </t>
  </si>
  <si>
    <t xml:space="preserve">EJE INTEGRADOR: ECOLOGIA                                    </t>
  </si>
  <si>
    <t xml:space="preserve">ECOTOXICOLOGIA                                              </t>
  </si>
  <si>
    <t xml:space="preserve">PROYECTOS DE EVALUACION DEL IMPACTO AMBIENTAL               </t>
  </si>
  <si>
    <t xml:space="preserve">TERPAN ACUÑA LEOBARDO                             </t>
  </si>
  <si>
    <t xml:space="preserve">ORDENAMIENTO TERRITORIAL                                    </t>
  </si>
  <si>
    <t xml:space="preserve">MODELACION INTEGRAL DE LOS IMPACTOS AMBIENTALES             </t>
  </si>
  <si>
    <t xml:space="preserve">RESTAURACION Y REHABILITACION DE ECOSISTEMAS                </t>
  </si>
  <si>
    <t xml:space="preserve">LIST SANCHEZ RURIK HERMANN                        </t>
  </si>
  <si>
    <t xml:space="preserve">PELZ SERRANO KARLA                                </t>
  </si>
  <si>
    <t xml:space="preserve">EJE INTEGRADOR: ORDENAMIENTO E IMPACTO AMBIENTAL            </t>
  </si>
  <si>
    <t xml:space="preserve">ZARZA VILLANUEVA HELIOT                           </t>
  </si>
  <si>
    <t xml:space="preserve">ANALISIS DE SERIES DE TIEMPO                                </t>
  </si>
  <si>
    <t xml:space="preserve">BIOLOGIA DE LA CONSERVACION                                 </t>
  </si>
  <si>
    <t xml:space="preserve">DESARROLLO, SUSTENTABILIDAD Y MANEJO DE SOCIO-ECOSISTEMAS   </t>
  </si>
  <si>
    <t xml:space="preserve">CRUZ MARTINEZ ALICIA                              </t>
  </si>
  <si>
    <t xml:space="preserve">INSTRUMENTOS REMEDIALES                                     </t>
  </si>
  <si>
    <t xml:space="preserve">EXTREMOFILIA                                                </t>
  </si>
  <si>
    <t xml:space="preserve">MICOLOGIA                                                   </t>
  </si>
  <si>
    <t xml:space="preserve">TEMAS SELECTOS DE BIOLOGIA AMBIENTAL                        </t>
  </si>
  <si>
    <t>17:00-20:00</t>
  </si>
  <si>
    <t xml:space="preserve">DINAMICA DE POBLACIONES                                     </t>
  </si>
  <si>
    <t xml:space="preserve">MEDICINA MATEMATICA                                         </t>
  </si>
  <si>
    <t xml:space="preserve">SEMINARIO DE TEMAS SELECTOS DE BIOLOGIA DE LA CONSERVACION  </t>
  </si>
  <si>
    <t>17:30-20:30</t>
  </si>
  <si>
    <t xml:space="preserve">SEMINARIO DE TEMAS SELECTOS DE BIOMATEMATICAS               </t>
  </si>
  <si>
    <t xml:space="preserve">REGRESIÓN                                           </t>
  </si>
  <si>
    <t xml:space="preserve">PROYECTO TERMINAL DE BIOLOGIA AMBIENTAL I                   </t>
  </si>
  <si>
    <t xml:space="preserve">PROYECTO TERMINAL DE BIOLOGIA AMBIENTAL II                  </t>
  </si>
  <si>
    <t xml:space="preserve">TEMAS SELECTOS EN CIENCIAS DE LA SALUD                                      </t>
  </si>
  <si>
    <t xml:space="preserve">QUIMICA DE ALIMENTOS: ESTRUCTURA Y REACTIVIDAD              </t>
  </si>
  <si>
    <t xml:space="preserve">EJE INTEGRADOR: BASES DE LA PRODUCCION DE LOS ALIMENTOS     </t>
  </si>
  <si>
    <t xml:space="preserve">PRODUCCION ACUICOLA, PESCA Y CALIDAD DEL PRODUCTO           </t>
  </si>
  <si>
    <t xml:space="preserve">RAYAS AMOR ADOLFO ARMANDO                         </t>
  </si>
  <si>
    <t xml:space="preserve">HISTORIA Y ANTROPOLOGIA ALIMENTARIA                         </t>
  </si>
  <si>
    <t xml:space="preserve">INOCUIDAD, ANALISIS DE RIESGOS Y CONTROL DE CALIDAD         </t>
  </si>
  <si>
    <t xml:space="preserve">DIAZ RAMIREZ MAYRA                                </t>
  </si>
  <si>
    <t xml:space="preserve">ANALISIS DE ALIMENTOS                                       </t>
  </si>
  <si>
    <t xml:space="preserve">ELEMENTOS DE INGENIERIA DE ALIMENTOS                        </t>
  </si>
  <si>
    <t xml:space="preserve">TOXICOLOGIA DE ALIMENTOS                                    </t>
  </si>
  <si>
    <t xml:space="preserve">MANEJO DE RESIDUOS DE LA INDUSTRIA ALIMENTARIA              </t>
  </si>
  <si>
    <t xml:space="preserve">TECNOLOGIA DE LACTEOS                                       </t>
  </si>
  <si>
    <t xml:space="preserve">BIOTECNOLOGÍA ALIMENTARIA  </t>
  </si>
  <si>
    <t xml:space="preserve">QUIMICA ORGANICA                                            </t>
  </si>
  <si>
    <t xml:space="preserve">BASES BIOLÓGICAS DE LA CONDUCTA                          </t>
  </si>
  <si>
    <t>AL303V01</t>
  </si>
  <si>
    <t xml:space="preserve">INTRODUCCIÓN A LAS GEROCIENCIAS                            </t>
  </si>
  <si>
    <t xml:space="preserve">ALAVEZ ESPIDIO SILVESTRE DE JESUS                 </t>
  </si>
  <si>
    <t xml:space="preserve">ESTRATEGIAS DE APRENDIZAJE Y TÉCNICAS DE ESTUDIO               </t>
  </si>
  <si>
    <t xml:space="preserve">ESTADISTICA Y DISEÑO EXPERIMENTAL                           </t>
  </si>
  <si>
    <t xml:space="preserve">SANDOVAL MONTIEL ALVARO ADRIAN                    </t>
  </si>
  <si>
    <t>09:00-12:00</t>
  </si>
  <si>
    <t xml:space="preserve">ANATOMIA Y FISIOLOGIA HUMANA                                </t>
  </si>
  <si>
    <t xml:space="preserve">MAYER VILLA PABLO ADOLFO                          </t>
  </si>
  <si>
    <t xml:space="preserve">INTRODUCCION A LA PSICOLOGIA                                </t>
  </si>
  <si>
    <t xml:space="preserve">HISTORIA DE LA PSICOLOGIA                                   </t>
  </si>
  <si>
    <t xml:space="preserve">PEREZ MORALES MAURICIO MARCEL                     </t>
  </si>
  <si>
    <t xml:space="preserve">PROYECTO INTEGRADOR PARA PSICOLOGIA BIOMEDICA I             </t>
  </si>
  <si>
    <t>SATINV01</t>
  </si>
  <si>
    <t xml:space="preserve">PSICOLOGIA DE LA PERSONALIDAD                               </t>
  </si>
  <si>
    <t xml:space="preserve">DIAZ SOSA DULCE MARIA                             </t>
  </si>
  <si>
    <t xml:space="preserve">MOTIVACION Y EMOCION                                        </t>
  </si>
  <si>
    <t xml:space="preserve">NEURODESARROLLO                                             </t>
  </si>
  <si>
    <t xml:space="preserve">ANALISIS EXPERIMENTAL DE LA CONDUCTA                        </t>
  </si>
  <si>
    <t xml:space="preserve">GUZMAN RAMOS KIOKO RUBI                           </t>
  </si>
  <si>
    <t>10:00-12:00</t>
  </si>
  <si>
    <t xml:space="preserve">PROYECTO INTEGRADOR PARA PSICOLOGIA BIOMEDICA II            </t>
  </si>
  <si>
    <t xml:space="preserve">PROYECTO TERMINAL DE PSICOLOGIA BIOMEDICA I                 </t>
  </si>
  <si>
    <t xml:space="preserve">PACHECO LOPEZ GUSTAVO                             </t>
  </si>
  <si>
    <t xml:space="preserve">MONTIEL CASTRO AUGUSTO JACOBO                     </t>
  </si>
  <si>
    <t xml:space="preserve">PSICOLOGIA COGNITIVA APLICADA                               </t>
  </si>
  <si>
    <t xml:space="preserve">TEMAS SELECTOS EN CIENCIAS COGNITIVAS APLICADAS I           </t>
  </si>
  <si>
    <t xml:space="preserve">PSICOLOGIA MEDICA                                           </t>
  </si>
  <si>
    <t xml:space="preserve">TEMAS SELECTOS EN PSICOLOGIA DE LA SALUD I                  </t>
  </si>
  <si>
    <t xml:space="preserve">ETOLOGIA HUMANA                                             </t>
  </si>
  <si>
    <t xml:space="preserve">ORDOÑEZ GOMEZ JOSE DOMINGO                        </t>
  </si>
  <si>
    <t xml:space="preserve">SOCIOBIOLOGIA                                               </t>
  </si>
  <si>
    <t xml:space="preserve">VARGAS CARAVEO ALEJANDRA                          </t>
  </si>
  <si>
    <t>SATIFV02</t>
  </si>
  <si>
    <t xml:space="preserve">SEXUALIDAD HUMANA                </t>
  </si>
  <si>
    <t>SA380V51</t>
  </si>
  <si>
    <t xml:space="preserve">FUNDAMENTOS DE FOTOGRAFÍA          </t>
  </si>
  <si>
    <t>AGROECOLOGÍA Y PRODUCCIÓN AGROPECUARIA SOSTENIBLE</t>
  </si>
  <si>
    <t>AL391V01</t>
  </si>
  <si>
    <t>BIENESTAR ANIMAL</t>
  </si>
  <si>
    <t>AL403V01</t>
  </si>
  <si>
    <t xml:space="preserve">PARENTESCO: EL VALOR DE LAS SIMILITUDES Y DIFERENCIAS                      </t>
  </si>
  <si>
    <t xml:space="preserve">QUIMICA ANALITICA                                           </t>
  </si>
  <si>
    <t xml:space="preserve">MICROBIOLOGIA                                               </t>
  </si>
  <si>
    <t xml:space="preserve">LABORATORIO DE MICROBIOLOGIA                                </t>
  </si>
  <si>
    <t xml:space="preserve">DESCUBRIENDO LA ESTADISTICA UTILIZANDO R. DOMINA EL PAQUETE R     </t>
  </si>
  <si>
    <t>AM404V51</t>
  </si>
  <si>
    <t xml:space="preserve">PROTOCOLOS ESTANDARIZADOS EN CIENCIAS BIOMEDICAS            </t>
  </si>
  <si>
    <t>SA381V51</t>
  </si>
  <si>
    <t xml:space="preserve">TEMAS SELECTOS EN CIENCIAS DE LA SALUD                      </t>
  </si>
  <si>
    <t xml:space="preserve">SEGURIDAD RADIOLÓGICA EN ÁMBITOS CLÍNICOS     </t>
  </si>
  <si>
    <t>SA401V51</t>
  </si>
  <si>
    <t xml:space="preserve">MICROBIOLOGIA DE ALIMENTOS                                  </t>
  </si>
  <si>
    <t>13:00-16:00</t>
  </si>
  <si>
    <t xml:space="preserve">FUNCIONALIDAD TECNOLOGICA DE BIOMOLECULAS DE LOS ALIMENTOS  </t>
  </si>
  <si>
    <t xml:space="preserve">NUTRICION HUMANA                                            </t>
  </si>
  <si>
    <t xml:space="preserve">PSICOLOGIA DEL CONSUMO                                      </t>
  </si>
  <si>
    <t xml:space="preserve">BASES PARA EL ANALISIS DE DATOS II                          </t>
  </si>
  <si>
    <t xml:space="preserve">MORFOFISIOLOGIA EVOLUTIVA ANIMAL                            </t>
  </si>
  <si>
    <t xml:space="preserve">MORFOFISIOLOGIA EVOLUTIVA VEGETAL                           </t>
  </si>
  <si>
    <t xml:space="preserve">ECOLOGIA FUNCIONAL                                          </t>
  </si>
  <si>
    <t xml:space="preserve">DINAMICA, EQUILIBRIO EN LOS ECOSISTEMAS                     </t>
  </si>
  <si>
    <t xml:space="preserve">GESTION AMBIENTAL                                           </t>
  </si>
  <si>
    <t xml:space="preserve">TALLER DE ESTIMACION Y MODELOS POBLACIONALES                </t>
  </si>
  <si>
    <t xml:space="preserve">GENETICA DE LA CONSERVACION                                 </t>
  </si>
  <si>
    <t xml:space="preserve">ECO-EPIDEMIOLOGIA MATEMATICA                                </t>
  </si>
  <si>
    <t xml:space="preserve">TALLER DE TEMAS SELECTOS DE BIOLOGIA DE LA CONSERVACION     </t>
  </si>
  <si>
    <t xml:space="preserve">REGRESION. DOMINA EL PAQUETE R                                                  </t>
  </si>
  <si>
    <t xml:space="preserve">PARENTESCO: EL VALOR DE LAS SIMILITUDES Y DIFERENCIAS       </t>
  </si>
  <si>
    <t xml:space="preserve">PROTOCOLOS ESTANDARIZADOS EN CIENCIAS BIOMEDICAS       </t>
  </si>
  <si>
    <t xml:space="preserve"> BIENESTAR ANIMAL</t>
  </si>
  <si>
    <t xml:space="preserve">UNA VISIÓN INTERDISCIPLINARIA A LA COVID-19                                    </t>
  </si>
  <si>
    <t>SA402V01</t>
  </si>
  <si>
    <t xml:space="preserve">BIOTECNOLOGIA Y NANOTECNOLOGIA DE LOS ALIMENTOS             </t>
  </si>
  <si>
    <t>ALTBCV51</t>
  </si>
  <si>
    <t xml:space="preserve">SISTEMAS ALIMENTARIOS SOSTENIBLES                           </t>
  </si>
  <si>
    <t xml:space="preserve">CULTURA ALIMENTARIA Y GASTRONOMIA                           </t>
  </si>
  <si>
    <t xml:space="preserve">ANALISIS SENSORIAL                                          </t>
  </si>
  <si>
    <t xml:space="preserve">PROCESOS BASICOS DE LA INDUSTRIA ALIMENTARIA                </t>
  </si>
  <si>
    <t xml:space="preserve">ESTRATEGIAS Y DESARROLLO DE MARCAS DE CALIDAD DIFERENCIADA  </t>
  </si>
  <si>
    <t xml:space="preserve">MODELOS DE TIPIFICACION EN ALIMENTOS                        </t>
  </si>
  <si>
    <t xml:space="preserve">EJE INTEGRADOR: DESARROLLO DE ALIMENTOS                     </t>
  </si>
  <si>
    <t xml:space="preserve">MALTA Y CERVEZA                                             </t>
  </si>
  <si>
    <t xml:space="preserve">TECNOLOGIA DE GRASAS Y ACEITES                              </t>
  </si>
  <si>
    <t xml:space="preserve">AGROECOLOGIA Y PRODUCCION AGROPECUARIA SOSTENIBLE           </t>
  </si>
  <si>
    <t xml:space="preserve">SEXUALIDAD HUMANA    </t>
  </si>
  <si>
    <t>SEGURIDAD RADIOLÓGICA EN ÁMBITOS CLÍNICOS</t>
  </si>
  <si>
    <t>FUNDAMENTOS DE FOTOGRAFÍA</t>
  </si>
  <si>
    <t xml:space="preserve">ANALISIS Y DISEÑO DE PROCESOS EN ALIMENTOS                  </t>
  </si>
  <si>
    <t xml:space="preserve">ESTADISTICA AVANZADA                                        </t>
  </si>
  <si>
    <t xml:space="preserve">PAIDOPSICOLOGIA                                             </t>
  </si>
  <si>
    <t xml:space="preserve">NEUROFISIOLOGIA                                             </t>
  </si>
  <si>
    <t xml:space="preserve">NEUROQUIMICA                                                </t>
  </si>
  <si>
    <t xml:space="preserve">NEUROFARMACOLOGIA Y ADICCION                                </t>
  </si>
  <si>
    <t xml:space="preserve">EVALUACION PSICOLOGICA                                      </t>
  </si>
  <si>
    <t xml:space="preserve">CLASIFICACION DE TRASTORNOS MENTALES                        </t>
  </si>
  <si>
    <t xml:space="preserve">PSICOLOGIA CLINICA                                          </t>
  </si>
  <si>
    <t xml:space="preserve">PROYECTO INTEGRADOR PARA PSICOLOGIA BIOMEDICA III           </t>
  </si>
  <si>
    <t xml:space="preserve">PROYECTO TERMINAL DE PSICOLOGIA BIOMEDICA II                </t>
  </si>
  <si>
    <t>ANALISIS DE PROBLEMATICAS COMPLEJAS I</t>
  </si>
  <si>
    <t>DE LA ROSA RODRIGUEZ JOSE JAVIER</t>
  </si>
  <si>
    <t>08:00 - 10:30
11:00 - 13:30</t>
  </si>
  <si>
    <t>08:00-10:30 
11:00-13:30</t>
  </si>
  <si>
    <t>FENOMENOLOGÍA PARA EL ARTE DIGITAL</t>
  </si>
  <si>
    <t>AH742V01</t>
  </si>
  <si>
    <t>HUMANIDADES Y TECNOLOGÍA</t>
  </si>
  <si>
    <t>INTRODUCCIÓN A LA VIDA UNIVERSITARIA</t>
  </si>
  <si>
    <t>HH615V01</t>
  </si>
  <si>
    <t>ROBLES SALVADOR ANA CAROLINA</t>
  </si>
  <si>
    <t>HH615V03</t>
  </si>
  <si>
    <t>PS615V02</t>
  </si>
  <si>
    <t>TÉCNICAS DE INSVESTIGACIÓN EN LAS CIENCIAS SOCIALES</t>
  </si>
  <si>
    <t>COTA DIAZ ELSA CECILIA</t>
  </si>
  <si>
    <t>PS805V01</t>
  </si>
  <si>
    <t>DISEÑO DE MATERIALES DIDÁCTICOS</t>
  </si>
  <si>
    <t>LIRA GARCIA ALBA ALEJANDRA</t>
  </si>
  <si>
    <t>EC768V01</t>
  </si>
  <si>
    <t>INTRODUCCIÓN AL DISEÑO INSTRUCCIONAL</t>
  </si>
  <si>
    <t>EC810V51</t>
  </si>
  <si>
    <t>SOCIOLOGÍA DE LA EDUCACIÓN SUPERIOR</t>
  </si>
  <si>
    <t>EC841V51</t>
  </si>
  <si>
    <t>ECONOMIA REGIONAL Y URBANA</t>
  </si>
  <si>
    <t>PS603V01</t>
  </si>
  <si>
    <t>CONFLICTOS SOCIOAMBIENTALES</t>
  </si>
  <si>
    <t>PS711V01</t>
  </si>
  <si>
    <t>INTRODUCCIÓN A LAS POLÍTICAS PÚBLICAS</t>
  </si>
  <si>
    <t>PS796V01</t>
  </si>
  <si>
    <t>LA TÉCNICA DE LOS GRUPOS FOCALES EN LA INVESTIGACIÓN CUALITATIVA.</t>
  </si>
  <si>
    <t>EC842V51</t>
  </si>
  <si>
    <t>CREACIÓN DE GUIÓN CINEMATOGRÁFICO</t>
  </si>
  <si>
    <t>INTRODUCCIÓN A LA INFOGRAFÍA Y VISUALIZACIÓN DE DATOS COMO MEDIOS EXPRESIVOS</t>
  </si>
  <si>
    <t>CASTRO MEAGHER ANNABEL</t>
  </si>
  <si>
    <t>AH822V01</t>
  </si>
  <si>
    <t>HISTORIA SOCIAL DE LA RECEPCIÓN EN EL SIGLO XXI</t>
  </si>
  <si>
    <t>HISTORIA Y ARQUEOLOGÍA DE LAS ARTE ELECTRÓNICAS Y DIGITALES EN MÉXICO</t>
  </si>
  <si>
    <t>MONREAL RAMIREZ JESUS FERNANDO</t>
  </si>
  <si>
    <t>AH848V01</t>
  </si>
  <si>
    <t>10:30 - 13:30</t>
  </si>
  <si>
    <t>TEORIA Y METODOLOGÍA FEMINISTA EN LAS CIENCIAS POLÍTICAS Y SOCIALES.</t>
  </si>
  <si>
    <t>GUERECA TORRES EVA RAQUEL</t>
  </si>
  <si>
    <t>PS648V01</t>
  </si>
  <si>
    <t>LECTURA Y REDACCIÓN</t>
  </si>
  <si>
    <t>PS707V01</t>
  </si>
  <si>
    <t>ADMINISTRACIÓN PÚBLICA MUNICIPAL</t>
  </si>
  <si>
    <t>ECOFEMINISMO, SOCIEDAD Y AMBIENTE</t>
  </si>
  <si>
    <t>PS846V01</t>
  </si>
  <si>
    <t>SINTESIS SONORA, PROGRAMACIÓN E INTERACTIVIDAD.</t>
  </si>
  <si>
    <t>AH656V01</t>
  </si>
  <si>
    <t>EL ARTE DE LA MEMORIA COLECTIVA. ARCHIVO Y CONSTRUCCIÓN ESTÉTICA EN LAS PRÁCTICAS DEL ARTE DIGITAL.</t>
  </si>
  <si>
    <t>AH837V01</t>
  </si>
  <si>
    <t>DIDÁCTICA DE LAS MATEMÁTICAS</t>
  </si>
  <si>
    <t>PALMAS PEREZ SANTIAGO ALONSO</t>
  </si>
  <si>
    <t>EC843V01</t>
  </si>
  <si>
    <t>INTRODUCCIÓN AL SIG: QGIS</t>
  </si>
  <si>
    <t>PS686V01</t>
  </si>
  <si>
    <t>FINANZAS PÚBLICAS MUNICIPALES</t>
  </si>
  <si>
    <t>PS723V01</t>
  </si>
  <si>
    <t>USO DE SOFTWARE PARA LA INVESTIGACIÓN CUALITATIVA</t>
  </si>
  <si>
    <t>PS845V01</t>
  </si>
  <si>
    <t>TALLER DE INTRODUCCIÓN A LA IMAGEN EN MOVIMIENTO</t>
  </si>
  <si>
    <t>ATLAS TI.</t>
  </si>
  <si>
    <t>RAMIREZ NIEVES ANGEL EDUARDO</t>
  </si>
  <si>
    <t>PS700V01</t>
  </si>
  <si>
    <t>HISTORIA, SUJETOS Y SABERES</t>
  </si>
  <si>
    <t>AHTGDV01</t>
  </si>
  <si>
    <t>09:00-12:30</t>
  </si>
  <si>
    <t>ARANDA BRITO LEONARDO</t>
  </si>
  <si>
    <t>ECTGDV01</t>
  </si>
  <si>
    <t>11:00 - 15:00</t>
  </si>
  <si>
    <t>LOPEZ SANDOVAL MARIA GUADALUPE</t>
  </si>
  <si>
    <t>MARTINEZ MENDOZA ABIGAIL</t>
  </si>
  <si>
    <t>FUNDAMENTOS DEL ESTADO MODERNO</t>
  </si>
  <si>
    <t>08:00-11:00
11:30-16:00</t>
  </si>
  <si>
    <t>GESTION E INSTITUCIONES</t>
  </si>
  <si>
    <t xml:space="preserve">08:00-10:30
11:00 - 13:30 </t>
  </si>
  <si>
    <t>08:00 -10:30
11:00 -13:30</t>
  </si>
  <si>
    <t>ADMINISTRACION Y POLITICAS PUBLICAS</t>
  </si>
  <si>
    <t>INSTRUMENTACION DE LAS POLITICAS PUBLICAS</t>
  </si>
  <si>
    <t>MARTINEZ CUERO JULIETA</t>
  </si>
  <si>
    <t>TEMAS SELECTOS</t>
  </si>
  <si>
    <t>08:00-10:30
11:00 - 13:30</t>
  </si>
  <si>
    <t>08:00 -10:30
11:00 - 13:30</t>
  </si>
  <si>
    <t>08:00-10:30 
11:00 -13:30</t>
  </si>
  <si>
    <t>521-I003</t>
  </si>
  <si>
    <t>ESTETICA Y PRACTICAS DEL ARTE DIGITAL CONTEMPORANEO</t>
  </si>
  <si>
    <t>AHTBCV01</t>
  </si>
  <si>
    <t>521-I005</t>
  </si>
  <si>
    <t>ARTE INTERACTIVO</t>
  </si>
  <si>
    <t>521-I008</t>
  </si>
  <si>
    <t>DISEÑO, GESTION Y PLANEACION DE PROYECTOS INTERDISCIPLINAR.</t>
  </si>
  <si>
    <t>PARADIGMAS TEORICOS DE LA EDUCACION Y LA COMUNICACION</t>
  </si>
  <si>
    <t>ORTIZ HENDERSON GLADYS</t>
  </si>
  <si>
    <t>PEREZ BAÑOS JOSE OMAR</t>
  </si>
  <si>
    <t>ENFOQUES PEDAGOGICOS CON TECNOLOGIAS DIGITALES</t>
  </si>
  <si>
    <t>CULTURA DIGITAL E INNOVACION EDUCATIVA</t>
  </si>
  <si>
    <t xml:space="preserve">ROBLES SALVADOR ANA CAROLINA                      </t>
  </si>
  <si>
    <t xml:space="preserve">PALMAS PEREZ SANTIAGO ALONSO                      </t>
  </si>
  <si>
    <t xml:space="preserve">GUERECA TORRES EVA RAQUEL                         </t>
  </si>
  <si>
    <t>HITIFV02</t>
  </si>
  <si>
    <t xml:space="preserve">GUTIERREZ GARZA RUBEN                             </t>
  </si>
  <si>
    <t xml:space="preserve">LOPEZ GARCIA JUAN CARLOS                          </t>
  </si>
  <si>
    <t xml:space="preserve">ANALISIS DE PROBLEMATICAS COMPLEJAS I                       </t>
  </si>
  <si>
    <t xml:space="preserve">SANCHEZ CARDONA LUZ MARIA                         </t>
  </si>
  <si>
    <t xml:space="preserve">MONREAL RAMIREZ JESUS FERNANDO                    </t>
  </si>
  <si>
    <t xml:space="preserve">ARANDA BRITO LEONARDO                             </t>
  </si>
  <si>
    <t xml:space="preserve">DE LA ROSA RODRIGUEZ JOSE JAVIER                  </t>
  </si>
  <si>
    <t xml:space="preserve">BLASQUEZ MARTINEZ LIDIA IVONNE                    </t>
  </si>
  <si>
    <t xml:space="preserve">CHAVEZ BECKER CARLOS GABRIEL                      </t>
  </si>
  <si>
    <t xml:space="preserve">MARTINEZ MENDOZA ABIGAIL                          </t>
  </si>
  <si>
    <t xml:space="preserve">ANALISIS DE PROBLEMATICAS COMPLEJAS II                      </t>
  </si>
  <si>
    <t xml:space="preserve">LARA CABALLERO MANUEL                             </t>
  </si>
  <si>
    <t xml:space="preserve">SOSA JUARICO MONICA ADRIANA                       </t>
  </si>
  <si>
    <t xml:space="preserve">FILOSOFÍA PARA EL ARTE DIGITAL                  </t>
  </si>
  <si>
    <t xml:space="preserve">MOSQUEDA GOMEZ CLAUDIA                            </t>
  </si>
  <si>
    <t>AH818V01</t>
  </si>
  <si>
    <t xml:space="preserve">LA PROPAGANDA NEGRA EN LAS CAMPAÑAS ELECTORALES                     </t>
  </si>
  <si>
    <t xml:space="preserve">RAMIREZ NIEVES ANGEL EDUARDO                      </t>
  </si>
  <si>
    <t>PS856V01</t>
  </si>
  <si>
    <t xml:space="preserve">ANÁLISIS REGIONAL Y URBANO.                  </t>
  </si>
  <si>
    <t xml:space="preserve">ROZGA LUTER RYSZARD EDWARD                        </t>
  </si>
  <si>
    <t>PS798V01</t>
  </si>
  <si>
    <t xml:space="preserve">INTRODUCCIÓN A LA INTERDISCIPLINA                       </t>
  </si>
  <si>
    <t>PS814V01</t>
  </si>
  <si>
    <t xml:space="preserve">SEMINARIO DE ANÁLISIS ELECTORAL 2021                   </t>
  </si>
  <si>
    <t xml:space="preserve">FIGUEROA ROMERO RAUL                              </t>
  </si>
  <si>
    <t>PS724V51</t>
  </si>
  <si>
    <t>17:30-19:00</t>
  </si>
  <si>
    <t xml:space="preserve">SEMINARIO DE INTRODUCCIÓN A LA FILOSOFÍA                      </t>
  </si>
  <si>
    <t xml:space="preserve">LOPEZ MORENO IGNACIO                              </t>
  </si>
  <si>
    <t xml:space="preserve">LABORATORIO DE CINE Y FILOSOFIA                    </t>
  </si>
  <si>
    <t>PS601V51</t>
  </si>
  <si>
    <t xml:space="preserve">TALLER DE INTRODUCCIÓN A LA IMAGEN EN MOVIMIENTO                           </t>
  </si>
  <si>
    <t xml:space="preserve">SASTRE DOMINGUEZ MARIA PAZ                        </t>
  </si>
  <si>
    <t xml:space="preserve">EL ARTE DE LA MEMORIA COLECTIVA. ARCHIVO Y CONSTRUCCIÓN ESTÉTICA EN LAS PRÁCTICAS DEL ARTE DIGITAL.                           </t>
  </si>
  <si>
    <t xml:space="preserve">CARTOGRAFÍA DIGITAL Y PRÁCTICAS ARTÍSTICAS                           </t>
  </si>
  <si>
    <t>AH862V01</t>
  </si>
  <si>
    <t xml:space="preserve">TÉCNICAS DE INVESTIGACIÓN PARA LA CIENCIAS SOCIALES.                       </t>
  </si>
  <si>
    <t xml:space="preserve">CORVERA SANCHEZ ALEJANDRO ANTONIO                 </t>
  </si>
  <si>
    <t>EC851V01</t>
  </si>
  <si>
    <t xml:space="preserve">GÉNERO, SOCIEDAD Y DERECHOS HUMANOS.                            </t>
  </si>
  <si>
    <t>PS695V01</t>
  </si>
  <si>
    <t xml:space="preserve">INTRODUCCIÓN A LA ECONOMIA                         </t>
  </si>
  <si>
    <t>PS754V01</t>
  </si>
  <si>
    <t xml:space="preserve">ADMINISTRACIÓN PÚBLICA MUNICIPAL                          </t>
  </si>
  <si>
    <t xml:space="preserve">MARTINEZ TIBURCIO MARIA GABRIELA                  </t>
  </si>
  <si>
    <t xml:space="preserve">VISUALIZACIÓN DE DATOS COMO MEDIO EXPRESIVO                        </t>
  </si>
  <si>
    <t xml:space="preserve">CASTRO MEAGHER ANNABEL                            </t>
  </si>
  <si>
    <t>AH859V01</t>
  </si>
  <si>
    <t xml:space="preserve">CONSTRUCCIÓN DEL DISCURSO VIRTUAL EN INTERNET Y REDES SOCIALES                      </t>
  </si>
  <si>
    <t>PS855V01</t>
  </si>
  <si>
    <t xml:space="preserve">TALLER DE ANÁLISIS SOBRE CONSEJOS CONSULTIVOS                       </t>
  </si>
  <si>
    <t>PS661V01</t>
  </si>
  <si>
    <t xml:space="preserve">HUMANIDADES Y TECNOLOGÍA                         </t>
  </si>
  <si>
    <t xml:space="preserve">ROSALES GONZALEZ RODRIGO                          </t>
  </si>
  <si>
    <t xml:space="preserve">FILOSOFÍA DE LA TECNOLOGÍA Y LA INTELIGENCIA                    </t>
  </si>
  <si>
    <t xml:space="preserve">OLIVARES SORIA EDMAR                              </t>
  </si>
  <si>
    <t>AH857V01</t>
  </si>
  <si>
    <t xml:space="preserve">FILOSOFÍA DE LA TECNOLOGÍA Y LA INTELIGENCIA ARTIFICIAL                    </t>
  </si>
  <si>
    <t xml:space="preserve">HISTORIA GENEALÓGICA DE LAS ARTES ELECTRÓNICAS Y DIGITALES EN MÉXICO                          </t>
  </si>
  <si>
    <t>AH860V01</t>
  </si>
  <si>
    <t xml:space="preserve">LIBROS Y LECTURA DIGITALES                         </t>
  </si>
  <si>
    <t>EC850V51</t>
  </si>
  <si>
    <t xml:space="preserve">ANÁLISIS DE POLÍTICAS HÍDRICAS EN MÉXICO                        </t>
  </si>
  <si>
    <t>PS854V01</t>
  </si>
  <si>
    <t xml:space="preserve">TECNOLOGÍAS DE LA INFORMACIÓN Y LA COMUNICACIÓN PARA EL DESARROLLO. INTRODUCCIÓN A SUS PRINCIPALES ENFOQUES                      </t>
  </si>
  <si>
    <t xml:space="preserve">HERNANDEZ RAZO OSCAR ENRIQUE                      </t>
  </si>
  <si>
    <t>EC809V51</t>
  </si>
  <si>
    <t xml:space="preserve">DESARROLLO DE PROYECTOS DE CREACIÓN ARTÍSTICA:VIDEOARTE                      </t>
  </si>
  <si>
    <t>AH655V51</t>
  </si>
  <si>
    <t xml:space="preserve">AUDIO DIGITAL                     </t>
  </si>
  <si>
    <t xml:space="preserve">ROCHA ITURBIDE MANUEL                             </t>
  </si>
  <si>
    <t>AH690V01</t>
  </si>
  <si>
    <t xml:space="preserve">ANALISIS DE REDES SOCIALES                      </t>
  </si>
  <si>
    <t>EC654V51</t>
  </si>
  <si>
    <t xml:space="preserve">POBREZA Y DESIGUALDAD                      </t>
  </si>
  <si>
    <t xml:space="preserve">MARTINEZ CUERO JULIETA                            </t>
  </si>
  <si>
    <t>PS836V01</t>
  </si>
  <si>
    <t xml:space="preserve">PROGRAMACIÓN DE VIDEOJUEGOS Y EXPERIENCIAS AUDIOVISUALES PARA LA WEB                        </t>
  </si>
  <si>
    <t xml:space="preserve">SOLIS GARCIA HUGO                                 </t>
  </si>
  <si>
    <t>AH861V01</t>
  </si>
  <si>
    <t xml:space="preserve">DISEÑO WEB RESPONSIVO                     </t>
  </si>
  <si>
    <t xml:space="preserve">PEREZ BARRADAS GERARDO ALFONSO                    </t>
  </si>
  <si>
    <t>DEFINITIVA (UAM AZCAPOTZALCO)</t>
  </si>
  <si>
    <t>EC849V51</t>
  </si>
  <si>
    <t xml:space="preserve">FUNDAMENTOS DEL ESTADO MODERNO                              </t>
  </si>
  <si>
    <t>08:00-10:30
16:30-19:30</t>
  </si>
  <si>
    <t>08:00-11:00
14:00-16:30</t>
  </si>
  <si>
    <t xml:space="preserve">     -     </t>
  </si>
  <si>
    <t xml:space="preserve">AGUILAR ASTORGA CARLOS RICARDO                    </t>
  </si>
  <si>
    <t xml:space="preserve">ESTADO Y SOCIEDAD EN MEXICO                                 </t>
  </si>
  <si>
    <t>11:30-16:30</t>
  </si>
  <si>
    <t>11:00-13:30
16:30-19:00</t>
  </si>
  <si>
    <t xml:space="preserve">DE LA CRUZ CARRILLO OMAR                          </t>
  </si>
  <si>
    <t xml:space="preserve">GOBIERNO Y POLITICAS PUBLICAS                               </t>
  </si>
  <si>
    <t xml:space="preserve">HERNANDEZ MAR RAUL                                </t>
  </si>
  <si>
    <t xml:space="preserve">INSTRUMENTACION DE LAS POLITICAS PUBLICAS                   </t>
  </si>
  <si>
    <t xml:space="preserve">DAVILA JAIME MARIBEL                              </t>
  </si>
  <si>
    <t>08:00-11:00 
11:30-14:00</t>
  </si>
  <si>
    <t xml:space="preserve">POLITICAS PUBLICAS Y SISTEMA INTERNACIONAL                  </t>
  </si>
  <si>
    <t>08:00-10:30 
11:30-14:00</t>
  </si>
  <si>
    <t>521-I001</t>
  </si>
  <si>
    <t xml:space="preserve">ORIGENES Y RUPTURAS DEL ARTE CONTEMPORANEO                  </t>
  </si>
  <si>
    <t>521-I006</t>
  </si>
  <si>
    <t xml:space="preserve">PRODUCCION Y COMUNICACION EN LA CULTURA COLABORATIVA        </t>
  </si>
  <si>
    <t xml:space="preserve">INTRODUCCION AL ESTUDIO DEL CAMPO EDUCATIVO                 </t>
  </si>
  <si>
    <t xml:space="preserve">ORTIZ HENDERSON GLADYS                            </t>
  </si>
  <si>
    <t xml:space="preserve">LINS RIBEIRO GUSTAVO SERGIO                       </t>
  </si>
  <si>
    <t xml:space="preserve">MORALES MONTES MITZI DANAE                        </t>
  </si>
  <si>
    <t xml:space="preserve">CULTURA DIGITAL E INNOVACION EDUCATIVA                      </t>
  </si>
  <si>
    <t xml:space="preserve">HERNANDEZ GUTIERREZ DANIEL                        </t>
  </si>
  <si>
    <t xml:space="preserve">PEREZ BAÑOS JOSE OMAR                             </t>
  </si>
  <si>
    <t xml:space="preserve">MENDOZA VON DER BORCH TATIANA MARIA               </t>
  </si>
  <si>
    <t xml:space="preserve">PLANEACION DE PROYECTOS EDUCATIVOS EN LINEA                 </t>
  </si>
  <si>
    <t xml:space="preserve">HERNANDEZ CERRITO PABLO CESAR                     </t>
  </si>
  <si>
    <t>VISITANTE (UAM AZCAPOTZALCO)</t>
  </si>
  <si>
    <t xml:space="preserve">LOPEZ SANDOVAL MARIA GUADALUPE                    </t>
  </si>
  <si>
    <t xml:space="preserve">ARTE Y COMUNICACIÓN                                           </t>
  </si>
  <si>
    <t>AH858V51</t>
  </si>
  <si>
    <t xml:space="preserve">LA TÉCNICA DE LA ENTREVISTA EN PROFUNDIDA                    </t>
  </si>
  <si>
    <t>EC826V51</t>
  </si>
  <si>
    <t>AHTINS02</t>
  </si>
  <si>
    <t>08:00-11:30
11:30-15:30</t>
  </si>
  <si>
    <t>08:00-10:30
12:00-15:00</t>
  </si>
  <si>
    <t>08:00-13:30
11:30-14:30</t>
  </si>
  <si>
    <t xml:space="preserve">INTRODUCCIÓN A LA TEORÍA FUNDAMENTADA       </t>
  </si>
  <si>
    <t>EC813V01</t>
  </si>
  <si>
    <t xml:space="preserve">INTRODUCCIÓN A LA VIDA UNIVERSITARIA       </t>
  </si>
  <si>
    <t xml:space="preserve">MACROECONOMÍA PARA LAS POLÍTICAS PÚBLICAS             </t>
  </si>
  <si>
    <t>PS637V01</t>
  </si>
  <si>
    <t xml:space="preserve">SEMINARIO OPTATIVO INTERDIVISIONAL. FILOSOFÍA DE LA TECNOLOGÍA E INTELIGENCIA ARTIFICIAL.              </t>
  </si>
  <si>
    <t xml:space="preserve">ARTE Y COMUNIDAD: ANÁLISIS DE CASOS DE ESTUDIO DEL ARTE CONTEMPORÁNEO                 </t>
  </si>
  <si>
    <t xml:space="preserve">BENITEZ DAVILA MONICA FRANCISCA                   </t>
  </si>
  <si>
    <t>AH864V01</t>
  </si>
  <si>
    <t xml:space="preserve">ARTE, ELECTRICIDAD Y NUEVOS MEDIOS. APROXIMACIONES DESDE LA HISTORIA DEL ARTE.        </t>
  </si>
  <si>
    <t>AH867V01</t>
  </si>
  <si>
    <t xml:space="preserve">APROXIMACIONES TEÓRICAS AL ESTUDIO DEL INTERNET                    </t>
  </si>
  <si>
    <t>EC863V01</t>
  </si>
  <si>
    <t xml:space="preserve">ANÁLISIS DEL SISTEMA EDUCATIVO NACIONAL                 </t>
  </si>
  <si>
    <t>EC881V51</t>
  </si>
  <si>
    <t xml:space="preserve">ANÁLISIS DE RELACIONES INTERNACIONALES               </t>
  </si>
  <si>
    <t>PS608V01</t>
  </si>
  <si>
    <t xml:space="preserve">INTRODUCCIÓN A LAS POLÍTICAS PÚBLICAS                       </t>
  </si>
  <si>
    <t xml:space="preserve">VAZQUEZ FERNANDEZ SALVADOR                        </t>
  </si>
  <si>
    <t>PS737V01</t>
  </si>
  <si>
    <t xml:space="preserve">TÉCNICAS DE INVESTIGACIÓN PARA LAS CIENCIAS SOCIALES                    </t>
  </si>
  <si>
    <t xml:space="preserve">HERNANDEZ DIEGO CELIA                             </t>
  </si>
  <si>
    <t>PS852V01</t>
  </si>
  <si>
    <t xml:space="preserve">FUNDAMENTOS DE LA ADMINISTRACIÓN               </t>
  </si>
  <si>
    <t>PS869V01</t>
  </si>
  <si>
    <t xml:space="preserve">PRESUPUESTO Y PROGRAMAS PÚBLICOS                     </t>
  </si>
  <si>
    <t xml:space="preserve">CERON DIAZ MONICA DEL CARMEN                      </t>
  </si>
  <si>
    <t>PS870V01</t>
  </si>
  <si>
    <t xml:space="preserve">ARTE Y COMUNICACIÓN               </t>
  </si>
  <si>
    <t xml:space="preserve">SEMINARIO OPTATIVO INTERDIVISIONAL. INTRODUCCIÓN AL APRENDIZAJE AUTOMÁTICO DESDE EL ARTE DIGITAL </t>
  </si>
  <si>
    <t>AH866V01</t>
  </si>
  <si>
    <t xml:space="preserve">RENDICIÓN DE CUENTAS Y PARTICIPACIÓN CIUDADANA                    </t>
  </si>
  <si>
    <t>PS602V01</t>
  </si>
  <si>
    <t xml:space="preserve">INFRAESTRUCTURA DE LA CIUDAD INTELIGENTE          </t>
  </si>
  <si>
    <t>PS868V01</t>
  </si>
  <si>
    <t>DIVULGACIÓN CIENTÍFICA EN INTERNET</t>
  </si>
  <si>
    <t>AH865V51</t>
  </si>
  <si>
    <t xml:space="preserve">LA IMPLEMENTACIÓN EN MÉXICO DE LA MATRIZ DE INDICADORES PARA RESULTADOS          </t>
  </si>
  <si>
    <t xml:space="preserve">DE LEON CALDERON ALMA PATRICIA                    </t>
  </si>
  <si>
    <t>PS722V01</t>
  </si>
  <si>
    <t xml:space="preserve">DESARROLLO DE PROYECTOS DE CREACIÓN ARTÍSTICA: VIDEOARTE                  </t>
  </si>
  <si>
    <t xml:space="preserve">PERCEPCIÓN VISUAL                        </t>
  </si>
  <si>
    <t xml:space="preserve">MEDIOS TÁCTICOS Y DISPOSITIVOS CRÍTICOS                   </t>
  </si>
  <si>
    <t>AH872V01</t>
  </si>
  <si>
    <t xml:space="preserve">FUTURO DE LOS ESPACIOS EDUCATIVOS: REFLEXIONES DESDE LA COMUNICACIÓN Y LA ARQUITECTURA              </t>
  </si>
  <si>
    <t>EC871V51</t>
  </si>
  <si>
    <t xml:space="preserve">ESTUDIOS DE LA GLOBALIZACIÓN                         </t>
  </si>
  <si>
    <t>EC879V01</t>
  </si>
  <si>
    <t xml:space="preserve">INTRODUCCIÓN A LA ECONOMÍA                      </t>
  </si>
  <si>
    <t xml:space="preserve">HERRAMIENTAS TEÓRICO-PRÁCTICAS PARA LA INVESTIGACIÓN EN LAS CIENCIAS SOCIALES              </t>
  </si>
  <si>
    <t>PS788V01</t>
  </si>
  <si>
    <t xml:space="preserve">POLÍTICAS PÚBLICAS PARA EL AGUA Y LA SEQUÍA: PROBLEMAS LOCALES Y NACIONALES                   </t>
  </si>
  <si>
    <t>PS874V01</t>
  </si>
  <si>
    <t xml:space="preserve">ECONOMÍA SOCIAL Y SOLIDARIA                       </t>
  </si>
  <si>
    <t>PS877V01</t>
  </si>
  <si>
    <t xml:space="preserve"> OPTINT</t>
  </si>
  <si>
    <t xml:space="preserve">ARTE SONORO                    </t>
  </si>
  <si>
    <t>AH706V01</t>
  </si>
  <si>
    <t xml:space="preserve">INTRODUCCION A LA IMAGEN EN MOVIMIENTO                     </t>
  </si>
  <si>
    <t xml:space="preserve">INVESTIGACIÓN-ACCIÓN, DEMOCRACIA Y PARTICIPACIÓN SOCIAL                    </t>
  </si>
  <si>
    <t>PS875V51</t>
  </si>
  <si>
    <t xml:space="preserve">DERECHO ELECTORAL MEXICANO                        </t>
  </si>
  <si>
    <t>PS876V51</t>
  </si>
  <si>
    <t xml:space="preserve">VISUALIZACIÓN Y SONIFICACIÓN DE DATOS           </t>
  </si>
  <si>
    <t>AH873V01</t>
  </si>
  <si>
    <t xml:space="preserve">TALLER OPTATIVO INTERDIVISIONAL. ORGANIZACIONES DE LA SOCIEDAD CIVIL Y EDUCACIÓN CÍVICA EN MÉXICO               </t>
  </si>
  <si>
    <t>PS786V01</t>
  </si>
  <si>
    <t xml:space="preserve">TALLER OPTATIVO INTERDIVISIONAL. EVALUACIÓN DE POLÍTICAS PÚBLICAS              </t>
  </si>
  <si>
    <t>PS833V51</t>
  </si>
  <si>
    <t xml:space="preserve">AUDITORÍA GUBERNAMENTAL                     </t>
  </si>
  <si>
    <t>PS878V51</t>
  </si>
  <si>
    <t>16:00-19:00</t>
  </si>
  <si>
    <t xml:space="preserve">HISTORIA, SUJETOS Y SABERES                                 </t>
  </si>
  <si>
    <t>11:00-13:30
14:00-16:30</t>
  </si>
  <si>
    <t xml:space="preserve">GESTION E INSTITUCIONES                                     </t>
  </si>
  <si>
    <t xml:space="preserve">ADMINISTRACION Y POLITICAS PUBLICAS                         </t>
  </si>
  <si>
    <t xml:space="preserve">TEMAS SELECTOS                                              </t>
  </si>
  <si>
    <t>521-I002</t>
  </si>
  <si>
    <t xml:space="preserve">INTRODUCCION AL ARTE DIGITAL                                </t>
  </si>
  <si>
    <t>08:00-11:15
11:30-15:00</t>
  </si>
  <si>
    <t>08:00-11:15</t>
  </si>
  <si>
    <t>08:00-11:15
11:30-15:15</t>
  </si>
  <si>
    <t xml:space="preserve">BORREGO ERRAZU MIGUEL                             </t>
  </si>
  <si>
    <t>521-I004</t>
  </si>
  <si>
    <t xml:space="preserve">COMUNICACION CREATIVA EN CULTURA DIGITAL                    </t>
  </si>
  <si>
    <t>521-I007</t>
  </si>
  <si>
    <t xml:space="preserve">APROPIACION SOCIAL DE LAS TIC                               </t>
  </si>
  <si>
    <t>11:00-14:30
15:00-18:00</t>
  </si>
  <si>
    <t>ECTBCV02</t>
  </si>
  <si>
    <t xml:space="preserve">COMUNICACION EDUCATIVA                                      </t>
  </si>
  <si>
    <t xml:space="preserve">GESTION Y EVALUACION DE PROGRAMAS EDUCATIVOS                </t>
  </si>
  <si>
    <t>ECTECS01</t>
  </si>
  <si>
    <t xml:space="preserve">PROBLEMÁTICAS Y RETOS EN LA PRODUCCIÓN SUSTENTABLE DE ALIMENTOS </t>
  </si>
  <si>
    <t>NOTA 114.2 RICSH</t>
  </si>
  <si>
    <t>Recepción de la información presentada por el Consejo Divisional de Ciencias Sociales y Humanidades sobre las adecuaciones efectuadas a los planes y programas de estudio de las licenciaturas en: Políticas Públicas</t>
  </si>
  <si>
    <t>Recepción de la información presentada por el Consejo Divisional de Ciencias Sociales y Humanidades sobre las adecuaciones efectuadas a los planes y programas de estudio de las licenciaturas en: Arte y Comunicación Digitales</t>
  </si>
  <si>
    <t>Recepción de la información presentada por el Consejo Divisional de Ciencias Sociales y Humanidades sobre las adecuaciones efectuadas a los planes y programas de estudio de las licenciaturas en: Educación y Tecnologías Digitales</t>
  </si>
  <si>
    <t>Profesores Definitivos por Sexo</t>
  </si>
  <si>
    <t>Bajas Definitivas (estado 4)</t>
  </si>
  <si>
    <t>Bajas Reglamentarias (estado 7)</t>
  </si>
  <si>
    <t>Dr. Laguna Sanchez  Gerardo Abel
Dr. Sandoval Gutiérrez Jacobo
Dra. Miranda Campos  Karen Samara   
Participantes                      
Dr. López Maldonado Guillermo
Dr. López Sauceda Juan                                                             
Dra.  Silva López Rafaela Blanca
Mtro. Puerta Huerta José Pedro Antonio
Dr.  Torres Cortes Luisel Jonatan
Dr.  Martínez Vázquez Daniel Librado
Dr.  von Büllow Philipp</t>
  </si>
  <si>
    <t>Dr. Philipp von Bulow</t>
  </si>
  <si>
    <t xml:space="preserve">Dr. López Galván Edgar
Dr. Reyes Gutiérrez Lázaro Raymundo
Dr. Soto Cortés Gabriel   
Participantes                                                                                                                                                                                                             
Dr. Cem Sarica
Dr. Eduardo Pereyra
Dr. Fabián Rivera Trejo
Dra. Elizabeth Teresita Romero Guzmán
Dra. Mercedes Lucero Chávez
</t>
  </si>
  <si>
    <t>Los Consejos Académicos de las tres divisiones informaron por escrito al Consejo Académico que no se presentaron a registro propuestas para el Premio.</t>
  </si>
  <si>
    <t>En 2021 se considera el egreso de alumnos en los trimestres 20 otoño, 21 invierno y 21 primavera.</t>
  </si>
  <si>
    <t>EGRESADOS DE LICENCIATURA (Por Plan y Sexo)</t>
  </si>
  <si>
    <t>17P</t>
  </si>
  <si>
    <t>17O</t>
  </si>
  <si>
    <t>AGA 21P</t>
  </si>
  <si>
    <t>17-P VS 21-P</t>
  </si>
  <si>
    <t>17-O VS 21-O</t>
  </si>
  <si>
    <t>Cohortes reales definidos mediante la comparación de información correspondiente a estados académicos del AGA del trimestre de ingreso con el AGA generado 4 años después (11P - 15P; 11O - 15-O; 12O - 16O; 13P- 17P y 13O - 17O; 14P-18P; 14O-18O; 15P-19P; 15O-19O; 16P-20P; 16O-20O; 17P-21P; 17O-21O)</t>
  </si>
  <si>
    <t>2017-2021</t>
  </si>
  <si>
    <t xml:space="preserve">Nota: En el Archivo General de Alumnos, de la octava semana para el trimestre 21 otoño, aparacen 9 registros con estado 5; sin emabrgo, no indican el año de titulación. </t>
  </si>
  <si>
    <t>Fuente: AGA 21O (8va semana)</t>
  </si>
  <si>
    <t>9T</t>
  </si>
  <si>
    <t>25T</t>
  </si>
  <si>
    <t>26T</t>
  </si>
  <si>
    <t>En esta tabla se actualiza anualmente el número de titulados</t>
  </si>
  <si>
    <t>Fuente: Elaborado con base en los datos del AGA 21O (8va semana)</t>
  </si>
  <si>
    <t>La categoría trimestres cursados corresponde a los trimestres donde el alumno tuvo alguna actividad académica</t>
  </si>
  <si>
    <t>Programación docente 20O, 21I y 21P</t>
  </si>
  <si>
    <t>22-I</t>
  </si>
  <si>
    <t>ALUMNADO EN POSGRADO</t>
  </si>
  <si>
    <t>Por trimestre de ingreso</t>
  </si>
  <si>
    <t xml:space="preserve">Alumnado activo </t>
  </si>
  <si>
    <t>21-O</t>
  </si>
  <si>
    <t>Femenio</t>
  </si>
  <si>
    <t>Bajas definitivas</t>
  </si>
  <si>
    <t>Fuente: Secretaría Academica de la División de Ciencias Biológicas y de la Salud.</t>
  </si>
  <si>
    <t>Becas de dispositivos</t>
  </si>
  <si>
    <t>Apoyo a la conectividad y acceso a la enseñanza remota PEER-PROTEMM</t>
  </si>
  <si>
    <t>* Para el caso de los egresados se consideran tabién los que correspoonde al trimestre 21 Otoño; sin embargo, para la movilidad el dato tienen corte en el trimestre 21-P, se actualizará al tener los resultados de la movilidad a concluir el trimestre 21-O.</t>
  </si>
  <si>
    <t>* Para el caso de los egresados se considera el corte a la cuarta semana del trimestre 21 Otoño; sin embargo, para la movilidad el dato tienen corte en el trimestre 21-P, se actualizará al tener los resultados de la movilidad a concluir el trimestre 21-O.</t>
  </si>
  <si>
    <t>Egresados</t>
  </si>
  <si>
    <t>2020-O</t>
  </si>
  <si>
    <t>ALUMNOS QUE REALIZARON PRÁCTICAS PROFESIONALES 2021</t>
  </si>
  <si>
    <t>PLAZAS UAM-LERMA POR DIVISIÓN</t>
  </si>
  <si>
    <t>PLAZAS ACADÉMICAS CON CONTRATACIÓN POR TIEMPO INDETERMINADO</t>
  </si>
  <si>
    <t>% DE PLAZAS ACADÉMICAS CON CONTRATACIÓN POR TIEMPO INDETERMINADO</t>
  </si>
  <si>
    <t>PERSONAL ACADÉMICO, CON CONTRATACIÓN POR TIEMPO INDETERMINADO, POR CATEGORÍA</t>
  </si>
  <si>
    <t>PERSONAL ACADÉMICO, CON CONTRATACIÓN POR TIEMPO INDETERMINADO, POR GRADO DE ESTUDIOS</t>
  </si>
  <si>
    <t>PERSONAL ACADÉMICO, CON CONTRATACIÓN POR TIEMPO INDETERMINADO, POR SEXO</t>
  </si>
  <si>
    <t xml:space="preserve">ALUMNOS ACTIVOS DE LICENCIATURA POR PLAZA TIEMPO COMPLETO* </t>
  </si>
  <si>
    <t>(*Promedio anual, no incluye Acuerdo RG)</t>
  </si>
  <si>
    <t>CONCURSOS CURRICULARES (Información al 31 de Dic de 2021)</t>
  </si>
  <si>
    <t>al 31 de diciembre de 2021</t>
  </si>
  <si>
    <t>Proyectos registrados en el COFON en 2021</t>
  </si>
  <si>
    <t>COORDINACIÓN DE INFRAESTRUCTURA Y GESTIÓN AMBIENTAL</t>
  </si>
  <si>
    <t>Rectoría de Unidad</t>
  </si>
  <si>
    <t>Dirección de División</t>
  </si>
  <si>
    <t>PROCESO DE PRESUPUESTACIÓN 2017-2021</t>
  </si>
  <si>
    <t>PROGRAMACIÓN DOCENTE TRIMESTRES 20 OTOÑO, 21 INVIERNO y 21 PRIMAVERA</t>
  </si>
  <si>
    <t>El Colegio Académico recibió la información del Consejo Divisional de Ciencias Biológicas y de la Salud, de la Unidad Lerma, sobre las siguientes adecuaciones:
1. Plan y programas de estudio de la Licenciatura en Biología Ambiental, entran en vigor en el trimestre 21-O</t>
  </si>
  <si>
    <t>Fuente: Elaborado con base en el Archivo General de Alumnos, Dirección de Sistemas Escolares, Departamento de Registro Escolar. Octava semana del trimestre 21-Otoño.</t>
  </si>
  <si>
    <t>Fuente: AGA 4ta semana: 11P; 11O; 12O; 13P; 13O; 14P; 14O; 15P; 15O; 16O; 17P; 17O; 18P; 18O; 19P; 19O; 20P; 20O; 21P; 21O (octava semana)</t>
  </si>
  <si>
    <t xml:space="preserve">Fuente: Elaborado con base en los datos del AGA 21 otoño, octava semana. </t>
  </si>
  <si>
    <t xml:space="preserve">Fuente: Coordinación de Sistemas Escolares. </t>
  </si>
  <si>
    <t>Visitantes/Plazas</t>
  </si>
  <si>
    <t>No se entregó en 2021</t>
  </si>
  <si>
    <t>Dictaminadoras divisionales al 31 de dic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</si>
</sst>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0_);\(0\)"/>
    <numFmt numFmtId="167" formatCode="0.0%"/>
    <numFmt numFmtId="168" formatCode="_(&quot;$&quot;* #,##0.00_);_(&quot;$&quot;* \(#,##0.00\);_(&quot;$&quot;* &quot;-&quot;??_);_(@_)"/>
    <numFmt numFmtId="169" formatCode="&quot;$&quot;#,##0_);[Red]\(&quot;$&quot;#,##0\)"/>
    <numFmt numFmtId="170" formatCode="&quot;$&quot;#.00"/>
    <numFmt numFmtId="171" formatCode="m\o\n\th\ d\,\ \y\y\y\y"/>
    <numFmt numFmtId="172" formatCode="#.00"/>
    <numFmt numFmtId="173" formatCode="#."/>
    <numFmt numFmtId="174" formatCode="%#.00"/>
    <numFmt numFmtId="175" formatCode="#,##0.0"/>
    <numFmt numFmtId="176" formatCode="0.0"/>
    <numFmt numFmtId="177" formatCode="[$-409]General"/>
    <numFmt numFmtId="178" formatCode="dd\-mmm\-yyyy"/>
    <numFmt numFmtId="179" formatCode="0.000"/>
    <numFmt numFmtId="180" formatCode="_-&quot;$&quot;* #,##0_-;\-&quot;$&quot;* #,##0_-;_-&quot;$&quot;* &quot;-&quot;??_-;_-@_-"/>
    <numFmt numFmtId="181" formatCode="dd&quot;-&quot;mmm&quot;-&quot;yy;@"/>
    <numFmt numFmtId="182" formatCode="dd&quot;-&quot;mmm&quot;-&quot;yy"/>
    <numFmt numFmtId="183" formatCode="&quot;$&quot;#,##0"/>
    <numFmt numFmtId="184" formatCode="&quot;$&quot;#,##0.00"/>
    <numFmt numFmtId="185" formatCode="_-* #,##0_-;\-* #,##0_-;_-* &quot;-&quot;??_-;_-@_-"/>
  </numFmts>
  <fonts count="3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11"/>
      <name val="Arial"/>
      <family val="2"/>
    </font>
    <font>
      <sz val="9"/>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10"/>
      <color indexed="8"/>
      <name val="Arial"/>
      <family val="2"/>
    </font>
    <font>
      <u/>
      <sz val="10"/>
      <color indexed="12"/>
      <name val="Arial"/>
      <family val="2"/>
    </font>
    <font>
      <sz val="12"/>
      <name val="Arial"/>
      <family val="2"/>
    </font>
    <font>
      <b/>
      <sz val="14"/>
      <name val="Arial"/>
      <family val="2"/>
    </font>
    <font>
      <sz val="10"/>
      <name val="Arial"/>
      <family val="2"/>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8"/>
      <name val="Calibri"/>
      <family val="2"/>
      <scheme val="minor"/>
    </font>
    <font>
      <b/>
      <sz val="11"/>
      <color theme="1"/>
      <name val="Calibri"/>
      <family val="2"/>
      <scheme val="minor"/>
    </font>
    <font>
      <b/>
      <sz val="14"/>
      <color theme="1"/>
      <name val="Calibri"/>
      <family val="2"/>
      <scheme val="minor"/>
    </font>
    <font>
      <sz val="10"/>
      <name val="Arial"/>
      <family val="2"/>
    </font>
    <font>
      <sz val="10"/>
      <name val="Arial"/>
      <family val="2"/>
    </font>
    <font>
      <sz val="11"/>
      <color indexed="8"/>
      <name val="Calibri"/>
      <family val="2"/>
      <scheme val="minor"/>
    </font>
    <font>
      <b/>
      <sz val="10"/>
      <name val="Calibri"/>
      <family val="2"/>
      <scheme val="minor"/>
    </font>
    <font>
      <sz val="9"/>
      <name val="Calibri"/>
      <family val="2"/>
      <scheme val="minor"/>
    </font>
    <font>
      <b/>
      <sz val="12"/>
      <name val="Calibri"/>
      <family val="2"/>
      <scheme val="minor"/>
    </font>
    <font>
      <sz val="10"/>
      <name val="Calibri"/>
      <family val="2"/>
    </font>
    <font>
      <sz val="11"/>
      <name val="Calibri"/>
      <family val="2"/>
    </font>
    <font>
      <b/>
      <sz val="14"/>
      <name val="Calibri"/>
      <family val="2"/>
      <scheme val="minor"/>
    </font>
    <font>
      <sz val="10"/>
      <name val="Book Antiqua"/>
      <family val="1"/>
    </font>
    <font>
      <sz val="1"/>
      <color indexed="8"/>
      <name val="Courier"/>
      <family val="3"/>
    </font>
    <font>
      <sz val="10"/>
      <name val="MS Sans Serif"/>
      <family val="2"/>
    </font>
    <font>
      <b/>
      <sz val="1"/>
      <color indexed="8"/>
      <name val="Courier"/>
      <family val="3"/>
    </font>
    <font>
      <u/>
      <sz val="8.8000000000000007"/>
      <color rgb="FF0000FF"/>
      <name val="Calibri"/>
      <family val="2"/>
    </font>
    <font>
      <b/>
      <sz val="11"/>
      <color rgb="FFAD25A8"/>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sz val="10"/>
      <name val="Arial"/>
      <family val="2"/>
    </font>
    <font>
      <b/>
      <sz val="11"/>
      <color theme="1"/>
      <name val="Arial"/>
      <family val="2"/>
    </font>
    <font>
      <sz val="11"/>
      <color rgb="FFAD25A8"/>
      <name val="Calibri"/>
      <family val="2"/>
      <scheme val="minor"/>
    </font>
    <font>
      <sz val="11"/>
      <color rgb="FFAD25A8"/>
      <name val="Calibri"/>
      <family val="2"/>
    </font>
    <font>
      <sz val="12"/>
      <color theme="1"/>
      <name val="Calibri"/>
      <family val="2"/>
      <scheme val="minor"/>
    </font>
    <font>
      <sz val="14"/>
      <name val="Calibri"/>
      <family val="2"/>
      <scheme val="minor"/>
    </font>
    <font>
      <b/>
      <sz val="14"/>
      <color rgb="FFFF0000"/>
      <name val="Calibri"/>
      <family val="2"/>
      <scheme val="minor"/>
    </font>
    <font>
      <b/>
      <sz val="10"/>
      <name val="Arial"/>
      <family val="2"/>
    </font>
    <font>
      <sz val="10"/>
      <color rgb="FFFF0000"/>
      <name val="Calibri"/>
      <family val="2"/>
      <scheme val="minor"/>
    </font>
    <font>
      <b/>
      <sz val="11"/>
      <color theme="0"/>
      <name val="Calibri"/>
      <family val="2"/>
      <scheme val="minor"/>
    </font>
    <font>
      <sz val="10"/>
      <color theme="1"/>
      <name val="Arial"/>
      <family val="2"/>
    </font>
    <font>
      <b/>
      <sz val="16"/>
      <name val="Calibri"/>
      <family val="2"/>
      <scheme val="minor"/>
    </font>
    <font>
      <sz val="11"/>
      <color theme="0" tint="-0.249977111117893"/>
      <name val="Calibri"/>
      <family val="2"/>
      <scheme val="minor"/>
    </font>
    <font>
      <u/>
      <sz val="11"/>
      <color theme="10"/>
      <name val="Calibri"/>
      <family val="2"/>
      <scheme val="minor"/>
    </font>
    <font>
      <u/>
      <sz val="11"/>
      <color theme="10"/>
      <name val="Calibri"/>
      <family val="2"/>
    </font>
    <font>
      <sz val="8"/>
      <name val="Helv"/>
    </font>
    <font>
      <sz val="12"/>
      <color indexed="8"/>
      <name val="Verdana"/>
      <family val="2"/>
    </font>
    <font>
      <sz val="11"/>
      <color rgb="FF000000"/>
      <name val="Calibri"/>
      <family val="2"/>
      <charset val="1"/>
    </font>
    <font>
      <b/>
      <sz val="11"/>
      <color rgb="FFAD25A8"/>
      <name val="Calibri"/>
      <family val="2"/>
    </font>
    <font>
      <b/>
      <sz val="14"/>
      <name val="Calibri"/>
      <family val="2"/>
    </font>
    <font>
      <b/>
      <sz val="9"/>
      <color indexed="81"/>
      <name val="Tahoma"/>
      <family val="2"/>
    </font>
    <font>
      <sz val="9"/>
      <color indexed="81"/>
      <name val="Tahoma"/>
      <family val="2"/>
    </font>
    <font>
      <sz val="11"/>
      <color theme="0"/>
      <name val="Calibri"/>
      <family val="2"/>
      <scheme val="minor"/>
    </font>
    <font>
      <sz val="12"/>
      <color indexed="8"/>
      <name val="Century Gothic"/>
      <family val="2"/>
    </font>
    <font>
      <sz val="10"/>
      <color rgb="FF000000"/>
      <name val="Calibri"/>
      <family val="2"/>
      <scheme val="minor"/>
    </font>
    <font>
      <sz val="10"/>
      <name val="Arial"/>
      <family val="2"/>
    </font>
    <font>
      <i/>
      <sz val="11"/>
      <name val="Calibri"/>
      <family val="2"/>
      <scheme val="minor"/>
    </font>
    <font>
      <b/>
      <sz val="10"/>
      <color rgb="FFAD25A8"/>
      <name val="Calibri"/>
      <family val="2"/>
      <scheme val="minor"/>
    </font>
    <font>
      <sz val="12"/>
      <name val="Calibri"/>
      <family val="2"/>
      <scheme val="minor"/>
    </font>
    <font>
      <sz val="9"/>
      <color theme="1"/>
      <name val="Calibri"/>
      <family val="2"/>
      <scheme val="minor"/>
    </font>
    <font>
      <b/>
      <sz val="9"/>
      <color theme="1"/>
      <name val="Calibri"/>
      <family val="2"/>
      <scheme val="minor"/>
    </font>
    <font>
      <b/>
      <sz val="16"/>
      <color rgb="FF000000"/>
      <name val="Calibri"/>
      <family val="2"/>
      <scheme val="minor"/>
    </font>
    <font>
      <sz val="10"/>
      <color indexed="8"/>
      <name val="Calibri"/>
      <family val="2"/>
      <scheme val="minor"/>
    </font>
    <font>
      <sz val="10"/>
      <name val="Arial"/>
      <family val="2"/>
    </font>
    <font>
      <b/>
      <sz val="8"/>
      <name val="Arial"/>
      <family val="2"/>
    </font>
    <font>
      <b/>
      <sz val="10"/>
      <color rgb="FF000000"/>
      <name val="Calibri"/>
      <family val="2"/>
      <scheme val="minor"/>
    </font>
    <font>
      <sz val="8"/>
      <color theme="1"/>
      <name val="Calibri"/>
      <family val="2"/>
      <scheme val="minor"/>
    </font>
    <font>
      <sz val="10"/>
      <name val="Times New Roman"/>
      <family val="1"/>
      <charset val="204"/>
    </font>
    <font>
      <b/>
      <sz val="9"/>
      <name val="Calibri"/>
      <family val="2"/>
      <scheme val="minor"/>
    </font>
    <font>
      <b/>
      <sz val="11"/>
      <color indexed="8"/>
      <name val="Calibri"/>
      <family val="2"/>
      <scheme val="minor"/>
    </font>
    <font>
      <sz val="11"/>
      <color indexed="8"/>
      <name val="Century Gothic"/>
      <family val="2"/>
    </font>
    <font>
      <sz val="10"/>
      <color indexed="8"/>
      <name val="Century Gothic"/>
      <family val="2"/>
    </font>
    <font>
      <b/>
      <sz val="12"/>
      <name val="Century Gothic"/>
      <family val="2"/>
    </font>
    <font>
      <sz val="12"/>
      <name val="Century Gothic"/>
      <family val="2"/>
    </font>
    <font>
      <b/>
      <sz val="16"/>
      <color theme="1"/>
      <name val="Calibri"/>
      <family val="2"/>
      <scheme val="minor"/>
    </font>
    <font>
      <sz val="11"/>
      <color theme="1"/>
      <name val="Arial"/>
      <family val="2"/>
    </font>
    <font>
      <sz val="9"/>
      <color indexed="8"/>
      <name val="Calibri"/>
      <family val="2"/>
      <scheme val="minor"/>
    </font>
    <font>
      <sz val="12"/>
      <color indexed="8"/>
      <name val="Calibri"/>
      <family val="2"/>
      <charset val="1"/>
    </font>
    <font>
      <sz val="10"/>
      <name val="Century Gothic"/>
      <family val="2"/>
    </font>
    <font>
      <sz val="8"/>
      <color theme="1"/>
      <name val="Arial"/>
      <family val="2"/>
    </font>
    <font>
      <sz val="7"/>
      <color indexed="8"/>
      <name val="Calibri"/>
      <family val="2"/>
      <scheme val="minor"/>
    </font>
    <font>
      <b/>
      <sz val="8"/>
      <color indexed="8"/>
      <name val="Calibri"/>
      <family val="2"/>
      <scheme val="minor"/>
    </font>
    <font>
      <sz val="11"/>
      <color rgb="FF9C0006"/>
      <name val="Calibri"/>
      <family val="2"/>
      <scheme val="minor"/>
    </font>
    <font>
      <b/>
      <sz val="11"/>
      <color rgb="FF9B2195"/>
      <name val="Calibri"/>
      <family val="2"/>
      <scheme val="minor"/>
    </font>
    <font>
      <sz val="10"/>
      <name val="Arial"/>
      <family val="2"/>
    </font>
    <font>
      <b/>
      <sz val="12"/>
      <color theme="0"/>
      <name val="Calibri"/>
      <family val="2"/>
      <scheme val="minor"/>
    </font>
    <font>
      <b/>
      <sz val="10"/>
      <color theme="0"/>
      <name val="Calibri"/>
      <family val="2"/>
      <scheme val="minor"/>
    </font>
    <font>
      <b/>
      <sz val="10"/>
      <color theme="0"/>
      <name val="Arial"/>
      <family val="2"/>
    </font>
    <font>
      <i/>
      <sz val="10"/>
      <color theme="1"/>
      <name val="Calibri"/>
      <family val="2"/>
      <scheme val="minor"/>
    </font>
    <font>
      <b/>
      <sz val="11"/>
      <color theme="1"/>
      <name val="Calibri"/>
      <family val="2"/>
    </font>
    <font>
      <b/>
      <sz val="9"/>
      <color theme="0"/>
      <name val="Calibri"/>
      <family val="2"/>
      <scheme val="minor"/>
    </font>
    <font>
      <b/>
      <sz val="14"/>
      <color rgb="FF000000"/>
      <name val="Calibri"/>
      <family val="2"/>
      <scheme val="minor"/>
    </font>
    <font>
      <b/>
      <sz val="13"/>
      <name val="Calibri"/>
      <family val="2"/>
      <scheme val="minor"/>
    </font>
    <font>
      <b/>
      <vertAlign val="superscript"/>
      <sz val="11"/>
      <name val="Calibri"/>
      <family val="2"/>
      <scheme val="minor"/>
    </font>
    <font>
      <b/>
      <sz val="11"/>
      <color rgb="FFFF0000"/>
      <name val="Calibri"/>
      <family val="2"/>
      <scheme val="minor"/>
    </font>
    <font>
      <sz val="11"/>
      <color theme="1" tint="4.9989318521683403E-2"/>
      <name val="Calibri"/>
      <family val="2"/>
      <scheme val="minor"/>
    </font>
    <font>
      <sz val="11"/>
      <color rgb="FF000000"/>
      <name val="Calibri"/>
      <family val="2"/>
      <scheme val="minor"/>
    </font>
    <font>
      <u/>
      <sz val="10"/>
      <color indexed="12"/>
      <name val="Calibri"/>
      <family val="2"/>
      <scheme val="minor"/>
    </font>
    <font>
      <sz val="11"/>
      <color theme="1"/>
      <name val="Calibri"/>
      <family val="2"/>
    </font>
    <font>
      <b/>
      <sz val="11"/>
      <color theme="0"/>
      <name val="Calibri"/>
      <family val="2"/>
    </font>
    <font>
      <sz val="11"/>
      <color rgb="FF000000"/>
      <name val="Calibri"/>
      <family val="2"/>
    </font>
    <font>
      <u/>
      <sz val="11"/>
      <color indexed="12"/>
      <name val="Calibri"/>
      <family val="2"/>
      <scheme val="minor"/>
    </font>
    <font>
      <b/>
      <vertAlign val="superscript"/>
      <sz val="11"/>
      <color theme="1"/>
      <name val="Calibri"/>
      <family val="2"/>
      <scheme val="minor"/>
    </font>
    <font>
      <sz val="11"/>
      <color rgb="FFCD032E"/>
      <name val="Calibri"/>
      <family val="2"/>
      <scheme val="minor"/>
    </font>
    <font>
      <sz val="11"/>
      <color rgb="FF57A519"/>
      <name val="Calibri"/>
      <family val="2"/>
      <scheme val="minor"/>
    </font>
    <font>
      <sz val="11"/>
      <color rgb="FF333333"/>
      <name val="Calibri"/>
      <family val="2"/>
      <scheme val="minor"/>
    </font>
    <font>
      <b/>
      <i/>
      <sz val="11"/>
      <name val="Calibri"/>
      <family val="2"/>
      <scheme val="minor"/>
    </font>
    <font>
      <b/>
      <sz val="14"/>
      <color theme="1"/>
      <name val="Calibri"/>
      <family val="2"/>
    </font>
    <font>
      <b/>
      <sz val="16"/>
      <color theme="1"/>
      <name val="Calibri"/>
      <family val="2"/>
    </font>
    <font>
      <sz val="7"/>
      <name val="Calibri"/>
      <family val="2"/>
      <scheme val="minor"/>
    </font>
    <font>
      <sz val="10"/>
      <color theme="1"/>
      <name val="Calibri"/>
      <family val="2"/>
    </font>
    <font>
      <b/>
      <sz val="11"/>
      <color rgb="FF9B2190"/>
      <name val="Calibri"/>
      <family val="2"/>
      <scheme val="minor"/>
    </font>
    <font>
      <b/>
      <sz val="11"/>
      <name val="Calibri"/>
      <family val="2"/>
    </font>
    <font>
      <b/>
      <sz val="11"/>
      <color theme="1" tint="4.9989318521683403E-2"/>
      <name val="Calibri"/>
      <family val="2"/>
      <scheme val="minor"/>
    </font>
    <font>
      <sz val="12"/>
      <color indexed="8"/>
      <name val="Calibri"/>
      <family val="2"/>
      <scheme val="minor"/>
    </font>
    <font>
      <sz val="11"/>
      <color indexed="60"/>
      <name val="Calibri"/>
      <family val="2"/>
      <scheme val="minor"/>
    </font>
    <font>
      <u/>
      <sz val="10"/>
      <color indexed="12"/>
      <name val="Calibri"/>
      <family val="2"/>
    </font>
    <font>
      <b/>
      <sz val="10"/>
      <color theme="1"/>
      <name val="Calibri"/>
      <family val="2"/>
    </font>
    <font>
      <b/>
      <u/>
      <sz val="11"/>
      <name val="Calibri"/>
      <family val="2"/>
      <scheme val="minor"/>
    </font>
    <font>
      <sz val="9"/>
      <color rgb="FF000000"/>
      <name val="Calibri"/>
      <family val="2"/>
      <scheme val="minor"/>
    </font>
    <font>
      <sz val="10"/>
      <name val="Arial"/>
      <family val="2"/>
    </font>
    <font>
      <sz val="8"/>
      <color rgb="FF000000"/>
      <name val="Calibri"/>
      <family val="2"/>
      <scheme val="minor"/>
    </font>
    <font>
      <b/>
      <i/>
      <sz val="11"/>
      <color indexed="8"/>
      <name val="Calibri"/>
      <family val="2"/>
      <scheme val="minor"/>
    </font>
    <font>
      <i/>
      <sz val="11"/>
      <color indexed="8"/>
      <name val="Calibri"/>
      <family val="2"/>
      <scheme val="minor"/>
    </font>
    <font>
      <sz val="11"/>
      <color rgb="FF222222"/>
      <name val="Calibri"/>
      <family val="2"/>
      <scheme val="minor"/>
    </font>
    <font>
      <sz val="11"/>
      <color rgb="FFFFFFFF"/>
      <name val="Calibri"/>
      <family val="2"/>
      <scheme val="minor"/>
    </font>
    <font>
      <u/>
      <sz val="11"/>
      <color theme="1"/>
      <name val="Calibri"/>
      <family val="2"/>
      <scheme val="minor"/>
    </font>
    <font>
      <sz val="11"/>
      <color rgb="FF212121"/>
      <name val="Calibri"/>
      <family val="2"/>
      <scheme val="minor"/>
    </font>
    <font>
      <sz val="11"/>
      <color rgb="FF151514"/>
      <name val="Calibri"/>
      <family val="2"/>
      <scheme val="minor"/>
    </font>
    <font>
      <sz val="9"/>
      <color rgb="FF000000"/>
      <name val="Arial"/>
      <family val="2"/>
    </font>
    <font>
      <sz val="12"/>
      <color rgb="FF000000"/>
      <name val="Calibri"/>
      <family val="2"/>
      <scheme val="minor"/>
    </font>
    <font>
      <b/>
      <sz val="12"/>
      <color theme="0"/>
      <name val="Arial Narrow"/>
      <family val="2"/>
    </font>
    <font>
      <sz val="12"/>
      <color theme="1"/>
      <name val="Arial Narrow"/>
      <family val="2"/>
    </font>
    <font>
      <sz val="12"/>
      <color rgb="FF000000"/>
      <name val="Arial Narrow"/>
      <family val="2"/>
    </font>
    <font>
      <b/>
      <sz val="12"/>
      <color rgb="FF000000"/>
      <name val="Calibri"/>
      <family val="2"/>
      <scheme val="minor"/>
    </font>
  </fonts>
  <fills count="4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AD25A8"/>
        <bgColor indexed="64"/>
      </patternFill>
    </fill>
    <fill>
      <patternFill patternType="solid">
        <fgColor rgb="FFEEB0EB"/>
        <bgColor indexed="64"/>
      </patternFill>
    </fill>
    <fill>
      <patternFill patternType="solid">
        <fgColor theme="0" tint="-0.249977111117893"/>
        <bgColor indexed="64"/>
      </patternFill>
    </fill>
    <fill>
      <patternFill patternType="solid">
        <fgColor rgb="FFE27ADD"/>
        <bgColor indexed="64"/>
      </patternFill>
    </fill>
    <fill>
      <patternFill patternType="solid">
        <fgColor rgb="FFFFC7CE"/>
      </patternFill>
    </fill>
    <fill>
      <patternFill patternType="solid">
        <fgColor rgb="FF9B2195"/>
        <bgColor indexed="64"/>
      </patternFill>
    </fill>
    <fill>
      <patternFill patternType="solid">
        <fgColor rgb="FFFF99FF"/>
        <bgColor indexed="64"/>
      </patternFill>
    </fill>
    <fill>
      <patternFill patternType="solid">
        <fgColor rgb="FFAD25A8"/>
        <bgColor rgb="FF000000"/>
      </patternFill>
    </fill>
    <fill>
      <patternFill patternType="solid">
        <fgColor rgb="FFAF25A8"/>
        <bgColor indexed="64"/>
      </patternFill>
    </fill>
    <fill>
      <patternFill patternType="solid">
        <fgColor rgb="FFFFCCFF"/>
        <bgColor indexed="64"/>
      </patternFill>
    </fill>
    <fill>
      <patternFill patternType="solid">
        <fgColor rgb="FFFFC000"/>
        <bgColor indexed="64"/>
      </patternFill>
    </fill>
    <fill>
      <patternFill patternType="solid">
        <fgColor rgb="FF9B2190"/>
        <bgColor indexed="64"/>
      </patternFill>
    </fill>
    <fill>
      <patternFill patternType="solid">
        <fgColor rgb="FFB21EB2"/>
        <bgColor indexed="64"/>
      </patternFill>
    </fill>
    <fill>
      <patternFill patternType="solid">
        <fgColor rgb="FFD9D9D9"/>
        <bgColor indexed="64"/>
      </patternFill>
    </fill>
    <fill>
      <patternFill patternType="solid">
        <fgColor rgb="FF9B2190"/>
        <bgColor rgb="FFD8D8D8"/>
      </patternFill>
    </fill>
  </fills>
  <borders count="1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right/>
      <top style="thin">
        <color auto="1"/>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style="medium">
        <color indexed="64"/>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indexed="64"/>
      </top>
      <bottom/>
      <diagonal/>
    </border>
    <border>
      <left style="thin">
        <color auto="1"/>
      </left>
      <right/>
      <top style="thin">
        <color auto="1"/>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8"/>
      </right>
      <top/>
      <bottom style="thin">
        <color indexed="64"/>
      </bottom>
      <diagonal/>
    </border>
    <border>
      <left style="thin">
        <color indexed="8"/>
      </left>
      <right style="thin">
        <color indexed="8"/>
      </right>
      <top/>
      <bottom style="thin">
        <color indexed="64"/>
      </bottom>
      <diagonal/>
    </border>
    <border>
      <left style="thin">
        <color auto="1"/>
      </left>
      <right style="thin">
        <color indexed="64"/>
      </right>
      <top/>
      <bottom style="thin">
        <color indexed="64"/>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style="thin">
        <color auto="1"/>
      </left>
      <right style="thin">
        <color indexed="64"/>
      </right>
      <top style="thin">
        <color auto="1"/>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style="medium">
        <color indexed="64"/>
      </bottom>
      <diagonal/>
    </border>
    <border>
      <left/>
      <right style="thin">
        <color rgb="FF000000"/>
      </right>
      <top/>
      <bottom style="thin">
        <color rgb="FF000000"/>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7334">
    <xf numFmtId="0" fontId="0" fillId="0" borderId="0"/>
    <xf numFmtId="0" fontId="157" fillId="2" borderId="0" applyNumberFormat="0" applyBorder="0" applyAlignment="0" applyProtection="0"/>
    <xf numFmtId="0" fontId="157" fillId="3" borderId="0" applyNumberFormat="0" applyBorder="0" applyAlignment="0" applyProtection="0"/>
    <xf numFmtId="0" fontId="157" fillId="4" borderId="0" applyNumberFormat="0" applyBorder="0" applyAlignment="0" applyProtection="0"/>
    <xf numFmtId="0" fontId="157" fillId="5"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7" fillId="7"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8" fillId="6"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8" borderId="0" applyNumberFormat="0" applyBorder="0" applyAlignment="0" applyProtection="0"/>
    <xf numFmtId="0" fontId="158" fillId="6" borderId="0" applyNumberFormat="0" applyBorder="0" applyAlignment="0" applyProtection="0"/>
    <xf numFmtId="0" fontId="158" fillId="3" borderId="0" applyNumberFormat="0" applyBorder="0" applyAlignment="0" applyProtection="0"/>
    <xf numFmtId="0" fontId="159" fillId="6" borderId="0" applyNumberFormat="0" applyBorder="0" applyAlignment="0" applyProtection="0"/>
    <xf numFmtId="0" fontId="160" fillId="11" borderId="1" applyNumberFormat="0" applyAlignment="0" applyProtection="0"/>
    <xf numFmtId="0" fontId="161" fillId="12" borderId="2" applyNumberFormat="0" applyAlignment="0" applyProtection="0"/>
    <xf numFmtId="0" fontId="162" fillId="0" borderId="3" applyNumberFormat="0" applyFill="0" applyAlignment="0" applyProtection="0"/>
    <xf numFmtId="0" fontId="163" fillId="0" borderId="0" applyNumberFormat="0" applyFill="0" applyBorder="0" applyAlignment="0" applyProtection="0"/>
    <xf numFmtId="0" fontId="158" fillId="13"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14" borderId="0" applyNumberFormat="0" applyBorder="0" applyAlignment="0" applyProtection="0"/>
    <xf numFmtId="0" fontId="158" fillId="15" borderId="0" applyNumberFormat="0" applyBorder="0" applyAlignment="0" applyProtection="0"/>
    <xf numFmtId="0" fontId="158" fillId="16" borderId="0" applyNumberFormat="0" applyBorder="0" applyAlignment="0" applyProtection="0"/>
    <xf numFmtId="0" fontId="164" fillId="7" borderId="1" applyNumberFormat="0" applyAlignment="0" applyProtection="0"/>
    <xf numFmtId="165" fontId="151" fillId="0" borderId="0" applyFont="0" applyFill="0" applyBorder="0" applyAlignment="0" applyProtection="0"/>
    <xf numFmtId="0" fontId="174" fillId="0" borderId="0" applyNumberFormat="0" applyFill="0" applyBorder="0" applyAlignment="0" applyProtection="0">
      <alignment vertical="top"/>
      <protection locked="0"/>
    </xf>
    <xf numFmtId="0" fontId="165" fillId="17" borderId="0" applyNumberFormat="0" applyBorder="0" applyAlignment="0" applyProtection="0"/>
    <xf numFmtId="43" fontId="151" fillId="0" borderId="0" applyFont="0" applyFill="0" applyBorder="0" applyAlignment="0" applyProtection="0"/>
    <xf numFmtId="43" fontId="177" fillId="0" borderId="0" applyFont="0" applyFill="0" applyBorder="0" applyAlignment="0" applyProtection="0"/>
    <xf numFmtId="43" fontId="157" fillId="0" borderId="0" applyFont="0" applyFill="0" applyBorder="0" applyAlignment="0" applyProtection="0"/>
    <xf numFmtId="44" fontId="157" fillId="0" borderId="0" applyFont="0" applyFill="0" applyBorder="0" applyAlignment="0" applyProtection="0"/>
    <xf numFmtId="0" fontId="166" fillId="7" borderId="0" applyNumberFormat="0" applyBorder="0" applyAlignment="0" applyProtection="0"/>
    <xf numFmtId="0" fontId="151" fillId="0" borderId="0"/>
    <xf numFmtId="0" fontId="157" fillId="0" borderId="0"/>
    <xf numFmtId="0" fontId="178" fillId="0" borderId="0"/>
    <xf numFmtId="0" fontId="151" fillId="0" borderId="0"/>
    <xf numFmtId="0" fontId="157" fillId="0" borderId="0"/>
    <xf numFmtId="0" fontId="151" fillId="0" borderId="0"/>
    <xf numFmtId="0" fontId="173" fillId="0" borderId="0"/>
    <xf numFmtId="0" fontId="173" fillId="0" borderId="0"/>
    <xf numFmtId="0" fontId="173" fillId="0" borderId="0"/>
    <xf numFmtId="0" fontId="173" fillId="0" borderId="0"/>
    <xf numFmtId="0" fontId="151" fillId="4" borderId="4" applyNumberFormat="0" applyFont="0" applyAlignment="0" applyProtection="0"/>
    <xf numFmtId="9" fontId="150" fillId="0" borderId="0" applyFont="0" applyFill="0" applyBorder="0" applyAlignment="0" applyProtection="0"/>
    <xf numFmtId="0" fontId="167" fillId="11" borderId="5" applyNumberFormat="0" applyAlignment="0" applyProtection="0"/>
    <xf numFmtId="0" fontId="162"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70" fillId="0" borderId="6" applyNumberFormat="0" applyFill="0" applyAlignment="0" applyProtection="0"/>
    <xf numFmtId="0" fontId="171" fillId="0" borderId="7" applyNumberFormat="0" applyFill="0" applyAlignment="0" applyProtection="0"/>
    <xf numFmtId="0" fontId="163" fillId="0" borderId="8" applyNumberFormat="0" applyFill="0" applyAlignment="0" applyProtection="0"/>
    <xf numFmtId="0" fontId="172" fillId="0" borderId="9" applyNumberFormat="0" applyFill="0" applyAlignment="0" applyProtection="0"/>
    <xf numFmtId="0" fontId="150" fillId="0" borderId="0"/>
    <xf numFmtId="43" fontId="150" fillId="0" borderId="0" applyFont="0" applyFill="0" applyBorder="0" applyAlignment="0" applyProtection="0"/>
    <xf numFmtId="43" fontId="186"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43" fontId="187" fillId="0" borderId="0" applyFont="0" applyFill="0" applyBorder="0" applyAlignment="0" applyProtection="0"/>
    <xf numFmtId="0" fontId="157" fillId="0" borderId="0"/>
    <xf numFmtId="0" fontId="149" fillId="0" borderId="0"/>
    <xf numFmtId="0" fontId="148" fillId="0" borderId="0"/>
    <xf numFmtId="0" fontId="147" fillId="0" borderId="0"/>
    <xf numFmtId="0" fontId="146" fillId="0" borderId="0"/>
    <xf numFmtId="164" fontId="146" fillId="0" borderId="0" applyFont="0" applyFill="0" applyBorder="0" applyAlignment="0" applyProtection="0"/>
    <xf numFmtId="43" fontId="150" fillId="0" borderId="0" applyFont="0" applyFill="0" applyBorder="0" applyAlignment="0" applyProtection="0"/>
    <xf numFmtId="0" fontId="146" fillId="0" borderId="0"/>
    <xf numFmtId="9" fontId="146" fillId="0" borderId="0" applyFont="0" applyFill="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8" fillId="6"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8" borderId="0" applyNumberFormat="0" applyBorder="0" applyAlignment="0" applyProtection="0"/>
    <xf numFmtId="0" fontId="158" fillId="6" borderId="0" applyNumberFormat="0" applyBorder="0" applyAlignment="0" applyProtection="0"/>
    <xf numFmtId="0" fontId="158" fillId="3" borderId="0" applyNumberFormat="0" applyBorder="0" applyAlignment="0" applyProtection="0"/>
    <xf numFmtId="0" fontId="159" fillId="6" borderId="0" applyNumberFormat="0" applyBorder="0" applyAlignment="0" applyProtection="0"/>
    <xf numFmtId="0" fontId="160" fillId="11" borderId="1" applyNumberFormat="0" applyAlignment="0" applyProtection="0"/>
    <xf numFmtId="0" fontId="161" fillId="12" borderId="2" applyNumberFormat="0" applyAlignment="0" applyProtection="0"/>
    <xf numFmtId="0" fontId="162" fillId="0" borderId="3" applyNumberFormat="0" applyFill="0" applyAlignment="0" applyProtection="0"/>
    <xf numFmtId="0" fontId="163" fillId="0" borderId="0" applyNumberFormat="0" applyFill="0" applyBorder="0" applyAlignment="0" applyProtection="0"/>
    <xf numFmtId="0" fontId="158" fillId="13"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14" borderId="0" applyNumberFormat="0" applyBorder="0" applyAlignment="0" applyProtection="0"/>
    <xf numFmtId="0" fontId="158" fillId="15" borderId="0" applyNumberFormat="0" applyBorder="0" applyAlignment="0" applyProtection="0"/>
    <xf numFmtId="0" fontId="158" fillId="16" borderId="0" applyNumberFormat="0" applyBorder="0" applyAlignment="0" applyProtection="0"/>
    <xf numFmtId="0" fontId="164" fillId="7" borderId="1" applyNumberFormat="0" applyAlignment="0" applyProtection="0"/>
    <xf numFmtId="0" fontId="165" fillId="17" borderId="0" applyNumberFormat="0" applyBorder="0" applyAlignment="0" applyProtection="0"/>
    <xf numFmtId="164" fontId="145" fillId="0" borderId="0" applyFont="0" applyFill="0" applyBorder="0" applyAlignment="0" applyProtection="0"/>
    <xf numFmtId="164" fontId="145" fillId="0" borderId="0" applyFont="0" applyFill="0" applyBorder="0" applyAlignment="0" applyProtection="0"/>
    <xf numFmtId="164"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45"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164" fontId="150"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168" fontId="157" fillId="0" borderId="0" applyFont="0" applyFill="0" applyBorder="0" applyAlignment="0" applyProtection="0"/>
    <xf numFmtId="168" fontId="157" fillId="0" borderId="0" applyFont="0" applyFill="0" applyBorder="0" applyAlignment="0" applyProtection="0"/>
    <xf numFmtId="0" fontId="166" fillId="7" borderId="0" applyNumberFormat="0" applyBorder="0" applyAlignment="0" applyProtection="0"/>
    <xf numFmtId="0" fontId="145" fillId="0" borderId="0"/>
    <xf numFmtId="0" fontId="157" fillId="0" borderId="0"/>
    <xf numFmtId="0" fontId="157" fillId="0" borderId="0"/>
    <xf numFmtId="0" fontId="157" fillId="0" borderId="0"/>
    <xf numFmtId="0" fontId="157" fillId="0" borderId="0"/>
    <xf numFmtId="0" fontId="157" fillId="0" borderId="0"/>
    <xf numFmtId="0" fontId="145" fillId="0" borderId="0"/>
    <xf numFmtId="0" fontId="145" fillId="0" borderId="0"/>
    <xf numFmtId="0" fontId="157" fillId="0" borderId="0"/>
    <xf numFmtId="0" fontId="157" fillId="0" borderId="0"/>
    <xf numFmtId="0" fontId="157" fillId="0" borderId="0"/>
    <xf numFmtId="0" fontId="157" fillId="0" borderId="0"/>
    <xf numFmtId="0" fontId="157" fillId="0" borderId="0"/>
    <xf numFmtId="0" fontId="145" fillId="0" borderId="0"/>
    <xf numFmtId="0" fontId="145" fillId="0" borderId="0"/>
    <xf numFmtId="0" fontId="145" fillId="0" borderId="0"/>
    <xf numFmtId="0" fontId="150" fillId="4" borderId="4" applyNumberFormat="0" applyFont="0" applyAlignment="0" applyProtection="0"/>
    <xf numFmtId="9" fontId="145"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0" fontId="167" fillId="11" borderId="5" applyNumberFormat="0" applyAlignment="0" applyProtection="0"/>
    <xf numFmtId="0" fontId="162" fillId="0" borderId="0" applyNumberFormat="0" applyFill="0" applyBorder="0" applyAlignment="0" applyProtection="0"/>
    <xf numFmtId="0" fontId="168" fillId="0" borderId="0" applyNumberFormat="0" applyFill="0" applyBorder="0" applyAlignment="0" applyProtection="0"/>
    <xf numFmtId="0" fontId="170" fillId="0" borderId="6" applyNumberFormat="0" applyFill="0" applyAlignment="0" applyProtection="0"/>
    <xf numFmtId="0" fontId="171" fillId="0" borderId="7" applyNumberFormat="0" applyFill="0" applyAlignment="0" applyProtection="0"/>
    <xf numFmtId="0" fontId="163" fillId="0" borderId="8" applyNumberFormat="0" applyFill="0" applyAlignment="0" applyProtection="0"/>
    <xf numFmtId="0" fontId="169" fillId="0" borderId="0" applyNumberFormat="0" applyFill="0" applyBorder="0" applyAlignment="0" applyProtection="0"/>
    <xf numFmtId="0" fontId="172" fillId="0" borderId="9" applyNumberFormat="0" applyFill="0" applyAlignment="0" applyProtection="0"/>
    <xf numFmtId="0" fontId="144" fillId="0" borderId="0"/>
    <xf numFmtId="164" fontId="144" fillId="0" borderId="0" applyFont="0" applyFill="0" applyBorder="0" applyAlignment="0" applyProtection="0"/>
    <xf numFmtId="9" fontId="144" fillId="0" borderId="0" applyFont="0" applyFill="0" applyBorder="0" applyAlignment="0" applyProtection="0"/>
    <xf numFmtId="0" fontId="143" fillId="0" borderId="0"/>
    <xf numFmtId="164" fontId="143" fillId="0" borderId="0" applyFont="0" applyFill="0" applyBorder="0" applyAlignment="0" applyProtection="0"/>
    <xf numFmtId="0" fontId="150" fillId="0" borderId="0"/>
    <xf numFmtId="0" fontId="142" fillId="0" borderId="0"/>
    <xf numFmtId="0" fontId="142" fillId="0" borderId="0"/>
    <xf numFmtId="9" fontId="142" fillId="0" borderId="0" applyFont="0" applyFill="0" applyBorder="0" applyAlignment="0" applyProtection="0"/>
    <xf numFmtId="0" fontId="157" fillId="2" borderId="0" applyNumberFormat="0" applyBorder="0" applyAlignment="0" applyProtection="0"/>
    <xf numFmtId="0" fontId="157" fillId="3" borderId="0" applyNumberFormat="0" applyBorder="0" applyAlignment="0" applyProtection="0"/>
    <xf numFmtId="0" fontId="157" fillId="4" borderId="0" applyNumberFormat="0" applyBorder="0" applyAlignment="0" applyProtection="0"/>
    <xf numFmtId="0" fontId="157" fillId="5"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7" fillId="7"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8" fillId="6"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8" borderId="0" applyNumberFormat="0" applyBorder="0" applyAlignment="0" applyProtection="0"/>
    <xf numFmtId="0" fontId="158" fillId="6" borderId="0" applyNumberFormat="0" applyBorder="0" applyAlignment="0" applyProtection="0"/>
    <xf numFmtId="0" fontId="158" fillId="3" borderId="0" applyNumberFormat="0" applyBorder="0" applyAlignment="0" applyProtection="0"/>
    <xf numFmtId="0" fontId="159" fillId="6" borderId="0" applyNumberFormat="0" applyBorder="0" applyAlignment="0" applyProtection="0"/>
    <xf numFmtId="0" fontId="160" fillId="11" borderId="1" applyNumberFormat="0" applyAlignment="0" applyProtection="0"/>
    <xf numFmtId="0" fontId="161" fillId="12" borderId="2" applyNumberFormat="0" applyAlignment="0" applyProtection="0"/>
    <xf numFmtId="0" fontId="162" fillId="0" borderId="3" applyNumberFormat="0" applyFill="0" applyAlignment="0" applyProtection="0"/>
    <xf numFmtId="0" fontId="163" fillId="0" borderId="0" applyNumberFormat="0" applyFill="0" applyBorder="0" applyAlignment="0" applyProtection="0"/>
    <xf numFmtId="0" fontId="158" fillId="13"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14" borderId="0" applyNumberFormat="0" applyBorder="0" applyAlignment="0" applyProtection="0"/>
    <xf numFmtId="0" fontId="158" fillId="15" borderId="0" applyNumberFormat="0" applyBorder="0" applyAlignment="0" applyProtection="0"/>
    <xf numFmtId="0" fontId="158" fillId="16" borderId="0" applyNumberFormat="0" applyBorder="0" applyAlignment="0" applyProtection="0"/>
    <xf numFmtId="0" fontId="164" fillId="7" borderId="1" applyNumberFormat="0" applyAlignment="0" applyProtection="0"/>
    <xf numFmtId="165" fontId="150" fillId="0" borderId="0" applyFont="0" applyFill="0" applyBorder="0" applyAlignment="0" applyProtection="0"/>
    <xf numFmtId="0" fontId="165" fillId="17" borderId="0" applyNumberFormat="0" applyBorder="0" applyAlignment="0" applyProtection="0"/>
    <xf numFmtId="44" fontId="150" fillId="0" borderId="0" applyFont="0" applyFill="0" applyBorder="0" applyAlignment="0" applyProtection="0"/>
    <xf numFmtId="0" fontId="166" fillId="7" borderId="0" applyNumberFormat="0" applyBorder="0" applyAlignment="0" applyProtection="0"/>
    <xf numFmtId="0" fontId="150" fillId="0" borderId="0"/>
    <xf numFmtId="0" fontId="150" fillId="4" borderId="4" applyNumberFormat="0" applyFont="0" applyAlignment="0" applyProtection="0"/>
    <xf numFmtId="9" fontId="150" fillId="0" borderId="0" applyFont="0" applyFill="0" applyBorder="0" applyAlignment="0" applyProtection="0"/>
    <xf numFmtId="0" fontId="167" fillId="11" borderId="5" applyNumberFormat="0" applyAlignment="0" applyProtection="0"/>
    <xf numFmtId="0" fontId="162"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70" fillId="0" borderId="6" applyNumberFormat="0" applyFill="0" applyAlignment="0" applyProtection="0"/>
    <xf numFmtId="0" fontId="171" fillId="0" borderId="7" applyNumberFormat="0" applyFill="0" applyAlignment="0" applyProtection="0"/>
    <xf numFmtId="0" fontId="163" fillId="0" borderId="8" applyNumberFormat="0" applyFill="0" applyAlignment="0" applyProtection="0"/>
    <xf numFmtId="0" fontId="172" fillId="0" borderId="9" applyNumberFormat="0" applyFill="0" applyAlignment="0" applyProtection="0"/>
    <xf numFmtId="43" fontId="150" fillId="0" borderId="0" applyFont="0" applyFill="0" applyBorder="0" applyAlignment="0" applyProtection="0"/>
    <xf numFmtId="0" fontId="142" fillId="0" borderId="0"/>
    <xf numFmtId="0" fontId="142" fillId="0" borderId="0"/>
    <xf numFmtId="0" fontId="142" fillId="0" borderId="0"/>
    <xf numFmtId="0" fontId="142" fillId="0" borderId="0"/>
    <xf numFmtId="164" fontId="142" fillId="0" borderId="0" applyFont="0" applyFill="0" applyBorder="0" applyAlignment="0" applyProtection="0"/>
    <xf numFmtId="0" fontId="142" fillId="0" borderId="0"/>
    <xf numFmtId="9" fontId="142" fillId="0" borderId="0" applyFont="0" applyFill="0" applyBorder="0" applyAlignment="0" applyProtection="0"/>
    <xf numFmtId="164" fontId="142" fillId="0" borderId="0" applyFont="0" applyFill="0" applyBorder="0" applyAlignment="0" applyProtection="0"/>
    <xf numFmtId="164" fontId="142" fillId="0" borderId="0" applyFont="0" applyFill="0" applyBorder="0" applyAlignment="0" applyProtection="0"/>
    <xf numFmtId="164" fontId="142" fillId="0" borderId="0" applyFon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9" fontId="142" fillId="0" borderId="0" applyFont="0" applyFill="0" applyBorder="0" applyAlignment="0" applyProtection="0"/>
    <xf numFmtId="0" fontId="142" fillId="0" borderId="0"/>
    <xf numFmtId="164" fontId="142" fillId="0" borderId="0" applyFont="0" applyFill="0" applyBorder="0" applyAlignment="0" applyProtection="0"/>
    <xf numFmtId="9" fontId="142" fillId="0" borderId="0" applyFont="0" applyFill="0" applyBorder="0" applyAlignment="0" applyProtection="0"/>
    <xf numFmtId="0" fontId="142" fillId="0" borderId="0"/>
    <xf numFmtId="164" fontId="142" fillId="0" borderId="0" applyFont="0" applyFill="0" applyBorder="0" applyAlignment="0" applyProtection="0"/>
    <xf numFmtId="0" fontId="141" fillId="0" borderId="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0" fontId="139" fillId="0" borderId="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3" borderId="0" applyNumberFormat="0" applyBorder="0" applyAlignment="0" applyProtection="0"/>
    <xf numFmtId="4" fontId="196" fillId="0" borderId="0">
      <protection locked="0"/>
    </xf>
    <xf numFmtId="38" fontId="197" fillId="0" borderId="0" applyFont="0" applyFill="0" applyBorder="0" applyAlignment="0" applyProtection="0"/>
    <xf numFmtId="170" fontId="196" fillId="0" borderId="0">
      <protection locked="0"/>
    </xf>
    <xf numFmtId="169" fontId="197" fillId="0" borderId="0" applyFont="0" applyFill="0" applyBorder="0" applyAlignment="0" applyProtection="0"/>
    <xf numFmtId="171" fontId="196" fillId="0" borderId="0">
      <protection locked="0"/>
    </xf>
    <xf numFmtId="172" fontId="196" fillId="0" borderId="0">
      <protection locked="0"/>
    </xf>
    <xf numFmtId="173" fontId="198" fillId="0" borderId="0">
      <protection locked="0"/>
    </xf>
    <xf numFmtId="173" fontId="198" fillId="0" borderId="0">
      <protection locked="0"/>
    </xf>
    <xf numFmtId="0" fontId="199" fillId="0" borderId="0" applyNumberFormat="0" applyFill="0" applyBorder="0" applyAlignment="0" applyProtection="0">
      <alignment vertical="top"/>
      <protection locked="0"/>
    </xf>
    <xf numFmtId="43" fontId="139" fillId="0" borderId="0" applyFont="0" applyFill="0" applyBorder="0" applyAlignment="0" applyProtection="0"/>
    <xf numFmtId="43" fontId="139" fillId="0" borderId="0" applyFont="0" applyFill="0" applyBorder="0" applyAlignment="0" applyProtection="0"/>
    <xf numFmtId="164" fontId="139"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164" fontId="139" fillId="0" borderId="0" applyFont="0" applyFill="0" applyBorder="0" applyAlignment="0" applyProtection="0"/>
    <xf numFmtId="0" fontId="139" fillId="0" borderId="0"/>
    <xf numFmtId="0" fontId="139" fillId="0" borderId="0"/>
    <xf numFmtId="0" fontId="150" fillId="0" borderId="0"/>
    <xf numFmtId="0" fontId="195" fillId="0" borderId="0"/>
    <xf numFmtId="0" fontId="150" fillId="0" borderId="0"/>
    <xf numFmtId="0" fontId="150" fillId="0" borderId="0"/>
    <xf numFmtId="0" fontId="157" fillId="0" borderId="0"/>
    <xf numFmtId="0" fontId="139" fillId="0" borderId="0"/>
    <xf numFmtId="0" fontId="139" fillId="0" borderId="0"/>
    <xf numFmtId="0" fontId="139" fillId="0" borderId="0"/>
    <xf numFmtId="0" fontId="139" fillId="0" borderId="0"/>
    <xf numFmtId="0" fontId="150" fillId="0" borderId="0"/>
    <xf numFmtId="0" fontId="139" fillId="0" borderId="0"/>
    <xf numFmtId="0" fontId="139" fillId="0" borderId="0"/>
    <xf numFmtId="0" fontId="150" fillId="0" borderId="0"/>
    <xf numFmtId="0" fontId="139" fillId="0" borderId="0"/>
    <xf numFmtId="0" fontId="150" fillId="0" borderId="0"/>
    <xf numFmtId="0" fontId="139" fillId="0" borderId="0"/>
    <xf numFmtId="174" fontId="196" fillId="0" borderId="0">
      <protection locked="0"/>
    </xf>
    <xf numFmtId="9" fontId="139" fillId="0" borderId="0" applyFont="0" applyFill="0" applyBorder="0" applyAlignment="0" applyProtection="0"/>
    <xf numFmtId="9" fontId="150"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95"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164" fontId="150" fillId="0" borderId="0" applyFont="0" applyFill="0" applyBorder="0" applyAlignment="0" applyProtection="0"/>
    <xf numFmtId="44" fontId="150" fillId="0" borderId="0" applyFont="0" applyFill="0" applyBorder="0" applyAlignment="0" applyProtection="0"/>
    <xf numFmtId="0" fontId="150" fillId="0" borderId="0"/>
    <xf numFmtId="0" fontId="150" fillId="0" borderId="0"/>
    <xf numFmtId="0" fontId="150" fillId="4" borderId="4" applyNumberFormat="0" applyFont="0" applyAlignment="0" applyProtection="0"/>
    <xf numFmtId="9" fontId="150" fillId="0" borderId="0" applyFont="0" applyFill="0" applyBorder="0" applyAlignment="0" applyProtection="0"/>
    <xf numFmtId="9" fontId="150" fillId="0" borderId="0" applyFont="0" applyFill="0" applyBorder="0" applyAlignment="0" applyProtection="0"/>
    <xf numFmtId="0" fontId="150" fillId="0" borderId="0"/>
    <xf numFmtId="9" fontId="150" fillId="0" borderId="0" applyFont="0" applyFill="0" applyBorder="0" applyAlignment="0" applyProtection="0"/>
    <xf numFmtId="0" fontId="150" fillId="0" borderId="0"/>
    <xf numFmtId="0" fontId="160" fillId="11" borderId="1" applyNumberFormat="0" applyAlignment="0" applyProtection="0"/>
    <xf numFmtId="0" fontId="160" fillId="11" borderId="1" applyNumberFormat="0" applyAlignment="0" applyProtection="0"/>
    <xf numFmtId="0" fontId="164" fillId="7" borderId="1" applyNumberFormat="0" applyAlignment="0" applyProtection="0"/>
    <xf numFmtId="0" fontId="164" fillId="7" borderId="1" applyNumberFormat="0" applyAlignment="0" applyProtection="0"/>
    <xf numFmtId="43" fontId="157"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0" fontId="150" fillId="0" borderId="0"/>
    <xf numFmtId="0" fontId="150" fillId="0" borderId="0"/>
    <xf numFmtId="0" fontId="150" fillId="4" borderId="4" applyNumberFormat="0" applyFont="0" applyAlignment="0" applyProtection="0"/>
    <xf numFmtId="0" fontId="150" fillId="4" borderId="4" applyNumberFormat="0" applyFont="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0" fontId="167" fillId="11" borderId="5" applyNumberFormat="0" applyAlignment="0" applyProtection="0"/>
    <xf numFmtId="0" fontId="167" fillId="11" borderId="5" applyNumberFormat="0" applyAlignment="0" applyProtection="0"/>
    <xf numFmtId="0" fontId="172" fillId="0" borderId="9" applyNumberFormat="0" applyFill="0" applyAlignment="0" applyProtection="0"/>
    <xf numFmtId="0" fontId="172" fillId="0" borderId="9" applyNumberFormat="0" applyFill="0" applyAlignment="0" applyProtection="0"/>
    <xf numFmtId="0" fontId="160" fillId="11" borderId="17" applyNumberFormat="0" applyAlignment="0" applyProtection="0"/>
    <xf numFmtId="0" fontId="164" fillId="7" borderId="17" applyNumberFormat="0" applyAlignment="0" applyProtection="0"/>
    <xf numFmtId="0" fontId="150" fillId="4" borderId="18" applyNumberFormat="0" applyFont="0" applyAlignment="0" applyProtection="0"/>
    <xf numFmtId="0" fontId="167" fillId="11" borderId="19" applyNumberFormat="0" applyAlignment="0" applyProtection="0"/>
    <xf numFmtId="0" fontId="172" fillId="0" borderId="20" applyNumberFormat="0" applyFill="0" applyAlignment="0" applyProtection="0"/>
    <xf numFmtId="0" fontId="150" fillId="4" borderId="18" applyNumberFormat="0" applyFont="0" applyAlignment="0" applyProtection="0"/>
    <xf numFmtId="0" fontId="160" fillId="11" borderId="17" applyNumberFormat="0" applyAlignment="0" applyProtection="0"/>
    <xf numFmtId="0" fontId="160" fillId="11" borderId="17" applyNumberFormat="0" applyAlignment="0" applyProtection="0"/>
    <xf numFmtId="0" fontId="164" fillId="7" borderId="17" applyNumberFormat="0" applyAlignment="0" applyProtection="0"/>
    <xf numFmtId="0" fontId="164" fillId="7" borderId="17" applyNumberFormat="0" applyAlignment="0" applyProtection="0"/>
    <xf numFmtId="0" fontId="150" fillId="4" borderId="18" applyNumberFormat="0" applyFont="0" applyAlignment="0" applyProtection="0"/>
    <xf numFmtId="0" fontId="150" fillId="4" borderId="18" applyNumberFormat="0" applyFont="0" applyAlignment="0" applyProtection="0"/>
    <xf numFmtId="0" fontId="167" fillId="11" borderId="19" applyNumberFormat="0" applyAlignment="0" applyProtection="0"/>
    <xf numFmtId="0" fontId="167" fillId="11" borderId="19" applyNumberFormat="0" applyAlignment="0" applyProtection="0"/>
    <xf numFmtId="0" fontId="172" fillId="0" borderId="20" applyNumberFormat="0" applyFill="0" applyAlignment="0" applyProtection="0"/>
    <xf numFmtId="0" fontId="172" fillId="0" borderId="20" applyNumberFormat="0" applyFill="0" applyAlignment="0" applyProtection="0"/>
    <xf numFmtId="0" fontId="138" fillId="0" borderId="0"/>
    <xf numFmtId="0" fontId="137" fillId="0" borderId="0"/>
    <xf numFmtId="43" fontId="136" fillId="0" borderId="0" applyFont="0" applyFill="0" applyBorder="0" applyAlignment="0" applyProtection="0"/>
    <xf numFmtId="0" fontId="136" fillId="0" borderId="0"/>
    <xf numFmtId="0" fontId="136" fillId="0" borderId="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0" fontId="135" fillId="0" borderId="0"/>
    <xf numFmtId="0" fontId="135" fillId="0" borderId="0"/>
    <xf numFmtId="0" fontId="135" fillId="0" borderId="0"/>
    <xf numFmtId="0" fontId="135" fillId="0" borderId="0"/>
    <xf numFmtId="9" fontId="150" fillId="0" borderId="0" applyFont="0" applyFill="0" applyBorder="0" applyAlignment="0" applyProtection="0"/>
    <xf numFmtId="0" fontId="134" fillId="0" borderId="0"/>
    <xf numFmtId="0" fontId="204" fillId="0" borderId="0"/>
    <xf numFmtId="0" fontId="133" fillId="0" borderId="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0" fillId="11"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64" fillId="7" borderId="17" applyNumberFormat="0" applyAlignment="0" applyProtection="0"/>
    <xf numFmtId="0" fontId="150" fillId="0" borderId="0"/>
    <xf numFmtId="43" fontId="157" fillId="0" borderId="0" applyFont="0" applyFill="0" applyBorder="0" applyAlignment="0" applyProtection="0"/>
    <xf numFmtId="0" fontId="133" fillId="0" borderId="0"/>
    <xf numFmtId="0" fontId="133" fillId="0" borderId="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0" fontId="150" fillId="4" borderId="18" applyNumberFormat="0" applyFont="0" applyAlignment="0" applyProtection="0"/>
    <xf numFmtId="9" fontId="157" fillId="0" borderId="0" applyFont="0" applyFill="0" applyBorder="0" applyAlignment="0" applyProtection="0"/>
    <xf numFmtId="9" fontId="150" fillId="0" borderId="0" applyFont="0" applyFill="0" applyBorder="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67" fillId="11" borderId="19" applyNumberFormat="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72" fillId="0" borderId="20" applyNumberFormat="0" applyFill="0" applyAlignment="0" applyProtection="0"/>
    <xf numFmtId="0" fontId="132" fillId="0" borderId="0"/>
    <xf numFmtId="164" fontId="132" fillId="0" borderId="0" applyFont="0" applyFill="0" applyBorder="0" applyAlignment="0" applyProtection="0"/>
    <xf numFmtId="0" fontId="131" fillId="0" borderId="0"/>
    <xf numFmtId="0" fontId="130" fillId="0" borderId="0"/>
    <xf numFmtId="164" fontId="130" fillId="0" borderId="0" applyFont="0" applyFill="0" applyBorder="0" applyAlignment="0" applyProtection="0"/>
    <xf numFmtId="9" fontId="130" fillId="0" borderId="0" applyFont="0" applyFill="0" applyBorder="0" applyAlignment="0" applyProtection="0"/>
    <xf numFmtId="0" fontId="129" fillId="0" borderId="0"/>
    <xf numFmtId="164" fontId="129" fillId="0" borderId="0" applyFont="0" applyFill="0" applyBorder="0" applyAlignment="0" applyProtection="0"/>
    <xf numFmtId="9" fontId="129" fillId="0" borderId="0" applyFont="0" applyFill="0" applyBorder="0" applyAlignment="0" applyProtection="0"/>
    <xf numFmtId="0" fontId="129" fillId="0" borderId="0"/>
    <xf numFmtId="0" fontId="129" fillId="0" borderId="0"/>
    <xf numFmtId="0" fontId="128" fillId="0" borderId="0"/>
    <xf numFmtId="0" fontId="128" fillId="0" borderId="0"/>
    <xf numFmtId="0" fontId="128" fillId="0" borderId="0"/>
    <xf numFmtId="43" fontId="127" fillId="0" borderId="0" applyFont="0" applyFill="0" applyBorder="0" applyAlignment="0" applyProtection="0"/>
    <xf numFmtId="0" fontId="127" fillId="0" borderId="0"/>
    <xf numFmtId="9" fontId="127" fillId="0" borderId="0" applyFont="0" applyFill="0" applyBorder="0" applyAlignment="0" applyProtection="0"/>
    <xf numFmtId="0" fontId="126" fillId="0" borderId="0"/>
    <xf numFmtId="9" fontId="126" fillId="0" borderId="0" applyFont="0" applyFill="0" applyBorder="0" applyAlignment="0" applyProtection="0"/>
    <xf numFmtId="43" fontId="126"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211" fillId="0" borderId="0"/>
    <xf numFmtId="0" fontId="124" fillId="0" borderId="0"/>
    <xf numFmtId="0" fontId="123" fillId="0" borderId="0"/>
    <xf numFmtId="0" fontId="123" fillId="0" borderId="0"/>
    <xf numFmtId="0" fontId="123" fillId="0" borderId="0"/>
    <xf numFmtId="0" fontId="123" fillId="0" borderId="0"/>
    <xf numFmtId="0" fontId="123" fillId="0" borderId="0"/>
    <xf numFmtId="164" fontId="123" fillId="0" borderId="0" applyFont="0" applyFill="0" applyBorder="0" applyAlignment="0" applyProtection="0"/>
    <xf numFmtId="0" fontId="123" fillId="0" borderId="0"/>
    <xf numFmtId="9"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0" borderId="0"/>
    <xf numFmtId="164" fontId="123" fillId="0" borderId="0" applyFont="0" applyFill="0" applyBorder="0" applyAlignment="0" applyProtection="0"/>
    <xf numFmtId="9" fontId="123" fillId="0" borderId="0" applyFont="0" applyFill="0" applyBorder="0" applyAlignment="0" applyProtection="0"/>
    <xf numFmtId="0" fontId="123" fillId="0" borderId="0"/>
    <xf numFmtId="164" fontId="123" fillId="0" borderId="0" applyFont="0" applyFill="0" applyBorder="0" applyAlignment="0" applyProtection="0"/>
    <xf numFmtId="0" fontId="123" fillId="0" borderId="0"/>
    <xf numFmtId="0" fontId="123" fillId="0" borderId="0"/>
    <xf numFmtId="9" fontId="123" fillId="0" borderId="0" applyFont="0" applyFill="0" applyBorder="0" applyAlignment="0" applyProtection="0"/>
    <xf numFmtId="0" fontId="160" fillId="11" borderId="17" applyNumberFormat="0" applyAlignment="0" applyProtection="0"/>
    <xf numFmtId="0" fontId="164" fillId="7" borderId="17" applyNumberFormat="0" applyAlignment="0" applyProtection="0"/>
    <xf numFmtId="0" fontId="150" fillId="4" borderId="18" applyNumberFormat="0" applyFont="0" applyAlignment="0" applyProtection="0"/>
    <xf numFmtId="0" fontId="167" fillId="11" borderId="19" applyNumberFormat="0" applyAlignment="0" applyProtection="0"/>
    <xf numFmtId="0" fontId="172" fillId="0" borderId="20" applyNumberFormat="0" applyFill="0" applyAlignment="0" applyProtection="0"/>
    <xf numFmtId="0" fontId="123" fillId="0" borderId="0"/>
    <xf numFmtId="0" fontId="123" fillId="0" borderId="0"/>
    <xf numFmtId="0" fontId="123" fillId="0" borderId="0"/>
    <xf numFmtId="0" fontId="123" fillId="0" borderId="0"/>
    <xf numFmtId="164" fontId="123" fillId="0" borderId="0" applyFont="0" applyFill="0" applyBorder="0" applyAlignment="0" applyProtection="0"/>
    <xf numFmtId="0" fontId="123" fillId="0" borderId="0"/>
    <xf numFmtId="9"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0" fontId="123" fillId="0" borderId="0"/>
    <xf numFmtId="164" fontId="123" fillId="0" borderId="0" applyFont="0" applyFill="0" applyBorder="0" applyAlignment="0" applyProtection="0"/>
    <xf numFmtId="9" fontId="123" fillId="0" borderId="0" applyFont="0" applyFill="0" applyBorder="0" applyAlignment="0" applyProtection="0"/>
    <xf numFmtId="0" fontId="123" fillId="0" borderId="0"/>
    <xf numFmtId="164" fontId="123" fillId="0" borderId="0" applyFont="0" applyFill="0" applyBorder="0" applyAlignment="0" applyProtection="0"/>
    <xf numFmtId="0" fontId="123" fillId="0" borderId="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50" fillId="0" borderId="0"/>
    <xf numFmtId="0" fontId="123" fillId="0" borderId="0"/>
    <xf numFmtId="0" fontId="123" fillId="0" borderId="0"/>
    <xf numFmtId="0" fontId="123" fillId="0" borderId="0"/>
    <xf numFmtId="0" fontId="123" fillId="0" borderId="0"/>
    <xf numFmtId="164" fontId="123" fillId="0" borderId="0" applyFont="0" applyFill="0" applyBorder="0" applyAlignment="0" applyProtection="0"/>
    <xf numFmtId="0" fontId="123" fillId="0" borderId="0"/>
    <xf numFmtId="0" fontId="123" fillId="0" borderId="0"/>
    <xf numFmtId="164" fontId="123" fillId="0" borderId="0" applyFont="0" applyFill="0" applyBorder="0" applyAlignment="0" applyProtection="0"/>
    <xf numFmtId="9" fontId="123" fillId="0" borderId="0" applyFont="0" applyFill="0" applyBorder="0" applyAlignment="0" applyProtection="0"/>
    <xf numFmtId="0" fontId="123" fillId="0" borderId="0"/>
    <xf numFmtId="164" fontId="123" fillId="0" borderId="0" applyFont="0" applyFill="0" applyBorder="0" applyAlignment="0" applyProtection="0"/>
    <xf numFmtId="9"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0" fontId="123" fillId="0" borderId="0"/>
    <xf numFmtId="9"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53" fillId="0" borderId="0"/>
    <xf numFmtId="0" fontId="122" fillId="0" borderId="0"/>
    <xf numFmtId="0" fontId="121" fillId="0" borderId="0"/>
    <xf numFmtId="0" fontId="120" fillId="0" borderId="0"/>
    <xf numFmtId="0" fontId="208" fillId="0" borderId="0"/>
    <xf numFmtId="164" fontId="157" fillId="0" borderId="0" applyFont="0" applyFill="0" applyBorder="0" applyAlignment="0" applyProtection="0"/>
    <xf numFmtId="0" fontId="119" fillId="0" borderId="0"/>
    <xf numFmtId="0" fontId="118" fillId="0" borderId="0"/>
    <xf numFmtId="0" fontId="117" fillId="0" borderId="0"/>
    <xf numFmtId="9" fontId="117" fillId="0" borderId="0" applyFont="0" applyFill="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2"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7"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6"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0" fontId="160" fillId="11" borderId="36" applyNumberFormat="0" applyAlignment="0" applyProtection="0"/>
    <xf numFmtId="38" fontId="197" fillId="0" borderId="0" applyFont="0" applyFill="0" applyBorder="0" applyAlignment="0" applyProtection="0"/>
    <xf numFmtId="4" fontId="196" fillId="0" borderId="0">
      <protection locked="0"/>
    </xf>
    <xf numFmtId="43" fontId="157" fillId="0" borderId="0" applyFont="0" applyFill="0" applyBorder="0" applyAlignment="0" applyProtection="0"/>
    <xf numFmtId="4" fontId="196" fillId="0" borderId="0">
      <protection locked="0"/>
    </xf>
    <xf numFmtId="4" fontId="196" fillId="0" borderId="0">
      <protection locked="0"/>
    </xf>
    <xf numFmtId="4" fontId="196" fillId="0" borderId="0">
      <protection locked="0"/>
    </xf>
    <xf numFmtId="169" fontId="197" fillId="0" borderId="0" applyFont="0" applyFill="0" applyBorder="0" applyAlignment="0" applyProtection="0"/>
    <xf numFmtId="170" fontId="196" fillId="0" borderId="0">
      <protection locked="0"/>
    </xf>
    <xf numFmtId="44" fontId="157" fillId="0" borderId="0" applyFont="0" applyFill="0" applyBorder="0" applyAlignment="0" applyProtection="0"/>
    <xf numFmtId="170" fontId="196" fillId="0" borderId="0">
      <protection locked="0"/>
    </xf>
    <xf numFmtId="44" fontId="150" fillId="0" borderId="0" applyFont="0" applyFill="0" applyBorder="0" applyAlignment="0" applyProtection="0"/>
    <xf numFmtId="170" fontId="196" fillId="0" borderId="0">
      <protection locked="0"/>
    </xf>
    <xf numFmtId="170" fontId="196" fillId="0" borderId="0">
      <protection locked="0"/>
    </xf>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0" fontId="164" fillId="7" borderId="36" applyNumberFormat="0" applyAlignment="0" applyProtection="0"/>
    <xf numFmtId="177" fontId="214" fillId="0" borderId="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17" fillId="0" borderId="0" applyNumberFormat="0" applyFill="0" applyBorder="0" applyAlignment="0" applyProtection="0"/>
    <xf numFmtId="0" fontId="218" fillId="0" borderId="0" applyNumberFormat="0" applyFill="0" applyBorder="0" applyAlignment="0" applyProtection="0">
      <alignment vertical="top"/>
      <protection locked="0"/>
    </xf>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1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164" fontId="11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1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64"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168"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168"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1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220" fillId="0" borderId="0" applyNumberFormat="0" applyFill="0" applyBorder="0" applyProtection="0">
      <alignment vertical="top" wrapText="1"/>
    </xf>
    <xf numFmtId="0" fontId="220" fillId="0" borderId="0" applyNumberFormat="0" applyFill="0" applyBorder="0" applyProtection="0">
      <alignment vertical="top" wrapText="1"/>
    </xf>
    <xf numFmtId="0" fontId="220" fillId="0" borderId="0" applyNumberFormat="0" applyFill="0" applyBorder="0" applyProtection="0">
      <alignment vertical="top" wrapText="1"/>
    </xf>
    <xf numFmtId="0" fontId="117"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208" fillId="0" borderId="0"/>
    <xf numFmtId="0" fontId="150" fillId="0" borderId="0"/>
    <xf numFmtId="0" fontId="150" fillId="0" borderId="0"/>
    <xf numFmtId="0" fontId="117" fillId="0" borderId="0"/>
    <xf numFmtId="0" fontId="117" fillId="0" borderId="0"/>
    <xf numFmtId="0" fontId="117" fillId="0" borderId="0"/>
    <xf numFmtId="0" fontId="150" fillId="0" borderId="0"/>
    <xf numFmtId="0" fontId="150" fillId="0" borderId="0"/>
    <xf numFmtId="0" fontId="157" fillId="0" borderId="0"/>
    <xf numFmtId="0" fontId="157" fillId="0" borderId="0"/>
    <xf numFmtId="0" fontId="157" fillId="0" borderId="0" applyFill="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17" fillId="0" borderId="0"/>
    <xf numFmtId="0" fontId="117" fillId="0" borderId="0"/>
    <xf numFmtId="0" fontId="117" fillId="0" borderId="0"/>
    <xf numFmtId="0" fontId="157" fillId="0" borderId="0"/>
    <xf numFmtId="0" fontId="157" fillId="0" borderId="0"/>
    <xf numFmtId="0" fontId="157" fillId="0" borderId="0"/>
    <xf numFmtId="0" fontId="11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50" fillId="0" borderId="0"/>
    <xf numFmtId="0" fontId="11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0" fontId="150" fillId="4" borderId="37" applyNumberFormat="0" applyFont="0" applyAlignment="0" applyProtection="0"/>
    <xf numFmtId="174" fontId="196" fillId="0" borderId="0">
      <protection locked="0"/>
    </xf>
    <xf numFmtId="9" fontId="157" fillId="0" borderId="0" applyFont="0" applyFill="0" applyBorder="0" applyAlignment="0" applyProtection="0"/>
    <xf numFmtId="174" fontId="196" fillId="0" borderId="0">
      <protection locked="0"/>
    </xf>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0"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167" fillId="11" borderId="38" applyNumberFormat="0" applyAlignment="0" applyProtection="0"/>
    <xf numFmtId="0" fontId="221" fillId="0" borderId="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72" fillId="0" borderId="39" applyNumberFormat="0" applyFill="0" applyAlignment="0" applyProtection="0"/>
    <xf numFmtId="0" fontId="116" fillId="0" borderId="0"/>
    <xf numFmtId="9" fontId="115" fillId="0" borderId="0" applyFont="0" applyFill="0" applyBorder="0" applyAlignment="0" applyProtection="0"/>
    <xf numFmtId="0" fontId="114" fillId="0" borderId="0"/>
    <xf numFmtId="165" fontId="113" fillId="0" borderId="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165" fontId="150" fillId="0" borderId="0"/>
    <xf numFmtId="165" fontId="157" fillId="0" borderId="0"/>
    <xf numFmtId="165" fontId="150" fillId="0" borderId="0"/>
    <xf numFmtId="165" fontId="150" fillId="0" borderId="0"/>
    <xf numFmtId="165" fontId="157" fillId="2" borderId="0" applyNumberFormat="0" applyBorder="0" applyAlignment="0" applyProtection="0"/>
    <xf numFmtId="165" fontId="157" fillId="2" borderId="0" applyNumberFormat="0" applyBorder="0" applyAlignment="0" applyProtection="0"/>
    <xf numFmtId="165" fontId="157" fillId="2" borderId="0" applyNumberFormat="0" applyBorder="0" applyAlignment="0" applyProtection="0"/>
    <xf numFmtId="165" fontId="157" fillId="2" borderId="0" applyNumberFormat="0" applyBorder="0" applyAlignment="0" applyProtection="0"/>
    <xf numFmtId="165" fontId="157" fillId="2" borderId="0" applyNumberFormat="0" applyBorder="0" applyAlignment="0" applyProtection="0"/>
    <xf numFmtId="165" fontId="157" fillId="2"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5" borderId="0" applyNumberFormat="0" applyBorder="0" applyAlignment="0" applyProtection="0"/>
    <xf numFmtId="165" fontId="157" fillId="5" borderId="0" applyNumberFormat="0" applyBorder="0" applyAlignment="0" applyProtection="0"/>
    <xf numFmtId="165" fontId="157" fillId="5" borderId="0" applyNumberFormat="0" applyBorder="0" applyAlignment="0" applyProtection="0"/>
    <xf numFmtId="165" fontId="157" fillId="5" borderId="0" applyNumberFormat="0" applyBorder="0" applyAlignment="0" applyProtection="0"/>
    <xf numFmtId="165" fontId="157" fillId="5" borderId="0" applyNumberFormat="0" applyBorder="0" applyAlignment="0" applyProtection="0"/>
    <xf numFmtId="165" fontId="157" fillId="5"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13" fillId="22" borderId="0" applyNumberFormat="0" applyBorder="0" applyAlignment="0" applyProtection="0"/>
    <xf numFmtId="165" fontId="113" fillId="22" borderId="0" applyNumberFormat="0" applyBorder="0" applyAlignment="0" applyProtection="0"/>
    <xf numFmtId="165" fontId="113" fillId="22" borderId="0" applyNumberFormat="0" applyBorder="0" applyAlignment="0" applyProtection="0"/>
    <xf numFmtId="165" fontId="113" fillId="22"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3" borderId="0" applyNumberFormat="0" applyBorder="0" applyAlignment="0" applyProtection="0"/>
    <xf numFmtId="165" fontId="157" fillId="7" borderId="0" applyNumberFormat="0" applyBorder="0" applyAlignment="0" applyProtection="0"/>
    <xf numFmtId="165" fontId="157" fillId="7" borderId="0" applyNumberFormat="0" applyBorder="0" applyAlignment="0" applyProtection="0"/>
    <xf numFmtId="165" fontId="157" fillId="7" borderId="0" applyNumberFormat="0" applyBorder="0" applyAlignment="0" applyProtection="0"/>
    <xf numFmtId="165" fontId="157" fillId="7" borderId="0" applyNumberFormat="0" applyBorder="0" applyAlignment="0" applyProtection="0"/>
    <xf numFmtId="165" fontId="157" fillId="7" borderId="0" applyNumberFormat="0" applyBorder="0" applyAlignment="0" applyProtection="0"/>
    <xf numFmtId="165" fontId="157" fillId="7" borderId="0" applyNumberFormat="0" applyBorder="0" applyAlignment="0" applyProtection="0"/>
    <xf numFmtId="165" fontId="157" fillId="8" borderId="0" applyNumberFormat="0" applyBorder="0" applyAlignment="0" applyProtection="0"/>
    <xf numFmtId="165" fontId="157" fillId="8" borderId="0" applyNumberFormat="0" applyBorder="0" applyAlignment="0" applyProtection="0"/>
    <xf numFmtId="165" fontId="157" fillId="8" borderId="0" applyNumberFormat="0" applyBorder="0" applyAlignment="0" applyProtection="0"/>
    <xf numFmtId="165" fontId="157" fillId="8" borderId="0" applyNumberFormat="0" applyBorder="0" applyAlignment="0" applyProtection="0"/>
    <xf numFmtId="165" fontId="157" fillId="8" borderId="0" applyNumberFormat="0" applyBorder="0" applyAlignment="0" applyProtection="0"/>
    <xf numFmtId="165" fontId="157" fillId="8"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6"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57" fillId="4" borderId="0" applyNumberFormat="0" applyBorder="0" applyAlignment="0" applyProtection="0"/>
    <xf numFmtId="165" fontId="113" fillId="23" borderId="0" applyNumberFormat="0" applyBorder="0" applyAlignment="0" applyProtection="0"/>
    <xf numFmtId="165" fontId="158" fillId="6" borderId="0" applyNumberFormat="0" applyBorder="0" applyAlignment="0" applyProtection="0"/>
    <xf numFmtId="165" fontId="158" fillId="9" borderId="0" applyNumberFormat="0" applyBorder="0" applyAlignment="0" applyProtection="0"/>
    <xf numFmtId="165" fontId="158" fillId="10" borderId="0" applyNumberFormat="0" applyBorder="0" applyAlignment="0" applyProtection="0"/>
    <xf numFmtId="165" fontId="158" fillId="8" borderId="0" applyNumberFormat="0" applyBorder="0" applyAlignment="0" applyProtection="0"/>
    <xf numFmtId="165" fontId="158" fillId="6" borderId="0" applyNumberFormat="0" applyBorder="0" applyAlignment="0" applyProtection="0"/>
    <xf numFmtId="165" fontId="158" fillId="3" borderId="0" applyNumberFormat="0" applyBorder="0" applyAlignment="0" applyProtection="0"/>
    <xf numFmtId="165" fontId="159" fillId="6" borderId="0" applyNumberFormat="0" applyBorder="0" applyAlignment="0" applyProtection="0"/>
    <xf numFmtId="165" fontId="160" fillId="11" borderId="65" applyNumberFormat="0" applyAlignment="0" applyProtection="0"/>
    <xf numFmtId="165" fontId="161" fillId="12" borderId="2" applyNumberFormat="0" applyAlignment="0" applyProtection="0"/>
    <xf numFmtId="165" fontId="162" fillId="0" borderId="3" applyNumberFormat="0" applyFill="0" applyAlignment="0" applyProtection="0"/>
    <xf numFmtId="6" fontId="197" fillId="0" borderId="0" applyFont="0" applyFill="0" applyBorder="0" applyAlignment="0" applyProtection="0"/>
    <xf numFmtId="165" fontId="163" fillId="0" borderId="0" applyNumberFormat="0" applyFill="0" applyBorder="0" applyAlignment="0" applyProtection="0"/>
    <xf numFmtId="165" fontId="158" fillId="13" borderId="0" applyNumberFormat="0" applyBorder="0" applyAlignment="0" applyProtection="0"/>
    <xf numFmtId="165" fontId="158" fillId="9" borderId="0" applyNumberFormat="0" applyBorder="0" applyAlignment="0" applyProtection="0"/>
    <xf numFmtId="165" fontId="158" fillId="10" borderId="0" applyNumberFormat="0" applyBorder="0" applyAlignment="0" applyProtection="0"/>
    <xf numFmtId="165" fontId="158" fillId="14" borderId="0" applyNumberFormat="0" applyBorder="0" applyAlignment="0" applyProtection="0"/>
    <xf numFmtId="165" fontId="158" fillId="15" borderId="0" applyNumberFormat="0" applyBorder="0" applyAlignment="0" applyProtection="0"/>
    <xf numFmtId="165" fontId="158" fillId="16" borderId="0" applyNumberFormat="0" applyBorder="0" applyAlignment="0" applyProtection="0"/>
    <xf numFmtId="165" fontId="164" fillId="7" borderId="65" applyNumberFormat="0" applyAlignment="0" applyProtection="0"/>
    <xf numFmtId="165" fontId="199" fillId="0" borderId="0" applyNumberFormat="0" applyFill="0" applyBorder="0" applyAlignment="0" applyProtection="0">
      <alignment vertical="top"/>
      <protection locked="0"/>
    </xf>
    <xf numFmtId="165" fontId="165" fillId="17" borderId="0" applyNumberFormat="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13"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165" fontId="166" fillId="7" borderId="0" applyNumberFormat="0" applyBorder="0" applyAlignment="0" applyProtection="0"/>
    <xf numFmtId="165" fontId="113" fillId="0" borderId="0"/>
    <xf numFmtId="165" fontId="113" fillId="0" borderId="0"/>
    <xf numFmtId="165" fontId="150" fillId="0" borderId="0"/>
    <xf numFmtId="165" fontId="195" fillId="0" borderId="0"/>
    <xf numFmtId="165" fontId="150" fillId="0" borderId="0"/>
    <xf numFmtId="165" fontId="150" fillId="0" borderId="0"/>
    <xf numFmtId="165" fontId="150" fillId="0" borderId="0"/>
    <xf numFmtId="165" fontId="157" fillId="0" borderId="0"/>
    <xf numFmtId="165" fontId="157" fillId="0" borderId="0"/>
    <xf numFmtId="165" fontId="157" fillId="0" borderId="0"/>
    <xf numFmtId="165" fontId="157" fillId="0" borderId="0"/>
    <xf numFmtId="165" fontId="157" fillId="0" borderId="0"/>
    <xf numFmtId="165" fontId="157" fillId="0" borderId="0"/>
    <xf numFmtId="165" fontId="113" fillId="0" borderId="0"/>
    <xf numFmtId="165" fontId="113" fillId="0" borderId="0"/>
    <xf numFmtId="165" fontId="113" fillId="0" borderId="0"/>
    <xf numFmtId="165" fontId="113" fillId="0" borderId="0"/>
    <xf numFmtId="165" fontId="150" fillId="0" borderId="0"/>
    <xf numFmtId="165" fontId="157" fillId="0" borderId="0"/>
    <xf numFmtId="165" fontId="157" fillId="0" borderId="0"/>
    <xf numFmtId="165" fontId="157" fillId="0" borderId="0"/>
    <xf numFmtId="165" fontId="157" fillId="0" borderId="0"/>
    <xf numFmtId="165" fontId="157" fillId="0" borderId="0"/>
    <xf numFmtId="165" fontId="157" fillId="0" borderId="0"/>
    <xf numFmtId="165" fontId="113" fillId="0" borderId="0"/>
    <xf numFmtId="165" fontId="113" fillId="0" borderId="0"/>
    <xf numFmtId="165" fontId="150" fillId="0" borderId="0"/>
    <xf numFmtId="165" fontId="113" fillId="0" borderId="0"/>
    <xf numFmtId="165" fontId="150" fillId="0" borderId="0"/>
    <xf numFmtId="165" fontId="113" fillId="0" borderId="0"/>
    <xf numFmtId="165" fontId="150" fillId="4" borderId="66" applyNumberFormat="0" applyFont="0" applyAlignment="0" applyProtection="0"/>
    <xf numFmtId="9" fontId="113" fillId="0" borderId="0" applyFont="0" applyFill="0" applyBorder="0" applyAlignment="0" applyProtection="0"/>
    <xf numFmtId="9" fontId="113" fillId="0" borderId="0" applyFont="0" applyFill="0" applyBorder="0" applyAlignment="0" applyProtection="0"/>
    <xf numFmtId="165" fontId="167" fillId="11" borderId="72" applyNumberFormat="0" applyAlignment="0" applyProtection="0"/>
    <xf numFmtId="9" fontId="113" fillId="0" borderId="0" applyFont="0" applyFill="0" applyBorder="0" applyAlignment="0" applyProtection="0"/>
    <xf numFmtId="165" fontId="113" fillId="0" borderId="0"/>
    <xf numFmtId="165" fontId="167" fillId="11" borderId="67" applyNumberFormat="0" applyAlignment="0" applyProtection="0"/>
    <xf numFmtId="165" fontId="162" fillId="0" borderId="0" applyNumberFormat="0" applyFill="0" applyBorder="0" applyAlignment="0" applyProtection="0"/>
    <xf numFmtId="165" fontId="168" fillId="0" borderId="0" applyNumberFormat="0" applyFill="0" applyBorder="0" applyAlignment="0" applyProtection="0"/>
    <xf numFmtId="165" fontId="170" fillId="0" borderId="6" applyNumberFormat="0" applyFill="0" applyAlignment="0" applyProtection="0"/>
    <xf numFmtId="165" fontId="171" fillId="0" borderId="7" applyNumberFormat="0" applyFill="0" applyAlignment="0" applyProtection="0"/>
    <xf numFmtId="165" fontId="163" fillId="0" borderId="8" applyNumberFormat="0" applyFill="0" applyAlignment="0" applyProtection="0"/>
    <xf numFmtId="165" fontId="169" fillId="0" borderId="0" applyNumberFormat="0" applyFill="0" applyBorder="0" applyAlignment="0" applyProtection="0"/>
    <xf numFmtId="165" fontId="172" fillId="0" borderId="69" applyNumberFormat="0" applyFill="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50" fillId="0" borderId="0" applyFont="0" applyFill="0" applyBorder="0" applyAlignment="0" applyProtection="0"/>
    <xf numFmtId="165" fontId="150" fillId="0" borderId="0"/>
    <xf numFmtId="165" fontId="150" fillId="0" borderId="0"/>
    <xf numFmtId="165" fontId="150" fillId="0" borderId="0"/>
    <xf numFmtId="165" fontId="150" fillId="4" borderId="66" applyNumberFormat="0" applyFont="0" applyAlignment="0" applyProtection="0"/>
    <xf numFmtId="165" fontId="150" fillId="4" borderId="71" applyNumberFormat="0" applyFont="0" applyAlignment="0" applyProtection="0"/>
    <xf numFmtId="165" fontId="150" fillId="0" borderId="0"/>
    <xf numFmtId="165" fontId="150" fillId="0" borderId="0"/>
    <xf numFmtId="165" fontId="160" fillId="11" borderId="65" applyNumberFormat="0" applyAlignment="0" applyProtection="0"/>
    <xf numFmtId="165" fontId="160" fillId="11" borderId="65" applyNumberFormat="0" applyAlignment="0" applyProtection="0"/>
    <xf numFmtId="165" fontId="164" fillId="7" borderId="65" applyNumberFormat="0" applyAlignment="0" applyProtection="0"/>
    <xf numFmtId="165" fontId="164" fillId="7" borderId="65" applyNumberFormat="0" applyAlignment="0" applyProtection="0"/>
    <xf numFmtId="43" fontId="157" fillId="0" borderId="0" applyFont="0" applyFill="0" applyBorder="0" applyAlignment="0" applyProtection="0"/>
    <xf numFmtId="43" fontId="150" fillId="0" borderId="0" applyFont="0" applyFill="0" applyBorder="0" applyAlignment="0" applyProtection="0"/>
    <xf numFmtId="165" fontId="150" fillId="0" borderId="0"/>
    <xf numFmtId="165" fontId="150" fillId="0" borderId="0"/>
    <xf numFmtId="165" fontId="150" fillId="0" borderId="0"/>
    <xf numFmtId="165" fontId="150" fillId="0" borderId="0"/>
    <xf numFmtId="165" fontId="150" fillId="0" borderId="0"/>
    <xf numFmtId="165" fontId="150" fillId="4" borderId="66" applyNumberFormat="0" applyFont="0" applyAlignment="0" applyProtection="0"/>
    <xf numFmtId="165" fontId="150" fillId="4" borderId="66" applyNumberFormat="0" applyFont="0" applyAlignment="0" applyProtection="0"/>
    <xf numFmtId="165" fontId="167" fillId="11" borderId="67" applyNumberFormat="0" applyAlignment="0" applyProtection="0"/>
    <xf numFmtId="165" fontId="167" fillId="11" borderId="67" applyNumberFormat="0" applyAlignment="0" applyProtection="0"/>
    <xf numFmtId="165" fontId="172" fillId="0" borderId="69" applyNumberFormat="0" applyFill="0" applyAlignment="0" applyProtection="0"/>
    <xf numFmtId="165" fontId="172" fillId="0" borderId="69" applyNumberFormat="0" applyFill="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0" fillId="11"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64" fillId="7" borderId="65" applyNumberFormat="0" applyAlignment="0" applyProtection="0"/>
    <xf numFmtId="165" fontId="150" fillId="0" borderId="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113" fillId="0" borderId="0" applyFont="0" applyFill="0" applyBorder="0" applyAlignment="0" applyProtection="0"/>
    <xf numFmtId="165" fontId="150" fillId="0" borderId="0"/>
    <xf numFmtId="165" fontId="150" fillId="0" borderId="0"/>
    <xf numFmtId="165" fontId="113" fillId="0" borderId="0"/>
    <xf numFmtId="165" fontId="157" fillId="0" borderId="0"/>
    <xf numFmtId="165" fontId="113" fillId="0" borderId="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165" fontId="150" fillId="4" borderId="66" applyNumberFormat="0" applyFont="0" applyAlignment="0" applyProtection="0"/>
    <xf numFmtId="9" fontId="157" fillId="0" borderId="0" applyFont="0" applyFill="0" applyBorder="0" applyAlignment="0" applyProtection="0"/>
    <xf numFmtId="9" fontId="157" fillId="0" borderId="0" applyFont="0" applyFill="0" applyBorder="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67" fillId="11" borderId="67" applyNumberFormat="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172" fillId="0" borderId="69" applyNumberFormat="0" applyFill="0" applyAlignment="0" applyProtection="0"/>
    <xf numFmtId="165" fontId="221" fillId="0" borderId="0"/>
    <xf numFmtId="165" fontId="167" fillId="11" borderId="72" applyNumberFormat="0" applyAlignment="0" applyProtection="0"/>
    <xf numFmtId="165" fontId="150" fillId="4" borderId="71" applyNumberFormat="0" applyFont="0" applyAlignment="0" applyProtection="0"/>
    <xf numFmtId="165" fontId="164" fillId="7" borderId="70" applyNumberFormat="0" applyAlignment="0" applyProtection="0"/>
    <xf numFmtId="165" fontId="164" fillId="7" borderId="70" applyNumberFormat="0" applyAlignment="0" applyProtection="0"/>
    <xf numFmtId="165" fontId="160" fillId="11" borderId="70" applyNumberFormat="0" applyAlignment="0" applyProtection="0"/>
    <xf numFmtId="165" fontId="172" fillId="0" borderId="74" applyNumberFormat="0" applyFill="0" applyAlignment="0" applyProtection="0"/>
    <xf numFmtId="165" fontId="167" fillId="11" borderId="72" applyNumberFormat="0" applyAlignment="0" applyProtection="0"/>
    <xf numFmtId="165" fontId="150" fillId="4" borderId="71" applyNumberFormat="0" applyFont="0" applyAlignment="0" applyProtection="0"/>
    <xf numFmtId="165" fontId="160" fillId="11" borderId="70" applyNumberFormat="0" applyAlignment="0" applyProtection="0"/>
    <xf numFmtId="165" fontId="172" fillId="0" borderId="74" applyNumberFormat="0" applyFill="0" applyAlignment="0" applyProtection="0"/>
    <xf numFmtId="165" fontId="172" fillId="0" borderId="74" applyNumberFormat="0" applyFill="0" applyAlignment="0" applyProtection="0"/>
    <xf numFmtId="165" fontId="150" fillId="4" borderId="71" applyNumberFormat="0" applyFont="0" applyAlignment="0" applyProtection="0"/>
    <xf numFmtId="165" fontId="164" fillId="7" borderId="70" applyNumberFormat="0" applyAlignment="0" applyProtection="0"/>
    <xf numFmtId="165" fontId="160" fillId="11" borderId="70" applyNumberFormat="0" applyAlignment="0" applyProtection="0"/>
    <xf numFmtId="165" fontId="113" fillId="0" borderId="0"/>
    <xf numFmtId="0" fontId="112" fillId="0" borderId="0"/>
    <xf numFmtId="44" fontId="229" fillId="0" borderId="0" applyFont="0" applyFill="0" applyBorder="0" applyAlignment="0" applyProtection="0"/>
    <xf numFmtId="0" fontId="111" fillId="0" borderId="0"/>
    <xf numFmtId="0" fontId="110" fillId="0" borderId="0"/>
    <xf numFmtId="0" fontId="173" fillId="0" borderId="0"/>
    <xf numFmtId="0" fontId="109" fillId="0" borderId="0"/>
    <xf numFmtId="0" fontId="109" fillId="0" borderId="0"/>
    <xf numFmtId="0" fontId="108" fillId="0" borderId="0"/>
    <xf numFmtId="0" fontId="107" fillId="0" borderId="0"/>
    <xf numFmtId="0" fontId="106" fillId="0" borderId="0"/>
    <xf numFmtId="0" fontId="105" fillId="0" borderId="0"/>
    <xf numFmtId="0" fontId="104" fillId="0" borderId="0"/>
    <xf numFmtId="9" fontId="104" fillId="0" borderId="0" applyFont="0" applyFill="0" applyBorder="0" applyAlignment="0" applyProtection="0"/>
    <xf numFmtId="0" fontId="103" fillId="0" borderId="0"/>
    <xf numFmtId="0" fontId="103" fillId="0" borderId="0"/>
    <xf numFmtId="9" fontId="103" fillId="0" borderId="0" applyFont="0" applyFill="0" applyBorder="0" applyAlignment="0" applyProtection="0"/>
    <xf numFmtId="43" fontId="237" fillId="0" borderId="0" applyFont="0" applyFill="0" applyBorder="0" applyAlignment="0" applyProtection="0"/>
    <xf numFmtId="0" fontId="101" fillId="0" borderId="0"/>
    <xf numFmtId="0" fontId="100" fillId="0" borderId="0"/>
    <xf numFmtId="0" fontId="99" fillId="0" borderId="0"/>
    <xf numFmtId="0" fontId="99" fillId="0" borderId="0"/>
    <xf numFmtId="0" fontId="98" fillId="0" borderId="0"/>
    <xf numFmtId="0" fontId="98" fillId="0" borderId="0"/>
    <xf numFmtId="0" fontId="150" fillId="0" borderId="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4" fontId="157" fillId="0" borderId="0" applyFont="0" applyFill="0" applyBorder="0" applyAlignment="0" applyProtection="0"/>
    <xf numFmtId="0" fontId="97" fillId="0" borderId="0"/>
    <xf numFmtId="0" fontId="150" fillId="4" borderId="79" applyNumberFormat="0" applyFont="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43" fontId="150" fillId="0" borderId="0" applyFont="0" applyFill="0" applyBorder="0" applyAlignment="0" applyProtection="0"/>
    <xf numFmtId="0" fontId="97" fillId="0" borderId="0"/>
    <xf numFmtId="9" fontId="97" fillId="0" borderId="0" applyFont="0" applyFill="0" applyBorder="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0" fontId="97" fillId="0" borderId="0"/>
    <xf numFmtId="0" fontId="167" fillId="11" borderId="80" applyNumberFormat="0" applyAlignment="0" applyProtection="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0" fontId="160" fillId="11" borderId="36" applyNumberForma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36" applyNumberFormat="0" applyAlignment="0" applyProtection="0"/>
    <xf numFmtId="44" fontId="150" fillId="0" borderId="0" applyFont="0" applyFill="0" applyBorder="0" applyAlignment="0" applyProtection="0"/>
    <xf numFmtId="0" fontId="150" fillId="4" borderId="37" applyNumberFormat="0" applyFont="0" applyAlignment="0" applyProtection="0"/>
    <xf numFmtId="0" fontId="167" fillId="11" borderId="38" applyNumberFormat="0" applyAlignment="0" applyProtection="0"/>
    <xf numFmtId="0" fontId="172" fillId="0" borderId="39" applyNumberFormat="0" applyFill="0" applyAlignment="0" applyProtection="0"/>
    <xf numFmtId="43" fontId="150" fillId="0" borderId="0" applyFont="0" applyFill="0" applyBorder="0" applyAlignment="0" applyProtection="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97" fillId="0" borderId="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160" fillId="11" borderId="78" applyNumberForma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50" fillId="0" borderId="0" applyFont="0" applyFill="0" applyBorder="0" applyAlignment="0" applyProtection="0"/>
    <xf numFmtId="0" fontId="164" fillId="7" borderId="78" applyNumberFormat="0" applyAlignment="0" applyProtection="0"/>
    <xf numFmtId="43" fontId="157" fillId="0" borderId="0" applyFont="0" applyFill="0" applyBorder="0" applyAlignment="0" applyProtection="0"/>
    <xf numFmtId="43" fontId="150" fillId="0" borderId="0" applyFont="0" applyFill="0" applyBorder="0" applyAlignment="0" applyProtection="0"/>
    <xf numFmtId="0" fontId="167" fillId="11" borderId="80" applyNumberFormat="0" applyAlignment="0" applyProtection="0"/>
    <xf numFmtId="0" fontId="164" fillId="7" borderId="78" applyNumberFormat="0" applyAlignment="0" applyProtection="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167" fillId="11" borderId="80" applyNumberFormat="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4" fillId="7"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72" fillId="0" borderId="81" applyNumberFormat="0" applyFill="0" applyAlignment="0" applyProtection="0"/>
    <xf numFmtId="0" fontId="164" fillId="7" borderId="78" applyNumberFormat="0" applyAlignment="0" applyProtection="0"/>
    <xf numFmtId="0" fontId="172" fillId="0" borderId="81" applyNumberFormat="0" applyFill="0" applyAlignment="0" applyProtection="0"/>
    <xf numFmtId="0" fontId="172" fillId="0" borderId="81" applyNumberFormat="0" applyFill="0" applyAlignment="0" applyProtection="0"/>
    <xf numFmtId="0" fontId="160" fillId="11" borderId="78" applyNumberFormat="0" applyAlignment="0" applyProtection="0"/>
    <xf numFmtId="43" fontId="157" fillId="0" borderId="0" applyFont="0" applyFill="0" applyBorder="0" applyAlignment="0" applyProtection="0"/>
    <xf numFmtId="0" fontId="97" fillId="0" borderId="0"/>
    <xf numFmtId="0" fontId="97" fillId="0" borderId="0"/>
    <xf numFmtId="0" fontId="150" fillId="4" borderId="79" applyNumberFormat="0" applyFont="0" applyAlignment="0" applyProtection="0"/>
    <xf numFmtId="0" fontId="164" fillId="7" borderId="78" applyNumberFormat="0" applyAlignment="0" applyProtection="0"/>
    <xf numFmtId="0" fontId="97" fillId="0" borderId="0"/>
    <xf numFmtId="43"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0" fontId="160" fillId="11" borderId="36" applyNumberFormat="0" applyAlignment="0" applyProtection="0"/>
    <xf numFmtId="0" fontId="164" fillId="7" borderId="36" applyNumberFormat="0" applyAlignment="0" applyProtection="0"/>
    <xf numFmtId="0" fontId="150" fillId="4" borderId="37" applyNumberFormat="0" applyFont="0" applyAlignment="0" applyProtection="0"/>
    <xf numFmtId="0" fontId="167" fillId="11" borderId="38" applyNumberFormat="0" applyAlignment="0" applyProtection="0"/>
    <xf numFmtId="0" fontId="172" fillId="0" borderId="39" applyNumberFormat="0" applyFill="0" applyAlignment="0" applyProtection="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97" fillId="0" borderId="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43" fontId="97" fillId="0" borderId="0" applyFont="0" applyFill="0" applyBorder="0" applyAlignment="0" applyProtection="0"/>
    <xf numFmtId="9"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72" fillId="0" borderId="81" applyNumberFormat="0" applyFill="0" applyAlignment="0" applyProtection="0"/>
    <xf numFmtId="0" fontId="150" fillId="4" borderId="79" applyNumberFormat="0" applyFont="0" applyAlignment="0" applyProtection="0"/>
    <xf numFmtId="0" fontId="164" fillId="7" borderId="78" applyNumberFormat="0" applyAlignment="0" applyProtection="0"/>
    <xf numFmtId="0" fontId="160" fillId="11" borderId="78" applyNumberFormat="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43" fontId="157" fillId="0" borderId="0" applyFont="0" applyFill="0" applyBorder="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6" fontId="197" fillId="0" borderId="0" applyFont="0" applyFill="0" applyBorder="0" applyAlignment="0" applyProtection="0"/>
    <xf numFmtId="0" fontId="150" fillId="4" borderId="79" applyNumberFormat="0" applyFont="0" applyAlignment="0" applyProtection="0"/>
    <xf numFmtId="44" fontId="157" fillId="0" borderId="0" applyFont="0" applyFill="0" applyBorder="0" applyAlignment="0" applyProtection="0"/>
    <xf numFmtId="0" fontId="150" fillId="4" borderId="79" applyNumberFormat="0" applyFont="0" applyAlignment="0" applyProtection="0"/>
    <xf numFmtId="44" fontId="150" fillId="0" borderId="0" applyFont="0" applyFill="0" applyBorder="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72" fillId="0" borderId="81" applyNumberFormat="0" applyFill="0" applyAlignment="0" applyProtection="0"/>
    <xf numFmtId="0" fontId="167" fillId="11" borderId="80" applyNumberFormat="0" applyAlignment="0" applyProtection="0"/>
    <xf numFmtId="0" fontId="167" fillId="11" borderId="80" applyNumberFormat="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0" fillId="11" borderId="78" applyNumberFormat="0" applyAlignment="0" applyProtection="0"/>
    <xf numFmtId="0" fontId="160" fillId="11" borderId="78" applyNumberFormat="0" applyAlignment="0" applyProtection="0"/>
    <xf numFmtId="0" fontId="150" fillId="4" borderId="79" applyNumberFormat="0" applyFont="0" applyAlignment="0" applyProtection="0"/>
    <xf numFmtId="0" fontId="167" fillId="11" borderId="80" applyNumberFormat="0" applyAlignment="0" applyProtection="0"/>
    <xf numFmtId="0" fontId="150" fillId="4" borderId="79" applyNumberFormat="0" applyFont="0" applyAlignment="0" applyProtection="0"/>
    <xf numFmtId="0" fontId="164" fillId="7" borderId="78" applyNumberFormat="0" applyAlignment="0" applyProtection="0"/>
    <xf numFmtId="0" fontId="160" fillId="11" borderId="78" applyNumberFormat="0" applyAlignment="0" applyProtection="0"/>
    <xf numFmtId="0" fontId="172" fillId="0" borderId="81" applyNumberFormat="0" applyFill="0" applyAlignment="0" applyProtection="0"/>
    <xf numFmtId="0" fontId="167" fillId="11" borderId="80" applyNumberFormat="0" applyAlignment="0" applyProtection="0"/>
    <xf numFmtId="0" fontId="167" fillId="11" borderId="80" applyNumberFormat="0" applyAlignment="0" applyProtection="0"/>
    <xf numFmtId="0" fontId="150" fillId="4" borderId="79" applyNumberFormat="0" applyFont="0" applyAlignment="0" applyProtection="0"/>
    <xf numFmtId="0" fontId="150" fillId="4" borderId="79" applyNumberFormat="0" applyFont="0" applyAlignment="0" applyProtection="0"/>
    <xf numFmtId="0" fontId="164" fillId="7" borderId="78" applyNumberFormat="0" applyAlignment="0" applyProtection="0"/>
    <xf numFmtId="0" fontId="164" fillId="7" borderId="78" applyNumberFormat="0" applyAlignment="0" applyProtection="0"/>
    <xf numFmtId="0" fontId="160" fillId="11" borderId="78" applyNumberFormat="0" applyAlignment="0" applyProtection="0"/>
    <xf numFmtId="0" fontId="150" fillId="4" borderId="79" applyNumberFormat="0" applyFont="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9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9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9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7"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0" fontId="172" fillId="0" borderId="81" applyNumberFormat="0" applyFill="0" applyAlignment="0" applyProtection="0"/>
    <xf numFmtId="0" fontId="150"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67" fillId="11" borderId="80" applyNumberFormat="0" applyAlignment="0" applyProtection="0"/>
    <xf numFmtId="0" fontId="150" fillId="4" borderId="79" applyNumberFormat="0" applyFont="0" applyAlignment="0" applyProtection="0"/>
    <xf numFmtId="0" fontId="164" fillId="7" borderId="78" applyNumberForma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72" fillId="0" borderId="81" applyNumberFormat="0" applyFill="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0" fillId="4" borderId="79" applyNumberFormat="0" applyFon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64" fillId="7" borderId="78" applyNumberFormat="0" applyAlignment="0" applyProtection="0"/>
    <xf numFmtId="0" fontId="160" fillId="11" borderId="78" applyNumberFormat="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72" fillId="0" borderId="81" applyNumberFormat="0" applyFill="0" applyAlignment="0" applyProtection="0"/>
    <xf numFmtId="0" fontId="167" fillId="11" borderId="80" applyNumberFormat="0" applyAlignment="0" applyProtection="0"/>
    <xf numFmtId="0" fontId="160" fillId="11" borderId="78" applyNumberFormat="0" applyAlignment="0" applyProtection="0"/>
    <xf numFmtId="0" fontId="150"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0" fillId="11"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64" fillId="7" borderId="78" applyNumberForma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50" fillId="4" borderId="79" applyNumberFormat="0" applyFon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67" fillId="11" borderId="80" applyNumberFormat="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172" fillId="0" borderId="81" applyNumberFormat="0" applyFill="0" applyAlignment="0" applyProtection="0"/>
    <xf numFmtId="0" fontId="96" fillId="0" borderId="0"/>
    <xf numFmtId="165" fontId="96" fillId="0" borderId="0"/>
    <xf numFmtId="165" fontId="96" fillId="0" borderId="0"/>
    <xf numFmtId="165" fontId="96" fillId="0" borderId="0"/>
    <xf numFmtId="0" fontId="95" fillId="0" borderId="0"/>
    <xf numFmtId="0" fontId="94" fillId="0" borderId="0"/>
    <xf numFmtId="0" fontId="94" fillId="0" borderId="0"/>
    <xf numFmtId="0" fontId="94" fillId="0" borderId="0"/>
    <xf numFmtId="0" fontId="94" fillId="0" borderId="0"/>
    <xf numFmtId="0" fontId="93" fillId="0" borderId="0"/>
    <xf numFmtId="0" fontId="92" fillId="0" borderId="0"/>
    <xf numFmtId="0" fontId="91" fillId="0" borderId="0"/>
    <xf numFmtId="0" fontId="91" fillId="0" borderId="0"/>
    <xf numFmtId="0" fontId="91" fillId="0" borderId="0"/>
    <xf numFmtId="0" fontId="241" fillId="0" borderId="0" applyNumberFormat="0" applyFill="0" applyBorder="0" applyProtection="0">
      <alignment vertical="top" wrapText="1"/>
    </xf>
    <xf numFmtId="0" fontId="90" fillId="0" borderId="0"/>
    <xf numFmtId="0" fontId="90" fillId="0" borderId="0"/>
    <xf numFmtId="0" fontId="89" fillId="0" borderId="0"/>
    <xf numFmtId="0" fontId="89" fillId="0" borderId="0"/>
    <xf numFmtId="9" fontId="89" fillId="0" borderId="0" applyFont="0" applyFill="0" applyBorder="0" applyAlignment="0" applyProtection="0"/>
    <xf numFmtId="0" fontId="88" fillId="0" borderId="0"/>
    <xf numFmtId="44" fontId="88" fillId="0" borderId="0" applyFont="0" applyFill="0" applyBorder="0" applyAlignment="0" applyProtection="0"/>
    <xf numFmtId="0" fontId="251" fillId="0" borderId="0"/>
    <xf numFmtId="9" fontId="88" fillId="0" borderId="0" applyFont="0" applyFill="0" applyBorder="0" applyAlignment="0" applyProtection="0"/>
    <xf numFmtId="0" fontId="87" fillId="0" borderId="0"/>
    <xf numFmtId="0" fontId="150" fillId="0" borderId="0"/>
    <xf numFmtId="0" fontId="86" fillId="0" borderId="0"/>
    <xf numFmtId="0" fontId="150" fillId="0" borderId="0"/>
    <xf numFmtId="0" fontId="150" fillId="0" borderId="0"/>
    <xf numFmtId="0" fontId="86" fillId="0" borderId="0"/>
    <xf numFmtId="0" fontId="86" fillId="0" borderId="0"/>
    <xf numFmtId="0" fontId="86" fillId="0" borderId="0"/>
    <xf numFmtId="0" fontId="86" fillId="0" borderId="0"/>
    <xf numFmtId="0" fontId="150" fillId="0" borderId="0"/>
    <xf numFmtId="0" fontId="85"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256" fillId="34" borderId="0" applyNumberFormat="0" applyBorder="0" applyAlignment="0" applyProtection="0"/>
    <xf numFmtId="43" fontId="81" fillId="0" borderId="0" applyFont="0" applyFill="0" applyBorder="0" applyAlignment="0" applyProtection="0"/>
    <xf numFmtId="9" fontId="81" fillId="0" borderId="0" applyFont="0" applyFill="0" applyBorder="0" applyAlignment="0" applyProtection="0"/>
    <xf numFmtId="0" fontId="80" fillId="0" borderId="0"/>
    <xf numFmtId="9" fontId="80" fillId="0" borderId="0" applyFont="0" applyFill="0" applyBorder="0" applyAlignment="0" applyProtection="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58" fillId="0" borderId="0"/>
    <xf numFmtId="0" fontId="71" fillId="0" borderId="0"/>
    <xf numFmtId="9" fontId="71" fillId="0" borderId="0" applyFont="0" applyFill="0" applyBorder="0" applyAlignment="0" applyProtection="0"/>
    <xf numFmtId="0" fontId="70" fillId="0" borderId="0"/>
    <xf numFmtId="0" fontId="65" fillId="0" borderId="0"/>
    <xf numFmtId="0" fontId="63" fillId="0" borderId="0"/>
    <xf numFmtId="9" fontId="63" fillId="0" borderId="0" applyFont="0" applyFill="0" applyBorder="0" applyAlignment="0" applyProtection="0"/>
    <xf numFmtId="0" fontId="62" fillId="0" borderId="0"/>
    <xf numFmtId="0" fontId="61" fillId="0" borderId="0"/>
    <xf numFmtId="0" fontId="59" fillId="0" borderId="0"/>
    <xf numFmtId="0" fontId="59" fillId="0" borderId="0"/>
    <xf numFmtId="0" fontId="56" fillId="0" borderId="0"/>
    <xf numFmtId="0" fontId="56" fillId="0" borderId="0"/>
    <xf numFmtId="0" fontId="56"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9" fontId="50" fillId="0" borderId="0" applyFont="0" applyFill="0" applyBorder="0" applyAlignment="0" applyProtection="0"/>
    <xf numFmtId="0" fontId="49" fillId="0" borderId="0"/>
    <xf numFmtId="9" fontId="49"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8" fillId="0" borderId="0"/>
    <xf numFmtId="9" fontId="38" fillId="0" borderId="0" applyFont="0" applyFill="0" applyBorder="0" applyAlignment="0" applyProtection="0"/>
    <xf numFmtId="0" fontId="38" fillId="0" borderId="0"/>
    <xf numFmtId="9" fontId="38"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6" fillId="0" borderId="0"/>
    <xf numFmtId="0" fontId="26" fillId="0" borderId="0"/>
    <xf numFmtId="0" fontId="294" fillId="0" borderId="0"/>
    <xf numFmtId="0" fontId="26" fillId="0" borderId="0"/>
    <xf numFmtId="0" fontId="26" fillId="0" borderId="0"/>
    <xf numFmtId="0" fontId="26" fillId="0" borderId="0"/>
    <xf numFmtId="0" fontId="26" fillId="0" borderId="0"/>
    <xf numFmtId="0" fontId="26" fillId="0" borderId="0"/>
    <xf numFmtId="0" fontId="272" fillId="0" borderId="0"/>
    <xf numFmtId="0" fontId="10"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cellStyleXfs>
  <cellXfs count="3437">
    <xf numFmtId="0" fontId="0" fillId="0" borderId="0" xfId="0"/>
    <xf numFmtId="0" fontId="0" fillId="0" borderId="0" xfId="0" applyAlignment="1">
      <alignment vertical="center"/>
    </xf>
    <xf numFmtId="0" fontId="150" fillId="0" borderId="0" xfId="59" applyAlignment="1">
      <alignment vertical="center"/>
    </xf>
    <xf numFmtId="0" fontId="154" fillId="0" borderId="0" xfId="59" applyFont="1" applyFill="1" applyBorder="1" applyAlignment="1">
      <alignment vertical="center"/>
    </xf>
    <xf numFmtId="0" fontId="150" fillId="0" borderId="0" xfId="0" applyFont="1"/>
    <xf numFmtId="0" fontId="175" fillId="0" borderId="0" xfId="59" applyFont="1" applyFill="1" applyBorder="1"/>
    <xf numFmtId="0" fontId="150" fillId="0" borderId="0" xfId="59"/>
    <xf numFmtId="0" fontId="152" fillId="0" borderId="0" xfId="59" applyFont="1"/>
    <xf numFmtId="0" fontId="152" fillId="0" borderId="0" xfId="59" applyFont="1" applyAlignment="1"/>
    <xf numFmtId="0" fontId="150" fillId="0" borderId="0" xfId="59" applyFont="1" applyAlignment="1">
      <alignment vertical="center"/>
    </xf>
    <xf numFmtId="0" fontId="156" fillId="0" borderId="0" xfId="59" applyFont="1" applyFill="1" applyBorder="1" applyAlignment="1">
      <alignment horizontal="left" vertical="center"/>
    </xf>
    <xf numFmtId="0" fontId="181" fillId="0" borderId="0" xfId="0" applyFont="1"/>
    <xf numFmtId="0" fontId="182" fillId="0" borderId="0" xfId="0" applyFont="1" applyAlignment="1">
      <alignment vertical="center"/>
    </xf>
    <xf numFmtId="0" fontId="181" fillId="0" borderId="0" xfId="59" applyFont="1" applyAlignment="1">
      <alignment vertical="center"/>
    </xf>
    <xf numFmtId="0" fontId="181" fillId="0" borderId="0" xfId="44" applyFont="1" applyFill="1" applyBorder="1" applyAlignment="1">
      <alignment vertical="center"/>
    </xf>
    <xf numFmtId="0" fontId="181" fillId="0" borderId="0" xfId="367" applyFont="1" applyAlignment="1">
      <alignment vertical="center"/>
    </xf>
    <xf numFmtId="0" fontId="181" fillId="0" borderId="0" xfId="367" applyFont="1"/>
    <xf numFmtId="0" fontId="155" fillId="0" borderId="0" xfId="44" applyFont="1" applyFill="1" applyBorder="1" applyAlignment="1">
      <alignment horizontal="left" vertical="center"/>
    </xf>
    <xf numFmtId="0" fontId="128" fillId="0" borderId="0" xfId="631"/>
    <xf numFmtId="0" fontId="182" fillId="0" borderId="0" xfId="0" applyFont="1" applyAlignment="1">
      <alignment horizontal="center" vertical="center"/>
    </xf>
    <xf numFmtId="0" fontId="181" fillId="0" borderId="0" xfId="367" applyFont="1" applyBorder="1" applyAlignment="1">
      <alignment horizontal="center" vertical="center"/>
    </xf>
    <xf numFmtId="0" fontId="185" fillId="0" borderId="0" xfId="626" applyFont="1" applyAlignment="1">
      <alignment horizontal="right" vertical="center"/>
    </xf>
    <xf numFmtId="0" fontId="191" fillId="0" borderId="0" xfId="59" applyFont="1" applyFill="1" applyBorder="1" applyAlignment="1">
      <alignment vertical="center"/>
    </xf>
    <xf numFmtId="0" fontId="194" fillId="0" borderId="0" xfId="59" applyFont="1" applyFill="1" applyBorder="1" applyAlignment="1">
      <alignment vertical="center"/>
    </xf>
    <xf numFmtId="0" fontId="182" fillId="0" borderId="0" xfId="0" applyFont="1" applyAlignment="1">
      <alignment vertical="center"/>
    </xf>
    <xf numFmtId="0" fontId="184" fillId="0" borderId="0" xfId="820" applyFont="1" applyAlignment="1">
      <alignment horizontal="center" vertical="center"/>
    </xf>
    <xf numFmtId="0" fontId="179" fillId="0" borderId="0" xfId="820" applyFont="1" applyBorder="1" applyAlignment="1">
      <alignment vertical="center"/>
    </xf>
    <xf numFmtId="0" fontId="185" fillId="0" borderId="0" xfId="820" applyFont="1" applyAlignment="1">
      <alignment horizontal="left" vertical="center"/>
    </xf>
    <xf numFmtId="0" fontId="194" fillId="0" borderId="0" xfId="0" applyFont="1"/>
    <xf numFmtId="0" fontId="185" fillId="0" borderId="0" xfId="820" applyFont="1" applyBorder="1" applyAlignment="1">
      <alignment vertical="center"/>
    </xf>
    <xf numFmtId="0" fontId="194" fillId="0" borderId="0" xfId="0" applyFont="1" applyAlignment="1">
      <alignment vertical="center"/>
    </xf>
    <xf numFmtId="0" fontId="216" fillId="0" borderId="0" xfId="631" applyFont="1"/>
    <xf numFmtId="0" fontId="176" fillId="0" borderId="0" xfId="59" applyFont="1" applyBorder="1" applyAlignment="1">
      <alignment vertical="center" wrapText="1"/>
    </xf>
    <xf numFmtId="0" fontId="150" fillId="0" borderId="0" xfId="59" applyAlignment="1">
      <alignment horizontal="center" vertical="center"/>
    </xf>
    <xf numFmtId="9" fontId="180" fillId="0" borderId="11" xfId="50" applyFont="1" applyFill="1" applyBorder="1" applyAlignment="1">
      <alignment horizontal="center" vertical="center"/>
    </xf>
    <xf numFmtId="3" fontId="154" fillId="0" borderId="0" xfId="59" applyNumberFormat="1" applyFont="1" applyFill="1" applyBorder="1" applyAlignment="1">
      <alignment horizontal="center" vertical="center"/>
    </xf>
    <xf numFmtId="0" fontId="152" fillId="0" borderId="0" xfId="59" applyFont="1" applyAlignment="1">
      <alignment horizontal="center"/>
    </xf>
    <xf numFmtId="0" fontId="175" fillId="0" borderId="0" xfId="59" applyFont="1" applyFill="1" applyBorder="1" applyAlignment="1">
      <alignment horizontal="center"/>
    </xf>
    <xf numFmtId="0" fontId="150" fillId="0" borderId="0" xfId="59" applyAlignment="1">
      <alignment horizontal="center"/>
    </xf>
    <xf numFmtId="1" fontId="180" fillId="18" borderId="0" xfId="45" applyNumberFormat="1" applyFont="1" applyFill="1" applyBorder="1" applyAlignment="1">
      <alignment horizontal="center" vertical="center" wrapText="1"/>
    </xf>
    <xf numFmtId="0" fontId="0" fillId="0" borderId="0" xfId="0" applyAlignment="1">
      <alignment horizontal="center" vertical="center" wrapText="1"/>
    </xf>
    <xf numFmtId="0" fontId="185" fillId="0" borderId="0" xfId="626" applyFont="1" applyAlignment="1">
      <alignment vertical="center"/>
    </xf>
    <xf numFmtId="0" fontId="152" fillId="18" borderId="0" xfId="0" applyFont="1" applyFill="1" applyAlignment="1"/>
    <xf numFmtId="0" fontId="0" fillId="18" borderId="0" xfId="0" applyFill="1"/>
    <xf numFmtId="0" fontId="175" fillId="18" borderId="0" xfId="0" applyFont="1" applyFill="1" applyAlignment="1"/>
    <xf numFmtId="0" fontId="0" fillId="18" borderId="0" xfId="0" applyFont="1" applyFill="1"/>
    <xf numFmtId="0" fontId="180" fillId="18" borderId="0" xfId="0" applyFont="1" applyFill="1" applyBorder="1" applyAlignment="1">
      <alignment horizontal="center" vertical="center"/>
    </xf>
    <xf numFmtId="0" fontId="180" fillId="18" borderId="0" xfId="0" applyFont="1" applyFill="1" applyBorder="1" applyAlignment="1">
      <alignment horizontal="center"/>
    </xf>
    <xf numFmtId="0" fontId="156" fillId="18" borderId="0" xfId="0" applyFont="1" applyFill="1"/>
    <xf numFmtId="0" fontId="156" fillId="18" borderId="0" xfId="0" applyFont="1" applyFill="1" applyAlignment="1">
      <alignment horizontal="left" wrapText="1"/>
    </xf>
    <xf numFmtId="0" fontId="191" fillId="0" borderId="0" xfId="43" applyFont="1" applyFill="1" applyBorder="1" applyAlignment="1">
      <alignment horizontal="center" vertical="center"/>
    </xf>
    <xf numFmtId="0" fontId="176" fillId="0" borderId="0" xfId="43" applyFont="1" applyFill="1" applyBorder="1" applyAlignment="1">
      <alignment horizontal="center" vertical="center"/>
    </xf>
    <xf numFmtId="0" fontId="193" fillId="0" borderId="0" xfId="43" applyFont="1" applyAlignment="1">
      <alignment horizontal="center" vertical="center"/>
    </xf>
    <xf numFmtId="0" fontId="223" fillId="0" borderId="0" xfId="43" applyFont="1" applyAlignment="1">
      <alignment horizontal="center" vertical="center"/>
    </xf>
    <xf numFmtId="166" fontId="183" fillId="19" borderId="31" xfId="821" applyNumberFormat="1" applyFont="1" applyFill="1" applyBorder="1" applyAlignment="1">
      <alignment horizontal="center" vertical="center"/>
    </xf>
    <xf numFmtId="166" fontId="183" fillId="19" borderId="33" xfId="821" applyNumberFormat="1" applyFont="1" applyFill="1" applyBorder="1" applyAlignment="1">
      <alignment horizontal="center" vertical="center"/>
    </xf>
    <xf numFmtId="166" fontId="183" fillId="19" borderId="34" xfId="821" applyNumberFormat="1" applyFont="1" applyFill="1" applyBorder="1" applyAlignment="1">
      <alignment horizontal="center" vertical="center"/>
    </xf>
    <xf numFmtId="1" fontId="180" fillId="0" borderId="43" xfId="821" applyNumberFormat="1" applyFont="1" applyFill="1" applyBorder="1" applyAlignment="1">
      <alignment horizontal="center" vertical="center"/>
    </xf>
    <xf numFmtId="1" fontId="181" fillId="0" borderId="10" xfId="821" applyNumberFormat="1" applyFont="1" applyFill="1" applyBorder="1" applyAlignment="1">
      <alignment horizontal="center" vertical="center"/>
    </xf>
    <xf numFmtId="1" fontId="181" fillId="0" borderId="0" xfId="821" applyNumberFormat="1" applyFont="1" applyFill="1" applyBorder="1" applyAlignment="1">
      <alignment horizontal="center" vertical="center"/>
    </xf>
    <xf numFmtId="1" fontId="181" fillId="0" borderId="11" xfId="821" applyNumberFormat="1" applyFont="1" applyFill="1" applyBorder="1" applyAlignment="1">
      <alignment horizontal="center" vertical="center"/>
    </xf>
    <xf numFmtId="1" fontId="180" fillId="0" borderId="10" xfId="821" applyNumberFormat="1" applyFont="1" applyFill="1" applyBorder="1" applyAlignment="1">
      <alignment horizontal="center" vertical="center"/>
    </xf>
    <xf numFmtId="1" fontId="180" fillId="0" borderId="52" xfId="821" applyNumberFormat="1" applyFont="1" applyFill="1" applyBorder="1" applyAlignment="1">
      <alignment horizontal="center" vertical="center"/>
    </xf>
    <xf numFmtId="0" fontId="181" fillId="0" borderId="0" xfId="43" applyFont="1" applyFill="1" applyBorder="1" applyAlignment="1">
      <alignment horizontal="center" vertical="center"/>
    </xf>
    <xf numFmtId="9" fontId="181" fillId="0" borderId="47" xfId="50" applyFont="1" applyFill="1" applyBorder="1" applyAlignment="1">
      <alignment horizontal="center" vertical="center"/>
    </xf>
    <xf numFmtId="9" fontId="181" fillId="0" borderId="41" xfId="50" applyFont="1" applyFill="1" applyBorder="1" applyAlignment="1">
      <alignment horizontal="center" vertical="center"/>
    </xf>
    <xf numFmtId="9" fontId="181" fillId="0" borderId="46" xfId="50" applyFont="1" applyFill="1" applyBorder="1" applyAlignment="1">
      <alignment horizontal="center" vertical="center"/>
    </xf>
    <xf numFmtId="0" fontId="181" fillId="0" borderId="0" xfId="0" applyFont="1" applyAlignment="1">
      <alignment horizontal="left"/>
    </xf>
    <xf numFmtId="0" fontId="193" fillId="0" borderId="0" xfId="43" applyFont="1" applyAlignment="1">
      <alignment horizontal="left" vertical="center"/>
    </xf>
    <xf numFmtId="0" fontId="180" fillId="18" borderId="0" xfId="43" applyFont="1" applyFill="1" applyBorder="1" applyAlignment="1">
      <alignment horizontal="centerContinuous" vertical="center"/>
    </xf>
    <xf numFmtId="176" fontId="180" fillId="18" borderId="0" xfId="0" applyNumberFormat="1" applyFont="1" applyFill="1" applyBorder="1" applyAlignment="1">
      <alignment horizontal="right" vertical="center" indent="1"/>
    </xf>
    <xf numFmtId="0" fontId="150" fillId="18" borderId="0" xfId="0" applyFont="1" applyFill="1"/>
    <xf numFmtId="0" fontId="110" fillId="0" borderId="0" xfId="4213"/>
    <xf numFmtId="0" fontId="110" fillId="0" borderId="0" xfId="4213" applyAlignment="1">
      <alignment horizontal="center"/>
    </xf>
    <xf numFmtId="0" fontId="0" fillId="0" borderId="0" xfId="0" applyAlignment="1">
      <alignment horizontal="left" vertical="center" wrapText="1"/>
    </xf>
    <xf numFmtId="166" fontId="183" fillId="19" borderId="73" xfId="821" applyNumberFormat="1" applyFont="1" applyFill="1" applyBorder="1" applyAlignment="1">
      <alignment horizontal="center" vertical="center"/>
    </xf>
    <xf numFmtId="0" fontId="179" fillId="0" borderId="0" xfId="4213" applyFont="1"/>
    <xf numFmtId="179" fontId="150" fillId="0" borderId="0" xfId="59" applyNumberFormat="1" applyFont="1" applyAlignment="1">
      <alignment vertical="center"/>
    </xf>
    <xf numFmtId="0" fontId="232" fillId="0" borderId="0" xfId="59" applyFont="1" applyAlignment="1">
      <alignment vertical="center"/>
    </xf>
    <xf numFmtId="0" fontId="232" fillId="0" borderId="0" xfId="4217" applyFont="1" applyFill="1" applyBorder="1" applyAlignment="1">
      <alignment vertical="center" wrapText="1"/>
    </xf>
    <xf numFmtId="0" fontId="232" fillId="0" borderId="0" xfId="4217" applyFont="1" applyFill="1" applyBorder="1" applyAlignment="1">
      <alignment horizontal="left" vertical="center" wrapText="1"/>
    </xf>
    <xf numFmtId="0" fontId="232" fillId="0" borderId="0" xfId="4217" applyFont="1" applyFill="1" applyBorder="1" applyAlignment="1">
      <alignment horizontal="center" vertical="center" wrapText="1"/>
    </xf>
    <xf numFmtId="0" fontId="208" fillId="0" borderId="0" xfId="4219" applyFont="1"/>
    <xf numFmtId="0" fontId="208" fillId="0" borderId="0" xfId="4219" applyFont="1" applyAlignment="1">
      <alignment horizontal="center"/>
    </xf>
    <xf numFmtId="0" fontId="232" fillId="0" borderId="0" xfId="59" applyFont="1" applyFill="1" applyAlignment="1">
      <alignment vertical="center"/>
    </xf>
    <xf numFmtId="0" fontId="232" fillId="0" borderId="0" xfId="59" applyFont="1" applyFill="1" applyAlignment="1">
      <alignment horizontal="center" vertical="center"/>
    </xf>
    <xf numFmtId="0" fontId="208" fillId="0" borderId="0" xfId="4219" applyFont="1" applyFill="1"/>
    <xf numFmtId="0" fontId="208" fillId="0" borderId="0" xfId="4219" applyFont="1" applyFill="1" applyAlignment="1">
      <alignment horizontal="center"/>
    </xf>
    <xf numFmtId="0" fontId="232" fillId="0" borderId="0" xfId="59" applyFont="1" applyAlignment="1">
      <alignment horizontal="left" vertical="center" wrapText="1"/>
    </xf>
    <xf numFmtId="0" fontId="208" fillId="0" borderId="0" xfId="4213" applyFont="1" applyAlignment="1">
      <alignment horizontal="left" vertical="center" wrapText="1"/>
    </xf>
    <xf numFmtId="0" fontId="105" fillId="0" borderId="0" xfId="4220"/>
    <xf numFmtId="0" fontId="105" fillId="0" borderId="0" xfId="4220" applyAlignment="1">
      <alignment horizontal="center"/>
    </xf>
    <xf numFmtId="0" fontId="232" fillId="0" borderId="0" xfId="59" applyFont="1" applyAlignment="1">
      <alignment horizontal="center" vertical="center" wrapText="1"/>
    </xf>
    <xf numFmtId="0" fontId="104" fillId="0" borderId="0" xfId="4221" applyAlignment="1">
      <alignment horizontal="center" vertical="center"/>
    </xf>
    <xf numFmtId="0" fontId="104" fillId="0" borderId="0" xfId="4221"/>
    <xf numFmtId="0" fontId="184" fillId="0" borderId="0" xfId="4221" applyFont="1" applyAlignment="1">
      <alignment vertical="center"/>
    </xf>
    <xf numFmtId="0" fontId="184" fillId="0" borderId="0" xfId="4221" applyFont="1" applyBorder="1"/>
    <xf numFmtId="0" fontId="104" fillId="0" borderId="0" xfId="4221" applyBorder="1" applyAlignment="1">
      <alignment horizontal="center" vertical="center"/>
    </xf>
    <xf numFmtId="0" fontId="104" fillId="0" borderId="0" xfId="4221" applyFill="1" applyBorder="1" applyAlignment="1">
      <alignment vertical="center"/>
    </xf>
    <xf numFmtId="0" fontId="184" fillId="0" borderId="0" xfId="4221" applyFont="1" applyFill="1" applyBorder="1" applyAlignment="1">
      <alignment vertical="center" wrapText="1"/>
    </xf>
    <xf numFmtId="0" fontId="104" fillId="0" borderId="0" xfId="4221" applyFill="1" applyBorder="1"/>
    <xf numFmtId="0" fontId="104" fillId="0" borderId="0" xfId="4221" applyBorder="1"/>
    <xf numFmtId="0" fontId="184" fillId="0" borderId="0" xfId="4221" applyFont="1" applyFill="1" applyBorder="1" applyAlignment="1">
      <alignment vertical="center"/>
    </xf>
    <xf numFmtId="9" fontId="0" fillId="0" borderId="0" xfId="4222" applyFont="1" applyFill="1" applyBorder="1" applyAlignment="1">
      <alignment horizontal="center" vertical="center"/>
    </xf>
    <xf numFmtId="9" fontId="184" fillId="0" borderId="0" xfId="4222" applyFont="1" applyFill="1" applyBorder="1" applyAlignment="1">
      <alignment horizontal="center" vertical="center"/>
    </xf>
    <xf numFmtId="0" fontId="201" fillId="0" borderId="0" xfId="4221" applyFont="1" applyFill="1" applyBorder="1" applyAlignment="1">
      <alignment horizontal="center" wrapText="1"/>
    </xf>
    <xf numFmtId="9" fontId="0" fillId="0" borderId="0" xfId="4222" applyFont="1" applyAlignment="1">
      <alignment horizontal="center" vertical="center"/>
    </xf>
    <xf numFmtId="0" fontId="201" fillId="0" borderId="0" xfId="4221" applyFont="1" applyFill="1" applyBorder="1" applyAlignment="1">
      <alignment horizontal="center" vertical="center" wrapText="1"/>
    </xf>
    <xf numFmtId="0" fontId="104" fillId="0" borderId="0" xfId="4221" applyAlignment="1">
      <alignment vertical="center"/>
    </xf>
    <xf numFmtId="0" fontId="201" fillId="0" borderId="0" xfId="4221" applyFont="1" applyBorder="1" applyAlignment="1">
      <alignment horizontal="center" wrapText="1"/>
    </xf>
    <xf numFmtId="0" fontId="150" fillId="0" borderId="0" xfId="59" applyFill="1" applyBorder="1" applyAlignment="1">
      <alignment vertical="center"/>
    </xf>
    <xf numFmtId="0" fontId="104" fillId="0" borderId="0" xfId="4221" applyAlignment="1">
      <alignment horizontal="center" vertical="center"/>
    </xf>
    <xf numFmtId="0" fontId="235" fillId="0" borderId="0" xfId="4218" applyFont="1" applyAlignment="1">
      <alignment horizontal="left" vertical="center"/>
    </xf>
    <xf numFmtId="0" fontId="104" fillId="0" borderId="0" xfId="4221" applyAlignment="1">
      <alignment horizontal="center" vertical="center"/>
    </xf>
    <xf numFmtId="0" fontId="202" fillId="0" borderId="0" xfId="4221" applyFont="1"/>
    <xf numFmtId="0" fontId="233" fillId="0" borderId="0" xfId="4221" applyFont="1"/>
    <xf numFmtId="0" fontId="180" fillId="0" borderId="0" xfId="59" applyFont="1" applyFill="1" applyBorder="1" applyAlignment="1">
      <alignment horizontal="center" vertical="center" wrapText="1"/>
    </xf>
    <xf numFmtId="0" fontId="156" fillId="0" borderId="0" xfId="59" applyFont="1" applyAlignment="1">
      <alignment vertical="center"/>
    </xf>
    <xf numFmtId="1" fontId="181" fillId="0" borderId="57" xfId="821" applyNumberFormat="1" applyFont="1" applyFill="1" applyBorder="1" applyAlignment="1">
      <alignment horizontal="center" vertical="center"/>
    </xf>
    <xf numFmtId="1" fontId="181" fillId="0" borderId="28" xfId="821" applyNumberFormat="1" applyFont="1" applyFill="1" applyBorder="1" applyAlignment="1">
      <alignment horizontal="center" vertical="center"/>
    </xf>
    <xf numFmtId="1" fontId="181" fillId="0" borderId="58" xfId="821" applyNumberFormat="1" applyFont="1" applyFill="1" applyBorder="1" applyAlignment="1">
      <alignment horizontal="center" vertical="center"/>
    </xf>
    <xf numFmtId="1" fontId="181" fillId="0" borderId="59" xfId="821" applyNumberFormat="1" applyFont="1" applyFill="1" applyBorder="1" applyAlignment="1">
      <alignment horizontal="center" vertical="center"/>
    </xf>
    <xf numFmtId="1" fontId="181" fillId="0" borderId="52" xfId="821" applyNumberFormat="1" applyFont="1" applyFill="1" applyBorder="1" applyAlignment="1">
      <alignment horizontal="center" vertical="center"/>
    </xf>
    <xf numFmtId="1" fontId="181" fillId="0" borderId="55" xfId="821" applyNumberFormat="1" applyFont="1" applyFill="1" applyBorder="1" applyAlignment="1">
      <alignment horizontal="center" vertical="center"/>
    </xf>
    <xf numFmtId="1" fontId="181" fillId="0" borderId="44" xfId="821" applyNumberFormat="1" applyFont="1" applyFill="1" applyBorder="1" applyAlignment="1">
      <alignment horizontal="center" vertical="center"/>
    </xf>
    <xf numFmtId="1" fontId="181" fillId="0" borderId="45" xfId="821" applyNumberFormat="1" applyFont="1" applyFill="1" applyBorder="1" applyAlignment="1">
      <alignment horizontal="center" vertical="center"/>
    </xf>
    <xf numFmtId="0" fontId="104" fillId="0" borderId="0" xfId="4221" applyAlignment="1">
      <alignment horizontal="center" vertical="center"/>
    </xf>
    <xf numFmtId="0" fontId="153" fillId="0" borderId="0" xfId="59" applyFont="1" applyFill="1" applyAlignment="1">
      <alignment vertical="center"/>
    </xf>
    <xf numFmtId="0" fontId="184" fillId="0" borderId="0" xfId="4221" applyFont="1" applyFill="1" applyBorder="1" applyAlignment="1">
      <alignment horizontal="center" vertical="center" wrapText="1"/>
    </xf>
    <xf numFmtId="0" fontId="104" fillId="0" borderId="0" xfId="4221" applyAlignment="1">
      <alignment horizontal="center" vertical="center"/>
    </xf>
    <xf numFmtId="0" fontId="104" fillId="0" borderId="0" xfId="4221" applyFill="1" applyBorder="1" applyAlignment="1">
      <alignment horizontal="center"/>
    </xf>
    <xf numFmtId="3" fontId="188" fillId="0" borderId="0" xfId="47" applyNumberFormat="1" applyFont="1" applyFill="1" applyBorder="1" applyAlignment="1">
      <alignment horizontal="center" vertical="center"/>
    </xf>
    <xf numFmtId="1" fontId="207" fillId="0" borderId="0" xfId="45" applyNumberFormat="1" applyFont="1" applyFill="1" applyBorder="1" applyAlignment="1">
      <alignment horizontal="center" vertical="center" wrapText="1"/>
    </xf>
    <xf numFmtId="3" fontId="181" fillId="0" borderId="0" xfId="0" applyNumberFormat="1" applyFont="1" applyFill="1" applyBorder="1" applyAlignment="1">
      <alignment horizontal="center"/>
    </xf>
    <xf numFmtId="3" fontId="180" fillId="0" borderId="0" xfId="59" applyNumberFormat="1" applyFont="1" applyFill="1" applyBorder="1" applyAlignment="1">
      <alignment horizontal="center" vertical="center"/>
    </xf>
    <xf numFmtId="0" fontId="182" fillId="0" borderId="0" xfId="59" applyFont="1" applyFill="1" applyBorder="1" applyAlignment="1">
      <alignment vertical="center"/>
    </xf>
    <xf numFmtId="0" fontId="180" fillId="0" borderId="0" xfId="46" applyFont="1" applyFill="1" applyBorder="1" applyAlignment="1">
      <alignment horizontal="center" vertical="center"/>
    </xf>
    <xf numFmtId="3" fontId="150" fillId="0" borderId="40" xfId="59" applyNumberFormat="1" applyBorder="1" applyAlignment="1">
      <alignment horizontal="center" vertical="center"/>
    </xf>
    <xf numFmtId="1" fontId="180" fillId="0" borderId="0" xfId="45" applyNumberFormat="1" applyFont="1" applyFill="1" applyBorder="1" applyAlignment="1">
      <alignment horizontal="center" vertical="center" wrapText="1"/>
    </xf>
    <xf numFmtId="0" fontId="150" fillId="0" borderId="0" xfId="59" applyFill="1" applyAlignment="1">
      <alignment horizontal="center" vertical="center"/>
    </xf>
    <xf numFmtId="9" fontId="150" fillId="0" borderId="0" xfId="50" applyFill="1" applyBorder="1" applyAlignment="1">
      <alignment horizontal="center" vertical="center"/>
    </xf>
    <xf numFmtId="3" fontId="153" fillId="0" borderId="0" xfId="59" applyNumberFormat="1" applyFont="1" applyFill="1" applyBorder="1" applyAlignment="1">
      <alignment horizontal="center" vertical="center"/>
    </xf>
    <xf numFmtId="0" fontId="150" fillId="0" borderId="0" xfId="59" applyFill="1" applyAlignment="1">
      <alignment vertical="center"/>
    </xf>
    <xf numFmtId="9" fontId="150" fillId="0" borderId="0" xfId="50" applyBorder="1" applyAlignment="1">
      <alignment horizontal="center" vertical="center"/>
    </xf>
    <xf numFmtId="9" fontId="153" fillId="0" borderId="0" xfId="50" applyFont="1" applyFill="1" applyBorder="1" applyAlignment="1">
      <alignment horizontal="center" vertical="center"/>
    </xf>
    <xf numFmtId="3" fontId="150" fillId="0" borderId="0" xfId="59" applyNumberFormat="1" applyFill="1" applyBorder="1" applyAlignment="1">
      <alignment horizontal="center" vertical="center"/>
    </xf>
    <xf numFmtId="0" fontId="193" fillId="0" borderId="0" xfId="45" applyFont="1" applyFill="1" applyBorder="1" applyAlignment="1">
      <alignment horizontal="right" vertical="center" wrapText="1"/>
    </xf>
    <xf numFmtId="3" fontId="150" fillId="0" borderId="0" xfId="59" applyNumberFormat="1" applyFill="1" applyBorder="1" applyAlignment="1">
      <alignment vertical="center"/>
    </xf>
    <xf numFmtId="0" fontId="150" fillId="0" borderId="0" xfId="59" applyFill="1" applyBorder="1" applyAlignment="1">
      <alignment horizontal="center" vertical="center"/>
    </xf>
    <xf numFmtId="0" fontId="150" fillId="0" borderId="0" xfId="59" applyAlignment="1">
      <alignment vertical="center"/>
    </xf>
    <xf numFmtId="3" fontId="150" fillId="0" borderId="0" xfId="59" applyNumberFormat="1" applyAlignment="1">
      <alignment vertical="center"/>
    </xf>
    <xf numFmtId="0" fontId="154" fillId="0" borderId="0" xfId="59" applyFont="1" applyFill="1" applyBorder="1" applyAlignment="1">
      <alignment vertical="center"/>
    </xf>
    <xf numFmtId="0" fontId="152" fillId="0" borderId="0" xfId="59" applyFont="1" applyFill="1" applyBorder="1" applyAlignment="1">
      <alignment vertical="center" wrapText="1"/>
    </xf>
    <xf numFmtId="0" fontId="154" fillId="0" borderId="0" xfId="59" applyFont="1" applyFill="1" applyBorder="1" applyAlignment="1">
      <alignment horizontal="center" vertical="center"/>
    </xf>
    <xf numFmtId="0" fontId="153" fillId="0" borderId="0" xfId="59" applyFont="1" applyAlignment="1">
      <alignment vertical="center"/>
    </xf>
    <xf numFmtId="0" fontId="182" fillId="0" borderId="0" xfId="59" applyFont="1"/>
    <xf numFmtId="0" fontId="182" fillId="0" borderId="0" xfId="59" applyFont="1" applyBorder="1" applyAlignment="1">
      <alignment vertical="center"/>
    </xf>
    <xf numFmtId="0" fontId="182" fillId="0" borderId="0" xfId="59" applyFont="1" applyAlignment="1">
      <alignment vertical="center"/>
    </xf>
    <xf numFmtId="0" fontId="181" fillId="0" borderId="0" xfId="46" applyFont="1" applyFill="1" applyBorder="1" applyAlignment="1">
      <alignment horizontal="left" vertical="center"/>
    </xf>
    <xf numFmtId="0" fontId="181" fillId="0" borderId="0" xfId="59" applyFont="1" applyFill="1" applyBorder="1" applyAlignment="1">
      <alignment horizontal="center" vertical="center"/>
    </xf>
    <xf numFmtId="0" fontId="192" fillId="0" borderId="0" xfId="59" applyFont="1" applyAlignment="1">
      <alignment vertical="center"/>
    </xf>
    <xf numFmtId="0" fontId="192" fillId="0" borderId="0" xfId="59" applyFont="1" applyAlignment="1">
      <alignment horizontal="left" vertical="center"/>
    </xf>
    <xf numFmtId="0" fontId="183" fillId="0" borderId="0" xfId="59" applyFont="1" applyAlignment="1">
      <alignment vertical="center"/>
    </xf>
    <xf numFmtId="0" fontId="152" fillId="0" borderId="0" xfId="59" applyFont="1" applyBorder="1" applyAlignment="1">
      <alignment vertical="center"/>
    </xf>
    <xf numFmtId="0" fontId="152" fillId="0" borderId="0" xfId="0" applyFont="1" applyAlignment="1"/>
    <xf numFmtId="0" fontId="156" fillId="18" borderId="63" xfId="0" applyFont="1" applyFill="1" applyBorder="1" applyAlignment="1">
      <alignment wrapText="1"/>
    </xf>
    <xf numFmtId="0" fontId="174" fillId="0" borderId="0" xfId="32" applyFill="1" applyAlignment="1" applyProtection="1">
      <alignment horizontal="center" vertical="center"/>
    </xf>
    <xf numFmtId="0" fontId="205" fillId="0" borderId="0" xfId="7206" applyFont="1" applyAlignment="1"/>
    <xf numFmtId="0" fontId="96" fillId="0" borderId="0" xfId="7206"/>
    <xf numFmtId="0" fontId="96" fillId="0" borderId="0" xfId="7206" applyAlignment="1">
      <alignment horizontal="center"/>
    </xf>
    <xf numFmtId="0" fontId="202" fillId="0" borderId="0" xfId="7206" applyFont="1"/>
    <xf numFmtId="0" fontId="212" fillId="0" borderId="0" xfId="7206" applyFont="1" applyAlignment="1">
      <alignment horizontal="center"/>
    </xf>
    <xf numFmtId="1" fontId="182" fillId="0" borderId="0" xfId="3940" applyNumberFormat="1" applyFont="1" applyFill="1" applyBorder="1" applyAlignment="1">
      <alignment horizontal="center" vertical="center"/>
    </xf>
    <xf numFmtId="165" fontId="182" fillId="0" borderId="0" xfId="3940" applyFont="1" applyFill="1" applyBorder="1" applyAlignment="1">
      <alignment horizontal="left" vertical="center" wrapText="1" shrinkToFit="1"/>
    </xf>
    <xf numFmtId="3" fontId="182" fillId="0" borderId="0" xfId="7209" applyNumberFormat="1" applyFont="1" applyFill="1" applyBorder="1" applyAlignment="1">
      <alignment horizontal="center" vertical="center" wrapText="1"/>
    </xf>
    <xf numFmtId="1" fontId="182" fillId="0" borderId="0" xfId="7209" applyNumberFormat="1" applyFont="1" applyFill="1" applyBorder="1" applyAlignment="1">
      <alignment horizontal="center" vertical="center" wrapText="1"/>
    </xf>
    <xf numFmtId="3" fontId="153" fillId="0" borderId="0" xfId="7208" applyNumberFormat="1" applyFont="1" applyFill="1" applyBorder="1" applyAlignment="1">
      <alignment horizontal="center" vertical="center"/>
    </xf>
    <xf numFmtId="1" fontId="189" fillId="0" borderId="0" xfId="7209" applyNumberFormat="1" applyFont="1" applyFill="1" applyBorder="1" applyAlignment="1">
      <alignment horizontal="center" vertical="center"/>
    </xf>
    <xf numFmtId="165" fontId="189" fillId="0" borderId="0" xfId="7209" applyFont="1" applyFill="1" applyBorder="1" applyAlignment="1">
      <alignment horizontal="left" vertical="center"/>
    </xf>
    <xf numFmtId="3" fontId="189" fillId="0" borderId="0" xfId="7209" applyNumberFormat="1" applyFont="1" applyFill="1" applyBorder="1" applyAlignment="1">
      <alignment horizontal="center" vertical="center"/>
    </xf>
    <xf numFmtId="0" fontId="208" fillId="0" borderId="0" xfId="7210" applyFont="1" applyAlignment="1">
      <alignment horizontal="center" vertical="center" wrapText="1"/>
    </xf>
    <xf numFmtId="0" fontId="95" fillId="0" borderId="0" xfId="7210" applyAlignment="1">
      <alignment horizontal="center"/>
    </xf>
    <xf numFmtId="0" fontId="95" fillId="0" borderId="0" xfId="7210"/>
    <xf numFmtId="0" fontId="150" fillId="0" borderId="0" xfId="2237"/>
    <xf numFmtId="0" fontId="150" fillId="0" borderId="0" xfId="2237" applyAlignment="1">
      <alignment horizontal="center"/>
    </xf>
    <xf numFmtId="0" fontId="208" fillId="0" borderId="0" xfId="7211" applyFont="1" applyAlignment="1">
      <alignment horizontal="left" vertical="center" wrapText="1"/>
    </xf>
    <xf numFmtId="0" fontId="94" fillId="0" borderId="0" xfId="7211"/>
    <xf numFmtId="0" fontId="94" fillId="0" borderId="0" xfId="7211" applyAlignment="1">
      <alignment horizontal="center"/>
    </xf>
    <xf numFmtId="0" fontId="184" fillId="0" borderId="0" xfId="50" applyNumberFormat="1" applyFont="1" applyFill="1" applyBorder="1" applyAlignment="1">
      <alignment horizontal="center"/>
    </xf>
    <xf numFmtId="0" fontId="94" fillId="0" borderId="0" xfId="7214"/>
    <xf numFmtId="0" fontId="208" fillId="0" borderId="0" xfId="7214" applyFont="1"/>
    <xf numFmtId="0" fontId="94" fillId="0" borderId="0" xfId="7214" applyAlignment="1">
      <alignment horizontal="center"/>
    </xf>
    <xf numFmtId="0" fontId="94" fillId="0" borderId="0" xfId="7211" applyFont="1" applyAlignment="1">
      <alignment horizontal="center"/>
    </xf>
    <xf numFmtId="0" fontId="93" fillId="0" borderId="0" xfId="4220" applyFont="1" applyAlignment="1">
      <alignment horizontal="center"/>
    </xf>
    <xf numFmtId="0" fontId="93" fillId="0" borderId="0" xfId="4220" applyFont="1"/>
    <xf numFmtId="1" fontId="128" fillId="0" borderId="0" xfId="631" applyNumberFormat="1"/>
    <xf numFmtId="0" fontId="181" fillId="0" borderId="0" xfId="7216" applyFont="1" applyFill="1" applyBorder="1" applyAlignment="1">
      <alignment vertical="center" wrapText="1"/>
    </xf>
    <xf numFmtId="0" fontId="181" fillId="0" borderId="0" xfId="7216" applyFont="1" applyFill="1" applyBorder="1" applyAlignment="1">
      <alignment horizontal="center" vertical="center" wrapText="1"/>
    </xf>
    <xf numFmtId="0" fontId="180" fillId="0" borderId="0" xfId="7216" applyFont="1" applyFill="1" applyBorder="1" applyAlignment="1">
      <alignment vertical="center" wrapText="1"/>
    </xf>
    <xf numFmtId="0" fontId="150" fillId="0" borderId="0" xfId="59" applyAlignment="1">
      <alignment horizontal="left" vertical="center"/>
    </xf>
    <xf numFmtId="0" fontId="182" fillId="0" borderId="0" xfId="0" applyFont="1" applyAlignment="1">
      <alignment horizontal="left" vertical="center"/>
    </xf>
    <xf numFmtId="0" fontId="208" fillId="0" borderId="0" xfId="7217" applyFont="1" applyAlignment="1">
      <alignment horizontal="left" vertical="center" wrapText="1"/>
    </xf>
    <xf numFmtId="0" fontId="91" fillId="0" borderId="0" xfId="7217"/>
    <xf numFmtId="0" fontId="91" fillId="0" borderId="0" xfId="7217" applyAlignment="1">
      <alignment horizontal="center"/>
    </xf>
    <xf numFmtId="0" fontId="91" fillId="0" borderId="0" xfId="7218"/>
    <xf numFmtId="0" fontId="184" fillId="0" borderId="0" xfId="7218" applyFont="1" applyFill="1" applyBorder="1" applyAlignment="1">
      <alignment horizontal="center"/>
    </xf>
    <xf numFmtId="0" fontId="184" fillId="0" borderId="0" xfId="7218" applyFont="1" applyBorder="1" applyAlignment="1">
      <alignment horizontal="center"/>
    </xf>
    <xf numFmtId="0" fontId="208" fillId="0" borderId="0" xfId="7218" applyFont="1" applyAlignment="1">
      <alignment horizontal="left" vertical="center" wrapText="1"/>
    </xf>
    <xf numFmtId="0" fontId="174" fillId="0" borderId="0" xfId="32" applyAlignment="1" applyProtection="1"/>
    <xf numFmtId="0" fontId="241" fillId="0" borderId="0" xfId="7220">
      <alignment vertical="top" wrapText="1"/>
    </xf>
    <xf numFmtId="0" fontId="241" fillId="0" borderId="0" xfId="7220" applyFill="1" applyBorder="1">
      <alignment vertical="top" wrapText="1"/>
    </xf>
    <xf numFmtId="0" fontId="180" fillId="0" borderId="0" xfId="59" applyFont="1" applyBorder="1" applyAlignment="1">
      <alignment vertical="center"/>
    </xf>
    <xf numFmtId="0" fontId="244" fillId="0" borderId="0" xfId="7221" applyFont="1"/>
    <xf numFmtId="0" fontId="246" fillId="0" borderId="0" xfId="221" applyFont="1" applyAlignment="1">
      <alignment vertical="center"/>
    </xf>
    <xf numFmtId="3" fontId="247" fillId="0" borderId="0" xfId="221" applyNumberFormat="1" applyFont="1" applyBorder="1" applyAlignment="1">
      <alignment horizontal="right" vertical="center" indent="2"/>
    </xf>
    <xf numFmtId="0" fontId="188" fillId="0" borderId="0" xfId="7221" applyFont="1"/>
    <xf numFmtId="0" fontId="244" fillId="0" borderId="0" xfId="7221" applyFont="1" applyBorder="1"/>
    <xf numFmtId="0" fontId="245" fillId="0" borderId="0" xfId="7221" applyFont="1"/>
    <xf numFmtId="0" fontId="174" fillId="0" borderId="0" xfId="32" applyAlignment="1" applyProtection="1">
      <alignment vertical="center"/>
    </xf>
    <xf numFmtId="0" fontId="89" fillId="0" borderId="0" xfId="7223"/>
    <xf numFmtId="0" fontId="248" fillId="0" borderId="0" xfId="7223" applyFont="1" applyAlignment="1">
      <alignment horizontal="center" wrapText="1"/>
    </xf>
    <xf numFmtId="0" fontId="248" fillId="0" borderId="0" xfId="7223" applyFont="1" applyAlignment="1">
      <alignment wrapText="1"/>
    </xf>
    <xf numFmtId="0" fontId="248" fillId="0" borderId="0" xfId="7223" applyFont="1" applyAlignment="1"/>
    <xf numFmtId="0" fontId="184" fillId="0" borderId="0" xfId="7223" applyFont="1"/>
    <xf numFmtId="0" fontId="249" fillId="0" borderId="0" xfId="7223" applyFont="1"/>
    <xf numFmtId="0" fontId="249" fillId="0" borderId="0" xfId="7223" applyFont="1" applyBorder="1"/>
    <xf numFmtId="3" fontId="200" fillId="0" borderId="0" xfId="48" applyNumberFormat="1" applyFont="1" applyFill="1" applyBorder="1" applyAlignment="1">
      <alignment horizontal="center" wrapText="1"/>
    </xf>
    <xf numFmtId="0" fontId="180" fillId="0" borderId="0" xfId="59" applyFont="1" applyFill="1" applyBorder="1" applyAlignment="1">
      <alignment vertical="center"/>
    </xf>
    <xf numFmtId="0" fontId="244" fillId="0" borderId="0" xfId="7226" applyFont="1"/>
    <xf numFmtId="0" fontId="244" fillId="0" borderId="0" xfId="7226" applyFont="1" applyAlignment="1">
      <alignment horizontal="left" vertical="center" indent="1"/>
    </xf>
    <xf numFmtId="0" fontId="244" fillId="19" borderId="0" xfId="7226" applyFont="1" applyFill="1" applyAlignment="1">
      <alignment horizontal="left" vertical="center" indent="1"/>
    </xf>
    <xf numFmtId="0" fontId="156" fillId="0" borderId="0" xfId="59" applyFont="1" applyBorder="1" applyAlignment="1">
      <alignment horizontal="left" vertical="center"/>
    </xf>
    <xf numFmtId="0" fontId="252" fillId="0" borderId="0" xfId="59" applyFont="1" applyBorder="1" applyAlignment="1">
      <alignment horizontal="left" vertical="center"/>
    </xf>
    <xf numFmtId="0" fontId="227" fillId="0" borderId="0" xfId="7226" applyFont="1"/>
    <xf numFmtId="0" fontId="185" fillId="0" borderId="0" xfId="7230" applyFont="1" applyFill="1" applyBorder="1" applyAlignment="1">
      <alignment vertical="center"/>
    </xf>
    <xf numFmtId="0" fontId="194" fillId="0" borderId="0" xfId="367" applyFont="1" applyAlignment="1">
      <alignment horizontal="left" vertical="center"/>
    </xf>
    <xf numFmtId="0" fontId="85" fillId="0" borderId="0" xfId="7240"/>
    <xf numFmtId="9" fontId="180" fillId="0" borderId="55" xfId="50" applyFont="1" applyFill="1" applyBorder="1" applyAlignment="1">
      <alignment horizontal="center" vertical="center"/>
    </xf>
    <xf numFmtId="0" fontId="191" fillId="0" borderId="0" xfId="7251" applyFont="1" applyAlignment="1">
      <alignment vertical="center"/>
    </xf>
    <xf numFmtId="0" fontId="188" fillId="0" borderId="0" xfId="7251" applyFont="1"/>
    <xf numFmtId="0" fontId="254" fillId="0" borderId="63" xfId="7251" applyFont="1" applyBorder="1" applyAlignment="1">
      <alignment vertical="center" wrapText="1" readingOrder="1"/>
    </xf>
    <xf numFmtId="0" fontId="254" fillId="0" borderId="0" xfId="7251" applyFont="1" applyBorder="1" applyAlignment="1">
      <alignment vertical="center" wrapText="1" readingOrder="1"/>
    </xf>
    <xf numFmtId="0" fontId="250" fillId="0" borderId="0" xfId="7251" applyFont="1" applyBorder="1" applyAlignment="1">
      <alignment vertical="center" wrapText="1" readingOrder="1"/>
    </xf>
    <xf numFmtId="0" fontId="255" fillId="0" borderId="0" xfId="7251" applyFont="1" applyAlignment="1">
      <alignment horizontal="left" vertical="center" readingOrder="1"/>
    </xf>
    <xf numFmtId="0" fontId="254" fillId="0" borderId="0" xfId="7251" applyFont="1" applyAlignment="1">
      <alignment vertical="center" wrapText="1" readingOrder="1"/>
    </xf>
    <xf numFmtId="0" fontId="200" fillId="0" borderId="0" xfId="3799" applyFont="1" applyBorder="1" applyAlignment="1">
      <alignment vertical="center"/>
    </xf>
    <xf numFmtId="0" fontId="0" fillId="0" borderId="0" xfId="0" applyFill="1"/>
    <xf numFmtId="9" fontId="180" fillId="0" borderId="41" xfId="50" applyFont="1" applyFill="1" applyBorder="1" applyAlignment="1">
      <alignment horizontal="center" vertical="center"/>
    </xf>
    <xf numFmtId="0" fontId="184" fillId="0" borderId="0" xfId="7268" applyFont="1" applyFill="1" applyBorder="1" applyAlignment="1">
      <alignment vertical="center"/>
    </xf>
    <xf numFmtId="0" fontId="184" fillId="0" borderId="0" xfId="7268" applyFont="1" applyFill="1" applyBorder="1" applyAlignment="1">
      <alignment horizontal="center" vertical="center"/>
    </xf>
    <xf numFmtId="0" fontId="181" fillId="0" borderId="0" xfId="7267" applyFont="1" applyFill="1" applyBorder="1" applyAlignment="1" applyProtection="1">
      <alignment horizontal="center" vertical="center"/>
      <protection locked="0"/>
    </xf>
    <xf numFmtId="0" fontId="174" fillId="0" borderId="0" xfId="32" applyFill="1" applyAlignment="1" applyProtection="1">
      <alignment horizontal="left" vertical="center"/>
    </xf>
    <xf numFmtId="0" fontId="258" fillId="0" borderId="0" xfId="7274"/>
    <xf numFmtId="0" fontId="76" fillId="0" borderId="0" xfId="7240" applyFont="1" applyFill="1"/>
    <xf numFmtId="0" fontId="253" fillId="0" borderId="0" xfId="7223" applyFont="1"/>
    <xf numFmtId="0" fontId="202" fillId="0" borderId="0" xfId="4221" applyFont="1" applyAlignment="1">
      <alignment horizontal="center" vertical="center"/>
    </xf>
    <xf numFmtId="0" fontId="94" fillId="0" borderId="0" xfId="7211" applyFill="1"/>
    <xf numFmtId="0" fontId="94" fillId="0" borderId="0" xfId="7214" applyFill="1"/>
    <xf numFmtId="0" fontId="213" fillId="0" borderId="0" xfId="7214" applyFont="1" applyFill="1" applyBorder="1" applyAlignment="1">
      <alignment horizontal="center"/>
    </xf>
    <xf numFmtId="0" fontId="94" fillId="0" borderId="0" xfId="7214" applyFill="1" applyAlignment="1">
      <alignment horizontal="center"/>
    </xf>
    <xf numFmtId="0" fontId="181" fillId="31" borderId="99" xfId="7216" applyFont="1" applyFill="1" applyBorder="1" applyAlignment="1">
      <alignment vertical="center" wrapText="1"/>
    </xf>
    <xf numFmtId="0" fontId="181" fillId="31" borderId="99" xfId="7216" applyFont="1" applyFill="1" applyBorder="1" applyAlignment="1">
      <alignment horizontal="left" vertical="center" wrapText="1"/>
    </xf>
    <xf numFmtId="0" fontId="181" fillId="31" borderId="99" xfId="7216" applyFont="1" applyFill="1" applyBorder="1" applyAlignment="1">
      <alignment horizontal="center" vertical="center" wrapText="1"/>
    </xf>
    <xf numFmtId="15" fontId="181" fillId="31" borderId="99" xfId="7216" applyNumberFormat="1" applyFont="1" applyFill="1" applyBorder="1" applyAlignment="1">
      <alignment horizontal="center" vertical="center" wrapText="1"/>
    </xf>
    <xf numFmtId="182" fontId="181" fillId="31" borderId="99" xfId="7216" applyNumberFormat="1" applyFont="1" applyFill="1" applyBorder="1" applyAlignment="1">
      <alignment horizontal="center" vertical="center" wrapText="1"/>
    </xf>
    <xf numFmtId="0" fontId="180" fillId="33" borderId="99" xfId="7216" applyFont="1" applyFill="1" applyBorder="1" applyAlignment="1">
      <alignment horizontal="center" vertical="center" wrapText="1"/>
    </xf>
    <xf numFmtId="15" fontId="181" fillId="0" borderId="99" xfId="7216" applyNumberFormat="1" applyFont="1" applyFill="1" applyBorder="1" applyAlignment="1">
      <alignment horizontal="center" vertical="center" wrapText="1"/>
    </xf>
    <xf numFmtId="0" fontId="180" fillId="0" borderId="0" xfId="7216" applyFont="1" applyFill="1" applyBorder="1" applyAlignment="1">
      <alignment horizontal="center" vertical="center" wrapText="1"/>
    </xf>
    <xf numFmtId="178" fontId="182" fillId="0" borderId="99" xfId="0" applyNumberFormat="1" applyFont="1" applyBorder="1" applyAlignment="1">
      <alignment horizontal="center" vertical="center" wrapText="1"/>
    </xf>
    <xf numFmtId="0" fontId="182" fillId="0" borderId="99" xfId="0" applyFont="1" applyBorder="1" applyAlignment="1">
      <alignment horizontal="center" vertical="center"/>
    </xf>
    <xf numFmtId="0" fontId="182" fillId="0" borderId="99" xfId="0" applyFont="1" applyBorder="1" applyAlignment="1">
      <alignment vertical="center" wrapText="1"/>
    </xf>
    <xf numFmtId="0" fontId="182" fillId="0" borderId="99" xfId="0" applyFont="1" applyFill="1" applyBorder="1" applyAlignment="1">
      <alignment vertical="center" wrapText="1"/>
    </xf>
    <xf numFmtId="0" fontId="249" fillId="0" borderId="0" xfId="4221" applyFont="1"/>
    <xf numFmtId="0" fontId="249" fillId="0" borderId="0" xfId="4221" applyFont="1" applyAlignment="1">
      <alignment horizontal="center" vertical="center"/>
    </xf>
    <xf numFmtId="0" fontId="74" fillId="0" borderId="0" xfId="4221" applyFont="1" applyFill="1" applyBorder="1"/>
    <xf numFmtId="3" fontId="74" fillId="0" borderId="85" xfId="4221" applyNumberFormat="1" applyFont="1" applyFill="1" applyBorder="1" applyAlignment="1">
      <alignment horizontal="center" vertical="center" wrapText="1"/>
    </xf>
    <xf numFmtId="0" fontId="74" fillId="0" borderId="0" xfId="4221" applyFont="1"/>
    <xf numFmtId="9" fontId="181" fillId="0" borderId="0" xfId="4222" applyFont="1" applyFill="1" applyAlignment="1">
      <alignment horizontal="center" vertical="center"/>
    </xf>
    <xf numFmtId="0" fontId="74" fillId="0" borderId="0" xfId="4221" applyFont="1" applyFill="1" applyAlignment="1">
      <alignment horizontal="center" vertical="center"/>
    </xf>
    <xf numFmtId="1" fontId="206" fillId="0" borderId="0" xfId="45" applyNumberFormat="1" applyFont="1" applyFill="1" applyBorder="1" applyAlignment="1">
      <alignment horizontal="center" vertical="center" wrapText="1"/>
    </xf>
    <xf numFmtId="0" fontId="181" fillId="0" borderId="0" xfId="59" applyFont="1" applyFill="1" applyBorder="1" applyAlignment="1">
      <alignment vertical="center"/>
    </xf>
    <xf numFmtId="0" fontId="181" fillId="0" borderId="0" xfId="45" applyFont="1" applyFill="1" applyBorder="1" applyAlignment="1">
      <alignment horizontal="right" vertical="center" wrapText="1"/>
    </xf>
    <xf numFmtId="0" fontId="181" fillId="0" borderId="0" xfId="59" applyFont="1" applyAlignment="1">
      <alignment horizontal="center" vertical="center"/>
    </xf>
    <xf numFmtId="3" fontId="181" fillId="0" borderId="0" xfId="59" applyNumberFormat="1" applyFont="1" applyAlignment="1">
      <alignment vertical="center"/>
    </xf>
    <xf numFmtId="3" fontId="181" fillId="0" borderId="0" xfId="59" applyNumberFormat="1" applyFont="1" applyFill="1" applyBorder="1" applyAlignment="1">
      <alignment horizontal="center" vertical="center"/>
    </xf>
    <xf numFmtId="9" fontId="180" fillId="0" borderId="0" xfId="50" applyFont="1" applyFill="1" applyBorder="1" applyAlignment="1">
      <alignment horizontal="center" vertical="center"/>
    </xf>
    <xf numFmtId="3" fontId="181" fillId="0" borderId="0" xfId="59" applyNumberFormat="1" applyFont="1" applyFill="1" applyBorder="1" applyAlignment="1">
      <alignment vertical="center"/>
    </xf>
    <xf numFmtId="9" fontId="181" fillId="0" borderId="0" xfId="50" applyFont="1" applyFill="1" applyBorder="1" applyAlignment="1">
      <alignment horizontal="center" vertical="center"/>
    </xf>
    <xf numFmtId="9" fontId="180" fillId="31" borderId="41" xfId="50" applyFont="1" applyFill="1" applyBorder="1" applyAlignment="1">
      <alignment horizontal="center" vertical="center"/>
    </xf>
    <xf numFmtId="0" fontId="181" fillId="0" borderId="0" xfId="59" applyFont="1" applyFill="1" applyAlignment="1">
      <alignment vertical="center"/>
    </xf>
    <xf numFmtId="0" fontId="181" fillId="0" borderId="0" xfId="59" applyFont="1" applyFill="1" applyAlignment="1">
      <alignment horizontal="center" vertical="center"/>
    </xf>
    <xf numFmtId="9" fontId="181" fillId="0" borderId="0" xfId="50" applyFont="1" applyBorder="1" applyAlignment="1">
      <alignment horizontal="center" vertical="center"/>
    </xf>
    <xf numFmtId="9" fontId="200" fillId="19" borderId="28" xfId="50" applyFont="1" applyFill="1" applyBorder="1" applyAlignment="1">
      <alignment horizontal="center" vertical="center"/>
    </xf>
    <xf numFmtId="3" fontId="181" fillId="0" borderId="99" xfId="59" applyNumberFormat="1" applyFont="1" applyFill="1" applyBorder="1" applyAlignment="1">
      <alignment horizontal="center" vertical="center"/>
    </xf>
    <xf numFmtId="3" fontId="181" fillId="0" borderId="99" xfId="59" applyNumberFormat="1" applyFont="1" applyBorder="1" applyAlignment="1">
      <alignment horizontal="center" vertical="center"/>
    </xf>
    <xf numFmtId="3" fontId="181" fillId="18" borderId="99" xfId="59" applyNumberFormat="1" applyFont="1" applyFill="1" applyBorder="1" applyAlignment="1">
      <alignment horizontal="center" vertical="center"/>
    </xf>
    <xf numFmtId="0" fontId="181" fillId="0" borderId="99" xfId="59" applyFont="1" applyBorder="1" applyAlignment="1">
      <alignment horizontal="center" vertical="center"/>
    </xf>
    <xf numFmtId="3" fontId="188" fillId="0" borderId="99" xfId="47" applyNumberFormat="1" applyFont="1" applyFill="1" applyBorder="1" applyAlignment="1">
      <alignment horizontal="center" vertical="center"/>
    </xf>
    <xf numFmtId="0" fontId="181" fillId="0" borderId="99" xfId="59" applyFont="1" applyFill="1" applyBorder="1" applyAlignment="1">
      <alignment horizontal="center" vertical="center"/>
    </xf>
    <xf numFmtId="1" fontId="128" fillId="0" borderId="99" xfId="631" applyNumberFormat="1" applyFill="1" applyBorder="1" applyAlignment="1">
      <alignment horizontal="center"/>
    </xf>
    <xf numFmtId="1" fontId="128" fillId="0" borderId="99" xfId="50" applyNumberFormat="1" applyFont="1" applyFill="1" applyBorder="1" applyAlignment="1">
      <alignment horizontal="center"/>
    </xf>
    <xf numFmtId="9" fontId="128" fillId="0" borderId="99" xfId="50" applyFont="1" applyBorder="1" applyAlignment="1">
      <alignment horizontal="center"/>
    </xf>
    <xf numFmtId="0" fontId="128" fillId="0" borderId="99" xfId="631" applyBorder="1" applyAlignment="1">
      <alignment horizontal="center"/>
    </xf>
    <xf numFmtId="9" fontId="188" fillId="0" borderId="99" xfId="50" applyFont="1" applyFill="1" applyBorder="1" applyAlignment="1">
      <alignment horizontal="center" vertical="center"/>
    </xf>
    <xf numFmtId="9" fontId="181" fillId="0" borderId="99" xfId="50" applyFont="1" applyFill="1" applyBorder="1" applyAlignment="1">
      <alignment horizontal="center" vertical="center"/>
    </xf>
    <xf numFmtId="9" fontId="128" fillId="0" borderId="99" xfId="50" applyFont="1" applyFill="1" applyBorder="1" applyAlignment="1">
      <alignment horizontal="center"/>
    </xf>
    <xf numFmtId="167" fontId="181" fillId="0" borderId="99" xfId="50" applyNumberFormat="1" applyFont="1" applyFill="1" applyBorder="1" applyAlignment="1">
      <alignment horizontal="center" vertical="center"/>
    </xf>
    <xf numFmtId="0" fontId="213" fillId="30" borderId="30" xfId="59" applyFont="1" applyFill="1" applyBorder="1" applyAlignment="1">
      <alignment horizontal="center" vertical="center" wrapText="1"/>
    </xf>
    <xf numFmtId="0" fontId="200" fillId="19" borderId="31" xfId="46" applyFont="1" applyFill="1" applyBorder="1" applyAlignment="1">
      <alignment horizontal="center" vertical="center"/>
    </xf>
    <xf numFmtId="3" fontId="200" fillId="19" borderId="30" xfId="48" applyNumberFormat="1" applyFont="1" applyFill="1" applyBorder="1" applyAlignment="1">
      <alignment horizontal="center" wrapText="1"/>
    </xf>
    <xf numFmtId="3" fontId="200" fillId="19" borderId="99" xfId="48" applyNumberFormat="1" applyFont="1" applyFill="1" applyBorder="1" applyAlignment="1">
      <alignment horizontal="center" wrapText="1"/>
    </xf>
    <xf numFmtId="3" fontId="181" fillId="0" borderId="99" xfId="367" applyNumberFormat="1" applyFont="1" applyBorder="1" applyAlignment="1">
      <alignment horizontal="center" vertical="center"/>
    </xf>
    <xf numFmtId="3" fontId="181" fillId="0" borderId="99" xfId="367" applyNumberFormat="1" applyFont="1" applyFill="1" applyBorder="1" applyAlignment="1">
      <alignment horizontal="center" vertical="center"/>
    </xf>
    <xf numFmtId="0" fontId="180" fillId="31" borderId="99" xfId="367" applyFont="1" applyFill="1" applyBorder="1" applyAlignment="1">
      <alignment horizontal="center"/>
    </xf>
    <xf numFmtId="9" fontId="181" fillId="0" borderId="99" xfId="50" applyFont="1" applyBorder="1" applyAlignment="1">
      <alignment horizontal="center" vertical="center"/>
    </xf>
    <xf numFmtId="15" fontId="94" fillId="0" borderId="0" xfId="7211" applyNumberFormat="1"/>
    <xf numFmtId="0" fontId="73" fillId="0" borderId="0" xfId="7211" applyFont="1" applyAlignment="1">
      <alignment horizontal="center"/>
    </xf>
    <xf numFmtId="0" fontId="73" fillId="0" borderId="0" xfId="7211" applyFont="1"/>
    <xf numFmtId="2" fontId="181" fillId="0" borderId="99" xfId="7216" applyNumberFormat="1" applyFont="1" applyFill="1" applyBorder="1" applyAlignment="1">
      <alignment horizontal="center" vertical="center" wrapText="1"/>
    </xf>
    <xf numFmtId="1" fontId="180" fillId="0" borderId="0" xfId="821" applyNumberFormat="1" applyFont="1" applyFill="1" applyBorder="1" applyAlignment="1">
      <alignment horizontal="center" vertical="center"/>
    </xf>
    <xf numFmtId="0" fontId="180" fillId="0" borderId="52" xfId="43" applyFont="1" applyFill="1" applyBorder="1" applyAlignment="1">
      <alignment horizontal="center" vertical="center"/>
    </xf>
    <xf numFmtId="1" fontId="180" fillId="19" borderId="21" xfId="821" applyNumberFormat="1" applyFont="1" applyFill="1" applyBorder="1" applyAlignment="1">
      <alignment horizontal="center" vertical="center"/>
    </xf>
    <xf numFmtId="1" fontId="180" fillId="19" borderId="26" xfId="821" applyNumberFormat="1" applyFont="1" applyFill="1" applyBorder="1" applyAlignment="1">
      <alignment horizontal="center" vertical="center"/>
    </xf>
    <xf numFmtId="9" fontId="181" fillId="0" borderId="28" xfId="50" applyFont="1" applyFill="1" applyBorder="1" applyAlignment="1">
      <alignment horizontal="center" vertical="center"/>
    </xf>
    <xf numFmtId="9" fontId="181" fillId="0" borderId="57" xfId="50" applyFont="1" applyFill="1" applyBorder="1" applyAlignment="1">
      <alignment horizontal="center" vertical="center"/>
    </xf>
    <xf numFmtId="9" fontId="181" fillId="0" borderId="57" xfId="50" applyNumberFormat="1" applyFont="1" applyFill="1" applyBorder="1" applyAlignment="1">
      <alignment horizontal="center" vertical="center"/>
    </xf>
    <xf numFmtId="9" fontId="181" fillId="0" borderId="28" xfId="50" applyNumberFormat="1" applyFont="1" applyFill="1" applyBorder="1" applyAlignment="1">
      <alignment horizontal="center" vertical="center"/>
    </xf>
    <xf numFmtId="9" fontId="181" fillId="0" borderId="59" xfId="50" applyFont="1" applyFill="1" applyBorder="1" applyAlignment="1">
      <alignment horizontal="center" vertical="center"/>
    </xf>
    <xf numFmtId="9" fontId="181" fillId="0" borderId="55" xfId="50" applyFont="1" applyFill="1" applyBorder="1" applyAlignment="1">
      <alignment horizontal="center" vertical="center"/>
    </xf>
    <xf numFmtId="9" fontId="181" fillId="0" borderId="45" xfId="50" applyFont="1" applyFill="1" applyBorder="1" applyAlignment="1">
      <alignment horizontal="center" vertical="center"/>
    </xf>
    <xf numFmtId="176" fontId="181" fillId="0" borderId="99" xfId="0" applyNumberFormat="1" applyFont="1" applyBorder="1" applyAlignment="1">
      <alignment horizontal="right" vertical="center" indent="1"/>
    </xf>
    <xf numFmtId="176" fontId="181" fillId="0" borderId="99" xfId="0" applyNumberFormat="1" applyFont="1" applyFill="1" applyBorder="1" applyAlignment="1">
      <alignment horizontal="right" vertical="center" indent="1"/>
    </xf>
    <xf numFmtId="14" fontId="153" fillId="0" borderId="0" xfId="59" applyNumberFormat="1" applyFont="1" applyFill="1" applyAlignment="1">
      <alignment vertical="center"/>
    </xf>
    <xf numFmtId="0" fontId="244" fillId="0" borderId="0" xfId="0" applyFont="1"/>
    <xf numFmtId="0" fontId="191" fillId="0" borderId="0" xfId="7251" applyFont="1" applyAlignment="1">
      <alignment horizontal="center" vertical="center"/>
    </xf>
    <xf numFmtId="0" fontId="202" fillId="0" borderId="0" xfId="4220" applyFont="1"/>
    <xf numFmtId="0" fontId="233" fillId="0" borderId="0" xfId="4220" applyFont="1"/>
    <xf numFmtId="0" fontId="180" fillId="0" borderId="29" xfId="43" applyFont="1" applyFill="1" applyBorder="1" applyAlignment="1">
      <alignment horizontal="center" vertical="center"/>
    </xf>
    <xf numFmtId="0" fontId="180" fillId="0" borderId="10" xfId="43" applyFont="1" applyFill="1" applyBorder="1" applyAlignment="1">
      <alignment horizontal="center" vertical="center"/>
    </xf>
    <xf numFmtId="9" fontId="180" fillId="31" borderId="55" xfId="50" applyFont="1" applyFill="1" applyBorder="1" applyAlignment="1">
      <alignment horizontal="center" vertical="center"/>
    </xf>
    <xf numFmtId="0" fontId="200" fillId="19" borderId="31" xfId="43" applyFont="1" applyFill="1" applyBorder="1" applyAlignment="1">
      <alignment horizontal="center" vertical="center"/>
    </xf>
    <xf numFmtId="1" fontId="200" fillId="19" borderId="60" xfId="821" applyNumberFormat="1" applyFont="1" applyFill="1" applyBorder="1" applyAlignment="1">
      <alignment horizontal="center" vertical="center"/>
    </xf>
    <xf numFmtId="1" fontId="200" fillId="19" borderId="31" xfId="821" applyNumberFormat="1" applyFont="1" applyFill="1" applyBorder="1" applyAlignment="1">
      <alignment horizontal="center" vertical="center"/>
    </xf>
    <xf numFmtId="1" fontId="200" fillId="19" borderId="33" xfId="821" applyNumberFormat="1" applyFont="1" applyFill="1" applyBorder="1" applyAlignment="1">
      <alignment horizontal="center" vertical="center"/>
    </xf>
    <xf numFmtId="1" fontId="200" fillId="19" borderId="34" xfId="821" applyNumberFormat="1" applyFont="1" applyFill="1" applyBorder="1" applyAlignment="1">
      <alignment horizontal="center" vertical="center"/>
    </xf>
    <xf numFmtId="9" fontId="200" fillId="19" borderId="34" xfId="50" applyFont="1" applyFill="1" applyBorder="1" applyAlignment="1">
      <alignment horizontal="center" vertical="center"/>
    </xf>
    <xf numFmtId="1" fontId="200" fillId="19" borderId="54" xfId="821" applyNumberFormat="1" applyFont="1" applyFill="1" applyBorder="1" applyAlignment="1">
      <alignment horizontal="center" vertical="center"/>
    </xf>
    <xf numFmtId="1" fontId="200" fillId="19" borderId="50" xfId="821" applyNumberFormat="1" applyFont="1" applyFill="1" applyBorder="1" applyAlignment="1">
      <alignment horizontal="center" vertical="center"/>
    </xf>
    <xf numFmtId="1" fontId="200" fillId="19" borderId="64" xfId="821" applyNumberFormat="1" applyFont="1" applyFill="1" applyBorder="1" applyAlignment="1">
      <alignment horizontal="center" vertical="center"/>
    </xf>
    <xf numFmtId="1" fontId="200" fillId="19" borderId="56" xfId="821" applyNumberFormat="1" applyFont="1" applyFill="1" applyBorder="1" applyAlignment="1">
      <alignment horizontal="center" vertical="center"/>
    </xf>
    <xf numFmtId="9" fontId="200" fillId="19" borderId="51" xfId="50" applyFont="1" applyFill="1" applyBorder="1" applyAlignment="1">
      <alignment horizontal="center" vertical="center"/>
    </xf>
    <xf numFmtId="0" fontId="184" fillId="0" borderId="58" xfId="43" applyFont="1" applyFill="1" applyBorder="1" applyAlignment="1">
      <alignment horizontal="center" vertical="center"/>
    </xf>
    <xf numFmtId="0" fontId="184" fillId="0" borderId="52" xfId="43" applyFont="1" applyFill="1" applyBorder="1" applyAlignment="1">
      <alignment horizontal="center" vertical="center"/>
    </xf>
    <xf numFmtId="0" fontId="184" fillId="0" borderId="44" xfId="43" applyFont="1" applyFill="1" applyBorder="1" applyAlignment="1">
      <alignment horizontal="center" vertical="center"/>
    </xf>
    <xf numFmtId="166" fontId="264" fillId="30" borderId="43" xfId="821" applyNumberFormat="1" applyFont="1" applyFill="1" applyBorder="1" applyAlignment="1">
      <alignment horizontal="center" vertical="center"/>
    </xf>
    <xf numFmtId="166" fontId="264" fillId="30" borderId="63" xfId="821" applyNumberFormat="1" applyFont="1" applyFill="1" applyBorder="1" applyAlignment="1">
      <alignment horizontal="center" vertical="center"/>
    </xf>
    <xf numFmtId="166" fontId="264" fillId="30" borderId="61" xfId="821" applyNumberFormat="1" applyFont="1" applyFill="1" applyBorder="1" applyAlignment="1">
      <alignment horizontal="center" vertical="center"/>
    </xf>
    <xf numFmtId="166" fontId="264" fillId="30" borderId="0" xfId="821" applyNumberFormat="1" applyFont="1" applyFill="1" applyBorder="1" applyAlignment="1">
      <alignment horizontal="center" vertical="center"/>
    </xf>
    <xf numFmtId="166" fontId="264" fillId="30" borderId="53" xfId="821" applyNumberFormat="1" applyFont="1" applyFill="1" applyBorder="1" applyAlignment="1">
      <alignment horizontal="center" vertical="center"/>
    </xf>
    <xf numFmtId="166" fontId="264" fillId="30" borderId="48" xfId="821" applyNumberFormat="1" applyFont="1" applyFill="1" applyBorder="1" applyAlignment="1">
      <alignment horizontal="center" vertical="center"/>
    </xf>
    <xf numFmtId="166" fontId="264" fillId="30" borderId="58" xfId="821" applyNumberFormat="1" applyFont="1" applyFill="1" applyBorder="1" applyAlignment="1">
      <alignment horizontal="center" vertical="center"/>
    </xf>
    <xf numFmtId="166" fontId="264" fillId="30" borderId="57" xfId="821" applyNumberFormat="1" applyFont="1" applyFill="1" applyBorder="1" applyAlignment="1">
      <alignment horizontal="center" vertical="center"/>
    </xf>
    <xf numFmtId="166" fontId="264" fillId="30" borderId="59" xfId="821" applyNumberFormat="1" applyFont="1" applyFill="1" applyBorder="1" applyAlignment="1">
      <alignment horizontal="center" vertical="center"/>
    </xf>
    <xf numFmtId="0" fontId="200" fillId="19" borderId="44" xfId="43" applyFont="1" applyFill="1" applyBorder="1" applyAlignment="1">
      <alignment horizontal="center" vertical="center"/>
    </xf>
    <xf numFmtId="1" fontId="200" fillId="19" borderId="44" xfId="821" applyNumberFormat="1" applyFont="1" applyFill="1" applyBorder="1" applyAlignment="1">
      <alignment horizontal="center" vertical="center"/>
    </xf>
    <xf numFmtId="1" fontId="200" fillId="19" borderId="28" xfId="821" applyNumberFormat="1" applyFont="1" applyFill="1" applyBorder="1" applyAlignment="1">
      <alignment horizontal="center" vertical="center"/>
    </xf>
    <xf numFmtId="1" fontId="200" fillId="19" borderId="45" xfId="821" applyNumberFormat="1" applyFont="1" applyFill="1" applyBorder="1" applyAlignment="1">
      <alignment horizontal="center" vertical="center"/>
    </xf>
    <xf numFmtId="1" fontId="200" fillId="19" borderId="53" xfId="821" applyNumberFormat="1" applyFont="1" applyFill="1" applyBorder="1" applyAlignment="1">
      <alignment horizontal="center" vertical="center"/>
    </xf>
    <xf numFmtId="1" fontId="200" fillId="19" borderId="48" xfId="821" applyNumberFormat="1" applyFont="1" applyFill="1" applyBorder="1" applyAlignment="1">
      <alignment horizontal="center" vertical="center"/>
    </xf>
    <xf numFmtId="9" fontId="200" fillId="19" borderId="48" xfId="50" applyFont="1" applyFill="1" applyBorder="1" applyAlignment="1">
      <alignment horizontal="center" vertical="center"/>
    </xf>
    <xf numFmtId="9" fontId="200" fillId="19" borderId="28" xfId="50" applyNumberFormat="1" applyFont="1" applyFill="1" applyBorder="1" applyAlignment="1">
      <alignment horizontal="center" vertical="center"/>
    </xf>
    <xf numFmtId="9" fontId="200" fillId="19" borderId="45" xfId="50" applyFont="1" applyFill="1" applyBorder="1" applyAlignment="1">
      <alignment horizontal="center" vertical="center"/>
    </xf>
    <xf numFmtId="1" fontId="180" fillId="31" borderId="26" xfId="821" applyNumberFormat="1" applyFont="1" applyFill="1" applyBorder="1" applyAlignment="1">
      <alignment horizontal="center" vertical="center"/>
    </xf>
    <xf numFmtId="1" fontId="180" fillId="31" borderId="57" xfId="821" applyNumberFormat="1" applyFont="1" applyFill="1" applyBorder="1" applyAlignment="1">
      <alignment horizontal="center" vertical="center"/>
    </xf>
    <xf numFmtId="9" fontId="180" fillId="31" borderId="57" xfId="50" applyFont="1" applyFill="1" applyBorder="1" applyAlignment="1">
      <alignment horizontal="center" vertical="center"/>
    </xf>
    <xf numFmtId="9" fontId="180" fillId="31" borderId="59" xfId="50" applyFont="1" applyFill="1" applyBorder="1" applyAlignment="1">
      <alignment horizontal="center" vertical="center"/>
    </xf>
    <xf numFmtId="1" fontId="180" fillId="31" borderId="0" xfId="821" applyNumberFormat="1" applyFont="1" applyFill="1" applyBorder="1" applyAlignment="1">
      <alignment horizontal="center" vertical="center"/>
    </xf>
    <xf numFmtId="9" fontId="180" fillId="31" borderId="0" xfId="50" applyFont="1" applyFill="1" applyBorder="1" applyAlignment="1">
      <alignment horizontal="center" vertical="center"/>
    </xf>
    <xf numFmtId="1" fontId="180" fillId="31" borderId="28" xfId="821" applyNumberFormat="1" applyFont="1" applyFill="1" applyBorder="1" applyAlignment="1">
      <alignment horizontal="center" vertical="center"/>
    </xf>
    <xf numFmtId="9" fontId="180" fillId="31" borderId="28" xfId="50" applyFont="1" applyFill="1" applyBorder="1" applyAlignment="1">
      <alignment horizontal="center" vertical="center"/>
    </xf>
    <xf numFmtId="9" fontId="180" fillId="31" borderId="45" xfId="50" applyFont="1" applyFill="1" applyBorder="1" applyAlignment="1">
      <alignment horizontal="center" vertical="center"/>
    </xf>
    <xf numFmtId="0" fontId="182" fillId="0" borderId="99" xfId="0" applyFont="1" applyBorder="1"/>
    <xf numFmtId="0" fontId="185" fillId="0" borderId="0" xfId="4221" applyFont="1"/>
    <xf numFmtId="0" fontId="194" fillId="0" borderId="0" xfId="59" applyFont="1" applyBorder="1" applyAlignment="1">
      <alignment vertical="center"/>
    </xf>
    <xf numFmtId="0" fontId="185" fillId="0" borderId="0" xfId="631" applyFont="1" applyAlignment="1"/>
    <xf numFmtId="0" fontId="248" fillId="0" borderId="0" xfId="631" applyFont="1" applyAlignment="1"/>
    <xf numFmtId="0" fontId="194" fillId="0" borderId="0" xfId="59" applyFont="1" applyAlignment="1"/>
    <xf numFmtId="0" fontId="194" fillId="0" borderId="0" xfId="367" applyFont="1" applyFill="1" applyBorder="1" applyAlignment="1">
      <alignment vertical="center"/>
    </xf>
    <xf numFmtId="0" fontId="194" fillId="0" borderId="0" xfId="7216" applyFont="1" applyFill="1" applyBorder="1" applyAlignment="1">
      <alignment horizontal="left" vertical="center"/>
    </xf>
    <xf numFmtId="0" fontId="265" fillId="0" borderId="0" xfId="4218" applyFont="1" applyAlignment="1">
      <alignment horizontal="left" vertical="center"/>
    </xf>
    <xf numFmtId="0" fontId="155" fillId="0" borderId="0" xfId="0" applyFont="1"/>
    <xf numFmtId="0" fontId="194" fillId="0" borderId="0" xfId="43" applyFont="1" applyFill="1" applyBorder="1" applyAlignment="1">
      <alignment horizontal="left" vertical="center"/>
    </xf>
    <xf numFmtId="0" fontId="185" fillId="0" borderId="0" xfId="7267" applyFont="1" applyFill="1" applyBorder="1" applyAlignment="1" applyProtection="1">
      <alignment horizontal="left" vertical="center"/>
      <protection locked="0"/>
    </xf>
    <xf numFmtId="0" fontId="194" fillId="0" borderId="0" xfId="59" applyFont="1" applyAlignment="1">
      <alignment vertical="center"/>
    </xf>
    <xf numFmtId="0" fontId="194" fillId="0" borderId="0" xfId="7220" applyFont="1" applyAlignment="1">
      <alignment vertical="top"/>
    </xf>
    <xf numFmtId="0" fontId="182" fillId="0" borderId="0" xfId="7220" applyFont="1" applyFill="1" applyBorder="1" applyAlignment="1">
      <alignment horizontal="center" vertical="center" wrapText="1"/>
    </xf>
    <xf numFmtId="2" fontId="182" fillId="0" borderId="0" xfId="7220" applyNumberFormat="1" applyFont="1" applyFill="1" applyBorder="1" applyAlignment="1">
      <alignment horizontal="center" vertical="center" wrapText="1"/>
    </xf>
    <xf numFmtId="0" fontId="194" fillId="18" borderId="0" xfId="0" applyFont="1" applyFill="1" applyAlignment="1"/>
    <xf numFmtId="0" fontId="180" fillId="21" borderId="75" xfId="0" applyFont="1" applyFill="1" applyBorder="1"/>
    <xf numFmtId="0" fontId="181" fillId="18" borderId="75" xfId="0" applyFont="1" applyFill="1" applyBorder="1"/>
    <xf numFmtId="9" fontId="181" fillId="18" borderId="75" xfId="50" applyFont="1" applyFill="1" applyBorder="1"/>
    <xf numFmtId="9" fontId="181" fillId="0" borderId="75" xfId="50" applyFont="1" applyFill="1" applyBorder="1"/>
    <xf numFmtId="9" fontId="180" fillId="31" borderId="75" xfId="0" applyNumberFormat="1" applyFont="1" applyFill="1" applyBorder="1"/>
    <xf numFmtId="0" fontId="200" fillId="21" borderId="75" xfId="0" applyFont="1" applyFill="1" applyBorder="1"/>
    <xf numFmtId="9" fontId="200" fillId="21" borderId="75" xfId="0" applyNumberFormat="1" applyFont="1" applyFill="1" applyBorder="1"/>
    <xf numFmtId="0" fontId="185" fillId="0" borderId="0" xfId="7223" applyFont="1" applyAlignment="1">
      <alignment wrapText="1"/>
    </xf>
    <xf numFmtId="0" fontId="185" fillId="0" borderId="0" xfId="7223" applyFont="1"/>
    <xf numFmtId="15" fontId="179" fillId="31" borderId="99" xfId="4219" applyNumberFormat="1" applyFont="1" applyFill="1" applyBorder="1" applyAlignment="1">
      <alignment horizontal="center"/>
    </xf>
    <xf numFmtId="0" fontId="185" fillId="0" borderId="0" xfId="7211" applyFont="1"/>
    <xf numFmtId="0" fontId="194" fillId="0" borderId="0" xfId="4217" applyFont="1" applyFill="1" applyBorder="1" applyAlignment="1">
      <alignment horizontal="left" vertical="center"/>
    </xf>
    <xf numFmtId="0" fontId="185" fillId="0" borderId="0" xfId="7210" applyFont="1"/>
    <xf numFmtId="0" fontId="194" fillId="0" borderId="0" xfId="0" applyFont="1" applyAlignment="1">
      <alignment horizontal="left" vertical="center"/>
    </xf>
    <xf numFmtId="0" fontId="185" fillId="0" borderId="0" xfId="7217" applyFont="1"/>
    <xf numFmtId="0" fontId="213" fillId="30" borderId="99" xfId="0" applyFont="1" applyFill="1" applyBorder="1" applyAlignment="1">
      <alignment horizontal="center" vertical="center" wrapText="1"/>
    </xf>
    <xf numFmtId="165" fontId="153" fillId="0" borderId="0" xfId="3940" applyFont="1" applyFill="1" applyBorder="1" applyAlignment="1">
      <alignment horizontal="center" vertical="center"/>
    </xf>
    <xf numFmtId="165" fontId="236" fillId="0" borderId="0" xfId="7208" applyFont="1" applyFill="1" applyBorder="1" applyAlignment="1">
      <alignment horizontal="center" vertical="center" wrapText="1"/>
    </xf>
    <xf numFmtId="165" fontId="96" fillId="0" borderId="0" xfId="7208" applyFill="1" applyBorder="1"/>
    <xf numFmtId="165" fontId="150" fillId="0" borderId="0" xfId="3940" applyFont="1" applyFill="1" applyBorder="1" applyAlignment="1">
      <alignment vertical="center"/>
    </xf>
    <xf numFmtId="0" fontId="0" fillId="0" borderId="0" xfId="0" applyFill="1" applyBorder="1"/>
    <xf numFmtId="165" fontId="152" fillId="0" borderId="0" xfId="3940" applyFont="1" applyFill="1" applyBorder="1" applyAlignment="1">
      <alignment vertical="center"/>
    </xf>
    <xf numFmtId="165" fontId="152" fillId="0" borderId="0" xfId="3940" applyFont="1" applyFill="1" applyBorder="1" applyAlignment="1">
      <alignment horizontal="left" vertical="center"/>
    </xf>
    <xf numFmtId="165" fontId="227" fillId="0" borderId="0" xfId="7208" applyFont="1" applyFill="1" applyBorder="1"/>
    <xf numFmtId="165" fontId="173" fillId="0" borderId="0" xfId="7208" applyFont="1" applyFill="1" applyBorder="1"/>
    <xf numFmtId="165" fontId="153" fillId="0" borderId="0" xfId="3940" applyFont="1" applyFill="1" applyBorder="1" applyAlignment="1">
      <alignment horizontal="center" vertical="center" wrapText="1"/>
    </xf>
    <xf numFmtId="0" fontId="182" fillId="0" borderId="0" xfId="0" applyFont="1" applyFill="1" applyBorder="1"/>
    <xf numFmtId="165" fontId="236" fillId="0" borderId="0" xfId="7207" applyFont="1" applyFill="1" applyBorder="1" applyAlignment="1">
      <alignment horizontal="left" wrapText="1"/>
    </xf>
    <xf numFmtId="165" fontId="173" fillId="0" borderId="0" xfId="7208" applyFont="1" applyFill="1" applyBorder="1" applyAlignment="1">
      <alignment wrapText="1"/>
    </xf>
    <xf numFmtId="3" fontId="260" fillId="0" borderId="0" xfId="7207" applyNumberFormat="1" applyFont="1" applyFill="1" applyBorder="1" applyAlignment="1">
      <alignment horizontal="center" vertical="center"/>
    </xf>
    <xf numFmtId="165" fontId="260" fillId="0" borderId="0" xfId="3804" applyFont="1" applyFill="1" applyBorder="1" applyAlignment="1">
      <alignment horizontal="center" vertical="center"/>
    </xf>
    <xf numFmtId="0" fontId="0" fillId="0" borderId="0" xfId="0" applyFill="1" applyBorder="1" applyAlignment="1"/>
    <xf numFmtId="0" fontId="183" fillId="0" borderId="0" xfId="59" applyFont="1" applyBorder="1" applyAlignment="1">
      <alignment vertical="center"/>
    </xf>
    <xf numFmtId="0" fontId="236" fillId="0" borderId="0" xfId="0" applyFont="1" applyAlignment="1">
      <alignment wrapText="1"/>
    </xf>
    <xf numFmtId="0" fontId="213" fillId="30" borderId="101" xfId="59" applyFont="1" applyFill="1" applyBorder="1" applyAlignment="1">
      <alignment horizontal="centerContinuous" vertical="center" wrapText="1"/>
    </xf>
    <xf numFmtId="0" fontId="213" fillId="30" borderId="99" xfId="59" applyFont="1" applyFill="1" applyBorder="1" applyAlignment="1">
      <alignment horizontal="centerContinuous" vertical="center" wrapText="1"/>
    </xf>
    <xf numFmtId="0" fontId="202" fillId="19" borderId="99" xfId="4226" applyNumberFormat="1" applyFont="1" applyFill="1" applyBorder="1" applyAlignment="1">
      <alignment horizontal="center" vertical="center" wrapText="1"/>
    </xf>
    <xf numFmtId="0" fontId="181" fillId="0" borderId="99" xfId="367" applyFont="1" applyFill="1" applyBorder="1" applyAlignment="1">
      <alignment horizontal="center"/>
    </xf>
    <xf numFmtId="0" fontId="181" fillId="0" borderId="99" xfId="0" applyFont="1" applyBorder="1" applyAlignment="1">
      <alignment horizontal="center" vertical="center"/>
    </xf>
    <xf numFmtId="0" fontId="180" fillId="19" borderId="99" xfId="0" applyFont="1" applyFill="1" applyBorder="1" applyAlignment="1">
      <alignment horizontal="center"/>
    </xf>
    <xf numFmtId="0" fontId="180" fillId="19" borderId="99" xfId="0" applyFont="1" applyFill="1" applyBorder="1" applyAlignment="1">
      <alignment horizontal="center" vertical="center"/>
    </xf>
    <xf numFmtId="0" fontId="188" fillId="0" borderId="99" xfId="0" applyFont="1" applyBorder="1"/>
    <xf numFmtId="3" fontId="181" fillId="0" borderId="99" xfId="0" applyNumberFormat="1" applyFont="1" applyBorder="1" applyAlignment="1">
      <alignment horizontal="center" vertical="center"/>
    </xf>
    <xf numFmtId="0" fontId="180" fillId="19" borderId="99" xfId="0" applyFont="1" applyFill="1" applyBorder="1" applyAlignment="1">
      <alignment horizontal="center" vertical="justify"/>
    </xf>
    <xf numFmtId="3" fontId="180" fillId="19" borderId="99" xfId="0" applyNumberFormat="1" applyFont="1" applyFill="1" applyBorder="1" applyAlignment="1">
      <alignment horizontal="center" vertical="justify"/>
    </xf>
    <xf numFmtId="0" fontId="181" fillId="0" borderId="99" xfId="0" applyFont="1" applyFill="1" applyBorder="1" applyAlignment="1">
      <alignment horizontal="center" vertical="justify"/>
    </xf>
    <xf numFmtId="9" fontId="181" fillId="0" borderId="99" xfId="50" applyFont="1" applyFill="1" applyBorder="1" applyAlignment="1">
      <alignment horizontal="center" vertical="justify"/>
    </xf>
    <xf numFmtId="9" fontId="180" fillId="19" borderId="99" xfId="50" applyFont="1" applyFill="1" applyBorder="1" applyAlignment="1">
      <alignment horizontal="center" vertical="justify"/>
    </xf>
    <xf numFmtId="0" fontId="182" fillId="0" borderId="0" xfId="0" applyFont="1"/>
    <xf numFmtId="0" fontId="181" fillId="0" borderId="99" xfId="0" applyFont="1" applyBorder="1" applyAlignment="1">
      <alignment horizontal="center"/>
    </xf>
    <xf numFmtId="0" fontId="231" fillId="0" borderId="0" xfId="7220" applyFont="1" applyFill="1" applyBorder="1" applyAlignment="1">
      <alignment horizontal="center" vertical="center" wrapText="1"/>
    </xf>
    <xf numFmtId="2" fontId="231" fillId="0" borderId="0" xfId="7220" applyNumberFormat="1" applyFont="1" applyFill="1" applyBorder="1" applyAlignment="1">
      <alignment horizontal="center" vertical="center" wrapText="1"/>
    </xf>
    <xf numFmtId="0" fontId="174" fillId="0" borderId="0" xfId="32" applyAlignment="1" applyProtection="1">
      <alignment horizontal="center" vertical="center"/>
    </xf>
    <xf numFmtId="0" fontId="184" fillId="0" borderId="0" xfId="4221" applyFont="1" applyFill="1" applyAlignment="1">
      <alignment horizontal="left" vertical="center"/>
    </xf>
    <xf numFmtId="0" fontId="184" fillId="0" borderId="0" xfId="4221" applyFont="1" applyFill="1" applyAlignment="1">
      <alignment horizontal="center" vertical="center"/>
    </xf>
    <xf numFmtId="0" fontId="104" fillId="0" borderId="0" xfId="4221" applyFill="1" applyAlignment="1">
      <alignment horizontal="center" vertical="center"/>
    </xf>
    <xf numFmtId="0" fontId="244" fillId="0" borderId="0" xfId="7221" applyFont="1" applyFill="1"/>
    <xf numFmtId="0" fontId="150" fillId="0" borderId="0" xfId="0" applyFont="1" applyFill="1"/>
    <xf numFmtId="0" fontId="246" fillId="0" borderId="0" xfId="221" applyFont="1" applyFill="1" applyAlignment="1">
      <alignment vertical="center"/>
    </xf>
    <xf numFmtId="9" fontId="150" fillId="0" borderId="0" xfId="50" applyAlignment="1">
      <alignment vertical="center"/>
    </xf>
    <xf numFmtId="3" fontId="181" fillId="0" borderId="85" xfId="59" applyNumberFormat="1" applyFont="1" applyFill="1" applyBorder="1" applyAlignment="1">
      <alignment horizontal="center" vertical="center"/>
    </xf>
    <xf numFmtId="3" fontId="200" fillId="0" borderId="85" xfId="59" applyNumberFormat="1" applyFont="1" applyFill="1" applyBorder="1" applyAlignment="1">
      <alignment horizontal="center" vertical="center"/>
    </xf>
    <xf numFmtId="0" fontId="190" fillId="0" borderId="0" xfId="59" applyFont="1"/>
    <xf numFmtId="0" fontId="182" fillId="0" borderId="0" xfId="7251" applyFont="1" applyAlignment="1">
      <alignment horizontal="left" vertical="center"/>
    </xf>
    <xf numFmtId="0" fontId="105" fillId="0" borderId="0" xfId="4220" applyFill="1" applyAlignment="1">
      <alignment horizontal="center"/>
    </xf>
    <xf numFmtId="3" fontId="184" fillId="31" borderId="85" xfId="4221" applyNumberFormat="1" applyFont="1" applyFill="1" applyBorder="1" applyAlignment="1">
      <alignment horizontal="center" vertical="center" wrapText="1"/>
    </xf>
    <xf numFmtId="3" fontId="69" fillId="0" borderId="85" xfId="4221" applyNumberFormat="1" applyFont="1" applyFill="1" applyBorder="1"/>
    <xf numFmtId="0" fontId="184" fillId="0" borderId="85" xfId="4221" applyFont="1" applyBorder="1"/>
    <xf numFmtId="3" fontId="104" fillId="0" borderId="85" xfId="4221" applyNumberFormat="1" applyFill="1" applyBorder="1" applyAlignment="1">
      <alignment horizontal="center" vertical="center" wrapText="1"/>
    </xf>
    <xf numFmtId="9" fontId="0" fillId="0" borderId="85" xfId="4222" applyFont="1" applyFill="1" applyBorder="1" applyAlignment="1">
      <alignment horizontal="center" vertical="center"/>
    </xf>
    <xf numFmtId="3" fontId="69" fillId="0" borderId="85" xfId="4221" applyNumberFormat="1" applyFont="1" applyBorder="1"/>
    <xf numFmtId="3" fontId="104" fillId="0" borderId="85" xfId="4221" applyNumberFormat="1" applyBorder="1" applyAlignment="1">
      <alignment horizontal="center" vertical="center" wrapText="1"/>
    </xf>
    <xf numFmtId="9" fontId="0" fillId="0" borderId="85" xfId="4222" applyFont="1" applyBorder="1" applyAlignment="1">
      <alignment horizontal="center" vertical="center" wrapText="1"/>
    </xf>
    <xf numFmtId="9" fontId="69" fillId="0" borderId="85" xfId="50" applyFont="1" applyBorder="1"/>
    <xf numFmtId="0" fontId="184" fillId="0" borderId="89" xfId="4221" applyFont="1" applyBorder="1" applyAlignment="1">
      <alignment horizontal="center" vertical="center" wrapText="1"/>
    </xf>
    <xf numFmtId="9" fontId="0" fillId="0" borderId="85" xfId="4222" applyFont="1" applyFill="1" applyBorder="1" applyAlignment="1">
      <alignment horizontal="center" vertical="center" wrapText="1"/>
    </xf>
    <xf numFmtId="9" fontId="104" fillId="0" borderId="85" xfId="4222" applyFont="1" applyFill="1" applyBorder="1" applyAlignment="1">
      <alignment horizontal="center" vertical="center"/>
    </xf>
    <xf numFmtId="9" fontId="102" fillId="0" borderId="85" xfId="4222" applyFont="1" applyFill="1" applyBorder="1" applyAlignment="1">
      <alignment horizontal="center" vertical="center"/>
    </xf>
    <xf numFmtId="9" fontId="75" fillId="0" borderId="85" xfId="4222" applyFont="1" applyFill="1" applyBorder="1" applyAlignment="1">
      <alignment horizontal="center" vertical="center"/>
    </xf>
    <xf numFmtId="9" fontId="0" fillId="0" borderId="100" xfId="4222" applyFont="1" applyFill="1" applyBorder="1" applyAlignment="1">
      <alignment horizontal="center" vertical="center"/>
    </xf>
    <xf numFmtId="3" fontId="75" fillId="0" borderId="85" xfId="4222" applyNumberFormat="1" applyFont="1" applyFill="1" applyBorder="1" applyAlignment="1">
      <alignment horizontal="center" vertical="center"/>
    </xf>
    <xf numFmtId="9" fontId="104" fillId="0" borderId="85" xfId="4222" applyFont="1" applyFill="1" applyBorder="1" applyAlignment="1">
      <alignment horizontal="center" vertical="center" wrapText="1"/>
    </xf>
    <xf numFmtId="9" fontId="75" fillId="0" borderId="85" xfId="4222" applyFont="1" applyFill="1" applyBorder="1" applyAlignment="1">
      <alignment horizontal="center" vertical="center" wrapText="1"/>
    </xf>
    <xf numFmtId="0" fontId="184" fillId="0" borderId="85" xfId="4221" applyFont="1" applyBorder="1" applyAlignment="1">
      <alignment horizontal="center" vertical="center" wrapText="1"/>
    </xf>
    <xf numFmtId="0" fontId="184" fillId="0" borderId="100" xfId="4221" applyFont="1" applyBorder="1" applyAlignment="1">
      <alignment horizontal="center" vertical="center" wrapText="1"/>
    </xf>
    <xf numFmtId="0" fontId="184" fillId="19" borderId="85" xfId="4221" applyFont="1" applyFill="1" applyBorder="1" applyAlignment="1">
      <alignment vertical="center" wrapText="1"/>
    </xf>
    <xf numFmtId="0" fontId="69" fillId="0" borderId="85" xfId="4221" applyFont="1" applyBorder="1" applyAlignment="1">
      <alignment horizontal="center"/>
    </xf>
    <xf numFmtId="0" fontId="69" fillId="0" borderId="89" xfId="4221" applyFont="1" applyBorder="1" applyAlignment="1">
      <alignment horizontal="center"/>
    </xf>
    <xf numFmtId="0" fontId="69" fillId="0" borderId="85" xfId="4221" applyFont="1" applyBorder="1" applyAlignment="1">
      <alignment horizontal="center" vertical="center" wrapText="1"/>
    </xf>
    <xf numFmtId="3" fontId="0" fillId="0" borderId="85" xfId="4222" applyNumberFormat="1" applyFont="1" applyFill="1" applyBorder="1" applyAlignment="1">
      <alignment horizontal="center" vertical="center"/>
    </xf>
    <xf numFmtId="3" fontId="0" fillId="0" borderId="100" xfId="4222" applyNumberFormat="1" applyFont="1" applyFill="1" applyBorder="1" applyAlignment="1">
      <alignment horizontal="center" vertical="center"/>
    </xf>
    <xf numFmtId="3" fontId="104" fillId="0" borderId="85" xfId="4222" applyNumberFormat="1" applyFont="1" applyFill="1" applyBorder="1" applyAlignment="1">
      <alignment horizontal="center" vertical="center"/>
    </xf>
    <xf numFmtId="9" fontId="102" fillId="0" borderId="85" xfId="4222" applyFont="1" applyFill="1" applyBorder="1" applyAlignment="1">
      <alignment horizontal="center" vertical="center" wrapText="1"/>
    </xf>
    <xf numFmtId="3" fontId="102" fillId="0" borderId="85" xfId="4222" applyNumberFormat="1" applyFont="1" applyFill="1" applyBorder="1" applyAlignment="1">
      <alignment horizontal="center" vertical="center"/>
    </xf>
    <xf numFmtId="9" fontId="75" fillId="0" borderId="85" xfId="50" applyFont="1" applyFill="1" applyBorder="1" applyAlignment="1">
      <alignment horizontal="center" vertical="center"/>
    </xf>
    <xf numFmtId="9" fontId="69" fillId="0" borderId="85" xfId="4222" applyFont="1" applyFill="1" applyBorder="1" applyAlignment="1">
      <alignment horizontal="center" vertical="center"/>
    </xf>
    <xf numFmtId="9" fontId="69" fillId="31" borderId="85" xfId="4222" applyFont="1" applyFill="1" applyBorder="1" applyAlignment="1">
      <alignment horizontal="center" vertical="center"/>
    </xf>
    <xf numFmtId="9" fontId="69" fillId="0" borderId="85" xfId="4222" applyFont="1" applyFill="1" applyBorder="1" applyAlignment="1">
      <alignment horizontal="center" vertical="center" wrapText="1"/>
    </xf>
    <xf numFmtId="3" fontId="69" fillId="0" borderId="85" xfId="4222" applyNumberFormat="1" applyFont="1" applyFill="1" applyBorder="1" applyAlignment="1">
      <alignment horizontal="center" vertical="center"/>
    </xf>
    <xf numFmtId="3" fontId="69" fillId="0" borderId="85" xfId="4226" applyNumberFormat="1" applyFont="1" applyFill="1" applyBorder="1" applyAlignment="1">
      <alignment horizontal="center" vertical="center"/>
    </xf>
    <xf numFmtId="9" fontId="102" fillId="0" borderId="85" xfId="4221" applyNumberFormat="1" applyFont="1" applyFill="1" applyBorder="1" applyAlignment="1">
      <alignment horizontal="center"/>
    </xf>
    <xf numFmtId="9" fontId="104" fillId="0" borderId="85" xfId="4221" applyNumberFormat="1" applyFill="1" applyBorder="1" applyAlignment="1">
      <alignment horizontal="center"/>
    </xf>
    <xf numFmtId="0" fontId="184" fillId="0" borderId="85" xfId="4221" applyFont="1" applyFill="1" applyBorder="1" applyAlignment="1">
      <alignment vertical="center"/>
    </xf>
    <xf numFmtId="9" fontId="69" fillId="0" borderId="85" xfId="4221" applyNumberFormat="1" applyFont="1" applyFill="1" applyBorder="1" applyAlignment="1">
      <alignment horizontal="center"/>
    </xf>
    <xf numFmtId="0" fontId="69" fillId="31" borderId="85" xfId="4221" applyFont="1" applyFill="1" applyBorder="1" applyAlignment="1">
      <alignment horizontal="center"/>
    </xf>
    <xf numFmtId="3" fontId="69" fillId="31" borderId="85" xfId="4222" applyNumberFormat="1" applyFont="1" applyFill="1" applyBorder="1" applyAlignment="1">
      <alignment horizontal="center" vertical="center"/>
    </xf>
    <xf numFmtId="3" fontId="69" fillId="31" borderId="85" xfId="4226" applyNumberFormat="1" applyFont="1" applyFill="1" applyBorder="1" applyAlignment="1">
      <alignment horizontal="center" vertical="center"/>
    </xf>
    <xf numFmtId="9" fontId="184" fillId="19" borderId="85" xfId="4221" applyNumberFormat="1" applyFont="1" applyFill="1" applyBorder="1" applyAlignment="1">
      <alignment horizontal="center"/>
    </xf>
    <xf numFmtId="3" fontId="188" fillId="0" borderId="85" xfId="47" applyNumberFormat="1" applyFont="1" applyFill="1" applyBorder="1" applyAlignment="1">
      <alignment horizontal="center" vertical="center"/>
    </xf>
    <xf numFmtId="0" fontId="181" fillId="0" borderId="85" xfId="59" applyFont="1" applyFill="1" applyBorder="1" applyAlignment="1">
      <alignment horizontal="center" vertical="center"/>
    </xf>
    <xf numFmtId="0" fontId="184" fillId="0" borderId="85" xfId="4221" applyFont="1" applyFill="1" applyBorder="1" applyAlignment="1">
      <alignment horizontal="center" vertical="center" wrapText="1"/>
    </xf>
    <xf numFmtId="3" fontId="69" fillId="0" borderId="85" xfId="4221" applyNumberFormat="1" applyFont="1" applyFill="1" applyBorder="1" applyAlignment="1">
      <alignment horizontal="center" vertical="center" wrapText="1"/>
    </xf>
    <xf numFmtId="0" fontId="184" fillId="0" borderId="85" xfId="4221" applyFont="1" applyFill="1" applyBorder="1"/>
    <xf numFmtId="0" fontId="184" fillId="0" borderId="100" xfId="4221" applyFont="1" applyFill="1" applyBorder="1"/>
    <xf numFmtId="3" fontId="181" fillId="0" borderId="85" xfId="4226" applyNumberFormat="1" applyFont="1" applyFill="1" applyBorder="1" applyAlignment="1">
      <alignment horizontal="center" vertical="center"/>
    </xf>
    <xf numFmtId="3" fontId="181" fillId="0" borderId="85" xfId="4222" applyNumberFormat="1" applyFont="1" applyFill="1" applyBorder="1" applyAlignment="1">
      <alignment horizontal="center" vertical="center"/>
    </xf>
    <xf numFmtId="3" fontId="74" fillId="0" borderId="85" xfId="4221" applyNumberFormat="1" applyFont="1" applyFill="1" applyBorder="1" applyAlignment="1">
      <alignment horizontal="center" vertical="center"/>
    </xf>
    <xf numFmtId="0" fontId="213" fillId="35" borderId="85" xfId="59" applyFont="1" applyFill="1" applyBorder="1" applyAlignment="1">
      <alignment horizontal="center" vertical="center" wrapText="1"/>
    </xf>
    <xf numFmtId="0" fontId="181" fillId="0" borderId="85" xfId="45" applyFont="1" applyFill="1" applyBorder="1" applyAlignment="1">
      <alignment vertical="center" wrapText="1"/>
    </xf>
    <xf numFmtId="3" fontId="180" fillId="31" borderId="85" xfId="59" applyNumberFormat="1" applyFont="1" applyFill="1" applyBorder="1" applyAlignment="1">
      <alignment horizontal="center" vertical="center"/>
    </xf>
    <xf numFmtId="0" fontId="188" fillId="0" borderId="85" xfId="45" applyFont="1" applyFill="1" applyBorder="1" applyAlignment="1">
      <alignment vertical="center" wrapText="1"/>
    </xf>
    <xf numFmtId="0" fontId="181" fillId="0" borderId="85" xfId="46" applyFont="1" applyFill="1" applyBorder="1" applyAlignment="1">
      <alignment horizontal="left" vertical="center"/>
    </xf>
    <xf numFmtId="3" fontId="181" fillId="0" borderId="85" xfId="0" applyNumberFormat="1" applyFont="1" applyBorder="1" applyAlignment="1">
      <alignment horizontal="center"/>
    </xf>
    <xf numFmtId="1" fontId="200" fillId="0" borderId="85" xfId="45" applyNumberFormat="1" applyFont="1" applyFill="1" applyBorder="1" applyAlignment="1">
      <alignment horizontal="center" vertical="center" wrapText="1"/>
    </xf>
    <xf numFmtId="0" fontId="180" fillId="0" borderId="85" xfId="46" applyFont="1" applyFill="1" applyBorder="1" applyAlignment="1">
      <alignment horizontal="center" vertical="center"/>
    </xf>
    <xf numFmtId="0" fontId="200" fillId="0" borderId="85" xfId="46" applyFont="1" applyFill="1" applyBorder="1" applyAlignment="1">
      <alignment horizontal="center" vertical="center"/>
    </xf>
    <xf numFmtId="3" fontId="200" fillId="0" borderId="85" xfId="48" applyNumberFormat="1" applyFont="1" applyFill="1" applyBorder="1" applyAlignment="1">
      <alignment horizontal="center" wrapText="1"/>
    </xf>
    <xf numFmtId="0" fontId="200" fillId="0" borderId="85" xfId="59" applyFont="1" applyFill="1" applyBorder="1" applyAlignment="1">
      <alignment horizontal="center" vertical="center"/>
    </xf>
    <xf numFmtId="3" fontId="200" fillId="31" borderId="85" xfId="59" applyNumberFormat="1" applyFont="1" applyFill="1" applyBorder="1" applyAlignment="1">
      <alignment horizontal="center" vertical="center"/>
    </xf>
    <xf numFmtId="0" fontId="180" fillId="19" borderId="85" xfId="59" applyFont="1" applyFill="1" applyBorder="1" applyAlignment="1">
      <alignment horizontal="center" vertical="center" wrapText="1"/>
    </xf>
    <xf numFmtId="0" fontId="180" fillId="31" borderId="85" xfId="59" applyFont="1" applyFill="1" applyBorder="1" applyAlignment="1">
      <alignment horizontal="center" vertical="center" wrapText="1"/>
    </xf>
    <xf numFmtId="3" fontId="181" fillId="0" borderId="85" xfId="59" applyNumberFormat="1" applyFont="1" applyBorder="1" applyAlignment="1">
      <alignment horizontal="center" vertical="center"/>
    </xf>
    <xf numFmtId="3" fontId="181" fillId="18" borderId="85" xfId="59" applyNumberFormat="1" applyFont="1" applyFill="1" applyBorder="1" applyAlignment="1">
      <alignment horizontal="center" vertical="center"/>
    </xf>
    <xf numFmtId="9" fontId="180" fillId="31" borderId="85" xfId="50" applyFont="1" applyFill="1" applyBorder="1" applyAlignment="1">
      <alignment horizontal="center" vertical="center"/>
    </xf>
    <xf numFmtId="0" fontId="181" fillId="0" borderId="85" xfId="59" applyFont="1" applyBorder="1" applyAlignment="1">
      <alignment horizontal="center" vertical="center"/>
    </xf>
    <xf numFmtId="1" fontId="180" fillId="31" borderId="85" xfId="50" applyNumberFormat="1" applyFont="1" applyFill="1" applyBorder="1" applyAlignment="1">
      <alignment horizontal="center" vertical="center"/>
    </xf>
    <xf numFmtId="1" fontId="181" fillId="0" borderId="85" xfId="50" applyNumberFormat="1" applyFont="1" applyFill="1" applyBorder="1" applyAlignment="1">
      <alignment horizontal="center" vertical="center"/>
    </xf>
    <xf numFmtId="3" fontId="128" fillId="0" borderId="0" xfId="631" applyNumberFormat="1"/>
    <xf numFmtId="0" fontId="213" fillId="35" borderId="99" xfId="59" applyFont="1" applyFill="1" applyBorder="1" applyAlignment="1">
      <alignment horizontal="center" vertical="center" wrapText="1"/>
    </xf>
    <xf numFmtId="0" fontId="181" fillId="0" borderId="99" xfId="45" applyFont="1" applyFill="1" applyBorder="1" applyAlignment="1">
      <alignment vertical="center" wrapText="1"/>
    </xf>
    <xf numFmtId="3" fontId="180" fillId="31" borderId="99" xfId="59" applyNumberFormat="1" applyFont="1" applyFill="1" applyBorder="1" applyAlignment="1">
      <alignment horizontal="center" vertical="center"/>
    </xf>
    <xf numFmtId="0" fontId="188" fillId="0" borderId="99" xfId="45" applyFont="1" applyFill="1" applyBorder="1" applyAlignment="1">
      <alignment vertical="center" wrapText="1"/>
    </xf>
    <xf numFmtId="0" fontId="181" fillId="0" borderId="99" xfId="46" applyFont="1" applyFill="1" applyBorder="1" applyAlignment="1">
      <alignment horizontal="left" vertical="center"/>
    </xf>
    <xf numFmtId="3" fontId="181" fillId="0" borderId="99" xfId="0" applyNumberFormat="1" applyFont="1" applyBorder="1" applyAlignment="1">
      <alignment horizontal="center"/>
    </xf>
    <xf numFmtId="1" fontId="200" fillId="0" borderId="99" xfId="45" applyNumberFormat="1" applyFont="1" applyFill="1" applyBorder="1" applyAlignment="1">
      <alignment horizontal="center" vertical="center" wrapText="1"/>
    </xf>
    <xf numFmtId="0" fontId="180" fillId="0" borderId="99" xfId="46" applyFont="1" applyFill="1" applyBorder="1" applyAlignment="1">
      <alignment horizontal="center" vertical="center"/>
    </xf>
    <xf numFmtId="0" fontId="200" fillId="0" borderId="99" xfId="46" applyFont="1" applyFill="1" applyBorder="1" applyAlignment="1">
      <alignment horizontal="center" vertical="center"/>
    </xf>
    <xf numFmtId="3" fontId="200" fillId="0" borderId="99" xfId="48" applyNumberFormat="1" applyFont="1" applyFill="1" applyBorder="1" applyAlignment="1">
      <alignment horizontal="center" wrapText="1"/>
    </xf>
    <xf numFmtId="3" fontId="200" fillId="0" borderId="99" xfId="59" applyNumberFormat="1" applyFont="1" applyFill="1" applyBorder="1" applyAlignment="1">
      <alignment horizontal="center" vertical="center"/>
    </xf>
    <xf numFmtId="0" fontId="200" fillId="0" borderId="99" xfId="59" applyFont="1" applyFill="1" applyBorder="1" applyAlignment="1">
      <alignment horizontal="center" vertical="center"/>
    </xf>
    <xf numFmtId="0" fontId="180" fillId="19" borderId="99" xfId="59" applyFont="1" applyFill="1" applyBorder="1" applyAlignment="1">
      <alignment horizontal="center" vertical="center" wrapText="1"/>
    </xf>
    <xf numFmtId="9" fontId="180" fillId="31" borderId="99" xfId="50" applyFont="1" applyFill="1" applyBorder="1" applyAlignment="1">
      <alignment horizontal="center" vertical="center"/>
    </xf>
    <xf numFmtId="0" fontId="181" fillId="0" borderId="99" xfId="45" applyFont="1" applyFill="1" applyBorder="1" applyAlignment="1">
      <alignment horizontal="right" vertical="center" wrapText="1"/>
    </xf>
    <xf numFmtId="1" fontId="180" fillId="31" borderId="99" xfId="50" applyNumberFormat="1" applyFont="1" applyFill="1" applyBorder="1" applyAlignment="1">
      <alignment horizontal="center" vertical="center"/>
    </xf>
    <xf numFmtId="3" fontId="180" fillId="19" borderId="99" xfId="59" applyNumberFormat="1" applyFont="1" applyFill="1" applyBorder="1" applyAlignment="1">
      <alignment horizontal="center" vertical="center"/>
    </xf>
    <xf numFmtId="1" fontId="181" fillId="0" borderId="99" xfId="50" applyNumberFormat="1" applyFont="1" applyFill="1" applyBorder="1" applyAlignment="1">
      <alignment horizontal="center" vertical="center"/>
    </xf>
    <xf numFmtId="1" fontId="242" fillId="19" borderId="99" xfId="45" applyNumberFormat="1" applyFont="1" applyFill="1" applyBorder="1" applyAlignment="1">
      <alignment horizontal="center" vertical="center" wrapText="1"/>
    </xf>
    <xf numFmtId="1" fontId="68" fillId="0" borderId="99" xfId="50" applyNumberFormat="1" applyFont="1" applyFill="1" applyBorder="1" applyAlignment="1">
      <alignment horizontal="center"/>
    </xf>
    <xf numFmtId="1" fontId="184" fillId="31" borderId="99" xfId="50" applyNumberFormat="1" applyFont="1" applyFill="1" applyBorder="1" applyAlignment="1">
      <alignment horizontal="center"/>
    </xf>
    <xf numFmtId="0" fontId="184" fillId="31" borderId="99" xfId="631" applyFont="1" applyFill="1" applyBorder="1" applyAlignment="1">
      <alignment horizontal="center"/>
    </xf>
    <xf numFmtId="9" fontId="184" fillId="31" borderId="99" xfId="50" applyFont="1" applyFill="1" applyBorder="1" applyAlignment="1">
      <alignment horizontal="center"/>
    </xf>
    <xf numFmtId="1" fontId="184" fillId="31" borderId="99" xfId="631" applyNumberFormat="1" applyFont="1" applyFill="1" applyBorder="1" applyAlignment="1">
      <alignment horizontal="center"/>
    </xf>
    <xf numFmtId="0" fontId="181" fillId="0" borderId="99" xfId="631" applyFont="1" applyFill="1" applyBorder="1" applyAlignment="1">
      <alignment horizontal="center" vertical="center"/>
    </xf>
    <xf numFmtId="1" fontId="184" fillId="0" borderId="99" xfId="631" applyNumberFormat="1" applyFont="1" applyFill="1" applyBorder="1" applyAlignment="1">
      <alignment horizontal="center"/>
    </xf>
    <xf numFmtId="0" fontId="68" fillId="0" borderId="99" xfId="631" applyFont="1" applyFill="1" applyBorder="1" applyAlignment="1">
      <alignment horizontal="center"/>
    </xf>
    <xf numFmtId="9" fontId="68" fillId="0" borderId="99" xfId="50" applyFont="1" applyFill="1" applyBorder="1" applyAlignment="1">
      <alignment horizontal="center"/>
    </xf>
    <xf numFmtId="9" fontId="184" fillId="0" borderId="99" xfId="50" applyFont="1" applyBorder="1" applyAlignment="1">
      <alignment horizontal="center"/>
    </xf>
    <xf numFmtId="9" fontId="184" fillId="0" borderId="99" xfId="50" applyFont="1" applyFill="1" applyBorder="1" applyAlignment="1">
      <alignment horizontal="center"/>
    </xf>
    <xf numFmtId="0" fontId="193" fillId="0" borderId="99" xfId="45" applyFont="1" applyFill="1" applyBorder="1" applyAlignment="1">
      <alignment vertical="center" wrapText="1"/>
    </xf>
    <xf numFmtId="0" fontId="157" fillId="0" borderId="99" xfId="45" applyFont="1" applyFill="1" applyBorder="1" applyAlignment="1">
      <alignment vertical="center" wrapText="1"/>
    </xf>
    <xf numFmtId="9" fontId="181" fillId="0" borderId="99" xfId="50" applyFont="1" applyBorder="1" applyAlignment="1">
      <alignment horizontal="center"/>
    </xf>
    <xf numFmtId="1" fontId="222" fillId="0" borderId="99" xfId="45" applyNumberFormat="1" applyFont="1" applyFill="1" applyBorder="1" applyAlignment="1">
      <alignment horizontal="center" vertical="center" wrapText="1"/>
    </xf>
    <xf numFmtId="9" fontId="200" fillId="0" borderId="99" xfId="50" applyFont="1" applyFill="1" applyBorder="1" applyAlignment="1">
      <alignment horizontal="center" wrapText="1"/>
    </xf>
    <xf numFmtId="9" fontId="200" fillId="0" borderId="99" xfId="50" applyFont="1" applyFill="1" applyBorder="1" applyAlignment="1">
      <alignment horizontal="center" vertical="center"/>
    </xf>
    <xf numFmtId="9" fontId="200" fillId="31" borderId="99" xfId="50" applyFont="1" applyFill="1" applyBorder="1" applyAlignment="1">
      <alignment horizontal="center" vertical="center"/>
    </xf>
    <xf numFmtId="9" fontId="181" fillId="18" borderId="99" xfId="50" applyFont="1" applyFill="1" applyBorder="1" applyAlignment="1">
      <alignment horizontal="center" vertical="center"/>
    </xf>
    <xf numFmtId="1" fontId="180" fillId="19" borderId="99" xfId="45" applyNumberFormat="1" applyFont="1" applyFill="1" applyBorder="1" applyAlignment="1">
      <alignment horizontal="center" vertical="center" wrapText="1"/>
    </xf>
    <xf numFmtId="0" fontId="181" fillId="0" borderId="99" xfId="0" applyFont="1" applyBorder="1"/>
    <xf numFmtId="176" fontId="181" fillId="0" borderId="99" xfId="0" applyNumberFormat="1" applyFont="1" applyBorder="1"/>
    <xf numFmtId="0" fontId="181" fillId="18" borderId="99" xfId="46" applyFont="1" applyFill="1" applyBorder="1" applyAlignment="1">
      <alignment horizontal="left" vertical="center"/>
    </xf>
    <xf numFmtId="3" fontId="180" fillId="19" borderId="0" xfId="59" applyNumberFormat="1" applyFont="1" applyFill="1" applyBorder="1" applyAlignment="1">
      <alignment horizontal="center" vertical="center"/>
    </xf>
    <xf numFmtId="0" fontId="213" fillId="30" borderId="99" xfId="59" applyFont="1" applyFill="1" applyBorder="1" applyAlignment="1">
      <alignment horizontal="center" vertical="center" wrapText="1"/>
    </xf>
    <xf numFmtId="1" fontId="180" fillId="31" borderId="99" xfId="59" applyNumberFormat="1" applyFont="1" applyFill="1" applyBorder="1" applyAlignment="1">
      <alignment horizontal="center" vertical="center"/>
    </xf>
    <xf numFmtId="3" fontId="200" fillId="31" borderId="99" xfId="59" applyNumberFormat="1" applyFont="1" applyFill="1" applyBorder="1" applyAlignment="1">
      <alignment horizontal="center" vertical="center"/>
    </xf>
    <xf numFmtId="0" fontId="181" fillId="19" borderId="99" xfId="59" applyFont="1" applyFill="1" applyBorder="1" applyAlignment="1">
      <alignment horizontal="center" vertical="center" wrapText="1"/>
    </xf>
    <xf numFmtId="0" fontId="181" fillId="19" borderId="99" xfId="59" applyFont="1" applyFill="1" applyBorder="1" applyAlignment="1">
      <alignment horizontal="center" vertical="center"/>
    </xf>
    <xf numFmtId="167" fontId="180" fillId="31" borderId="99" xfId="50" applyNumberFormat="1" applyFont="1" applyFill="1" applyBorder="1" applyAlignment="1">
      <alignment horizontal="center" vertical="center"/>
    </xf>
    <xf numFmtId="0" fontId="213" fillId="30" borderId="99" xfId="7211" applyFont="1" applyFill="1" applyBorder="1" applyAlignment="1">
      <alignment horizontal="center" vertical="center" wrapText="1"/>
    </xf>
    <xf numFmtId="0" fontId="181" fillId="0" borderId="99" xfId="45" applyFont="1" applyFill="1" applyBorder="1" applyAlignment="1">
      <alignment horizontal="center" vertical="center" wrapText="1"/>
    </xf>
    <xf numFmtId="0" fontId="181" fillId="0" borderId="0" xfId="45" applyFont="1" applyFill="1" applyBorder="1" applyAlignment="1">
      <alignment horizontal="center" vertical="center" wrapText="1"/>
    </xf>
    <xf numFmtId="0" fontId="180" fillId="19" borderId="99" xfId="45" applyFont="1" applyFill="1" applyBorder="1" applyAlignment="1">
      <alignment horizontal="center" vertical="center" wrapText="1"/>
    </xf>
    <xf numFmtId="3" fontId="181" fillId="0" borderId="0" xfId="59" applyNumberFormat="1" applyFont="1" applyAlignment="1">
      <alignment horizontal="center" vertical="center"/>
    </xf>
    <xf numFmtId="0" fontId="191" fillId="0" borderId="0" xfId="59" applyFont="1" applyBorder="1" applyAlignment="1">
      <alignment vertical="center"/>
    </xf>
    <xf numFmtId="0" fontId="194" fillId="0" borderId="0" xfId="59" applyFont="1" applyBorder="1" applyAlignment="1">
      <alignment vertical="center" wrapText="1"/>
    </xf>
    <xf numFmtId="0" fontId="180" fillId="31" borderId="99" xfId="59" applyFont="1" applyFill="1" applyBorder="1" applyAlignment="1">
      <alignment horizontal="center" vertical="center"/>
    </xf>
    <xf numFmtId="3" fontId="182" fillId="19" borderId="99" xfId="45" applyNumberFormat="1" applyFont="1" applyFill="1" applyBorder="1" applyAlignment="1">
      <alignment horizontal="center" vertical="center" wrapText="1"/>
    </xf>
    <xf numFmtId="3" fontId="182" fillId="0" borderId="99" xfId="45" applyNumberFormat="1" applyFont="1" applyFill="1" applyBorder="1" applyAlignment="1">
      <alignment horizontal="center" vertical="center" wrapText="1"/>
    </xf>
    <xf numFmtId="3" fontId="189" fillId="0" borderId="99" xfId="45" applyNumberFormat="1" applyFont="1" applyFill="1" applyBorder="1" applyAlignment="1">
      <alignment horizontal="center" vertical="center" wrapText="1"/>
    </xf>
    <xf numFmtId="3" fontId="206" fillId="19" borderId="99" xfId="367" applyNumberFormat="1" applyFont="1" applyFill="1" applyBorder="1" applyAlignment="1">
      <alignment horizontal="center" vertical="center" wrapText="1"/>
    </xf>
    <xf numFmtId="3" fontId="200" fillId="19" borderId="99" xfId="367" applyNumberFormat="1" applyFont="1" applyFill="1" applyBorder="1" applyAlignment="1">
      <alignment horizontal="center" vertical="center" wrapText="1"/>
    </xf>
    <xf numFmtId="1" fontId="182" fillId="19" borderId="99" xfId="59" applyNumberFormat="1" applyFont="1" applyFill="1" applyBorder="1" applyAlignment="1">
      <alignment horizontal="center" vertical="center" wrapText="1"/>
    </xf>
    <xf numFmtId="0" fontId="206" fillId="19" borderId="99" xfId="820" applyFont="1" applyFill="1" applyBorder="1" applyAlignment="1">
      <alignment horizontal="center" vertical="center"/>
    </xf>
    <xf numFmtId="3" fontId="181" fillId="0" borderId="99" xfId="45" applyNumberFormat="1" applyFont="1" applyFill="1" applyBorder="1" applyAlignment="1">
      <alignment horizontal="center" vertical="center" wrapText="1"/>
    </xf>
    <xf numFmtId="3" fontId="180" fillId="0" borderId="99" xfId="45" applyNumberFormat="1" applyFont="1" applyFill="1" applyBorder="1" applyAlignment="1">
      <alignment horizontal="center" vertical="center" wrapText="1"/>
    </xf>
    <xf numFmtId="0" fontId="184" fillId="0" borderId="99" xfId="4226" applyNumberFormat="1" applyFont="1" applyFill="1" applyBorder="1" applyAlignment="1">
      <alignment horizontal="center" vertical="center"/>
    </xf>
    <xf numFmtId="0" fontId="200" fillId="19" borderId="99" xfId="4226" applyNumberFormat="1" applyFont="1" applyFill="1" applyBorder="1" applyAlignment="1">
      <alignment horizontal="center" vertical="center"/>
    </xf>
    <xf numFmtId="0" fontId="206" fillId="19" borderId="99" xfId="4226" applyNumberFormat="1" applyFont="1" applyFill="1" applyBorder="1" applyAlignment="1">
      <alignment horizontal="center" vertical="center"/>
    </xf>
    <xf numFmtId="0" fontId="184" fillId="0" borderId="99" xfId="820" applyFont="1" applyFill="1" applyBorder="1" applyAlignment="1">
      <alignment horizontal="center" vertical="center"/>
    </xf>
    <xf numFmtId="0" fontId="182" fillId="0" borderId="99" xfId="0" applyFont="1" applyBorder="1" applyAlignment="1">
      <alignment horizontal="left" vertical="center" wrapText="1"/>
    </xf>
    <xf numFmtId="0" fontId="180" fillId="21" borderId="99" xfId="7216" applyFont="1" applyFill="1" applyBorder="1" applyAlignment="1">
      <alignment vertical="center" wrapText="1"/>
    </xf>
    <xf numFmtId="0" fontId="180" fillId="21" borderId="99" xfId="7216" applyFont="1" applyFill="1" applyBorder="1" applyAlignment="1">
      <alignment horizontal="left" vertical="center" wrapText="1"/>
    </xf>
    <xf numFmtId="0" fontId="189" fillId="29" borderId="99" xfId="7216" applyFont="1" applyFill="1" applyBorder="1" applyAlignment="1">
      <alignment horizontal="center" vertical="center" textRotation="90" wrapText="1"/>
    </xf>
    <xf numFmtId="0" fontId="181" fillId="29" borderId="99" xfId="7216" applyFont="1" applyFill="1" applyBorder="1" applyAlignment="1">
      <alignment horizontal="center" vertical="center" wrapText="1"/>
    </xf>
    <xf numFmtId="0" fontId="181" fillId="29" borderId="99" xfId="7216" applyFont="1" applyFill="1" applyBorder="1" applyAlignment="1">
      <alignment horizontal="left" vertical="center" wrapText="1"/>
    </xf>
    <xf numFmtId="0" fontId="181" fillId="29" borderId="99" xfId="7216" applyFont="1" applyFill="1" applyBorder="1" applyAlignment="1">
      <alignment vertical="center" wrapText="1"/>
    </xf>
    <xf numFmtId="15" fontId="181" fillId="29" borderId="99" xfId="7216" applyNumberFormat="1" applyFont="1" applyFill="1" applyBorder="1" applyAlignment="1">
      <alignment horizontal="center" vertical="center" wrapText="1"/>
    </xf>
    <xf numFmtId="0" fontId="213" fillId="30" borderId="99" xfId="7211" applyFont="1" applyFill="1" applyBorder="1" applyAlignment="1">
      <alignment vertical="center" wrapText="1"/>
    </xf>
    <xf numFmtId="49" fontId="213" fillId="30" borderId="99" xfId="7211" applyNumberFormat="1" applyFont="1" applyFill="1" applyBorder="1" applyAlignment="1">
      <alignment horizontal="center" vertical="center" wrapText="1"/>
    </xf>
    <xf numFmtId="0" fontId="259" fillId="30" borderId="99" xfId="4219" applyFont="1" applyFill="1" applyBorder="1" applyAlignment="1">
      <alignment horizontal="center"/>
    </xf>
    <xf numFmtId="0" fontId="208" fillId="0" borderId="99" xfId="4219" applyFont="1" applyFill="1" applyBorder="1"/>
    <xf numFmtId="15" fontId="208" fillId="0" borderId="99" xfId="4219" applyNumberFormat="1" applyFont="1" applyFill="1" applyBorder="1" applyAlignment="1">
      <alignment horizontal="center"/>
    </xf>
    <xf numFmtId="0" fontId="179" fillId="31" borderId="99" xfId="4219" applyFont="1" applyFill="1" applyBorder="1"/>
    <xf numFmtId="0" fontId="208" fillId="0" borderId="99" xfId="4219" applyFont="1" applyFill="1" applyBorder="1" applyAlignment="1">
      <alignment horizontal="justify" vertical="center"/>
    </xf>
    <xf numFmtId="0" fontId="208" fillId="18" borderId="99" xfId="4219" applyFont="1" applyFill="1" applyBorder="1" applyAlignment="1">
      <alignment horizontal="justify" vertical="center"/>
    </xf>
    <xf numFmtId="15" fontId="208" fillId="18" borderId="99" xfId="4219" applyNumberFormat="1" applyFont="1" applyFill="1" applyBorder="1" applyAlignment="1">
      <alignment horizontal="center"/>
    </xf>
    <xf numFmtId="0" fontId="208" fillId="18" borderId="99" xfId="4219" applyFont="1" applyFill="1" applyBorder="1"/>
    <xf numFmtId="3" fontId="67" fillId="0" borderId="85" xfId="4221" applyNumberFormat="1" applyFont="1" applyFill="1" applyBorder="1" applyAlignment="1">
      <alignment horizontal="center" vertical="center" wrapText="1"/>
    </xf>
    <xf numFmtId="3" fontId="67" fillId="0" borderId="85" xfId="4221" applyNumberFormat="1" applyFont="1" applyFill="1" applyBorder="1" applyAlignment="1">
      <alignment horizontal="center" vertical="center"/>
    </xf>
    <xf numFmtId="0" fontId="66" fillId="0" borderId="0" xfId="4221" applyFont="1"/>
    <xf numFmtId="0" fontId="181" fillId="0" borderId="100" xfId="45" applyFont="1" applyFill="1" applyBorder="1" applyAlignment="1">
      <alignment horizontal="right" vertical="center" wrapText="1"/>
    </xf>
    <xf numFmtId="9" fontId="180" fillId="0" borderId="99" xfId="50" applyFont="1" applyFill="1" applyBorder="1" applyAlignment="1">
      <alignment horizontal="center" vertical="center"/>
    </xf>
    <xf numFmtId="167" fontId="180" fillId="19" borderId="99" xfId="50" applyNumberFormat="1" applyFont="1" applyFill="1" applyBorder="1" applyAlignment="1">
      <alignment horizontal="center" vertical="center"/>
    </xf>
    <xf numFmtId="0" fontId="184" fillId="0" borderId="99" xfId="43" applyFont="1" applyFill="1" applyBorder="1" applyAlignment="1">
      <alignment horizontal="center" vertical="center"/>
    </xf>
    <xf numFmtId="0" fontId="200" fillId="19" borderId="99" xfId="43" applyFont="1" applyFill="1" applyBorder="1" applyAlignment="1">
      <alignment horizontal="centerContinuous" vertical="center"/>
    </xf>
    <xf numFmtId="176" fontId="206" fillId="19" borderId="99" xfId="0" applyNumberFormat="1" applyFont="1" applyFill="1" applyBorder="1" applyAlignment="1">
      <alignment horizontal="right" vertical="center" indent="1"/>
    </xf>
    <xf numFmtId="0" fontId="213" fillId="30" borderId="99" xfId="3799" applyFont="1" applyFill="1" applyBorder="1" applyAlignment="1">
      <alignment horizontal="center" vertical="center" wrapText="1"/>
    </xf>
    <xf numFmtId="0" fontId="184" fillId="18" borderId="99" xfId="4218" applyFont="1" applyFill="1" applyBorder="1" applyAlignment="1">
      <alignment horizontal="center"/>
    </xf>
    <xf numFmtId="0" fontId="257" fillId="19" borderId="99" xfId="4218" applyFont="1" applyFill="1" applyBorder="1" applyAlignment="1">
      <alignment horizontal="right"/>
    </xf>
    <xf numFmtId="0" fontId="257" fillId="19" borderId="99" xfId="4218" applyFont="1" applyFill="1" applyBorder="1" applyAlignment="1">
      <alignment horizontal="center"/>
    </xf>
    <xf numFmtId="0" fontId="184" fillId="21" borderId="99" xfId="3799" applyFont="1" applyFill="1" applyBorder="1" applyAlignment="1">
      <alignment vertical="center"/>
    </xf>
    <xf numFmtId="0" fontId="181" fillId="0" borderId="99" xfId="367" applyFont="1" applyBorder="1" applyAlignment="1">
      <alignment horizontal="left" vertical="center"/>
    </xf>
    <xf numFmtId="176" fontId="182" fillId="0" borderId="99" xfId="0" applyNumberFormat="1" applyFont="1" applyBorder="1"/>
    <xf numFmtId="176" fontId="189" fillId="19" borderId="99" xfId="0" applyNumberFormat="1" applyFont="1" applyFill="1" applyBorder="1"/>
    <xf numFmtId="0" fontId="184" fillId="0" borderId="99" xfId="820" applyFont="1" applyBorder="1" applyAlignment="1">
      <alignment horizontal="center" vertical="center"/>
    </xf>
    <xf numFmtId="176" fontId="181" fillId="0" borderId="99" xfId="0" applyNumberFormat="1" applyFont="1" applyBorder="1" applyAlignment="1">
      <alignment horizontal="center"/>
    </xf>
    <xf numFmtId="0" fontId="244" fillId="0" borderId="0" xfId="7221" applyFont="1" applyAlignment="1">
      <alignment horizontal="center" vertical="center"/>
    </xf>
    <xf numFmtId="0" fontId="185" fillId="0" borderId="0" xfId="7223" applyFont="1" applyBorder="1" applyAlignment="1">
      <alignment horizontal="left"/>
    </xf>
    <xf numFmtId="0" fontId="268" fillId="0" borderId="0" xfId="7278" applyFont="1" applyFill="1" applyBorder="1" applyAlignment="1">
      <alignment horizontal="center"/>
    </xf>
    <xf numFmtId="4" fontId="243" fillId="0" borderId="0" xfId="7278" applyNumberFormat="1" applyFont="1" applyFill="1" applyBorder="1" applyAlignment="1">
      <alignment horizontal="center"/>
    </xf>
    <xf numFmtId="0" fontId="65" fillId="0" borderId="0" xfId="4220" applyFont="1"/>
    <xf numFmtId="178" fontId="260" fillId="0" borderId="0" xfId="0" applyNumberFormat="1" applyFont="1" applyFill="1" applyBorder="1" applyAlignment="1">
      <alignment vertical="center" wrapText="1"/>
    </xf>
    <xf numFmtId="0" fontId="239" fillId="19" borderId="99" xfId="0" applyFont="1" applyFill="1" applyBorder="1" applyAlignment="1">
      <alignment horizontal="center" vertical="center" wrapText="1"/>
    </xf>
    <xf numFmtId="0" fontId="239" fillId="19" borderId="99" xfId="0" applyFont="1" applyFill="1" applyBorder="1" applyAlignment="1">
      <alignment horizontal="left" vertical="center" wrapText="1"/>
    </xf>
    <xf numFmtId="0" fontId="228" fillId="0" borderId="99" xfId="0" applyFont="1" applyBorder="1" applyAlignment="1">
      <alignment horizontal="center" vertical="center" wrapText="1"/>
    </xf>
    <xf numFmtId="0" fontId="228" fillId="0" borderId="99" xfId="0" applyFont="1" applyBorder="1" applyAlignment="1">
      <alignment vertical="center" wrapText="1"/>
    </xf>
    <xf numFmtId="0" fontId="228" fillId="0" borderId="99" xfId="0" applyFont="1" applyBorder="1" applyAlignment="1">
      <alignment horizontal="left" vertical="center" wrapText="1"/>
    </xf>
    <xf numFmtId="0" fontId="183" fillId="0" borderId="13" xfId="0" applyFont="1" applyFill="1" applyBorder="1" applyAlignment="1">
      <alignment horizontal="left"/>
    </xf>
    <xf numFmtId="0" fontId="193" fillId="0" borderId="0" xfId="43" applyFont="1" applyAlignment="1">
      <alignment horizontal="left" vertical="center"/>
    </xf>
    <xf numFmtId="9" fontId="181" fillId="0" borderId="14" xfId="50" applyFont="1" applyFill="1" applyBorder="1" applyAlignment="1">
      <alignment horizontal="center" vertical="center"/>
    </xf>
    <xf numFmtId="1" fontId="180" fillId="31" borderId="99" xfId="821" applyNumberFormat="1" applyFont="1" applyFill="1" applyBorder="1" applyAlignment="1">
      <alignment horizontal="center" vertical="center"/>
    </xf>
    <xf numFmtId="1" fontId="200" fillId="31" borderId="99" xfId="821" applyNumberFormat="1" applyFont="1" applyFill="1" applyBorder="1" applyAlignment="1">
      <alignment horizontal="center" vertical="center"/>
    </xf>
    <xf numFmtId="0" fontId="0" fillId="0" borderId="0" xfId="0" applyFont="1" applyFill="1"/>
    <xf numFmtId="0" fontId="180" fillId="21" borderId="99" xfId="0" applyFont="1" applyFill="1" applyBorder="1"/>
    <xf numFmtId="9" fontId="206" fillId="21" borderId="75" xfId="50" applyFont="1" applyFill="1" applyBorder="1"/>
    <xf numFmtId="9" fontId="206" fillId="21" borderId="12" xfId="50" applyFont="1" applyFill="1" applyBorder="1"/>
    <xf numFmtId="165" fontId="153" fillId="0" borderId="0" xfId="3940" applyFont="1" applyFill="1" applyBorder="1" applyAlignment="1">
      <alignment horizontal="center" vertical="center"/>
    </xf>
    <xf numFmtId="0" fontId="181" fillId="0" borderId="99" xfId="59" applyFont="1" applyBorder="1" applyAlignment="1">
      <alignment horizontal="right" vertical="center" indent="1"/>
    </xf>
    <xf numFmtId="0" fontId="181" fillId="0" borderId="99" xfId="59" applyFont="1" applyFill="1" applyBorder="1" applyAlignment="1">
      <alignment horizontal="right" vertical="center" indent="1"/>
    </xf>
    <xf numFmtId="0" fontId="181" fillId="0" borderId="0" xfId="59" applyFont="1" applyBorder="1"/>
    <xf numFmtId="0" fontId="181" fillId="0" borderId="0" xfId="59" applyFont="1" applyFill="1" applyBorder="1" applyAlignment="1">
      <alignment horizontal="right" vertical="center" indent="1"/>
    </xf>
    <xf numFmtId="0" fontId="181" fillId="0" borderId="0" xfId="59" applyFont="1" applyBorder="1" applyAlignment="1">
      <alignment horizontal="right" vertical="center" indent="1"/>
    </xf>
    <xf numFmtId="0" fontId="180" fillId="0" borderId="0" xfId="59" applyFont="1" applyBorder="1"/>
    <xf numFmtId="0" fontId="180" fillId="0" borderId="0" xfId="59" applyFont="1" applyFill="1" applyBorder="1"/>
    <xf numFmtId="0" fontId="181" fillId="0" borderId="0" xfId="59" applyFont="1" applyFill="1" applyBorder="1"/>
    <xf numFmtId="0" fontId="181" fillId="0" borderId="99" xfId="59" applyFont="1" applyBorder="1"/>
    <xf numFmtId="0" fontId="180" fillId="0" borderId="99" xfId="59" applyFont="1" applyBorder="1"/>
    <xf numFmtId="0" fontId="180" fillId="0" borderId="99" xfId="59" applyFont="1" applyFill="1" applyBorder="1" applyAlignment="1">
      <alignment horizontal="right" vertical="center" indent="1"/>
    </xf>
    <xf numFmtId="0" fontId="213" fillId="35" borderId="99" xfId="59" applyFont="1" applyFill="1" applyBorder="1"/>
    <xf numFmtId="0" fontId="181" fillId="0" borderId="99" xfId="59" applyFont="1" applyFill="1" applyBorder="1"/>
    <xf numFmtId="0" fontId="213" fillId="30" borderId="99" xfId="0" applyFont="1" applyFill="1" applyBorder="1" applyAlignment="1">
      <alignment horizontal="center" vertical="center"/>
    </xf>
    <xf numFmtId="4" fontId="180" fillId="31" borderId="99" xfId="0" applyNumberFormat="1" applyFont="1" applyFill="1" applyBorder="1" applyAlignment="1">
      <alignment horizontal="center"/>
    </xf>
    <xf numFmtId="4" fontId="180" fillId="19" borderId="99" xfId="0" applyNumberFormat="1" applyFont="1" applyFill="1" applyBorder="1" applyAlignment="1">
      <alignment horizontal="center"/>
    </xf>
    <xf numFmtId="0" fontId="180" fillId="0" borderId="99" xfId="7216" applyFont="1" applyFill="1" applyBorder="1" applyAlignment="1">
      <alignment horizontal="center" vertical="center" wrapText="1"/>
    </xf>
    <xf numFmtId="0" fontId="184" fillId="0" borderId="99" xfId="3799" applyFont="1" applyBorder="1" applyAlignment="1">
      <alignment horizontal="center" vertical="center"/>
    </xf>
    <xf numFmtId="0" fontId="156" fillId="0" borderId="0" xfId="0" applyFont="1" applyFill="1" applyBorder="1"/>
    <xf numFmtId="9" fontId="156" fillId="0" borderId="0" xfId="50" applyFont="1" applyFill="1" applyBorder="1"/>
    <xf numFmtId="0" fontId="213" fillId="0" borderId="99" xfId="59" applyFont="1" applyFill="1" applyBorder="1" applyAlignment="1">
      <alignment horizontal="center" vertical="center"/>
    </xf>
    <xf numFmtId="0" fontId="180" fillId="18" borderId="99" xfId="0" applyFont="1" applyFill="1" applyBorder="1" applyAlignment="1">
      <alignment horizontal="center"/>
    </xf>
    <xf numFmtId="3" fontId="181" fillId="18" borderId="99" xfId="0" applyNumberFormat="1" applyFont="1" applyFill="1" applyBorder="1" applyAlignment="1">
      <alignment horizontal="center"/>
    </xf>
    <xf numFmtId="3" fontId="181" fillId="0" borderId="99" xfId="0" applyNumberFormat="1" applyFont="1" applyFill="1" applyBorder="1" applyAlignment="1">
      <alignment horizontal="center"/>
    </xf>
    <xf numFmtId="3" fontId="64" fillId="0" borderId="99" xfId="0" applyNumberFormat="1" applyFont="1" applyFill="1" applyBorder="1" applyAlignment="1">
      <alignment horizontal="center"/>
    </xf>
    <xf numFmtId="0" fontId="200" fillId="19" borderId="99" xfId="0" applyFont="1" applyFill="1" applyBorder="1" applyAlignment="1">
      <alignment horizontal="center"/>
    </xf>
    <xf numFmtId="3" fontId="206" fillId="19" borderId="99" xfId="0" applyNumberFormat="1" applyFont="1" applyFill="1" applyBorder="1" applyAlignment="1">
      <alignment horizontal="center"/>
    </xf>
    <xf numFmtId="3" fontId="200" fillId="19" borderId="99" xfId="0" applyNumberFormat="1" applyFont="1" applyFill="1" applyBorder="1" applyAlignment="1">
      <alignment horizontal="center"/>
    </xf>
    <xf numFmtId="9" fontId="181" fillId="18" borderId="99" xfId="50" applyFont="1" applyFill="1" applyBorder="1" applyAlignment="1">
      <alignment horizontal="center"/>
    </xf>
    <xf numFmtId="9" fontId="181" fillId="0" borderId="99" xfId="50" applyFont="1" applyFill="1" applyBorder="1" applyAlignment="1">
      <alignment horizontal="center"/>
    </xf>
    <xf numFmtId="9" fontId="180" fillId="31" borderId="99" xfId="50" applyFont="1" applyFill="1" applyBorder="1" applyAlignment="1">
      <alignment horizontal="center"/>
    </xf>
    <xf numFmtId="9" fontId="206" fillId="19" borderId="99" xfId="50" applyFont="1" applyFill="1" applyBorder="1" applyAlignment="1">
      <alignment horizontal="center"/>
    </xf>
    <xf numFmtId="9" fontId="200" fillId="19" borderId="99" xfId="50" applyFont="1" applyFill="1" applyBorder="1" applyAlignment="1">
      <alignment horizontal="center"/>
    </xf>
    <xf numFmtId="180" fontId="269" fillId="0" borderId="99" xfId="59" applyNumberFormat="1" applyFont="1" applyFill="1" applyBorder="1" applyAlignment="1">
      <alignment horizontal="center" vertical="center"/>
    </xf>
    <xf numFmtId="184" fontId="181" fillId="0" borderId="0" xfId="59" applyNumberFormat="1" applyFont="1" applyBorder="1"/>
    <xf numFmtId="0" fontId="259" fillId="35" borderId="99" xfId="7219" applyFont="1" applyFill="1" applyBorder="1" applyAlignment="1">
      <alignment horizontal="center" vertical="center" wrapText="1"/>
    </xf>
    <xf numFmtId="0" fontId="213" fillId="35" borderId="99" xfId="7218" applyFont="1" applyFill="1" applyBorder="1" applyAlignment="1">
      <alignment horizontal="center" vertical="center"/>
    </xf>
    <xf numFmtId="0" fontId="184" fillId="31" borderId="99" xfId="7218" applyFont="1" applyFill="1" applyBorder="1" applyAlignment="1">
      <alignment horizontal="center" vertical="center"/>
    </xf>
    <xf numFmtId="0" fontId="179" fillId="0" borderId="99" xfId="7218" applyFont="1" applyBorder="1" applyAlignment="1">
      <alignment horizontal="center" vertical="center"/>
    </xf>
    <xf numFmtId="0" fontId="60" fillId="0" borderId="0" xfId="7240" applyFont="1"/>
    <xf numFmtId="0" fontId="202" fillId="0" borderId="0" xfId="4219" applyFont="1" applyAlignment="1">
      <alignment horizontal="left"/>
    </xf>
    <xf numFmtId="0" fontId="60" fillId="0" borderId="0" xfId="7211" applyFont="1" applyAlignment="1">
      <alignment horizontal="left"/>
    </xf>
    <xf numFmtId="0" fontId="185" fillId="0" borderId="0" xfId="2237" applyFont="1" applyBorder="1" applyAlignment="1">
      <alignment horizontal="left"/>
    </xf>
    <xf numFmtId="0" fontId="213" fillId="35" borderId="99" xfId="59" applyFont="1" applyFill="1" applyBorder="1" applyAlignment="1">
      <alignment horizontal="center" vertical="center" wrapText="1"/>
    </xf>
    <xf numFmtId="3" fontId="104" fillId="0" borderId="0" xfId="4221" applyNumberFormat="1"/>
    <xf numFmtId="0" fontId="58" fillId="0" borderId="0" xfId="4221" applyFont="1"/>
    <xf numFmtId="0" fontId="184" fillId="19" borderId="15" xfId="4221" applyFont="1" applyFill="1" applyBorder="1" applyAlignment="1">
      <alignment vertical="center" wrapText="1"/>
    </xf>
    <xf numFmtId="9" fontId="58" fillId="0" borderId="85" xfId="4221" applyNumberFormat="1" applyFont="1" applyFill="1" applyBorder="1" applyAlignment="1">
      <alignment horizontal="center"/>
    </xf>
    <xf numFmtId="9" fontId="184" fillId="19" borderId="15" xfId="4221" applyNumberFormat="1" applyFont="1" applyFill="1" applyBorder="1" applyAlignment="1">
      <alignment horizontal="center"/>
    </xf>
    <xf numFmtId="9" fontId="184" fillId="19" borderId="99" xfId="4221" applyNumberFormat="1" applyFont="1" applyFill="1" applyBorder="1" applyAlignment="1">
      <alignment horizontal="center"/>
    </xf>
    <xf numFmtId="9" fontId="58" fillId="0" borderId="99" xfId="4221" applyNumberFormat="1" applyFont="1" applyFill="1" applyBorder="1" applyAlignment="1">
      <alignment horizontal="center"/>
    </xf>
    <xf numFmtId="3" fontId="181" fillId="0" borderId="15" xfId="59" applyNumberFormat="1" applyFont="1" applyBorder="1" applyAlignment="1">
      <alignment horizontal="center" vertical="center"/>
    </xf>
    <xf numFmtId="3" fontId="181" fillId="18" borderId="15" xfId="59" applyNumberFormat="1" applyFont="1" applyFill="1" applyBorder="1" applyAlignment="1">
      <alignment horizontal="center" vertical="center"/>
    </xf>
    <xf numFmtId="3" fontId="181" fillId="0" borderId="15" xfId="59" applyNumberFormat="1" applyFont="1" applyFill="1" applyBorder="1" applyAlignment="1">
      <alignment horizontal="center" vertical="center"/>
    </xf>
    <xf numFmtId="0" fontId="181" fillId="0" borderId="15" xfId="59" applyFont="1" applyFill="1" applyBorder="1" applyAlignment="1">
      <alignment horizontal="center" vertical="center"/>
    </xf>
    <xf numFmtId="1" fontId="58" fillId="0" borderId="99" xfId="50" applyNumberFormat="1" applyFont="1" applyFill="1" applyBorder="1" applyAlignment="1">
      <alignment horizontal="center"/>
    </xf>
    <xf numFmtId="0" fontId="58" fillId="0" borderId="99" xfId="631" applyFont="1" applyFill="1" applyBorder="1" applyAlignment="1">
      <alignment horizontal="center"/>
    </xf>
    <xf numFmtId="9" fontId="58" fillId="0" borderId="99" xfId="50" applyFont="1" applyFill="1" applyBorder="1" applyAlignment="1">
      <alignment horizontal="center"/>
    </xf>
    <xf numFmtId="9" fontId="188" fillId="0" borderId="89" xfId="50" applyFont="1" applyFill="1" applyBorder="1" applyAlignment="1">
      <alignment horizontal="center" vertical="center"/>
    </xf>
    <xf numFmtId="9" fontId="181" fillId="0" borderId="89" xfId="50" applyFont="1" applyFill="1" applyBorder="1" applyAlignment="1">
      <alignment horizontal="center" vertical="center"/>
    </xf>
    <xf numFmtId="9" fontId="180" fillId="31" borderId="89" xfId="50" applyFont="1" applyFill="1" applyBorder="1" applyAlignment="1">
      <alignment horizontal="center" vertical="center"/>
    </xf>
    <xf numFmtId="9" fontId="188" fillId="0" borderId="15" xfId="50" applyFont="1" applyFill="1" applyBorder="1" applyAlignment="1">
      <alignment horizontal="center" vertical="center"/>
    </xf>
    <xf numFmtId="9" fontId="181" fillId="0" borderId="15" xfId="50" applyFont="1" applyFill="1" applyBorder="1" applyAlignment="1">
      <alignment horizontal="center" vertical="center"/>
    </xf>
    <xf numFmtId="9" fontId="180" fillId="31" borderId="15" xfId="50" applyFont="1" applyFill="1" applyBorder="1" applyAlignment="1">
      <alignment horizontal="center" vertical="center"/>
    </xf>
    <xf numFmtId="9" fontId="188" fillId="0" borderId="98" xfId="50" applyFont="1" applyFill="1" applyBorder="1" applyAlignment="1">
      <alignment horizontal="center" vertical="center"/>
    </xf>
    <xf numFmtId="9" fontId="181" fillId="0" borderId="98" xfId="50" applyFont="1" applyFill="1" applyBorder="1" applyAlignment="1">
      <alignment horizontal="center" vertical="center"/>
    </xf>
    <xf numFmtId="9" fontId="180" fillId="0" borderId="98" xfId="50" applyFont="1" applyFill="1" applyBorder="1" applyAlignment="1">
      <alignment horizontal="center" vertical="center"/>
    </xf>
    <xf numFmtId="9" fontId="57" fillId="0" borderId="99" xfId="50" applyFont="1" applyFill="1" applyBorder="1" applyAlignment="1">
      <alignment horizontal="center"/>
    </xf>
    <xf numFmtId="0" fontId="200" fillId="32" borderId="99" xfId="3799" applyFont="1" applyFill="1" applyBorder="1" applyAlignment="1">
      <alignment vertical="center"/>
    </xf>
    <xf numFmtId="0" fontId="184" fillId="31" borderId="99" xfId="3799" applyFont="1" applyFill="1" applyBorder="1" applyAlignment="1">
      <alignment horizontal="center" vertical="center"/>
    </xf>
    <xf numFmtId="0" fontId="206" fillId="32" borderId="99" xfId="3799" applyFont="1" applyFill="1" applyBorder="1" applyAlignment="1">
      <alignment horizontal="center" vertical="center"/>
    </xf>
    <xf numFmtId="0" fontId="200" fillId="32" borderId="99" xfId="3799" applyFont="1" applyFill="1" applyBorder="1" applyAlignment="1">
      <alignment horizontal="center" vertical="center"/>
    </xf>
    <xf numFmtId="0" fontId="200" fillId="19" borderId="99" xfId="3799" applyFont="1" applyFill="1" applyBorder="1" applyAlignment="1">
      <alignment horizontal="center" vertical="center"/>
    </xf>
    <xf numFmtId="0" fontId="264" fillId="30" borderId="99" xfId="629" applyFont="1" applyFill="1" applyBorder="1" applyAlignment="1">
      <alignment horizontal="center" vertical="center" wrapText="1"/>
    </xf>
    <xf numFmtId="0" fontId="213" fillId="30" borderId="99" xfId="629" applyFont="1" applyFill="1" applyBorder="1" applyAlignment="1">
      <alignment horizontal="center" vertical="center" wrapText="1"/>
    </xf>
    <xf numFmtId="3" fontId="181" fillId="0" borderId="99" xfId="626" applyNumberFormat="1" applyFont="1" applyFill="1" applyBorder="1" applyAlignment="1">
      <alignment horizontal="right" vertical="center" indent="1"/>
    </xf>
    <xf numFmtId="3" fontId="180" fillId="31" borderId="99" xfId="626" applyNumberFormat="1" applyFont="1" applyFill="1" applyBorder="1" applyAlignment="1">
      <alignment horizontal="right" vertical="center" indent="1"/>
    </xf>
    <xf numFmtId="0" fontId="200" fillId="19" borderId="99" xfId="629" applyFont="1" applyFill="1" applyBorder="1" applyAlignment="1">
      <alignment horizontal="center" vertical="center"/>
    </xf>
    <xf numFmtId="3" fontId="206" fillId="19" borderId="99" xfId="626" applyNumberFormat="1" applyFont="1" applyFill="1" applyBorder="1" applyAlignment="1">
      <alignment horizontal="right" vertical="center" indent="1"/>
    </xf>
    <xf numFmtId="3" fontId="200" fillId="19" borderId="99" xfId="626" applyNumberFormat="1" applyFont="1" applyFill="1" applyBorder="1" applyAlignment="1">
      <alignment horizontal="right" vertical="center" indent="1"/>
    </xf>
    <xf numFmtId="9" fontId="184" fillId="31" borderId="99" xfId="50" applyFont="1" applyFill="1" applyBorder="1"/>
    <xf numFmtId="3" fontId="56" fillId="0" borderId="99" xfId="0" applyNumberFormat="1" applyFont="1" applyFill="1" applyBorder="1" applyAlignment="1">
      <alignment horizontal="center"/>
    </xf>
    <xf numFmtId="9" fontId="200" fillId="21" borderId="99" xfId="50" applyFont="1" applyFill="1" applyBorder="1"/>
    <xf numFmtId="0" fontId="181" fillId="0" borderId="89" xfId="7216" applyFont="1" applyFill="1" applyBorder="1" applyAlignment="1">
      <alignment vertical="center" wrapText="1"/>
    </xf>
    <xf numFmtId="182" fontId="181" fillId="0" borderId="89" xfId="7216" applyNumberFormat="1" applyFont="1" applyFill="1" applyBorder="1" applyAlignment="1">
      <alignment horizontal="center" vertical="center" wrapText="1"/>
    </xf>
    <xf numFmtId="182" fontId="181" fillId="0" borderId="89" xfId="7216" applyNumberFormat="1" applyFont="1" applyFill="1" applyBorder="1" applyAlignment="1">
      <alignment horizontal="left" vertical="center" wrapText="1"/>
    </xf>
    <xf numFmtId="3" fontId="188" fillId="0" borderId="99" xfId="0" applyNumberFormat="1" applyFont="1" applyBorder="1" applyAlignment="1">
      <alignment horizontal="center" vertical="center" wrapText="1" readingOrder="1"/>
    </xf>
    <xf numFmtId="0" fontId="244" fillId="0" borderId="0" xfId="7221" applyFont="1" applyFill="1" applyAlignment="1">
      <alignment vertical="center" wrapText="1"/>
    </xf>
    <xf numFmtId="0" fontId="244" fillId="0" borderId="0" xfId="7221" applyFont="1" applyAlignment="1">
      <alignment vertical="center" wrapText="1"/>
    </xf>
    <xf numFmtId="0" fontId="179" fillId="0" borderId="0" xfId="7221" applyFont="1" applyAlignment="1">
      <alignment vertical="center" wrapText="1"/>
    </xf>
    <xf numFmtId="0" fontId="213" fillId="30" borderId="85" xfId="59" quotePrefix="1" applyFont="1" applyFill="1" applyBorder="1" applyAlignment="1">
      <alignment vertical="center"/>
    </xf>
    <xf numFmtId="0" fontId="213" fillId="30" borderId="85" xfId="59" applyFont="1" applyFill="1" applyBorder="1" applyAlignment="1">
      <alignment vertical="center"/>
    </xf>
    <xf numFmtId="0" fontId="181" fillId="0" borderId="99" xfId="59" quotePrefix="1" applyFont="1" applyBorder="1" applyAlignment="1">
      <alignment vertical="center"/>
    </xf>
    <xf numFmtId="3" fontId="181" fillId="0" borderId="99" xfId="0" applyNumberFormat="1" applyFont="1" applyBorder="1" applyAlignment="1">
      <alignment vertical="center"/>
    </xf>
    <xf numFmtId="0" fontId="181" fillId="0" borderId="99" xfId="59" applyFont="1" applyBorder="1" applyAlignment="1">
      <alignment vertical="center"/>
    </xf>
    <xf numFmtId="3" fontId="181" fillId="0" borderId="99" xfId="59" applyNumberFormat="1" applyFont="1" applyBorder="1" applyAlignment="1">
      <alignment vertical="center"/>
    </xf>
    <xf numFmtId="0" fontId="181" fillId="0" borderId="99" xfId="59" applyFont="1" applyFill="1" applyBorder="1" applyAlignment="1">
      <alignment vertical="center"/>
    </xf>
    <xf numFmtId="0" fontId="181" fillId="0" borderId="99" xfId="59" quotePrefix="1" applyFont="1" applyFill="1" applyBorder="1" applyAlignment="1">
      <alignment vertical="center"/>
    </xf>
    <xf numFmtId="0" fontId="184" fillId="26" borderId="99" xfId="7266" applyFont="1" applyFill="1" applyBorder="1" applyAlignment="1">
      <alignment horizontal="center" vertical="center" wrapText="1"/>
    </xf>
    <xf numFmtId="0" fontId="181" fillId="26" borderId="99" xfId="7266" applyFont="1" applyFill="1" applyBorder="1" applyAlignment="1">
      <alignment horizontal="center"/>
    </xf>
    <xf numFmtId="14" fontId="181" fillId="26" borderId="99" xfId="7266" applyNumberFormat="1" applyFont="1" applyFill="1" applyBorder="1" applyAlignment="1">
      <alignment horizontal="center"/>
    </xf>
    <xf numFmtId="0" fontId="181" fillId="26" borderId="99" xfId="0" applyFont="1" applyFill="1" applyBorder="1" applyAlignment="1">
      <alignment horizontal="center"/>
    </xf>
    <xf numFmtId="14" fontId="181" fillId="26" borderId="99" xfId="0" applyNumberFormat="1" applyFont="1" applyFill="1" applyBorder="1" applyAlignment="1">
      <alignment horizontal="center"/>
    </xf>
    <xf numFmtId="0" fontId="181" fillId="26" borderId="99" xfId="0" applyFont="1" applyFill="1" applyBorder="1"/>
    <xf numFmtId="0" fontId="181" fillId="26" borderId="99" xfId="59" applyFont="1" applyFill="1" applyBorder="1" applyAlignment="1">
      <alignment horizontal="center"/>
    </xf>
    <xf numFmtId="0" fontId="184" fillId="28" borderId="99" xfId="7266" applyFont="1" applyFill="1" applyBorder="1" applyAlignment="1">
      <alignment horizontal="center" vertical="center" wrapText="1"/>
    </xf>
    <xf numFmtId="0" fontId="181" fillId="28" borderId="99" xfId="7266" applyFont="1" applyFill="1" applyBorder="1" applyAlignment="1">
      <alignment horizontal="center"/>
    </xf>
    <xf numFmtId="0" fontId="181" fillId="28" borderId="99" xfId="7266" applyFont="1" applyFill="1" applyBorder="1"/>
    <xf numFmtId="0" fontId="270" fillId="28" borderId="99" xfId="0" applyFont="1" applyFill="1" applyBorder="1" applyAlignment="1">
      <alignment horizontal="center"/>
    </xf>
    <xf numFmtId="0" fontId="184" fillId="26" borderId="99" xfId="7269" applyFont="1" applyFill="1" applyBorder="1" applyAlignment="1">
      <alignment horizontal="center" vertical="center" wrapText="1"/>
    </xf>
    <xf numFmtId="0" fontId="181" fillId="26" borderId="99" xfId="7269" applyFont="1" applyFill="1" applyBorder="1" applyAlignment="1">
      <alignment horizontal="center"/>
    </xf>
    <xf numFmtId="0" fontId="181" fillId="26" borderId="99" xfId="7269" applyFont="1" applyFill="1" applyBorder="1"/>
    <xf numFmtId="0" fontId="184" fillId="28" borderId="99" xfId="7269" applyFont="1" applyFill="1" applyBorder="1" applyAlignment="1">
      <alignment horizontal="center" vertical="center" wrapText="1"/>
    </xf>
    <xf numFmtId="14" fontId="181" fillId="28" borderId="99" xfId="7269" applyNumberFormat="1" applyFont="1" applyFill="1" applyBorder="1" applyAlignment="1">
      <alignment horizontal="center"/>
    </xf>
    <xf numFmtId="0" fontId="181" fillId="28" borderId="99" xfId="7269" applyFont="1" applyFill="1" applyBorder="1" applyAlignment="1">
      <alignment horizontal="center"/>
    </xf>
    <xf numFmtId="0" fontId="181" fillId="28" borderId="99" xfId="7269" applyFont="1" applyFill="1" applyBorder="1"/>
    <xf numFmtId="14" fontId="181" fillId="26" borderId="99" xfId="7269" applyNumberFormat="1" applyFont="1" applyFill="1" applyBorder="1" applyAlignment="1">
      <alignment horizontal="center"/>
    </xf>
    <xf numFmtId="0" fontId="182" fillId="0" borderId="99" xfId="0" applyFont="1" applyFill="1" applyBorder="1" applyAlignment="1">
      <alignment vertical="center"/>
    </xf>
    <xf numFmtId="0" fontId="182" fillId="0" borderId="99" xfId="0" applyFont="1" applyFill="1" applyBorder="1" applyAlignment="1">
      <alignment horizontal="center" vertical="center"/>
    </xf>
    <xf numFmtId="178" fontId="182" fillId="0" borderId="99" xfId="0" applyNumberFormat="1" applyFont="1" applyFill="1" applyBorder="1" applyAlignment="1">
      <alignment horizontal="center" vertical="center" wrapText="1"/>
    </xf>
    <xf numFmtId="178" fontId="189" fillId="19" borderId="99" xfId="0" applyNumberFormat="1" applyFont="1" applyFill="1" applyBorder="1" applyAlignment="1">
      <alignment horizontal="center" vertical="center" wrapText="1"/>
    </xf>
    <xf numFmtId="1" fontId="181" fillId="0" borderId="85" xfId="59" applyNumberFormat="1" applyFont="1" applyFill="1" applyBorder="1" applyAlignment="1">
      <alignment horizontal="center" vertical="center"/>
    </xf>
    <xf numFmtId="1" fontId="181" fillId="0" borderId="99" xfId="59" applyNumberFormat="1" applyFont="1" applyFill="1" applyBorder="1" applyAlignment="1">
      <alignment horizontal="center" vertical="center"/>
    </xf>
    <xf numFmtId="0" fontId="150" fillId="0" borderId="0" xfId="59" applyFont="1" applyFill="1" applyAlignment="1">
      <alignment vertical="center"/>
    </xf>
    <xf numFmtId="9" fontId="150" fillId="0" borderId="0" xfId="50" applyFont="1" applyFill="1" applyBorder="1" applyAlignment="1">
      <alignment horizontal="center" vertical="center"/>
    </xf>
    <xf numFmtId="0" fontId="150" fillId="0" borderId="0" xfId="59" applyFont="1" applyFill="1" applyBorder="1" applyAlignment="1">
      <alignment vertical="center"/>
    </xf>
    <xf numFmtId="0" fontId="181" fillId="0" borderId="0" xfId="59" applyFont="1"/>
    <xf numFmtId="0" fontId="181" fillId="0" borderId="0" xfId="59" applyFont="1" applyBorder="1" applyAlignment="1">
      <alignment horizontal="center" vertical="center"/>
    </xf>
    <xf numFmtId="0" fontId="213" fillId="0" borderId="0" xfId="59" applyFont="1" applyFill="1" applyBorder="1" applyAlignment="1">
      <alignment horizontal="center" vertical="center"/>
    </xf>
    <xf numFmtId="0" fontId="181" fillId="0" borderId="99" xfId="59" applyFont="1" applyBorder="1" applyAlignment="1">
      <alignment horizontal="right" vertical="center"/>
    </xf>
    <xf numFmtId="0" fontId="181" fillId="0" borderId="0" xfId="59" applyFont="1" applyBorder="1" applyAlignment="1">
      <alignment horizontal="right" vertical="center"/>
    </xf>
    <xf numFmtId="0" fontId="181" fillId="0" borderId="0" xfId="59" applyFont="1" applyBorder="1" applyAlignment="1">
      <alignment vertical="center"/>
    </xf>
    <xf numFmtId="3" fontId="180" fillId="0" borderId="99" xfId="59" applyNumberFormat="1" applyFont="1" applyBorder="1"/>
    <xf numFmtId="3" fontId="180" fillId="0" borderId="99" xfId="59" applyNumberFormat="1" applyFont="1" applyFill="1" applyBorder="1" applyAlignment="1">
      <alignment horizontal="right" vertical="center" indent="1"/>
    </xf>
    <xf numFmtId="0" fontId="181" fillId="0" borderId="0" xfId="59" applyFont="1" applyBorder="1" applyAlignment="1">
      <alignment horizontal="left" vertical="center"/>
    </xf>
    <xf numFmtId="9" fontId="69" fillId="0" borderId="85" xfId="4222" applyFont="1" applyFill="1" applyBorder="1" applyAlignment="1">
      <alignment horizontal="center" vertical="center" wrapText="1"/>
    </xf>
    <xf numFmtId="0" fontId="69" fillId="0" borderId="85" xfId="4221" applyFont="1" applyFill="1" applyBorder="1" applyAlignment="1">
      <alignment horizontal="center"/>
    </xf>
    <xf numFmtId="0" fontId="156" fillId="0" borderId="0" xfId="59" applyFont="1" applyBorder="1" applyAlignment="1">
      <alignment vertical="center"/>
    </xf>
    <xf numFmtId="176" fontId="180" fillId="31" borderId="99" xfId="0" applyNumberFormat="1" applyFont="1" applyFill="1" applyBorder="1"/>
    <xf numFmtId="176" fontId="189" fillId="31" borderId="99" xfId="0" applyNumberFormat="1" applyFont="1" applyFill="1" applyBorder="1"/>
    <xf numFmtId="3" fontId="181" fillId="19" borderId="85" xfId="59" applyNumberFormat="1" applyFont="1" applyFill="1" applyBorder="1" applyAlignment="1">
      <alignment horizontal="center" vertical="center"/>
    </xf>
    <xf numFmtId="3" fontId="200" fillId="19" borderId="85" xfId="48" applyNumberFormat="1" applyFont="1" applyFill="1" applyBorder="1" applyAlignment="1">
      <alignment horizontal="center" wrapText="1"/>
    </xf>
    <xf numFmtId="3" fontId="200" fillId="19" borderId="85" xfId="59" applyNumberFormat="1" applyFont="1" applyFill="1" applyBorder="1" applyAlignment="1">
      <alignment horizontal="center" vertical="center"/>
    </xf>
    <xf numFmtId="3" fontId="181" fillId="19" borderId="99" xfId="59" applyNumberFormat="1" applyFont="1" applyFill="1" applyBorder="1" applyAlignment="1">
      <alignment horizontal="center" vertical="center"/>
    </xf>
    <xf numFmtId="3" fontId="200" fillId="19" borderId="99" xfId="59" applyNumberFormat="1" applyFont="1" applyFill="1" applyBorder="1" applyAlignment="1">
      <alignment horizontal="center" vertical="center"/>
    </xf>
    <xf numFmtId="9" fontId="181" fillId="19" borderId="99" xfId="50" applyFont="1" applyFill="1" applyBorder="1" applyAlignment="1">
      <alignment horizontal="center" vertical="center"/>
    </xf>
    <xf numFmtId="9" fontId="200" fillId="19" borderId="99" xfId="50" applyFont="1" applyFill="1" applyBorder="1" applyAlignment="1">
      <alignment horizontal="center" wrapText="1"/>
    </xf>
    <xf numFmtId="9" fontId="200" fillId="19" borderId="99" xfId="50" applyFont="1" applyFill="1" applyBorder="1" applyAlignment="1">
      <alignment horizontal="center" vertical="center"/>
    </xf>
    <xf numFmtId="9" fontId="180" fillId="19" borderId="99" xfId="50" applyFont="1" applyFill="1" applyBorder="1" applyAlignment="1">
      <alignment horizontal="center" vertical="center"/>
    </xf>
    <xf numFmtId="9" fontId="200" fillId="19" borderId="99" xfId="50" applyNumberFormat="1" applyFont="1" applyFill="1" applyBorder="1" applyAlignment="1">
      <alignment horizontal="center" vertical="center"/>
    </xf>
    <xf numFmtId="9" fontId="200" fillId="19" borderId="99" xfId="50" applyFont="1" applyFill="1" applyBorder="1" applyAlignment="1">
      <alignment vertical="center"/>
    </xf>
    <xf numFmtId="9" fontId="184" fillId="19" borderId="99" xfId="50" applyFont="1" applyFill="1" applyBorder="1" applyAlignment="1">
      <alignment horizontal="center" vertical="center"/>
    </xf>
    <xf numFmtId="0" fontId="213" fillId="35" borderId="99" xfId="7290" applyFont="1" applyFill="1" applyBorder="1" applyAlignment="1">
      <alignment horizontal="center"/>
    </xf>
    <xf numFmtId="0" fontId="226" fillId="35" borderId="99" xfId="7290" applyFont="1" applyFill="1" applyBorder="1" applyAlignment="1">
      <alignment horizontal="center"/>
    </xf>
    <xf numFmtId="0" fontId="184" fillId="0" borderId="0" xfId="7290" applyFont="1" applyAlignment="1">
      <alignment horizontal="center"/>
    </xf>
    <xf numFmtId="0" fontId="213" fillId="35" borderId="99" xfId="7290" applyFont="1" applyFill="1" applyBorder="1" applyAlignment="1">
      <alignment horizontal="center" vertical="center"/>
    </xf>
    <xf numFmtId="0" fontId="271" fillId="0" borderId="0" xfId="32" applyFont="1" applyAlignment="1" applyProtection="1"/>
    <xf numFmtId="176" fontId="180" fillId="31" borderId="99" xfId="0" applyNumberFormat="1" applyFont="1" applyFill="1" applyBorder="1" applyAlignment="1">
      <alignment horizontal="center" vertical="center"/>
    </xf>
    <xf numFmtId="176" fontId="200" fillId="19" borderId="99" xfId="0" applyNumberFormat="1" applyFont="1" applyFill="1" applyBorder="1" applyAlignment="1">
      <alignment horizontal="center" vertical="center"/>
    </xf>
    <xf numFmtId="176" fontId="181" fillId="0" borderId="99" xfId="0" applyNumberFormat="1" applyFont="1" applyFill="1" applyBorder="1" applyAlignment="1">
      <alignment horizontal="center" vertical="center"/>
    </xf>
    <xf numFmtId="176" fontId="206" fillId="19" borderId="99" xfId="0" applyNumberFormat="1" applyFont="1" applyFill="1" applyBorder="1" applyAlignment="1">
      <alignment horizontal="center" vertical="center"/>
    </xf>
    <xf numFmtId="0" fontId="213" fillId="0" borderId="0" xfId="59" applyFont="1" applyFill="1" applyBorder="1" applyAlignment="1">
      <alignment horizontal="center" vertical="center" wrapText="1"/>
    </xf>
    <xf numFmtId="0" fontId="194" fillId="0" borderId="0" xfId="820" applyFont="1" applyFill="1" applyAlignment="1">
      <alignment horizontal="left" vertical="center"/>
    </xf>
    <xf numFmtId="0" fontId="184" fillId="0" borderId="75" xfId="59" applyFont="1" applyFill="1" applyBorder="1" applyAlignment="1">
      <alignment horizontal="center" vertical="center"/>
    </xf>
    <xf numFmtId="167" fontId="181" fillId="19" borderId="99" xfId="50" applyNumberFormat="1" applyFont="1" applyFill="1" applyBorder="1" applyAlignment="1">
      <alignment horizontal="center" vertical="center"/>
    </xf>
    <xf numFmtId="0" fontId="181" fillId="0" borderId="0" xfId="0" applyFont="1" applyFill="1"/>
    <xf numFmtId="0" fontId="194" fillId="0" borderId="0" xfId="7293" applyFont="1" applyAlignment="1">
      <alignment horizontal="left" vertical="center"/>
    </xf>
    <xf numFmtId="0" fontId="181" fillId="0" borderId="0" xfId="7293" applyFont="1" applyAlignment="1">
      <alignment vertical="center" wrapText="1"/>
    </xf>
    <xf numFmtId="0" fontId="181" fillId="0" borderId="0" xfId="7293" applyFont="1" applyAlignment="1">
      <alignment horizontal="left" vertical="center" wrapText="1"/>
    </xf>
    <xf numFmtId="0" fontId="181" fillId="18" borderId="0" xfId="7293" applyFont="1" applyFill="1" applyAlignment="1">
      <alignment horizontal="center" vertical="center" wrapText="1"/>
    </xf>
    <xf numFmtId="0" fontId="181" fillId="0" borderId="0" xfId="7293" applyFont="1" applyAlignment="1">
      <alignment horizontal="center" vertical="center" wrapText="1"/>
    </xf>
    <xf numFmtId="0" fontId="213" fillId="30" borderId="99" xfId="7293" applyFont="1" applyFill="1" applyBorder="1" applyAlignment="1">
      <alignment horizontal="center" vertical="center" wrapText="1"/>
    </xf>
    <xf numFmtId="0" fontId="180" fillId="0" borderId="0" xfId="7293" applyFont="1" applyAlignment="1">
      <alignment vertical="center" wrapText="1"/>
    </xf>
    <xf numFmtId="182" fontId="181" fillId="20" borderId="99" xfId="7293" applyNumberFormat="1" applyFont="1" applyFill="1" applyBorder="1" applyAlignment="1">
      <alignment horizontal="center" vertical="center" wrapText="1"/>
    </xf>
    <xf numFmtId="0" fontId="181" fillId="20" borderId="99" xfId="7293" applyFont="1" applyFill="1" applyBorder="1" applyAlignment="1">
      <alignment vertical="center" wrapText="1"/>
    </xf>
    <xf numFmtId="0" fontId="180" fillId="0" borderId="99" xfId="7293" applyFont="1" applyBorder="1" applyAlignment="1">
      <alignment vertical="center" wrapText="1"/>
    </xf>
    <xf numFmtId="0" fontId="181" fillId="0" borderId="99" xfId="7293" applyFont="1" applyBorder="1" applyAlignment="1">
      <alignment vertical="center" wrapText="1"/>
    </xf>
    <xf numFmtId="0" fontId="180" fillId="36" borderId="99" xfId="7293" applyFont="1" applyFill="1" applyBorder="1" applyAlignment="1">
      <alignment vertical="center" wrapText="1"/>
    </xf>
    <xf numFmtId="0" fontId="180" fillId="21" borderId="99" xfId="7293" applyFont="1" applyFill="1" applyBorder="1" applyAlignment="1">
      <alignment vertical="center" wrapText="1"/>
    </xf>
    <xf numFmtId="182" fontId="181" fillId="24" borderId="99" xfId="7293" applyNumberFormat="1" applyFont="1" applyFill="1" applyBorder="1" applyAlignment="1">
      <alignment horizontal="center" vertical="center" wrapText="1"/>
    </xf>
    <xf numFmtId="0" fontId="181" fillId="24" borderId="99" xfId="7293" applyFont="1" applyFill="1" applyBorder="1" applyAlignment="1">
      <alignment vertical="center" wrapText="1"/>
    </xf>
    <xf numFmtId="15" fontId="181" fillId="24" borderId="99" xfId="7293" applyNumberFormat="1" applyFont="1" applyFill="1" applyBorder="1" applyAlignment="1">
      <alignment horizontal="center" vertical="center" wrapText="1"/>
    </xf>
    <xf numFmtId="182" fontId="181" fillId="24" borderId="99" xfId="7293" applyNumberFormat="1" applyFont="1" applyFill="1" applyBorder="1" applyAlignment="1">
      <alignment horizontal="left" vertical="center" wrapText="1"/>
    </xf>
    <xf numFmtId="0" fontId="181" fillId="26" borderId="99" xfId="7293" applyFont="1" applyFill="1" applyBorder="1" applyAlignment="1">
      <alignment vertical="center" wrapText="1"/>
    </xf>
    <xf numFmtId="182" fontId="181" fillId="26" borderId="99" xfId="7293" applyNumberFormat="1" applyFont="1" applyFill="1" applyBorder="1" applyAlignment="1">
      <alignment horizontal="left" vertical="center" wrapText="1"/>
    </xf>
    <xf numFmtId="15" fontId="181" fillId="26" borderId="99" xfId="7293" applyNumberFormat="1" applyFont="1" applyFill="1" applyBorder="1" applyAlignment="1">
      <alignment horizontal="center" vertical="center" wrapText="1"/>
    </xf>
    <xf numFmtId="182" fontId="181" fillId="32" borderId="99" xfId="7293" applyNumberFormat="1" applyFont="1" applyFill="1" applyBorder="1" applyAlignment="1">
      <alignment horizontal="center" vertical="center" wrapText="1"/>
    </xf>
    <xf numFmtId="0" fontId="181" fillId="32" borderId="99" xfId="7293" applyFont="1" applyFill="1" applyBorder="1" applyAlignment="1">
      <alignment vertical="center" wrapText="1"/>
    </xf>
    <xf numFmtId="182" fontId="181" fillId="32" borderId="99" xfId="7293" applyNumberFormat="1" applyFont="1" applyFill="1" applyBorder="1" applyAlignment="1">
      <alignment horizontal="left" vertical="center" wrapText="1"/>
    </xf>
    <xf numFmtId="15" fontId="181" fillId="32" borderId="99" xfId="7293" applyNumberFormat="1" applyFont="1" applyFill="1" applyBorder="1" applyAlignment="1">
      <alignment horizontal="center" vertical="center" wrapText="1"/>
    </xf>
    <xf numFmtId="0" fontId="181" fillId="29" borderId="99" xfId="7293" applyFont="1" applyFill="1" applyBorder="1" applyAlignment="1">
      <alignment horizontal="center" vertical="center" wrapText="1"/>
    </xf>
    <xf numFmtId="0" fontId="181" fillId="29" borderId="99" xfId="7293" applyFont="1" applyFill="1" applyBorder="1" applyAlignment="1">
      <alignment vertical="center" wrapText="1"/>
    </xf>
    <xf numFmtId="0" fontId="181" fillId="29" borderId="99" xfId="7293" applyFont="1" applyFill="1" applyBorder="1" applyAlignment="1">
      <alignment horizontal="left" vertical="center" wrapText="1"/>
    </xf>
    <xf numFmtId="0" fontId="180" fillId="18" borderId="99" xfId="7293" applyFont="1" applyFill="1" applyBorder="1" applyAlignment="1">
      <alignment horizontal="center" vertical="center" wrapText="1"/>
    </xf>
    <xf numFmtId="182" fontId="181" fillId="29" borderId="99" xfId="7293" applyNumberFormat="1" applyFont="1" applyFill="1" applyBorder="1" applyAlignment="1">
      <alignment horizontal="center" vertical="center" wrapText="1"/>
    </xf>
    <xf numFmtId="182" fontId="181" fillId="27" borderId="99" xfId="7293" applyNumberFormat="1" applyFont="1" applyFill="1" applyBorder="1" applyAlignment="1">
      <alignment horizontal="left" vertical="center" wrapText="1"/>
    </xf>
    <xf numFmtId="182" fontId="181" fillId="28" borderId="99" xfId="7293" applyNumberFormat="1" applyFont="1" applyFill="1" applyBorder="1" applyAlignment="1">
      <alignment horizontal="left" vertical="center" wrapText="1"/>
    </xf>
    <xf numFmtId="182" fontId="181" fillId="28" borderId="99" xfId="7293" applyNumberFormat="1" applyFont="1" applyFill="1" applyBorder="1" applyAlignment="1">
      <alignment vertical="center" wrapText="1"/>
    </xf>
    <xf numFmtId="15" fontId="181" fillId="28" borderId="99" xfId="7293" applyNumberFormat="1" applyFont="1" applyFill="1" applyBorder="1" applyAlignment="1">
      <alignment horizontal="center" vertical="center" wrapText="1"/>
    </xf>
    <xf numFmtId="15" fontId="181" fillId="21" borderId="99" xfId="7293" applyNumberFormat="1" applyFont="1" applyFill="1" applyBorder="1" applyAlignment="1">
      <alignment horizontal="left" vertical="center" wrapText="1"/>
    </xf>
    <xf numFmtId="182" fontId="181" fillId="21" borderId="99" xfId="7293" applyNumberFormat="1" applyFont="1" applyFill="1" applyBorder="1" applyAlignment="1">
      <alignment horizontal="center" vertical="center" wrapText="1"/>
    </xf>
    <xf numFmtId="0" fontId="181" fillId="27" borderId="99" xfId="7293" applyFont="1" applyFill="1" applyBorder="1" applyAlignment="1">
      <alignment vertical="center" wrapText="1"/>
    </xf>
    <xf numFmtId="15" fontId="181" fillId="26" borderId="99" xfId="7293" applyNumberFormat="1" applyFont="1" applyFill="1" applyBorder="1" applyAlignment="1">
      <alignment vertical="center" wrapText="1"/>
    </xf>
    <xf numFmtId="4" fontId="181" fillId="0" borderId="99" xfId="0" applyNumberFormat="1" applyFont="1" applyFill="1" applyBorder="1" applyAlignment="1">
      <alignment horizontal="center"/>
    </xf>
    <xf numFmtId="4" fontId="181" fillId="0" borderId="99" xfId="59" applyNumberFormat="1" applyFont="1" applyFill="1" applyBorder="1" applyAlignment="1">
      <alignment horizontal="center" vertical="center"/>
    </xf>
    <xf numFmtId="4" fontId="181" fillId="19" borderId="99" xfId="0" applyNumberFormat="1" applyFont="1" applyFill="1" applyBorder="1" applyAlignment="1">
      <alignment horizontal="center"/>
    </xf>
    <xf numFmtId="0" fontId="272" fillId="0" borderId="16" xfId="7296" applyFont="1" applyBorder="1"/>
    <xf numFmtId="0" fontId="157" fillId="0" borderId="99" xfId="7296" applyFont="1" applyBorder="1" applyAlignment="1">
      <alignment horizontal="left" vertical="center" wrapText="1" indent="1" readingOrder="1"/>
    </xf>
    <xf numFmtId="0" fontId="157" fillId="0" borderId="99" xfId="7296" applyFont="1" applyBorder="1" applyAlignment="1">
      <alignment horizontal="center"/>
    </xf>
    <xf numFmtId="0" fontId="157" fillId="0" borderId="99" xfId="7296" applyFont="1" applyBorder="1" applyAlignment="1">
      <alignment horizontal="left" vertical="center" indent="1" readingOrder="1"/>
    </xf>
    <xf numFmtId="0" fontId="193" fillId="0" borderId="0" xfId="7296" applyFont="1"/>
    <xf numFmtId="0" fontId="272" fillId="0" borderId="0" xfId="7296" applyFont="1"/>
    <xf numFmtId="0" fontId="263" fillId="0" borderId="0" xfId="7296" applyFont="1"/>
    <xf numFmtId="0" fontId="263" fillId="0" borderId="99" xfId="7296" applyFont="1" applyBorder="1" applyAlignment="1">
      <alignment horizontal="right" indent="1"/>
    </xf>
    <xf numFmtId="0" fontId="263" fillId="0" borderId="99" xfId="7296" applyFont="1" applyFill="1" applyBorder="1" applyAlignment="1">
      <alignment horizontal="right" indent="1"/>
    </xf>
    <xf numFmtId="0" fontId="172" fillId="0" borderId="99" xfId="7296" applyFont="1" applyFill="1" applyBorder="1" applyAlignment="1">
      <alignment horizontal="right" indent="1"/>
    </xf>
    <xf numFmtId="0" fontId="263" fillId="0" borderId="99" xfId="7296" applyFont="1" applyFill="1" applyBorder="1" applyAlignment="1">
      <alignment horizontal="center" textRotation="90" wrapText="1"/>
    </xf>
    <xf numFmtId="0" fontId="272" fillId="0" borderId="99" xfId="7296" applyFont="1" applyFill="1" applyBorder="1" applyAlignment="1">
      <alignment horizontal="center" textRotation="90" wrapText="1"/>
    </xf>
    <xf numFmtId="0" fontId="272" fillId="0" borderId="99" xfId="7296" applyFont="1" applyFill="1" applyBorder="1" applyAlignment="1">
      <alignment horizontal="center" textRotation="90"/>
    </xf>
    <xf numFmtId="0" fontId="273" fillId="30" borderId="99" xfId="7296" applyFont="1" applyFill="1" applyBorder="1" applyAlignment="1">
      <alignment horizontal="center" vertical="center" wrapText="1"/>
    </xf>
    <xf numFmtId="0" fontId="273" fillId="30" borderId="99" xfId="7296" applyFont="1" applyFill="1" applyBorder="1" applyAlignment="1">
      <alignment horizontal="left" vertical="center" wrapText="1" indent="1"/>
    </xf>
    <xf numFmtId="0" fontId="263" fillId="19" borderId="99" xfId="7296" applyFont="1" applyFill="1" applyBorder="1" applyAlignment="1">
      <alignment horizontal="center"/>
    </xf>
    <xf numFmtId="0" fontId="157" fillId="0" borderId="99" xfId="7296" applyFont="1" applyFill="1" applyBorder="1" applyAlignment="1">
      <alignment horizontal="center"/>
    </xf>
    <xf numFmtId="0" fontId="157" fillId="0" borderId="99" xfId="7296" applyFont="1" applyFill="1" applyBorder="1" applyAlignment="1">
      <alignment horizontal="left" vertical="center" wrapText="1" indent="1" readingOrder="1"/>
    </xf>
    <xf numFmtId="0" fontId="157" fillId="0" borderId="99" xfId="7296" applyFont="1" applyFill="1" applyBorder="1" applyAlignment="1">
      <alignment horizontal="left" vertical="center" indent="1" readingOrder="1"/>
    </xf>
    <xf numFmtId="0" fontId="273" fillId="30" borderId="105" xfId="7296" applyFont="1" applyFill="1" applyBorder="1" applyAlignment="1">
      <alignment horizontal="center"/>
    </xf>
    <xf numFmtId="0" fontId="273" fillId="30" borderId="99" xfId="7296" applyFont="1" applyFill="1" applyBorder="1" applyAlignment="1">
      <alignment horizontal="center"/>
    </xf>
    <xf numFmtId="0" fontId="263" fillId="0" borderId="99" xfId="7296" applyFont="1" applyFill="1" applyBorder="1" applyAlignment="1">
      <alignment horizontal="left" indent="1"/>
    </xf>
    <xf numFmtId="0" fontId="172" fillId="0" borderId="99" xfId="7296" applyFont="1" applyFill="1" applyBorder="1" applyAlignment="1">
      <alignment horizontal="left" indent="1"/>
    </xf>
    <xf numFmtId="0" fontId="272" fillId="0" borderId="99" xfId="7296" applyFont="1" applyFill="1" applyBorder="1" applyAlignment="1">
      <alignment horizontal="center"/>
    </xf>
    <xf numFmtId="0" fontId="272" fillId="0" borderId="99" xfId="7296" applyFont="1" applyBorder="1" applyAlignment="1">
      <alignment horizontal="center"/>
    </xf>
    <xf numFmtId="9" fontId="263" fillId="19" borderId="99" xfId="50" applyFont="1" applyFill="1" applyBorder="1" applyAlignment="1">
      <alignment horizontal="center"/>
    </xf>
    <xf numFmtId="9" fontId="172" fillId="19" borderId="99" xfId="50" applyFont="1" applyFill="1" applyBorder="1" applyAlignment="1">
      <alignment horizontal="center"/>
    </xf>
    <xf numFmtId="0" fontId="181" fillId="0" borderId="0" xfId="7296" applyFont="1"/>
    <xf numFmtId="0" fontId="188" fillId="0" borderId="99" xfId="7296" applyFont="1" applyFill="1" applyBorder="1" applyAlignment="1">
      <alignment horizontal="center"/>
    </xf>
    <xf numFmtId="0" fontId="188" fillId="0" borderId="99" xfId="7296" applyFont="1" applyBorder="1" applyAlignment="1">
      <alignment horizontal="center"/>
    </xf>
    <xf numFmtId="0" fontId="184" fillId="0" borderId="99" xfId="7296" applyFont="1" applyBorder="1" applyAlignment="1">
      <alignment horizontal="left" indent="1"/>
    </xf>
    <xf numFmtId="0" fontId="184" fillId="0" borderId="99" xfId="7296" applyFont="1" applyFill="1" applyBorder="1" applyAlignment="1">
      <alignment horizontal="right" indent="1"/>
    </xf>
    <xf numFmtId="0" fontId="213" fillId="30" borderId="99" xfId="7296" applyFont="1" applyFill="1" applyBorder="1" applyAlignment="1">
      <alignment horizontal="center" vertical="center" wrapText="1"/>
    </xf>
    <xf numFmtId="0" fontId="213" fillId="30" borderId="99" xfId="7296" applyFont="1" applyFill="1" applyBorder="1" applyAlignment="1">
      <alignment horizontal="left" vertical="center" wrapText="1" indent="1"/>
    </xf>
    <xf numFmtId="0" fontId="213" fillId="30" borderId="100" xfId="7296" applyFont="1" applyFill="1" applyBorder="1" applyAlignment="1">
      <alignment horizontal="center" vertical="center" wrapText="1"/>
    </xf>
    <xf numFmtId="0" fontId="213" fillId="30" borderId="104" xfId="7296" applyFont="1" applyFill="1" applyBorder="1" applyAlignment="1">
      <alignment horizontal="center" vertical="center" wrapText="1"/>
    </xf>
    <xf numFmtId="0" fontId="184" fillId="19" borderId="99" xfId="7296" applyFont="1" applyFill="1" applyBorder="1" applyAlignment="1">
      <alignment horizontal="center"/>
    </xf>
    <xf numFmtId="0" fontId="213" fillId="30" borderId="105" xfId="7296" applyFont="1" applyFill="1" applyBorder="1"/>
    <xf numFmtId="0" fontId="213" fillId="30" borderId="99" xfId="7296" applyFont="1" applyFill="1" applyBorder="1"/>
    <xf numFmtId="0" fontId="184" fillId="0" borderId="99" xfId="7296" applyFont="1" applyFill="1" applyBorder="1" applyAlignment="1">
      <alignment horizontal="left" indent="1"/>
    </xf>
    <xf numFmtId="0" fontId="243" fillId="0" borderId="99" xfId="7296" applyFont="1" applyFill="1" applyBorder="1" applyAlignment="1">
      <alignment horizontal="left" indent="1"/>
    </xf>
    <xf numFmtId="0" fontId="243" fillId="0" borderId="99" xfId="7296" applyFont="1" applyFill="1" applyBorder="1" applyAlignment="1">
      <alignment horizontal="right" indent="1"/>
    </xf>
    <xf numFmtId="9" fontId="184" fillId="19" borderId="99" xfId="50" applyFont="1" applyFill="1" applyBorder="1" applyAlignment="1">
      <alignment horizontal="center"/>
    </xf>
    <xf numFmtId="9" fontId="243" fillId="19" borderId="99" xfId="50" applyFont="1" applyFill="1" applyBorder="1" applyAlignment="1">
      <alignment horizontal="center"/>
    </xf>
    <xf numFmtId="3" fontId="48" fillId="0" borderId="85" xfId="4221" applyNumberFormat="1" applyFont="1" applyFill="1" applyBorder="1" applyAlignment="1">
      <alignment horizontal="center" vertical="center" wrapText="1"/>
    </xf>
    <xf numFmtId="0" fontId="213" fillId="30" borderId="85" xfId="7211" applyFont="1" applyFill="1" applyBorder="1" applyAlignment="1">
      <alignment horizontal="center"/>
    </xf>
    <xf numFmtId="0" fontId="184" fillId="19" borderId="85" xfId="7211" applyFont="1" applyFill="1" applyBorder="1" applyAlignment="1">
      <alignment horizontal="center"/>
    </xf>
    <xf numFmtId="0" fontId="184" fillId="19" borderId="85" xfId="7211" applyFont="1" applyFill="1" applyBorder="1"/>
    <xf numFmtId="0" fontId="179" fillId="31" borderId="99" xfId="4219" applyFont="1" applyFill="1" applyBorder="1" applyAlignment="1">
      <alignment horizontal="justify" vertical="center"/>
    </xf>
    <xf numFmtId="0" fontId="184" fillId="0" borderId="99" xfId="3799" applyFont="1" applyFill="1" applyBorder="1" applyAlignment="1">
      <alignment horizontal="center" vertical="center"/>
    </xf>
    <xf numFmtId="0" fontId="184" fillId="0" borderId="85" xfId="4221" applyFont="1" applyFill="1" applyBorder="1" applyAlignment="1">
      <alignment horizontal="center" vertical="center" wrapText="1"/>
    </xf>
    <xf numFmtId="3" fontId="47" fillId="0" borderId="85" xfId="4221" applyNumberFormat="1" applyFont="1" applyFill="1" applyBorder="1" applyAlignment="1">
      <alignment horizontal="center" vertical="center" wrapText="1"/>
    </xf>
    <xf numFmtId="9" fontId="69" fillId="0" borderId="85" xfId="4222" applyFont="1" applyFill="1" applyBorder="1" applyAlignment="1">
      <alignment horizontal="center" vertical="center" wrapText="1"/>
    </xf>
    <xf numFmtId="0" fontId="184" fillId="0" borderId="85" xfId="4221" applyFont="1" applyFill="1" applyBorder="1" applyAlignment="1">
      <alignment horizontal="center" vertical="center" wrapText="1"/>
    </xf>
    <xf numFmtId="2" fontId="181" fillId="27" borderId="99" xfId="7293" applyNumberFormat="1" applyFont="1" applyFill="1" applyBorder="1" applyAlignment="1">
      <alignment horizontal="center" vertical="center" wrapText="1"/>
    </xf>
    <xf numFmtId="0" fontId="184" fillId="0" borderId="0" xfId="7214" applyFont="1" applyBorder="1" applyAlignment="1">
      <alignment vertical="center"/>
    </xf>
    <xf numFmtId="2" fontId="181" fillId="31" borderId="99" xfId="7216" applyNumberFormat="1" applyFont="1" applyFill="1" applyBorder="1" applyAlignment="1">
      <alignment horizontal="center" vertical="center" wrapText="1"/>
    </xf>
    <xf numFmtId="2" fontId="181" fillId="21" borderId="99" xfId="7293" applyNumberFormat="1" applyFont="1" applyFill="1" applyBorder="1" applyAlignment="1">
      <alignment horizontal="center" vertical="center" wrapText="1"/>
    </xf>
    <xf numFmtId="176" fontId="181" fillId="31" borderId="99" xfId="7216" applyNumberFormat="1" applyFont="1" applyFill="1" applyBorder="1" applyAlignment="1">
      <alignment horizontal="center" vertical="center" wrapText="1"/>
    </xf>
    <xf numFmtId="0" fontId="181" fillId="21" borderId="99" xfId="2237" applyFont="1" applyFill="1" applyBorder="1" applyAlignment="1">
      <alignment horizontal="left" vertical="center" wrapText="1"/>
    </xf>
    <xf numFmtId="0" fontId="181" fillId="21" borderId="99" xfId="2237" applyFont="1" applyFill="1" applyBorder="1" applyAlignment="1">
      <alignment horizontal="center" vertical="center" wrapText="1"/>
    </xf>
    <xf numFmtId="15" fontId="181" fillId="27" borderId="99" xfId="7293" applyNumberFormat="1" applyFont="1" applyFill="1" applyBorder="1" applyAlignment="1">
      <alignment vertical="center" wrapText="1"/>
    </xf>
    <xf numFmtId="0" fontId="182" fillId="0" borderId="99" xfId="0" applyFont="1" applyBorder="1" applyAlignment="1">
      <alignment horizontal="left" vertical="center"/>
    </xf>
    <xf numFmtId="0" fontId="182" fillId="0" borderId="99" xfId="0" applyFont="1" applyFill="1" applyBorder="1" applyAlignment="1">
      <alignment horizontal="left" vertical="center"/>
    </xf>
    <xf numFmtId="0" fontId="181" fillId="0" borderId="99" xfId="7293" applyFont="1" applyFill="1" applyBorder="1" applyAlignment="1">
      <alignment vertical="center" wrapText="1"/>
    </xf>
    <xf numFmtId="0" fontId="213" fillId="30" borderId="99" xfId="7214" applyFont="1" applyFill="1" applyBorder="1" applyAlignment="1">
      <alignment horizontal="center"/>
    </xf>
    <xf numFmtId="0" fontId="184" fillId="0" borderId="99" xfId="7214" applyFont="1" applyBorder="1" applyAlignment="1">
      <alignment horizontal="center" vertical="center"/>
    </xf>
    <xf numFmtId="0" fontId="213" fillId="30" borderId="106" xfId="0" applyFont="1" applyFill="1" applyBorder="1" applyAlignment="1">
      <alignment horizontal="center" vertical="center"/>
    </xf>
    <xf numFmtId="3" fontId="46" fillId="0" borderId="99" xfId="0" applyNumberFormat="1" applyFont="1" applyFill="1" applyBorder="1" applyAlignment="1">
      <alignment horizontal="center"/>
    </xf>
    <xf numFmtId="0" fontId="190" fillId="0" borderId="0" xfId="0" applyFont="1" applyAlignment="1">
      <alignment vertical="center"/>
    </xf>
    <xf numFmtId="165" fontId="153" fillId="0" borderId="0" xfId="3940" applyFont="1" applyFill="1" applyBorder="1" applyAlignment="1">
      <alignment horizontal="center" vertical="center"/>
    </xf>
    <xf numFmtId="0" fontId="213" fillId="30" borderId="99" xfId="0" applyFont="1" applyFill="1" applyBorder="1" applyAlignment="1">
      <alignment horizontal="center" vertical="center"/>
    </xf>
    <xf numFmtId="0" fontId="45" fillId="0" borderId="0" xfId="7206" applyFont="1"/>
    <xf numFmtId="0" fontId="184" fillId="19" borderId="99" xfId="59" applyFont="1" applyFill="1" applyBorder="1" applyAlignment="1">
      <alignment horizontal="center" vertical="center"/>
    </xf>
    <xf numFmtId="0" fontId="240" fillId="0" borderId="0" xfId="32" applyFont="1" applyFill="1" applyAlignment="1" applyProtection="1">
      <alignment horizontal="left" vertical="center"/>
    </xf>
    <xf numFmtId="0" fontId="190" fillId="0" borderId="0" xfId="0" applyFont="1"/>
    <xf numFmtId="3" fontId="188" fillId="0" borderId="99" xfId="0" applyNumberFormat="1" applyFont="1" applyBorder="1" applyAlignment="1">
      <alignment horizontal="center" vertical="center"/>
    </xf>
    <xf numFmtId="3" fontId="180" fillId="19" borderId="99" xfId="0" applyNumberFormat="1" applyFont="1" applyFill="1" applyBorder="1" applyAlignment="1">
      <alignment horizontal="center"/>
    </xf>
    <xf numFmtId="3" fontId="181" fillId="0" borderId="0" xfId="0" applyNumberFormat="1" applyFont="1"/>
    <xf numFmtId="3" fontId="213" fillId="30" borderId="99" xfId="0" applyNumberFormat="1" applyFont="1" applyFill="1" applyBorder="1" applyAlignment="1">
      <alignment horizontal="center"/>
    </xf>
    <xf numFmtId="3" fontId="188" fillId="0" borderId="0" xfId="7278" applyNumberFormat="1" applyFont="1"/>
    <xf numFmtId="3" fontId="184" fillId="19" borderId="99" xfId="7278" applyNumberFormat="1" applyFont="1" applyFill="1" applyBorder="1" applyAlignment="1">
      <alignment horizontal="center"/>
    </xf>
    <xf numFmtId="3" fontId="180" fillId="19" borderId="99" xfId="0" applyNumberFormat="1" applyFont="1" applyFill="1" applyBorder="1" applyAlignment="1">
      <alignment horizontal="center" vertical="center"/>
    </xf>
    <xf numFmtId="3" fontId="243" fillId="0" borderId="99" xfId="7278" applyNumberFormat="1" applyFont="1" applyFill="1" applyBorder="1" applyAlignment="1">
      <alignment horizontal="center"/>
    </xf>
    <xf numFmtId="0" fontId="208" fillId="0" borderId="10" xfId="4219" applyFont="1" applyFill="1" applyBorder="1" applyAlignment="1"/>
    <xf numFmtId="0" fontId="180" fillId="0" borderId="99" xfId="0" applyFont="1" applyBorder="1" applyAlignment="1">
      <alignment horizontal="center"/>
    </xf>
    <xf numFmtId="0" fontId="181" fillId="0" borderId="99" xfId="0" applyFont="1" applyFill="1" applyBorder="1"/>
    <xf numFmtId="0" fontId="181" fillId="0" borderId="99" xfId="0" applyFont="1" applyFill="1" applyBorder="1" applyAlignment="1">
      <alignment horizontal="center"/>
    </xf>
    <xf numFmtId="15" fontId="181" fillId="0" borderId="99" xfId="0" applyNumberFormat="1" applyFont="1" applyFill="1" applyBorder="1" applyAlignment="1">
      <alignment horizontal="center"/>
    </xf>
    <xf numFmtId="15" fontId="181" fillId="0" borderId="99" xfId="0" applyNumberFormat="1" applyFont="1" applyBorder="1" applyAlignment="1">
      <alignment horizontal="center"/>
    </xf>
    <xf numFmtId="0" fontId="45" fillId="0" borderId="99" xfId="7214" applyFont="1" applyBorder="1"/>
    <xf numFmtId="0" fontId="45" fillId="0" borderId="0" xfId="7214" applyFont="1"/>
    <xf numFmtId="0" fontId="45" fillId="0" borderId="0" xfId="7214" applyFont="1" applyFill="1"/>
    <xf numFmtId="0" fontId="45" fillId="0" borderId="99" xfId="7214" applyFont="1" applyBorder="1" applyAlignment="1">
      <alignment horizontal="center"/>
    </xf>
    <xf numFmtId="0" fontId="45" fillId="0" borderId="0" xfId="7214" applyFont="1" applyFill="1" applyBorder="1" applyAlignment="1">
      <alignment horizontal="center"/>
    </xf>
    <xf numFmtId="0" fontId="45" fillId="0" borderId="99" xfId="7214" applyFont="1" applyFill="1" applyBorder="1" applyAlignment="1">
      <alignment horizontal="center"/>
    </xf>
    <xf numFmtId="0" fontId="45" fillId="0" borderId="0" xfId="7214" applyFont="1" applyAlignment="1">
      <alignment horizontal="center"/>
    </xf>
    <xf numFmtId="0" fontId="45" fillId="0" borderId="0" xfId="7214" applyFont="1" applyFill="1" applyAlignment="1">
      <alignment horizontal="center"/>
    </xf>
    <xf numFmtId="0" fontId="45" fillId="0" borderId="0" xfId="7214" applyFont="1" applyBorder="1"/>
    <xf numFmtId="0" fontId="45" fillId="0" borderId="99" xfId="7214" applyFont="1" applyBorder="1" applyAlignment="1">
      <alignment horizontal="justify" vertical="center"/>
    </xf>
    <xf numFmtId="0" fontId="45" fillId="0" borderId="99" xfId="7214" applyFont="1" applyBorder="1" applyAlignment="1">
      <alignment vertical="center"/>
    </xf>
    <xf numFmtId="0" fontId="184" fillId="0" borderId="0" xfId="7214" applyFont="1" applyBorder="1" applyAlignment="1">
      <alignment horizontal="center" vertical="center"/>
    </xf>
    <xf numFmtId="0" fontId="45" fillId="0" borderId="0" xfId="7214" applyFont="1" applyBorder="1" applyAlignment="1">
      <alignment horizontal="justify" vertical="center"/>
    </xf>
    <xf numFmtId="0" fontId="45" fillId="0" borderId="0" xfId="7214" applyFont="1" applyAlignment="1">
      <alignment horizontal="justify" vertical="center"/>
    </xf>
    <xf numFmtId="0" fontId="188" fillId="0" borderId="0" xfId="0" applyFont="1"/>
    <xf numFmtId="0" fontId="200" fillId="19" borderId="15" xfId="59" applyFont="1" applyFill="1" applyBorder="1" applyAlignment="1">
      <alignment horizontal="center" vertical="center"/>
    </xf>
    <xf numFmtId="0" fontId="180" fillId="31" borderId="99" xfId="0" applyFont="1" applyFill="1" applyBorder="1" applyAlignment="1">
      <alignment horizontal="center"/>
    </xf>
    <xf numFmtId="15" fontId="181" fillId="0" borderId="98" xfId="7216" applyNumberFormat="1" applyFont="1" applyFill="1" applyBorder="1" applyAlignment="1">
      <alignment horizontal="center" vertical="center" wrapText="1"/>
    </xf>
    <xf numFmtId="15" fontId="181" fillId="0" borderId="102" xfId="7216" applyNumberFormat="1" applyFont="1" applyFill="1" applyBorder="1" applyAlignment="1">
      <alignment horizontal="center" vertical="center" wrapText="1"/>
    </xf>
    <xf numFmtId="0" fontId="181" fillId="0" borderId="99" xfId="4220" applyFont="1" applyFill="1" applyBorder="1"/>
    <xf numFmtId="184" fontId="181" fillId="0" borderId="0" xfId="59" applyNumberFormat="1" applyFont="1" applyFill="1" applyBorder="1" applyAlignment="1">
      <alignment horizontal="right" vertical="center" indent="1"/>
    </xf>
    <xf numFmtId="0" fontId="213" fillId="0" borderId="0" xfId="59" applyFont="1" applyFill="1" applyBorder="1"/>
    <xf numFmtId="184" fontId="213" fillId="0" borderId="0" xfId="59" applyNumberFormat="1" applyFont="1" applyFill="1" applyBorder="1" applyAlignment="1">
      <alignment horizontal="center" vertical="center"/>
    </xf>
    <xf numFmtId="0" fontId="213" fillId="41" borderId="99" xfId="59" applyFont="1" applyFill="1" applyBorder="1"/>
    <xf numFmtId="44" fontId="181" fillId="0" borderId="10" xfId="4211" applyFont="1" applyFill="1" applyBorder="1"/>
    <xf numFmtId="0" fontId="181" fillId="0" borderId="99" xfId="59" applyFont="1" applyFill="1" applyBorder="1" applyAlignment="1">
      <alignment vertical="center" wrapText="1"/>
    </xf>
    <xf numFmtId="0" fontId="275" fillId="0" borderId="0" xfId="32" applyFont="1" applyAlignment="1" applyProtection="1"/>
    <xf numFmtId="0" fontId="180" fillId="0" borderId="0" xfId="59" applyFont="1"/>
    <xf numFmtId="3" fontId="181" fillId="0" borderId="0" xfId="59" applyNumberFormat="1" applyFont="1" applyBorder="1"/>
    <xf numFmtId="0" fontId="181" fillId="20" borderId="99" xfId="2237" applyFont="1" applyFill="1" applyBorder="1" applyAlignment="1">
      <alignment horizontal="left" vertical="center" wrapText="1"/>
    </xf>
    <xf numFmtId="0" fontId="181" fillId="20" borderId="99" xfId="2237" applyFont="1" applyFill="1" applyBorder="1" applyAlignment="1">
      <alignment horizontal="center" vertical="center" wrapText="1"/>
    </xf>
    <xf numFmtId="0" fontId="44" fillId="0" borderId="99" xfId="7211" applyFont="1" applyFill="1" applyBorder="1" applyAlignment="1">
      <alignment vertical="center" wrapText="1"/>
    </xf>
    <xf numFmtId="0" fontId="213" fillId="30" borderId="99" xfId="7211" applyFont="1" applyFill="1" applyBorder="1" applyAlignment="1">
      <alignment horizontal="center"/>
    </xf>
    <xf numFmtId="0" fontId="184" fillId="19" borderId="99" xfId="7211" applyFont="1" applyFill="1" applyBorder="1"/>
    <xf numFmtId="49" fontId="44" fillId="0" borderId="99" xfId="7211" applyNumberFormat="1" applyFont="1" applyFill="1" applyBorder="1" applyAlignment="1">
      <alignment horizontal="center" vertical="center" wrapText="1"/>
    </xf>
    <xf numFmtId="0" fontId="72" fillId="0" borderId="85" xfId="7211" applyFont="1" applyFill="1" applyBorder="1"/>
    <xf numFmtId="0" fontId="94" fillId="0" borderId="85" xfId="7211" applyFill="1" applyBorder="1"/>
    <xf numFmtId="0" fontId="94" fillId="0" borderId="99" xfId="7211" applyFill="1" applyBorder="1"/>
    <xf numFmtId="0" fontId="44" fillId="0" borderId="99" xfId="7211" applyFont="1" applyBorder="1" applyAlignment="1">
      <alignment horizontal="center" vertical="center" wrapText="1"/>
    </xf>
    <xf numFmtId="15" fontId="44" fillId="0" borderId="99" xfId="7211" applyNumberFormat="1" applyFont="1" applyBorder="1" applyAlignment="1">
      <alignment vertical="center" wrapText="1"/>
    </xf>
    <xf numFmtId="49" fontId="44" fillId="0" borderId="99" xfId="7211" applyNumberFormat="1" applyFont="1" applyBorder="1" applyAlignment="1">
      <alignment horizontal="center" vertical="center" wrapText="1"/>
    </xf>
    <xf numFmtId="49" fontId="44" fillId="0" borderId="99" xfId="7211" applyNumberFormat="1" applyFont="1" applyBorder="1" applyAlignment="1">
      <alignment horizontal="left" vertical="center" wrapText="1"/>
    </xf>
    <xf numFmtId="0" fontId="44" fillId="0" borderId="99" xfId="7211" applyFont="1" applyBorder="1" applyAlignment="1">
      <alignment vertical="center" wrapText="1"/>
    </xf>
    <xf numFmtId="0" fontId="44" fillId="0" borderId="99" xfId="7211" applyFont="1" applyFill="1" applyBorder="1" applyAlignment="1">
      <alignment horizontal="center" vertical="center" wrapText="1"/>
    </xf>
    <xf numFmtId="15" fontId="44" fillId="0" borderId="99" xfId="7211" applyNumberFormat="1" applyFont="1" applyFill="1" applyBorder="1" applyAlignment="1">
      <alignment vertical="center" wrapText="1"/>
    </xf>
    <xf numFmtId="0" fontId="44" fillId="0" borderId="99" xfId="7211" applyFont="1" applyFill="1" applyBorder="1" applyAlignment="1">
      <alignment horizontal="left" vertical="center" wrapText="1"/>
    </xf>
    <xf numFmtId="0" fontId="44" fillId="18" borderId="99" xfId="7211" applyFont="1" applyFill="1" applyBorder="1" applyAlignment="1">
      <alignment horizontal="center" vertical="center" wrapText="1"/>
    </xf>
    <xf numFmtId="15" fontId="44" fillId="18" borderId="99" xfId="7211" applyNumberFormat="1" applyFont="1" applyFill="1" applyBorder="1" applyAlignment="1">
      <alignment vertical="center" wrapText="1"/>
    </xf>
    <xf numFmtId="49" fontId="44" fillId="18" borderId="99" xfId="7211" applyNumberFormat="1" applyFont="1" applyFill="1" applyBorder="1" applyAlignment="1">
      <alignment horizontal="center" vertical="center" wrapText="1"/>
    </xf>
    <xf numFmtId="0" fontId="44" fillId="18" borderId="99" xfId="7211" applyFont="1" applyFill="1" applyBorder="1" applyAlignment="1">
      <alignment horizontal="left" vertical="center" wrapText="1"/>
    </xf>
    <xf numFmtId="0" fontId="44" fillId="18" borderId="99" xfId="7211" applyFont="1" applyFill="1" applyBorder="1" applyAlignment="1">
      <alignment vertical="center" wrapText="1"/>
    </xf>
    <xf numFmtId="0" fontId="44" fillId="31" borderId="99" xfId="7211" applyFont="1" applyFill="1" applyBorder="1" applyAlignment="1">
      <alignment horizontal="center" vertical="center" wrapText="1"/>
    </xf>
    <xf numFmtId="0" fontId="44" fillId="31" borderId="99" xfId="7211" applyFont="1" applyFill="1" applyBorder="1" applyAlignment="1">
      <alignment horizontal="left" vertical="center" wrapText="1"/>
    </xf>
    <xf numFmtId="0" fontId="44" fillId="31" borderId="99" xfId="7211" applyFont="1" applyFill="1" applyBorder="1" applyAlignment="1">
      <alignment vertical="center" wrapText="1"/>
    </xf>
    <xf numFmtId="15" fontId="44" fillId="0" borderId="99" xfId="7211" applyNumberFormat="1" applyFont="1" applyFill="1" applyBorder="1" applyAlignment="1">
      <alignment horizontal="right" vertical="center" wrapText="1"/>
    </xf>
    <xf numFmtId="0" fontId="44" fillId="0" borderId="99" xfId="7211" applyFont="1" applyBorder="1" applyAlignment="1">
      <alignment horizontal="left" vertical="center" wrapText="1"/>
    </xf>
    <xf numFmtId="15" fontId="44" fillId="31" borderId="99" xfId="7211" applyNumberFormat="1" applyFont="1" applyFill="1" applyBorder="1" applyAlignment="1">
      <alignment horizontal="right" vertical="center" wrapText="1"/>
    </xf>
    <xf numFmtId="0" fontId="44" fillId="0" borderId="99" xfId="7211" applyFont="1" applyFill="1" applyBorder="1" applyAlignment="1">
      <alignment horizontal="center" vertical="center"/>
    </xf>
    <xf numFmtId="15" fontId="44" fillId="0" borderId="99" xfId="7211" applyNumberFormat="1" applyFont="1" applyFill="1" applyBorder="1" applyAlignment="1">
      <alignment vertical="center"/>
    </xf>
    <xf numFmtId="0" fontId="44" fillId="0" borderId="99" xfId="7211" applyFont="1" applyFill="1" applyBorder="1" applyAlignment="1">
      <alignment horizontal="center"/>
    </xf>
    <xf numFmtId="15" fontId="44" fillId="0" borderId="99" xfId="7211" applyNumberFormat="1" applyFont="1" applyFill="1" applyBorder="1" applyAlignment="1">
      <alignment horizontal="center"/>
    </xf>
    <xf numFmtId="0" fontId="44" fillId="0" borderId="99" xfId="7211" applyFont="1" applyFill="1" applyBorder="1" applyAlignment="1">
      <alignment horizontal="left"/>
    </xf>
    <xf numFmtId="0" fontId="44" fillId="0" borderId="99" xfId="7211" applyFont="1" applyFill="1" applyBorder="1" applyAlignment="1">
      <alignment horizontal="left" wrapText="1"/>
    </xf>
    <xf numFmtId="0" fontId="226" fillId="35" borderId="99" xfId="7223" applyFont="1" applyFill="1" applyBorder="1" applyAlignment="1">
      <alignment horizontal="center" vertical="center"/>
    </xf>
    <xf numFmtId="0" fontId="184" fillId="0" borderId="99" xfId="7223" applyFont="1" applyBorder="1" applyAlignment="1">
      <alignment vertical="center" wrapText="1"/>
    </xf>
    <xf numFmtId="0" fontId="184" fillId="0" borderId="99" xfId="7223" applyFont="1" applyBorder="1" applyAlignment="1">
      <alignment horizontal="center" vertical="center" wrapText="1"/>
    </xf>
    <xf numFmtId="0" fontId="233" fillId="0" borderId="0" xfId="7223" applyFont="1" applyAlignment="1">
      <alignment horizontal="left"/>
    </xf>
    <xf numFmtId="0" fontId="233" fillId="0" borderId="0" xfId="7223" applyFont="1"/>
    <xf numFmtId="0" fontId="233" fillId="0" borderId="0" xfId="7223" applyFont="1" applyAlignment="1">
      <alignment horizontal="center"/>
    </xf>
    <xf numFmtId="0" fontId="181" fillId="0" borderId="0" xfId="7290" applyFont="1" applyBorder="1" applyAlignment="1">
      <alignment horizontal="center" vertical="center" wrapText="1"/>
    </xf>
    <xf numFmtId="0" fontId="213" fillId="30" borderId="99" xfId="7218" applyFont="1" applyFill="1" applyBorder="1" applyAlignment="1">
      <alignment horizontal="center" vertical="center" wrapText="1"/>
    </xf>
    <xf numFmtId="0" fontId="184" fillId="31" borderId="99" xfId="50" applyNumberFormat="1" applyFont="1" applyFill="1" applyBorder="1" applyAlignment="1">
      <alignment horizontal="center" vertical="center"/>
    </xf>
    <xf numFmtId="0" fontId="184" fillId="0" borderId="99" xfId="7218" applyFont="1" applyBorder="1" applyAlignment="1">
      <alignment horizontal="left"/>
    </xf>
    <xf numFmtId="0" fontId="184" fillId="0" borderId="99" xfId="7218" applyFont="1" applyBorder="1" applyAlignment="1">
      <alignment horizontal="left" vertical="center"/>
    </xf>
    <xf numFmtId="0" fontId="181" fillId="0" borderId="99" xfId="7218" applyFont="1" applyFill="1" applyBorder="1" applyAlignment="1">
      <alignment horizontal="right" vertical="center"/>
    </xf>
    <xf numFmtId="0" fontId="181" fillId="0" borderId="99" xfId="7218" applyFont="1" applyFill="1" applyBorder="1"/>
    <xf numFmtId="15" fontId="181" fillId="0" borderId="99" xfId="7218" applyNumberFormat="1" applyFont="1" applyFill="1" applyBorder="1" applyAlignment="1">
      <alignment vertical="center"/>
    </xf>
    <xf numFmtId="15" fontId="181" fillId="0" borderId="99" xfId="7218" applyNumberFormat="1" applyFont="1" applyBorder="1" applyAlignment="1">
      <alignment horizontal="right"/>
    </xf>
    <xf numFmtId="0" fontId="43" fillId="0" borderId="99" xfId="7214" applyFont="1" applyBorder="1"/>
    <xf numFmtId="0" fontId="188" fillId="0" borderId="99" xfId="0" applyFont="1" applyBorder="1" applyAlignment="1">
      <alignment horizontal="center"/>
    </xf>
    <xf numFmtId="1" fontId="180" fillId="0" borderId="99" xfId="821" applyNumberFormat="1" applyFont="1" applyFill="1" applyBorder="1" applyAlignment="1">
      <alignment horizontal="center" vertical="center"/>
    </xf>
    <xf numFmtId="1" fontId="200" fillId="19" borderId="99" xfId="821" applyNumberFormat="1" applyFont="1" applyFill="1" applyBorder="1" applyAlignment="1">
      <alignment horizontal="center" vertical="center"/>
    </xf>
    <xf numFmtId="0" fontId="233" fillId="0" borderId="0" xfId="4218" applyFont="1" applyAlignment="1">
      <alignment horizontal="left"/>
    </xf>
    <xf numFmtId="9" fontId="200" fillId="21" borderId="12" xfId="50" applyFont="1" applyFill="1" applyBorder="1"/>
    <xf numFmtId="9" fontId="206" fillId="21" borderId="99" xfId="50" applyFont="1" applyFill="1" applyBorder="1"/>
    <xf numFmtId="9" fontId="181" fillId="0" borderId="99" xfId="50" applyFont="1" applyFill="1" applyBorder="1"/>
    <xf numFmtId="9" fontId="182" fillId="0" borderId="99" xfId="7223" applyNumberFormat="1" applyFont="1" applyBorder="1" applyAlignment="1">
      <alignment horizontal="center"/>
    </xf>
    <xf numFmtId="0" fontId="213" fillId="30" borderId="86" xfId="367" applyFont="1" applyFill="1" applyBorder="1" applyAlignment="1">
      <alignment horizontal="center" vertical="center"/>
    </xf>
    <xf numFmtId="0" fontId="213" fillId="30" borderId="95" xfId="367" applyFont="1" applyFill="1" applyBorder="1" applyAlignment="1">
      <alignment horizontal="center" vertical="center"/>
    </xf>
    <xf numFmtId="0" fontId="213" fillId="30" borderId="89" xfId="367" applyFont="1" applyFill="1" applyBorder="1" applyAlignment="1">
      <alignment horizontal="center" vertical="center"/>
    </xf>
    <xf numFmtId="0" fontId="213" fillId="30" borderId="99" xfId="367" applyFont="1" applyFill="1" applyBorder="1" applyAlignment="1">
      <alignment horizontal="center" vertical="center"/>
    </xf>
    <xf numFmtId="0" fontId="213" fillId="30" borderId="103" xfId="367" applyFont="1" applyFill="1" applyBorder="1" applyAlignment="1">
      <alignment horizontal="center" vertical="center"/>
    </xf>
    <xf numFmtId="0" fontId="213" fillId="30" borderId="15" xfId="367" applyFont="1" applyFill="1" applyBorder="1" applyAlignment="1">
      <alignment horizontal="center" vertical="center"/>
    </xf>
    <xf numFmtId="0" fontId="181" fillId="0" borderId="0" xfId="0" applyFont="1" applyAlignment="1">
      <alignment horizontal="left" vertical="center" wrapText="1"/>
    </xf>
    <xf numFmtId="0" fontId="188" fillId="19" borderId="89" xfId="0" applyFont="1" applyFill="1" applyBorder="1" applyAlignment="1">
      <alignment horizontal="center" vertical="center" wrapText="1"/>
    </xf>
    <xf numFmtId="0" fontId="181" fillId="0" borderId="0" xfId="221" applyFont="1" applyBorder="1" applyAlignment="1">
      <alignment horizontal="center" vertical="center"/>
    </xf>
    <xf numFmtId="0" fontId="243" fillId="0" borderId="0" xfId="0" applyFont="1" applyAlignment="1">
      <alignment horizontal="right" vertical="center" wrapText="1" readingOrder="1"/>
    </xf>
    <xf numFmtId="0" fontId="188" fillId="19" borderId="109" xfId="0" applyFont="1" applyFill="1" applyBorder="1" applyAlignment="1">
      <alignment horizontal="center" vertical="center"/>
    </xf>
    <xf numFmtId="0" fontId="188" fillId="19" borderId="110" xfId="0" applyFont="1" applyFill="1" applyBorder="1" applyAlignment="1">
      <alignment horizontal="center" vertical="center"/>
    </xf>
    <xf numFmtId="0" fontId="188" fillId="19" borderId="99" xfId="0" applyFont="1" applyFill="1" applyBorder="1" applyAlignment="1">
      <alignment horizontal="center" vertical="center" wrapText="1"/>
    </xf>
    <xf numFmtId="0" fontId="188" fillId="0" borderId="99" xfId="0" applyFont="1" applyBorder="1" applyAlignment="1">
      <alignment horizontal="left" vertical="center" wrapText="1" readingOrder="1"/>
    </xf>
    <xf numFmtId="3" fontId="200" fillId="19" borderId="111" xfId="0" applyNumberFormat="1" applyFont="1" applyFill="1" applyBorder="1" applyAlignment="1">
      <alignment horizontal="center" vertical="center" wrapText="1" readingOrder="1"/>
    </xf>
    <xf numFmtId="3" fontId="200" fillId="19" borderId="112" xfId="0" applyNumberFormat="1" applyFont="1" applyFill="1" applyBorder="1" applyAlignment="1">
      <alignment horizontal="center" vertical="center" wrapText="1" readingOrder="1"/>
    </xf>
    <xf numFmtId="3" fontId="200" fillId="19" borderId="113" xfId="0" applyNumberFormat="1" applyFont="1" applyFill="1" applyBorder="1" applyAlignment="1">
      <alignment horizontal="center" vertical="center" wrapText="1" readingOrder="1"/>
    </xf>
    <xf numFmtId="0" fontId="194" fillId="0" borderId="0" xfId="7251" applyFont="1" applyAlignment="1">
      <alignment vertical="center"/>
    </xf>
    <xf numFmtId="0" fontId="233" fillId="0" borderId="0" xfId="7266" applyFont="1" applyAlignment="1">
      <alignment horizontal="left"/>
    </xf>
    <xf numFmtId="0" fontId="181" fillId="26" borderId="99" xfId="7302" applyFont="1" applyFill="1" applyBorder="1" applyAlignment="1">
      <alignment horizontal="center"/>
    </xf>
    <xf numFmtId="0" fontId="181" fillId="26" borderId="99" xfId="7302" applyFont="1" applyFill="1" applyBorder="1" applyAlignment="1">
      <alignment horizontal="left"/>
    </xf>
    <xf numFmtId="0" fontId="181" fillId="26" borderId="99" xfId="7303" applyFont="1" applyFill="1" applyBorder="1" applyAlignment="1">
      <alignment horizontal="center"/>
    </xf>
    <xf numFmtId="0" fontId="181" fillId="28" borderId="99" xfId="7303" applyFont="1" applyFill="1" applyBorder="1" applyAlignment="1">
      <alignment horizontal="left"/>
    </xf>
    <xf numFmtId="0" fontId="181" fillId="28" borderId="99" xfId="7303" applyFont="1" applyFill="1" applyBorder="1"/>
    <xf numFmtId="0" fontId="180" fillId="0" borderId="0" xfId="59" applyFont="1" applyAlignment="1">
      <alignment vertical="center"/>
    </xf>
    <xf numFmtId="3" fontId="182" fillId="0" borderId="99" xfId="45" applyNumberFormat="1" applyFont="1" applyBorder="1" applyAlignment="1">
      <alignment horizontal="center" vertical="center" wrapText="1"/>
    </xf>
    <xf numFmtId="3" fontId="189" fillId="0" borderId="99" xfId="45" applyNumberFormat="1" applyFont="1" applyBorder="1" applyAlignment="1">
      <alignment horizontal="center" vertical="center" wrapText="1"/>
    </xf>
    <xf numFmtId="0" fontId="181" fillId="0" borderId="99" xfId="0" applyFont="1" applyFill="1" applyBorder="1" applyAlignment="1">
      <alignment horizontal="center" wrapText="1"/>
    </xf>
    <xf numFmtId="0" fontId="181" fillId="0" borderId="99" xfId="59" applyFont="1" applyBorder="1" applyAlignment="1">
      <alignment horizontal="center" vertical="center"/>
    </xf>
    <xf numFmtId="0" fontId="213" fillId="35" borderId="99" xfId="59" applyFont="1" applyFill="1" applyBorder="1" applyAlignment="1">
      <alignment horizontal="center" vertical="center" wrapText="1"/>
    </xf>
    <xf numFmtId="0" fontId="193" fillId="0" borderId="0" xfId="7296" applyFont="1" applyBorder="1" applyAlignment="1">
      <alignment horizontal="center" vertical="center"/>
    </xf>
    <xf numFmtId="0" fontId="263" fillId="0" borderId="0" xfId="7296" applyFont="1" applyFill="1" applyBorder="1" applyAlignment="1">
      <alignment horizontal="center"/>
    </xf>
    <xf numFmtId="0" fontId="272" fillId="0" borderId="16" xfId="0" applyFont="1" applyBorder="1"/>
    <xf numFmtId="0" fontId="273" fillId="30" borderId="99" xfId="0" applyFont="1" applyFill="1" applyBorder="1" applyAlignment="1">
      <alignment horizontal="left" vertical="center" wrapText="1" indent="1"/>
    </xf>
    <xf numFmtId="0" fontId="263" fillId="0" borderId="99" xfId="0" applyFont="1" applyFill="1" applyBorder="1" applyAlignment="1">
      <alignment horizontal="center" textRotation="90" wrapText="1"/>
    </xf>
    <xf numFmtId="0" fontId="272" fillId="0" borderId="99" xfId="0" applyFont="1" applyFill="1" applyBorder="1" applyAlignment="1">
      <alignment horizontal="center" textRotation="90"/>
    </xf>
    <xf numFmtId="0" fontId="157" fillId="0" borderId="99" xfId="0" applyFont="1" applyFill="1" applyBorder="1" applyAlignment="1">
      <alignment horizontal="left" vertical="center" wrapText="1" indent="1" readingOrder="1"/>
    </xf>
    <xf numFmtId="0" fontId="157" fillId="0" borderId="99" xfId="0" applyFont="1" applyFill="1" applyBorder="1" applyAlignment="1">
      <alignment horizontal="center"/>
    </xf>
    <xf numFmtId="0" fontId="157" fillId="0" borderId="99" xfId="0" applyFont="1" applyFill="1" applyBorder="1" applyAlignment="1">
      <alignment horizontal="left" vertical="center" indent="1" readingOrder="1"/>
    </xf>
    <xf numFmtId="0" fontId="263" fillId="19" borderId="99" xfId="0" applyFont="1" applyFill="1" applyBorder="1" applyAlignment="1">
      <alignment horizontal="center"/>
    </xf>
    <xf numFmtId="0" fontId="282" fillId="0" borderId="14" xfId="7296" applyFont="1" applyBorder="1" applyAlignment="1">
      <alignment horizontal="center" wrapText="1"/>
    </xf>
    <xf numFmtId="0" fontId="282" fillId="0" borderId="14" xfId="0" applyFont="1" applyBorder="1" applyAlignment="1">
      <alignment horizontal="center" wrapText="1"/>
    </xf>
    <xf numFmtId="0" fontId="188" fillId="0" borderId="99" xfId="7296" applyFont="1" applyBorder="1" applyAlignment="1">
      <alignment horizontal="left" vertical="center" wrapText="1" indent="1" readingOrder="1"/>
    </xf>
    <xf numFmtId="0" fontId="188" fillId="0" borderId="99" xfId="7296" applyFont="1" applyBorder="1" applyAlignment="1">
      <alignment horizontal="left" vertical="center" indent="1" readingOrder="1"/>
    </xf>
    <xf numFmtId="0" fontId="188" fillId="0" borderId="99" xfId="0" applyFont="1" applyBorder="1" applyAlignment="1">
      <alignment horizontal="left" vertical="center" wrapText="1" indent="1" readingOrder="1"/>
    </xf>
    <xf numFmtId="0" fontId="188" fillId="0" borderId="99" xfId="0" applyFont="1" applyBorder="1" applyAlignment="1">
      <alignment horizontal="left" vertical="center" indent="1" readingOrder="1"/>
    </xf>
    <xf numFmtId="0" fontId="248" fillId="0" borderId="14" xfId="7296" applyFont="1" applyBorder="1" applyAlignment="1">
      <alignment horizontal="center" wrapText="1"/>
    </xf>
    <xf numFmtId="0" fontId="248" fillId="0" borderId="14" xfId="0" applyFont="1" applyBorder="1" applyAlignment="1">
      <alignment horizontal="center" wrapText="1"/>
    </xf>
    <xf numFmtId="0" fontId="213" fillId="30" borderId="99" xfId="0" applyFont="1" applyFill="1" applyBorder="1" applyAlignment="1">
      <alignment horizontal="left" vertical="center" wrapText="1" indent="1"/>
    </xf>
    <xf numFmtId="0" fontId="213" fillId="30" borderId="100" xfId="0" applyFont="1" applyFill="1" applyBorder="1" applyAlignment="1">
      <alignment horizontal="center" vertical="center" wrapText="1"/>
    </xf>
    <xf numFmtId="0" fontId="213" fillId="30" borderId="104" xfId="0" applyFont="1" applyFill="1" applyBorder="1" applyAlignment="1">
      <alignment horizontal="center" vertical="center" wrapText="1"/>
    </xf>
    <xf numFmtId="1" fontId="181" fillId="0" borderId="15" xfId="59" applyNumberFormat="1" applyFont="1" applyFill="1" applyBorder="1" applyAlignment="1">
      <alignment horizontal="center" vertical="center"/>
    </xf>
    <xf numFmtId="0" fontId="181" fillId="0" borderId="85" xfId="45" applyFont="1" applyFill="1" applyBorder="1" applyAlignment="1">
      <alignment horizontal="center" vertical="center" wrapText="1"/>
    </xf>
    <xf numFmtId="1" fontId="41" fillId="0" borderId="99" xfId="50" applyNumberFormat="1" applyFont="1" applyFill="1" applyBorder="1" applyAlignment="1">
      <alignment horizontal="center"/>
    </xf>
    <xf numFmtId="1" fontId="41" fillId="0" borderId="99" xfId="631" applyNumberFormat="1" applyFont="1" applyFill="1" applyBorder="1" applyAlignment="1">
      <alignment horizontal="center"/>
    </xf>
    <xf numFmtId="0" fontId="41" fillId="0" borderId="99" xfId="631" applyFont="1" applyFill="1" applyBorder="1" applyAlignment="1">
      <alignment horizontal="center"/>
    </xf>
    <xf numFmtId="9" fontId="41" fillId="0" borderId="85" xfId="50" applyFont="1" applyFill="1" applyBorder="1" applyAlignment="1">
      <alignment horizontal="center"/>
    </xf>
    <xf numFmtId="3" fontId="41" fillId="0" borderId="99" xfId="50" applyNumberFormat="1" applyFont="1" applyFill="1" applyBorder="1" applyAlignment="1">
      <alignment horizontal="center"/>
    </xf>
    <xf numFmtId="3" fontId="41" fillId="0" borderId="99" xfId="631" applyNumberFormat="1" applyFont="1" applyFill="1" applyBorder="1" applyAlignment="1">
      <alignment horizontal="center"/>
    </xf>
    <xf numFmtId="0" fontId="180" fillId="0" borderId="0" xfId="59" applyFont="1" applyFill="1" applyBorder="1" applyAlignment="1">
      <alignment vertical="center" wrapText="1"/>
    </xf>
    <xf numFmtId="0" fontId="41" fillId="0" borderId="0" xfId="631" applyFont="1"/>
    <xf numFmtId="1" fontId="41" fillId="0" borderId="85" xfId="631" applyNumberFormat="1" applyFont="1" applyFill="1" applyBorder="1" applyAlignment="1">
      <alignment horizontal="center"/>
    </xf>
    <xf numFmtId="1" fontId="41" fillId="0" borderId="85" xfId="50" applyNumberFormat="1" applyFont="1" applyFill="1" applyBorder="1" applyAlignment="1">
      <alignment horizontal="center"/>
    </xf>
    <xf numFmtId="0" fontId="41" fillId="0" borderId="85" xfId="631" applyFont="1" applyBorder="1" applyAlignment="1">
      <alignment horizontal="center"/>
    </xf>
    <xf numFmtId="0" fontId="41" fillId="0" borderId="85" xfId="631" applyFont="1" applyFill="1" applyBorder="1" applyAlignment="1">
      <alignment horizontal="center"/>
    </xf>
    <xf numFmtId="9" fontId="41" fillId="0" borderId="85" xfId="50" applyFont="1" applyBorder="1" applyAlignment="1">
      <alignment horizontal="center"/>
    </xf>
    <xf numFmtId="3" fontId="41" fillId="0" borderId="85" xfId="631" applyNumberFormat="1" applyFont="1" applyFill="1" applyBorder="1" applyAlignment="1">
      <alignment horizontal="center"/>
    </xf>
    <xf numFmtId="3" fontId="41" fillId="0" borderId="85" xfId="50" applyNumberFormat="1" applyFont="1" applyFill="1" applyBorder="1" applyAlignment="1">
      <alignment horizontal="center"/>
    </xf>
    <xf numFmtId="3" fontId="41" fillId="0" borderId="85" xfId="631" applyNumberFormat="1" applyFont="1" applyBorder="1" applyAlignment="1">
      <alignment horizontal="center"/>
    </xf>
    <xf numFmtId="1" fontId="180" fillId="19" borderId="85" xfId="45" applyNumberFormat="1" applyFont="1" applyFill="1" applyBorder="1" applyAlignment="1">
      <alignment horizontal="center" vertical="center" wrapText="1"/>
    </xf>
    <xf numFmtId="1" fontId="180" fillId="19" borderId="114" xfId="45" applyNumberFormat="1" applyFont="1" applyFill="1" applyBorder="1" applyAlignment="1">
      <alignment horizontal="center" vertical="center" wrapText="1"/>
    </xf>
    <xf numFmtId="0" fontId="190" fillId="0" borderId="0" xfId="59" applyFont="1" applyAlignment="1">
      <alignment vertical="center"/>
    </xf>
    <xf numFmtId="0" fontId="190" fillId="0" borderId="0" xfId="46" applyFont="1" applyFill="1" applyBorder="1" applyAlignment="1">
      <alignment horizontal="left" vertical="center"/>
    </xf>
    <xf numFmtId="3" fontId="150" fillId="0" borderId="0" xfId="59" applyNumberFormat="1" applyBorder="1" applyAlignment="1">
      <alignment horizontal="center" vertical="center"/>
    </xf>
    <xf numFmtId="1" fontId="184" fillId="0" borderId="99" xfId="50" applyNumberFormat="1" applyFont="1" applyFill="1" applyBorder="1" applyAlignment="1">
      <alignment horizontal="center"/>
    </xf>
    <xf numFmtId="1" fontId="40" fillId="0" borderId="99" xfId="50" applyNumberFormat="1" applyFont="1" applyFill="1" applyBorder="1" applyAlignment="1">
      <alignment horizontal="center"/>
    </xf>
    <xf numFmtId="0" fontId="184" fillId="0" borderId="99" xfId="631" applyFont="1" applyFill="1" applyBorder="1" applyAlignment="1">
      <alignment horizontal="center"/>
    </xf>
    <xf numFmtId="0" fontId="40" fillId="0" borderId="99" xfId="631" applyFont="1" applyFill="1" applyBorder="1" applyAlignment="1">
      <alignment horizontal="center"/>
    </xf>
    <xf numFmtId="9" fontId="40" fillId="0" borderId="99" xfId="50" applyFont="1" applyFill="1" applyBorder="1" applyAlignment="1">
      <alignment horizontal="center"/>
    </xf>
    <xf numFmtId="9" fontId="243" fillId="31" borderId="99" xfId="50" applyFont="1" applyFill="1" applyBorder="1" applyAlignment="1">
      <alignment horizontal="center" vertical="center"/>
    </xf>
    <xf numFmtId="9" fontId="180" fillId="0" borderId="15" xfId="50" applyFont="1" applyFill="1" applyBorder="1" applyAlignment="1">
      <alignment horizontal="center" vertical="center"/>
    </xf>
    <xf numFmtId="176" fontId="181" fillId="0" borderId="99" xfId="0" applyNumberFormat="1" applyFont="1" applyFill="1" applyBorder="1"/>
    <xf numFmtId="176" fontId="182" fillId="0" borderId="99" xfId="0" applyNumberFormat="1" applyFont="1" applyFill="1" applyBorder="1"/>
    <xf numFmtId="176" fontId="184" fillId="19" borderId="99" xfId="0" applyNumberFormat="1" applyFont="1" applyFill="1" applyBorder="1" applyAlignment="1">
      <alignment horizontal="center"/>
    </xf>
    <xf numFmtId="176" fontId="184" fillId="19" borderId="99" xfId="0" applyNumberFormat="1" applyFont="1" applyFill="1" applyBorder="1"/>
    <xf numFmtId="0" fontId="180" fillId="19" borderId="99" xfId="0" applyFont="1" applyFill="1" applyBorder="1" applyAlignment="1"/>
    <xf numFmtId="2" fontId="180" fillId="19" borderId="99" xfId="0" applyNumberFormat="1" applyFont="1" applyFill="1" applyBorder="1" applyAlignment="1"/>
    <xf numFmtId="0" fontId="183" fillId="0" borderId="0" xfId="0" applyFont="1"/>
    <xf numFmtId="0" fontId="182" fillId="0" borderId="0" xfId="367" applyFont="1"/>
    <xf numFmtId="0" fontId="283" fillId="0" borderId="0" xfId="59" applyFont="1"/>
    <xf numFmtId="1" fontId="283" fillId="0" borderId="0" xfId="59" applyNumberFormat="1" applyFont="1" applyBorder="1"/>
    <xf numFmtId="0" fontId="283" fillId="0" borderId="0" xfId="59" applyFont="1" applyBorder="1"/>
    <xf numFmtId="0" fontId="182" fillId="0" borderId="0" xfId="820" applyFont="1" applyFill="1" applyAlignment="1">
      <alignment horizontal="left" vertical="center"/>
    </xf>
    <xf numFmtId="0" fontId="181" fillId="0" borderId="99" xfId="0" applyFont="1" applyBorder="1" applyAlignment="1">
      <alignment horizontal="center" wrapText="1"/>
    </xf>
    <xf numFmtId="0" fontId="181" fillId="0" borderId="99" xfId="0" applyFont="1" applyBorder="1" applyAlignment="1">
      <alignment horizontal="center" vertical="center" wrapText="1"/>
    </xf>
    <xf numFmtId="0" fontId="233" fillId="0" borderId="0" xfId="7223" applyFont="1" applyBorder="1"/>
    <xf numFmtId="0" fontId="184" fillId="31" borderId="99" xfId="50" applyNumberFormat="1" applyFont="1" applyFill="1" applyBorder="1" applyAlignment="1">
      <alignment horizontal="center"/>
    </xf>
    <xf numFmtId="0" fontId="179" fillId="31" borderId="99" xfId="50" applyNumberFormat="1" applyFont="1" applyFill="1" applyBorder="1" applyAlignment="1">
      <alignment horizontal="center" vertical="center"/>
    </xf>
    <xf numFmtId="0" fontId="213" fillId="30" borderId="99" xfId="7218" applyFont="1" applyFill="1" applyBorder="1" applyAlignment="1">
      <alignment horizontal="center" vertical="center"/>
    </xf>
    <xf numFmtId="0" fontId="181" fillId="0" borderId="99" xfId="7218" applyFont="1" applyFill="1" applyBorder="1" applyAlignment="1">
      <alignment horizontal="left" vertical="center"/>
    </xf>
    <xf numFmtId="0" fontId="181" fillId="0" borderId="99" xfId="7309" applyFont="1" applyFill="1" applyBorder="1"/>
    <xf numFmtId="0" fontId="181" fillId="0" borderId="99" xfId="7218" applyFont="1" applyFill="1" applyBorder="1" applyAlignment="1">
      <alignment vertical="center"/>
    </xf>
    <xf numFmtId="0" fontId="181" fillId="31" borderId="99" xfId="7218" applyFont="1" applyFill="1" applyBorder="1" applyAlignment="1">
      <alignment vertical="center"/>
    </xf>
    <xf numFmtId="0" fontId="181" fillId="0" borderId="99" xfId="7218" applyFont="1" applyBorder="1" applyAlignment="1">
      <alignment horizontal="center"/>
    </xf>
    <xf numFmtId="0" fontId="181" fillId="0" borderId="99" xfId="7218" applyFont="1" applyBorder="1" applyAlignment="1">
      <alignment horizontal="right"/>
    </xf>
    <xf numFmtId="0" fontId="181" fillId="0" borderId="99" xfId="7218" applyFont="1" applyBorder="1" applyAlignment="1">
      <alignment horizontal="center" vertical="center"/>
    </xf>
    <xf numFmtId="15" fontId="181" fillId="0" borderId="99" xfId="7218" applyNumberFormat="1" applyFont="1" applyBorder="1" applyAlignment="1">
      <alignment horizontal="right" vertical="center"/>
    </xf>
    <xf numFmtId="1" fontId="260" fillId="30" borderId="99" xfId="45" applyNumberFormat="1" applyFont="1" applyFill="1" applyBorder="1" applyAlignment="1">
      <alignment horizontal="center" vertical="center" wrapText="1"/>
    </xf>
    <xf numFmtId="0" fontId="180" fillId="19" borderId="99" xfId="59" applyFont="1" applyFill="1" applyBorder="1" applyAlignment="1">
      <alignment horizontal="center" vertical="center"/>
    </xf>
    <xf numFmtId="0" fontId="200" fillId="19" borderId="99" xfId="46" applyFont="1" applyFill="1" applyBorder="1" applyAlignment="1">
      <alignment horizontal="center" vertical="center"/>
    </xf>
    <xf numFmtId="0" fontId="188" fillId="0" borderId="99" xfId="59" applyFont="1" applyFill="1" applyBorder="1" applyAlignment="1">
      <alignment horizontal="left" vertical="center" wrapText="1"/>
    </xf>
    <xf numFmtId="0" fontId="183" fillId="0" borderId="0" xfId="0" applyFont="1" applyAlignment="1">
      <alignment vertical="center"/>
    </xf>
    <xf numFmtId="0" fontId="183" fillId="0" borderId="0" xfId="0" applyFont="1" applyAlignment="1"/>
    <xf numFmtId="0" fontId="191" fillId="0" borderId="0" xfId="59" applyFont="1" applyFill="1" applyBorder="1" applyAlignment="1">
      <alignment vertical="center" wrapText="1"/>
    </xf>
    <xf numFmtId="0" fontId="181" fillId="0" borderId="0" xfId="44" applyFont="1" applyFill="1" applyBorder="1" applyAlignment="1">
      <alignment horizontal="left" vertical="center"/>
    </xf>
    <xf numFmtId="175" fontId="200" fillId="19" borderId="99" xfId="48" applyNumberFormat="1" applyFont="1" applyFill="1" applyBorder="1" applyAlignment="1">
      <alignment horizontal="center" wrapText="1"/>
    </xf>
    <xf numFmtId="0" fontId="233" fillId="0" borderId="0" xfId="7306" applyFont="1"/>
    <xf numFmtId="0" fontId="181" fillId="0" borderId="0" xfId="7220" applyFont="1">
      <alignment vertical="top" wrapText="1"/>
    </xf>
    <xf numFmtId="0" fontId="181" fillId="19" borderId="99" xfId="7220" applyFont="1" applyFill="1" applyBorder="1" applyAlignment="1">
      <alignment horizontal="center" vertical="center" wrapText="1"/>
    </xf>
    <xf numFmtId="0" fontId="180" fillId="19" borderId="99" xfId="7220" applyFont="1" applyFill="1" applyBorder="1" applyAlignment="1">
      <alignment horizontal="center" vertical="center" wrapText="1"/>
    </xf>
    <xf numFmtId="0" fontId="180" fillId="0" borderId="99" xfId="7220" applyFont="1" applyBorder="1" applyAlignment="1">
      <alignment horizontal="center" vertical="center" wrapText="1"/>
    </xf>
    <xf numFmtId="0" fontId="181" fillId="0" borderId="99" xfId="7220" applyFont="1" applyBorder="1" applyAlignment="1">
      <alignment horizontal="center" vertical="center" wrapText="1"/>
    </xf>
    <xf numFmtId="2" fontId="181" fillId="0" borderId="99" xfId="7220" applyNumberFormat="1" applyFont="1" applyBorder="1" applyAlignment="1">
      <alignment horizontal="center" vertical="center" wrapText="1"/>
    </xf>
    <xf numFmtId="2" fontId="180" fillId="31" borderId="99" xfId="7220" applyNumberFormat="1" applyFont="1" applyFill="1" applyBorder="1" applyAlignment="1">
      <alignment horizontal="center" vertical="center" wrapText="1"/>
    </xf>
    <xf numFmtId="0" fontId="200" fillId="19" borderId="99" xfId="7220" applyFont="1" applyFill="1" applyBorder="1" applyAlignment="1">
      <alignment horizontal="center" vertical="center" wrapText="1"/>
    </xf>
    <xf numFmtId="2" fontId="200" fillId="19" borderId="99" xfId="7220" applyNumberFormat="1" applyFont="1" applyFill="1" applyBorder="1" applyAlignment="1">
      <alignment horizontal="center" vertical="center" wrapText="1"/>
    </xf>
    <xf numFmtId="0" fontId="180" fillId="0" borderId="0" xfId="7220" applyFont="1" applyFill="1" applyBorder="1" applyAlignment="1">
      <alignment horizontal="center" vertical="center" wrapText="1"/>
    </xf>
    <xf numFmtId="0" fontId="181" fillId="0" borderId="0" xfId="7220" applyFont="1" applyFill="1" applyBorder="1" applyAlignment="1">
      <alignment horizontal="center" vertical="center" wrapText="1"/>
    </xf>
    <xf numFmtId="2" fontId="181" fillId="0" borderId="0" xfId="7220" applyNumberFormat="1" applyFont="1" applyFill="1" applyBorder="1" applyAlignment="1">
      <alignment horizontal="center" vertical="center" wrapText="1"/>
    </xf>
    <xf numFmtId="2" fontId="213" fillId="0" borderId="0" xfId="7220" applyNumberFormat="1" applyFont="1" applyFill="1" applyBorder="1" applyAlignment="1">
      <alignment horizontal="center" vertical="center" wrapText="1"/>
    </xf>
    <xf numFmtId="0" fontId="181" fillId="0" borderId="0" xfId="7220" applyFont="1" applyFill="1" applyBorder="1">
      <alignment vertical="top" wrapText="1"/>
    </xf>
    <xf numFmtId="0" fontId="200" fillId="0" borderId="0" xfId="7220" applyFont="1" applyFill="1" applyBorder="1" applyAlignment="1">
      <alignment horizontal="center" vertical="center" wrapText="1"/>
    </xf>
    <xf numFmtId="2" fontId="200" fillId="0" borderId="0" xfId="7220" applyNumberFormat="1" applyFont="1" applyFill="1" applyBorder="1" applyAlignment="1">
      <alignment horizontal="center" vertical="center" wrapText="1"/>
    </xf>
    <xf numFmtId="0" fontId="181" fillId="0" borderId="0" xfId="7220" applyFont="1" applyFill="1">
      <alignment vertical="top" wrapText="1"/>
    </xf>
    <xf numFmtId="4" fontId="181" fillId="0" borderId="99" xfId="7220" applyNumberFormat="1" applyFont="1" applyBorder="1" applyAlignment="1">
      <alignment horizontal="center" vertical="center" wrapText="1"/>
    </xf>
    <xf numFmtId="3" fontId="181" fillId="0" borderId="99" xfId="7220" applyNumberFormat="1" applyFont="1" applyBorder="1" applyAlignment="1">
      <alignment horizontal="center" vertical="center" wrapText="1"/>
    </xf>
    <xf numFmtId="1" fontId="213" fillId="30" borderId="99" xfId="45" applyNumberFormat="1" applyFont="1" applyFill="1" applyBorder="1" applyAlignment="1">
      <alignment horizontal="center" vertical="center" wrapText="1"/>
    </xf>
    <xf numFmtId="0" fontId="180" fillId="0" borderId="0" xfId="59" applyFont="1" applyFill="1" applyBorder="1" applyAlignment="1">
      <alignment wrapText="1"/>
    </xf>
    <xf numFmtId="49" fontId="37" fillId="0" borderId="99" xfId="7211" applyNumberFormat="1" applyFont="1" applyFill="1" applyBorder="1" applyAlignment="1">
      <alignment horizontal="center" vertical="center" wrapText="1"/>
    </xf>
    <xf numFmtId="0" fontId="184" fillId="0" borderId="120" xfId="59" applyFont="1" applyFill="1" applyBorder="1" applyAlignment="1">
      <alignment horizontal="center" vertical="center"/>
    </xf>
    <xf numFmtId="0" fontId="285" fillId="19" borderId="120" xfId="59" applyFont="1" applyFill="1" applyBorder="1" applyAlignment="1">
      <alignment horizontal="center" vertical="center"/>
    </xf>
    <xf numFmtId="180" fontId="180" fillId="0" borderId="99" xfId="4211" applyNumberFormat="1" applyFont="1" applyBorder="1" applyAlignment="1">
      <alignment vertical="center"/>
    </xf>
    <xf numFmtId="0" fontId="181" fillId="0" borderId="0" xfId="0" applyFont="1" applyAlignment="1">
      <alignment vertical="center"/>
    </xf>
    <xf numFmtId="180" fontId="181" fillId="31" borderId="99" xfId="4211" applyNumberFormat="1" applyFont="1" applyFill="1" applyBorder="1" applyAlignment="1">
      <alignment vertical="center"/>
    </xf>
    <xf numFmtId="0" fontId="181" fillId="0" borderId="0" xfId="0" applyFont="1" applyFill="1" applyAlignment="1">
      <alignment vertical="center"/>
    </xf>
    <xf numFmtId="180" fontId="285" fillId="19" borderId="99" xfId="4211" applyNumberFormat="1" applyFont="1" applyFill="1" applyBorder="1" applyAlignment="1">
      <alignment vertical="center"/>
    </xf>
    <xf numFmtId="0" fontId="270" fillId="0" borderId="99" xfId="59" applyFont="1" applyFill="1" applyBorder="1" applyAlignment="1">
      <alignment horizontal="center" vertical="center"/>
    </xf>
    <xf numFmtId="180" fontId="181" fillId="0" borderId="99" xfId="4211" applyNumberFormat="1" applyFont="1" applyFill="1" applyBorder="1" applyAlignment="1">
      <alignment vertical="center"/>
    </xf>
    <xf numFmtId="0" fontId="184" fillId="0" borderId="99" xfId="59" applyFont="1" applyFill="1" applyBorder="1" applyAlignment="1">
      <alignment horizontal="center" vertical="center"/>
    </xf>
    <xf numFmtId="180" fontId="181" fillId="0" borderId="99" xfId="59" applyNumberFormat="1" applyFont="1" applyFill="1" applyBorder="1" applyAlignment="1">
      <alignment horizontal="center" vertical="center"/>
    </xf>
    <xf numFmtId="180" fontId="181" fillId="0" borderId="99" xfId="0" applyNumberFormat="1" applyFont="1" applyBorder="1" applyAlignment="1">
      <alignment vertical="center"/>
    </xf>
    <xf numFmtId="0" fontId="180" fillId="0" borderId="99" xfId="0" applyFont="1" applyBorder="1" applyAlignment="1">
      <alignment horizontal="center" vertical="center"/>
    </xf>
    <xf numFmtId="0" fontId="200" fillId="19" borderId="99" xfId="59" applyFont="1" applyFill="1" applyBorder="1" applyAlignment="1">
      <alignment horizontal="center" vertical="center"/>
    </xf>
    <xf numFmtId="180" fontId="200" fillId="19" borderId="99" xfId="4211" applyNumberFormat="1" applyFont="1" applyFill="1" applyBorder="1" applyAlignment="1">
      <alignment vertical="center"/>
    </xf>
    <xf numFmtId="0" fontId="270" fillId="0" borderId="99" xfId="59" applyFont="1" applyBorder="1" applyAlignment="1">
      <alignment horizontal="center" vertical="center"/>
    </xf>
    <xf numFmtId="180" fontId="181" fillId="0" borderId="99" xfId="4211" applyNumberFormat="1" applyFont="1" applyBorder="1" applyAlignment="1">
      <alignment vertical="center"/>
    </xf>
    <xf numFmtId="0" fontId="200" fillId="0" borderId="99" xfId="59" applyFont="1" applyBorder="1" applyAlignment="1">
      <alignment horizontal="center" vertical="center"/>
    </xf>
    <xf numFmtId="180" fontId="200" fillId="0" borderId="99" xfId="4211" applyNumberFormat="1" applyFont="1" applyBorder="1" applyAlignment="1">
      <alignment vertical="center"/>
    </xf>
    <xf numFmtId="180" fontId="181" fillId="0" borderId="0" xfId="0" applyNumberFormat="1" applyFont="1" applyFill="1" applyAlignment="1">
      <alignment vertical="center"/>
    </xf>
    <xf numFmtId="9" fontId="181" fillId="0" borderId="0" xfId="50" applyFont="1" applyAlignment="1">
      <alignment vertical="center"/>
    </xf>
    <xf numFmtId="180" fontId="181" fillId="0" borderId="75" xfId="59" applyNumberFormat="1" applyFont="1" applyFill="1" applyBorder="1" applyAlignment="1">
      <alignment horizontal="center" vertical="center"/>
    </xf>
    <xf numFmtId="180" fontId="184" fillId="31" borderId="120" xfId="59" applyNumberFormat="1" applyFont="1" applyFill="1" applyBorder="1" applyAlignment="1">
      <alignment horizontal="center" vertical="center"/>
    </xf>
    <xf numFmtId="0" fontId="226" fillId="0" borderId="99" xfId="59" applyFont="1" applyFill="1" applyBorder="1" applyAlignment="1">
      <alignment horizontal="center" vertical="center"/>
    </xf>
    <xf numFmtId="180" fontId="206" fillId="0" borderId="99" xfId="4211" applyNumberFormat="1" applyFont="1" applyBorder="1" applyAlignment="1">
      <alignment vertical="center"/>
    </xf>
    <xf numFmtId="0" fontId="213" fillId="30" borderId="120" xfId="367" applyFont="1" applyFill="1" applyBorder="1" applyAlignment="1">
      <alignment horizontal="center"/>
    </xf>
    <xf numFmtId="0" fontId="180" fillId="0" borderId="0" xfId="820" applyFont="1" applyFill="1" applyAlignment="1">
      <alignment horizontal="left" vertical="center"/>
    </xf>
    <xf numFmtId="0" fontId="180" fillId="19" borderId="99" xfId="59" applyFont="1" applyFill="1" applyBorder="1" applyAlignment="1">
      <alignment horizontal="center" vertical="center"/>
    </xf>
    <xf numFmtId="0" fontId="213" fillId="35" borderId="99" xfId="59" applyFont="1" applyFill="1" applyBorder="1" applyAlignment="1">
      <alignment horizontal="center" vertical="center"/>
    </xf>
    <xf numFmtId="0" fontId="180" fillId="19" borderId="99" xfId="0" applyFont="1" applyFill="1" applyBorder="1" applyAlignment="1">
      <alignment horizontal="center"/>
    </xf>
    <xf numFmtId="0" fontId="213" fillId="30" borderId="99" xfId="59" applyFont="1" applyFill="1" applyBorder="1" applyAlignment="1">
      <alignment horizontal="center" vertical="center"/>
    </xf>
    <xf numFmtId="0" fontId="180" fillId="19" borderId="99" xfId="59" applyFont="1" applyFill="1" applyBorder="1" applyAlignment="1">
      <alignment horizontal="center" vertical="center" wrapText="1"/>
    </xf>
    <xf numFmtId="0" fontId="184" fillId="19" borderId="99" xfId="0" applyFont="1" applyFill="1" applyBorder="1" applyAlignment="1">
      <alignment horizontal="center"/>
    </xf>
    <xf numFmtId="0" fontId="200" fillId="19" borderId="99" xfId="820" applyFont="1" applyFill="1" applyBorder="1" applyAlignment="1">
      <alignment horizontal="center" vertical="center"/>
    </xf>
    <xf numFmtId="0" fontId="181" fillId="0" borderId="106" xfId="7216" applyFont="1" applyFill="1" applyBorder="1" applyAlignment="1">
      <alignment horizontal="center" vertical="center" wrapText="1"/>
    </xf>
    <xf numFmtId="0" fontId="181" fillId="0" borderId="15" xfId="7216" applyFont="1" applyFill="1" applyBorder="1" applyAlignment="1">
      <alignment horizontal="center" vertical="center" wrapText="1"/>
    </xf>
    <xf numFmtId="0" fontId="181" fillId="0" borderId="89" xfId="7216" applyFont="1" applyFill="1" applyBorder="1" applyAlignment="1">
      <alignment horizontal="center" vertical="center" wrapText="1"/>
    </xf>
    <xf numFmtId="0" fontId="181" fillId="0" borderId="99" xfId="7216" applyFont="1" applyFill="1" applyBorder="1" applyAlignment="1">
      <alignment horizontal="center" vertical="center" wrapText="1"/>
    </xf>
    <xf numFmtId="0" fontId="181" fillId="0" borderId="99" xfId="7216" applyFont="1" applyFill="1" applyBorder="1" applyAlignment="1">
      <alignment horizontal="left" vertical="center" wrapText="1"/>
    </xf>
    <xf numFmtId="0" fontId="180" fillId="21" borderId="99" xfId="7216" applyFont="1" applyFill="1" applyBorder="1" applyAlignment="1">
      <alignment horizontal="center" vertical="center" wrapText="1"/>
    </xf>
    <xf numFmtId="182" fontId="181" fillId="0" borderId="99" xfId="7216" applyNumberFormat="1" applyFont="1" applyFill="1" applyBorder="1" applyAlignment="1">
      <alignment horizontal="left" vertical="center" wrapText="1"/>
    </xf>
    <xf numFmtId="182" fontId="181" fillId="0" borderId="99" xfId="7216" applyNumberFormat="1" applyFont="1" applyFill="1" applyBorder="1" applyAlignment="1">
      <alignment horizontal="center" vertical="center" wrapText="1"/>
    </xf>
    <xf numFmtId="0" fontId="181" fillId="0" borderId="0" xfId="7216" applyFont="1" applyFill="1" applyBorder="1" applyAlignment="1">
      <alignment horizontal="left" vertical="center" wrapText="1"/>
    </xf>
    <xf numFmtId="0" fontId="181" fillId="0" borderId="99" xfId="7216" applyFont="1" applyFill="1" applyBorder="1" applyAlignment="1">
      <alignment vertical="center" wrapText="1"/>
    </xf>
    <xf numFmtId="0" fontId="213" fillId="30" borderId="99" xfId="0" applyFont="1" applyFill="1" applyBorder="1" applyAlignment="1">
      <alignment horizontal="center" vertical="center"/>
    </xf>
    <xf numFmtId="0" fontId="273" fillId="30" borderId="99" xfId="0" applyFont="1" applyFill="1" applyBorder="1" applyAlignment="1">
      <alignment horizontal="center" vertical="center" wrapText="1"/>
    </xf>
    <xf numFmtId="0" fontId="184" fillId="0" borderId="99" xfId="3799" applyFont="1" applyBorder="1" applyAlignment="1">
      <alignment horizontal="center" vertical="center" wrapText="1"/>
    </xf>
    <xf numFmtId="0" fontId="181" fillId="27" borderId="99" xfId="7293" applyFont="1" applyFill="1" applyBorder="1" applyAlignment="1">
      <alignment horizontal="center" vertical="center" wrapText="1"/>
    </xf>
    <xf numFmtId="0" fontId="181" fillId="26" borderId="99" xfId="7293" applyFont="1" applyFill="1" applyBorder="1" applyAlignment="1">
      <alignment horizontal="center" vertical="center" wrapText="1"/>
    </xf>
    <xf numFmtId="0" fontId="181" fillId="28" borderId="99" xfId="7293" applyFont="1" applyFill="1" applyBorder="1" applyAlignment="1">
      <alignment horizontal="center" vertical="center" wrapText="1"/>
    </xf>
    <xf numFmtId="0" fontId="181" fillId="21" borderId="99" xfId="7293" applyFont="1" applyFill="1" applyBorder="1" applyAlignment="1">
      <alignment horizontal="center" vertical="center" wrapText="1"/>
    </xf>
    <xf numFmtId="0" fontId="181" fillId="24" borderId="99" xfId="7293" applyFont="1" applyFill="1" applyBorder="1" applyAlignment="1">
      <alignment horizontal="center" vertical="center" wrapText="1"/>
    </xf>
    <xf numFmtId="0" fontId="181" fillId="20" borderId="99" xfId="7293" applyFont="1" applyFill="1" applyBorder="1" applyAlignment="1">
      <alignment horizontal="center" vertical="center" wrapText="1"/>
    </xf>
    <xf numFmtId="0" fontId="181" fillId="32" borderId="99" xfId="7293" applyFont="1" applyFill="1" applyBorder="1" applyAlignment="1">
      <alignment horizontal="center" vertical="center" wrapText="1"/>
    </xf>
    <xf numFmtId="0" fontId="181" fillId="21" borderId="99" xfId="7293" applyFont="1" applyFill="1" applyBorder="1" applyAlignment="1">
      <alignment horizontal="left" vertical="center" wrapText="1"/>
    </xf>
    <xf numFmtId="0" fontId="180" fillId="21" borderId="99" xfId="7293" applyFont="1" applyFill="1" applyBorder="1" applyAlignment="1">
      <alignment horizontal="center" vertical="center" wrapText="1"/>
    </xf>
    <xf numFmtId="182" fontId="181" fillId="28" borderId="99" xfId="7293" applyNumberFormat="1" applyFont="1" applyFill="1" applyBorder="1" applyAlignment="1">
      <alignment horizontal="center" vertical="center" wrapText="1"/>
    </xf>
    <xf numFmtId="0" fontId="181" fillId="27" borderId="99" xfId="7293" applyFont="1" applyFill="1" applyBorder="1" applyAlignment="1">
      <alignment horizontal="left" vertical="center" wrapText="1"/>
    </xf>
    <xf numFmtId="182" fontId="181" fillId="27" borderId="99" xfId="7293" applyNumberFormat="1" applyFont="1" applyFill="1" applyBorder="1" applyAlignment="1">
      <alignment horizontal="center" vertical="center" wrapText="1"/>
    </xf>
    <xf numFmtId="0" fontId="181" fillId="28" borderId="99" xfId="7293" applyFont="1" applyFill="1" applyBorder="1" applyAlignment="1">
      <alignment horizontal="left" vertical="center" wrapText="1"/>
    </xf>
    <xf numFmtId="0" fontId="181" fillId="26" borderId="99" xfId="7293" applyFont="1" applyFill="1" applyBorder="1" applyAlignment="1">
      <alignment horizontal="left" vertical="center" wrapText="1"/>
    </xf>
    <xf numFmtId="0" fontId="181" fillId="21" borderId="99" xfId="7293" applyFont="1" applyFill="1" applyBorder="1" applyAlignment="1">
      <alignment vertical="center" wrapText="1"/>
    </xf>
    <xf numFmtId="182" fontId="181" fillId="26" borderId="99" xfId="7293" applyNumberFormat="1" applyFont="1" applyFill="1" applyBorder="1" applyAlignment="1">
      <alignment horizontal="center" vertical="center" wrapText="1"/>
    </xf>
    <xf numFmtId="0" fontId="181" fillId="24" borderId="99" xfId="7293" applyFont="1" applyFill="1" applyBorder="1" applyAlignment="1">
      <alignment horizontal="left" vertical="center" wrapText="1"/>
    </xf>
    <xf numFmtId="0" fontId="181" fillId="20" borderId="99" xfId="7293" applyFont="1" applyFill="1" applyBorder="1" applyAlignment="1">
      <alignment horizontal="left" vertical="center" wrapText="1"/>
    </xf>
    <xf numFmtId="0" fontId="180" fillId="0" borderId="99" xfId="59" applyFont="1" applyFill="1" applyBorder="1" applyAlignment="1">
      <alignment horizontal="center" vertical="center"/>
    </xf>
    <xf numFmtId="0" fontId="243" fillId="0" borderId="99" xfId="0" applyFont="1" applyBorder="1" applyAlignment="1">
      <alignment horizontal="center" vertical="center" wrapText="1"/>
    </xf>
    <xf numFmtId="0" fontId="213" fillId="35" borderId="99" xfId="7223" applyFont="1" applyFill="1" applyBorder="1" applyAlignment="1">
      <alignment horizontal="center"/>
    </xf>
    <xf numFmtId="0" fontId="213" fillId="35" borderId="99" xfId="7223" applyFont="1" applyFill="1" applyBorder="1" applyAlignment="1">
      <alignment horizontal="center" vertical="center"/>
    </xf>
    <xf numFmtId="0" fontId="184" fillId="0" borderId="0" xfId="7290" applyFont="1" applyBorder="1" applyAlignment="1">
      <alignment horizontal="left"/>
    </xf>
    <xf numFmtId="9" fontId="213" fillId="0" borderId="0" xfId="3378" applyFont="1" applyFill="1" applyBorder="1" applyAlignment="1">
      <alignment horizontal="center" vertical="center"/>
    </xf>
    <xf numFmtId="0" fontId="181" fillId="0" borderId="99" xfId="59" applyFont="1" applyBorder="1" applyAlignment="1">
      <alignment horizontal="left" vertical="center"/>
    </xf>
    <xf numFmtId="0" fontId="181" fillId="0" borderId="99" xfId="59" applyFont="1" applyFill="1" applyBorder="1" applyAlignment="1">
      <alignment horizontal="left" vertical="center"/>
    </xf>
    <xf numFmtId="0" fontId="213" fillId="35" borderId="99" xfId="59" applyFont="1" applyFill="1" applyBorder="1" applyAlignment="1">
      <alignment horizontal="center"/>
    </xf>
    <xf numFmtId="0" fontId="213" fillId="35" borderId="99" xfId="59" applyFont="1" applyFill="1" applyBorder="1" applyAlignment="1">
      <alignment horizontal="center" vertical="center" wrapText="1"/>
    </xf>
    <xf numFmtId="0" fontId="213" fillId="30" borderId="99" xfId="4220" applyFont="1" applyFill="1" applyBorder="1" applyAlignment="1">
      <alignment horizontal="center"/>
    </xf>
    <xf numFmtId="0" fontId="188" fillId="0" borderId="99" xfId="0" applyFont="1" applyBorder="1" applyAlignment="1">
      <alignment horizontal="center" vertical="center" wrapText="1"/>
    </xf>
    <xf numFmtId="0" fontId="188" fillId="0" borderId="99" xfId="0" applyFont="1" applyBorder="1" applyAlignment="1">
      <alignment horizontal="center" vertical="center"/>
    </xf>
    <xf numFmtId="0" fontId="179" fillId="0" borderId="0" xfId="7221" applyFont="1" applyAlignment="1">
      <alignment horizontal="left"/>
    </xf>
    <xf numFmtId="0" fontId="181" fillId="0" borderId="99" xfId="59" applyFont="1" applyBorder="1" applyAlignment="1">
      <alignment horizontal="center" vertical="center"/>
    </xf>
    <xf numFmtId="0" fontId="275" fillId="0" borderId="92" xfId="32" applyFont="1" applyFill="1" applyBorder="1" applyAlignment="1" applyProtection="1">
      <alignment horizontal="center" vertical="center"/>
    </xf>
    <xf numFmtId="0" fontId="275" fillId="0" borderId="10" xfId="32" applyFont="1" applyFill="1" applyBorder="1" applyAlignment="1" applyProtection="1">
      <alignment horizontal="center" vertical="center"/>
    </xf>
    <xf numFmtId="0" fontId="275" fillId="0" borderId="12" xfId="32" applyFont="1" applyFill="1" applyBorder="1" applyAlignment="1" applyProtection="1">
      <alignment horizontal="center" vertical="center"/>
    </xf>
    <xf numFmtId="0" fontId="275" fillId="0" borderId="89" xfId="32" applyFont="1" applyFill="1" applyBorder="1" applyAlignment="1" applyProtection="1">
      <alignment horizontal="center" vertical="center"/>
    </xf>
    <xf numFmtId="0" fontId="275" fillId="0" borderId="13" xfId="32" applyFont="1" applyFill="1" applyBorder="1" applyAlignment="1" applyProtection="1">
      <alignment horizontal="center" vertical="center"/>
    </xf>
    <xf numFmtId="0" fontId="275" fillId="0" borderId="107" xfId="32" applyFont="1" applyFill="1" applyBorder="1" applyAlignment="1" applyProtection="1">
      <alignment horizontal="center" vertical="center"/>
    </xf>
    <xf numFmtId="0" fontId="275" fillId="0" borderId="15" xfId="32" applyFont="1" applyFill="1" applyBorder="1" applyAlignment="1" applyProtection="1">
      <alignment horizontal="center" vertical="center"/>
    </xf>
    <xf numFmtId="0" fontId="275" fillId="0" borderId="117" xfId="32" applyFont="1" applyFill="1" applyBorder="1" applyAlignment="1" applyProtection="1">
      <alignment horizontal="center" vertical="center"/>
    </xf>
    <xf numFmtId="0" fontId="275" fillId="0" borderId="114" xfId="32" applyFont="1" applyFill="1" applyBorder="1" applyAlignment="1" applyProtection="1">
      <alignment horizontal="center" vertical="center"/>
    </xf>
    <xf numFmtId="0" fontId="275" fillId="0" borderId="99" xfId="32" applyFont="1" applyFill="1" applyBorder="1" applyAlignment="1" applyProtection="1">
      <alignment horizontal="center" vertical="center"/>
    </xf>
    <xf numFmtId="0" fontId="174" fillId="0" borderId="13" xfId="32" applyFill="1" applyBorder="1" applyAlignment="1" applyProtection="1">
      <alignment horizontal="center" vertical="center"/>
    </xf>
    <xf numFmtId="0" fontId="275" fillId="0" borderId="106" xfId="32" applyFont="1" applyFill="1" applyBorder="1" applyAlignment="1" applyProtection="1">
      <alignment horizontal="center" vertical="center" wrapText="1"/>
    </xf>
    <xf numFmtId="0" fontId="275" fillId="0" borderId="13" xfId="32" applyFont="1" applyFill="1" applyBorder="1" applyAlignment="1" applyProtection="1">
      <alignment horizontal="center"/>
    </xf>
    <xf numFmtId="0" fontId="275" fillId="0" borderId="106" xfId="32" applyFont="1" applyFill="1" applyBorder="1" applyAlignment="1" applyProtection="1">
      <alignment horizontal="center" vertical="center"/>
    </xf>
    <xf numFmtId="0" fontId="191" fillId="0" borderId="0" xfId="221" applyFont="1" applyAlignment="1">
      <alignment horizontal="left" vertical="center"/>
    </xf>
    <xf numFmtId="0" fontId="275" fillId="0" borderId="121" xfId="32" applyFont="1" applyFill="1" applyBorder="1" applyAlignment="1" applyProtection="1">
      <alignment horizontal="center" vertical="center"/>
    </xf>
    <xf numFmtId="0" fontId="275" fillId="0" borderId="11" xfId="32" applyFont="1" applyFill="1" applyBorder="1" applyAlignment="1" applyProtection="1">
      <alignment horizontal="center" vertical="center"/>
    </xf>
    <xf numFmtId="0" fontId="275" fillId="0" borderId="14" xfId="32" applyFont="1" applyFill="1" applyBorder="1" applyAlignment="1" applyProtection="1">
      <alignment horizontal="center" vertical="center"/>
    </xf>
    <xf numFmtId="0" fontId="174" fillId="0" borderId="13" xfId="32" applyFill="1" applyBorder="1" applyAlignment="1" applyProtection="1">
      <alignment horizontal="center"/>
    </xf>
    <xf numFmtId="0" fontId="184" fillId="19" borderId="114" xfId="4221" applyFont="1" applyFill="1" applyBorder="1" applyAlignment="1">
      <alignment vertical="center" wrapText="1"/>
    </xf>
    <xf numFmtId="0" fontId="184" fillId="19" borderId="120" xfId="4221" applyFont="1" applyFill="1" applyBorder="1" applyAlignment="1">
      <alignment vertical="center" wrapText="1"/>
    </xf>
    <xf numFmtId="9" fontId="184" fillId="31" borderId="120" xfId="4221" applyNumberFormat="1" applyFont="1" applyFill="1" applyBorder="1" applyAlignment="1">
      <alignment horizontal="center"/>
    </xf>
    <xf numFmtId="9" fontId="0" fillId="0" borderId="120" xfId="4222" applyFont="1" applyFill="1" applyBorder="1" applyAlignment="1">
      <alignment horizontal="center" vertical="center"/>
    </xf>
    <xf numFmtId="9" fontId="104" fillId="0" borderId="120" xfId="4222" applyFont="1" applyFill="1" applyBorder="1" applyAlignment="1">
      <alignment horizontal="center" vertical="center"/>
    </xf>
    <xf numFmtId="9" fontId="102" fillId="0" borderId="120" xfId="4221" applyNumberFormat="1" applyFont="1" applyFill="1" applyBorder="1" applyAlignment="1">
      <alignment horizontal="center"/>
    </xf>
    <xf numFmtId="9" fontId="104" fillId="0" borderId="120" xfId="4221" applyNumberFormat="1" applyFill="1" applyBorder="1" applyAlignment="1">
      <alignment horizontal="center"/>
    </xf>
    <xf numFmtId="9" fontId="69" fillId="0" borderId="120" xfId="4221" applyNumberFormat="1" applyFont="1" applyFill="1" applyBorder="1" applyAlignment="1">
      <alignment horizontal="center"/>
    </xf>
    <xf numFmtId="9" fontId="58" fillId="0" borderId="120" xfId="4221" applyNumberFormat="1" applyFont="1" applyFill="1" applyBorder="1" applyAlignment="1">
      <alignment horizontal="center"/>
    </xf>
    <xf numFmtId="9" fontId="184" fillId="0" borderId="99" xfId="4221" applyNumberFormat="1" applyFont="1" applyFill="1" applyBorder="1" applyAlignment="1">
      <alignment horizontal="center"/>
    </xf>
    <xf numFmtId="9" fontId="36" fillId="0" borderId="99" xfId="4221" applyNumberFormat="1" applyFont="1" applyFill="1" applyBorder="1" applyAlignment="1">
      <alignment horizontal="center"/>
    </xf>
    <xf numFmtId="9" fontId="36" fillId="0" borderId="120" xfId="4221" applyNumberFormat="1" applyFont="1" applyFill="1" applyBorder="1" applyAlignment="1">
      <alignment horizontal="center"/>
    </xf>
    <xf numFmtId="0" fontId="271" fillId="0" borderId="0" xfId="32" applyFont="1" applyFill="1" applyAlignment="1" applyProtection="1">
      <alignment horizontal="center" vertical="center"/>
    </xf>
    <xf numFmtId="0" fontId="189" fillId="0" borderId="0" xfId="59" applyFont="1" applyFill="1" applyAlignment="1">
      <alignment vertical="center"/>
    </xf>
    <xf numFmtId="0" fontId="182" fillId="0" borderId="0" xfId="59" applyFont="1" applyAlignment="1">
      <alignment horizontal="center" vertical="center"/>
    </xf>
    <xf numFmtId="0" fontId="182" fillId="0" borderId="0" xfId="59" applyFont="1" applyFill="1" applyAlignment="1">
      <alignment vertical="center"/>
    </xf>
    <xf numFmtId="0" fontId="182" fillId="0" borderId="0" xfId="59" applyFont="1" applyAlignment="1">
      <alignment horizontal="left" vertical="center"/>
    </xf>
    <xf numFmtId="3" fontId="182" fillId="0" borderId="0" xfId="59" applyNumberFormat="1" applyFont="1" applyBorder="1" applyAlignment="1">
      <alignment horizontal="center" vertical="center"/>
    </xf>
    <xf numFmtId="0" fontId="189" fillId="0" borderId="0" xfId="59" applyFont="1" applyAlignment="1">
      <alignment vertical="center"/>
    </xf>
    <xf numFmtId="0" fontId="36" fillId="0" borderId="0" xfId="631" applyFont="1"/>
    <xf numFmtId="1" fontId="36" fillId="0" borderId="99" xfId="631" applyNumberFormat="1" applyFont="1" applyFill="1" applyBorder="1" applyAlignment="1">
      <alignment horizontal="center"/>
    </xf>
    <xf numFmtId="1" fontId="36" fillId="0" borderId="99" xfId="50" applyNumberFormat="1" applyFont="1" applyFill="1" applyBorder="1" applyAlignment="1">
      <alignment horizontal="center"/>
    </xf>
    <xf numFmtId="0" fontId="36" fillId="0" borderId="99" xfId="631" applyFont="1" applyFill="1" applyBorder="1" applyAlignment="1">
      <alignment horizontal="center"/>
    </xf>
    <xf numFmtId="9" fontId="36" fillId="0" borderId="99" xfId="50" applyFont="1" applyBorder="1" applyAlignment="1">
      <alignment horizontal="center"/>
    </xf>
    <xf numFmtId="9" fontId="36" fillId="0" borderId="99" xfId="50" applyFont="1" applyFill="1" applyBorder="1" applyAlignment="1">
      <alignment horizontal="center"/>
    </xf>
    <xf numFmtId="0" fontId="36" fillId="0" borderId="99" xfId="631" applyFont="1" applyBorder="1" applyAlignment="1">
      <alignment horizontal="center"/>
    </xf>
    <xf numFmtId="1" fontId="36" fillId="0" borderId="0" xfId="631" applyNumberFormat="1" applyFont="1"/>
    <xf numFmtId="0" fontId="180" fillId="0" borderId="99" xfId="631" applyFont="1" applyFill="1" applyBorder="1" applyAlignment="1">
      <alignment horizontal="center" vertical="center"/>
    </xf>
    <xf numFmtId="0" fontId="180" fillId="0" borderId="85" xfId="631" applyFont="1" applyFill="1" applyBorder="1" applyAlignment="1">
      <alignment horizontal="center" vertical="center"/>
    </xf>
    <xf numFmtId="1" fontId="181" fillId="19" borderId="99" xfId="45" applyNumberFormat="1" applyFont="1" applyFill="1" applyBorder="1" applyAlignment="1">
      <alignment horizontal="center" vertical="center" wrapText="1"/>
    </xf>
    <xf numFmtId="0" fontId="180" fillId="0" borderId="99" xfId="45" applyFont="1" applyFill="1" applyBorder="1" applyAlignment="1">
      <alignment horizontal="center" vertical="center" wrapText="1"/>
    </xf>
    <xf numFmtId="0" fontId="180" fillId="0" borderId="0" xfId="45" applyFont="1" applyFill="1" applyBorder="1" applyAlignment="1">
      <alignment horizontal="center" vertical="center" wrapText="1"/>
    </xf>
    <xf numFmtId="0" fontId="180" fillId="0" borderId="99" xfId="45" applyFont="1" applyFill="1" applyBorder="1" applyAlignment="1">
      <alignment horizontal="right" vertical="center" wrapText="1"/>
    </xf>
    <xf numFmtId="0" fontId="194" fillId="0" borderId="0" xfId="367" applyFont="1" applyFill="1" applyBorder="1" applyAlignment="1">
      <alignment vertical="center" wrapText="1"/>
    </xf>
    <xf numFmtId="0" fontId="182" fillId="0" borderId="0" xfId="367" applyFont="1" applyAlignment="1">
      <alignment wrapText="1"/>
    </xf>
    <xf numFmtId="0" fontId="36" fillId="0" borderId="0" xfId="820" applyFont="1" applyAlignment="1">
      <alignment horizontal="center" vertical="center"/>
    </xf>
    <xf numFmtId="0" fontId="36" fillId="0" borderId="99" xfId="820" applyFont="1" applyFill="1" applyBorder="1" applyAlignment="1">
      <alignment horizontal="center" vertical="center"/>
    </xf>
    <xf numFmtId="0" fontId="36" fillId="0" borderId="99" xfId="820" applyFont="1" applyBorder="1" applyAlignment="1">
      <alignment horizontal="left" vertical="center"/>
    </xf>
    <xf numFmtId="0" fontId="36" fillId="0" borderId="99" xfId="820" applyFont="1" applyBorder="1" applyAlignment="1">
      <alignment horizontal="center" vertical="center"/>
    </xf>
    <xf numFmtId="0" fontId="36" fillId="0" borderId="99" xfId="4226" applyNumberFormat="1" applyFont="1" applyFill="1" applyBorder="1" applyAlignment="1">
      <alignment horizontal="center" vertical="center"/>
    </xf>
    <xf numFmtId="0" fontId="36" fillId="0" borderId="0" xfId="820" applyFont="1" applyAlignment="1">
      <alignment horizontal="left" vertical="center"/>
    </xf>
    <xf numFmtId="0" fontId="36" fillId="0" borderId="0" xfId="4226" applyNumberFormat="1" applyFont="1" applyFill="1" applyBorder="1" applyAlignment="1">
      <alignment horizontal="center" vertical="center"/>
    </xf>
    <xf numFmtId="0" fontId="36" fillId="0" borderId="0" xfId="820" applyFont="1"/>
    <xf numFmtId="0" fontId="36" fillId="0" borderId="0" xfId="820" applyFont="1" applyFill="1" applyAlignment="1">
      <alignment horizontal="center" vertical="center"/>
    </xf>
    <xf numFmtId="0" fontId="36" fillId="0" borderId="99" xfId="367" applyFont="1" applyFill="1" applyBorder="1" applyAlignment="1">
      <alignment horizontal="center"/>
    </xf>
    <xf numFmtId="0" fontId="36" fillId="0" borderId="120" xfId="820" applyFont="1" applyBorder="1" applyAlignment="1">
      <alignment horizontal="left" vertical="center"/>
    </xf>
    <xf numFmtId="0" fontId="36" fillId="0" borderId="99" xfId="7216" applyFont="1" applyFill="1" applyBorder="1" applyAlignment="1">
      <alignment vertical="center" wrapText="1"/>
    </xf>
    <xf numFmtId="0" fontId="36" fillId="0" borderId="99" xfId="7216" applyFont="1" applyFill="1" applyBorder="1" applyAlignment="1">
      <alignment horizontal="left" vertical="center" wrapText="1"/>
    </xf>
    <xf numFmtId="0" fontId="181" fillId="0" borderId="99" xfId="0" applyFont="1" applyFill="1" applyBorder="1" applyAlignment="1">
      <alignment vertical="center"/>
    </xf>
    <xf numFmtId="0" fontId="182" fillId="0" borderId="15" xfId="0" applyFont="1" applyBorder="1" applyAlignment="1">
      <alignment horizontal="center" vertical="center" wrapText="1"/>
    </xf>
    <xf numFmtId="0" fontId="243" fillId="0" borderId="99" xfId="0" applyFont="1" applyBorder="1" applyAlignment="1">
      <alignment horizontal="center" vertical="center" wrapText="1" readingOrder="1"/>
    </xf>
    <xf numFmtId="0" fontId="250" fillId="0" borderId="0" xfId="7251" applyFont="1"/>
    <xf numFmtId="0" fontId="255" fillId="0" borderId="0" xfId="7251" applyFont="1" applyAlignment="1">
      <alignment vertical="center" readingOrder="1"/>
    </xf>
    <xf numFmtId="0" fontId="288" fillId="0" borderId="0" xfId="7251" applyFont="1"/>
    <xf numFmtId="0" fontId="188" fillId="19" borderId="85" xfId="7251" applyFont="1" applyFill="1" applyBorder="1" applyAlignment="1">
      <alignment horizontal="center" vertical="center"/>
    </xf>
    <xf numFmtId="0" fontId="188" fillId="19" borderId="85" xfId="7251" applyFont="1" applyFill="1" applyBorder="1" applyAlignment="1">
      <alignment horizontal="center" vertical="center" wrapText="1"/>
    </xf>
    <xf numFmtId="3" fontId="188" fillId="0" borderId="99" xfId="0" applyNumberFormat="1" applyFont="1" applyFill="1" applyBorder="1" applyAlignment="1">
      <alignment horizontal="center" vertical="center" wrapText="1" readingOrder="1"/>
    </xf>
    <xf numFmtId="3" fontId="188" fillId="0" borderId="85" xfId="7251" applyNumberFormat="1" applyFont="1" applyBorder="1" applyAlignment="1">
      <alignment horizontal="center" vertical="center" wrapText="1"/>
    </xf>
    <xf numFmtId="3" fontId="188" fillId="0" borderId="85" xfId="7251" applyNumberFormat="1" applyFont="1" applyFill="1" applyBorder="1" applyAlignment="1">
      <alignment horizontal="center" vertical="center" wrapText="1"/>
    </xf>
    <xf numFmtId="3" fontId="188" fillId="0" borderId="99" xfId="7251" applyNumberFormat="1" applyFont="1" applyFill="1" applyBorder="1" applyAlignment="1">
      <alignment horizontal="center" vertical="center" wrapText="1"/>
    </xf>
    <xf numFmtId="0" fontId="200" fillId="19" borderId="93" xfId="7251" applyFont="1" applyFill="1" applyBorder="1" applyAlignment="1">
      <alignment vertical="center" wrapText="1" readingOrder="1"/>
    </xf>
    <xf numFmtId="0" fontId="200" fillId="19" borderId="90" xfId="7251" applyFont="1" applyFill="1" applyBorder="1" applyAlignment="1">
      <alignment horizontal="center" vertical="center" wrapText="1" readingOrder="1"/>
    </xf>
    <xf numFmtId="3" fontId="206" fillId="19" borderId="94" xfId="7251" applyNumberFormat="1" applyFont="1" applyFill="1" applyBorder="1" applyAlignment="1">
      <alignment horizontal="center" vertical="center" wrapText="1" readingOrder="1"/>
    </xf>
    <xf numFmtId="3" fontId="206" fillId="19" borderId="95" xfId="7251" applyNumberFormat="1" applyFont="1" applyFill="1" applyBorder="1" applyAlignment="1">
      <alignment horizontal="center" vertical="center"/>
    </xf>
    <xf numFmtId="3" fontId="200" fillId="19" borderId="94" xfId="7251" applyNumberFormat="1" applyFont="1" applyFill="1" applyBorder="1" applyAlignment="1">
      <alignment horizontal="center" vertical="center" wrapText="1" readingOrder="1"/>
    </xf>
    <xf numFmtId="0" fontId="206" fillId="19" borderId="95" xfId="7251" applyFont="1" applyFill="1" applyBorder="1" applyAlignment="1">
      <alignment horizontal="center" vertical="center"/>
    </xf>
    <xf numFmtId="0" fontId="243" fillId="0" borderId="85" xfId="7251" applyFont="1" applyBorder="1" applyAlignment="1">
      <alignment horizontal="center" vertical="center" wrapText="1" readingOrder="1"/>
    </xf>
    <xf numFmtId="0" fontId="188" fillId="0" borderId="85" xfId="7251" applyFont="1" applyBorder="1" applyAlignment="1">
      <alignment horizontal="center" vertical="center"/>
    </xf>
    <xf numFmtId="0" fontId="243" fillId="0" borderId="85" xfId="7251" applyFont="1" applyFill="1" applyBorder="1" applyAlignment="1">
      <alignment horizontal="center" vertical="center" wrapText="1" readingOrder="1"/>
    </xf>
    <xf numFmtId="0" fontId="188" fillId="0" borderId="85" xfId="7251" applyFont="1" applyFill="1" applyBorder="1" applyAlignment="1">
      <alignment horizontal="center" vertical="center"/>
    </xf>
    <xf numFmtId="0" fontId="243" fillId="19" borderId="93" xfId="7251" applyFont="1" applyFill="1" applyBorder="1" applyAlignment="1">
      <alignment vertical="center" wrapText="1" readingOrder="1"/>
    </xf>
    <xf numFmtId="0" fontId="188" fillId="0" borderId="85" xfId="7251" applyFont="1" applyBorder="1" applyAlignment="1">
      <alignment horizontal="left" vertical="center" wrapText="1" readingOrder="1"/>
    </xf>
    <xf numFmtId="0" fontId="279" fillId="0" borderId="85" xfId="7251" applyFont="1" applyFill="1" applyBorder="1" applyAlignment="1">
      <alignment horizontal="left" vertical="center" wrapText="1"/>
    </xf>
    <xf numFmtId="0" fontId="243" fillId="0" borderId="89" xfId="0" applyFont="1" applyBorder="1" applyAlignment="1">
      <alignment horizontal="center" vertical="center" wrapText="1" readingOrder="1"/>
    </xf>
    <xf numFmtId="0" fontId="188" fillId="19" borderId="99" xfId="0" applyFont="1" applyFill="1" applyBorder="1" applyAlignment="1">
      <alignment horizontal="center" vertical="center"/>
    </xf>
    <xf numFmtId="0" fontId="254" fillId="0" borderId="0" xfId="0" applyFont="1" applyAlignment="1">
      <alignment vertical="center" wrapText="1" readingOrder="1"/>
    </xf>
    <xf numFmtId="0" fontId="188" fillId="0" borderId="0" xfId="7251" applyFont="1" applyFill="1"/>
    <xf numFmtId="0" fontId="289" fillId="0" borderId="0" xfId="7251" applyFont="1"/>
    <xf numFmtId="0" fontId="188" fillId="19" borderId="95" xfId="7251" applyFont="1" applyFill="1" applyBorder="1" applyAlignment="1">
      <alignment horizontal="center" vertical="center"/>
    </xf>
    <xf numFmtId="0" fontId="188" fillId="19" borderId="95" xfId="7251" applyFont="1" applyFill="1" applyBorder="1" applyAlignment="1">
      <alignment horizontal="center" vertical="center" wrapText="1"/>
    </xf>
    <xf numFmtId="0" fontId="243" fillId="0" borderId="89" xfId="7251" applyFont="1" applyBorder="1" applyAlignment="1">
      <alignment horizontal="center" vertical="center" wrapText="1" readingOrder="1"/>
    </xf>
    <xf numFmtId="0" fontId="279" fillId="0" borderId="95" xfId="7251" applyFont="1" applyBorder="1" applyAlignment="1">
      <alignment horizontal="left" vertical="center" wrapText="1"/>
    </xf>
    <xf numFmtId="0" fontId="188" fillId="0" borderId="99" xfId="7251" applyFont="1" applyBorder="1" applyAlignment="1">
      <alignment horizontal="center" vertical="center"/>
    </xf>
    <xf numFmtId="0" fontId="188" fillId="0" borderId="99" xfId="7251" applyFont="1" applyBorder="1" applyAlignment="1">
      <alignment vertical="center"/>
    </xf>
    <xf numFmtId="3" fontId="188" fillId="0" borderId="99" xfId="7251" applyNumberFormat="1" applyFont="1" applyFill="1" applyBorder="1" applyAlignment="1">
      <alignment horizontal="center" vertical="center" wrapText="1" readingOrder="1"/>
    </xf>
    <xf numFmtId="3" fontId="188" fillId="0" borderId="99" xfId="7251" applyNumberFormat="1" applyFont="1" applyBorder="1" applyAlignment="1">
      <alignment horizontal="center" vertical="center" wrapText="1" readingOrder="1"/>
    </xf>
    <xf numFmtId="3" fontId="206" fillId="19" borderId="96" xfId="7251" applyNumberFormat="1" applyFont="1" applyFill="1" applyBorder="1" applyAlignment="1">
      <alignment horizontal="center" vertical="center" wrapText="1" readingOrder="1"/>
    </xf>
    <xf numFmtId="0" fontId="243" fillId="0" borderId="95" xfId="7251" applyFont="1" applyBorder="1" applyAlignment="1">
      <alignment horizontal="center" vertical="center" wrapText="1" readingOrder="1"/>
    </xf>
    <xf numFmtId="0" fontId="188" fillId="0" borderId="95" xfId="7251" applyFont="1" applyBorder="1" applyAlignment="1">
      <alignment horizontal="left" vertical="center" wrapText="1" readingOrder="1"/>
    </xf>
    <xf numFmtId="0" fontId="188" fillId="0" borderId="105" xfId="7251" applyFont="1" applyBorder="1" applyAlignment="1">
      <alignment horizontal="left" vertical="center" wrapText="1" readingOrder="1"/>
    </xf>
    <xf numFmtId="0" fontId="188" fillId="0" borderId="105" xfId="7251" applyFont="1" applyFill="1" applyBorder="1" applyAlignment="1">
      <alignment horizontal="left" vertical="center" wrapText="1" readingOrder="1"/>
    </xf>
    <xf numFmtId="0" fontId="188" fillId="0" borderId="99" xfId="7251" applyFont="1" applyFill="1" applyBorder="1" applyAlignment="1">
      <alignment horizontal="center" vertical="center"/>
    </xf>
    <xf numFmtId="0" fontId="188" fillId="0" borderId="99" xfId="7251" applyFont="1" applyFill="1" applyBorder="1" applyAlignment="1">
      <alignment vertical="center"/>
    </xf>
    <xf numFmtId="3" fontId="200" fillId="19" borderId="96" xfId="7251" applyNumberFormat="1" applyFont="1" applyFill="1" applyBorder="1" applyAlignment="1">
      <alignment horizontal="center" vertical="center" wrapText="1" readingOrder="1"/>
    </xf>
    <xf numFmtId="0" fontId="188" fillId="0" borderId="95" xfId="7251" applyFont="1" applyBorder="1" applyAlignment="1">
      <alignment horizontal="center" vertical="center"/>
    </xf>
    <xf numFmtId="3" fontId="188" fillId="0" borderId="95" xfId="7251" applyNumberFormat="1" applyFont="1" applyFill="1" applyBorder="1" applyAlignment="1">
      <alignment horizontal="center" vertical="center" wrapText="1" readingOrder="1"/>
    </xf>
    <xf numFmtId="3" fontId="188" fillId="0" borderId="95" xfId="7251" applyNumberFormat="1" applyFont="1" applyBorder="1" applyAlignment="1">
      <alignment horizontal="center" vertical="center" wrapText="1" readingOrder="1"/>
    </xf>
    <xf numFmtId="0" fontId="188" fillId="0" borderId="95" xfId="7251" applyFont="1" applyBorder="1" applyAlignment="1">
      <alignment vertical="center"/>
    </xf>
    <xf numFmtId="0" fontId="290" fillId="0" borderId="0" xfId="32" applyFont="1" applyAlignment="1" applyProtection="1"/>
    <xf numFmtId="0" fontId="281" fillId="0" borderId="0" xfId="7296" applyFont="1"/>
    <xf numFmtId="0" fontId="284" fillId="0" borderId="0" xfId="7296" applyFont="1" applyAlignment="1">
      <alignment vertical="center"/>
    </xf>
    <xf numFmtId="0" fontId="284" fillId="0" borderId="0" xfId="7296" applyFont="1"/>
    <xf numFmtId="0" fontId="291" fillId="0" borderId="0" xfId="7296" applyFont="1" applyAlignment="1">
      <alignment horizontal="right"/>
    </xf>
    <xf numFmtId="2" fontId="284" fillId="0" borderId="0" xfId="7296" applyNumberFormat="1" applyFont="1"/>
    <xf numFmtId="2" fontId="272" fillId="0" borderId="0" xfId="7296" applyNumberFormat="1" applyFont="1"/>
    <xf numFmtId="0" fontId="172" fillId="0" borderId="99" xfId="7296" applyFont="1" applyBorder="1" applyAlignment="1">
      <alignment horizontal="center" vertical="center" wrapText="1"/>
    </xf>
    <xf numFmtId="0" fontId="172" fillId="0" borderId="99" xfId="0" applyFont="1" applyFill="1" applyBorder="1" applyAlignment="1">
      <alignment horizontal="center" vertical="center" wrapText="1"/>
    </xf>
    <xf numFmtId="0" fontId="36" fillId="0" borderId="0" xfId="7296" applyFont="1"/>
    <xf numFmtId="0" fontId="185" fillId="0" borderId="0" xfId="7296" applyFont="1"/>
    <xf numFmtId="0" fontId="36" fillId="0" borderId="16" xfId="7296" applyFont="1" applyBorder="1"/>
    <xf numFmtId="0" fontId="36" fillId="0" borderId="0" xfId="7296" applyFont="1" applyAlignment="1">
      <alignment vertical="center"/>
    </xf>
    <xf numFmtId="0" fontId="202" fillId="0" borderId="0" xfId="7296" applyFont="1" applyAlignment="1">
      <alignment vertical="center"/>
    </xf>
    <xf numFmtId="0" fontId="36" fillId="0" borderId="99" xfId="7296" applyFont="1" applyBorder="1" applyAlignment="1">
      <alignment horizontal="center"/>
    </xf>
    <xf numFmtId="0" fontId="36" fillId="0" borderId="16" xfId="0" applyFont="1" applyBorder="1"/>
    <xf numFmtId="0" fontId="36" fillId="0" borderId="99" xfId="7296" applyFont="1" applyFill="1" applyBorder="1" applyAlignment="1">
      <alignment horizontal="center"/>
    </xf>
    <xf numFmtId="0" fontId="36" fillId="0" borderId="100" xfId="7296" applyFont="1" applyFill="1" applyBorder="1"/>
    <xf numFmtId="0" fontId="36" fillId="0" borderId="104" xfId="7296" applyFont="1" applyFill="1" applyBorder="1" applyAlignment="1">
      <alignment horizontal="center"/>
    </xf>
    <xf numFmtId="0" fontId="36" fillId="0" borderId="105" xfId="7296" applyFont="1" applyFill="1" applyBorder="1" applyAlignment="1">
      <alignment horizontal="center"/>
    </xf>
    <xf numFmtId="0" fontId="243" fillId="0" borderId="99" xfId="7296" applyFont="1" applyBorder="1" applyAlignment="1">
      <alignment horizontal="center" vertical="center" wrapText="1"/>
    </xf>
    <xf numFmtId="0" fontId="36" fillId="0" borderId="0" xfId="4218" applyFont="1" applyAlignment="1">
      <alignment horizontal="left"/>
    </xf>
    <xf numFmtId="0" fontId="36" fillId="0" borderId="0" xfId="4218" applyFont="1"/>
    <xf numFmtId="0" fontId="36" fillId="0" borderId="0" xfId="4218" applyFont="1" applyAlignment="1">
      <alignment horizontal="center"/>
    </xf>
    <xf numFmtId="0" fontId="36" fillId="0" borderId="0" xfId="3799" applyFont="1" applyAlignment="1">
      <alignment vertical="center"/>
    </xf>
    <xf numFmtId="0" fontId="36" fillId="18" borderId="99" xfId="4218" applyNumberFormat="1" applyFont="1" applyFill="1" applyBorder="1" applyAlignment="1">
      <alignment horizontal="center"/>
    </xf>
    <xf numFmtId="0" fontId="36" fillId="0" borderId="99" xfId="4218" applyNumberFormat="1" applyFont="1" applyFill="1" applyBorder="1" applyAlignment="1">
      <alignment horizontal="center"/>
    </xf>
    <xf numFmtId="0" fontId="36" fillId="0" borderId="99" xfId="3799" applyFont="1" applyBorder="1" applyAlignment="1">
      <alignment vertical="center"/>
    </xf>
    <xf numFmtId="0" fontId="36" fillId="0" borderId="99" xfId="3799" applyFont="1" applyBorder="1" applyAlignment="1">
      <alignment horizontal="center" vertical="center"/>
    </xf>
    <xf numFmtId="0" fontId="36" fillId="21" borderId="99" xfId="3799" applyFont="1" applyFill="1" applyBorder="1" applyAlignment="1">
      <alignment horizontal="center" vertical="center"/>
    </xf>
    <xf numFmtId="0" fontId="36" fillId="0" borderId="99" xfId="3799" applyFont="1" applyFill="1" applyBorder="1" applyAlignment="1">
      <alignment horizontal="center" vertical="center"/>
    </xf>
    <xf numFmtId="0" fontId="36" fillId="0" borderId="85" xfId="4218" applyFont="1" applyBorder="1"/>
    <xf numFmtId="0" fontId="36" fillId="0" borderId="99" xfId="4218" applyFont="1" applyBorder="1"/>
    <xf numFmtId="0" fontId="36" fillId="0" borderId="106" xfId="4218" applyFont="1" applyBorder="1"/>
    <xf numFmtId="0" fontId="36" fillId="0" borderId="108" xfId="4218" applyFont="1" applyBorder="1" applyAlignment="1">
      <alignment vertical="center"/>
    </xf>
    <xf numFmtId="0" fontId="36" fillId="0" borderId="108" xfId="4218" applyFont="1" applyBorder="1" applyAlignment="1">
      <alignment horizontal="center"/>
    </xf>
    <xf numFmtId="0" fontId="36" fillId="0" borderId="108" xfId="4218" applyFont="1" applyBorder="1"/>
    <xf numFmtId="0" fontId="36" fillId="0" borderId="99" xfId="4218" applyFont="1" applyFill="1" applyBorder="1" applyAlignment="1">
      <alignment horizontal="center"/>
    </xf>
    <xf numFmtId="9" fontId="182" fillId="0" borderId="0" xfId="50" applyFont="1"/>
    <xf numFmtId="0" fontId="194" fillId="0" borderId="52" xfId="43" applyFont="1" applyFill="1" applyBorder="1" applyAlignment="1">
      <alignment horizontal="center" vertical="center"/>
    </xf>
    <xf numFmtId="0" fontId="194" fillId="0" borderId="0" xfId="43" applyFont="1" applyFill="1" applyBorder="1" applyAlignment="1">
      <alignment horizontal="center" vertical="center"/>
    </xf>
    <xf numFmtId="0" fontId="194" fillId="0" borderId="55" xfId="43" applyFont="1" applyFill="1" applyBorder="1" applyAlignment="1">
      <alignment horizontal="center" vertical="center"/>
    </xf>
    <xf numFmtId="0" fontId="181" fillId="0" borderId="0" xfId="43" applyFont="1" applyAlignment="1">
      <alignment horizontal="center" vertical="center"/>
    </xf>
    <xf numFmtId="0" fontId="194" fillId="0" borderId="0" xfId="43" applyFont="1" applyAlignment="1">
      <alignment horizontal="center" vertical="center"/>
    </xf>
    <xf numFmtId="0" fontId="180" fillId="0" borderId="99" xfId="629" applyFont="1" applyFill="1" applyBorder="1" applyAlignment="1">
      <alignment horizontal="center" vertical="center"/>
    </xf>
    <xf numFmtId="0" fontId="36" fillId="0" borderId="0" xfId="626" applyFont="1"/>
    <xf numFmtId="9" fontId="36" fillId="0" borderId="12" xfId="50" applyFont="1" applyBorder="1"/>
    <xf numFmtId="9" fontId="36" fillId="0" borderId="14" xfId="50" applyFont="1" applyBorder="1"/>
    <xf numFmtId="9" fontId="36" fillId="0" borderId="99" xfId="50" applyFont="1" applyFill="1" applyBorder="1"/>
    <xf numFmtId="0" fontId="213" fillId="30" borderId="99" xfId="0" applyFont="1" applyFill="1" applyBorder="1"/>
    <xf numFmtId="0" fontId="213" fillId="37" borderId="99" xfId="0" applyFont="1" applyFill="1" applyBorder="1" applyAlignment="1">
      <alignment horizontal="center"/>
    </xf>
    <xf numFmtId="0" fontId="36" fillId="0" borderId="0" xfId="0" applyFont="1" applyFill="1"/>
    <xf numFmtId="0" fontId="36" fillId="0" borderId="99" xfId="0" applyFont="1" applyBorder="1"/>
    <xf numFmtId="0" fontId="36" fillId="0" borderId="99" xfId="0" applyFont="1" applyBorder="1" applyAlignment="1">
      <alignment horizontal="center"/>
    </xf>
    <xf numFmtId="49" fontId="36" fillId="0" borderId="99" xfId="0" applyNumberFormat="1" applyFont="1" applyBorder="1" applyAlignment="1">
      <alignment horizontal="right"/>
    </xf>
    <xf numFmtId="0" fontId="36" fillId="0" borderId="99" xfId="0" applyFont="1" applyBorder="1" applyAlignment="1">
      <alignment horizontal="right"/>
    </xf>
    <xf numFmtId="0" fontId="271" fillId="0" borderId="0" xfId="32" applyFont="1" applyFill="1" applyAlignment="1" applyProtection="1">
      <alignment horizontal="left" vertical="center"/>
    </xf>
    <xf numFmtId="0" fontId="182" fillId="0" borderId="0" xfId="59" applyFont="1" applyFill="1" applyAlignment="1">
      <alignment horizontal="left" vertical="center"/>
    </xf>
    <xf numFmtId="0" fontId="182" fillId="0" borderId="0" xfId="59" applyFont="1" applyFill="1" applyBorder="1" applyAlignment="1">
      <alignment horizontal="left" vertical="center"/>
    </xf>
    <xf numFmtId="0" fontId="36" fillId="0" borderId="0" xfId="7267" applyFont="1" applyFill="1" applyBorder="1" applyAlignment="1" applyProtection="1">
      <alignment horizontal="center" vertical="center"/>
      <protection locked="0"/>
    </xf>
    <xf numFmtId="0" fontId="36" fillId="0" borderId="0" xfId="7267" applyFont="1" applyFill="1" applyBorder="1" applyAlignment="1" applyProtection="1">
      <alignment vertical="center"/>
      <protection locked="0"/>
    </xf>
    <xf numFmtId="0" fontId="36" fillId="0" borderId="0" xfId="7268" applyFont="1" applyFill="1" applyAlignment="1">
      <alignment vertical="center"/>
    </xf>
    <xf numFmtId="14" fontId="36" fillId="26" borderId="99" xfId="7266" applyNumberFormat="1" applyFont="1" applyFill="1" applyBorder="1" applyAlignment="1">
      <alignment horizontal="center"/>
    </xf>
    <xf numFmtId="0" fontId="36" fillId="26" borderId="99" xfId="7266" applyFont="1" applyFill="1" applyBorder="1" applyAlignment="1">
      <alignment horizontal="center"/>
    </xf>
    <xf numFmtId="0" fontId="36" fillId="26" borderId="99" xfId="7266" applyFont="1" applyFill="1" applyBorder="1"/>
    <xf numFmtId="0" fontId="36" fillId="28" borderId="99" xfId="7266" applyFont="1" applyFill="1" applyBorder="1" applyAlignment="1">
      <alignment horizontal="center"/>
    </xf>
    <xf numFmtId="14" fontId="36" fillId="28" borderId="99" xfId="7266" applyNumberFormat="1" applyFont="1" applyFill="1" applyBorder="1" applyAlignment="1">
      <alignment horizontal="center"/>
    </xf>
    <xf numFmtId="0" fontId="36" fillId="28" borderId="99" xfId="7266" applyFont="1" applyFill="1" applyBorder="1"/>
    <xf numFmtId="14" fontId="36" fillId="26" borderId="99" xfId="0" applyNumberFormat="1" applyFont="1" applyFill="1" applyBorder="1" applyAlignment="1">
      <alignment horizontal="center"/>
    </xf>
    <xf numFmtId="0" fontId="36" fillId="26" borderId="99" xfId="0" applyFont="1" applyFill="1" applyBorder="1"/>
    <xf numFmtId="0" fontId="36" fillId="26" borderId="99" xfId="0" applyFont="1" applyFill="1" applyBorder="1" applyAlignment="1">
      <alignment horizontal="center"/>
    </xf>
    <xf numFmtId="14" fontId="36" fillId="28" borderId="99" xfId="7266" applyNumberFormat="1" applyFont="1" applyFill="1" applyBorder="1"/>
    <xf numFmtId="0" fontId="36" fillId="28" borderId="99" xfId="7266" applyFont="1" applyFill="1" applyBorder="1" applyAlignment="1">
      <alignment horizontal="left"/>
    </xf>
    <xf numFmtId="0" fontId="36" fillId="0" borderId="0" xfId="7266" applyFont="1"/>
    <xf numFmtId="14" fontId="36" fillId="26" borderId="99" xfId="7303" applyNumberFormat="1" applyFont="1" applyFill="1" applyBorder="1" applyAlignment="1">
      <alignment horizontal="center"/>
    </xf>
    <xf numFmtId="0" fontId="36" fillId="26" borderId="99" xfId="7303" applyFont="1" applyFill="1" applyBorder="1" applyAlignment="1">
      <alignment horizontal="center"/>
    </xf>
    <xf numFmtId="0" fontId="36" fillId="26" borderId="99" xfId="7303" applyFont="1" applyFill="1" applyBorder="1" applyAlignment="1">
      <alignment horizontal="left"/>
    </xf>
    <xf numFmtId="0" fontId="36" fillId="28" borderId="99" xfId="7303" applyFont="1" applyFill="1" applyBorder="1" applyAlignment="1">
      <alignment horizontal="center"/>
    </xf>
    <xf numFmtId="14" fontId="36" fillId="28" borderId="105" xfId="7303" applyNumberFormat="1" applyFont="1" applyFill="1" applyBorder="1"/>
    <xf numFmtId="0" fontId="36" fillId="28" borderId="99" xfId="7303" applyFont="1" applyFill="1" applyBorder="1" applyAlignment="1">
      <alignment horizontal="left"/>
    </xf>
    <xf numFmtId="14" fontId="36" fillId="28" borderId="103" xfId="7303" applyNumberFormat="1" applyFont="1" applyFill="1" applyBorder="1"/>
    <xf numFmtId="14" fontId="36" fillId="28" borderId="99" xfId="7303" applyNumberFormat="1" applyFont="1" applyFill="1" applyBorder="1"/>
    <xf numFmtId="14" fontId="36" fillId="26" borderId="99" xfId="7302" applyNumberFormat="1" applyFont="1" applyFill="1" applyBorder="1" applyAlignment="1">
      <alignment horizontal="center"/>
    </xf>
    <xf numFmtId="0" fontId="36" fillId="26" borderId="99" xfId="7302" applyFont="1" applyFill="1" applyBorder="1" applyAlignment="1">
      <alignment horizontal="center"/>
    </xf>
    <xf numFmtId="0" fontId="36" fillId="28" borderId="99" xfId="7303" applyFont="1" applyFill="1" applyBorder="1"/>
    <xf numFmtId="0" fontId="182" fillId="28" borderId="99" xfId="7303" applyFont="1" applyFill="1" applyBorder="1" applyAlignment="1">
      <alignment horizontal="left"/>
    </xf>
    <xf numFmtId="0" fontId="36" fillId="0" borderId="0" xfId="7266" applyFont="1" applyAlignment="1">
      <alignment horizontal="center"/>
    </xf>
    <xf numFmtId="14" fontId="36" fillId="26" borderId="99" xfId="7269" applyNumberFormat="1" applyFont="1" applyFill="1" applyBorder="1" applyAlignment="1">
      <alignment horizontal="center"/>
    </xf>
    <xf numFmtId="0" fontId="36" fillId="26" borderId="99" xfId="7269" applyFont="1" applyFill="1" applyBorder="1" applyAlignment="1">
      <alignment horizontal="center"/>
    </xf>
    <xf numFmtId="0" fontId="36" fillId="26" borderId="99" xfId="7269" applyFont="1" applyFill="1" applyBorder="1"/>
    <xf numFmtId="0" fontId="36" fillId="28" borderId="99" xfId="7269" applyFont="1" applyFill="1" applyBorder="1" applyAlignment="1">
      <alignment horizontal="center"/>
    </xf>
    <xf numFmtId="14" fontId="36" fillId="28" borderId="99" xfId="7269" applyNumberFormat="1" applyFont="1" applyFill="1" applyBorder="1" applyAlignment="1">
      <alignment horizontal="center"/>
    </xf>
    <xf numFmtId="0" fontId="36" fillId="28" borderId="99" xfId="7269" applyFont="1" applyFill="1" applyBorder="1"/>
    <xf numFmtId="14" fontId="36" fillId="28" borderId="99" xfId="7269" applyNumberFormat="1" applyFont="1" applyFill="1" applyBorder="1"/>
    <xf numFmtId="14" fontId="36" fillId="26" borderId="99" xfId="7269" applyNumberFormat="1" applyFont="1" applyFill="1" applyBorder="1" applyAlignment="1">
      <alignment horizontal="left"/>
    </xf>
    <xf numFmtId="0" fontId="36" fillId="28" borderId="99" xfId="7269" applyFont="1" applyFill="1" applyBorder="1" applyAlignment="1">
      <alignment horizontal="left"/>
    </xf>
    <xf numFmtId="14" fontId="36" fillId="26" borderId="99" xfId="0" applyNumberFormat="1" applyFont="1" applyFill="1" applyBorder="1" applyAlignment="1">
      <alignment horizontal="left"/>
    </xf>
    <xf numFmtId="14" fontId="36" fillId="26" borderId="99" xfId="7304" applyNumberFormat="1" applyFont="1" applyFill="1" applyBorder="1" applyAlignment="1">
      <alignment horizontal="center" vertical="center"/>
    </xf>
    <xf numFmtId="0" fontId="36" fillId="26" borderId="99" xfId="7269" applyFont="1" applyFill="1" applyBorder="1" applyAlignment="1">
      <alignment horizontal="center" vertical="center"/>
    </xf>
    <xf numFmtId="0" fontId="36" fillId="26" borderId="99" xfId="7269" applyFont="1" applyFill="1" applyBorder="1" applyAlignment="1">
      <alignment vertical="center"/>
    </xf>
    <xf numFmtId="14" fontId="36" fillId="26" borderId="99" xfId="7304" applyNumberFormat="1" applyFont="1" applyFill="1" applyBorder="1" applyAlignment="1">
      <alignment horizontal="center" vertical="center" wrapText="1"/>
    </xf>
    <xf numFmtId="0" fontId="36" fillId="0" borderId="0" xfId="7269" applyFont="1" applyAlignment="1">
      <alignment horizontal="left"/>
    </xf>
    <xf numFmtId="0" fontId="36" fillId="0" borderId="0" xfId="7269" applyFont="1" applyAlignment="1">
      <alignment horizontal="center"/>
    </xf>
    <xf numFmtId="0" fontId="36" fillId="0" borderId="0" xfId="7269" applyFont="1"/>
    <xf numFmtId="0" fontId="271" fillId="0" borderId="0" xfId="32" applyFont="1" applyAlignment="1" applyProtection="1">
      <alignment horizontal="center" vertical="center"/>
    </xf>
    <xf numFmtId="0" fontId="182" fillId="26" borderId="99" xfId="0" applyFont="1" applyFill="1" applyBorder="1" applyAlignment="1">
      <alignment horizontal="left" vertical="center" wrapText="1"/>
    </xf>
    <xf numFmtId="0" fontId="182" fillId="0" borderId="99" xfId="0" applyFont="1" applyFill="1" applyBorder="1" applyAlignment="1">
      <alignment horizontal="center" vertical="center" wrapText="1"/>
    </xf>
    <xf numFmtId="15" fontId="182" fillId="0" borderId="99" xfId="0" applyNumberFormat="1" applyFont="1" applyFill="1" applyBorder="1" applyAlignment="1">
      <alignment horizontal="center" vertical="center" wrapText="1"/>
    </xf>
    <xf numFmtId="0" fontId="182" fillId="0" borderId="99" xfId="0" applyFont="1" applyBorder="1" applyAlignment="1">
      <alignment horizontal="center" vertical="center" wrapText="1"/>
    </xf>
    <xf numFmtId="15" fontId="182" fillId="0" borderId="99" xfId="0" applyNumberFormat="1" applyFont="1" applyBorder="1" applyAlignment="1">
      <alignment horizontal="center" vertical="center" wrapText="1"/>
    </xf>
    <xf numFmtId="0" fontId="213" fillId="30" borderId="99" xfId="0" applyFont="1" applyFill="1" applyBorder="1" applyAlignment="1">
      <alignment horizontal="center" wrapText="1"/>
    </xf>
    <xf numFmtId="0" fontId="36" fillId="0" borderId="99" xfId="0" applyFont="1" applyFill="1" applyBorder="1" applyAlignment="1">
      <alignment wrapText="1"/>
    </xf>
    <xf numFmtId="0" fontId="36" fillId="0" borderId="99" xfId="0" applyFont="1" applyFill="1" applyBorder="1" applyAlignment="1">
      <alignment horizontal="center" vertical="center" wrapText="1"/>
    </xf>
    <xf numFmtId="0" fontId="181" fillId="0" borderId="99" xfId="0" applyFont="1" applyFill="1" applyBorder="1" applyAlignment="1">
      <alignment horizontal="center" vertical="center" wrapText="1"/>
    </xf>
    <xf numFmtId="15" fontId="181" fillId="0" borderId="99" xfId="0" applyNumberFormat="1" applyFont="1" applyFill="1" applyBorder="1" applyAlignment="1">
      <alignment horizontal="center" vertical="center" wrapText="1"/>
    </xf>
    <xf numFmtId="0" fontId="181" fillId="0" borderId="99" xfId="0" applyFont="1" applyFill="1" applyBorder="1" applyAlignment="1">
      <alignment vertical="center" wrapText="1"/>
    </xf>
    <xf numFmtId="15" fontId="181" fillId="0" borderId="99" xfId="0" applyNumberFormat="1" applyFont="1" applyBorder="1" applyAlignment="1">
      <alignment horizontal="center" vertical="center" wrapText="1"/>
    </xf>
    <xf numFmtId="0" fontId="181" fillId="0" borderId="99" xfId="0" applyFont="1" applyBorder="1" applyAlignment="1">
      <alignment vertical="center" wrapText="1"/>
    </xf>
    <xf numFmtId="0" fontId="36" fillId="0" borderId="99" xfId="0" applyFont="1" applyFill="1" applyBorder="1" applyAlignment="1">
      <alignment horizontal="left" vertical="center" wrapText="1"/>
    </xf>
    <xf numFmtId="0" fontId="181" fillId="0" borderId="99" xfId="0" applyFont="1" applyBorder="1" applyAlignment="1">
      <alignment horizontal="left" vertical="center" wrapText="1"/>
    </xf>
    <xf numFmtId="0" fontId="36" fillId="0" borderId="0" xfId="7240" applyFont="1"/>
    <xf numFmtId="0" fontId="36" fillId="0" borderId="0" xfId="7240" applyFont="1" applyFill="1"/>
    <xf numFmtId="0" fontId="213" fillId="30" borderId="95" xfId="7240" applyFont="1" applyFill="1" applyBorder="1" applyAlignment="1">
      <alignment horizontal="center" vertical="center" wrapText="1"/>
    </xf>
    <xf numFmtId="9" fontId="213" fillId="30" borderId="95" xfId="7240" applyNumberFormat="1" applyFont="1" applyFill="1" applyBorder="1" applyAlignment="1">
      <alignment horizontal="center" vertical="center" wrapText="1"/>
    </xf>
    <xf numFmtId="0" fontId="180" fillId="31" borderId="99" xfId="7240" applyFont="1" applyFill="1" applyBorder="1" applyAlignment="1">
      <alignment horizontal="center" vertical="center" wrapText="1"/>
    </xf>
    <xf numFmtId="0" fontId="181" fillId="31" borderId="99" xfId="7240" applyFont="1" applyFill="1" applyBorder="1" applyAlignment="1">
      <alignment horizontal="center" vertical="center" wrapText="1"/>
    </xf>
    <xf numFmtId="0" fontId="181" fillId="31" borderId="99" xfId="7240" applyFont="1" applyFill="1" applyBorder="1" applyAlignment="1">
      <alignment horizontal="left" vertical="center" wrapText="1"/>
    </xf>
    <xf numFmtId="184" fontId="181" fillId="31" borderId="99" xfId="7240" applyNumberFormat="1" applyFont="1" applyFill="1" applyBorder="1" applyAlignment="1">
      <alignment horizontal="center" vertical="center" wrapText="1"/>
    </xf>
    <xf numFmtId="15" fontId="181" fillId="31" borderId="99" xfId="7240" applyNumberFormat="1" applyFont="1" applyFill="1" applyBorder="1" applyAlignment="1">
      <alignment horizontal="center" vertical="center" wrapText="1"/>
    </xf>
    <xf numFmtId="9" fontId="181" fillId="31" borderId="99" xfId="7240" applyNumberFormat="1" applyFont="1" applyFill="1" applyBorder="1" applyAlignment="1">
      <alignment horizontal="center" vertical="center" wrapText="1"/>
    </xf>
    <xf numFmtId="0" fontId="36" fillId="0" borderId="99" xfId="7240" applyFont="1" applyFill="1" applyBorder="1" applyAlignment="1">
      <alignment horizontal="center" vertical="center" wrapText="1"/>
    </xf>
    <xf numFmtId="0" fontId="181" fillId="0" borderId="89" xfId="7240" applyFont="1" applyFill="1" applyBorder="1" applyAlignment="1">
      <alignment horizontal="center" vertical="top" wrapText="1"/>
    </xf>
    <xf numFmtId="0" fontId="181" fillId="0" borderId="99" xfId="7240" applyFont="1" applyFill="1" applyBorder="1" applyAlignment="1">
      <alignment horizontal="left" vertical="center" wrapText="1"/>
    </xf>
    <xf numFmtId="0" fontId="181" fillId="0" borderId="99" xfId="7240" applyFont="1" applyFill="1" applyBorder="1" applyAlignment="1">
      <alignment horizontal="center" vertical="center" wrapText="1"/>
    </xf>
    <xf numFmtId="184" fontId="181" fillId="0" borderId="99" xfId="7240" applyNumberFormat="1" applyFont="1" applyFill="1" applyBorder="1" applyAlignment="1">
      <alignment horizontal="center" vertical="center" wrapText="1"/>
    </xf>
    <xf numFmtId="9" fontId="181" fillId="0" borderId="99" xfId="7240" applyNumberFormat="1" applyFont="1" applyFill="1" applyBorder="1" applyAlignment="1">
      <alignment horizontal="center" vertical="center" wrapText="1"/>
    </xf>
    <xf numFmtId="15" fontId="181" fillId="0" borderId="99" xfId="7240" applyNumberFormat="1" applyFont="1" applyFill="1" applyBorder="1" applyAlignment="1">
      <alignment horizontal="center" vertical="center" wrapText="1"/>
    </xf>
    <xf numFmtId="8" fontId="181" fillId="0" borderId="99" xfId="7240" applyNumberFormat="1" applyFont="1" applyFill="1" applyBorder="1" applyAlignment="1">
      <alignment horizontal="center" vertical="center" wrapText="1"/>
    </xf>
    <xf numFmtId="0" fontId="181" fillId="0" borderId="89" xfId="7240" applyFont="1" applyFill="1" applyBorder="1" applyAlignment="1">
      <alignment horizontal="center" vertical="center" wrapText="1"/>
    </xf>
    <xf numFmtId="0" fontId="36" fillId="0" borderId="89" xfId="7240" applyFont="1" applyFill="1" applyBorder="1" applyAlignment="1">
      <alignment horizontal="center" vertical="center" wrapText="1"/>
    </xf>
    <xf numFmtId="0" fontId="36" fillId="0" borderId="99" xfId="7240" applyFont="1" applyFill="1" applyBorder="1" applyAlignment="1">
      <alignment horizontal="left" vertical="center" wrapText="1"/>
    </xf>
    <xf numFmtId="15" fontId="36" fillId="0" borderId="99" xfId="7240" applyNumberFormat="1" applyFont="1" applyFill="1" applyBorder="1" applyAlignment="1">
      <alignment horizontal="center" vertical="center" wrapText="1"/>
    </xf>
    <xf numFmtId="184" fontId="36" fillId="0" borderId="99" xfId="7240" applyNumberFormat="1" applyFont="1" applyFill="1" applyBorder="1" applyAlignment="1">
      <alignment horizontal="center" vertical="center" wrapText="1"/>
    </xf>
    <xf numFmtId="9" fontId="36" fillId="0" borderId="99" xfId="7240" applyNumberFormat="1" applyFont="1" applyFill="1" applyBorder="1" applyAlignment="1">
      <alignment horizontal="center" vertical="center" wrapText="1"/>
    </xf>
    <xf numFmtId="0" fontId="36" fillId="0" borderId="15" xfId="0" applyFont="1" applyFill="1" applyBorder="1" applyAlignment="1">
      <alignment horizontal="center" vertical="center" wrapText="1"/>
    </xf>
    <xf numFmtId="8" fontId="36" fillId="0" borderId="15" xfId="0" applyNumberFormat="1" applyFont="1" applyFill="1" applyBorder="1" applyAlignment="1">
      <alignment horizontal="center" vertical="center" wrapText="1"/>
    </xf>
    <xf numFmtId="15" fontId="36" fillId="0" borderId="15" xfId="0" applyNumberFormat="1" applyFont="1" applyFill="1" applyBorder="1" applyAlignment="1">
      <alignment horizontal="center" vertical="center" wrapText="1"/>
    </xf>
    <xf numFmtId="184" fontId="36" fillId="0" borderId="89" xfId="7240" applyNumberFormat="1" applyFont="1" applyFill="1" applyBorder="1" applyAlignment="1">
      <alignment horizontal="center" vertical="center" wrapText="1"/>
    </xf>
    <xf numFmtId="15" fontId="36" fillId="0" borderId="89" xfId="7240" applyNumberFormat="1" applyFont="1" applyFill="1" applyBorder="1" applyAlignment="1">
      <alignment horizontal="center" vertical="center" wrapText="1"/>
    </xf>
    <xf numFmtId="44" fontId="36" fillId="0" borderId="99" xfId="4211" applyFont="1" applyFill="1" applyBorder="1" applyAlignment="1">
      <alignment horizontal="center" vertical="center" wrapText="1"/>
    </xf>
    <xf numFmtId="0" fontId="36" fillId="0" borderId="95" xfId="7240" applyFont="1" applyFill="1" applyBorder="1" applyAlignment="1">
      <alignment horizontal="justify" vertical="center" wrapText="1"/>
    </xf>
    <xf numFmtId="0" fontId="36" fillId="0" borderId="99" xfId="7240" applyFont="1" applyFill="1" applyBorder="1" applyAlignment="1">
      <alignment horizontal="justify" vertical="center" wrapText="1"/>
    </xf>
    <xf numFmtId="0" fontId="36" fillId="0" borderId="15" xfId="7240" applyFont="1" applyFill="1" applyBorder="1" applyAlignment="1">
      <alignment horizontal="center" vertical="center" wrapText="1"/>
    </xf>
    <xf numFmtId="15" fontId="36" fillId="0" borderId="15" xfId="7240" applyNumberFormat="1" applyFont="1" applyFill="1" applyBorder="1" applyAlignment="1">
      <alignment horizontal="center" vertical="center" wrapText="1"/>
    </xf>
    <xf numFmtId="0" fontId="36" fillId="0" borderId="95" xfId="7240" applyFont="1" applyBorder="1" applyAlignment="1">
      <alignment horizontal="justify" vertical="center" wrapText="1"/>
    </xf>
    <xf numFmtId="0" fontId="36" fillId="0" borderId="95" xfId="7240" applyFont="1" applyBorder="1" applyAlignment="1">
      <alignment horizontal="center" vertical="center" wrapText="1"/>
    </xf>
    <xf numFmtId="0" fontId="270" fillId="0" borderId="95" xfId="0" applyFont="1" applyBorder="1" applyAlignment="1">
      <alignment horizontal="left" vertical="center" wrapText="1"/>
    </xf>
    <xf numFmtId="8" fontId="36" fillId="0" borderId="95" xfId="7240" applyNumberFormat="1" applyFont="1" applyBorder="1" applyAlignment="1">
      <alignment horizontal="center" vertical="center" wrapText="1"/>
    </xf>
    <xf numFmtId="15" fontId="36" fillId="0" borderId="95" xfId="7240" applyNumberFormat="1" applyFont="1" applyBorder="1" applyAlignment="1">
      <alignment horizontal="center" vertical="center" wrapText="1"/>
    </xf>
    <xf numFmtId="0" fontId="36" fillId="0" borderId="95" xfId="7240" applyFont="1" applyBorder="1" applyAlignment="1">
      <alignment vertical="center" wrapText="1"/>
    </xf>
    <xf numFmtId="180" fontId="36" fillId="31" borderId="120" xfId="59" applyNumberFormat="1" applyFont="1" applyFill="1" applyBorder="1" applyAlignment="1">
      <alignment horizontal="center" vertical="center"/>
    </xf>
    <xf numFmtId="0" fontId="36" fillId="0" borderId="120" xfId="59" applyFont="1" applyFill="1" applyBorder="1" applyAlignment="1">
      <alignment horizontal="center" vertical="center"/>
    </xf>
    <xf numFmtId="0" fontId="184" fillId="31" borderId="120" xfId="59" applyFont="1" applyFill="1" applyBorder="1" applyAlignment="1">
      <alignment horizontal="center" vertical="center"/>
    </xf>
    <xf numFmtId="0" fontId="180" fillId="0" borderId="0" xfId="0" applyFont="1" applyFill="1" applyBorder="1" applyAlignment="1"/>
    <xf numFmtId="0" fontId="181" fillId="0" borderId="0" xfId="0" applyFont="1" applyFill="1" applyBorder="1" applyAlignment="1"/>
    <xf numFmtId="0" fontId="36" fillId="0" borderId="0" xfId="7223" applyFont="1"/>
    <xf numFmtId="0" fontId="182" fillId="0" borderId="0" xfId="7223" applyFont="1" applyBorder="1"/>
    <xf numFmtId="0" fontId="36" fillId="0" borderId="0" xfId="7223" applyFont="1" applyBorder="1"/>
    <xf numFmtId="0" fontId="36" fillId="0" borderId="99" xfId="7223" applyFont="1" applyFill="1" applyBorder="1" applyAlignment="1">
      <alignment horizontal="center"/>
    </xf>
    <xf numFmtId="0" fontId="36" fillId="0" borderId="0" xfId="7223" applyFont="1" applyBorder="1" applyAlignment="1">
      <alignment horizontal="center"/>
    </xf>
    <xf numFmtId="0" fontId="36" fillId="0" borderId="0" xfId="7223" applyFont="1" applyFill="1" applyBorder="1" applyAlignment="1">
      <alignment horizontal="center"/>
    </xf>
    <xf numFmtId="0" fontId="36" fillId="0" borderId="99" xfId="7223" applyFont="1" applyBorder="1" applyAlignment="1">
      <alignment horizontal="center"/>
    </xf>
    <xf numFmtId="9" fontId="36" fillId="0" borderId="99" xfId="7223" applyNumberFormat="1" applyFont="1" applyBorder="1" applyAlignment="1">
      <alignment horizontal="center"/>
    </xf>
    <xf numFmtId="0" fontId="36" fillId="0" borderId="0" xfId="7223" applyFont="1" applyAlignment="1">
      <alignment horizontal="center"/>
    </xf>
    <xf numFmtId="0" fontId="36" fillId="0" borderId="0" xfId="7223" applyFont="1" applyAlignment="1">
      <alignment horizontal="left"/>
    </xf>
    <xf numFmtId="0" fontId="36" fillId="0" borderId="0" xfId="7223" applyFont="1" applyAlignment="1"/>
    <xf numFmtId="0" fontId="36" fillId="0" borderId="0" xfId="7223" applyFont="1" applyAlignment="1">
      <alignment wrapText="1"/>
    </xf>
    <xf numFmtId="0" fontId="36" fillId="0" borderId="0" xfId="7223" applyFont="1" applyBorder="1" applyAlignment="1">
      <alignment wrapText="1"/>
    </xf>
    <xf numFmtId="0" fontId="36" fillId="0" borderId="0" xfId="7223" applyFont="1" applyBorder="1" applyAlignment="1">
      <alignment vertical="center" wrapText="1"/>
    </xf>
    <xf numFmtId="0" fontId="36" fillId="0" borderId="0" xfId="7223" applyFont="1" applyBorder="1" applyAlignment="1">
      <alignment vertical="top" wrapText="1"/>
    </xf>
    <xf numFmtId="0" fontId="36" fillId="0" borderId="0" xfId="7223" applyFont="1" applyBorder="1" applyAlignment="1"/>
    <xf numFmtId="0" fontId="36" fillId="0" borderId="0" xfId="7223" applyFont="1" applyBorder="1" applyAlignment="1">
      <alignment horizontal="left"/>
    </xf>
    <xf numFmtId="0" fontId="36" fillId="0" borderId="0" xfId="7290" applyFont="1" applyAlignment="1">
      <alignment horizontal="center"/>
    </xf>
    <xf numFmtId="0" fontId="36" fillId="0" borderId="0" xfId="7290" applyFont="1"/>
    <xf numFmtId="0" fontId="36" fillId="35" borderId="99" xfId="7290" applyFont="1" applyFill="1" applyBorder="1" applyAlignment="1">
      <alignment horizontal="left"/>
    </xf>
    <xf numFmtId="0" fontId="36" fillId="0" borderId="99" xfId="7290" applyFont="1" applyBorder="1" applyAlignment="1">
      <alignment horizontal="center"/>
    </xf>
    <xf numFmtId="0" fontId="36" fillId="0" borderId="99" xfId="7290" applyFont="1" applyBorder="1" applyAlignment="1">
      <alignment horizontal="center" vertical="center"/>
    </xf>
    <xf numFmtId="0" fontId="36" fillId="0" borderId="0" xfId="7290" applyFont="1" applyBorder="1" applyAlignment="1">
      <alignment horizontal="center" vertical="center"/>
    </xf>
    <xf numFmtId="0" fontId="36" fillId="0" borderId="0" xfId="7290" applyFont="1" applyBorder="1"/>
    <xf numFmtId="0" fontId="36" fillId="0" borderId="0" xfId="7290" applyFont="1" applyFill="1" applyBorder="1" applyAlignment="1">
      <alignment vertical="justify" wrapText="1"/>
    </xf>
    <xf numFmtId="0" fontId="36" fillId="0" borderId="0" xfId="7290" applyFont="1" applyAlignment="1">
      <alignment vertical="justify" wrapText="1"/>
    </xf>
    <xf numFmtId="0" fontId="36" fillId="0" borderId="0" xfId="7290" applyFont="1" applyBorder="1" applyAlignment="1">
      <alignment vertical="center"/>
    </xf>
    <xf numFmtId="0" fontId="36" fillId="0" borderId="0" xfId="7290" applyFont="1" applyBorder="1" applyAlignment="1">
      <alignment vertical="justify" wrapText="1"/>
    </xf>
    <xf numFmtId="0" fontId="182" fillId="0" borderId="0" xfId="59" applyFont="1" applyBorder="1"/>
    <xf numFmtId="0" fontId="182" fillId="0" borderId="0" xfId="0" applyFont="1" applyAlignment="1"/>
    <xf numFmtId="0" fontId="293" fillId="0" borderId="0" xfId="59" applyFont="1" applyAlignment="1">
      <alignment vertical="center" wrapText="1"/>
    </xf>
    <xf numFmtId="0" fontId="202" fillId="0" borderId="0" xfId="7223" applyFont="1" applyAlignment="1">
      <alignment vertical="center" wrapText="1"/>
    </xf>
    <xf numFmtId="0" fontId="36" fillId="0" borderId="0" xfId="7223" applyFont="1" applyAlignment="1">
      <alignment vertical="center" wrapText="1"/>
    </xf>
    <xf numFmtId="0" fontId="181" fillId="0" borderId="0" xfId="2237" applyFont="1"/>
    <xf numFmtId="0" fontId="180" fillId="19" borderId="99" xfId="2237" applyFont="1" applyFill="1" applyBorder="1" applyAlignment="1">
      <alignment horizontal="center"/>
    </xf>
    <xf numFmtId="0" fontId="180" fillId="0" borderId="99" xfId="2237" applyFont="1" applyBorder="1"/>
    <xf numFmtId="0" fontId="181" fillId="0" borderId="99" xfId="2237" applyFont="1" applyBorder="1" applyAlignment="1">
      <alignment horizontal="center"/>
    </xf>
    <xf numFmtId="0" fontId="181" fillId="0" borderId="99" xfId="2237" applyFont="1" applyFill="1" applyBorder="1" applyAlignment="1">
      <alignment horizontal="center"/>
    </xf>
    <xf numFmtId="0" fontId="180" fillId="31" borderId="99" xfId="2237" applyFont="1" applyFill="1" applyBorder="1" applyAlignment="1">
      <alignment horizontal="center"/>
    </xf>
    <xf numFmtId="0" fontId="206" fillId="19" borderId="99" xfId="2237" applyFont="1" applyFill="1" applyBorder="1" applyAlignment="1">
      <alignment horizontal="center"/>
    </xf>
    <xf numFmtId="0" fontId="200" fillId="19" borderId="99" xfId="2237" applyFont="1" applyFill="1" applyBorder="1" applyAlignment="1">
      <alignment horizontal="center"/>
    </xf>
    <xf numFmtId="0" fontId="181" fillId="0" borderId="0" xfId="2237" applyFont="1" applyAlignment="1">
      <alignment horizontal="center"/>
    </xf>
    <xf numFmtId="176" fontId="181" fillId="0" borderId="99" xfId="2237" applyNumberFormat="1" applyFont="1" applyBorder="1" applyAlignment="1">
      <alignment horizontal="center"/>
    </xf>
    <xf numFmtId="176" fontId="181" fillId="0" borderId="99" xfId="2237" applyNumberFormat="1" applyFont="1" applyFill="1" applyBorder="1" applyAlignment="1">
      <alignment horizontal="center"/>
    </xf>
    <xf numFmtId="176" fontId="180" fillId="31" borderId="99" xfId="2237" applyNumberFormat="1" applyFont="1" applyFill="1" applyBorder="1" applyAlignment="1">
      <alignment horizontal="center"/>
    </xf>
    <xf numFmtId="176" fontId="206" fillId="19" borderId="99" xfId="2237" applyNumberFormat="1" applyFont="1" applyFill="1" applyBorder="1" applyAlignment="1">
      <alignment horizontal="center"/>
    </xf>
    <xf numFmtId="176" fontId="200" fillId="19" borderId="99" xfId="2237" applyNumberFormat="1" applyFont="1" applyFill="1" applyBorder="1" applyAlignment="1">
      <alignment horizontal="center"/>
    </xf>
    <xf numFmtId="178" fontId="182" fillId="0" borderId="0" xfId="0" applyNumberFormat="1" applyFont="1" applyAlignment="1">
      <alignment horizontal="center" vertical="center" wrapText="1"/>
    </xf>
    <xf numFmtId="0" fontId="182" fillId="0" borderId="0" xfId="0" applyFont="1" applyAlignment="1">
      <alignment horizontal="center" vertical="center" wrapText="1"/>
    </xf>
    <xf numFmtId="0" fontId="182" fillId="0" borderId="0" xfId="0" applyFont="1" applyAlignment="1">
      <alignment vertical="center" wrapText="1"/>
    </xf>
    <xf numFmtId="0" fontId="183" fillId="0" borderId="0" xfId="0" applyFont="1" applyAlignment="1">
      <alignment horizontal="left" vertical="center"/>
    </xf>
    <xf numFmtId="178" fontId="189" fillId="0" borderId="99" xfId="0" applyNumberFormat="1" applyFont="1" applyBorder="1" applyAlignment="1">
      <alignment horizontal="center" vertical="center" wrapText="1"/>
    </xf>
    <xf numFmtId="0" fontId="189" fillId="0" borderId="0" xfId="0" applyFont="1" applyAlignment="1">
      <alignment vertical="center" wrapText="1"/>
    </xf>
    <xf numFmtId="0" fontId="182" fillId="0" borderId="0" xfId="0" applyFont="1" applyFill="1" applyAlignment="1">
      <alignment vertical="center" wrapText="1"/>
    </xf>
    <xf numFmtId="2" fontId="182" fillId="0" borderId="99" xfId="0" applyNumberFormat="1" applyFont="1" applyFill="1" applyBorder="1" applyAlignment="1">
      <alignment horizontal="center" vertical="center" wrapText="1"/>
    </xf>
    <xf numFmtId="0" fontId="182" fillId="0" borderId="0" xfId="0" applyFont="1" applyBorder="1" applyAlignment="1">
      <alignment horizontal="center" vertical="center" wrapText="1"/>
    </xf>
    <xf numFmtId="178" fontId="182" fillId="0" borderId="0" xfId="0" applyNumberFormat="1" applyFont="1" applyBorder="1" applyAlignment="1">
      <alignment horizontal="center" vertical="center" wrapText="1"/>
    </xf>
    <xf numFmtId="0" fontId="182" fillId="0" borderId="0" xfId="0" applyFont="1" applyBorder="1" applyAlignment="1">
      <alignment vertical="center" wrapText="1"/>
    </xf>
    <xf numFmtId="0" fontId="36" fillId="0" borderId="0" xfId="7218" applyFont="1"/>
    <xf numFmtId="0" fontId="36" fillId="0" borderId="99" xfId="7218" applyFont="1" applyFill="1" applyBorder="1" applyAlignment="1">
      <alignment horizontal="left" vertical="center" wrapText="1"/>
    </xf>
    <xf numFmtId="0" fontId="36" fillId="0" borderId="99" xfId="7218" applyFont="1" applyFill="1" applyBorder="1" applyAlignment="1">
      <alignment vertical="center"/>
    </xf>
    <xf numFmtId="15" fontId="36" fillId="0" borderId="99" xfId="7218" applyNumberFormat="1" applyFont="1" applyFill="1" applyBorder="1" applyAlignment="1">
      <alignment vertical="center"/>
    </xf>
    <xf numFmtId="0" fontId="36" fillId="0" borderId="99" xfId="7218" applyFont="1" applyFill="1" applyBorder="1" applyAlignment="1">
      <alignment horizontal="left" vertical="center"/>
    </xf>
    <xf numFmtId="15" fontId="36" fillId="0" borderId="99" xfId="7218" applyNumberFormat="1" applyFont="1" applyFill="1" applyBorder="1" applyAlignment="1">
      <alignment horizontal="right" vertical="center"/>
    </xf>
    <xf numFmtId="0" fontId="36" fillId="0" borderId="0" xfId="7218" applyFont="1" applyFill="1" applyBorder="1"/>
    <xf numFmtId="0" fontId="36" fillId="0" borderId="99" xfId="7218" applyFont="1" applyFill="1" applyBorder="1"/>
    <xf numFmtId="0" fontId="36" fillId="0" borderId="99" xfId="7218" applyFont="1" applyFill="1" applyBorder="1" applyAlignment="1">
      <alignment wrapText="1"/>
    </xf>
    <xf numFmtId="0" fontId="36" fillId="0" borderId="99" xfId="7218" applyFont="1" applyFill="1" applyBorder="1" applyAlignment="1">
      <alignment horizontal="right" vertical="center"/>
    </xf>
    <xf numFmtId="0" fontId="36" fillId="31" borderId="99" xfId="7218" applyFont="1" applyFill="1" applyBorder="1" applyAlignment="1">
      <alignment horizontal="left" vertical="center" wrapText="1"/>
    </xf>
    <xf numFmtId="0" fontId="36" fillId="31" borderId="99" xfId="7218" applyFont="1" applyFill="1" applyBorder="1" applyAlignment="1">
      <alignment horizontal="right" vertical="center"/>
    </xf>
    <xf numFmtId="15" fontId="36" fillId="31" borderId="99" xfId="7218" applyNumberFormat="1" applyFont="1" applyFill="1" applyBorder="1" applyAlignment="1">
      <alignment horizontal="right" vertical="center"/>
    </xf>
    <xf numFmtId="0" fontId="36" fillId="0" borderId="99" xfId="7309" applyFont="1" applyFill="1" applyBorder="1"/>
    <xf numFmtId="15" fontId="36" fillId="0" borderId="99" xfId="7309" applyNumberFormat="1" applyFont="1" applyFill="1" applyBorder="1" applyAlignment="1">
      <alignment horizontal="right"/>
    </xf>
    <xf numFmtId="0" fontId="36" fillId="0" borderId="99" xfId="7309" applyFont="1" applyFill="1" applyBorder="1" applyAlignment="1">
      <alignment horizontal="left" vertical="center" wrapText="1"/>
    </xf>
    <xf numFmtId="4" fontId="36" fillId="0" borderId="99" xfId="7309" applyNumberFormat="1" applyFont="1" applyFill="1" applyBorder="1"/>
    <xf numFmtId="175" fontId="36" fillId="0" borderId="99" xfId="7309" applyNumberFormat="1" applyFont="1" applyFill="1" applyBorder="1"/>
    <xf numFmtId="2" fontId="36" fillId="0" borderId="99" xfId="7309" applyNumberFormat="1" applyFont="1" applyFill="1" applyBorder="1"/>
    <xf numFmtId="0" fontId="36" fillId="0" borderId="99" xfId="7309" applyFont="1" applyFill="1" applyBorder="1" applyAlignment="1">
      <alignment horizontal="right"/>
    </xf>
    <xf numFmtId="0" fontId="36" fillId="0" borderId="0" xfId="7307" applyFont="1" applyFill="1"/>
    <xf numFmtId="0" fontId="36" fillId="0" borderId="99" xfId="7309" applyFont="1" applyFill="1" applyBorder="1" applyAlignment="1">
      <alignment horizontal="right" vertical="center"/>
    </xf>
    <xf numFmtId="15" fontId="36" fillId="0" borderId="99" xfId="7309" applyNumberFormat="1" applyFont="1" applyFill="1" applyBorder="1" applyAlignment="1">
      <alignment horizontal="right" vertical="center"/>
    </xf>
    <xf numFmtId="0" fontId="36" fillId="0" borderId="0" xfId="7309" applyFont="1" applyFill="1"/>
    <xf numFmtId="0" fontId="36" fillId="0" borderId="99" xfId="7309" applyFont="1" applyFill="1" applyBorder="1" applyAlignment="1">
      <alignment horizontal="right" vertical="center" wrapText="1"/>
    </xf>
    <xf numFmtId="0" fontId="36" fillId="31" borderId="99" xfId="7309" applyFont="1" applyFill="1" applyBorder="1" applyAlignment="1">
      <alignment horizontal="left" vertical="center" wrapText="1"/>
    </xf>
    <xf numFmtId="0" fontId="36" fillId="31" borderId="99" xfId="7309" applyFont="1" applyFill="1" applyBorder="1" applyAlignment="1">
      <alignment horizontal="right" vertical="center" wrapText="1"/>
    </xf>
    <xf numFmtId="15" fontId="36" fillId="31" borderId="99" xfId="7309" applyNumberFormat="1" applyFont="1" applyFill="1" applyBorder="1" applyAlignment="1">
      <alignment horizontal="right" vertical="center"/>
    </xf>
    <xf numFmtId="0" fontId="36" fillId="0" borderId="99" xfId="7218" applyFont="1" applyBorder="1" applyAlignment="1">
      <alignment horizontal="left" vertical="center" wrapText="1"/>
    </xf>
    <xf numFmtId="0" fontId="36" fillId="0" borderId="99" xfId="7218" applyFont="1" applyBorder="1" applyAlignment="1">
      <alignment horizontal="right"/>
    </xf>
    <xf numFmtId="15" fontId="36" fillId="0" borderId="99" xfId="7218" applyNumberFormat="1" applyFont="1" applyBorder="1" applyAlignment="1">
      <alignment horizontal="right"/>
    </xf>
    <xf numFmtId="0" fontId="36" fillId="0" borderId="99" xfId="7218" applyFont="1" applyBorder="1" applyAlignment="1">
      <alignment horizontal="center"/>
    </xf>
    <xf numFmtId="0" fontId="36" fillId="0" borderId="99" xfId="7218" applyFont="1" applyBorder="1" applyAlignment="1">
      <alignment horizontal="right" vertical="center" wrapText="1"/>
    </xf>
    <xf numFmtId="15" fontId="36" fillId="0" borderId="99" xfId="7218" applyNumberFormat="1" applyFont="1" applyBorder="1" applyAlignment="1">
      <alignment horizontal="right" vertical="center" wrapText="1"/>
    </xf>
    <xf numFmtId="0" fontId="36" fillId="0" borderId="99" xfId="7218" applyFont="1" applyBorder="1" applyAlignment="1">
      <alignment horizontal="right" vertical="center"/>
    </xf>
    <xf numFmtId="15" fontId="36" fillId="0" borderId="99" xfId="7218" applyNumberFormat="1" applyFont="1" applyBorder="1" applyAlignment="1">
      <alignment horizontal="right" vertical="center"/>
    </xf>
    <xf numFmtId="0" fontId="36" fillId="0" borderId="99" xfId="4220" applyFont="1" applyFill="1" applyBorder="1"/>
    <xf numFmtId="0" fontId="36" fillId="0" borderId="99" xfId="4220" applyFont="1" applyFill="1" applyBorder="1" applyAlignment="1">
      <alignment horizontal="center"/>
    </xf>
    <xf numFmtId="15" fontId="36" fillId="0" borderId="99" xfId="4220" applyNumberFormat="1" applyFont="1" applyFill="1" applyBorder="1" applyAlignment="1">
      <alignment horizontal="center"/>
    </xf>
    <xf numFmtId="0" fontId="36" fillId="18" borderId="99" xfId="4220" applyFont="1" applyFill="1" applyBorder="1"/>
    <xf numFmtId="0" fontId="36" fillId="18" borderId="99" xfId="4220" applyFont="1" applyFill="1" applyBorder="1" applyAlignment="1">
      <alignment horizontal="center"/>
    </xf>
    <xf numFmtId="15" fontId="36" fillId="18" borderId="99" xfId="4220" applyNumberFormat="1" applyFont="1" applyFill="1" applyBorder="1" applyAlignment="1">
      <alignment horizontal="center"/>
    </xf>
    <xf numFmtId="0" fontId="36" fillId="0" borderId="99" xfId="4220" applyFont="1" applyBorder="1" applyAlignment="1">
      <alignment horizontal="center" vertical="center"/>
    </xf>
    <xf numFmtId="0" fontId="36" fillId="0" borderId="99" xfId="4220" applyFont="1" applyFill="1" applyBorder="1" applyAlignment="1">
      <alignment horizontal="center" vertical="center"/>
    </xf>
    <xf numFmtId="0" fontId="36" fillId="31" borderId="99" xfId="4220" applyFont="1" applyFill="1" applyBorder="1"/>
    <xf numFmtId="0" fontId="36" fillId="31" borderId="99" xfId="4220" applyFont="1" applyFill="1" applyBorder="1" applyAlignment="1">
      <alignment horizontal="center"/>
    </xf>
    <xf numFmtId="15" fontId="36" fillId="31" borderId="99" xfId="4220" applyNumberFormat="1" applyFont="1" applyFill="1" applyBorder="1" applyAlignment="1">
      <alignment horizontal="center"/>
    </xf>
    <xf numFmtId="0" fontId="36" fillId="31" borderId="99" xfId="4220" applyFont="1" applyFill="1" applyBorder="1" applyAlignment="1">
      <alignment horizontal="center" vertical="center"/>
    </xf>
    <xf numFmtId="0" fontId="36" fillId="0" borderId="99" xfId="0" applyFont="1" applyFill="1" applyBorder="1" applyAlignment="1">
      <alignment horizontal="center"/>
    </xf>
    <xf numFmtId="15" fontId="36" fillId="0" borderId="99" xfId="0" applyNumberFormat="1" applyFont="1" applyFill="1" applyBorder="1" applyAlignment="1">
      <alignment horizontal="center"/>
    </xf>
    <xf numFmtId="0" fontId="36" fillId="0" borderId="99" xfId="0" applyFont="1" applyFill="1" applyBorder="1" applyAlignment="1">
      <alignment horizontal="left"/>
    </xf>
    <xf numFmtId="0" fontId="213" fillId="30" borderId="99" xfId="0" applyFont="1" applyFill="1" applyBorder="1" applyAlignment="1">
      <alignment horizontal="center"/>
    </xf>
    <xf numFmtId="0" fontId="174" fillId="19" borderId="0" xfId="32" applyFill="1" applyBorder="1" applyAlignment="1" applyProtection="1">
      <alignment horizontal="left" vertical="center"/>
    </xf>
    <xf numFmtId="0" fontId="181" fillId="19" borderId="0" xfId="367" applyFont="1" applyFill="1" applyBorder="1" applyAlignment="1">
      <alignment horizontal="center" vertical="center"/>
    </xf>
    <xf numFmtId="0" fontId="210" fillId="19" borderId="0" xfId="367" applyFont="1" applyFill="1" applyBorder="1" applyAlignment="1">
      <alignment vertical="center"/>
    </xf>
    <xf numFmtId="0" fontId="215" fillId="19" borderId="0" xfId="367" applyFont="1" applyFill="1" applyBorder="1" applyAlignment="1">
      <alignment horizontal="center" vertical="center"/>
    </xf>
    <xf numFmtId="0" fontId="181" fillId="19" borderId="0" xfId="367" applyFont="1" applyFill="1"/>
    <xf numFmtId="0" fontId="277" fillId="19" borderId="0" xfId="367" applyFont="1" applyFill="1" applyAlignment="1">
      <alignment vertical="center"/>
    </xf>
    <xf numFmtId="0" fontId="181" fillId="19" borderId="0" xfId="367" applyFont="1" applyFill="1" applyAlignment="1">
      <alignment vertical="center"/>
    </xf>
    <xf numFmtId="0" fontId="181" fillId="19" borderId="0" xfId="367" applyFont="1" applyFill="1" applyBorder="1" applyAlignment="1">
      <alignment vertical="center"/>
    </xf>
    <xf numFmtId="0" fontId="278" fillId="19" borderId="0" xfId="367" applyFont="1" applyFill="1" applyAlignment="1">
      <alignment vertical="center"/>
    </xf>
    <xf numFmtId="0" fontId="275" fillId="19" borderId="0" xfId="32" applyFont="1" applyFill="1" applyBorder="1" applyAlignment="1" applyProtection="1">
      <alignment horizontal="center" vertical="center"/>
    </xf>
    <xf numFmtId="0" fontId="275" fillId="19" borderId="0" xfId="32" applyFont="1" applyFill="1" applyBorder="1" applyAlignment="1" applyProtection="1">
      <alignment vertical="center" wrapText="1"/>
    </xf>
    <xf numFmtId="0" fontId="181" fillId="19" borderId="0" xfId="367" applyFont="1" applyFill="1" applyAlignment="1">
      <alignment horizontal="center" vertical="center"/>
    </xf>
    <xf numFmtId="0" fontId="180" fillId="0" borderId="99" xfId="0" applyFont="1" applyBorder="1"/>
    <xf numFmtId="9" fontId="181" fillId="19" borderId="89" xfId="50" applyFont="1" applyFill="1" applyBorder="1" applyAlignment="1">
      <alignment horizontal="center" vertical="center"/>
    </xf>
    <xf numFmtId="9" fontId="181" fillId="19" borderId="15" xfId="50" applyFont="1" applyFill="1" applyBorder="1" applyAlignment="1">
      <alignment horizontal="center" vertical="center"/>
    </xf>
    <xf numFmtId="0" fontId="34" fillId="28" borderId="99" xfId="7269" applyFont="1" applyFill="1" applyBorder="1" applyAlignment="1">
      <alignment horizontal="center"/>
    </xf>
    <xf numFmtId="0" fontId="34" fillId="28" borderId="99" xfId="7269" applyFont="1" applyFill="1" applyBorder="1" applyAlignment="1">
      <alignment horizontal="left"/>
    </xf>
    <xf numFmtId="0" fontId="33" fillId="0" borderId="0" xfId="7315"/>
    <xf numFmtId="0" fontId="213" fillId="30" borderId="120" xfId="7317" applyFont="1" applyFill="1" applyBorder="1" applyAlignment="1">
      <alignment horizontal="center" vertical="center"/>
    </xf>
    <xf numFmtId="0" fontId="213" fillId="30" borderId="120" xfId="7316" applyFont="1" applyFill="1" applyBorder="1" applyAlignment="1">
      <alignment horizontal="center" vertical="center" wrapText="1"/>
    </xf>
    <xf numFmtId="0" fontId="184" fillId="0" borderId="120" xfId="7316" applyFont="1" applyFill="1" applyBorder="1" applyAlignment="1">
      <alignment horizontal="center" vertical="center" wrapText="1"/>
    </xf>
    <xf numFmtId="0" fontId="184" fillId="0" borderId="120" xfId="7317" applyFont="1" applyFill="1" applyBorder="1" applyAlignment="1">
      <alignment horizontal="center" vertical="center"/>
    </xf>
    <xf numFmtId="0" fontId="184" fillId="0" borderId="120" xfId="7316" applyFont="1" applyFill="1" applyBorder="1" applyAlignment="1">
      <alignment horizontal="center" vertical="center"/>
    </xf>
    <xf numFmtId="0" fontId="180" fillId="0" borderId="120" xfId="7317" applyFont="1" applyFill="1" applyBorder="1" applyAlignment="1">
      <alignment horizontal="center" vertical="center"/>
    </xf>
    <xf numFmtId="0" fontId="184" fillId="0" borderId="120" xfId="7317" applyFont="1" applyFill="1" applyBorder="1" applyAlignment="1">
      <alignment horizontal="center" vertical="center" wrapText="1"/>
    </xf>
    <xf numFmtId="0" fontId="33" fillId="0" borderId="0" xfId="7315" applyFill="1"/>
    <xf numFmtId="0" fontId="181" fillId="0" borderId="120" xfId="7318" applyFont="1" applyFill="1" applyBorder="1" applyAlignment="1">
      <alignment horizontal="center" vertical="center"/>
    </xf>
    <xf numFmtId="0" fontId="33" fillId="0" borderId="120" xfId="7318" applyFill="1" applyBorder="1" applyAlignment="1">
      <alignment horizontal="center" vertical="center"/>
    </xf>
    <xf numFmtId="0" fontId="33" fillId="0" borderId="120" xfId="7318" applyBorder="1" applyAlignment="1">
      <alignment horizontal="center" vertical="center"/>
    </xf>
    <xf numFmtId="0" fontId="33" fillId="0" borderId="120" xfId="7318" applyBorder="1" applyAlignment="1">
      <alignment horizontal="left" vertical="center"/>
    </xf>
    <xf numFmtId="14" fontId="181" fillId="0" borderId="120" xfId="7316" applyNumberFormat="1" applyFont="1" applyBorder="1" applyAlignment="1">
      <alignment horizontal="center" vertical="center" wrapText="1"/>
    </xf>
    <xf numFmtId="0" fontId="33" fillId="0" borderId="120" xfId="7319" applyBorder="1" applyAlignment="1">
      <alignment vertical="center" wrapText="1"/>
    </xf>
    <xf numFmtId="0" fontId="184" fillId="0" borderId="120" xfId="7319" applyFont="1" applyBorder="1" applyAlignment="1">
      <alignment wrapText="1"/>
    </xf>
    <xf numFmtId="0" fontId="184" fillId="0" borderId="120" xfId="7319" applyFont="1" applyBorder="1" applyAlignment="1">
      <alignment horizontal="center" wrapText="1"/>
    </xf>
    <xf numFmtId="181" fontId="181" fillId="0" borderId="120" xfId="7316" applyNumberFormat="1" applyFont="1" applyBorder="1" applyAlignment="1">
      <alignment horizontal="center" vertical="center"/>
    </xf>
    <xf numFmtId="0" fontId="181" fillId="0" borderId="120" xfId="7316" applyFont="1" applyBorder="1" applyAlignment="1">
      <alignment horizontal="center" vertical="center"/>
    </xf>
    <xf numFmtId="0" fontId="181" fillId="0" borderId="120" xfId="7317" applyFont="1" applyBorder="1" applyAlignment="1" applyProtection="1">
      <alignment horizontal="center" vertical="center" wrapText="1"/>
      <protection locked="0"/>
    </xf>
    <xf numFmtId="181" fontId="181" fillId="0" borderId="120" xfId="7317" applyNumberFormat="1" applyFont="1" applyBorder="1" applyAlignment="1" applyProtection="1">
      <alignment horizontal="center" vertical="center" wrapText="1"/>
      <protection locked="0"/>
    </xf>
    <xf numFmtId="183" fontId="181" fillId="0" borderId="120" xfId="7317" applyNumberFormat="1" applyFont="1" applyBorder="1" applyAlignment="1" applyProtection="1">
      <alignment horizontal="center" vertical="center"/>
      <protection locked="0"/>
    </xf>
    <xf numFmtId="0" fontId="181" fillId="0" borderId="120" xfId="7317" applyFont="1" applyBorder="1" applyAlignment="1" applyProtection="1">
      <alignment horizontal="center" vertical="center"/>
      <protection locked="0"/>
    </xf>
    <xf numFmtId="0" fontId="181" fillId="0" borderId="120" xfId="7317" applyFont="1" applyFill="1" applyBorder="1" applyAlignment="1" applyProtection="1">
      <alignment horizontal="center" vertical="center"/>
      <protection locked="0"/>
    </xf>
    <xf numFmtId="0" fontId="0" fillId="0" borderId="120" xfId="7317" applyFont="1" applyBorder="1" applyAlignment="1" applyProtection="1">
      <alignment horizontal="center" vertical="center" wrapText="1"/>
      <protection locked="0"/>
    </xf>
    <xf numFmtId="15" fontId="181" fillId="0" borderId="120" xfId="7317" applyNumberFormat="1" applyFont="1" applyBorder="1" applyAlignment="1" applyProtection="1">
      <alignment horizontal="center" vertical="center" wrapText="1"/>
      <protection locked="0"/>
    </xf>
    <xf numFmtId="0" fontId="181" fillId="0" borderId="120" xfId="7317" applyFont="1" applyFill="1" applyBorder="1" applyAlignment="1" applyProtection="1">
      <alignment horizontal="center" vertical="center" wrapText="1"/>
      <protection locked="0"/>
    </xf>
    <xf numFmtId="0" fontId="33" fillId="0" borderId="120" xfId="7317" applyBorder="1" applyAlignment="1" applyProtection="1">
      <alignment horizontal="center" vertical="center"/>
      <protection locked="0"/>
    </xf>
    <xf numFmtId="3" fontId="33" fillId="0" borderId="120" xfId="7317" applyNumberFormat="1" applyBorder="1" applyAlignment="1" applyProtection="1">
      <alignment horizontal="center" vertical="center"/>
      <protection locked="0"/>
    </xf>
    <xf numFmtId="0" fontId="0" fillId="0" borderId="120" xfId="7317" applyFont="1" applyBorder="1" applyAlignment="1" applyProtection="1">
      <alignment horizontal="center" vertical="center"/>
      <protection locked="0"/>
    </xf>
    <xf numFmtId="0" fontId="33" fillId="0" borderId="120" xfId="7317" applyBorder="1" applyAlignment="1" applyProtection="1">
      <alignment horizontal="center" vertical="center" wrapText="1"/>
      <protection locked="0"/>
    </xf>
    <xf numFmtId="0" fontId="0" fillId="0" borderId="120" xfId="7317" applyFont="1" applyFill="1" applyBorder="1" applyAlignment="1" applyProtection="1">
      <alignment horizontal="center" vertical="center"/>
      <protection locked="0"/>
    </xf>
    <xf numFmtId="15" fontId="33" fillId="0" borderId="120" xfId="7317" applyNumberFormat="1" applyBorder="1" applyAlignment="1" applyProtection="1">
      <alignment horizontal="center" vertical="center"/>
      <protection locked="0"/>
    </xf>
    <xf numFmtId="181" fontId="181" fillId="0" borderId="120" xfId="7317" applyNumberFormat="1" applyFont="1" applyBorder="1" applyAlignment="1" applyProtection="1">
      <alignment horizontal="center" vertical="center"/>
      <protection locked="0"/>
    </xf>
    <xf numFmtId="14" fontId="181" fillId="0" borderId="120" xfId="7316" applyNumberFormat="1" applyFont="1" applyBorder="1" applyAlignment="1">
      <alignment vertical="center" wrapText="1"/>
    </xf>
    <xf numFmtId="0" fontId="181" fillId="0" borderId="120" xfId="7316" applyFont="1" applyBorder="1" applyAlignment="1">
      <alignment vertical="center"/>
    </xf>
    <xf numFmtId="3" fontId="33" fillId="0" borderId="120" xfId="7317" applyNumberFormat="1" applyBorder="1" applyAlignment="1" applyProtection="1">
      <alignment horizontal="center" vertical="center" wrapText="1"/>
      <protection locked="0"/>
    </xf>
    <xf numFmtId="0" fontId="181" fillId="0" borderId="120" xfId="7318" applyFont="1" applyFill="1" applyBorder="1" applyAlignment="1">
      <alignment horizontal="center" vertical="center" wrapText="1"/>
    </xf>
    <xf numFmtId="0" fontId="33" fillId="0" borderId="120" xfId="7318" applyFill="1" applyBorder="1" applyAlignment="1">
      <alignment horizontal="center" vertical="center" wrapText="1"/>
    </xf>
    <xf numFmtId="0" fontId="33" fillId="0" borderId="120" xfId="7318" applyBorder="1" applyAlignment="1">
      <alignment horizontal="center" vertical="center" wrapText="1"/>
    </xf>
    <xf numFmtId="0" fontId="33" fillId="0" borderId="120" xfId="7318" applyBorder="1" applyAlignment="1">
      <alignment horizontal="left" vertical="center" wrapText="1"/>
    </xf>
    <xf numFmtId="0" fontId="184" fillId="0" borderId="120" xfId="7319" applyFont="1" applyBorder="1" applyAlignment="1">
      <alignment vertical="center" wrapText="1"/>
    </xf>
    <xf numFmtId="0" fontId="184" fillId="0" borderId="120" xfId="7319" applyFont="1" applyBorder="1" applyAlignment="1">
      <alignment horizontal="center" vertical="center" wrapText="1"/>
    </xf>
    <xf numFmtId="181" fontId="181" fillId="0" borderId="120" xfId="7316" applyNumberFormat="1" applyFont="1" applyBorder="1" applyAlignment="1">
      <alignment horizontal="center" vertical="center" wrapText="1"/>
    </xf>
    <xf numFmtId="0" fontId="181" fillId="0" borderId="120" xfId="7316" applyFont="1" applyBorder="1" applyAlignment="1">
      <alignment horizontal="center" vertical="center" wrapText="1"/>
    </xf>
    <xf numFmtId="183" fontId="181" fillId="0" borderId="120" xfId="7317" applyNumberFormat="1" applyFont="1" applyBorder="1" applyAlignment="1" applyProtection="1">
      <alignment horizontal="center" vertical="center" wrapText="1"/>
      <protection locked="0"/>
    </xf>
    <xf numFmtId="0" fontId="0" fillId="0" borderId="120" xfId="7317" applyFont="1" applyFill="1" applyBorder="1" applyAlignment="1" applyProtection="1">
      <alignment horizontal="center" vertical="center" wrapText="1"/>
      <protection locked="0"/>
    </xf>
    <xf numFmtId="0" fontId="33" fillId="0" borderId="0" xfId="7315" applyAlignment="1">
      <alignment horizontal="center" vertical="center" wrapText="1"/>
    </xf>
    <xf numFmtId="0" fontId="33" fillId="0" borderId="120" xfId="7317" applyFill="1" applyBorder="1" applyAlignment="1" applyProtection="1">
      <alignment horizontal="center" vertical="center" wrapText="1"/>
      <protection locked="0"/>
    </xf>
    <xf numFmtId="0" fontId="181" fillId="0" borderId="120" xfId="7316" applyFont="1" applyBorder="1" applyAlignment="1">
      <alignment vertical="center" wrapText="1"/>
    </xf>
    <xf numFmtId="0" fontId="0" fillId="0" borderId="120" xfId="7318" applyFont="1" applyBorder="1" applyAlignment="1">
      <alignment horizontal="center" vertical="center" wrapText="1"/>
    </xf>
    <xf numFmtId="15" fontId="33" fillId="0" borderId="120" xfId="7317" applyNumberFormat="1" applyBorder="1" applyAlignment="1" applyProtection="1">
      <alignment horizontal="center" vertical="center" wrapText="1"/>
      <protection locked="0"/>
    </xf>
    <xf numFmtId="0" fontId="33" fillId="0" borderId="120" xfId="7319" applyBorder="1" applyAlignment="1">
      <alignment horizontal="center" vertical="center" wrapText="1"/>
    </xf>
    <xf numFmtId="0" fontId="181" fillId="0" borderId="120" xfId="7316" applyFont="1" applyBorder="1" applyAlignment="1">
      <alignment horizontal="left" vertical="center" wrapText="1"/>
    </xf>
    <xf numFmtId="15" fontId="181" fillId="0" borderId="120" xfId="7317" applyNumberFormat="1" applyFont="1" applyFill="1" applyBorder="1" applyAlignment="1" applyProtection="1">
      <alignment horizontal="center" vertical="center" wrapText="1"/>
      <protection locked="0"/>
    </xf>
    <xf numFmtId="0" fontId="33" fillId="0" borderId="120" xfId="7316" applyFill="1" applyBorder="1" applyAlignment="1">
      <alignment horizontal="center" vertical="center" wrapText="1"/>
    </xf>
    <xf numFmtId="0" fontId="33" fillId="0" borderId="120" xfId="7316" applyBorder="1" applyAlignment="1">
      <alignment horizontal="center" vertical="center" wrapText="1"/>
    </xf>
    <xf numFmtId="0" fontId="33" fillId="0" borderId="120" xfId="7316" applyBorder="1" applyAlignment="1">
      <alignment vertical="center" wrapText="1"/>
    </xf>
    <xf numFmtId="15" fontId="33" fillId="0" borderId="120" xfId="7316" applyNumberFormat="1" applyBorder="1" applyAlignment="1">
      <alignment horizontal="center" vertical="center" wrapText="1"/>
    </xf>
    <xf numFmtId="0" fontId="33" fillId="0" borderId="120" xfId="7315" applyFill="1" applyBorder="1" applyAlignment="1">
      <alignment horizontal="center" vertical="center" wrapText="1"/>
    </xf>
    <xf numFmtId="0" fontId="33" fillId="0" borderId="120" xfId="7318" applyFill="1" applyBorder="1" applyAlignment="1">
      <alignment horizontal="left" vertical="center" wrapText="1"/>
    </xf>
    <xf numFmtId="0" fontId="33" fillId="0" borderId="120" xfId="7315" applyBorder="1" applyAlignment="1">
      <alignment horizontal="center" vertical="center" wrapText="1"/>
    </xf>
    <xf numFmtId="0" fontId="33" fillId="0" borderId="120" xfId="7315" applyBorder="1" applyAlignment="1">
      <alignment vertical="center" wrapText="1"/>
    </xf>
    <xf numFmtId="15" fontId="33" fillId="0" borderId="120" xfId="7315" applyNumberFormat="1" applyBorder="1" applyAlignment="1">
      <alignment horizontal="center" vertical="center" wrapText="1"/>
    </xf>
    <xf numFmtId="0" fontId="33" fillId="0" borderId="120" xfId="7315" applyBorder="1" applyAlignment="1">
      <alignment horizontal="left" vertical="center" wrapText="1"/>
    </xf>
    <xf numFmtId="0" fontId="181" fillId="0" borderId="120" xfId="7318" applyFont="1" applyBorder="1" applyAlignment="1">
      <alignment horizontal="center" vertical="center" wrapText="1"/>
    </xf>
    <xf numFmtId="181" fontId="230" fillId="0" borderId="120" xfId="7316" applyNumberFormat="1" applyFont="1" applyBorder="1" applyAlignment="1">
      <alignment horizontal="center" vertical="center" wrapText="1"/>
    </xf>
    <xf numFmtId="14" fontId="33" fillId="0" borderId="120" xfId="7316" applyNumberFormat="1" applyBorder="1" applyAlignment="1">
      <alignment horizontal="center" vertical="center" wrapText="1"/>
    </xf>
    <xf numFmtId="181" fontId="181" fillId="0" borderId="120" xfId="7317" applyNumberFormat="1" applyFont="1" applyFill="1" applyBorder="1" applyAlignment="1" applyProtection="1">
      <alignment horizontal="center" vertical="center" wrapText="1"/>
      <protection locked="0"/>
    </xf>
    <xf numFmtId="14" fontId="33" fillId="0" borderId="120" xfId="7316" applyNumberFormat="1" applyBorder="1" applyAlignment="1">
      <alignment vertical="center" wrapText="1"/>
    </xf>
    <xf numFmtId="14" fontId="33" fillId="0" borderId="120" xfId="7316" applyNumberFormat="1" applyFill="1" applyBorder="1" applyAlignment="1">
      <alignment horizontal="center" vertical="center" wrapText="1"/>
    </xf>
    <xf numFmtId="14" fontId="33" fillId="0" borderId="120" xfId="7316" applyNumberFormat="1" applyFill="1" applyBorder="1" applyAlignment="1">
      <alignment vertical="center" wrapText="1"/>
    </xf>
    <xf numFmtId="0" fontId="181" fillId="0" borderId="120" xfId="7316" applyFont="1" applyFill="1" applyBorder="1" applyAlignment="1">
      <alignment vertical="center" wrapText="1"/>
    </xf>
    <xf numFmtId="181" fontId="181" fillId="0" borderId="120" xfId="7316" applyNumberFormat="1" applyFont="1" applyFill="1" applyBorder="1" applyAlignment="1">
      <alignment horizontal="center" vertical="center" wrapText="1"/>
    </xf>
    <xf numFmtId="0" fontId="181" fillId="0" borderId="120" xfId="7316" applyFont="1" applyFill="1" applyBorder="1" applyAlignment="1">
      <alignment horizontal="center" vertical="center" wrapText="1"/>
    </xf>
    <xf numFmtId="183" fontId="181" fillId="0" borderId="120" xfId="7317" applyNumberFormat="1" applyFont="1" applyFill="1" applyBorder="1" applyAlignment="1" applyProtection="1">
      <alignment horizontal="center" vertical="center" wrapText="1"/>
      <protection locked="0"/>
    </xf>
    <xf numFmtId="3" fontId="33" fillId="0" borderId="120" xfId="7317" applyNumberFormat="1" applyFill="1" applyBorder="1" applyAlignment="1" applyProtection="1">
      <alignment horizontal="center" vertical="center" wrapText="1"/>
      <protection locked="0"/>
    </xf>
    <xf numFmtId="15" fontId="33" fillId="0" borderId="120" xfId="7317" applyNumberFormat="1" applyFill="1" applyBorder="1" applyAlignment="1" applyProtection="1">
      <alignment horizontal="center" vertical="center" wrapText="1"/>
      <protection locked="0"/>
    </xf>
    <xf numFmtId="0" fontId="33" fillId="0" borderId="120" xfId="7316" applyBorder="1" applyAlignment="1">
      <alignment horizontal="left" vertical="center" wrapText="1"/>
    </xf>
    <xf numFmtId="15" fontId="33" fillId="0" borderId="120" xfId="7318" applyNumberFormat="1" applyBorder="1" applyAlignment="1">
      <alignment horizontal="center" vertical="center" wrapText="1"/>
    </xf>
    <xf numFmtId="15" fontId="33" fillId="0" borderId="120" xfId="7316" applyNumberFormat="1" applyFill="1" applyBorder="1" applyAlignment="1">
      <alignment horizontal="center" vertical="center" wrapText="1"/>
    </xf>
    <xf numFmtId="0" fontId="33" fillId="0" borderId="120" xfId="7316" applyFill="1" applyBorder="1" applyAlignment="1">
      <alignment horizontal="left" vertical="center" wrapText="1"/>
    </xf>
    <xf numFmtId="15" fontId="33" fillId="0" borderId="120" xfId="7319" applyNumberFormat="1" applyBorder="1" applyAlignment="1">
      <alignment horizontal="center" vertical="center" wrapText="1"/>
    </xf>
    <xf numFmtId="0" fontId="181" fillId="0" borderId="120" xfId="7318" applyFont="1" applyBorder="1" applyAlignment="1">
      <alignment horizontal="left" vertical="center" wrapText="1"/>
    </xf>
    <xf numFmtId="0" fontId="230" fillId="0" borderId="120" xfId="7316" applyFont="1" applyBorder="1" applyAlignment="1">
      <alignment vertical="center" wrapText="1"/>
    </xf>
    <xf numFmtId="0" fontId="0" fillId="0" borderId="120" xfId="7316" applyFont="1" applyBorder="1" applyAlignment="1">
      <alignment horizontal="center" vertical="center" wrapText="1"/>
    </xf>
    <xf numFmtId="0" fontId="0" fillId="0" borderId="120" xfId="7316" applyFont="1" applyFill="1" applyBorder="1" applyAlignment="1">
      <alignment horizontal="center" vertical="center" wrapText="1"/>
    </xf>
    <xf numFmtId="0" fontId="184" fillId="31" borderId="85" xfId="4221" applyFont="1" applyFill="1" applyBorder="1" applyAlignment="1">
      <alignment horizontal="center" vertical="center" wrapText="1"/>
    </xf>
    <xf numFmtId="0" fontId="273" fillId="30" borderId="120" xfId="2237" applyFont="1" applyFill="1" applyBorder="1" applyAlignment="1">
      <alignment vertical="center"/>
    </xf>
    <xf numFmtId="0" fontId="273" fillId="37" borderId="120" xfId="2237" applyFont="1" applyFill="1" applyBorder="1" applyAlignment="1">
      <alignment horizontal="center" vertical="center"/>
    </xf>
    <xf numFmtId="0" fontId="264" fillId="30" borderId="120" xfId="7283" applyFont="1" applyFill="1" applyBorder="1" applyAlignment="1">
      <alignment horizontal="center" vertical="center" wrapText="1"/>
    </xf>
    <xf numFmtId="0" fontId="264" fillId="30" borderId="120" xfId="7284" applyFont="1" applyFill="1" applyBorder="1" applyAlignment="1">
      <alignment horizontal="center" vertical="center"/>
    </xf>
    <xf numFmtId="0" fontId="272" fillId="0" borderId="120" xfId="2237" applyFont="1" applyFill="1" applyBorder="1" applyAlignment="1">
      <alignment horizontal="center" vertical="center"/>
    </xf>
    <xf numFmtId="15" fontId="272" fillId="0" borderId="120" xfId="2237" applyNumberFormat="1" applyFont="1" applyFill="1" applyBorder="1" applyAlignment="1">
      <alignment horizontal="right" vertical="center"/>
    </xf>
    <xf numFmtId="0" fontId="234" fillId="0" borderId="120" xfId="7284" applyFont="1" applyBorder="1" applyAlignment="1">
      <alignment horizontal="center"/>
    </xf>
    <xf numFmtId="9" fontId="234" fillId="31" borderId="120" xfId="50" applyFont="1" applyFill="1" applyBorder="1" applyAlignment="1">
      <alignment horizontal="center"/>
    </xf>
    <xf numFmtId="0" fontId="193" fillId="0" borderId="120" xfId="2237" applyFont="1" applyFill="1" applyBorder="1" applyAlignment="1">
      <alignment horizontal="center"/>
    </xf>
    <xf numFmtId="15" fontId="193" fillId="0" borderId="120" xfId="2237" applyNumberFormat="1" applyFont="1" applyFill="1" applyBorder="1" applyAlignment="1">
      <alignment horizontal="right"/>
    </xf>
    <xf numFmtId="15" fontId="193" fillId="0" borderId="120" xfId="2237" applyNumberFormat="1" applyFont="1" applyFill="1" applyBorder="1"/>
    <xf numFmtId="0" fontId="272" fillId="0" borderId="120" xfId="2237" applyFont="1" applyFill="1" applyBorder="1"/>
    <xf numFmtId="0" fontId="272" fillId="0" borderId="120" xfId="2237" applyFont="1" applyFill="1" applyBorder="1" applyAlignment="1">
      <alignment horizontal="center"/>
    </xf>
    <xf numFmtId="0" fontId="272" fillId="0" borderId="120" xfId="2237" applyFont="1" applyFill="1" applyBorder="1" applyAlignment="1">
      <alignment horizontal="left"/>
    </xf>
    <xf numFmtId="0" fontId="274" fillId="0" borderId="120" xfId="2237" applyFont="1" applyFill="1" applyBorder="1" applyAlignment="1">
      <alignment horizontal="center"/>
    </xf>
    <xf numFmtId="15" fontId="274" fillId="0" borderId="120" xfId="2237" applyNumberFormat="1" applyFont="1" applyFill="1" applyBorder="1" applyAlignment="1">
      <alignment horizontal="right"/>
    </xf>
    <xf numFmtId="15" fontId="272" fillId="0" borderId="120" xfId="2237" applyNumberFormat="1" applyFont="1" applyFill="1" applyBorder="1" applyAlignment="1">
      <alignment horizontal="right"/>
    </xf>
    <xf numFmtId="15" fontId="272" fillId="0" borderId="120" xfId="2237" applyNumberFormat="1" applyFont="1" applyFill="1" applyBorder="1"/>
    <xf numFmtId="0" fontId="193" fillId="0" borderId="120" xfId="2237" applyFont="1" applyFill="1" applyBorder="1"/>
    <xf numFmtId="0" fontId="193" fillId="0" borderId="120" xfId="2237" applyFont="1" applyFill="1" applyBorder="1" applyAlignment="1">
      <alignment horizontal="left"/>
    </xf>
    <xf numFmtId="0" fontId="193" fillId="0" borderId="117" xfId="2237" applyFont="1" applyFill="1" applyBorder="1"/>
    <xf numFmtId="0" fontId="193" fillId="31" borderId="120" xfId="2237" applyFont="1" applyFill="1" applyBorder="1" applyAlignment="1">
      <alignment horizontal="center"/>
    </xf>
    <xf numFmtId="15" fontId="193" fillId="31" borderId="120" xfId="2237" applyNumberFormat="1" applyFont="1" applyFill="1" applyBorder="1" applyAlignment="1">
      <alignment horizontal="right"/>
    </xf>
    <xf numFmtId="15" fontId="193" fillId="31" borderId="120" xfId="2237" applyNumberFormat="1" applyFont="1" applyFill="1" applyBorder="1"/>
    <xf numFmtId="0" fontId="150" fillId="0" borderId="0" xfId="2237" applyFill="1" applyBorder="1"/>
    <xf numFmtId="15" fontId="193" fillId="0" borderId="120" xfId="2237" applyNumberFormat="1" applyFont="1" applyFill="1" applyBorder="1" applyAlignment="1">
      <alignment horizontal="left"/>
    </xf>
    <xf numFmtId="15" fontId="193" fillId="0" borderId="120" xfId="2237" applyNumberFormat="1" applyFont="1" applyFill="1" applyBorder="1" applyAlignment="1">
      <alignment horizontal="center"/>
    </xf>
    <xf numFmtId="0" fontId="193" fillId="0" borderId="120" xfId="2237" applyFont="1" applyFill="1" applyBorder="1" applyAlignment="1">
      <alignment horizontal="right"/>
    </xf>
    <xf numFmtId="0" fontId="193" fillId="31" borderId="120" xfId="2237" applyFont="1" applyFill="1" applyBorder="1"/>
    <xf numFmtId="0" fontId="193" fillId="31" borderId="120" xfId="2237" applyFont="1" applyFill="1" applyBorder="1" applyAlignment="1">
      <alignment horizontal="left"/>
    </xf>
    <xf numFmtId="15" fontId="193" fillId="0" borderId="120" xfId="2237" quotePrefix="1" applyNumberFormat="1" applyFont="1" applyFill="1" applyBorder="1" applyAlignment="1">
      <alignment horizontal="right"/>
    </xf>
    <xf numFmtId="15" fontId="193" fillId="31" borderId="120" xfId="2237" quotePrefix="1" applyNumberFormat="1" applyFont="1" applyFill="1" applyBorder="1" applyAlignment="1">
      <alignment horizontal="right"/>
    </xf>
    <xf numFmtId="176" fontId="272" fillId="0" borderId="120" xfId="2237" applyNumberFormat="1" applyFont="1" applyFill="1" applyBorder="1" applyAlignment="1">
      <alignment horizontal="center"/>
    </xf>
    <xf numFmtId="15" fontId="274" fillId="0" borderId="120" xfId="2237" applyNumberFormat="1" applyFont="1" applyFill="1" applyBorder="1"/>
    <xf numFmtId="0" fontId="193" fillId="0" borderId="120" xfId="2237" applyFont="1" applyBorder="1"/>
    <xf numFmtId="0" fontId="193" fillId="0" borderId="120" xfId="2237" applyFont="1" applyBorder="1" applyAlignment="1">
      <alignment horizontal="center"/>
    </xf>
    <xf numFmtId="0" fontId="274" fillId="0" borderId="120" xfId="2237" applyFont="1" applyBorder="1" applyAlignment="1">
      <alignment horizontal="center"/>
    </xf>
    <xf numFmtId="0" fontId="193" fillId="0" borderId="120" xfId="2237" applyFont="1" applyBorder="1" applyAlignment="1">
      <alignment horizontal="left"/>
    </xf>
    <xf numFmtId="15" fontId="193" fillId="0" borderId="120" xfId="2237" applyNumberFormat="1" applyFont="1" applyBorder="1" applyAlignment="1">
      <alignment horizontal="right"/>
    </xf>
    <xf numFmtId="15" fontId="274" fillId="0" borderId="120" xfId="2237" applyNumberFormat="1" applyFont="1" applyBorder="1"/>
    <xf numFmtId="15" fontId="274" fillId="0" borderId="120" xfId="2237" applyNumberFormat="1" applyFont="1" applyBorder="1" applyAlignment="1">
      <alignment horizontal="right"/>
    </xf>
    <xf numFmtId="0" fontId="193" fillId="0" borderId="120" xfId="2237" applyFont="1" applyBorder="1" applyAlignment="1">
      <alignment horizontal="right"/>
    </xf>
    <xf numFmtId="0" fontId="272" fillId="0" borderId="120" xfId="2237" applyFont="1" applyBorder="1"/>
    <xf numFmtId="0" fontId="272" fillId="0" borderId="120" xfId="2237" applyFont="1" applyBorder="1" applyAlignment="1">
      <alignment horizontal="center"/>
    </xf>
    <xf numFmtId="15" fontId="272" fillId="0" borderId="120" xfId="2237" applyNumberFormat="1" applyFont="1" applyBorder="1"/>
    <xf numFmtId="0" fontId="184" fillId="31" borderId="85" xfId="4221" applyFont="1" applyFill="1" applyBorder="1" applyAlignment="1">
      <alignment horizontal="center" vertical="center" wrapText="1"/>
    </xf>
    <xf numFmtId="0" fontId="184" fillId="0" borderId="85" xfId="4221" applyFont="1" applyFill="1" applyBorder="1" applyAlignment="1">
      <alignment horizontal="center" vertical="center" wrapText="1"/>
    </xf>
    <xf numFmtId="9" fontId="234" fillId="31" borderId="120" xfId="50" applyFont="1" applyFill="1" applyBorder="1" applyAlignment="1">
      <alignment horizontal="center" vertical="center"/>
    </xf>
    <xf numFmtId="0" fontId="233" fillId="0" borderId="120" xfId="7284" applyFont="1" applyBorder="1" applyAlignment="1">
      <alignment horizontal="center" vertical="center"/>
    </xf>
    <xf numFmtId="0" fontId="181" fillId="26" borderId="99" xfId="7303" applyFont="1" applyFill="1" applyBorder="1" applyAlignment="1">
      <alignment horizontal="left"/>
    </xf>
    <xf numFmtId="0" fontId="181" fillId="28" borderId="99" xfId="7303" applyFont="1" applyFill="1" applyBorder="1" applyAlignment="1">
      <alignment horizontal="center"/>
    </xf>
    <xf numFmtId="0" fontId="182" fillId="28" borderId="99" xfId="7303" applyFont="1" applyFill="1" applyBorder="1" applyAlignment="1">
      <alignment horizontal="center"/>
    </xf>
    <xf numFmtId="14" fontId="77" fillId="26" borderId="120" xfId="7266" applyNumberFormat="1" applyFill="1" applyBorder="1" applyAlignment="1">
      <alignment horizontal="center" vertical="center" wrapText="1"/>
    </xf>
    <xf numFmtId="0" fontId="77" fillId="26" borderId="120" xfId="7266" applyFill="1" applyBorder="1" applyAlignment="1">
      <alignment horizontal="center" vertical="center" wrapText="1"/>
    </xf>
    <xf numFmtId="0" fontId="0" fillId="26" borderId="120" xfId="0" applyFill="1" applyBorder="1" applyAlignment="1">
      <alignment horizontal="center" vertical="center" wrapText="1"/>
    </xf>
    <xf numFmtId="0" fontId="77" fillId="26" borderId="120" xfId="7266" applyFill="1" applyBorder="1" applyAlignment="1">
      <alignment horizontal="left" vertical="center" wrapText="1"/>
    </xf>
    <xf numFmtId="14" fontId="0" fillId="26" borderId="120" xfId="0" applyNumberFormat="1" applyFill="1" applyBorder="1" applyAlignment="1">
      <alignment horizontal="center" vertical="center" wrapText="1"/>
    </xf>
    <xf numFmtId="0" fontId="0" fillId="26" borderId="120" xfId="7266" applyFont="1" applyFill="1" applyBorder="1" applyAlignment="1">
      <alignment horizontal="center" vertical="center" wrapText="1"/>
    </xf>
    <xf numFmtId="0" fontId="0" fillId="26" borderId="120" xfId="0" applyFill="1" applyBorder="1" applyAlignment="1">
      <alignment horizontal="left" vertical="center" wrapText="1"/>
    </xf>
    <xf numFmtId="0" fontId="0" fillId="28" borderId="120" xfId="0" applyFill="1" applyBorder="1" applyAlignment="1">
      <alignment horizontal="center" vertical="center" wrapText="1"/>
    </xf>
    <xf numFmtId="14" fontId="0" fillId="28" borderId="120" xfId="0" applyNumberFormat="1" applyFill="1" applyBorder="1" applyAlignment="1">
      <alignment horizontal="center" vertical="center" wrapText="1"/>
    </xf>
    <xf numFmtId="0" fontId="0" fillId="28" borderId="120" xfId="0" applyFill="1" applyBorder="1" applyAlignment="1">
      <alignment horizontal="left" vertical="center" wrapText="1"/>
    </xf>
    <xf numFmtId="0" fontId="0" fillId="28" borderId="120" xfId="7266" applyFont="1" applyFill="1" applyBorder="1" applyAlignment="1">
      <alignment horizontal="center" vertical="center" wrapText="1"/>
    </xf>
    <xf numFmtId="14" fontId="77" fillId="28" borderId="120" xfId="7266" applyNumberFormat="1" applyFill="1" applyBorder="1" applyAlignment="1">
      <alignment horizontal="center" vertical="center" wrapText="1"/>
    </xf>
    <xf numFmtId="0" fontId="156" fillId="28" borderId="120" xfId="0" applyFont="1" applyFill="1" applyBorder="1" applyAlignment="1">
      <alignment horizontal="center" vertical="center" wrapText="1"/>
    </xf>
    <xf numFmtId="0" fontId="32" fillId="28" borderId="99" xfId="7269" applyFont="1" applyFill="1" applyBorder="1" applyAlignment="1">
      <alignment horizontal="center"/>
    </xf>
    <xf numFmtId="0" fontId="32" fillId="28" borderId="99" xfId="7269" applyFont="1" applyFill="1" applyBorder="1" applyAlignment="1">
      <alignment horizontal="left"/>
    </xf>
    <xf numFmtId="0" fontId="213" fillId="30" borderId="120" xfId="3799" applyFont="1" applyFill="1" applyBorder="1" applyAlignment="1">
      <alignment horizontal="center" vertical="center" wrapText="1"/>
    </xf>
    <xf numFmtId="0" fontId="184" fillId="31" borderId="120" xfId="4218" applyFont="1" applyFill="1" applyBorder="1" applyAlignment="1">
      <alignment horizontal="center"/>
    </xf>
    <xf numFmtId="0" fontId="200" fillId="19" borderId="120" xfId="4218" applyFont="1" applyFill="1" applyBorder="1" applyAlignment="1">
      <alignment horizontal="center"/>
    </xf>
    <xf numFmtId="0" fontId="184" fillId="31" borderId="120" xfId="4218" applyNumberFormat="1" applyFont="1" applyFill="1" applyBorder="1" applyAlignment="1">
      <alignment horizontal="center"/>
    </xf>
    <xf numFmtId="0" fontId="32" fillId="0" borderId="99" xfId="4218" applyNumberFormat="1" applyFont="1" applyFill="1" applyBorder="1" applyAlignment="1">
      <alignment horizontal="center"/>
    </xf>
    <xf numFmtId="0" fontId="32" fillId="0" borderId="99" xfId="3799" applyFont="1" applyFill="1" applyBorder="1" applyAlignment="1">
      <alignment horizontal="center" vertical="center"/>
    </xf>
    <xf numFmtId="0" fontId="32" fillId="21" borderId="99" xfId="3799" applyFont="1" applyFill="1" applyBorder="1" applyAlignment="1">
      <alignment horizontal="center" vertical="center"/>
    </xf>
    <xf numFmtId="0" fontId="184" fillId="31" borderId="120" xfId="3799" applyFont="1" applyFill="1" applyBorder="1" applyAlignment="1">
      <alignment horizontal="center" vertical="center"/>
    </xf>
    <xf numFmtId="0" fontId="200" fillId="32" borderId="120" xfId="3799" applyFont="1" applyFill="1" applyBorder="1" applyAlignment="1">
      <alignment horizontal="center" vertical="center"/>
    </xf>
    <xf numFmtId="0" fontId="184" fillId="21" borderId="120" xfId="3799" applyFont="1" applyFill="1" applyBorder="1" applyAlignment="1">
      <alignment horizontal="center" vertical="center"/>
    </xf>
    <xf numFmtId="0" fontId="184" fillId="0" borderId="120" xfId="3799" applyFont="1" applyBorder="1" applyAlignment="1">
      <alignment horizontal="center" vertical="center" wrapText="1"/>
    </xf>
    <xf numFmtId="0" fontId="32" fillId="0" borderId="120" xfId="4218" applyFont="1" applyFill="1" applyBorder="1" applyAlignment="1">
      <alignment horizontal="center"/>
    </xf>
    <xf numFmtId="9" fontId="184" fillId="31" borderId="120" xfId="50" applyFont="1" applyFill="1" applyBorder="1" applyAlignment="1">
      <alignment horizontal="center"/>
    </xf>
    <xf numFmtId="9" fontId="32" fillId="0" borderId="99" xfId="50" applyFont="1" applyFill="1" applyBorder="1" applyAlignment="1">
      <alignment horizontal="center"/>
    </xf>
    <xf numFmtId="9" fontId="32" fillId="0" borderId="99" xfId="50" applyFont="1" applyFill="1" applyBorder="1"/>
    <xf numFmtId="0" fontId="31" fillId="0" borderId="85" xfId="4221" applyFont="1" applyFill="1" applyBorder="1" applyAlignment="1">
      <alignment horizontal="center" vertical="center" wrapText="1"/>
    </xf>
    <xf numFmtId="3" fontId="31" fillId="0" borderId="85" xfId="4221" applyNumberFormat="1" applyFont="1" applyFill="1" applyBorder="1" applyAlignment="1">
      <alignment horizontal="center" vertical="center" wrapText="1"/>
    </xf>
    <xf numFmtId="9" fontId="69" fillId="31" borderId="85" xfId="4222" applyFont="1" applyFill="1" applyBorder="1" applyAlignment="1">
      <alignment horizontal="center" vertical="center" wrapText="1"/>
    </xf>
    <xf numFmtId="0" fontId="184" fillId="31" borderId="85" xfId="4221" applyFont="1" applyFill="1" applyBorder="1" applyAlignment="1">
      <alignment horizontal="center" vertical="center" wrapText="1"/>
    </xf>
    <xf numFmtId="9" fontId="30" fillId="0" borderId="120" xfId="4221" applyNumberFormat="1" applyFont="1" applyFill="1" applyBorder="1" applyAlignment="1">
      <alignment horizontal="center"/>
    </xf>
    <xf numFmtId="9" fontId="184" fillId="19" borderId="120" xfId="4221" applyNumberFormat="1" applyFont="1" applyFill="1" applyBorder="1" applyAlignment="1">
      <alignment horizontal="center"/>
    </xf>
    <xf numFmtId="9" fontId="30" fillId="0" borderId="99" xfId="4221" applyNumberFormat="1" applyFont="1" applyFill="1" applyBorder="1" applyAlignment="1">
      <alignment horizontal="center"/>
    </xf>
    <xf numFmtId="3" fontId="213" fillId="35" borderId="120" xfId="59" applyNumberFormat="1" applyFont="1" applyFill="1" applyBorder="1" applyAlignment="1">
      <alignment horizontal="center" vertical="center"/>
    </xf>
    <xf numFmtId="0" fontId="213" fillId="35" borderId="120" xfId="59" applyFont="1" applyFill="1" applyBorder="1" applyAlignment="1">
      <alignment horizontal="center" vertical="center"/>
    </xf>
    <xf numFmtId="3" fontId="180" fillId="31" borderId="85" xfId="59" applyNumberFormat="1" applyFont="1" applyFill="1" applyBorder="1" applyAlignment="1">
      <alignment horizontal="center" vertical="center" wrapText="1"/>
    </xf>
    <xf numFmtId="1" fontId="180" fillId="31" borderId="85" xfId="59" applyNumberFormat="1" applyFont="1" applyFill="1" applyBorder="1" applyAlignment="1">
      <alignment horizontal="center" vertical="center" wrapText="1"/>
    </xf>
    <xf numFmtId="1" fontId="180" fillId="19" borderId="120" xfId="45" applyNumberFormat="1" applyFont="1" applyFill="1" applyBorder="1" applyAlignment="1">
      <alignment horizontal="center" vertical="center" wrapText="1"/>
    </xf>
    <xf numFmtId="1" fontId="184" fillId="31" borderId="120" xfId="50" applyNumberFormat="1" applyFont="1" applyFill="1" applyBorder="1" applyAlignment="1">
      <alignment horizontal="center"/>
    </xf>
    <xf numFmtId="1" fontId="184" fillId="31" borderId="120" xfId="631" applyNumberFormat="1" applyFont="1" applyFill="1" applyBorder="1" applyAlignment="1">
      <alignment horizontal="center"/>
    </xf>
    <xf numFmtId="0" fontId="184" fillId="31" borderId="120" xfId="631" applyFont="1" applyFill="1" applyBorder="1" applyAlignment="1">
      <alignment horizontal="center"/>
    </xf>
    <xf numFmtId="3" fontId="184" fillId="31" borderId="120" xfId="50" applyNumberFormat="1" applyFont="1" applyFill="1" applyBorder="1" applyAlignment="1">
      <alignment horizontal="center"/>
    </xf>
    <xf numFmtId="3" fontId="184" fillId="31" borderId="120" xfId="631" applyNumberFormat="1" applyFont="1" applyFill="1" applyBorder="1" applyAlignment="1">
      <alignment horizontal="center"/>
    </xf>
    <xf numFmtId="9" fontId="41" fillId="0" borderId="120" xfId="50" applyFont="1" applyBorder="1" applyAlignment="1">
      <alignment horizontal="center"/>
    </xf>
    <xf numFmtId="9" fontId="41" fillId="0" borderId="120" xfId="50" applyFont="1" applyFill="1" applyBorder="1" applyAlignment="1">
      <alignment horizontal="center"/>
    </xf>
    <xf numFmtId="9" fontId="29" fillId="0" borderId="120" xfId="50" applyFont="1" applyFill="1" applyBorder="1" applyAlignment="1">
      <alignment horizontal="center"/>
    </xf>
    <xf numFmtId="3" fontId="29" fillId="0" borderId="99" xfId="631" applyNumberFormat="1" applyFont="1" applyFill="1" applyBorder="1" applyAlignment="1">
      <alignment horizontal="center"/>
    </xf>
    <xf numFmtId="3" fontId="29" fillId="0" borderId="99" xfId="50" applyNumberFormat="1" applyFont="1" applyFill="1" applyBorder="1" applyAlignment="1">
      <alignment horizontal="center"/>
    </xf>
    <xf numFmtId="9" fontId="29" fillId="0" borderId="99" xfId="50" applyFont="1" applyFill="1" applyBorder="1" applyAlignment="1">
      <alignment horizontal="center"/>
    </xf>
    <xf numFmtId="0" fontId="29" fillId="0" borderId="99" xfId="631" applyFont="1" applyFill="1" applyBorder="1" applyAlignment="1">
      <alignment horizontal="center"/>
    </xf>
    <xf numFmtId="1" fontId="29" fillId="0" borderId="99" xfId="631" applyNumberFormat="1" applyFont="1" applyFill="1" applyBorder="1" applyAlignment="1">
      <alignment horizontal="center"/>
    </xf>
    <xf numFmtId="1" fontId="29" fillId="0" borderId="99" xfId="50" applyNumberFormat="1" applyFont="1" applyFill="1" applyBorder="1" applyAlignment="1">
      <alignment horizontal="center"/>
    </xf>
    <xf numFmtId="0" fontId="184" fillId="19" borderId="120" xfId="59" applyFont="1" applyFill="1" applyBorder="1" applyAlignment="1">
      <alignment horizontal="center" vertical="center"/>
    </xf>
    <xf numFmtId="3" fontId="181" fillId="0" borderId="120" xfId="59" applyNumberFormat="1" applyFont="1" applyBorder="1" applyAlignment="1">
      <alignment horizontal="center" vertical="center" wrapText="1"/>
    </xf>
    <xf numFmtId="3" fontId="213" fillId="35" borderId="120" xfId="370" applyNumberFormat="1" applyFont="1" applyFill="1" applyBorder="1" applyAlignment="1">
      <alignment horizontal="center" vertical="center"/>
    </xf>
    <xf numFmtId="0" fontId="28" fillId="28" borderId="99" xfId="7269" applyFont="1" applyFill="1" applyBorder="1" applyAlignment="1">
      <alignment horizontal="center"/>
    </xf>
    <xf numFmtId="14" fontId="32" fillId="28" borderId="99" xfId="7269" applyNumberFormat="1" applyFont="1" applyFill="1" applyBorder="1" applyAlignment="1">
      <alignment horizontal="center"/>
    </xf>
    <xf numFmtId="3" fontId="182" fillId="19" borderId="120" xfId="45" applyNumberFormat="1" applyFont="1" applyFill="1" applyBorder="1" applyAlignment="1">
      <alignment horizontal="center" vertical="center" wrapText="1"/>
    </xf>
    <xf numFmtId="3" fontId="189" fillId="0" borderId="120" xfId="45" applyNumberFormat="1" applyFont="1" applyBorder="1" applyAlignment="1">
      <alignment horizontal="center" vertical="center" wrapText="1"/>
    </xf>
    <xf numFmtId="0" fontId="180" fillId="31" borderId="120" xfId="367" applyFont="1" applyFill="1" applyBorder="1" applyAlignment="1">
      <alignment horizontal="center"/>
    </xf>
    <xf numFmtId="3" fontId="200" fillId="19" borderId="120" xfId="367" applyNumberFormat="1" applyFont="1" applyFill="1" applyBorder="1" applyAlignment="1">
      <alignment horizontal="center" vertical="center" wrapText="1"/>
    </xf>
    <xf numFmtId="3" fontId="181" fillId="0" borderId="99" xfId="367" applyNumberFormat="1" applyFont="1" applyFill="1" applyBorder="1" applyAlignment="1">
      <alignment horizontal="center" vertical="center" wrapText="1"/>
    </xf>
    <xf numFmtId="0" fontId="181" fillId="0" borderId="120" xfId="367" applyFont="1" applyFill="1" applyBorder="1" applyAlignment="1">
      <alignment horizontal="center"/>
    </xf>
    <xf numFmtId="3" fontId="189" fillId="0" borderId="120" xfId="45" applyNumberFormat="1" applyFont="1" applyFill="1" applyBorder="1" applyAlignment="1">
      <alignment horizontal="center" vertical="center" wrapText="1"/>
    </xf>
    <xf numFmtId="0" fontId="180" fillId="0" borderId="120" xfId="367" applyFont="1" applyBorder="1" applyAlignment="1">
      <alignment horizontal="center"/>
    </xf>
    <xf numFmtId="3" fontId="206" fillId="19" borderId="120" xfId="367" applyNumberFormat="1" applyFont="1" applyFill="1" applyBorder="1" applyAlignment="1">
      <alignment horizontal="center" vertical="center" wrapText="1"/>
    </xf>
    <xf numFmtId="3" fontId="180" fillId="0" borderId="120" xfId="45" applyNumberFormat="1" applyFont="1" applyBorder="1" applyAlignment="1">
      <alignment horizontal="center" vertical="center" wrapText="1"/>
    </xf>
    <xf numFmtId="0" fontId="202" fillId="19" borderId="120" xfId="60" applyNumberFormat="1" applyFont="1" applyFill="1" applyBorder="1" applyAlignment="1">
      <alignment horizontal="center" vertical="center" wrapText="1"/>
    </xf>
    <xf numFmtId="0" fontId="184" fillId="0" borderId="120" xfId="60" applyNumberFormat="1" applyFont="1" applyFill="1" applyBorder="1" applyAlignment="1">
      <alignment horizontal="center" vertical="center"/>
    </xf>
    <xf numFmtId="0" fontId="184" fillId="31" borderId="120" xfId="60" applyNumberFormat="1" applyFont="1" applyFill="1" applyBorder="1" applyAlignment="1">
      <alignment horizontal="center" vertical="center"/>
    </xf>
    <xf numFmtId="0" fontId="200" fillId="19" borderId="120" xfId="60" applyNumberFormat="1" applyFont="1" applyFill="1" applyBorder="1" applyAlignment="1">
      <alignment horizontal="center" vertical="center"/>
    </xf>
    <xf numFmtId="0" fontId="28" fillId="0" borderId="99" xfId="4226" applyNumberFormat="1" applyFont="1" applyFill="1" applyBorder="1" applyAlignment="1">
      <alignment horizontal="center" vertical="center"/>
    </xf>
    <xf numFmtId="1" fontId="182" fillId="19" borderId="120" xfId="59" applyNumberFormat="1" applyFont="1" applyFill="1" applyBorder="1" applyAlignment="1">
      <alignment horizontal="center" vertical="center" wrapText="1"/>
    </xf>
    <xf numFmtId="0" fontId="28" fillId="0" borderId="120" xfId="820" applyFont="1" applyBorder="1" applyAlignment="1">
      <alignment horizontal="center" vertical="center"/>
    </xf>
    <xf numFmtId="0" fontId="28" fillId="0" borderId="99" xfId="820" applyFont="1" applyFill="1" applyBorder="1" applyAlignment="1">
      <alignment horizontal="center" vertical="center"/>
    </xf>
    <xf numFmtId="0" fontId="200" fillId="19" borderId="120" xfId="820" applyFont="1" applyFill="1" applyBorder="1" applyAlignment="1">
      <alignment horizontal="center" vertical="center"/>
    </xf>
    <xf numFmtId="0" fontId="184" fillId="0" borderId="120" xfId="820" applyFont="1" applyBorder="1" applyAlignment="1">
      <alignment horizontal="center" vertical="center"/>
    </xf>
    <xf numFmtId="0" fontId="184" fillId="31" borderId="120" xfId="820" applyFont="1" applyFill="1" applyBorder="1" applyAlignment="1">
      <alignment horizontal="center" vertical="center"/>
    </xf>
    <xf numFmtId="0" fontId="28" fillId="0" borderId="99" xfId="367" applyFont="1" applyFill="1" applyBorder="1" applyAlignment="1">
      <alignment horizontal="center"/>
    </xf>
    <xf numFmtId="0" fontId="184" fillId="31" borderId="120" xfId="367" applyFont="1" applyFill="1" applyBorder="1" applyAlignment="1">
      <alignment horizontal="center"/>
    </xf>
    <xf numFmtId="0" fontId="272" fillId="0" borderId="16" xfId="59" applyFont="1" applyBorder="1"/>
    <xf numFmtId="0" fontId="263" fillId="0" borderId="120" xfId="59" applyFont="1" applyFill="1" applyBorder="1" applyAlignment="1">
      <alignment horizontal="center" textRotation="90" wrapText="1"/>
    </xf>
    <xf numFmtId="0" fontId="272" fillId="0" borderId="120" xfId="59" applyFont="1" applyFill="1" applyBorder="1" applyAlignment="1">
      <alignment horizontal="center" textRotation="90"/>
    </xf>
    <xf numFmtId="0" fontId="273" fillId="30" borderId="120" xfId="59" applyFont="1" applyFill="1" applyBorder="1" applyAlignment="1">
      <alignment horizontal="center" vertical="center" wrapText="1"/>
    </xf>
    <xf numFmtId="0" fontId="273" fillId="30" borderId="120" xfId="59" applyFont="1" applyFill="1" applyBorder="1" applyAlignment="1">
      <alignment horizontal="left" vertical="center" wrapText="1" indent="1"/>
    </xf>
    <xf numFmtId="0" fontId="172" fillId="0" borderId="120" xfId="59" applyFont="1" applyFill="1" applyBorder="1" applyAlignment="1">
      <alignment horizontal="center" vertical="center" wrapText="1"/>
    </xf>
    <xf numFmtId="0" fontId="157" fillId="0" borderId="120" xfId="59" applyFont="1" applyFill="1" applyBorder="1" applyAlignment="1">
      <alignment horizontal="left" vertical="center" wrapText="1" indent="1" readingOrder="1"/>
    </xf>
    <xf numFmtId="0" fontId="157" fillId="0" borderId="120" xfId="59" applyFont="1" applyFill="1" applyBorder="1" applyAlignment="1">
      <alignment horizontal="center"/>
    </xf>
    <xf numFmtId="0" fontId="157" fillId="0" borderId="120" xfId="59" applyFont="1" applyBorder="1" applyAlignment="1">
      <alignment horizontal="center"/>
    </xf>
    <xf numFmtId="0" fontId="172" fillId="0" borderId="117" xfId="59" applyFont="1" applyFill="1" applyBorder="1" applyAlignment="1">
      <alignment horizontal="center" vertical="center" wrapText="1"/>
    </xf>
    <xf numFmtId="0" fontId="157" fillId="0" borderId="120" xfId="59" applyFont="1" applyFill="1" applyBorder="1" applyAlignment="1">
      <alignment horizontal="left" vertical="center" indent="1" readingOrder="1"/>
    </xf>
    <xf numFmtId="0" fontId="263" fillId="19" borderId="120" xfId="59" applyFont="1" applyFill="1" applyBorder="1" applyAlignment="1">
      <alignment horizontal="center"/>
    </xf>
    <xf numFmtId="0" fontId="273" fillId="30" borderId="120" xfId="7296" applyFont="1" applyFill="1" applyBorder="1" applyAlignment="1">
      <alignment horizontal="center"/>
    </xf>
    <xf numFmtId="0" fontId="272" fillId="0" borderId="120" xfId="7296" applyFont="1" applyBorder="1" applyAlignment="1">
      <alignment horizontal="center"/>
    </xf>
    <xf numFmtId="9" fontId="263" fillId="19" borderId="120" xfId="3378" applyFont="1" applyFill="1" applyBorder="1" applyAlignment="1">
      <alignment horizontal="center"/>
    </xf>
    <xf numFmtId="9" fontId="172" fillId="19" borderId="120" xfId="3378" applyFont="1" applyFill="1" applyBorder="1" applyAlignment="1">
      <alignment horizontal="center"/>
    </xf>
    <xf numFmtId="0" fontId="282" fillId="0" borderId="14" xfId="59" applyFont="1" applyBorder="1" applyAlignment="1">
      <alignment horizontal="center" vertical="center" wrapText="1"/>
    </xf>
    <xf numFmtId="0" fontId="28" fillId="0" borderId="16" xfId="59" applyFont="1" applyBorder="1"/>
    <xf numFmtId="0" fontId="213" fillId="30" borderId="120" xfId="59" applyFont="1" applyFill="1" applyBorder="1" applyAlignment="1">
      <alignment horizontal="center" vertical="center" wrapText="1"/>
    </xf>
    <xf numFmtId="0" fontId="213" fillId="30" borderId="120" xfId="59" applyFont="1" applyFill="1" applyBorder="1" applyAlignment="1">
      <alignment horizontal="left" vertical="center" wrapText="1" indent="1"/>
    </xf>
    <xf numFmtId="0" fontId="213" fillId="30" borderId="122" xfId="59" applyFont="1" applyFill="1" applyBorder="1" applyAlignment="1">
      <alignment horizontal="center" vertical="center" wrapText="1"/>
    </xf>
    <xf numFmtId="0" fontId="213" fillId="30" borderId="123" xfId="59" applyFont="1" applyFill="1" applyBorder="1" applyAlignment="1">
      <alignment horizontal="center" vertical="center" wrapText="1"/>
    </xf>
    <xf numFmtId="0" fontId="243" fillId="0" borderId="120" xfId="59" applyFont="1" applyBorder="1" applyAlignment="1">
      <alignment horizontal="center" vertical="center" wrapText="1"/>
    </xf>
    <xf numFmtId="0" fontId="188" fillId="0" borderId="120" xfId="59" applyFont="1" applyBorder="1" applyAlignment="1">
      <alignment horizontal="left" vertical="center" wrapText="1" indent="1" readingOrder="1"/>
    </xf>
    <xf numFmtId="0" fontId="188" fillId="0" borderId="120" xfId="59" applyFont="1" applyBorder="1" applyAlignment="1">
      <alignment horizontal="center"/>
    </xf>
    <xf numFmtId="0" fontId="188" fillId="0" borderId="120" xfId="59" applyFont="1" applyBorder="1" applyAlignment="1">
      <alignment horizontal="left" vertical="center" indent="1" readingOrder="1"/>
    </xf>
    <xf numFmtId="0" fontId="184" fillId="19" borderId="120" xfId="59" applyFont="1" applyFill="1" applyBorder="1" applyAlignment="1">
      <alignment horizontal="center"/>
    </xf>
    <xf numFmtId="0" fontId="248" fillId="0" borderId="14" xfId="59" applyFont="1" applyBorder="1" applyAlignment="1">
      <alignment horizontal="center" vertical="center" wrapText="1"/>
    </xf>
    <xf numFmtId="0" fontId="213" fillId="30" borderId="120" xfId="7296" applyFont="1" applyFill="1" applyBorder="1"/>
    <xf numFmtId="0" fontId="28" fillId="0" borderId="120" xfId="7296" applyFont="1" applyFill="1" applyBorder="1" applyAlignment="1">
      <alignment horizontal="center"/>
    </xf>
    <xf numFmtId="0" fontId="28" fillId="0" borderId="124" xfId="7296" applyFont="1" applyFill="1" applyBorder="1" applyAlignment="1">
      <alignment horizontal="center"/>
    </xf>
    <xf numFmtId="9" fontId="184" fillId="19" borderId="120" xfId="3378" applyFont="1" applyFill="1" applyBorder="1" applyAlignment="1">
      <alignment horizontal="center"/>
    </xf>
    <xf numFmtId="9" fontId="243" fillId="19" borderId="120" xfId="3378" applyFont="1" applyFill="1" applyBorder="1" applyAlignment="1">
      <alignment horizontal="center"/>
    </xf>
    <xf numFmtId="0" fontId="213" fillId="30" borderId="120" xfId="0" applyFont="1" applyFill="1" applyBorder="1" applyAlignment="1">
      <alignment horizontal="center" vertical="center"/>
    </xf>
    <xf numFmtId="3" fontId="184" fillId="31" borderId="120" xfId="0" applyNumberFormat="1" applyFont="1" applyFill="1" applyBorder="1" applyAlignment="1">
      <alignment horizontal="center"/>
    </xf>
    <xf numFmtId="3" fontId="180" fillId="31" borderId="120" xfId="0" applyNumberFormat="1" applyFont="1" applyFill="1" applyBorder="1" applyAlignment="1">
      <alignment horizontal="center"/>
    </xf>
    <xf numFmtId="3" fontId="27" fillId="0" borderId="99" xfId="0" applyNumberFormat="1" applyFont="1" applyFill="1" applyBorder="1" applyAlignment="1">
      <alignment horizontal="center"/>
    </xf>
    <xf numFmtId="0" fontId="180" fillId="21" borderId="120" xfId="0" applyFont="1" applyFill="1" applyBorder="1"/>
    <xf numFmtId="9" fontId="180" fillId="31" borderId="120" xfId="50" applyFont="1" applyFill="1" applyBorder="1"/>
    <xf numFmtId="9" fontId="200" fillId="21" borderId="120" xfId="50" applyFont="1" applyFill="1" applyBorder="1"/>
    <xf numFmtId="9" fontId="200" fillId="21" borderId="115" xfId="50" applyFont="1" applyFill="1" applyBorder="1"/>
    <xf numFmtId="0" fontId="27" fillId="0" borderId="106" xfId="0" applyFont="1" applyFill="1" applyBorder="1" applyAlignment="1">
      <alignment horizontal="center" vertical="center" wrapText="1"/>
    </xf>
    <xf numFmtId="15" fontId="27" fillId="0" borderId="106" xfId="0" applyNumberFormat="1" applyFont="1" applyFill="1" applyBorder="1" applyAlignment="1">
      <alignment horizontal="center" vertical="center" wrapText="1"/>
    </xf>
    <xf numFmtId="0" fontId="27" fillId="0" borderId="99" xfId="0" applyFont="1" applyFill="1" applyBorder="1" applyAlignment="1">
      <alignment horizontal="left" vertical="center" wrapText="1"/>
    </xf>
    <xf numFmtId="0" fontId="89" fillId="0" borderId="120" xfId="7223" applyBorder="1"/>
    <xf numFmtId="0" fontId="0" fillId="0" borderId="120" xfId="7223" applyFont="1" applyBorder="1" applyAlignment="1">
      <alignment horizontal="center" vertical="center"/>
    </xf>
    <xf numFmtId="0" fontId="89" fillId="0" borderId="120" xfId="7223" applyBorder="1" applyAlignment="1">
      <alignment horizontal="center"/>
    </xf>
    <xf numFmtId="0" fontId="89" fillId="0" borderId="120" xfId="7223" applyBorder="1" applyAlignment="1">
      <alignment horizontal="center" vertical="center"/>
    </xf>
    <xf numFmtId="0" fontId="0" fillId="0" borderId="120" xfId="7223" applyFont="1" applyFill="1" applyBorder="1" applyAlignment="1">
      <alignment horizontal="center" vertical="center" wrapText="1"/>
    </xf>
    <xf numFmtId="0" fontId="89" fillId="0" borderId="120" xfId="7223" applyBorder="1" applyAlignment="1">
      <alignment horizontal="left" vertical="center"/>
    </xf>
    <xf numFmtId="0" fontId="89" fillId="18" borderId="120" xfId="7223" applyFill="1" applyBorder="1" applyAlignment="1">
      <alignment horizontal="center" vertical="center"/>
    </xf>
    <xf numFmtId="0" fontId="0" fillId="18" borderId="120" xfId="7223" applyFont="1" applyFill="1" applyBorder="1" applyAlignment="1">
      <alignment horizontal="center"/>
    </xf>
    <xf numFmtId="0" fontId="0" fillId="0" borderId="120" xfId="7223" applyFont="1" applyFill="1" applyBorder="1" applyAlignment="1">
      <alignment horizontal="center"/>
    </xf>
    <xf numFmtId="0" fontId="150" fillId="0" borderId="120" xfId="7223" applyFont="1" applyBorder="1" applyAlignment="1">
      <alignment horizontal="center" vertical="center"/>
    </xf>
    <xf numFmtId="0" fontId="27" fillId="0" borderId="120" xfId="7223" applyFont="1" applyBorder="1" applyAlignment="1">
      <alignment horizontal="center"/>
    </xf>
    <xf numFmtId="0" fontId="89" fillId="0" borderId="120" xfId="7223" applyFill="1" applyBorder="1" applyAlignment="1">
      <alignment horizontal="center"/>
    </xf>
    <xf numFmtId="0" fontId="89" fillId="0" borderId="120" xfId="7223" applyBorder="1" applyAlignment="1">
      <alignment vertical="justify" wrapText="1"/>
    </xf>
    <xf numFmtId="0" fontId="0" fillId="18" borderId="120" xfId="7223" quotePrefix="1" applyFont="1" applyFill="1" applyBorder="1" applyAlignment="1">
      <alignment horizontal="center" vertical="center"/>
    </xf>
    <xf numFmtId="0" fontId="27" fillId="0" borderId="120" xfId="7223" applyFont="1" applyFill="1" applyBorder="1" applyAlignment="1">
      <alignment horizontal="center" vertical="center" wrapText="1"/>
    </xf>
    <xf numFmtId="0" fontId="150" fillId="18" borderId="120" xfId="7223" applyFont="1" applyFill="1" applyBorder="1" applyAlignment="1">
      <alignment horizontal="center" vertical="center"/>
    </xf>
    <xf numFmtId="3" fontId="89" fillId="0" borderId="120" xfId="7223" applyNumberFormat="1" applyBorder="1" applyAlignment="1">
      <alignment horizontal="center" vertical="center"/>
    </xf>
    <xf numFmtId="0" fontId="0" fillId="0" borderId="120" xfId="7223" applyFont="1" applyBorder="1"/>
    <xf numFmtId="0" fontId="89" fillId="0" borderId="120" xfId="7223" applyBorder="1" applyAlignment="1">
      <alignment vertical="center"/>
    </xf>
    <xf numFmtId="0" fontId="0" fillId="18" borderId="120" xfId="7223" applyFont="1" applyFill="1" applyBorder="1" applyAlignment="1">
      <alignment horizontal="center" vertical="center" wrapText="1"/>
    </xf>
    <xf numFmtId="0" fontId="89" fillId="0" borderId="120" xfId="7223" applyNumberFormat="1" applyBorder="1" applyAlignment="1">
      <alignment horizontal="center" vertical="center"/>
    </xf>
    <xf numFmtId="0" fontId="270" fillId="0" borderId="125" xfId="0" applyFont="1" applyBorder="1" applyAlignment="1">
      <alignment vertical="center" wrapText="1"/>
    </xf>
    <xf numFmtId="0" fontId="27" fillId="0" borderId="120" xfId="7223" applyFont="1" applyBorder="1" applyAlignment="1">
      <alignment horizontal="center" vertical="center" wrapText="1"/>
    </xf>
    <xf numFmtId="0" fontId="89" fillId="0" borderId="120" xfId="7223" applyBorder="1" applyAlignment="1">
      <alignment horizontal="left" vertical="center" wrapText="1"/>
    </xf>
    <xf numFmtId="0" fontId="0" fillId="0" borderId="120" xfId="7223" applyFont="1" applyBorder="1" applyAlignment="1">
      <alignment horizontal="center" vertical="center" wrapText="1"/>
    </xf>
    <xf numFmtId="0" fontId="89" fillId="0" borderId="120" xfId="7223" applyBorder="1" applyAlignment="1">
      <alignment horizontal="center" vertical="center" wrapText="1"/>
    </xf>
    <xf numFmtId="0" fontId="0" fillId="0" borderId="120" xfId="7223" applyFont="1" applyBorder="1" applyAlignment="1">
      <alignment vertical="center"/>
    </xf>
    <xf numFmtId="0" fontId="270" fillId="0" borderId="125" xfId="0" applyFont="1" applyBorder="1" applyAlignment="1">
      <alignment horizontal="left" vertical="center" wrapText="1"/>
    </xf>
    <xf numFmtId="0" fontId="89" fillId="0" borderId="120" xfId="7223" applyFill="1" applyBorder="1" applyAlignment="1">
      <alignment horizontal="center" vertical="center"/>
    </xf>
    <xf numFmtId="0" fontId="89" fillId="0" borderId="120" xfId="7223" applyFill="1" applyBorder="1"/>
    <xf numFmtId="0" fontId="0" fillId="0" borderId="120" xfId="7223" applyFont="1" applyBorder="1" applyAlignment="1">
      <alignment horizontal="left" vertical="center"/>
    </xf>
    <xf numFmtId="0" fontId="89" fillId="0" borderId="120" xfId="7223" applyBorder="1" applyAlignment="1">
      <alignment vertical="center" wrapText="1"/>
    </xf>
    <xf numFmtId="0" fontId="213" fillId="0" borderId="0" xfId="7223" applyFont="1" applyFill="1" applyBorder="1" applyAlignment="1">
      <alignment horizontal="center" vertical="center"/>
    </xf>
    <xf numFmtId="0" fontId="181" fillId="0" borderId="0" xfId="7223" applyFont="1" applyFill="1" applyBorder="1" applyAlignment="1">
      <alignment horizontal="center" vertical="center" wrapText="1"/>
    </xf>
    <xf numFmtId="0" fontId="181" fillId="0" borderId="0" xfId="7223" applyFont="1" applyFill="1" applyBorder="1" applyAlignment="1">
      <alignment horizontal="center" vertical="center"/>
    </xf>
    <xf numFmtId="0" fontId="36" fillId="0" borderId="0" xfId="7223" applyFont="1" applyFill="1" applyBorder="1" applyAlignment="1">
      <alignment horizontal="center" vertical="center"/>
    </xf>
    <xf numFmtId="0" fontId="213" fillId="35" borderId="120" xfId="7223" applyFont="1" applyFill="1" applyBorder="1" applyAlignment="1">
      <alignment horizontal="center" vertical="center"/>
    </xf>
    <xf numFmtId="0" fontId="0" fillId="0" borderId="120" xfId="7223" applyFont="1" applyFill="1" applyBorder="1" applyAlignment="1">
      <alignment vertical="center" wrapText="1"/>
    </xf>
    <xf numFmtId="3" fontId="0" fillId="18" borderId="120" xfId="7223" quotePrefix="1" applyNumberFormat="1" applyFont="1" applyFill="1" applyBorder="1" applyAlignment="1">
      <alignment horizontal="center" vertical="center"/>
    </xf>
    <xf numFmtId="0" fontId="26" fillId="0" borderId="120" xfId="7223" applyFont="1" applyBorder="1" applyAlignment="1">
      <alignment horizontal="left" vertical="center"/>
    </xf>
    <xf numFmtId="0" fontId="26" fillId="0" borderId="120" xfId="7223" applyFont="1" applyFill="1" applyBorder="1"/>
    <xf numFmtId="0" fontId="0" fillId="0" borderId="120" xfId="7223" applyFont="1" applyFill="1" applyBorder="1" applyAlignment="1">
      <alignment horizontal="left" vertical="center"/>
    </xf>
    <xf numFmtId="0" fontId="26" fillId="0" borderId="120" xfId="7223" applyFont="1" applyFill="1" applyBorder="1" applyAlignment="1">
      <alignment horizontal="left" vertical="center"/>
    </xf>
    <xf numFmtId="0" fontId="249" fillId="0" borderId="120" xfId="7223" applyFont="1" applyBorder="1"/>
    <xf numFmtId="0" fontId="36" fillId="0" borderId="120" xfId="7223" applyFont="1" applyFill="1" applyBorder="1" applyAlignment="1">
      <alignment horizontal="center"/>
    </xf>
    <xf numFmtId="0" fontId="26" fillId="18" borderId="120" xfId="7321" applyFont="1" applyFill="1" applyBorder="1" applyAlignment="1">
      <alignment horizontal="left"/>
    </xf>
    <xf numFmtId="0" fontId="26" fillId="18" borderId="120" xfId="7321" applyFont="1" applyFill="1" applyBorder="1" applyAlignment="1">
      <alignment horizontal="center"/>
    </xf>
    <xf numFmtId="0" fontId="181" fillId="0" borderId="120" xfId="59" applyFont="1" applyBorder="1" applyAlignment="1">
      <alignment horizontal="right" vertical="center" indent="1"/>
    </xf>
    <xf numFmtId="3" fontId="181" fillId="0" borderId="120" xfId="59" applyNumberFormat="1" applyFont="1" applyFill="1" applyBorder="1" applyAlignment="1">
      <alignment horizontal="right" vertical="center" indent="1"/>
    </xf>
    <xf numFmtId="0" fontId="181" fillId="0" borderId="120" xfId="59" applyFont="1" applyFill="1" applyBorder="1" applyAlignment="1">
      <alignment horizontal="right" vertical="center" indent="1"/>
    </xf>
    <xf numFmtId="0" fontId="181" fillId="0" borderId="0" xfId="59" applyFont="1" applyBorder="1"/>
    <xf numFmtId="0" fontId="181" fillId="0" borderId="120" xfId="59" applyFont="1" applyBorder="1"/>
    <xf numFmtId="0" fontId="181" fillId="0" borderId="120" xfId="59" applyFont="1" applyBorder="1" applyAlignment="1">
      <alignment horizontal="left" vertical="center"/>
    </xf>
    <xf numFmtId="0" fontId="189" fillId="0" borderId="126" xfId="59" applyFont="1" applyFill="1" applyBorder="1" applyAlignment="1">
      <alignment horizontal="center"/>
    </xf>
    <xf numFmtId="0" fontId="189" fillId="0" borderId="130" xfId="59" applyFont="1" applyFill="1" applyBorder="1" applyAlignment="1">
      <alignment horizontal="center"/>
    </xf>
    <xf numFmtId="0" fontId="189" fillId="0" borderId="127" xfId="59" applyFont="1" applyFill="1" applyBorder="1" applyAlignment="1">
      <alignment horizontal="center"/>
    </xf>
    <xf numFmtId="0" fontId="189" fillId="0" borderId="134" xfId="59" applyFont="1" applyFill="1" applyBorder="1" applyAlignment="1">
      <alignment horizontal="center"/>
    </xf>
    <xf numFmtId="184" fontId="182" fillId="32" borderId="135" xfId="59" applyNumberFormat="1" applyFont="1" applyFill="1" applyBorder="1" applyAlignment="1">
      <alignment horizontal="right" indent="1"/>
    </xf>
    <xf numFmtId="184" fontId="182" fillId="0" borderId="136" xfId="59" applyNumberFormat="1" applyFont="1" applyFill="1" applyBorder="1" applyAlignment="1">
      <alignment horizontal="right" indent="1"/>
    </xf>
    <xf numFmtId="184" fontId="182" fillId="0" borderId="137" xfId="59" applyNumberFormat="1" applyFont="1" applyFill="1" applyBorder="1" applyAlignment="1">
      <alignment horizontal="right" indent="1"/>
    </xf>
    <xf numFmtId="184" fontId="184" fillId="0" borderId="134" xfId="59" applyNumberFormat="1" applyFont="1" applyFill="1" applyBorder="1" applyAlignment="1">
      <alignment horizontal="right" indent="1"/>
    </xf>
    <xf numFmtId="0" fontId="189" fillId="0" borderId="138" xfId="59" applyFont="1" applyFill="1" applyBorder="1" applyAlignment="1">
      <alignment horizontal="center"/>
    </xf>
    <xf numFmtId="184" fontId="182" fillId="0" borderId="128" xfId="59" applyNumberFormat="1" applyFont="1" applyFill="1" applyBorder="1" applyAlignment="1">
      <alignment horizontal="right" indent="1"/>
    </xf>
    <xf numFmtId="184" fontId="182" fillId="32" borderId="120" xfId="59" applyNumberFormat="1" applyFont="1" applyFill="1" applyBorder="1" applyAlignment="1">
      <alignment horizontal="right" indent="1"/>
    </xf>
    <xf numFmtId="184" fontId="182" fillId="0" borderId="120" xfId="59" applyNumberFormat="1" applyFont="1" applyFill="1" applyBorder="1" applyAlignment="1">
      <alignment horizontal="right" indent="1"/>
    </xf>
    <xf numFmtId="184" fontId="182" fillId="0" borderId="129" xfId="59" applyNumberFormat="1" applyFont="1" applyFill="1" applyBorder="1" applyAlignment="1">
      <alignment horizontal="right" indent="1"/>
    </xf>
    <xf numFmtId="184" fontId="184" fillId="0" borderId="138" xfId="59" applyNumberFormat="1" applyFont="1" applyFill="1" applyBorder="1" applyAlignment="1">
      <alignment horizontal="right" indent="1"/>
    </xf>
    <xf numFmtId="184" fontId="182" fillId="0" borderId="129" xfId="59" applyNumberFormat="1" applyFont="1" applyFill="1" applyBorder="1" applyAlignment="1">
      <alignment horizontal="right"/>
    </xf>
    <xf numFmtId="0" fontId="189" fillId="0" borderId="139" xfId="59" applyFont="1" applyFill="1" applyBorder="1" applyAlignment="1">
      <alignment horizontal="center"/>
    </xf>
    <xf numFmtId="184" fontId="182" fillId="0" borderId="140" xfId="59" applyNumberFormat="1" applyFont="1" applyFill="1" applyBorder="1" applyAlignment="1">
      <alignment horizontal="right" indent="1"/>
    </xf>
    <xf numFmtId="184" fontId="182" fillId="0" borderId="117" xfId="59" applyNumberFormat="1" applyFont="1" applyFill="1" applyBorder="1" applyAlignment="1">
      <alignment horizontal="right" indent="1"/>
    </xf>
    <xf numFmtId="184" fontId="182" fillId="32" borderId="117" xfId="59" applyNumberFormat="1" applyFont="1" applyFill="1" applyBorder="1" applyAlignment="1">
      <alignment horizontal="right" indent="1"/>
    </xf>
    <xf numFmtId="184" fontId="182" fillId="0" borderId="141" xfId="59" applyNumberFormat="1" applyFont="1" applyFill="1" applyBorder="1" applyAlignment="1">
      <alignment horizontal="right" indent="1"/>
    </xf>
    <xf numFmtId="184" fontId="184" fillId="0" borderId="139" xfId="59" applyNumberFormat="1" applyFont="1" applyFill="1" applyBorder="1" applyAlignment="1">
      <alignment horizontal="right" indent="1"/>
    </xf>
    <xf numFmtId="0" fontId="189" fillId="0" borderId="142" xfId="59" applyFont="1" applyFill="1" applyBorder="1" applyAlignment="1">
      <alignment horizontal="center"/>
    </xf>
    <xf numFmtId="184" fontId="182" fillId="0" borderId="131" xfId="59" applyNumberFormat="1" applyFont="1" applyFill="1" applyBorder="1" applyAlignment="1">
      <alignment horizontal="right" indent="1"/>
    </xf>
    <xf numFmtId="184" fontId="182" fillId="0" borderId="132" xfId="59" applyNumberFormat="1" applyFont="1" applyFill="1" applyBorder="1" applyAlignment="1">
      <alignment horizontal="right" indent="1"/>
    </xf>
    <xf numFmtId="184" fontId="182" fillId="0" borderId="133" xfId="59" applyNumberFormat="1" applyFont="1" applyFill="1" applyBorder="1" applyAlignment="1">
      <alignment horizontal="right" indent="1"/>
    </xf>
    <xf numFmtId="184" fontId="184" fillId="0" borderId="142" xfId="59" applyNumberFormat="1" applyFont="1" applyFill="1" applyBorder="1" applyAlignment="1">
      <alignment horizontal="right" indent="1"/>
    </xf>
    <xf numFmtId="0" fontId="184" fillId="0" borderId="21" xfId="59" applyFont="1" applyFill="1" applyBorder="1" applyAlignment="1">
      <alignment horizontal="center"/>
    </xf>
    <xf numFmtId="184" fontId="184" fillId="0" borderId="127" xfId="59" applyNumberFormat="1" applyFont="1" applyFill="1" applyBorder="1" applyAlignment="1">
      <alignment horizontal="center"/>
    </xf>
    <xf numFmtId="184" fontId="180" fillId="0" borderId="21" xfId="59" applyNumberFormat="1" applyFont="1" applyFill="1" applyBorder="1" applyAlignment="1">
      <alignment horizontal="center"/>
    </xf>
    <xf numFmtId="0" fontId="183" fillId="0" borderId="0" xfId="59" applyFont="1" applyFill="1" applyBorder="1" applyAlignment="1">
      <alignment horizontal="left"/>
    </xf>
    <xf numFmtId="0" fontId="150" fillId="0" borderId="0" xfId="59" applyFill="1" applyBorder="1"/>
    <xf numFmtId="0" fontId="150" fillId="0" borderId="120" xfId="59" applyFont="1" applyBorder="1" applyAlignment="1"/>
    <xf numFmtId="0" fontId="150" fillId="18" borderId="120" xfId="59" applyFont="1" applyFill="1" applyBorder="1" applyAlignment="1">
      <alignment horizontal="center" vertical="center"/>
    </xf>
    <xf numFmtId="0" fontId="150" fillId="18" borderId="143" xfId="59" applyFont="1" applyFill="1" applyBorder="1" applyAlignment="1">
      <alignment horizontal="center" vertical="center"/>
    </xf>
    <xf numFmtId="0" fontId="150" fillId="18" borderId="116" xfId="59" applyFont="1" applyFill="1" applyBorder="1" applyAlignment="1">
      <alignment horizontal="center" vertical="center"/>
    </xf>
    <xf numFmtId="0" fontId="150" fillId="0" borderId="0" xfId="59" applyAlignment="1">
      <alignment horizontal="center" vertical="center"/>
    </xf>
    <xf numFmtId="9" fontId="150" fillId="18" borderId="120" xfId="59" applyNumberFormat="1" applyFont="1" applyFill="1" applyBorder="1" applyAlignment="1">
      <alignment horizontal="center" vertical="center"/>
    </xf>
    <xf numFmtId="3" fontId="150" fillId="18" borderId="120" xfId="59" applyNumberFormat="1" applyFont="1" applyFill="1" applyBorder="1" applyAlignment="1">
      <alignment horizontal="center" vertical="center"/>
    </xf>
    <xf numFmtId="0" fontId="233" fillId="0" borderId="120" xfId="7321" applyFont="1" applyBorder="1" applyAlignment="1">
      <alignment horizontal="center"/>
    </xf>
    <xf numFmtId="0" fontId="213" fillId="35" borderId="124" xfId="7223" applyFont="1" applyFill="1" applyBorder="1" applyAlignment="1">
      <alignment horizontal="center"/>
    </xf>
    <xf numFmtId="0" fontId="36" fillId="0" borderId="124" xfId="7223" applyFont="1" applyBorder="1" applyAlignment="1">
      <alignment horizontal="center"/>
    </xf>
    <xf numFmtId="3" fontId="181" fillId="0" borderId="120" xfId="59" applyNumberFormat="1" applyFont="1" applyBorder="1"/>
    <xf numFmtId="0" fontId="213" fillId="30" borderId="120" xfId="4220" applyFont="1" applyFill="1" applyBorder="1" applyAlignment="1">
      <alignment horizontal="center"/>
    </xf>
    <xf numFmtId="15" fontId="26" fillId="0" borderId="120" xfId="4220" applyNumberFormat="1" applyFont="1" applyFill="1" applyBorder="1" applyAlignment="1">
      <alignment horizontal="center"/>
    </xf>
    <xf numFmtId="15" fontId="26" fillId="18" borderId="120" xfId="4220" applyNumberFormat="1" applyFont="1" applyFill="1" applyBorder="1" applyAlignment="1">
      <alignment horizontal="center"/>
    </xf>
    <xf numFmtId="0" fontId="26" fillId="31" borderId="99" xfId="4220" applyFont="1" applyFill="1" applyBorder="1"/>
    <xf numFmtId="0" fontId="36" fillId="18" borderId="120" xfId="4220" applyFont="1" applyFill="1" applyBorder="1" applyAlignment="1">
      <alignment horizontal="center"/>
    </xf>
    <xf numFmtId="0" fontId="26" fillId="18" borderId="120" xfId="4220" applyFont="1" applyFill="1" applyBorder="1"/>
    <xf numFmtId="0" fontId="26" fillId="18" borderId="120" xfId="4220" applyFont="1" applyFill="1" applyBorder="1" applyAlignment="1">
      <alignment horizontal="center"/>
    </xf>
    <xf numFmtId="0" fontId="26" fillId="18" borderId="99" xfId="4220" applyFont="1" applyFill="1" applyBorder="1" applyAlignment="1">
      <alignment horizontal="center"/>
    </xf>
    <xf numFmtId="0" fontId="26" fillId="0" borderId="99" xfId="4220" applyFont="1" applyFill="1" applyBorder="1"/>
    <xf numFmtId="0" fontId="26" fillId="0" borderId="120" xfId="4220" applyFont="1" applyBorder="1"/>
    <xf numFmtId="15" fontId="26" fillId="0" borderId="99" xfId="4220" applyNumberFormat="1" applyFont="1" applyFill="1" applyBorder="1" applyAlignment="1">
      <alignment horizontal="center"/>
    </xf>
    <xf numFmtId="15" fontId="26" fillId="31" borderId="120" xfId="4220" applyNumberFormat="1" applyFont="1" applyFill="1" applyBorder="1" applyAlignment="1">
      <alignment horizontal="center"/>
    </xf>
    <xf numFmtId="15" fontId="26" fillId="31" borderId="99" xfId="4220" applyNumberFormat="1" applyFont="1" applyFill="1" applyBorder="1" applyAlignment="1">
      <alignment horizontal="center"/>
    </xf>
    <xf numFmtId="0" fontId="181" fillId="0" borderId="120" xfId="7223" applyFont="1" applyBorder="1" applyAlignment="1">
      <alignment horizontal="center" vertical="top"/>
    </xf>
    <xf numFmtId="0" fontId="181" fillId="0" borderId="120" xfId="7223" applyFont="1" applyBorder="1" applyAlignment="1">
      <alignment horizontal="center" wrapText="1"/>
    </xf>
    <xf numFmtId="0" fontId="181" fillId="0" borderId="120" xfId="7223" applyFont="1" applyBorder="1" applyAlignment="1">
      <alignment horizontal="center" vertical="center" wrapText="1"/>
    </xf>
    <xf numFmtId="0" fontId="213" fillId="35" borderId="120" xfId="7223" applyFont="1" applyFill="1" applyBorder="1" applyAlignment="1">
      <alignment wrapText="1"/>
    </xf>
    <xf numFmtId="0" fontId="213" fillId="35" borderId="120" xfId="7223" applyFont="1" applyFill="1" applyBorder="1" applyAlignment="1">
      <alignment horizontal="center" vertical="center" wrapText="1"/>
    </xf>
    <xf numFmtId="0" fontId="25" fillId="0" borderId="120" xfId="7223" applyFont="1" applyBorder="1" applyAlignment="1">
      <alignment vertical="top"/>
    </xf>
    <xf numFmtId="0" fontId="0" fillId="0" borderId="120" xfId="7223" applyFont="1" applyBorder="1" applyAlignment="1">
      <alignment vertical="top"/>
    </xf>
    <xf numFmtId="0" fontId="181" fillId="0" borderId="120" xfId="7223" applyFont="1" applyBorder="1" applyAlignment="1">
      <alignment vertical="top"/>
    </xf>
    <xf numFmtId="0" fontId="213" fillId="35" borderId="120" xfId="7223" applyFont="1" applyFill="1" applyBorder="1" applyAlignment="1">
      <alignment horizontal="center" wrapText="1"/>
    </xf>
    <xf numFmtId="0" fontId="213" fillId="35" borderId="120" xfId="7223" applyFont="1" applyFill="1" applyBorder="1" applyAlignment="1">
      <alignment horizontal="center"/>
    </xf>
    <xf numFmtId="0" fontId="25" fillId="0" borderId="120" xfId="7223" applyFont="1" applyBorder="1" applyAlignment="1"/>
    <xf numFmtId="3" fontId="25" fillId="0" borderId="120" xfId="7223" applyNumberFormat="1" applyFont="1" applyBorder="1" applyAlignment="1">
      <alignment horizontal="center"/>
    </xf>
    <xf numFmtId="0" fontId="25" fillId="0" borderId="120" xfId="7223" applyFont="1" applyBorder="1" applyAlignment="1">
      <alignment vertical="center"/>
    </xf>
    <xf numFmtId="3" fontId="25" fillId="0" borderId="120" xfId="7223" applyNumberFormat="1" applyFont="1" applyBorder="1" applyAlignment="1">
      <alignment horizontal="center" wrapText="1"/>
    </xf>
    <xf numFmtId="3" fontId="25" fillId="0" borderId="120" xfId="7223" applyNumberFormat="1" applyFont="1" applyBorder="1" applyAlignment="1">
      <alignment horizontal="center" vertical="top" wrapText="1"/>
    </xf>
    <xf numFmtId="3" fontId="25" fillId="0" borderId="120" xfId="7223" applyNumberFormat="1" applyFont="1" applyBorder="1" applyAlignment="1">
      <alignment horizontal="center" vertical="center" wrapText="1"/>
    </xf>
    <xf numFmtId="0" fontId="0" fillId="0" borderId="120" xfId="7223" applyFont="1" applyBorder="1" applyAlignment="1">
      <alignment vertical="center" wrapText="1"/>
    </xf>
    <xf numFmtId="0" fontId="181" fillId="0" borderId="120" xfId="7223" applyFont="1" applyBorder="1" applyAlignment="1">
      <alignment vertical="center" wrapText="1"/>
    </xf>
    <xf numFmtId="0" fontId="150" fillId="0" borderId="120" xfId="7223" applyFont="1" applyBorder="1" applyAlignment="1">
      <alignment vertical="top"/>
    </xf>
    <xf numFmtId="0" fontId="202" fillId="0" borderId="120" xfId="0" applyFont="1" applyFill="1" applyBorder="1" applyAlignment="1">
      <alignment horizontal="center" vertical="center" wrapText="1"/>
    </xf>
    <xf numFmtId="0" fontId="182" fillId="0" borderId="120" xfId="0" applyFont="1" applyFill="1" applyBorder="1"/>
    <xf numFmtId="49" fontId="182" fillId="0" borderId="120" xfId="0" applyNumberFormat="1" applyFont="1" applyFill="1" applyBorder="1"/>
    <xf numFmtId="0" fontId="182" fillId="0" borderId="120" xfId="0" applyFont="1" applyFill="1" applyBorder="1" applyAlignment="1">
      <alignment horizontal="left"/>
    </xf>
    <xf numFmtId="0" fontId="182" fillId="0" borderId="120" xfId="0" applyFont="1" applyFill="1" applyBorder="1" applyAlignment="1">
      <alignment horizontal="center" vertical="center" wrapText="1"/>
    </xf>
    <xf numFmtId="1" fontId="233" fillId="0" borderId="0" xfId="45" applyNumberFormat="1" applyFont="1" applyFill="1" applyBorder="1" applyAlignment="1">
      <alignment horizontal="left" vertical="center" wrapText="1"/>
    </xf>
    <xf numFmtId="0" fontId="180" fillId="19" borderId="99" xfId="59" applyFont="1" applyFill="1" applyBorder="1" applyAlignment="1">
      <alignment horizontal="center" vertical="center" wrapText="1"/>
    </xf>
    <xf numFmtId="0" fontId="213" fillId="35" borderId="99" xfId="59" applyFont="1" applyFill="1" applyBorder="1" applyAlignment="1">
      <alignment horizontal="center" vertical="center" wrapText="1"/>
    </xf>
    <xf numFmtId="0" fontId="36" fillId="28" borderId="99" xfId="7269" applyFont="1" applyFill="1" applyBorder="1" applyAlignment="1"/>
    <xf numFmtId="0" fontId="24" fillId="28" borderId="99" xfId="7269" applyFont="1" applyFill="1" applyBorder="1" applyAlignment="1">
      <alignment horizontal="center"/>
    </xf>
    <xf numFmtId="0" fontId="180" fillId="19" borderId="99" xfId="0" applyFont="1" applyFill="1" applyBorder="1" applyAlignment="1">
      <alignment horizontal="center"/>
    </xf>
    <xf numFmtId="0" fontId="180" fillId="19" borderId="99" xfId="59" applyFont="1" applyFill="1" applyBorder="1" applyAlignment="1">
      <alignment horizontal="center" vertical="center" wrapText="1"/>
    </xf>
    <xf numFmtId="0" fontId="213" fillId="35" borderId="99" xfId="59" applyFont="1" applyFill="1" applyBorder="1" applyAlignment="1">
      <alignment horizontal="center" vertical="center" wrapText="1"/>
    </xf>
    <xf numFmtId="3" fontId="206" fillId="19" borderId="99" xfId="59" applyNumberFormat="1" applyFont="1" applyFill="1" applyBorder="1" applyAlignment="1">
      <alignment horizontal="center" vertical="center"/>
    </xf>
    <xf numFmtId="0" fontId="180" fillId="19" borderId="114" xfId="59" applyFont="1" applyFill="1" applyBorder="1" applyAlignment="1">
      <alignment horizontal="center" vertical="center" wrapText="1"/>
    </xf>
    <xf numFmtId="0" fontId="189" fillId="0" borderId="0" xfId="59" applyFont="1" applyFill="1" applyBorder="1" applyAlignment="1">
      <alignment vertical="center"/>
    </xf>
    <xf numFmtId="3" fontId="189" fillId="31" borderId="99" xfId="59" applyNumberFormat="1" applyFont="1" applyFill="1" applyBorder="1" applyAlignment="1">
      <alignment horizontal="center" vertical="center"/>
    </xf>
    <xf numFmtId="1" fontId="23" fillId="0" borderId="99" xfId="50" applyNumberFormat="1" applyFont="1" applyFill="1" applyBorder="1" applyAlignment="1">
      <alignment horizontal="center"/>
    </xf>
    <xf numFmtId="0" fontId="23" fillId="0" borderId="99" xfId="631" applyFont="1" applyFill="1" applyBorder="1" applyAlignment="1">
      <alignment horizontal="center"/>
    </xf>
    <xf numFmtId="9" fontId="23" fillId="0" borderId="99" xfId="50" applyFont="1" applyFill="1" applyBorder="1" applyAlignment="1">
      <alignment horizontal="center"/>
    </xf>
    <xf numFmtId="0" fontId="180" fillId="19" borderId="99" xfId="59" applyFont="1" applyFill="1" applyBorder="1" applyAlignment="1">
      <alignment horizontal="center" vertical="center" wrapText="1"/>
    </xf>
    <xf numFmtId="9" fontId="188" fillId="19" borderId="99" xfId="50" applyFont="1" applyFill="1" applyBorder="1" applyAlignment="1">
      <alignment horizontal="center" vertical="center"/>
    </xf>
    <xf numFmtId="9" fontId="22" fillId="0" borderId="99" xfId="50" applyFont="1" applyFill="1" applyBorder="1" applyAlignment="1">
      <alignment horizontal="center"/>
    </xf>
    <xf numFmtId="176" fontId="180" fillId="0" borderId="99" xfId="0" applyNumberFormat="1" applyFont="1" applyFill="1" applyBorder="1"/>
    <xf numFmtId="0" fontId="180" fillId="19" borderId="99" xfId="59" applyFont="1" applyFill="1" applyBorder="1" applyAlignment="1">
      <alignment horizontal="center" vertical="center" wrapText="1"/>
    </xf>
    <xf numFmtId="3" fontId="200" fillId="43" borderId="99" xfId="59" applyNumberFormat="1" applyFont="1" applyFill="1" applyBorder="1" applyAlignment="1">
      <alignment horizontal="center" vertical="center"/>
    </xf>
    <xf numFmtId="3" fontId="180" fillId="43" borderId="99" xfId="59" applyNumberFormat="1" applyFont="1" applyFill="1" applyBorder="1" applyAlignment="1">
      <alignment horizontal="center" vertical="center"/>
    </xf>
    <xf numFmtId="1" fontId="21" fillId="0" borderId="99" xfId="50" applyNumberFormat="1" applyFont="1" applyFill="1" applyBorder="1" applyAlignment="1">
      <alignment horizontal="center"/>
    </xf>
    <xf numFmtId="1" fontId="21" fillId="0" borderId="99" xfId="631" applyNumberFormat="1" applyFont="1" applyFill="1" applyBorder="1" applyAlignment="1">
      <alignment horizontal="center"/>
    </xf>
    <xf numFmtId="0" fontId="21" fillId="0" borderId="99" xfId="631" applyFont="1" applyFill="1" applyBorder="1" applyAlignment="1">
      <alignment horizontal="center"/>
    </xf>
    <xf numFmtId="9" fontId="21" fillId="0" borderId="99" xfId="50" applyFont="1" applyFill="1" applyBorder="1" applyAlignment="1">
      <alignment horizontal="center"/>
    </xf>
    <xf numFmtId="0" fontId="36" fillId="0" borderId="0" xfId="631" applyFont="1" applyFill="1"/>
    <xf numFmtId="0" fontId="181" fillId="0" borderId="99" xfId="7216" applyFont="1" applyFill="1" applyBorder="1" applyAlignment="1">
      <alignment vertical="center" wrapText="1"/>
    </xf>
    <xf numFmtId="0" fontId="181" fillId="0" borderId="99" xfId="7216" applyFont="1" applyFill="1" applyBorder="1" applyAlignment="1">
      <alignment horizontal="center" vertical="center" wrapText="1"/>
    </xf>
    <xf numFmtId="182" fontId="181" fillId="0" borderId="99" xfId="7216" applyNumberFormat="1" applyFont="1" applyFill="1" applyBorder="1" applyAlignment="1">
      <alignment horizontal="center" vertical="center" wrapText="1"/>
    </xf>
    <xf numFmtId="0" fontId="181" fillId="24" borderId="99" xfId="7293" applyFont="1" applyFill="1" applyBorder="1" applyAlignment="1">
      <alignment horizontal="center" vertical="center" wrapText="1"/>
    </xf>
    <xf numFmtId="0" fontId="181" fillId="26" borderId="99" xfId="7293" applyFont="1" applyFill="1" applyBorder="1" applyAlignment="1">
      <alignment horizontal="center" vertical="center" wrapText="1"/>
    </xf>
    <xf numFmtId="0" fontId="181" fillId="20" borderId="99" xfId="7293" applyFont="1" applyFill="1" applyBorder="1" applyAlignment="1">
      <alignment horizontal="center" vertical="center" wrapText="1"/>
    </xf>
    <xf numFmtId="0" fontId="181" fillId="20" borderId="99" xfId="7293" applyFont="1" applyFill="1" applyBorder="1" applyAlignment="1">
      <alignment horizontal="left" vertical="center" wrapText="1"/>
    </xf>
    <xf numFmtId="0" fontId="181" fillId="32" borderId="99" xfId="7293" applyFont="1" applyFill="1" applyBorder="1" applyAlignment="1">
      <alignment horizontal="center" vertical="center" wrapText="1"/>
    </xf>
    <xf numFmtId="182" fontId="181" fillId="26" borderId="99" xfId="7293" applyNumberFormat="1" applyFont="1" applyFill="1" applyBorder="1" applyAlignment="1">
      <alignment horizontal="center" vertical="center" wrapText="1"/>
    </xf>
    <xf numFmtId="0" fontId="213" fillId="30" borderId="99" xfId="7214" applyFont="1" applyFill="1" applyBorder="1" applyAlignment="1">
      <alignment horizontal="center"/>
    </xf>
    <xf numFmtId="9" fontId="20" fillId="0" borderId="99" xfId="50" applyFont="1" applyFill="1" applyBorder="1" applyAlignment="1">
      <alignment horizontal="center"/>
    </xf>
    <xf numFmtId="0" fontId="20" fillId="0" borderId="0" xfId="631" applyFont="1"/>
    <xf numFmtId="1" fontId="19" fillId="0" borderId="99" xfId="50" applyNumberFormat="1" applyFont="1" applyFill="1" applyBorder="1" applyAlignment="1">
      <alignment horizontal="center"/>
    </xf>
    <xf numFmtId="1" fontId="19" fillId="0" borderId="99" xfId="631" applyNumberFormat="1" applyFont="1" applyFill="1" applyBorder="1" applyAlignment="1">
      <alignment horizontal="center"/>
    </xf>
    <xf numFmtId="0" fontId="19" fillId="0" borderId="99" xfId="631" applyFont="1" applyFill="1" applyBorder="1" applyAlignment="1">
      <alignment horizontal="center"/>
    </xf>
    <xf numFmtId="9" fontId="19" fillId="0" borderId="99" xfId="50" applyFont="1" applyFill="1" applyBorder="1" applyAlignment="1">
      <alignment horizontal="center"/>
    </xf>
    <xf numFmtId="0" fontId="19" fillId="31" borderId="99" xfId="7216" applyFont="1" applyFill="1" applyBorder="1" applyAlignment="1">
      <alignment vertical="center" wrapText="1"/>
    </xf>
    <xf numFmtId="0" fontId="19" fillId="31" borderId="99" xfId="7216" applyFont="1" applyFill="1" applyBorder="1" applyAlignment="1">
      <alignment horizontal="left" vertical="center" wrapText="1"/>
    </xf>
    <xf numFmtId="49" fontId="19" fillId="31" borderId="99" xfId="7211" applyNumberFormat="1" applyFont="1" applyFill="1" applyBorder="1" applyAlignment="1">
      <alignment horizontal="center" vertical="center" wrapText="1"/>
    </xf>
    <xf numFmtId="0" fontId="44" fillId="31" borderId="117" xfId="7211" applyFont="1" applyFill="1" applyBorder="1" applyAlignment="1">
      <alignment horizontal="left" vertical="center" wrapText="1"/>
    </xf>
    <xf numFmtId="0" fontId="44" fillId="0" borderId="117" xfId="7211" applyFont="1" applyFill="1" applyBorder="1" applyAlignment="1">
      <alignment horizontal="left" vertical="center" wrapText="1"/>
    </xf>
    <xf numFmtId="15" fontId="181" fillId="20" borderId="99" xfId="7293" applyNumberFormat="1" applyFont="1" applyFill="1" applyBorder="1" applyAlignment="1">
      <alignment horizontal="left" vertical="center" wrapText="1"/>
    </xf>
    <xf numFmtId="0" fontId="19" fillId="0" borderId="99" xfId="7214" applyFont="1" applyBorder="1"/>
    <xf numFmtId="0" fontId="19" fillId="0" borderId="99" xfId="7214" applyFont="1" applyFill="1" applyBorder="1" applyAlignment="1">
      <alignment horizontal="center"/>
    </xf>
    <xf numFmtId="0" fontId="232" fillId="0" borderId="99" xfId="4219" applyFont="1" applyFill="1" applyBorder="1" applyAlignment="1">
      <alignment horizontal="justify" vertical="center"/>
    </xf>
    <xf numFmtId="15" fontId="232" fillId="0" borderId="99" xfId="4219" applyNumberFormat="1" applyFont="1" applyFill="1" applyBorder="1" applyAlignment="1">
      <alignment horizontal="center"/>
    </xf>
    <xf numFmtId="0" fontId="181" fillId="31" borderId="99" xfId="0" applyFont="1" applyFill="1" applyBorder="1" applyAlignment="1">
      <alignment horizontal="center"/>
    </xf>
    <xf numFmtId="15" fontId="181" fillId="31" borderId="99" xfId="0" applyNumberFormat="1" applyFont="1" applyFill="1" applyBorder="1" applyAlignment="1">
      <alignment horizontal="center"/>
    </xf>
    <xf numFmtId="0" fontId="181" fillId="31" borderId="99" xfId="0" applyFont="1" applyFill="1" applyBorder="1" applyAlignment="1">
      <alignment horizontal="left"/>
    </xf>
    <xf numFmtId="0" fontId="213" fillId="30" borderId="99" xfId="2237" applyFont="1" applyFill="1" applyBorder="1" applyAlignment="1">
      <alignment horizontal="center"/>
    </xf>
    <xf numFmtId="0" fontId="181" fillId="0" borderId="99" xfId="59" applyFont="1" applyBorder="1" applyAlignment="1">
      <alignment horizontal="center" vertical="center"/>
    </xf>
    <xf numFmtId="0" fontId="181" fillId="0" borderId="99" xfId="7216" applyFont="1" applyFill="1" applyBorder="1" applyAlignment="1">
      <alignment horizontal="center" vertical="center" wrapText="1"/>
    </xf>
    <xf numFmtId="182" fontId="181" fillId="0" borderId="99" xfId="7216" applyNumberFormat="1" applyFont="1" applyFill="1" applyBorder="1" applyAlignment="1">
      <alignment horizontal="left" vertical="center" wrapText="1"/>
    </xf>
    <xf numFmtId="182" fontId="181" fillId="0" borderId="99" xfId="7216" applyNumberFormat="1" applyFont="1" applyFill="1" applyBorder="1" applyAlignment="1">
      <alignment horizontal="center" vertical="center" wrapText="1"/>
    </xf>
    <xf numFmtId="0" fontId="181" fillId="0" borderId="99" xfId="7216" applyFont="1" applyFill="1" applyBorder="1" applyAlignment="1">
      <alignment vertical="center" wrapText="1"/>
    </xf>
    <xf numFmtId="0" fontId="18" fillId="31" borderId="99" xfId="7216" applyFont="1" applyFill="1" applyBorder="1" applyAlignment="1">
      <alignment vertical="center" wrapText="1"/>
    </xf>
    <xf numFmtId="0" fontId="18" fillId="31" borderId="99" xfId="7216" applyFont="1" applyFill="1" applyBorder="1" applyAlignment="1">
      <alignment horizontal="left" vertical="center" wrapText="1"/>
    </xf>
    <xf numFmtId="0" fontId="180" fillId="19" borderId="120" xfId="59" applyFont="1" applyFill="1" applyBorder="1" applyAlignment="1">
      <alignment horizontal="center" vertical="center" wrapText="1"/>
    </xf>
    <xf numFmtId="3" fontId="180" fillId="31" borderId="120" xfId="59" applyNumberFormat="1" applyFont="1" applyFill="1" applyBorder="1" applyAlignment="1">
      <alignment horizontal="center" vertical="center"/>
    </xf>
    <xf numFmtId="9" fontId="18" fillId="0" borderId="99" xfId="50" applyFont="1" applyFill="1" applyBorder="1" applyAlignment="1">
      <alignment horizontal="center"/>
    </xf>
    <xf numFmtId="0" fontId="18" fillId="0" borderId="99" xfId="631" applyFont="1" applyFill="1" applyBorder="1" applyAlignment="1">
      <alignment horizontal="center"/>
    </xf>
    <xf numFmtId="1" fontId="18" fillId="0" borderId="99" xfId="631" applyNumberFormat="1" applyFont="1" applyFill="1" applyBorder="1" applyAlignment="1">
      <alignment horizontal="center"/>
    </xf>
    <xf numFmtId="1" fontId="18" fillId="0" borderId="99" xfId="50" applyNumberFormat="1" applyFont="1" applyFill="1" applyBorder="1" applyAlignment="1">
      <alignment horizontal="center"/>
    </xf>
    <xf numFmtId="1" fontId="260" fillId="30" borderId="120" xfId="45" applyNumberFormat="1" applyFont="1" applyFill="1" applyBorder="1" applyAlignment="1">
      <alignment horizontal="center" vertical="center" wrapText="1"/>
    </xf>
    <xf numFmtId="0" fontId="180" fillId="31" borderId="120" xfId="0" applyFont="1" applyFill="1" applyBorder="1" applyAlignment="1">
      <alignment horizontal="center" vertical="center"/>
    </xf>
    <xf numFmtId="0" fontId="181" fillId="0" borderId="99" xfId="7216" applyFont="1" applyFill="1" applyBorder="1" applyAlignment="1">
      <alignment horizontal="center" vertical="center" wrapText="1"/>
    </xf>
    <xf numFmtId="0" fontId="181" fillId="0" borderId="99" xfId="7216" applyFont="1" applyFill="1" applyBorder="1" applyAlignment="1">
      <alignment horizontal="left" vertical="center" wrapText="1"/>
    </xf>
    <xf numFmtId="0" fontId="181" fillId="0" borderId="99" xfId="7216" applyFont="1" applyFill="1" applyBorder="1" applyAlignment="1">
      <alignment vertical="center" wrapText="1"/>
    </xf>
    <xf numFmtId="15" fontId="181" fillId="0" borderId="100" xfId="7216" applyNumberFormat="1" applyFont="1" applyFill="1" applyBorder="1" applyAlignment="1">
      <alignment horizontal="left" vertical="center" wrapText="1"/>
    </xf>
    <xf numFmtId="182" fontId="181" fillId="0" borderId="99" xfId="7216" applyNumberFormat="1" applyFont="1" applyFill="1" applyBorder="1" applyAlignment="1">
      <alignment horizontal="left" vertical="center" wrapText="1"/>
    </xf>
    <xf numFmtId="182" fontId="181" fillId="0" borderId="99" xfId="7216" applyNumberFormat="1" applyFont="1" applyFill="1" applyBorder="1" applyAlignment="1">
      <alignment horizontal="center" vertical="center" wrapText="1"/>
    </xf>
    <xf numFmtId="0" fontId="44" fillId="0" borderId="99" xfId="7211" applyFont="1" applyFill="1" applyBorder="1" applyAlignment="1">
      <alignment horizontal="left" vertical="center" wrapText="1"/>
    </xf>
    <xf numFmtId="0" fontId="181" fillId="28" borderId="120" xfId="7293" applyFont="1" applyFill="1" applyBorder="1" applyAlignment="1">
      <alignment horizontal="left" vertical="center" wrapText="1"/>
    </xf>
    <xf numFmtId="0" fontId="181" fillId="28" borderId="120" xfId="7293" applyFont="1" applyFill="1" applyBorder="1" applyAlignment="1">
      <alignment horizontal="center" vertical="center" wrapText="1"/>
    </xf>
    <xf numFmtId="182" fontId="181" fillId="28" borderId="120" xfId="7293" applyNumberFormat="1" applyFont="1" applyFill="1" applyBorder="1" applyAlignment="1">
      <alignment horizontal="center" vertical="center" wrapText="1"/>
    </xf>
    <xf numFmtId="182" fontId="181" fillId="28" borderId="120" xfId="7293" applyNumberFormat="1" applyFont="1" applyFill="1" applyBorder="1" applyAlignment="1">
      <alignment horizontal="left" vertical="center" wrapText="1"/>
    </xf>
    <xf numFmtId="0" fontId="181" fillId="31" borderId="120" xfId="7216" applyFont="1" applyFill="1" applyBorder="1" applyAlignment="1">
      <alignment vertical="center" wrapText="1"/>
    </xf>
    <xf numFmtId="0" fontId="181" fillId="31" borderId="120" xfId="0" applyFont="1" applyFill="1" applyBorder="1" applyAlignment="1">
      <alignment vertical="center"/>
    </xf>
    <xf numFmtId="0" fontId="181" fillId="31" borderId="120" xfId="7216" applyFont="1" applyFill="1" applyBorder="1" applyAlignment="1">
      <alignment horizontal="center" vertical="center" wrapText="1"/>
    </xf>
    <xf numFmtId="182" fontId="181" fillId="31" borderId="120" xfId="7216" applyNumberFormat="1" applyFont="1" applyFill="1" applyBorder="1" applyAlignment="1">
      <alignment horizontal="center" vertical="center" wrapText="1"/>
    </xf>
    <xf numFmtId="182" fontId="181" fillId="31" borderId="120" xfId="7216" applyNumberFormat="1" applyFont="1" applyFill="1" applyBorder="1" applyAlignment="1">
      <alignment horizontal="left" vertical="center" wrapText="1"/>
    </xf>
    <xf numFmtId="0" fontId="36" fillId="31" borderId="99" xfId="7309" applyFont="1" applyFill="1" applyBorder="1" applyAlignment="1">
      <alignment horizontal="right" vertical="center"/>
    </xf>
    <xf numFmtId="15" fontId="36" fillId="31" borderId="99" xfId="7309" applyNumberFormat="1" applyFont="1" applyFill="1" applyBorder="1" applyAlignment="1">
      <alignment horizontal="right"/>
    </xf>
    <xf numFmtId="0" fontId="36" fillId="31" borderId="99" xfId="7309" applyNumberFormat="1" applyFont="1" applyFill="1" applyBorder="1" applyAlignment="1">
      <alignment horizontal="right" vertical="center"/>
    </xf>
    <xf numFmtId="0" fontId="17" fillId="31" borderId="99" xfId="7309" applyFont="1" applyFill="1" applyBorder="1"/>
    <xf numFmtId="0" fontId="17" fillId="31" borderId="99" xfId="7309" applyFont="1" applyFill="1" applyBorder="1" applyAlignment="1">
      <alignment horizontal="left" vertical="center" wrapText="1"/>
    </xf>
    <xf numFmtId="0" fontId="36" fillId="0" borderId="106" xfId="7218" applyFont="1" applyFill="1" applyBorder="1" applyAlignment="1">
      <alignment vertical="center" wrapText="1"/>
    </xf>
    <xf numFmtId="0" fontId="36" fillId="31" borderId="99" xfId="7218" applyFont="1" applyFill="1" applyBorder="1" applyAlignment="1">
      <alignment vertical="center"/>
    </xf>
    <xf numFmtId="0" fontId="181" fillId="31" borderId="99" xfId="7218" applyFont="1" applyFill="1" applyBorder="1" applyAlignment="1">
      <alignment horizontal="right" vertical="center"/>
    </xf>
    <xf numFmtId="0" fontId="181" fillId="26" borderId="120" xfId="7293" applyFont="1" applyFill="1" applyBorder="1" applyAlignment="1">
      <alignment horizontal="center" vertical="center" wrapText="1"/>
    </xf>
    <xf numFmtId="0" fontId="181" fillId="26" borderId="120" xfId="7293" applyFont="1" applyFill="1" applyBorder="1" applyAlignment="1">
      <alignment horizontal="left" vertical="center" wrapText="1"/>
    </xf>
    <xf numFmtId="182" fontId="181" fillId="26" borderId="120" xfId="7293" applyNumberFormat="1" applyFont="1" applyFill="1" applyBorder="1" applyAlignment="1">
      <alignment horizontal="center" vertical="center" wrapText="1"/>
    </xf>
    <xf numFmtId="182" fontId="181" fillId="26" borderId="120" xfId="7293" applyNumberFormat="1" applyFont="1" applyFill="1" applyBorder="1" applyAlignment="1">
      <alignment horizontal="left" vertical="center" wrapText="1"/>
    </xf>
    <xf numFmtId="0" fontId="179" fillId="31" borderId="120" xfId="4219" applyFont="1" applyFill="1" applyBorder="1" applyAlignment="1">
      <alignment horizontal="justify" vertical="center"/>
    </xf>
    <xf numFmtId="15" fontId="179" fillId="31" borderId="122" xfId="4219" applyNumberFormat="1" applyFont="1" applyFill="1" applyBorder="1" applyAlignment="1">
      <alignment horizontal="center"/>
    </xf>
    <xf numFmtId="15" fontId="179" fillId="31" borderId="124" xfId="4219" applyNumberFormat="1" applyFont="1" applyFill="1" applyBorder="1" applyAlignment="1">
      <alignment horizontal="center"/>
    </xf>
    <xf numFmtId="0" fontId="17" fillId="0" borderId="99" xfId="7214" applyFont="1" applyFill="1" applyBorder="1" applyAlignment="1">
      <alignment horizontal="center"/>
    </xf>
    <xf numFmtId="0" fontId="17" fillId="0" borderId="99" xfId="7214" applyFont="1" applyBorder="1"/>
    <xf numFmtId="0" fontId="17" fillId="0" borderId="120" xfId="7214" applyFont="1" applyBorder="1" applyAlignment="1">
      <alignment vertical="center" wrapText="1"/>
    </xf>
    <xf numFmtId="0" fontId="17" fillId="31" borderId="117" xfId="7218" applyFont="1" applyFill="1" applyBorder="1" applyAlignment="1">
      <alignment vertical="center" wrapText="1"/>
    </xf>
    <xf numFmtId="0" fontId="17" fillId="31" borderId="120" xfId="7218" applyFont="1" applyFill="1" applyBorder="1" applyAlignment="1">
      <alignment horizontal="right" vertical="center"/>
    </xf>
    <xf numFmtId="15" fontId="36" fillId="31" borderId="120" xfId="7218" applyNumberFormat="1" applyFont="1" applyFill="1" applyBorder="1" applyAlignment="1">
      <alignment horizontal="right" vertical="center"/>
    </xf>
    <xf numFmtId="15" fontId="36" fillId="31" borderId="120" xfId="7218" applyNumberFormat="1" applyFont="1" applyFill="1" applyBorder="1" applyAlignment="1">
      <alignment vertical="center"/>
    </xf>
    <xf numFmtId="0" fontId="181" fillId="31" borderId="120" xfId="7218" applyFont="1" applyFill="1" applyBorder="1" applyAlignment="1">
      <alignment vertical="center"/>
    </xf>
    <xf numFmtId="0" fontId="181" fillId="28" borderId="117" xfId="7293" applyFont="1" applyFill="1" applyBorder="1" applyAlignment="1">
      <alignment horizontal="center" vertical="center" wrapText="1"/>
    </xf>
    <xf numFmtId="0" fontId="180" fillId="0" borderId="114" xfId="7293" applyFont="1" applyBorder="1" applyAlignment="1">
      <alignment horizontal="center" vertical="center" textRotation="90" wrapText="1"/>
    </xf>
    <xf numFmtId="176" fontId="181" fillId="31" borderId="120" xfId="7216" applyNumberFormat="1" applyFont="1" applyFill="1" applyBorder="1" applyAlignment="1">
      <alignment horizontal="center" vertical="center" wrapText="1"/>
    </xf>
    <xf numFmtId="0" fontId="17" fillId="31" borderId="120" xfId="7216" applyFont="1" applyFill="1" applyBorder="1" applyAlignment="1">
      <alignment vertical="center" wrapText="1"/>
    </xf>
    <xf numFmtId="0" fontId="17" fillId="31" borderId="120" xfId="7216" applyFont="1" applyFill="1" applyBorder="1" applyAlignment="1">
      <alignment horizontal="left" vertical="center" wrapText="1"/>
    </xf>
    <xf numFmtId="0" fontId="181" fillId="27" borderId="99" xfId="7293" applyFont="1" applyFill="1" applyBorder="1" applyAlignment="1">
      <alignment horizontal="center" vertical="center" wrapText="1"/>
    </xf>
    <xf numFmtId="0" fontId="44" fillId="0" borderId="99" xfId="7211" applyFont="1" applyFill="1" applyBorder="1" applyAlignment="1">
      <alignment horizontal="left" vertical="center" wrapText="1"/>
    </xf>
    <xf numFmtId="176" fontId="181" fillId="0" borderId="99" xfId="7216" applyNumberFormat="1" applyFont="1" applyFill="1" applyBorder="1" applyAlignment="1">
      <alignment horizontal="center" vertical="center" wrapText="1"/>
    </xf>
    <xf numFmtId="0" fontId="181" fillId="0" borderId="120" xfId="7216" applyFont="1" applyFill="1" applyBorder="1" applyAlignment="1">
      <alignment vertical="center" wrapText="1"/>
    </xf>
    <xf numFmtId="0" fontId="181" fillId="31" borderId="120" xfId="7216" applyFont="1" applyFill="1" applyBorder="1" applyAlignment="1">
      <alignment horizontal="left" vertical="center" wrapText="1"/>
    </xf>
    <xf numFmtId="15" fontId="181" fillId="31" borderId="120" xfId="7216" applyNumberFormat="1" applyFont="1" applyFill="1" applyBorder="1" applyAlignment="1">
      <alignment horizontal="center" vertical="center" wrapText="1"/>
    </xf>
    <xf numFmtId="15" fontId="181" fillId="0" borderId="99" xfId="7218" applyNumberFormat="1" applyFont="1" applyFill="1" applyBorder="1" applyAlignment="1">
      <alignment horizontal="right" vertical="center"/>
    </xf>
    <xf numFmtId="0" fontId="36" fillId="0" borderId="120" xfId="7218" applyFont="1" applyBorder="1" applyAlignment="1">
      <alignment horizontal="right" vertical="center"/>
    </xf>
    <xf numFmtId="0" fontId="180" fillId="0" borderId="120" xfId="7293" applyFont="1" applyBorder="1" applyAlignment="1">
      <alignment horizontal="center" vertical="center" textRotation="90" wrapText="1"/>
    </xf>
    <xf numFmtId="0" fontId="181" fillId="26" borderId="120" xfId="7293" applyFont="1" applyFill="1" applyBorder="1" applyAlignment="1">
      <alignment horizontal="center" vertical="center" wrapText="1"/>
    </xf>
    <xf numFmtId="15" fontId="181" fillId="26" borderId="120" xfId="7293" applyNumberFormat="1" applyFont="1" applyFill="1" applyBorder="1" applyAlignment="1">
      <alignment vertical="center" wrapText="1"/>
    </xf>
    <xf numFmtId="2" fontId="181" fillId="31" borderId="120" xfId="7216" applyNumberFormat="1" applyFont="1" applyFill="1" applyBorder="1" applyAlignment="1">
      <alignment horizontal="center" vertical="center" wrapText="1"/>
    </xf>
    <xf numFmtId="0" fontId="16" fillId="0" borderId="99" xfId="7214" applyFont="1" applyBorder="1" applyAlignment="1">
      <alignment horizontal="justify" vertical="center"/>
    </xf>
    <xf numFmtId="0" fontId="35" fillId="0" borderId="99" xfId="7211" applyFont="1" applyFill="1" applyBorder="1" applyAlignment="1">
      <alignment vertical="center" wrapText="1"/>
    </xf>
    <xf numFmtId="0" fontId="44" fillId="31" borderId="120" xfId="7211" applyFont="1" applyFill="1" applyBorder="1" applyAlignment="1">
      <alignment horizontal="center" vertical="center"/>
    </xf>
    <xf numFmtId="15" fontId="44" fillId="31" borderId="120" xfId="7211" applyNumberFormat="1" applyFont="1" applyFill="1" applyBorder="1" applyAlignment="1">
      <alignment vertical="center"/>
    </xf>
    <xf numFmtId="0" fontId="16" fillId="31" borderId="120" xfId="7211" applyFont="1" applyFill="1" applyBorder="1" applyAlignment="1">
      <alignment horizontal="center" vertical="center"/>
    </xf>
    <xf numFmtId="0" fontId="16" fillId="0" borderId="120" xfId="7218" applyFont="1" applyBorder="1" applyAlignment="1">
      <alignment horizontal="center" vertical="center" wrapText="1"/>
    </xf>
    <xf numFmtId="0" fontId="36" fillId="0" borderId="120" xfId="7218" applyFont="1" applyBorder="1" applyAlignment="1">
      <alignment horizontal="center" vertical="center"/>
    </xf>
    <xf numFmtId="0" fontId="16" fillId="0" borderId="120" xfId="7218" applyFont="1" applyBorder="1" applyAlignment="1">
      <alignment horizontal="right" vertical="center"/>
    </xf>
    <xf numFmtId="15" fontId="16" fillId="0" borderId="120" xfId="7218" applyNumberFormat="1" applyFont="1" applyBorder="1" applyAlignment="1">
      <alignment horizontal="right" vertical="center"/>
    </xf>
    <xf numFmtId="0" fontId="16" fillId="0" borderId="120" xfId="7218" applyFont="1" applyBorder="1" applyAlignment="1">
      <alignment horizontal="left" vertical="center" wrapText="1"/>
    </xf>
    <xf numFmtId="0" fontId="16" fillId="0" borderId="99" xfId="7214" applyFont="1" applyFill="1" applyBorder="1" applyAlignment="1">
      <alignment horizontal="center"/>
    </xf>
    <xf numFmtId="0" fontId="16" fillId="0" borderId="99" xfId="7214" applyFont="1" applyBorder="1"/>
    <xf numFmtId="0" fontId="16" fillId="0" borderId="120" xfId="7214" applyFont="1" applyBorder="1"/>
    <xf numFmtId="0" fontId="16" fillId="0" borderId="120" xfId="7214" applyFont="1" applyBorder="1" applyAlignment="1">
      <alignment horizontal="center"/>
    </xf>
    <xf numFmtId="0" fontId="181" fillId="21" borderId="120" xfId="7293" applyFont="1" applyFill="1" applyBorder="1" applyAlignment="1">
      <alignment horizontal="center" vertical="center" wrapText="1"/>
    </xf>
    <xf numFmtId="182" fontId="181" fillId="21" borderId="120" xfId="7293" applyNumberFormat="1" applyFont="1" applyFill="1" applyBorder="1" applyAlignment="1">
      <alignment horizontal="center" vertical="center" wrapText="1"/>
    </xf>
    <xf numFmtId="0" fontId="181" fillId="21" borderId="120" xfId="7293" applyFont="1" applyFill="1" applyBorder="1" applyAlignment="1">
      <alignment vertical="center" wrapText="1"/>
    </xf>
    <xf numFmtId="0" fontId="180" fillId="19" borderId="99" xfId="59" applyFont="1" applyFill="1" applyBorder="1" applyAlignment="1">
      <alignment horizontal="center" vertical="center" wrapText="1"/>
    </xf>
    <xf numFmtId="0" fontId="181" fillId="0" borderId="99" xfId="7216" applyFont="1" applyFill="1" applyBorder="1" applyAlignment="1">
      <alignment horizontal="center" vertical="center" wrapText="1"/>
    </xf>
    <xf numFmtId="0" fontId="181" fillId="0" borderId="117" xfId="7216" applyFont="1" applyFill="1" applyBorder="1" applyAlignment="1">
      <alignment horizontal="center" vertical="center" wrapText="1"/>
    </xf>
    <xf numFmtId="0" fontId="181" fillId="0" borderId="13" xfId="7216" applyFont="1" applyFill="1" applyBorder="1" applyAlignment="1">
      <alignment horizontal="center" vertical="center" wrapText="1"/>
    </xf>
    <xf numFmtId="0" fontId="181" fillId="0" borderId="15" xfId="7216" applyFont="1" applyFill="1" applyBorder="1" applyAlignment="1">
      <alignment horizontal="center" vertical="center" wrapText="1"/>
    </xf>
    <xf numFmtId="0" fontId="182" fillId="0" borderId="15" xfId="0" applyFont="1" applyBorder="1" applyAlignment="1">
      <alignment horizontal="center" vertical="center" wrapText="1"/>
    </xf>
    <xf numFmtId="0" fontId="181" fillId="0" borderId="99" xfId="7216" applyFont="1" applyFill="1" applyBorder="1" applyAlignment="1">
      <alignment horizontal="left" vertical="center" wrapText="1"/>
    </xf>
    <xf numFmtId="0" fontId="181" fillId="0" borderId="99" xfId="7216" applyFont="1" applyFill="1" applyBorder="1" applyAlignment="1">
      <alignment vertical="center" wrapText="1"/>
    </xf>
    <xf numFmtId="0" fontId="180" fillId="21" borderId="99" xfId="7216" applyFont="1" applyFill="1" applyBorder="1" applyAlignment="1">
      <alignment horizontal="center" vertical="center" wrapText="1"/>
    </xf>
    <xf numFmtId="0" fontId="188" fillId="0" borderId="99" xfId="0" applyFont="1" applyBorder="1" applyAlignment="1">
      <alignment horizontal="center" vertical="center" wrapText="1"/>
    </xf>
    <xf numFmtId="0" fontId="188" fillId="19" borderId="99" xfId="0" applyFont="1" applyFill="1" applyBorder="1" applyAlignment="1">
      <alignment horizontal="center" vertical="center" wrapText="1"/>
    </xf>
    <xf numFmtId="0" fontId="181" fillId="24" borderId="99" xfId="7293" applyFont="1" applyFill="1" applyBorder="1" applyAlignment="1">
      <alignment horizontal="center" vertical="center" wrapText="1"/>
    </xf>
    <xf numFmtId="0" fontId="181" fillId="20" borderId="99" xfId="7293" applyFont="1" applyFill="1" applyBorder="1" applyAlignment="1">
      <alignment horizontal="center" vertical="center" wrapText="1"/>
    </xf>
    <xf numFmtId="0" fontId="181" fillId="27" borderId="99" xfId="7293" applyFont="1" applyFill="1" applyBorder="1" applyAlignment="1">
      <alignment horizontal="center" vertical="center" wrapText="1"/>
    </xf>
    <xf numFmtId="0" fontId="181" fillId="21" borderId="99" xfId="7293" applyFont="1" applyFill="1" applyBorder="1" applyAlignment="1">
      <alignment horizontal="center" vertical="center" wrapText="1"/>
    </xf>
    <xf numFmtId="0" fontId="181" fillId="26" borderId="99" xfId="7293" applyFont="1" applyFill="1" applyBorder="1" applyAlignment="1">
      <alignment horizontal="center" vertical="center" wrapText="1"/>
    </xf>
    <xf numFmtId="0" fontId="181" fillId="28" borderId="99" xfId="7293" applyFont="1" applyFill="1" applyBorder="1" applyAlignment="1">
      <alignment horizontal="center" vertical="center" wrapText="1"/>
    </xf>
    <xf numFmtId="0" fontId="181" fillId="28" borderId="117" xfId="7293" applyFont="1" applyFill="1" applyBorder="1" applyAlignment="1">
      <alignment horizontal="center" vertical="center" wrapText="1"/>
    </xf>
    <xf numFmtId="0" fontId="180" fillId="21" borderId="99" xfId="7293" applyFont="1" applyFill="1" applyBorder="1" applyAlignment="1">
      <alignment horizontal="center" vertical="center" wrapText="1"/>
    </xf>
    <xf numFmtId="0" fontId="181" fillId="27" borderId="120" xfId="7293" applyFont="1" applyFill="1" applyBorder="1" applyAlignment="1">
      <alignment horizontal="center" vertical="center" wrapText="1"/>
    </xf>
    <xf numFmtId="0" fontId="181" fillId="27" borderId="120" xfId="7293" applyFont="1" applyFill="1" applyBorder="1" applyAlignment="1">
      <alignment vertical="center" wrapText="1"/>
    </xf>
    <xf numFmtId="15" fontId="181" fillId="27" borderId="120" xfId="7293" applyNumberFormat="1" applyFont="1" applyFill="1" applyBorder="1" applyAlignment="1">
      <alignment vertical="center" wrapText="1"/>
    </xf>
    <xf numFmtId="0" fontId="181" fillId="26" borderId="120" xfId="7293" applyFont="1" applyFill="1" applyBorder="1" applyAlignment="1">
      <alignment vertical="center" wrapText="1"/>
    </xf>
    <xf numFmtId="182" fontId="181" fillId="27" borderId="120" xfId="7293" applyNumberFormat="1" applyFont="1" applyFill="1" applyBorder="1" applyAlignment="1">
      <alignment horizontal="center" vertical="center" wrapText="1"/>
    </xf>
    <xf numFmtId="2" fontId="181" fillId="27" borderId="120" xfId="7293" applyNumberFormat="1" applyFont="1" applyFill="1" applyBorder="1" applyAlignment="1">
      <alignment horizontal="center" vertical="center" wrapText="1"/>
    </xf>
    <xf numFmtId="0" fontId="181" fillId="21" borderId="120" xfId="7293" applyFont="1" applyFill="1" applyBorder="1" applyAlignment="1">
      <alignment horizontal="left" vertical="center" wrapText="1"/>
    </xf>
    <xf numFmtId="2" fontId="181" fillId="21" borderId="120" xfId="7293" applyNumberFormat="1" applyFont="1" applyFill="1" applyBorder="1" applyAlignment="1">
      <alignment horizontal="center" vertical="center" wrapText="1"/>
    </xf>
    <xf numFmtId="0" fontId="182" fillId="31" borderId="99" xfId="0" applyFont="1" applyFill="1" applyBorder="1" applyAlignment="1">
      <alignment horizontal="center" vertical="center" wrapText="1"/>
    </xf>
    <xf numFmtId="178" fontId="182" fillId="31" borderId="99" xfId="0" applyNumberFormat="1" applyFont="1" applyFill="1" applyBorder="1" applyAlignment="1">
      <alignment horizontal="center" vertical="center" wrapText="1"/>
    </xf>
    <xf numFmtId="0" fontId="182" fillId="31" borderId="99" xfId="0" applyFont="1" applyFill="1" applyBorder="1" applyAlignment="1">
      <alignment vertical="center" wrapText="1"/>
    </xf>
    <xf numFmtId="15" fontId="182" fillId="31" borderId="99" xfId="0" applyNumberFormat="1" applyFont="1" applyFill="1" applyBorder="1" applyAlignment="1">
      <alignment horizontal="center" vertical="center" wrapText="1"/>
    </xf>
    <xf numFmtId="0" fontId="181" fillId="0" borderId="120" xfId="7216" applyFont="1" applyFill="1" applyBorder="1" applyAlignment="1">
      <alignment horizontal="center" vertical="center" wrapText="1"/>
    </xf>
    <xf numFmtId="15" fontId="181" fillId="0" borderId="120" xfId="7216" applyNumberFormat="1" applyFont="1" applyFill="1" applyBorder="1" applyAlignment="1">
      <alignment horizontal="center" vertical="center" wrapText="1"/>
    </xf>
    <xf numFmtId="2" fontId="181" fillId="0" borderId="120" xfId="7216" applyNumberFormat="1" applyFont="1" applyFill="1" applyBorder="1" applyAlignment="1">
      <alignment horizontal="center" vertical="center" wrapText="1"/>
    </xf>
    <xf numFmtId="15" fontId="181" fillId="21" borderId="120" xfId="7293" applyNumberFormat="1" applyFont="1" applyFill="1" applyBorder="1" applyAlignment="1">
      <alignment horizontal="left" vertical="center" wrapText="1"/>
    </xf>
    <xf numFmtId="0" fontId="181" fillId="0" borderId="120" xfId="7216" applyFont="1" applyFill="1" applyBorder="1" applyAlignment="1">
      <alignment horizontal="left" vertical="center" wrapText="1"/>
    </xf>
    <xf numFmtId="176" fontId="181" fillId="0" borderId="120" xfId="7216" applyNumberFormat="1" applyFont="1" applyFill="1" applyBorder="1" applyAlignment="1">
      <alignment horizontal="center" vertical="center" wrapText="1"/>
    </xf>
    <xf numFmtId="0" fontId="44" fillId="31" borderId="120" xfId="7211" applyFont="1" applyFill="1" applyBorder="1" applyAlignment="1">
      <alignment horizontal="center" vertical="center" wrapText="1"/>
    </xf>
    <xf numFmtId="15" fontId="44" fillId="31" borderId="120" xfId="7211" applyNumberFormat="1" applyFont="1" applyFill="1" applyBorder="1" applyAlignment="1">
      <alignment vertical="center" wrapText="1"/>
    </xf>
    <xf numFmtId="49" fontId="15" fillId="31" borderId="120" xfId="7211" applyNumberFormat="1" applyFont="1" applyFill="1" applyBorder="1" applyAlignment="1">
      <alignment horizontal="center" vertical="center" wrapText="1"/>
    </xf>
    <xf numFmtId="0" fontId="15" fillId="31" borderId="120" xfId="7211" applyFont="1" applyFill="1" applyBorder="1" applyAlignment="1">
      <alignment horizontal="left" vertical="center" wrapText="1"/>
    </xf>
    <xf numFmtId="0" fontId="15" fillId="31" borderId="120" xfId="7211" applyFont="1" applyFill="1" applyBorder="1" applyAlignment="1">
      <alignment vertical="center" wrapText="1"/>
    </xf>
    <xf numFmtId="0" fontId="182" fillId="0" borderId="99" xfId="0" applyFont="1" applyFill="1" applyBorder="1" applyAlignment="1">
      <alignment horizontal="left" vertical="center" wrapText="1"/>
    </xf>
    <xf numFmtId="0" fontId="182" fillId="0" borderId="99" xfId="0" applyFont="1" applyBorder="1" applyAlignment="1">
      <alignment horizontal="center" vertical="center" wrapText="1"/>
    </xf>
    <xf numFmtId="0" fontId="182" fillId="0" borderId="99" xfId="0" applyFont="1" applyBorder="1" applyAlignment="1">
      <alignment vertical="center" wrapText="1"/>
    </xf>
    <xf numFmtId="178" fontId="189" fillId="19" borderId="99" xfId="0" applyNumberFormat="1" applyFont="1" applyFill="1" applyBorder="1" applyAlignment="1">
      <alignment horizontal="center" vertical="center" wrapText="1"/>
    </xf>
    <xf numFmtId="0" fontId="182" fillId="31" borderId="99" xfId="0" applyFont="1" applyFill="1" applyBorder="1" applyAlignment="1">
      <alignment horizontal="left" vertical="center" wrapText="1"/>
    </xf>
    <xf numFmtId="49" fontId="14" fillId="31" borderId="120" xfId="7211" applyNumberFormat="1" applyFont="1" applyFill="1" applyBorder="1" applyAlignment="1">
      <alignment horizontal="center" vertical="center" wrapText="1"/>
    </xf>
    <xf numFmtId="0" fontId="14" fillId="31" borderId="120" xfId="7211" applyFont="1" applyFill="1" applyBorder="1" applyAlignment="1">
      <alignment horizontal="left" vertical="center" wrapText="1"/>
    </xf>
    <xf numFmtId="0" fontId="14" fillId="31" borderId="120" xfId="7211" applyFont="1" applyFill="1" applyBorder="1" applyAlignment="1">
      <alignment vertical="center" wrapText="1"/>
    </xf>
    <xf numFmtId="0" fontId="36" fillId="31" borderId="120" xfId="7218" applyFont="1" applyFill="1" applyBorder="1" applyAlignment="1">
      <alignment horizontal="right" vertical="center"/>
    </xf>
    <xf numFmtId="0" fontId="181" fillId="31" borderId="120" xfId="7218" applyFont="1" applyFill="1" applyBorder="1" applyAlignment="1">
      <alignment horizontal="left" vertical="center"/>
    </xf>
    <xf numFmtId="0" fontId="14" fillId="31" borderId="120" xfId="7218" applyFont="1" applyFill="1" applyBorder="1" applyAlignment="1">
      <alignment horizontal="left" vertical="center" wrapText="1"/>
    </xf>
    <xf numFmtId="15" fontId="14" fillId="31" borderId="120" xfId="7218" applyNumberFormat="1" applyFont="1" applyFill="1" applyBorder="1" applyAlignment="1">
      <alignment horizontal="right" vertical="center"/>
    </xf>
    <xf numFmtId="0" fontId="180" fillId="21" borderId="120" xfId="7216" applyFont="1" applyFill="1" applyBorder="1" applyAlignment="1">
      <alignment horizontal="center" vertical="center" wrapText="1"/>
    </xf>
    <xf numFmtId="0" fontId="14" fillId="31" borderId="99" xfId="7216" applyFont="1" applyFill="1" applyBorder="1" applyAlignment="1">
      <alignment vertical="center" wrapText="1"/>
    </xf>
    <xf numFmtId="0" fontId="14" fillId="31" borderId="99" xfId="7216" applyFont="1" applyFill="1" applyBorder="1" applyAlignment="1">
      <alignment horizontal="left" vertical="center" wrapText="1"/>
    </xf>
    <xf numFmtId="0" fontId="188" fillId="0" borderId="120" xfId="0" applyFont="1" applyBorder="1" applyAlignment="1">
      <alignment horizontal="center" vertical="center" wrapText="1" readingOrder="1"/>
    </xf>
    <xf numFmtId="0" fontId="188" fillId="0" borderId="120" xfId="0" applyFont="1" applyBorder="1" applyAlignment="1">
      <alignment horizontal="center" vertical="center"/>
    </xf>
    <xf numFmtId="3" fontId="188" fillId="0" borderId="120" xfId="0" applyNumberFormat="1" applyFont="1" applyBorder="1" applyAlignment="1">
      <alignment horizontal="center" vertical="center" wrapText="1" readingOrder="1"/>
    </xf>
    <xf numFmtId="0" fontId="243" fillId="0" borderId="0" xfId="0" applyFont="1" applyFill="1" applyBorder="1" applyAlignment="1">
      <alignment horizontal="right" vertical="center" wrapText="1" readingOrder="1"/>
    </xf>
    <xf numFmtId="0" fontId="243" fillId="0" borderId="120" xfId="0" applyFont="1" applyBorder="1" applyAlignment="1">
      <alignment horizontal="center" vertical="center" wrapText="1" readingOrder="1"/>
    </xf>
    <xf numFmtId="0" fontId="188" fillId="0" borderId="144" xfId="0" applyFont="1" applyBorder="1" applyAlignment="1">
      <alignment horizontal="center" vertical="center" wrapText="1" readingOrder="1"/>
    </xf>
    <xf numFmtId="3" fontId="188" fillId="0" borderId="144" xfId="0" applyNumberFormat="1" applyFont="1" applyBorder="1" applyAlignment="1">
      <alignment horizontal="center" vertical="center" wrapText="1" readingOrder="1"/>
    </xf>
    <xf numFmtId="0" fontId="188" fillId="0" borderId="145" xfId="0" applyFont="1" applyBorder="1" applyAlignment="1">
      <alignment horizontal="center" vertical="center"/>
    </xf>
    <xf numFmtId="0" fontId="188" fillId="0" borderId="146" xfId="0" applyFont="1" applyBorder="1" applyAlignment="1">
      <alignment horizontal="center" vertical="center"/>
    </xf>
    <xf numFmtId="3" fontId="188" fillId="31" borderId="144" xfId="0" applyNumberFormat="1" applyFont="1" applyFill="1" applyBorder="1" applyAlignment="1">
      <alignment horizontal="center" vertical="center" wrapText="1" readingOrder="1"/>
    </xf>
    <xf numFmtId="0" fontId="13" fillId="0" borderId="117" xfId="0" applyFont="1" applyFill="1" applyBorder="1" applyAlignment="1">
      <alignment horizontal="center" vertical="center" wrapText="1"/>
    </xf>
    <xf numFmtId="0" fontId="188" fillId="0" borderId="144" xfId="0" applyFont="1" applyBorder="1" applyAlignment="1">
      <alignment horizontal="left" vertical="center" wrapText="1"/>
    </xf>
    <xf numFmtId="0" fontId="13" fillId="0" borderId="0" xfId="0" applyFont="1" applyAlignment="1">
      <alignment horizontal="left" vertical="center"/>
    </xf>
    <xf numFmtId="0" fontId="188" fillId="0" borderId="147" xfId="0" applyFont="1" applyBorder="1" applyAlignment="1">
      <alignment horizontal="left" vertical="center" wrapText="1"/>
    </xf>
    <xf numFmtId="1" fontId="181" fillId="0" borderId="144" xfId="59" applyNumberFormat="1" applyFont="1" applyFill="1" applyBorder="1" applyAlignment="1">
      <alignment horizontal="center" vertical="center" wrapText="1" shrinkToFit="1"/>
    </xf>
    <xf numFmtId="1" fontId="181" fillId="0" borderId="147" xfId="59" applyNumberFormat="1" applyFont="1" applyFill="1" applyBorder="1" applyAlignment="1">
      <alignment horizontal="center" vertical="center" wrapText="1" shrinkToFit="1"/>
    </xf>
    <xf numFmtId="0" fontId="208" fillId="0" borderId="0" xfId="4219" applyFont="1" applyFill="1" applyBorder="1" applyAlignment="1"/>
    <xf numFmtId="0" fontId="180" fillId="0" borderId="99" xfId="0" applyFont="1" applyFill="1" applyBorder="1" applyAlignment="1">
      <alignment horizontal="center"/>
    </xf>
    <xf numFmtId="0" fontId="36" fillId="0" borderId="99" xfId="0" applyFont="1" applyFill="1" applyBorder="1" applyAlignment="1">
      <alignment vertical="center" wrapText="1"/>
    </xf>
    <xf numFmtId="0" fontId="18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80" fillId="0" borderId="0" xfId="59" applyFont="1" applyAlignment="1">
      <alignment horizontal="left"/>
    </xf>
    <xf numFmtId="0" fontId="180" fillId="0" borderId="99" xfId="7240" applyFont="1" applyFill="1" applyBorder="1" applyAlignment="1">
      <alignment horizontal="center" vertical="center" wrapText="1"/>
    </xf>
    <xf numFmtId="0" fontId="12" fillId="0" borderId="0" xfId="7211" applyFont="1"/>
    <xf numFmtId="0" fontId="94" fillId="0" borderId="99" xfId="7211" applyBorder="1"/>
    <xf numFmtId="15" fontId="44" fillId="31" borderId="99" xfId="7211" applyNumberFormat="1" applyFont="1" applyFill="1" applyBorder="1" applyAlignment="1">
      <alignment vertical="center" wrapText="1"/>
    </xf>
    <xf numFmtId="49" fontId="12" fillId="31" borderId="99" xfId="7211" applyNumberFormat="1" applyFont="1" applyFill="1" applyBorder="1" applyAlignment="1">
      <alignment horizontal="center" vertical="center" wrapText="1"/>
    </xf>
    <xf numFmtId="0" fontId="181" fillId="31" borderId="99" xfId="7218" applyFont="1" applyFill="1" applyBorder="1" applyAlignment="1">
      <alignment horizontal="left" vertical="center"/>
    </xf>
    <xf numFmtId="0" fontId="12" fillId="31" borderId="120" xfId="7218" applyFont="1" applyFill="1" applyBorder="1" applyAlignment="1">
      <alignment horizontal="left" vertical="center" wrapText="1"/>
    </xf>
    <xf numFmtId="0" fontId="181" fillId="31" borderId="99" xfId="7218" applyFont="1" applyFill="1" applyBorder="1" applyAlignment="1">
      <alignment horizontal="right"/>
    </xf>
    <xf numFmtId="15" fontId="36" fillId="31" borderId="99" xfId="7218" applyNumberFormat="1" applyFont="1" applyFill="1" applyBorder="1" applyAlignment="1">
      <alignment horizontal="right"/>
    </xf>
    <xf numFmtId="1" fontId="36" fillId="31" borderId="99" xfId="4226" applyNumberFormat="1" applyFont="1" applyFill="1" applyBorder="1"/>
    <xf numFmtId="0" fontId="181" fillId="31" borderId="99" xfId="7218" applyFont="1" applyFill="1" applyBorder="1" applyAlignment="1">
      <alignment horizontal="center"/>
    </xf>
    <xf numFmtId="0" fontId="36" fillId="31" borderId="99" xfId="7218" applyFont="1" applyFill="1" applyBorder="1" applyAlignment="1">
      <alignment horizontal="right"/>
    </xf>
    <xf numFmtId="1" fontId="36" fillId="31" borderId="99" xfId="7218" applyNumberFormat="1" applyFont="1" applyFill="1" applyBorder="1" applyAlignment="1">
      <alignment horizontal="right"/>
    </xf>
    <xf numFmtId="0" fontId="36" fillId="31" borderId="99" xfId="7218" applyFont="1" applyFill="1" applyBorder="1" applyAlignment="1">
      <alignment horizontal="left" wrapText="1"/>
    </xf>
    <xf numFmtId="1" fontId="36" fillId="31" borderId="99" xfId="7218" applyNumberFormat="1" applyFont="1" applyFill="1" applyBorder="1" applyAlignment="1">
      <alignment horizontal="right" vertical="center"/>
    </xf>
    <xf numFmtId="0" fontId="181" fillId="31" borderId="99" xfId="7218" applyFont="1" applyFill="1" applyBorder="1" applyAlignment="1">
      <alignment horizontal="center" vertical="center"/>
    </xf>
    <xf numFmtId="0" fontId="12" fillId="31" borderId="99" xfId="7218" applyFont="1" applyFill="1" applyBorder="1" applyAlignment="1">
      <alignment horizontal="center"/>
    </xf>
    <xf numFmtId="0" fontId="12" fillId="31" borderId="99" xfId="7309" applyFont="1" applyFill="1" applyBorder="1" applyAlignment="1">
      <alignment horizontal="left" vertical="center" wrapText="1"/>
    </xf>
    <xf numFmtId="0" fontId="188" fillId="0" borderId="0" xfId="0" applyFont="1" applyFill="1"/>
    <xf numFmtId="0" fontId="213" fillId="41" borderId="117" xfId="0" applyFont="1" applyFill="1" applyBorder="1" applyAlignment="1">
      <alignment horizontal="center" vertical="center" wrapText="1"/>
    </xf>
    <xf numFmtId="0" fontId="11" fillId="0" borderId="120" xfId="0" applyFont="1" applyBorder="1" applyAlignment="1">
      <alignment horizontal="left" vertical="center" wrapText="1"/>
    </xf>
    <xf numFmtId="0" fontId="188" fillId="0" borderId="120" xfId="0" applyFont="1" applyBorder="1"/>
    <xf numFmtId="0" fontId="11" fillId="0" borderId="120" xfId="0" applyFont="1" applyBorder="1" applyAlignment="1">
      <alignment horizontal="center" vertical="center" wrapText="1"/>
    </xf>
    <xf numFmtId="0" fontId="11" fillId="0" borderId="120" xfId="59" applyFont="1" applyBorder="1" applyAlignment="1">
      <alignment horizontal="left" vertical="center" wrapText="1"/>
    </xf>
    <xf numFmtId="0" fontId="11" fillId="0" borderId="120" xfId="59" applyFont="1" applyBorder="1" applyAlignment="1">
      <alignment horizontal="center" vertical="center" wrapText="1"/>
    </xf>
    <xf numFmtId="0" fontId="296" fillId="0" borderId="0" xfId="0" applyFont="1" applyBorder="1"/>
    <xf numFmtId="0" fontId="188" fillId="0" borderId="0" xfId="0" applyFont="1" applyBorder="1"/>
    <xf numFmtId="0" fontId="297" fillId="0" borderId="0" xfId="0" applyFont="1"/>
    <xf numFmtId="0" fontId="188" fillId="0" borderId="0" xfId="0" applyFont="1" applyFill="1" applyBorder="1"/>
    <xf numFmtId="0" fontId="188" fillId="0" borderId="120" xfId="0" applyFont="1" applyBorder="1" applyAlignment="1">
      <alignment vertical="center"/>
    </xf>
    <xf numFmtId="0" fontId="296" fillId="0" borderId="0" xfId="0" applyFont="1"/>
    <xf numFmtId="0" fontId="188" fillId="0" borderId="0" xfId="0" applyFont="1" applyBorder="1" applyAlignment="1">
      <alignment horizontal="center" vertical="center"/>
    </xf>
    <xf numFmtId="0" fontId="188" fillId="0" borderId="0" xfId="0" applyFont="1" applyFill="1" applyBorder="1" applyAlignment="1">
      <alignment horizontal="center" vertical="center"/>
    </xf>
    <xf numFmtId="0" fontId="11" fillId="0" borderId="120" xfId="0" applyFont="1" applyFill="1" applyBorder="1" applyAlignment="1">
      <alignment horizontal="center" vertical="center" wrapText="1"/>
    </xf>
    <xf numFmtId="0" fontId="188" fillId="0" borderId="120" xfId="0" applyFont="1" applyBorder="1" applyAlignment="1">
      <alignment horizontal="left" vertical="center"/>
    </xf>
    <xf numFmtId="0" fontId="188" fillId="0" borderId="120" xfId="0" applyFont="1" applyBorder="1" applyAlignment="1">
      <alignment horizontal="left" vertical="center" wrapText="1"/>
    </xf>
    <xf numFmtId="0" fontId="188" fillId="0" borderId="120" xfId="0" applyFont="1" applyBorder="1" applyAlignment="1">
      <alignment horizontal="center" vertical="center" wrapText="1"/>
    </xf>
    <xf numFmtId="0" fontId="270" fillId="0" borderId="120" xfId="0" applyFont="1" applyBorder="1" applyAlignment="1">
      <alignment horizontal="left" vertical="center"/>
    </xf>
    <xf numFmtId="0" fontId="188" fillId="0" borderId="120" xfId="0" applyFont="1" applyBorder="1" applyAlignment="1">
      <alignment horizontal="left" wrapText="1"/>
    </xf>
    <xf numFmtId="0" fontId="11" fillId="0" borderId="120" xfId="0" applyFont="1" applyBorder="1" applyAlignment="1">
      <alignment horizontal="left" wrapText="1"/>
    </xf>
    <xf numFmtId="0" fontId="11" fillId="0" borderId="120" xfId="0" applyFont="1" applyBorder="1" applyAlignment="1">
      <alignment horizontal="left"/>
    </xf>
    <xf numFmtId="0" fontId="188" fillId="0" borderId="120" xfId="0" applyFont="1" applyBorder="1" applyAlignment="1">
      <alignment horizontal="left"/>
    </xf>
    <xf numFmtId="0" fontId="188" fillId="0" borderId="120" xfId="0" applyFont="1" applyBorder="1" applyAlignment="1">
      <alignment vertical="center" wrapText="1"/>
    </xf>
    <xf numFmtId="0" fontId="270" fillId="0" borderId="120" xfId="0" applyFont="1" applyBorder="1" applyAlignment="1">
      <alignment horizontal="center" vertical="center" wrapText="1"/>
    </xf>
    <xf numFmtId="0" fontId="11" fillId="0" borderId="120" xfId="0" applyFont="1" applyBorder="1" applyAlignment="1">
      <alignment horizontal="center" vertical="center"/>
    </xf>
    <xf numFmtId="0" fontId="11" fillId="0" borderId="120" xfId="0" applyFont="1" applyBorder="1" applyAlignment="1">
      <alignment horizontal="center"/>
    </xf>
    <xf numFmtId="0" fontId="243" fillId="19" borderId="15" xfId="0" applyFont="1" applyFill="1" applyBorder="1" applyAlignment="1">
      <alignment horizontal="center" vertical="center"/>
    </xf>
    <xf numFmtId="0" fontId="213" fillId="41" borderId="120" xfId="0" applyFont="1" applyFill="1" applyBorder="1" applyAlignment="1">
      <alignment horizontal="center" vertical="center" wrapText="1"/>
    </xf>
    <xf numFmtId="0" fontId="226" fillId="41" borderId="120" xfId="0" applyFont="1" applyFill="1" applyBorder="1" applyAlignment="1">
      <alignment horizontal="center" vertical="center"/>
    </xf>
    <xf numFmtId="0" fontId="226" fillId="41" borderId="120" xfId="0" applyFont="1" applyFill="1" applyBorder="1" applyAlignment="1">
      <alignment horizontal="center" vertical="center" wrapText="1"/>
    </xf>
    <xf numFmtId="0" fontId="188" fillId="0" borderId="120" xfId="0" applyFont="1" applyFill="1" applyBorder="1" applyAlignment="1">
      <alignment horizontal="left"/>
    </xf>
    <xf numFmtId="0" fontId="188" fillId="0" borderId="120" xfId="0" applyFont="1" applyFill="1" applyBorder="1" applyAlignment="1">
      <alignment horizontal="left" vertical="center"/>
    </xf>
    <xf numFmtId="0" fontId="188" fillId="0" borderId="120" xfId="0" applyFont="1" applyFill="1" applyBorder="1" applyAlignment="1">
      <alignment horizontal="left" vertical="center" wrapText="1"/>
    </xf>
    <xf numFmtId="0" fontId="188" fillId="0" borderId="120" xfId="0" applyFont="1" applyBorder="1" applyAlignment="1"/>
    <xf numFmtId="0" fontId="188" fillId="0" borderId="0" xfId="0" applyFont="1" applyBorder="1" applyAlignment="1">
      <alignment vertical="center"/>
    </xf>
    <xf numFmtId="0" fontId="188" fillId="0" borderId="120" xfId="0" applyFont="1" applyFill="1" applyBorder="1" applyAlignment="1">
      <alignment vertical="center"/>
    </xf>
    <xf numFmtId="0" fontId="188" fillId="0" borderId="120" xfId="0" applyFont="1" applyBorder="1" applyAlignment="1">
      <alignment wrapText="1"/>
    </xf>
    <xf numFmtId="0" fontId="11" fillId="0" borderId="120" xfId="0" applyFont="1" applyBorder="1" applyAlignment="1">
      <alignment vertical="center" wrapText="1"/>
    </xf>
    <xf numFmtId="0" fontId="11" fillId="0" borderId="120" xfId="0" applyFont="1" applyBorder="1" applyAlignment="1">
      <alignment wrapText="1"/>
    </xf>
    <xf numFmtId="0" fontId="270" fillId="0" borderId="120" xfId="0" applyFont="1" applyBorder="1" applyAlignment="1">
      <alignment vertical="center" wrapText="1"/>
    </xf>
    <xf numFmtId="0" fontId="11" fillId="0" borderId="120" xfId="0" applyFont="1" applyBorder="1" applyAlignment="1">
      <alignment vertical="center"/>
    </xf>
    <xf numFmtId="0" fontId="11" fillId="0" borderId="120" xfId="59" applyFont="1" applyBorder="1" applyAlignment="1">
      <alignment vertical="center" wrapText="1"/>
    </xf>
    <xf numFmtId="49" fontId="247" fillId="0" borderId="0" xfId="221" applyNumberFormat="1" applyFont="1" applyFill="1" applyBorder="1" applyAlignment="1">
      <alignment horizontal="center" vertical="center"/>
    </xf>
    <xf numFmtId="0" fontId="180" fillId="0" borderId="0" xfId="221" applyFont="1" applyBorder="1" applyAlignment="1">
      <alignment horizontal="right" vertical="center"/>
    </xf>
    <xf numFmtId="0" fontId="188" fillId="0" borderId="120" xfId="0" applyFont="1" applyFill="1" applyBorder="1" applyAlignment="1">
      <alignment horizontal="center" vertical="center" wrapText="1"/>
    </xf>
    <xf numFmtId="3" fontId="181" fillId="0" borderId="120" xfId="221" applyNumberFormat="1" applyFont="1" applyBorder="1" applyAlignment="1">
      <alignment vertical="center"/>
    </xf>
    <xf numFmtId="3" fontId="181" fillId="0" borderId="120" xfId="221" applyNumberFormat="1" applyFont="1" applyBorder="1" applyAlignment="1">
      <alignment vertical="center" wrapText="1"/>
    </xf>
    <xf numFmtId="3" fontId="181" fillId="0" borderId="120" xfId="221" applyNumberFormat="1" applyFont="1" applyBorder="1" applyAlignment="1">
      <alignment horizontal="center" vertical="center"/>
    </xf>
    <xf numFmtId="0" fontId="181" fillId="0" borderId="120" xfId="0" applyFont="1" applyFill="1" applyBorder="1" applyAlignment="1">
      <alignment horizontal="center" vertical="center"/>
    </xf>
    <xf numFmtId="0" fontId="181" fillId="0" borderId="120" xfId="0" applyFont="1" applyBorder="1" applyAlignment="1" applyProtection="1">
      <alignment horizontal="center" vertical="center"/>
      <protection locked="0"/>
    </xf>
    <xf numFmtId="3" fontId="181" fillId="0" borderId="120" xfId="221" applyNumberFormat="1" applyFont="1" applyBorder="1" applyAlignment="1">
      <alignment horizontal="center" vertical="center" wrapText="1"/>
    </xf>
    <xf numFmtId="0" fontId="181" fillId="0" borderId="120" xfId="0" applyFont="1" applyBorder="1" applyAlignment="1">
      <alignment horizontal="center" vertical="center" wrapText="1"/>
    </xf>
    <xf numFmtId="0" fontId="181" fillId="0" borderId="120" xfId="0" applyFont="1" applyBorder="1" applyAlignment="1" applyProtection="1">
      <alignment horizontal="center" vertical="center" wrapText="1"/>
      <protection locked="0"/>
    </xf>
    <xf numFmtId="0" fontId="181" fillId="0" borderId="120" xfId="0" applyFont="1" applyBorder="1" applyAlignment="1">
      <alignment horizontal="center" vertical="center"/>
    </xf>
    <xf numFmtId="3" fontId="180" fillId="19" borderId="15" xfId="221" applyNumberFormat="1" applyFont="1" applyFill="1" applyBorder="1" applyAlignment="1">
      <alignment horizontal="center" vertical="center"/>
    </xf>
    <xf numFmtId="3" fontId="180" fillId="19" borderId="111" xfId="221" applyNumberFormat="1" applyFont="1" applyFill="1" applyBorder="1" applyAlignment="1">
      <alignment horizontal="center" vertical="center"/>
    </xf>
    <xf numFmtId="3" fontId="180" fillId="19" borderId="148" xfId="221" applyNumberFormat="1" applyFont="1" applyFill="1" applyBorder="1" applyAlignment="1">
      <alignment horizontal="center" vertical="center"/>
    </xf>
    <xf numFmtId="0" fontId="11" fillId="0" borderId="0" xfId="7298" applyFont="1"/>
    <xf numFmtId="0" fontId="280" fillId="0" borderId="0" xfId="59" applyFont="1" applyAlignment="1"/>
    <xf numFmtId="0" fontId="298" fillId="0" borderId="120" xfId="0" applyFont="1" applyBorder="1" applyAlignment="1">
      <alignment horizontal="center" vertical="center" wrapText="1"/>
    </xf>
    <xf numFmtId="0" fontId="299" fillId="0" borderId="120" xfId="0" applyFont="1" applyBorder="1" applyAlignment="1">
      <alignment horizontal="center" vertical="center" wrapText="1"/>
    </xf>
    <xf numFmtId="0" fontId="300" fillId="0" borderId="120" xfId="1596" applyFont="1" applyBorder="1" applyAlignment="1" applyProtection="1">
      <alignment horizontal="center" vertical="center" wrapText="1"/>
    </xf>
    <xf numFmtId="0" fontId="217" fillId="0" borderId="120" xfId="1596" applyFont="1" applyBorder="1" applyAlignment="1" applyProtection="1">
      <alignment horizontal="center" vertical="center" wrapText="1"/>
    </xf>
    <xf numFmtId="3" fontId="300" fillId="0" borderId="120" xfId="1596" applyNumberFormat="1" applyFont="1" applyBorder="1" applyAlignment="1" applyProtection="1">
      <alignment horizontal="center" vertical="center" wrapText="1"/>
    </xf>
    <xf numFmtId="0" fontId="11" fillId="18" borderId="120" xfId="0" applyFont="1" applyFill="1" applyBorder="1" applyAlignment="1">
      <alignment horizontal="center" vertical="center" wrapText="1"/>
    </xf>
    <xf numFmtId="0" fontId="301" fillId="0" borderId="120" xfId="0" applyFont="1" applyBorder="1" applyAlignment="1">
      <alignment horizontal="center" vertical="center" wrapText="1"/>
    </xf>
    <xf numFmtId="3" fontId="181" fillId="0" borderId="120" xfId="59" applyNumberFormat="1" applyFont="1" applyBorder="1" applyAlignment="1">
      <alignment vertical="center" wrapText="1"/>
    </xf>
    <xf numFmtId="3" fontId="181" fillId="0" borderId="120" xfId="59" applyNumberFormat="1" applyFont="1" applyBorder="1" applyAlignment="1">
      <alignment horizontal="center" vertical="center"/>
    </xf>
    <xf numFmtId="0" fontId="302" fillId="0" borderId="120" xfId="0" applyFont="1" applyBorder="1" applyAlignment="1">
      <alignment vertical="center" wrapText="1"/>
    </xf>
    <xf numFmtId="0" fontId="213" fillId="41" borderId="120" xfId="59" applyFont="1" applyFill="1" applyBorder="1" applyAlignment="1">
      <alignment horizontal="center" vertical="center" wrapText="1"/>
    </xf>
    <xf numFmtId="0" fontId="303" fillId="0" borderId="0" xfId="0" applyFont="1" applyAlignment="1">
      <alignment horizontal="left"/>
    </xf>
    <xf numFmtId="0" fontId="174" fillId="0" borderId="11" xfId="32" applyFill="1" applyBorder="1" applyAlignment="1" applyProtection="1">
      <alignment horizontal="center"/>
    </xf>
    <xf numFmtId="0" fontId="270" fillId="0" borderId="0" xfId="7328" applyFont="1" applyAlignment="1">
      <alignment horizontal="center"/>
    </xf>
    <xf numFmtId="0" fontId="270" fillId="0" borderId="0" xfId="7328" applyFont="1"/>
    <xf numFmtId="0" fontId="11" fillId="0" borderId="0" xfId="7328" applyFont="1" applyAlignment="1"/>
    <xf numFmtId="0" fontId="179" fillId="0" borderId="0" xfId="7328" applyFont="1" applyAlignment="1">
      <alignment horizontal="left" vertical="center"/>
    </xf>
    <xf numFmtId="0" fontId="179" fillId="0" borderId="0" xfId="7328" applyFont="1" applyAlignment="1">
      <alignment vertical="center"/>
    </xf>
    <xf numFmtId="0" fontId="264" fillId="44" borderId="125" xfId="7328" applyFont="1" applyFill="1" applyBorder="1" applyAlignment="1">
      <alignment horizontal="center" vertical="center" wrapText="1"/>
    </xf>
    <xf numFmtId="0" fontId="264" fillId="44" borderId="149" xfId="7328" applyFont="1" applyFill="1" applyBorder="1" applyAlignment="1">
      <alignment horizontal="center" vertical="center" wrapText="1"/>
    </xf>
    <xf numFmtId="0" fontId="228" fillId="0" borderId="125" xfId="7328" applyFont="1" applyBorder="1" applyAlignment="1">
      <alignment horizontal="left" vertical="center" wrapText="1"/>
    </xf>
    <xf numFmtId="0" fontId="228" fillId="0" borderId="125" xfId="7328" applyFont="1" applyBorder="1" applyAlignment="1">
      <alignment horizontal="center" vertical="center"/>
    </xf>
    <xf numFmtId="0" fontId="228" fillId="0" borderId="125" xfId="7328" applyFont="1" applyBorder="1" applyAlignment="1">
      <alignment horizontal="center" vertical="center" wrapText="1"/>
    </xf>
    <xf numFmtId="0" fontId="228" fillId="0" borderId="125" xfId="7328" applyFont="1" applyBorder="1" applyAlignment="1">
      <alignment vertical="center" wrapText="1"/>
    </xf>
    <xf numFmtId="0" fontId="228" fillId="0" borderId="0" xfId="7328" applyFont="1"/>
    <xf numFmtId="1" fontId="228" fillId="0" borderId="125" xfId="7328" applyNumberFormat="1" applyFont="1" applyBorder="1" applyAlignment="1">
      <alignment horizontal="center" vertical="center"/>
    </xf>
    <xf numFmtId="0" fontId="228" fillId="0" borderId="0" xfId="7328" applyFont="1" applyAlignment="1">
      <alignment horizontal="center" vertical="center"/>
    </xf>
    <xf numFmtId="0" fontId="228" fillId="0" borderId="0" xfId="7328" applyFont="1" applyAlignment="1">
      <alignment vertical="center" wrapText="1"/>
    </xf>
    <xf numFmtId="1" fontId="228" fillId="0" borderId="0" xfId="7328" applyNumberFormat="1" applyFont="1" applyAlignment="1">
      <alignment horizontal="center" vertical="center"/>
    </xf>
    <xf numFmtId="0" fontId="293" fillId="0" borderId="0" xfId="7328" applyFont="1" applyAlignment="1">
      <alignment horizontal="left"/>
    </xf>
    <xf numFmtId="0" fontId="295" fillId="0" borderId="0" xfId="7328" applyFont="1" applyAlignment="1">
      <alignment vertical="center"/>
    </xf>
    <xf numFmtId="0" fontId="304" fillId="0" borderId="0" xfId="7328" applyFont="1" applyAlignment="1">
      <alignment horizontal="center"/>
    </xf>
    <xf numFmtId="0" fontId="304" fillId="0" borderId="0" xfId="7328" applyFont="1"/>
    <xf numFmtId="0" fontId="174" fillId="0" borderId="0" xfId="32" applyAlignment="1" applyProtection="1">
      <alignment horizontal="center"/>
    </xf>
    <xf numFmtId="0" fontId="305" fillId="38" borderId="99" xfId="7329" applyFont="1" applyFill="1" applyBorder="1" applyAlignment="1">
      <alignment horizontal="center" vertical="center" wrapText="1"/>
    </xf>
    <xf numFmtId="0" fontId="305" fillId="42" borderId="99" xfId="7329" applyFont="1" applyFill="1" applyBorder="1" applyAlignment="1">
      <alignment horizontal="center" vertical="center" wrapText="1"/>
    </xf>
    <xf numFmtId="0" fontId="305" fillId="42" borderId="99" xfId="7329" applyFont="1" applyFill="1" applyBorder="1" applyAlignment="1">
      <alignment horizontal="left" vertical="center" wrapText="1"/>
    </xf>
    <xf numFmtId="0" fontId="10" fillId="0" borderId="0" xfId="7329"/>
    <xf numFmtId="0" fontId="306" fillId="0" borderId="99" xfId="7329" applyFont="1" applyFill="1" applyBorder="1" applyAlignment="1">
      <alignment horizontal="center" vertical="center" wrapText="1"/>
    </xf>
    <xf numFmtId="0" fontId="306" fillId="0" borderId="99" xfId="7329" applyFont="1" applyFill="1" applyBorder="1" applyAlignment="1">
      <alignment horizontal="left" vertical="center" wrapText="1"/>
    </xf>
    <xf numFmtId="0" fontId="10" fillId="0" borderId="0" xfId="7329" applyFill="1"/>
    <xf numFmtId="0" fontId="306" fillId="0" borderId="99" xfId="7329" applyFont="1" applyBorder="1" applyAlignment="1">
      <alignment horizontal="center" vertical="center" wrapText="1"/>
    </xf>
    <xf numFmtId="0" fontId="306" fillId="0" borderId="99" xfId="7329" applyFont="1" applyBorder="1" applyAlignment="1">
      <alignment horizontal="left" vertical="center" wrapText="1"/>
    </xf>
    <xf numFmtId="0" fontId="307" fillId="0" borderId="99" xfId="7329" applyFont="1" applyFill="1" applyBorder="1" applyAlignment="1">
      <alignment horizontal="center" vertical="center" wrapText="1"/>
    </xf>
    <xf numFmtId="0" fontId="180" fillId="19" borderId="99" xfId="59" applyFont="1" applyFill="1" applyBorder="1" applyAlignment="1">
      <alignment horizontal="center" vertical="center" wrapText="1"/>
    </xf>
    <xf numFmtId="0" fontId="9" fillId="0" borderId="99" xfId="7211" applyFont="1" applyFill="1" applyBorder="1" applyAlignment="1">
      <alignment vertical="center" wrapText="1"/>
    </xf>
    <xf numFmtId="0" fontId="180" fillId="19" borderId="99" xfId="59" applyFont="1" applyFill="1" applyBorder="1" applyAlignment="1">
      <alignment horizontal="center" vertical="center"/>
    </xf>
    <xf numFmtId="3" fontId="180" fillId="19" borderId="120" xfId="59" applyNumberFormat="1" applyFont="1" applyFill="1" applyBorder="1" applyAlignment="1">
      <alignment horizontal="center" vertical="center"/>
    </xf>
    <xf numFmtId="0" fontId="184" fillId="19" borderId="99" xfId="59" applyFont="1" applyFill="1" applyBorder="1" applyAlignment="1">
      <alignment horizontal="center" vertical="center"/>
    </xf>
    <xf numFmtId="0" fontId="182" fillId="0" borderId="120" xfId="0" applyFont="1" applyBorder="1" applyAlignment="1">
      <alignment vertical="center" wrapText="1"/>
    </xf>
    <xf numFmtId="0" fontId="182" fillId="0" borderId="120" xfId="0" applyFont="1" applyFill="1" applyBorder="1" applyAlignment="1">
      <alignment vertical="center"/>
    </xf>
    <xf numFmtId="0" fontId="182" fillId="0" borderId="120" xfId="0" applyFont="1" applyFill="1" applyBorder="1" applyAlignment="1">
      <alignment vertical="center" wrapText="1"/>
    </xf>
    <xf numFmtId="0" fontId="8" fillId="0" borderId="120" xfId="0" applyFont="1" applyFill="1" applyBorder="1" applyAlignment="1">
      <alignment horizontal="left" vertical="center" wrapText="1"/>
    </xf>
    <xf numFmtId="0" fontId="180" fillId="31" borderId="120" xfId="59" applyFont="1" applyFill="1" applyBorder="1" applyAlignment="1">
      <alignment horizontal="center" vertical="center"/>
    </xf>
    <xf numFmtId="0" fontId="7" fillId="0" borderId="0" xfId="7330"/>
    <xf numFmtId="0" fontId="7" fillId="0" borderId="0" xfId="7330" applyAlignment="1">
      <alignment horizontal="center"/>
    </xf>
    <xf numFmtId="0" fontId="184" fillId="0" borderId="0" xfId="7330" applyFont="1" applyBorder="1" applyAlignment="1">
      <alignment horizontal="center"/>
    </xf>
    <xf numFmtId="0" fontId="184" fillId="0" borderId="99" xfId="7330" applyFont="1" applyBorder="1" applyAlignment="1">
      <alignment horizontal="center"/>
    </xf>
    <xf numFmtId="0" fontId="213" fillId="35" borderId="99" xfId="7330" applyFont="1" applyFill="1" applyBorder="1" applyAlignment="1">
      <alignment horizontal="center" vertical="center"/>
    </xf>
    <xf numFmtId="0" fontId="7" fillId="0" borderId="99" xfId="7330" applyBorder="1"/>
    <xf numFmtId="0" fontId="184" fillId="0" borderId="99" xfId="7330" applyFont="1" applyBorder="1"/>
    <xf numFmtId="0" fontId="7" fillId="0" borderId="99" xfId="7330" applyFill="1" applyBorder="1" applyAlignment="1">
      <alignment horizontal="center"/>
    </xf>
    <xf numFmtId="0" fontId="184" fillId="0" borderId="99" xfId="7330" applyFont="1" applyFill="1" applyBorder="1" applyAlignment="1">
      <alignment horizontal="center"/>
    </xf>
    <xf numFmtId="9" fontId="184" fillId="0" borderId="99" xfId="7331" applyFont="1" applyFill="1" applyBorder="1" applyAlignment="1">
      <alignment horizontal="center"/>
    </xf>
    <xf numFmtId="0" fontId="7" fillId="19" borderId="99" xfId="7330" applyFill="1" applyBorder="1" applyAlignment="1">
      <alignment horizontal="center"/>
    </xf>
    <xf numFmtId="0" fontId="184" fillId="19" borderId="99" xfId="7330" applyFont="1" applyFill="1" applyBorder="1" applyAlignment="1">
      <alignment horizontal="center"/>
    </xf>
    <xf numFmtId="9" fontId="184" fillId="19" borderId="99" xfId="7331" applyFont="1" applyFill="1" applyBorder="1" applyAlignment="1">
      <alignment horizontal="center"/>
    </xf>
    <xf numFmtId="0" fontId="7" fillId="0" borderId="0" xfId="7330" applyFill="1"/>
    <xf numFmtId="0" fontId="7" fillId="0" borderId="0" xfId="7330" applyFill="1" applyBorder="1" applyAlignment="1">
      <alignment horizontal="center"/>
    </xf>
    <xf numFmtId="0" fontId="7" fillId="0" borderId="99" xfId="7330" applyBorder="1" applyAlignment="1">
      <alignment horizontal="center"/>
    </xf>
    <xf numFmtId="9" fontId="184" fillId="0" borderId="99" xfId="7331" applyFont="1" applyBorder="1" applyAlignment="1">
      <alignment horizontal="center"/>
    </xf>
    <xf numFmtId="9" fontId="0" fillId="0" borderId="99" xfId="7331" applyFont="1" applyBorder="1"/>
    <xf numFmtId="9" fontId="0" fillId="0" borderId="99" xfId="7331" applyFont="1" applyFill="1" applyBorder="1"/>
    <xf numFmtId="9" fontId="7" fillId="0" borderId="99" xfId="7330" applyNumberFormat="1" applyBorder="1"/>
    <xf numFmtId="0" fontId="184" fillId="0" borderId="99" xfId="7330" applyFont="1" applyFill="1" applyBorder="1"/>
    <xf numFmtId="0" fontId="7" fillId="0" borderId="99" xfId="7330" applyFill="1" applyBorder="1"/>
    <xf numFmtId="9" fontId="184" fillId="19" borderId="99" xfId="7331" applyNumberFormat="1" applyFont="1" applyFill="1" applyBorder="1" applyAlignment="1">
      <alignment horizontal="center"/>
    </xf>
    <xf numFmtId="0" fontId="7" fillId="0" borderId="99" xfId="7330" applyFont="1" applyFill="1" applyBorder="1" applyAlignment="1">
      <alignment horizontal="center"/>
    </xf>
    <xf numFmtId="9" fontId="184" fillId="0" borderId="99" xfId="7331" applyNumberFormat="1" applyFont="1" applyFill="1" applyBorder="1" applyAlignment="1">
      <alignment horizontal="center"/>
    </xf>
    <xf numFmtId="0" fontId="7" fillId="0" borderId="0" xfId="7330" applyBorder="1"/>
    <xf numFmtId="9" fontId="184" fillId="19" borderId="99" xfId="7331" applyFont="1" applyFill="1" applyBorder="1" applyAlignment="1">
      <alignment horizontal="center" vertical="center"/>
    </xf>
    <xf numFmtId="17" fontId="213" fillId="35" borderId="118" xfId="7330" applyNumberFormat="1" applyFont="1" applyFill="1" applyBorder="1" applyAlignment="1">
      <alignment horizontal="center"/>
    </xf>
    <xf numFmtId="0" fontId="213" fillId="35" borderId="119" xfId="7330" applyFont="1" applyFill="1" applyBorder="1" applyAlignment="1">
      <alignment horizontal="center"/>
    </xf>
    <xf numFmtId="0" fontId="213" fillId="35" borderId="24" xfId="7330" applyFont="1" applyFill="1" applyBorder="1" applyAlignment="1">
      <alignment horizontal="center"/>
    </xf>
    <xf numFmtId="0" fontId="213" fillId="35" borderId="22" xfId="7330" applyFont="1" applyFill="1" applyBorder="1" applyAlignment="1">
      <alignment horizontal="center"/>
    </xf>
    <xf numFmtId="0" fontId="213" fillId="35" borderId="23" xfId="7330" applyFont="1" applyFill="1" applyBorder="1" applyAlignment="1">
      <alignment horizontal="center"/>
    </xf>
    <xf numFmtId="0" fontId="213" fillId="35" borderId="25" xfId="7330" applyFont="1" applyFill="1" applyBorder="1" applyAlignment="1">
      <alignment horizontal="center"/>
    </xf>
    <xf numFmtId="0" fontId="213" fillId="35" borderId="25" xfId="7330" applyFont="1" applyFill="1" applyBorder="1" applyAlignment="1">
      <alignment horizontal="center" vertical="center"/>
    </xf>
    <xf numFmtId="0" fontId="213" fillId="35" borderId="99" xfId="7330" applyFont="1" applyFill="1" applyBorder="1" applyAlignment="1">
      <alignment horizontal="center"/>
    </xf>
    <xf numFmtId="0" fontId="184" fillId="0" borderId="99" xfId="7330" applyFont="1" applyBorder="1" applyAlignment="1">
      <alignment horizontal="left"/>
    </xf>
    <xf numFmtId="0" fontId="7" fillId="0" borderId="99" xfId="7330" applyFont="1" applyBorder="1" applyAlignment="1">
      <alignment horizontal="center"/>
    </xf>
    <xf numFmtId="0" fontId="7" fillId="0" borderId="99" xfId="7330" applyBorder="1" applyAlignment="1">
      <alignment horizontal="center" vertical="center"/>
    </xf>
    <xf numFmtId="9" fontId="184" fillId="0" borderId="99" xfId="7330" applyNumberFormat="1" applyFont="1" applyBorder="1"/>
    <xf numFmtId="9" fontId="7" fillId="0" borderId="99" xfId="7331" applyFont="1" applyFill="1" applyBorder="1" applyAlignment="1">
      <alignment horizontal="center"/>
    </xf>
    <xf numFmtId="9" fontId="184" fillId="0" borderId="99" xfId="7330" applyNumberFormat="1" applyFont="1" applyBorder="1" applyAlignment="1">
      <alignment horizontal="center"/>
    </xf>
    <xf numFmtId="9" fontId="0" fillId="0" borderId="0" xfId="7331" applyFont="1"/>
    <xf numFmtId="0" fontId="7" fillId="19" borderId="99" xfId="7330" applyFill="1" applyBorder="1" applyAlignment="1">
      <alignment horizontal="center" vertical="center"/>
    </xf>
    <xf numFmtId="0" fontId="184" fillId="19" borderId="99" xfId="7330" applyFont="1" applyFill="1" applyBorder="1" applyAlignment="1">
      <alignment horizontal="center" vertical="center"/>
    </xf>
    <xf numFmtId="0" fontId="184" fillId="0" borderId="0" xfId="7330" applyFont="1"/>
    <xf numFmtId="0" fontId="200" fillId="0" borderId="99" xfId="46" applyFont="1" applyFill="1" applyBorder="1" applyAlignment="1">
      <alignment horizontal="center" vertical="center"/>
    </xf>
    <xf numFmtId="0" fontId="6" fillId="0" borderId="0" xfId="7332"/>
    <xf numFmtId="0" fontId="233" fillId="0" borderId="0" xfId="7332" applyFont="1"/>
    <xf numFmtId="0" fontId="0" fillId="0" borderId="0" xfId="7332" applyFont="1"/>
    <xf numFmtId="0" fontId="6" fillId="0" borderId="0" xfId="7332" applyFill="1"/>
    <xf numFmtId="0" fontId="260" fillId="35" borderId="99" xfId="7332" applyFont="1" applyFill="1" applyBorder="1" applyAlignment="1">
      <alignment horizontal="center"/>
    </xf>
    <xf numFmtId="0" fontId="260" fillId="35" borderId="99" xfId="7332" applyFont="1" applyFill="1" applyBorder="1"/>
    <xf numFmtId="0" fontId="260" fillId="35" borderId="99" xfId="7332" applyFont="1" applyFill="1" applyBorder="1" applyAlignment="1">
      <alignment horizontal="center" vertical="center"/>
    </xf>
    <xf numFmtId="0" fontId="202" fillId="0" borderId="0" xfId="7332" applyFont="1"/>
    <xf numFmtId="0" fontId="184" fillId="0" borderId="99" xfId="7332" applyFont="1" applyBorder="1"/>
    <xf numFmtId="0" fontId="6" fillId="0" borderId="99" xfId="7332" applyFont="1" applyBorder="1"/>
    <xf numFmtId="0" fontId="184" fillId="39" borderId="99" xfId="7332" applyFont="1" applyFill="1" applyBorder="1"/>
    <xf numFmtId="0" fontId="6" fillId="0" borderId="99" xfId="7332" applyFont="1" applyFill="1" applyBorder="1"/>
    <xf numFmtId="0" fontId="184" fillId="0" borderId="99" xfId="7332" applyFont="1" applyFill="1" applyBorder="1"/>
    <xf numFmtId="0" fontId="184" fillId="19" borderId="99" xfId="7332" applyFont="1" applyFill="1" applyBorder="1"/>
    <xf numFmtId="9" fontId="184" fillId="39" borderId="99" xfId="7333" applyNumberFormat="1" applyFont="1" applyFill="1" applyBorder="1" applyAlignment="1">
      <alignment horizontal="center" vertical="center"/>
    </xf>
    <xf numFmtId="9" fontId="184" fillId="39" borderId="99" xfId="7333" applyFont="1" applyFill="1" applyBorder="1" applyAlignment="1">
      <alignment horizontal="center" vertical="center"/>
    </xf>
    <xf numFmtId="0" fontId="6" fillId="19" borderId="99" xfId="7332" applyFont="1" applyFill="1" applyBorder="1"/>
    <xf numFmtId="9" fontId="184" fillId="19" borderId="99" xfId="7333" applyFont="1" applyFill="1" applyBorder="1" applyAlignment="1">
      <alignment horizontal="center" vertical="center"/>
    </xf>
    <xf numFmtId="0" fontId="6" fillId="0" borderId="0" xfId="7332" applyFont="1"/>
    <xf numFmtId="0" fontId="6" fillId="0" borderId="0" xfId="7332" applyFont="1" applyAlignment="1">
      <alignment horizontal="center" vertical="center"/>
    </xf>
    <xf numFmtId="3" fontId="6" fillId="0" borderId="0" xfId="7332" applyNumberFormat="1"/>
    <xf numFmtId="0" fontId="6" fillId="39" borderId="99" xfId="7332" applyFont="1" applyFill="1" applyBorder="1"/>
    <xf numFmtId="0" fontId="213" fillId="35" borderId="99" xfId="7332" applyFont="1" applyFill="1" applyBorder="1" applyAlignment="1">
      <alignment horizontal="center"/>
    </xf>
    <xf numFmtId="0" fontId="6" fillId="0" borderId="99" xfId="7332" applyFont="1" applyBorder="1" applyAlignment="1">
      <alignment horizontal="center"/>
    </xf>
    <xf numFmtId="9" fontId="184" fillId="0" borderId="99" xfId="7333" applyFont="1" applyBorder="1" applyAlignment="1">
      <alignment horizontal="center"/>
    </xf>
    <xf numFmtId="0" fontId="0" fillId="0" borderId="99" xfId="7332" applyFont="1" applyBorder="1" applyAlignment="1">
      <alignment horizontal="center"/>
    </xf>
    <xf numFmtId="9" fontId="0" fillId="0" borderId="0" xfId="7333" applyFont="1"/>
    <xf numFmtId="9" fontId="180" fillId="39" borderId="99" xfId="7333" applyFont="1" applyFill="1" applyBorder="1" applyAlignment="1">
      <alignment horizontal="center" vertical="center"/>
    </xf>
    <xf numFmtId="0" fontId="6" fillId="0" borderId="99" xfId="7332" applyFont="1" applyFill="1" applyBorder="1" applyAlignment="1">
      <alignment horizontal="center"/>
    </xf>
    <xf numFmtId="1" fontId="6" fillId="0" borderId="99" xfId="7332" applyNumberFormat="1" applyFont="1" applyBorder="1" applyAlignment="1">
      <alignment horizontal="center"/>
    </xf>
    <xf numFmtId="0" fontId="6" fillId="0" borderId="0" xfId="7332" applyAlignment="1">
      <alignment horizontal="center"/>
    </xf>
    <xf numFmtId="9" fontId="0" fillId="0" borderId="0" xfId="7333" applyFont="1" applyAlignment="1">
      <alignment horizontal="center"/>
    </xf>
    <xf numFmtId="0" fontId="203" fillId="0" borderId="99" xfId="7332" applyFont="1" applyFill="1" applyBorder="1"/>
    <xf numFmtId="0" fontId="203" fillId="39" borderId="99" xfId="7332" applyFont="1" applyFill="1" applyBorder="1"/>
    <xf numFmtId="0" fontId="202" fillId="0" borderId="99" xfId="7332" applyFont="1" applyFill="1" applyBorder="1"/>
    <xf numFmtId="0" fontId="202" fillId="0" borderId="99" xfId="7332" applyFont="1" applyFill="1" applyBorder="1" applyAlignment="1">
      <alignment horizontal="right"/>
    </xf>
    <xf numFmtId="0" fontId="202" fillId="0" borderId="99" xfId="7332" applyFont="1" applyFill="1" applyBorder="1" applyAlignment="1">
      <alignment horizontal="center"/>
    </xf>
    <xf numFmtId="0" fontId="203" fillId="0" borderId="99" xfId="7332" applyFont="1" applyFill="1" applyBorder="1" applyAlignment="1">
      <alignment horizontal="center"/>
    </xf>
    <xf numFmtId="0" fontId="184" fillId="0" borderId="0" xfId="7332" applyFont="1" applyFill="1" applyBorder="1" applyAlignment="1">
      <alignment horizontal="center"/>
    </xf>
    <xf numFmtId="0" fontId="184" fillId="0" borderId="0" xfId="7332" applyFont="1" applyFill="1" applyBorder="1"/>
    <xf numFmtId="0" fontId="6" fillId="0" borderId="0" xfId="7332" applyFont="1" applyFill="1" applyBorder="1"/>
    <xf numFmtId="9" fontId="184" fillId="0" borderId="0" xfId="7333" applyFont="1" applyFill="1" applyBorder="1" applyAlignment="1">
      <alignment horizontal="center" vertical="center"/>
    </xf>
    <xf numFmtId="0" fontId="184" fillId="0" borderId="99" xfId="7332" applyFont="1" applyFill="1" applyBorder="1" applyAlignment="1">
      <alignment horizontal="left" vertical="top"/>
    </xf>
    <xf numFmtId="0" fontId="184" fillId="0" borderId="99" xfId="7332" applyFont="1" applyFill="1" applyBorder="1" applyAlignment="1">
      <alignment horizontal="left"/>
    </xf>
    <xf numFmtId="0" fontId="260" fillId="0" borderId="99" xfId="7332" applyFont="1" applyFill="1" applyBorder="1"/>
    <xf numFmtId="0" fontId="260" fillId="39" borderId="99" xfId="7332" applyFont="1" applyFill="1" applyBorder="1"/>
    <xf numFmtId="0" fontId="260" fillId="0" borderId="99" xfId="7332" applyFont="1" applyFill="1" applyBorder="1" applyAlignment="1">
      <alignment horizontal="center"/>
    </xf>
    <xf numFmtId="0" fontId="203" fillId="19" borderId="99" xfId="7332" applyFont="1" applyFill="1" applyBorder="1" applyAlignment="1">
      <alignment horizontal="right"/>
    </xf>
    <xf numFmtId="9" fontId="203" fillId="39" borderId="99" xfId="7333" applyFont="1" applyFill="1" applyBorder="1" applyAlignment="1">
      <alignment horizontal="center" vertical="center"/>
    </xf>
    <xf numFmtId="9" fontId="184" fillId="39" borderId="99" xfId="7333" applyFont="1" applyFill="1" applyBorder="1" applyAlignment="1">
      <alignment horizontal="center"/>
    </xf>
    <xf numFmtId="9" fontId="184" fillId="19" borderId="99" xfId="7333" applyFont="1" applyFill="1" applyBorder="1" applyAlignment="1">
      <alignment horizontal="center"/>
    </xf>
    <xf numFmtId="0" fontId="213" fillId="35" borderId="99" xfId="7332" applyFont="1" applyFill="1" applyBorder="1"/>
    <xf numFmtId="0" fontId="213" fillId="35" borderId="99" xfId="7332" applyFont="1" applyFill="1" applyBorder="1" applyAlignment="1">
      <alignment horizontal="center" vertical="center"/>
    </xf>
    <xf numFmtId="9" fontId="184" fillId="39" borderId="99" xfId="7333" applyFont="1" applyFill="1" applyBorder="1"/>
    <xf numFmtId="0" fontId="194" fillId="0" borderId="0" xfId="7332" applyFont="1"/>
    <xf numFmtId="0" fontId="182" fillId="0" borderId="0" xfId="7332" applyFont="1" applyFill="1" applyBorder="1" applyAlignment="1">
      <alignment horizontal="left"/>
    </xf>
    <xf numFmtId="0" fontId="6" fillId="0" borderId="99" xfId="7332" applyBorder="1"/>
    <xf numFmtId="0" fontId="6" fillId="0" borderId="99" xfId="7332" applyBorder="1" applyAlignment="1">
      <alignment horizontal="center" vertical="center"/>
    </xf>
    <xf numFmtId="2" fontId="184" fillId="0" borderId="99" xfId="7332" applyNumberFormat="1" applyFont="1" applyBorder="1" applyAlignment="1">
      <alignment horizontal="center" vertical="center"/>
    </xf>
    <xf numFmtId="2" fontId="6" fillId="0" borderId="99" xfId="7332" applyNumberFormat="1" applyBorder="1" applyAlignment="1">
      <alignment horizontal="center" vertical="center"/>
    </xf>
    <xf numFmtId="0" fontId="6" fillId="19" borderId="99" xfId="7332" applyFill="1" applyBorder="1" applyAlignment="1">
      <alignment horizontal="center" vertical="center"/>
    </xf>
    <xf numFmtId="2" fontId="184" fillId="19" borderId="99" xfId="7332" applyNumberFormat="1" applyFont="1" applyFill="1" applyBorder="1" applyAlignment="1">
      <alignment horizontal="center" vertical="center"/>
    </xf>
    <xf numFmtId="1" fontId="6" fillId="0" borderId="99" xfId="7332" applyNumberFormat="1" applyBorder="1" applyAlignment="1">
      <alignment horizontal="center" vertical="center"/>
    </xf>
    <xf numFmtId="0" fontId="6" fillId="0" borderId="99" xfId="7332" applyBorder="1" applyAlignment="1">
      <alignment horizontal="center"/>
    </xf>
    <xf numFmtId="2" fontId="184" fillId="0" borderId="99" xfId="7332" applyNumberFormat="1" applyFont="1" applyBorder="1" applyAlignment="1">
      <alignment horizontal="center"/>
    </xf>
    <xf numFmtId="0" fontId="6" fillId="0" borderId="99" xfId="7332" applyFill="1" applyBorder="1" applyAlignment="1">
      <alignment horizontal="center" vertical="center"/>
    </xf>
    <xf numFmtId="0" fontId="6" fillId="19" borderId="99" xfId="7332" applyFill="1" applyBorder="1" applyAlignment="1">
      <alignment horizontal="center"/>
    </xf>
    <xf numFmtId="2" fontId="184" fillId="19" borderId="99" xfId="7332" applyNumberFormat="1" applyFont="1" applyFill="1" applyBorder="1" applyAlignment="1">
      <alignment horizontal="center"/>
    </xf>
    <xf numFmtId="0" fontId="184" fillId="19" borderId="99" xfId="7332" applyFont="1" applyFill="1" applyBorder="1" applyAlignment="1">
      <alignment horizontal="center"/>
    </xf>
    <xf numFmtId="0" fontId="6" fillId="0" borderId="99" xfId="7332" applyBorder="1" applyAlignment="1">
      <alignment vertical="center"/>
    </xf>
    <xf numFmtId="0" fontId="182" fillId="0" borderId="0" xfId="7332" applyFont="1"/>
    <xf numFmtId="0" fontId="6" fillId="0" borderId="0" xfId="7279" applyFont="1"/>
    <xf numFmtId="49" fontId="36" fillId="0" borderId="99" xfId="0" applyNumberFormat="1" applyFont="1" applyFill="1" applyBorder="1" applyAlignment="1">
      <alignment horizontal="right"/>
    </xf>
    <xf numFmtId="0" fontId="36" fillId="0" borderId="99" xfId="0" applyFont="1" applyFill="1" applyBorder="1" applyAlignment="1">
      <alignment horizontal="right"/>
    </xf>
    <xf numFmtId="0" fontId="36" fillId="0" borderId="99" xfId="0" applyFont="1" applyFill="1" applyBorder="1"/>
    <xf numFmtId="2" fontId="181" fillId="0" borderId="99" xfId="7220" applyNumberFormat="1" applyFont="1" applyFill="1" applyBorder="1" applyAlignment="1">
      <alignment horizontal="center" vertical="center" wrapText="1"/>
    </xf>
    <xf numFmtId="3" fontId="181" fillId="0" borderId="99" xfId="7220" applyNumberFormat="1" applyFont="1" applyFill="1" applyBorder="1" applyAlignment="1">
      <alignment horizontal="center" vertical="center" wrapText="1"/>
    </xf>
    <xf numFmtId="167" fontId="6" fillId="0" borderId="0" xfId="50" applyNumberFormat="1" applyFont="1"/>
    <xf numFmtId="1" fontId="260" fillId="30" borderId="99" xfId="45" applyNumberFormat="1" applyFont="1" applyFill="1" applyBorder="1" applyAlignment="1">
      <alignment horizontal="center" vertical="center" wrapText="1"/>
    </xf>
    <xf numFmtId="1" fontId="260" fillId="30" borderId="99" xfId="45" applyNumberFormat="1" applyFont="1" applyFill="1" applyBorder="1" applyAlignment="1">
      <alignment horizontal="center" vertical="center" wrapText="1"/>
    </xf>
    <xf numFmtId="0" fontId="181" fillId="0" borderId="99" xfId="0" applyFont="1" applyFill="1" applyBorder="1" applyAlignment="1">
      <alignment horizontal="center" vertical="center"/>
    </xf>
    <xf numFmtId="0" fontId="213" fillId="30" borderId="99" xfId="367" applyFont="1" applyFill="1" applyBorder="1" applyAlignment="1">
      <alignment horizontal="center"/>
    </xf>
    <xf numFmtId="0" fontId="231" fillId="19" borderId="99" xfId="0" applyFont="1" applyFill="1" applyBorder="1"/>
    <xf numFmtId="0" fontId="182" fillId="0" borderId="99" xfId="367" applyFont="1" applyFill="1" applyBorder="1"/>
    <xf numFmtId="0" fontId="182" fillId="0" borderId="99" xfId="0" applyFont="1" applyFill="1" applyBorder="1"/>
    <xf numFmtId="0" fontId="182" fillId="0" borderId="0" xfId="367" applyFont="1" applyFill="1"/>
    <xf numFmtId="0" fontId="189" fillId="43" borderId="99" xfId="367" applyFont="1" applyFill="1" applyBorder="1"/>
    <xf numFmtId="3" fontId="263" fillId="19" borderId="99" xfId="7296" applyNumberFormat="1" applyFont="1" applyFill="1" applyBorder="1" applyAlignment="1">
      <alignment horizontal="center"/>
    </xf>
    <xf numFmtId="0" fontId="172" fillId="43" borderId="120" xfId="59" applyFont="1" applyFill="1" applyBorder="1" applyAlignment="1">
      <alignment horizontal="center"/>
    </xf>
    <xf numFmtId="3" fontId="272" fillId="0" borderId="99" xfId="7296" applyNumberFormat="1" applyFont="1" applyFill="1" applyBorder="1" applyAlignment="1">
      <alignment horizontal="center"/>
    </xf>
    <xf numFmtId="0" fontId="180" fillId="31" borderId="99" xfId="7216" applyFont="1" applyFill="1" applyBorder="1" applyAlignment="1">
      <alignment vertical="center" wrapText="1"/>
    </xf>
    <xf numFmtId="0" fontId="180" fillId="31" borderId="99" xfId="7216" applyFont="1" applyFill="1" applyBorder="1" applyAlignment="1">
      <alignment horizontal="center" vertical="center" wrapText="1"/>
    </xf>
    <xf numFmtId="3" fontId="36" fillId="0" borderId="99" xfId="7296" applyNumberFormat="1" applyFont="1" applyFill="1" applyBorder="1" applyAlignment="1">
      <alignment horizontal="center"/>
    </xf>
    <xf numFmtId="0" fontId="214" fillId="0" borderId="120" xfId="0" applyFont="1" applyBorder="1" applyAlignment="1">
      <alignment horizontal="left" vertical="center" wrapText="1"/>
    </xf>
    <xf numFmtId="0" fontId="214" fillId="0" borderId="120" xfId="0" applyFont="1" applyBorder="1" applyAlignment="1">
      <alignment horizontal="center" vertical="center"/>
    </xf>
    <xf numFmtId="0" fontId="150" fillId="0" borderId="120" xfId="59" applyFont="1" applyBorder="1" applyAlignment="1">
      <alignment horizontal="center" vertical="center" wrapText="1"/>
    </xf>
    <xf numFmtId="3" fontId="150" fillId="0" borderId="120" xfId="59" applyNumberFormat="1" applyFont="1" applyBorder="1" applyAlignment="1">
      <alignment horizontal="center" vertical="center" wrapText="1"/>
    </xf>
    <xf numFmtId="9" fontId="69" fillId="0" borderId="85" xfId="4222" applyFont="1" applyFill="1" applyBorder="1" applyAlignment="1">
      <alignment horizontal="center" vertical="center" wrapText="1"/>
    </xf>
    <xf numFmtId="0" fontId="184" fillId="0" borderId="85" xfId="4221" applyFont="1" applyFill="1" applyBorder="1" applyAlignment="1">
      <alignment horizontal="center" vertical="center" wrapText="1"/>
    </xf>
    <xf numFmtId="0" fontId="4" fillId="0" borderId="85" xfId="4218" applyFont="1" applyBorder="1" applyAlignment="1">
      <alignment horizontal="center"/>
    </xf>
    <xf numFmtId="0" fontId="4" fillId="0" borderId="99" xfId="4218" applyFont="1" applyBorder="1" applyAlignment="1">
      <alignment horizontal="center"/>
    </xf>
    <xf numFmtId="0" fontId="4" fillId="0" borderId="106" xfId="4218" applyFont="1" applyBorder="1" applyAlignment="1">
      <alignment horizontal="center"/>
    </xf>
    <xf numFmtId="0" fontId="243" fillId="0" borderId="117" xfId="0" applyFont="1" applyBorder="1" applyAlignment="1">
      <alignment horizontal="center" vertical="center" wrapText="1"/>
    </xf>
    <xf numFmtId="0" fontId="3" fillId="0" borderId="85" xfId="4221" applyFont="1" applyFill="1" applyBorder="1" applyAlignment="1">
      <alignment horizontal="center"/>
    </xf>
    <xf numFmtId="0" fontId="3" fillId="0" borderId="85" xfId="4221" applyFont="1" applyFill="1" applyBorder="1" applyAlignment="1">
      <alignment horizontal="center" vertical="center" wrapText="1"/>
    </xf>
    <xf numFmtId="3" fontId="3" fillId="0" borderId="85" xfId="4222" applyNumberFormat="1" applyFont="1" applyFill="1" applyBorder="1" applyAlignment="1">
      <alignment horizontal="center" vertical="center"/>
    </xf>
    <xf numFmtId="9" fontId="3" fillId="0" borderId="85" xfId="4222" applyFont="1" applyFill="1" applyBorder="1" applyAlignment="1">
      <alignment horizontal="center" vertical="center"/>
    </xf>
    <xf numFmtId="9" fontId="3" fillId="0" borderId="99" xfId="50" applyFont="1" applyFill="1" applyBorder="1" applyAlignment="1">
      <alignment horizontal="center"/>
    </xf>
    <xf numFmtId="0" fontId="308" fillId="0" borderId="0" xfId="4218" applyFont="1" applyBorder="1" applyAlignment="1">
      <alignment horizontal="left" vertical="center"/>
    </xf>
    <xf numFmtId="0" fontId="190" fillId="18" borderId="0" xfId="46" applyFont="1" applyFill="1" applyBorder="1" applyAlignment="1">
      <alignment horizontal="left" vertical="center"/>
    </xf>
    <xf numFmtId="9" fontId="0" fillId="0" borderId="0" xfId="50" applyFont="1"/>
    <xf numFmtId="1" fontId="260" fillId="0" borderId="0" xfId="45" applyNumberFormat="1" applyFont="1" applyFill="1" applyBorder="1" applyAlignment="1">
      <alignment horizontal="center" vertical="center" wrapText="1"/>
    </xf>
    <xf numFmtId="0" fontId="258" fillId="19" borderId="0" xfId="7274" applyFill="1"/>
    <xf numFmtId="0" fontId="2" fillId="0" borderId="0" xfId="7330" applyFont="1"/>
    <xf numFmtId="185" fontId="200" fillId="19" borderId="15" xfId="59" applyNumberFormat="1" applyFont="1" applyFill="1" applyBorder="1" applyAlignment="1"/>
    <xf numFmtId="0" fontId="213" fillId="30" borderId="97" xfId="367" applyFont="1" applyFill="1" applyBorder="1" applyAlignment="1">
      <alignment horizontal="center" vertical="center"/>
    </xf>
    <xf numFmtId="0" fontId="213" fillId="30" borderId="91" xfId="367" applyFont="1" applyFill="1" applyBorder="1" applyAlignment="1">
      <alignment horizontal="center" vertical="center"/>
    </xf>
    <xf numFmtId="0" fontId="213" fillId="30" borderId="95" xfId="367" applyFont="1" applyFill="1" applyBorder="1" applyAlignment="1">
      <alignment horizontal="center" vertical="center"/>
    </xf>
    <xf numFmtId="0" fontId="262" fillId="0" borderId="52" xfId="4221" applyFont="1" applyFill="1" applyBorder="1" applyAlignment="1">
      <alignment horizontal="left" wrapText="1"/>
    </xf>
    <xf numFmtId="0" fontId="262" fillId="0" borderId="0" xfId="4221" applyFont="1" applyFill="1" applyBorder="1" applyAlignment="1">
      <alignment horizontal="left" wrapText="1"/>
    </xf>
    <xf numFmtId="0" fontId="184" fillId="19" borderId="85" xfId="4221" applyFont="1" applyFill="1" applyBorder="1" applyAlignment="1">
      <alignment horizontal="center" vertical="center" wrapText="1"/>
    </xf>
    <xf numFmtId="0" fontId="213" fillId="35" borderId="115" xfId="4221" applyFont="1" applyFill="1" applyBorder="1" applyAlignment="1">
      <alignment horizontal="center" vertical="center" wrapText="1"/>
    </xf>
    <xf numFmtId="0" fontId="213" fillId="35" borderId="16" xfId="4221" applyFont="1" applyFill="1" applyBorder="1" applyAlignment="1">
      <alignment horizontal="center" vertical="center" wrapText="1"/>
    </xf>
    <xf numFmtId="0" fontId="213" fillId="35" borderId="122" xfId="4221" applyFont="1" applyFill="1" applyBorder="1" applyAlignment="1">
      <alignment horizontal="center" vertical="center" wrapText="1"/>
    </xf>
    <xf numFmtId="0" fontId="213" fillId="35" borderId="123" xfId="4221" applyFont="1" applyFill="1" applyBorder="1" applyAlignment="1">
      <alignment horizontal="center" vertical="center" wrapText="1"/>
    </xf>
    <xf numFmtId="0" fontId="213" fillId="35" borderId="124" xfId="4221" applyFont="1" applyFill="1" applyBorder="1" applyAlignment="1">
      <alignment horizontal="center" vertical="center" wrapText="1"/>
    </xf>
    <xf numFmtId="0" fontId="184" fillId="19" borderId="100" xfId="4221" applyFont="1" applyFill="1" applyBorder="1" applyAlignment="1">
      <alignment horizontal="center" vertical="center" wrapText="1"/>
    </xf>
    <xf numFmtId="0" fontId="184" fillId="19" borderId="98" xfId="4221" applyFont="1" applyFill="1" applyBorder="1" applyAlignment="1">
      <alignment horizontal="center" vertical="center" wrapText="1"/>
    </xf>
    <xf numFmtId="0" fontId="184" fillId="19" borderId="101" xfId="4221" applyFont="1" applyFill="1" applyBorder="1" applyAlignment="1">
      <alignment horizontal="center" vertical="center" wrapText="1"/>
    </xf>
    <xf numFmtId="0" fontId="184" fillId="0" borderId="100" xfId="4221" applyFont="1" applyFill="1" applyBorder="1" applyAlignment="1">
      <alignment horizontal="center" vertical="center" wrapText="1"/>
    </xf>
    <xf numFmtId="0" fontId="184" fillId="0" borderId="98" xfId="4221" applyFont="1" applyFill="1" applyBorder="1" applyAlignment="1">
      <alignment horizontal="center" vertical="center" wrapText="1"/>
    </xf>
    <xf numFmtId="0" fontId="184" fillId="0" borderId="101" xfId="4221" applyFont="1" applyFill="1" applyBorder="1" applyAlignment="1">
      <alignment horizontal="center" vertical="center" wrapText="1"/>
    </xf>
    <xf numFmtId="0" fontId="184" fillId="0" borderId="100" xfId="4221" applyFont="1" applyBorder="1" applyAlignment="1">
      <alignment horizontal="center" vertical="center" wrapText="1"/>
    </xf>
    <xf numFmtId="0" fontId="184" fillId="0" borderId="98" xfId="4221" applyFont="1" applyBorder="1" applyAlignment="1">
      <alignment horizontal="center" vertical="center" wrapText="1"/>
    </xf>
    <xf numFmtId="0" fontId="184" fillId="0" borderId="101" xfId="4221" applyFont="1" applyBorder="1" applyAlignment="1">
      <alignment horizontal="center" vertical="center" wrapText="1"/>
    </xf>
    <xf numFmtId="0" fontId="184" fillId="0" borderId="85" xfId="4221" applyFont="1" applyBorder="1" applyAlignment="1">
      <alignment horizontal="center" vertical="center" wrapText="1"/>
    </xf>
    <xf numFmtId="0" fontId="213" fillId="35" borderId="120" xfId="4221" applyFont="1" applyFill="1" applyBorder="1" applyAlignment="1">
      <alignment horizontal="center" vertical="center" wrapText="1"/>
    </xf>
    <xf numFmtId="0" fontId="184" fillId="0" borderId="85" xfId="4221" applyFont="1" applyFill="1" applyBorder="1" applyAlignment="1">
      <alignment horizontal="center" vertical="center" wrapText="1"/>
    </xf>
    <xf numFmtId="9" fontId="75" fillId="0" borderId="85" xfId="4222" applyFont="1" applyFill="1" applyBorder="1" applyAlignment="1">
      <alignment horizontal="center" vertical="center" wrapText="1"/>
    </xf>
    <xf numFmtId="9" fontId="69" fillId="0" borderId="85" xfId="4222" applyFont="1" applyFill="1" applyBorder="1" applyAlignment="1">
      <alignment horizontal="center" vertical="center" wrapText="1"/>
    </xf>
    <xf numFmtId="9" fontId="0" fillId="0" borderId="85" xfId="4222" applyFont="1" applyFill="1" applyBorder="1" applyAlignment="1">
      <alignment horizontal="center" vertical="center" wrapText="1"/>
    </xf>
    <xf numFmtId="9" fontId="104" fillId="0" borderId="85" xfId="4222" applyFont="1" applyFill="1" applyBorder="1" applyAlignment="1">
      <alignment horizontal="center" vertical="center" wrapText="1"/>
    </xf>
    <xf numFmtId="9" fontId="102" fillId="0" borderId="85" xfId="4222" applyFont="1" applyFill="1" applyBorder="1" applyAlignment="1">
      <alignment horizontal="center" vertical="center" wrapText="1"/>
    </xf>
    <xf numFmtId="0" fontId="184" fillId="31" borderId="85" xfId="4221" applyFont="1" applyFill="1" applyBorder="1" applyAlignment="1">
      <alignment horizontal="center" vertical="center" wrapText="1"/>
    </xf>
    <xf numFmtId="9" fontId="69" fillId="31" borderId="85" xfId="4222" applyFont="1" applyFill="1" applyBorder="1" applyAlignment="1">
      <alignment horizontal="center" vertical="center" wrapText="1"/>
    </xf>
    <xf numFmtId="0" fontId="184" fillId="31" borderId="100" xfId="4221" applyFont="1" applyFill="1" applyBorder="1" applyAlignment="1">
      <alignment horizontal="center" vertical="center" wrapText="1"/>
    </xf>
    <xf numFmtId="0" fontId="184" fillId="31" borderId="98" xfId="4221" applyFont="1" applyFill="1" applyBorder="1" applyAlignment="1">
      <alignment horizontal="center" vertical="center" wrapText="1"/>
    </xf>
    <xf numFmtId="0" fontId="184" fillId="31" borderId="101" xfId="4221" applyFont="1" applyFill="1" applyBorder="1" applyAlignment="1">
      <alignment horizontal="center" vertical="center" wrapText="1"/>
    </xf>
    <xf numFmtId="0" fontId="180" fillId="19" borderId="85" xfId="59" applyFont="1" applyFill="1" applyBorder="1" applyAlignment="1">
      <alignment horizontal="center" vertical="center"/>
    </xf>
    <xf numFmtId="0" fontId="213" fillId="35" borderId="120" xfId="59" applyFont="1" applyFill="1" applyBorder="1" applyAlignment="1">
      <alignment horizontal="center" vertical="center"/>
    </xf>
    <xf numFmtId="3" fontId="213" fillId="35" borderId="120" xfId="59" applyNumberFormat="1" applyFont="1" applyFill="1" applyBorder="1" applyAlignment="1">
      <alignment horizontal="center" vertical="center"/>
    </xf>
    <xf numFmtId="1" fontId="233" fillId="0" borderId="0" xfId="45" applyNumberFormat="1" applyFont="1" applyFill="1" applyBorder="1" applyAlignment="1">
      <alignment horizontal="left" vertical="center" wrapText="1"/>
    </xf>
    <xf numFmtId="1" fontId="200" fillId="0" borderId="85" xfId="45" applyNumberFormat="1" applyFont="1" applyFill="1" applyBorder="1" applyAlignment="1">
      <alignment horizontal="center" vertical="center" wrapText="1"/>
    </xf>
    <xf numFmtId="1" fontId="213" fillId="35" borderId="85" xfId="45" applyNumberFormat="1" applyFont="1" applyFill="1" applyBorder="1" applyAlignment="1">
      <alignment horizontal="center" vertical="center" wrapText="1"/>
    </xf>
    <xf numFmtId="1" fontId="233" fillId="0" borderId="16" xfId="45" applyNumberFormat="1" applyFont="1" applyFill="1" applyBorder="1" applyAlignment="1">
      <alignment horizontal="left" vertical="center" wrapText="1"/>
    </xf>
    <xf numFmtId="0" fontId="213" fillId="35" borderId="120" xfId="631" applyFont="1" applyFill="1" applyBorder="1" applyAlignment="1">
      <alignment horizontal="center"/>
    </xf>
    <xf numFmtId="0" fontId="184" fillId="19" borderId="120" xfId="631" applyFont="1" applyFill="1" applyBorder="1" applyAlignment="1">
      <alignment horizontal="center"/>
    </xf>
    <xf numFmtId="0" fontId="184" fillId="19" borderId="122" xfId="631" applyFont="1" applyFill="1" applyBorder="1" applyAlignment="1">
      <alignment horizontal="center"/>
    </xf>
    <xf numFmtId="0" fontId="184" fillId="19" borderId="123" xfId="631" applyFont="1" applyFill="1" applyBorder="1" applyAlignment="1">
      <alignment horizontal="center"/>
    </xf>
    <xf numFmtId="0" fontId="184" fillId="19" borderId="124" xfId="631" applyFont="1" applyFill="1" applyBorder="1" applyAlignment="1">
      <alignment horizontal="center"/>
    </xf>
    <xf numFmtId="0" fontId="190" fillId="0" borderId="0" xfId="59" applyFont="1" applyAlignment="1">
      <alignment horizontal="left" vertical="center" wrapText="1"/>
    </xf>
    <xf numFmtId="1" fontId="200" fillId="0" borderId="99" xfId="45" applyNumberFormat="1" applyFont="1" applyFill="1" applyBorder="1" applyAlignment="1">
      <alignment horizontal="center" vertical="center" wrapText="1"/>
    </xf>
    <xf numFmtId="0" fontId="180" fillId="19" borderId="99" xfId="59" applyFont="1" applyFill="1" applyBorder="1" applyAlignment="1">
      <alignment horizontal="center" vertical="center"/>
    </xf>
    <xf numFmtId="1" fontId="213" fillId="35" borderId="99" xfId="45" applyNumberFormat="1" applyFont="1" applyFill="1" applyBorder="1" applyAlignment="1">
      <alignment horizontal="center" vertical="center" wrapText="1"/>
    </xf>
    <xf numFmtId="3" fontId="213" fillId="35" borderId="99" xfId="59" applyNumberFormat="1" applyFont="1" applyFill="1" applyBorder="1" applyAlignment="1">
      <alignment horizontal="center" vertical="center"/>
    </xf>
    <xf numFmtId="0" fontId="213" fillId="35" borderId="99" xfId="59" applyFont="1" applyFill="1" applyBorder="1" applyAlignment="1">
      <alignment horizontal="center" vertical="center"/>
    </xf>
    <xf numFmtId="0" fontId="213" fillId="35" borderId="122" xfId="631" applyFont="1" applyFill="1" applyBorder="1" applyAlignment="1">
      <alignment horizontal="center"/>
    </xf>
    <xf numFmtId="0" fontId="213" fillId="35" borderId="123" xfId="631" applyFont="1" applyFill="1" applyBorder="1" applyAlignment="1">
      <alignment horizontal="center"/>
    </xf>
    <xf numFmtId="0" fontId="213" fillId="35" borderId="124" xfId="631" applyFont="1" applyFill="1" applyBorder="1" applyAlignment="1">
      <alignment horizontal="center"/>
    </xf>
    <xf numFmtId="1" fontId="222" fillId="0" borderId="89" xfId="45" applyNumberFormat="1" applyFont="1" applyFill="1" applyBorder="1" applyAlignment="1">
      <alignment horizontal="center" vertical="center" wrapText="1"/>
    </xf>
    <xf numFmtId="1" fontId="222" fillId="0" borderId="13" xfId="45" applyNumberFormat="1" applyFont="1" applyFill="1" applyBorder="1" applyAlignment="1">
      <alignment horizontal="center" vertical="center" wrapText="1"/>
    </xf>
    <xf numFmtId="1" fontId="222" fillId="0" borderId="15" xfId="45" applyNumberFormat="1" applyFont="1" applyFill="1" applyBorder="1" applyAlignment="1">
      <alignment horizontal="center" vertical="center" wrapText="1"/>
    </xf>
    <xf numFmtId="9" fontId="222" fillId="0" borderId="89" xfId="50" applyFont="1" applyFill="1" applyBorder="1" applyAlignment="1">
      <alignment horizontal="center" vertical="center" wrapText="1"/>
    </xf>
    <xf numFmtId="9" fontId="222" fillId="0" borderId="13" xfId="50" applyFont="1" applyFill="1" applyBorder="1" applyAlignment="1">
      <alignment horizontal="center" vertical="center" wrapText="1"/>
    </xf>
    <xf numFmtId="9" fontId="222" fillId="0" borderId="15" xfId="50" applyFont="1" applyFill="1" applyBorder="1" applyAlignment="1">
      <alignment horizontal="center" vertical="center" wrapText="1"/>
    </xf>
    <xf numFmtId="1" fontId="222" fillId="0" borderId="99" xfId="45" applyNumberFormat="1" applyFont="1" applyFill="1" applyBorder="1" applyAlignment="1">
      <alignment horizontal="center" vertical="center" wrapText="1"/>
    </xf>
    <xf numFmtId="0" fontId="180" fillId="19" borderId="99" xfId="0" applyFont="1" applyFill="1" applyBorder="1" applyAlignment="1">
      <alignment horizontal="center"/>
    </xf>
    <xf numFmtId="0" fontId="260" fillId="30" borderId="99" xfId="0" applyFont="1" applyFill="1" applyBorder="1" applyAlignment="1">
      <alignment horizontal="center" vertical="center"/>
    </xf>
    <xf numFmtId="1" fontId="180" fillId="19" borderId="100" xfId="45" applyNumberFormat="1" applyFont="1" applyFill="1" applyBorder="1" applyAlignment="1">
      <alignment horizontal="center" vertical="center" wrapText="1"/>
    </xf>
    <xf numFmtId="1" fontId="180" fillId="19" borderId="101" xfId="45" applyNumberFormat="1" applyFont="1" applyFill="1" applyBorder="1" applyAlignment="1">
      <alignment horizontal="center" vertical="center" wrapText="1"/>
    </xf>
    <xf numFmtId="1" fontId="180" fillId="19" borderId="92" xfId="45" applyNumberFormat="1" applyFont="1" applyFill="1" applyBorder="1" applyAlignment="1">
      <alignment horizontal="center" vertical="center" wrapText="1"/>
    </xf>
    <xf numFmtId="1" fontId="180" fillId="19" borderId="91" xfId="45" applyNumberFormat="1" applyFont="1" applyFill="1" applyBorder="1" applyAlignment="1">
      <alignment horizontal="center" vertical="center" wrapText="1"/>
    </xf>
    <xf numFmtId="0" fontId="213" fillId="30" borderId="100" xfId="0" applyFont="1" applyFill="1" applyBorder="1" applyAlignment="1">
      <alignment horizontal="center"/>
    </xf>
    <xf numFmtId="0" fontId="213" fillId="30" borderId="98" xfId="0" applyFont="1" applyFill="1" applyBorder="1" applyAlignment="1">
      <alignment horizontal="center"/>
    </xf>
    <xf numFmtId="0" fontId="213" fillId="30" borderId="101" xfId="0" applyFont="1" applyFill="1" applyBorder="1" applyAlignment="1">
      <alignment horizontal="center"/>
    </xf>
    <xf numFmtId="0" fontId="180" fillId="0" borderId="89" xfId="0" applyFont="1" applyBorder="1" applyAlignment="1">
      <alignment horizontal="center" vertical="center"/>
    </xf>
    <xf numFmtId="0" fontId="180" fillId="0" borderId="15" xfId="0" applyFont="1" applyBorder="1" applyAlignment="1">
      <alignment horizontal="center" vertical="center"/>
    </xf>
    <xf numFmtId="1" fontId="184" fillId="19" borderId="100" xfId="45" applyNumberFormat="1" applyFont="1" applyFill="1" applyBorder="1" applyAlignment="1">
      <alignment horizontal="center" vertical="center" wrapText="1"/>
    </xf>
    <xf numFmtId="1" fontId="184" fillId="19" borderId="101" xfId="45" applyNumberFormat="1" applyFont="1" applyFill="1" applyBorder="1" applyAlignment="1">
      <alignment horizontal="center" vertical="center" wrapText="1"/>
    </xf>
    <xf numFmtId="1" fontId="213" fillId="30" borderId="99" xfId="45" applyNumberFormat="1" applyFont="1" applyFill="1" applyBorder="1" applyAlignment="1">
      <alignment horizontal="center" vertical="center" wrapText="1"/>
    </xf>
    <xf numFmtId="1" fontId="200" fillId="0" borderId="89" xfId="45" applyNumberFormat="1" applyFont="1" applyFill="1" applyBorder="1" applyAlignment="1">
      <alignment horizontal="center" vertical="center" wrapText="1"/>
    </xf>
    <xf numFmtId="1" fontId="200" fillId="0" borderId="13" xfId="45" applyNumberFormat="1" applyFont="1" applyFill="1" applyBorder="1" applyAlignment="1">
      <alignment horizontal="center" vertical="center" wrapText="1"/>
    </xf>
    <xf numFmtId="1" fontId="200" fillId="0" borderId="15" xfId="45" applyNumberFormat="1" applyFont="1" applyFill="1" applyBorder="1" applyAlignment="1">
      <alignment horizontal="center" vertical="center" wrapText="1"/>
    </xf>
    <xf numFmtId="0" fontId="189" fillId="19" borderId="99" xfId="0" applyFont="1" applyFill="1" applyBorder="1" applyAlignment="1">
      <alignment horizontal="center"/>
    </xf>
    <xf numFmtId="1" fontId="260" fillId="30" borderId="99" xfId="45" applyNumberFormat="1" applyFont="1" applyFill="1" applyBorder="1" applyAlignment="1">
      <alignment horizontal="center" vertical="center" wrapText="1"/>
    </xf>
    <xf numFmtId="0" fontId="180" fillId="19" borderId="100" xfId="0" applyFont="1" applyFill="1" applyBorder="1" applyAlignment="1">
      <alignment horizontal="center"/>
    </xf>
    <xf numFmtId="0" fontId="180" fillId="19" borderId="98" xfId="0" applyFont="1" applyFill="1" applyBorder="1" applyAlignment="1">
      <alignment horizontal="center"/>
    </xf>
    <xf numFmtId="0" fontId="180" fillId="19" borderId="101" xfId="0" applyFont="1" applyFill="1" applyBorder="1" applyAlignment="1">
      <alignment horizontal="center"/>
    </xf>
    <xf numFmtId="0" fontId="213" fillId="30" borderId="99" xfId="59" applyFont="1" applyFill="1" applyBorder="1" applyAlignment="1">
      <alignment horizontal="center" vertical="center"/>
    </xf>
    <xf numFmtId="3" fontId="213" fillId="30" borderId="99" xfId="59" applyNumberFormat="1" applyFont="1" applyFill="1" applyBorder="1" applyAlignment="1">
      <alignment horizontal="center" vertical="center"/>
    </xf>
    <xf numFmtId="0" fontId="213" fillId="30" borderId="122" xfId="631" applyFont="1" applyFill="1" applyBorder="1" applyAlignment="1">
      <alignment horizontal="center"/>
    </xf>
    <xf numFmtId="0" fontId="213" fillId="30" borderId="123" xfId="631" applyFont="1" applyFill="1" applyBorder="1" applyAlignment="1">
      <alignment horizontal="center"/>
    </xf>
    <xf numFmtId="0" fontId="213" fillId="30" borderId="124" xfId="631" applyFont="1" applyFill="1" applyBorder="1" applyAlignment="1">
      <alignment horizontal="center"/>
    </xf>
    <xf numFmtId="1" fontId="180" fillId="30" borderId="99" xfId="45" applyNumberFormat="1" applyFont="1" applyFill="1" applyBorder="1" applyAlignment="1">
      <alignment horizontal="center" vertical="center" wrapText="1"/>
    </xf>
    <xf numFmtId="0" fontId="184" fillId="19" borderId="99" xfId="631" applyFont="1" applyFill="1" applyBorder="1" applyAlignment="1">
      <alignment horizontal="center"/>
    </xf>
    <xf numFmtId="0" fontId="213" fillId="30" borderId="99" xfId="631" applyFont="1" applyFill="1" applyBorder="1" applyAlignment="1">
      <alignment horizontal="center"/>
    </xf>
    <xf numFmtId="0" fontId="213" fillId="30" borderId="120" xfId="59" applyFont="1" applyFill="1" applyBorder="1" applyAlignment="1">
      <alignment horizontal="center" vertical="center"/>
    </xf>
    <xf numFmtId="0" fontId="180" fillId="0" borderId="0" xfId="59" applyFont="1" applyFill="1" applyBorder="1" applyAlignment="1">
      <alignment horizontal="center" vertical="center"/>
    </xf>
    <xf numFmtId="3" fontId="226" fillId="30" borderId="122" xfId="59" applyNumberFormat="1" applyFont="1" applyFill="1" applyBorder="1" applyAlignment="1">
      <alignment horizontal="center" vertical="center"/>
    </xf>
    <xf numFmtId="3" fontId="226" fillId="30" borderId="123" xfId="59" applyNumberFormat="1" applyFont="1" applyFill="1" applyBorder="1" applyAlignment="1">
      <alignment horizontal="center" vertical="center"/>
    </xf>
    <xf numFmtId="3" fontId="226" fillId="30" borderId="124" xfId="59" applyNumberFormat="1" applyFont="1" applyFill="1" applyBorder="1" applyAlignment="1">
      <alignment horizontal="center" vertical="center"/>
    </xf>
    <xf numFmtId="0" fontId="213" fillId="30" borderId="122" xfId="59" applyFont="1" applyFill="1" applyBorder="1" applyAlignment="1">
      <alignment horizontal="center" vertical="center"/>
    </xf>
    <xf numFmtId="0" fontId="213" fillId="30" borderId="123" xfId="59" applyFont="1" applyFill="1" applyBorder="1" applyAlignment="1">
      <alignment horizontal="center" vertical="center"/>
    </xf>
    <xf numFmtId="0" fontId="213" fillId="30" borderId="124" xfId="59" applyFont="1" applyFill="1" applyBorder="1" applyAlignment="1">
      <alignment horizontal="center" vertical="center"/>
    </xf>
    <xf numFmtId="0" fontId="180" fillId="19" borderId="122" xfId="59" applyFont="1" applyFill="1" applyBorder="1" applyAlignment="1">
      <alignment horizontal="center" vertical="center" wrapText="1"/>
    </xf>
    <xf numFmtId="0" fontId="180" fillId="19" borderId="124" xfId="59" applyFont="1" applyFill="1" applyBorder="1" applyAlignment="1">
      <alignment horizontal="center" vertical="center" wrapText="1"/>
    </xf>
    <xf numFmtId="0" fontId="180" fillId="19" borderId="99" xfId="59" applyFont="1" applyFill="1" applyBorder="1" applyAlignment="1">
      <alignment horizontal="center" vertical="center" wrapText="1"/>
    </xf>
    <xf numFmtId="0" fontId="180" fillId="19" borderId="100" xfId="59" applyFont="1" applyFill="1" applyBorder="1" applyAlignment="1">
      <alignment horizontal="center" vertical="center" wrapText="1"/>
    </xf>
    <xf numFmtId="0" fontId="180" fillId="19" borderId="105" xfId="59" applyFont="1" applyFill="1" applyBorder="1" applyAlignment="1">
      <alignment horizontal="center" vertical="center" wrapText="1"/>
    </xf>
    <xf numFmtId="0" fontId="180" fillId="19" borderId="101" xfId="59" applyFont="1" applyFill="1" applyBorder="1" applyAlignment="1">
      <alignment horizontal="center" vertical="center" wrapText="1"/>
    </xf>
    <xf numFmtId="0" fontId="184" fillId="19" borderId="99" xfId="46" applyFont="1" applyFill="1" applyBorder="1" applyAlignment="1">
      <alignment horizontal="center" vertical="center"/>
    </xf>
    <xf numFmtId="0" fontId="180" fillId="19" borderId="99" xfId="46" applyFont="1" applyFill="1" applyBorder="1" applyAlignment="1">
      <alignment horizontal="center" vertical="center"/>
    </xf>
    <xf numFmtId="1" fontId="206" fillId="0" borderId="99" xfId="45" applyNumberFormat="1" applyFont="1" applyFill="1" applyBorder="1" applyAlignment="1">
      <alignment horizontal="center" vertical="center" wrapText="1"/>
    </xf>
    <xf numFmtId="0" fontId="200" fillId="19" borderId="99" xfId="46" applyFont="1" applyFill="1" applyBorder="1" applyAlignment="1">
      <alignment horizontal="center" vertical="center"/>
    </xf>
    <xf numFmtId="0" fontId="287" fillId="19" borderId="99" xfId="46" applyFont="1" applyFill="1" applyBorder="1" applyAlignment="1">
      <alignment horizontal="center" vertical="center"/>
    </xf>
    <xf numFmtId="0" fontId="213" fillId="30" borderId="100" xfId="59" applyFont="1" applyFill="1" applyBorder="1" applyAlignment="1">
      <alignment horizontal="center" vertical="center"/>
    </xf>
    <xf numFmtId="0" fontId="213" fillId="30" borderId="105" xfId="59" applyFont="1" applyFill="1" applyBorder="1" applyAlignment="1">
      <alignment horizontal="center" vertical="center"/>
    </xf>
    <xf numFmtId="0" fontId="213" fillId="30" borderId="115" xfId="59" applyFont="1" applyFill="1" applyBorder="1" applyAlignment="1">
      <alignment horizontal="center" vertical="center"/>
    </xf>
    <xf numFmtId="0" fontId="213" fillId="30" borderId="16" xfId="59" applyFont="1" applyFill="1" applyBorder="1" applyAlignment="1">
      <alignment horizontal="center" vertical="center"/>
    </xf>
    <xf numFmtId="0" fontId="180" fillId="31" borderId="122" xfId="59" applyFont="1" applyFill="1" applyBorder="1" applyAlignment="1">
      <alignment horizontal="center" vertical="center"/>
    </xf>
    <xf numFmtId="0" fontId="180" fillId="31" borderId="123" xfId="59" applyFont="1" applyFill="1" applyBorder="1" applyAlignment="1">
      <alignment horizontal="center" vertical="center"/>
    </xf>
    <xf numFmtId="0" fontId="180" fillId="31" borderId="124" xfId="59" applyFont="1" applyFill="1" applyBorder="1" applyAlignment="1">
      <alignment horizontal="center" vertical="center"/>
    </xf>
    <xf numFmtId="0" fontId="213" fillId="35" borderId="99" xfId="7330" applyFont="1" applyFill="1" applyBorder="1" applyAlignment="1">
      <alignment horizontal="center"/>
    </xf>
    <xf numFmtId="0" fontId="184" fillId="0" borderId="99" xfId="7330" applyFont="1" applyBorder="1" applyAlignment="1">
      <alignment horizontal="center" vertical="center"/>
    </xf>
    <xf numFmtId="0" fontId="184" fillId="19" borderId="99" xfId="7330" applyFont="1" applyFill="1" applyBorder="1" applyAlignment="1">
      <alignment horizontal="center" vertical="center"/>
    </xf>
    <xf numFmtId="0" fontId="184" fillId="0" borderId="99" xfId="7330" applyFont="1" applyFill="1" applyBorder="1" applyAlignment="1">
      <alignment horizontal="center" vertical="center"/>
    </xf>
    <xf numFmtId="0" fontId="7" fillId="0" borderId="117" xfId="7330" applyBorder="1" applyAlignment="1">
      <alignment horizontal="left" vertical="center"/>
    </xf>
    <xf numFmtId="0" fontId="7" fillId="0" borderId="15" xfId="7330" applyBorder="1" applyAlignment="1">
      <alignment horizontal="left" vertical="center"/>
    </xf>
    <xf numFmtId="0" fontId="7" fillId="0" borderId="117" xfId="7330" applyBorder="1" applyAlignment="1">
      <alignment horizontal="left" vertical="top"/>
    </xf>
    <xf numFmtId="0" fontId="7" fillId="0" borderId="15" xfId="7330" applyBorder="1" applyAlignment="1">
      <alignment horizontal="left" vertical="top"/>
    </xf>
    <xf numFmtId="0" fontId="184" fillId="19" borderId="99" xfId="7330" applyFont="1" applyFill="1" applyBorder="1" applyAlignment="1">
      <alignment horizontal="center"/>
    </xf>
    <xf numFmtId="0" fontId="213" fillId="35" borderId="117" xfId="7330" applyFont="1" applyFill="1" applyBorder="1" applyAlignment="1">
      <alignment horizontal="center" vertical="center"/>
    </xf>
    <xf numFmtId="0" fontId="213" fillId="35" borderId="117" xfId="7330" applyFont="1" applyFill="1" applyBorder="1" applyAlignment="1">
      <alignment horizontal="center"/>
    </xf>
    <xf numFmtId="0" fontId="184" fillId="0" borderId="99" xfId="7330" applyFont="1" applyBorder="1" applyAlignment="1">
      <alignment horizontal="center"/>
    </xf>
    <xf numFmtId="0" fontId="7" fillId="0" borderId="99" xfId="7330" applyBorder="1" applyAlignment="1">
      <alignment horizontal="left" vertical="center"/>
    </xf>
    <xf numFmtId="0" fontId="7" fillId="0" borderId="99" xfId="7330" applyBorder="1" applyAlignment="1">
      <alignment horizontal="center" vertical="center"/>
    </xf>
    <xf numFmtId="0" fontId="7" fillId="0" borderId="100" xfId="7330" applyBorder="1" applyAlignment="1">
      <alignment horizontal="left" vertical="top"/>
    </xf>
    <xf numFmtId="0" fontId="7" fillId="0" borderId="124" xfId="7330" applyBorder="1" applyAlignment="1">
      <alignment horizontal="left" vertical="top"/>
    </xf>
    <xf numFmtId="0" fontId="7" fillId="0" borderId="99" xfId="7330" applyBorder="1" applyAlignment="1">
      <alignment horizontal="center" vertical="top"/>
    </xf>
    <xf numFmtId="0" fontId="184" fillId="19" borderId="99" xfId="7332" applyFont="1" applyFill="1" applyBorder="1" applyAlignment="1">
      <alignment horizontal="center" vertical="center"/>
    </xf>
    <xf numFmtId="0" fontId="184" fillId="0" borderId="99" xfId="7332" applyFont="1" applyFill="1" applyBorder="1" applyAlignment="1">
      <alignment horizontal="center" vertical="center"/>
    </xf>
    <xf numFmtId="0" fontId="184" fillId="0" borderId="117" xfId="7332" applyFont="1" applyBorder="1" applyAlignment="1">
      <alignment horizontal="center" vertical="center"/>
    </xf>
    <xf numFmtId="0" fontId="184" fillId="0" borderId="13" xfId="7332" applyFont="1" applyBorder="1" applyAlignment="1">
      <alignment horizontal="center" vertical="center"/>
    </xf>
    <xf numFmtId="0" fontId="184" fillId="0" borderId="15" xfId="7332" applyFont="1" applyBorder="1" applyAlignment="1">
      <alignment horizontal="center" vertical="center"/>
    </xf>
    <xf numFmtId="0" fontId="184" fillId="19" borderId="100" xfId="7332" applyFont="1" applyFill="1" applyBorder="1" applyAlignment="1">
      <alignment horizontal="center" vertical="center"/>
    </xf>
    <xf numFmtId="0" fontId="184" fillId="19" borderId="124" xfId="7332" applyFont="1" applyFill="1" applyBorder="1" applyAlignment="1">
      <alignment horizontal="center" vertical="center"/>
    </xf>
    <xf numFmtId="0" fontId="184" fillId="0" borderId="99" xfId="7332" applyFont="1" applyBorder="1" applyAlignment="1">
      <alignment horizontal="center" vertical="center"/>
    </xf>
    <xf numFmtId="0" fontId="184" fillId="0" borderId="117" xfId="7332" applyFont="1" applyFill="1" applyBorder="1" applyAlignment="1">
      <alignment horizontal="center" vertical="center"/>
    </xf>
    <xf numFmtId="0" fontId="184" fillId="0" borderId="13" xfId="7332" applyFont="1" applyFill="1" applyBorder="1" applyAlignment="1">
      <alignment horizontal="center" vertical="center"/>
    </xf>
    <xf numFmtId="0" fontId="184" fillId="0" borderId="15" xfId="7332" applyFont="1" applyFill="1" applyBorder="1" applyAlignment="1">
      <alignment horizontal="center" vertical="center"/>
    </xf>
    <xf numFmtId="0" fontId="6" fillId="0" borderId="0" xfId="7332" applyAlignment="1">
      <alignment horizontal="center"/>
    </xf>
    <xf numFmtId="0" fontId="184" fillId="19" borderId="99" xfId="7332" applyFont="1" applyFill="1" applyBorder="1" applyAlignment="1">
      <alignment horizontal="center"/>
    </xf>
    <xf numFmtId="0" fontId="184" fillId="19" borderId="100" xfId="7332" applyFont="1" applyFill="1" applyBorder="1" applyAlignment="1">
      <alignment horizontal="center"/>
    </xf>
    <xf numFmtId="0" fontId="184" fillId="19" borderId="123" xfId="7332" applyFont="1" applyFill="1" applyBorder="1" applyAlignment="1">
      <alignment horizontal="center"/>
    </xf>
    <xf numFmtId="0" fontId="184" fillId="19" borderId="124" xfId="7332" applyFont="1" applyFill="1" applyBorder="1" applyAlignment="1">
      <alignment horizontal="center"/>
    </xf>
    <xf numFmtId="0" fontId="184" fillId="21" borderId="99" xfId="7332" applyFont="1" applyFill="1" applyBorder="1" applyAlignment="1">
      <alignment horizontal="center" vertical="center"/>
    </xf>
    <xf numFmtId="0" fontId="6" fillId="0" borderId="117" xfId="7332" applyBorder="1" applyAlignment="1">
      <alignment horizontal="left" vertical="center"/>
    </xf>
    <xf numFmtId="0" fontId="6" fillId="0" borderId="15" xfId="7332" applyBorder="1" applyAlignment="1">
      <alignment horizontal="left" vertical="center"/>
    </xf>
    <xf numFmtId="0" fontId="200" fillId="0" borderId="99" xfId="46" applyFont="1" applyFill="1" applyBorder="1" applyAlignment="1">
      <alignment horizontal="center" vertical="center"/>
    </xf>
    <xf numFmtId="0" fontId="184" fillId="19" borderId="99" xfId="59" applyFont="1" applyFill="1" applyBorder="1" applyAlignment="1">
      <alignment horizontal="center" vertical="center"/>
    </xf>
    <xf numFmtId="0" fontId="200" fillId="19" borderId="32" xfId="46" applyFont="1" applyFill="1" applyBorder="1" applyAlignment="1">
      <alignment horizontal="center" vertical="center"/>
    </xf>
    <xf numFmtId="0" fontId="200" fillId="19" borderId="13" xfId="46" applyFont="1" applyFill="1" applyBorder="1" applyAlignment="1">
      <alignment horizontal="center" vertical="center"/>
    </xf>
    <xf numFmtId="0" fontId="200" fillId="19" borderId="15" xfId="46" applyFont="1" applyFill="1" applyBorder="1" applyAlignment="1">
      <alignment horizontal="center" vertical="center"/>
    </xf>
    <xf numFmtId="0" fontId="184" fillId="19" borderId="100" xfId="59" applyFont="1" applyFill="1" applyBorder="1" applyAlignment="1">
      <alignment horizontal="center" vertical="center"/>
    </xf>
    <xf numFmtId="0" fontId="184" fillId="19" borderId="101" xfId="59" applyFont="1" applyFill="1" applyBorder="1" applyAlignment="1">
      <alignment horizontal="center" vertical="center"/>
    </xf>
    <xf numFmtId="0" fontId="200" fillId="21" borderId="99" xfId="46" applyFont="1" applyFill="1" applyBorder="1" applyAlignment="1">
      <alignment horizontal="center" vertical="center"/>
    </xf>
    <xf numFmtId="0" fontId="184" fillId="19" borderId="105" xfId="59" applyFont="1" applyFill="1" applyBorder="1" applyAlignment="1">
      <alignment horizontal="center" vertical="center"/>
    </xf>
    <xf numFmtId="0" fontId="213" fillId="30" borderId="120" xfId="820" applyFont="1" applyFill="1" applyBorder="1" applyAlignment="1">
      <alignment horizontal="center" vertical="center" wrapText="1"/>
    </xf>
    <xf numFmtId="0" fontId="261" fillId="30" borderId="114" xfId="367" applyFont="1" applyFill="1" applyBorder="1" applyAlignment="1">
      <alignment horizontal="center"/>
    </xf>
    <xf numFmtId="0" fontId="260" fillId="30" borderId="120" xfId="367" applyFont="1" applyFill="1" applyBorder="1" applyAlignment="1">
      <alignment horizontal="center"/>
    </xf>
    <xf numFmtId="0" fontId="213" fillId="30" borderId="120" xfId="367" applyFont="1" applyFill="1" applyBorder="1" applyAlignment="1">
      <alignment horizontal="center"/>
    </xf>
    <xf numFmtId="0" fontId="213" fillId="30" borderId="99" xfId="367" applyFont="1" applyFill="1" applyBorder="1" applyAlignment="1">
      <alignment horizontal="center"/>
    </xf>
    <xf numFmtId="0" fontId="213" fillId="30" borderId="120" xfId="60" applyNumberFormat="1" applyFont="1" applyFill="1" applyBorder="1" applyAlignment="1">
      <alignment horizontal="center" vertical="center" wrapText="1"/>
    </xf>
    <xf numFmtId="3" fontId="181" fillId="0" borderId="100" xfId="367" applyNumberFormat="1" applyFont="1" applyBorder="1" applyAlignment="1">
      <alignment horizontal="center" vertical="center"/>
    </xf>
    <xf numFmtId="3" fontId="181" fillId="0" borderId="104" xfId="367" applyNumberFormat="1" applyFont="1" applyBorder="1" applyAlignment="1">
      <alignment horizontal="center" vertical="center"/>
    </xf>
    <xf numFmtId="3" fontId="181" fillId="0" borderId="105" xfId="367" applyNumberFormat="1" applyFont="1" applyBorder="1" applyAlignment="1">
      <alignment horizontal="center" vertical="center"/>
    </xf>
    <xf numFmtId="0" fontId="213" fillId="30" borderId="99" xfId="367" applyFont="1" applyFill="1" applyBorder="1" applyAlignment="1">
      <alignment horizontal="center" vertical="center" wrapText="1"/>
    </xf>
    <xf numFmtId="0" fontId="226" fillId="30" borderId="99" xfId="367" applyFont="1" applyFill="1" applyBorder="1" applyAlignment="1">
      <alignment horizontal="center" vertical="center" wrapText="1"/>
    </xf>
    <xf numFmtId="0" fontId="213" fillId="30" borderId="99" xfId="820" applyFont="1" applyFill="1" applyBorder="1" applyAlignment="1">
      <alignment horizontal="center" vertical="center" wrapText="1"/>
    </xf>
    <xf numFmtId="0" fontId="36" fillId="0" borderId="100" xfId="820" applyFont="1" applyBorder="1" applyAlignment="1">
      <alignment horizontal="center" vertical="center"/>
    </xf>
    <xf numFmtId="0" fontId="36" fillId="0" borderId="104" xfId="820" applyFont="1" applyBorder="1" applyAlignment="1">
      <alignment horizontal="center" vertical="center"/>
    </xf>
    <xf numFmtId="0" fontId="36" fillId="0" borderId="105" xfId="820" applyFont="1" applyBorder="1" applyAlignment="1">
      <alignment horizontal="center" vertical="center"/>
    </xf>
    <xf numFmtId="0" fontId="226" fillId="30" borderId="99" xfId="820" applyFont="1" applyFill="1" applyBorder="1" applyAlignment="1">
      <alignment horizontal="center" vertical="center" wrapText="1"/>
    </xf>
    <xf numFmtId="0" fontId="183" fillId="0" borderId="16" xfId="367" applyFont="1" applyBorder="1" applyAlignment="1">
      <alignment horizontal="center" vertical="center" wrapText="1"/>
    </xf>
    <xf numFmtId="0" fontId="183" fillId="0" borderId="0" xfId="367" applyFont="1" applyBorder="1" applyAlignment="1">
      <alignment horizontal="center" vertical="center" wrapText="1"/>
    </xf>
    <xf numFmtId="0" fontId="213" fillId="30" borderId="15" xfId="367" applyFont="1" applyFill="1" applyBorder="1" applyAlignment="1">
      <alignment horizontal="center" vertical="center" wrapText="1"/>
    </xf>
    <xf numFmtId="0" fontId="226" fillId="30" borderId="15" xfId="367" applyFont="1" applyFill="1" applyBorder="1" applyAlignment="1">
      <alignment horizontal="center" vertical="center" wrapText="1"/>
    </xf>
    <xf numFmtId="0" fontId="260" fillId="30" borderId="15" xfId="367" applyFont="1" applyFill="1" applyBorder="1" applyAlignment="1">
      <alignment horizontal="center"/>
    </xf>
    <xf numFmtId="0" fontId="200" fillId="0" borderId="89" xfId="367" applyFont="1" applyBorder="1" applyAlignment="1">
      <alignment horizontal="center" vertical="center"/>
    </xf>
    <xf numFmtId="0" fontId="200" fillId="0" borderId="13" xfId="367" applyFont="1" applyBorder="1" applyAlignment="1">
      <alignment horizontal="center" vertical="center"/>
    </xf>
    <xf numFmtId="0" fontId="200" fillId="0" borderId="15" xfId="367" applyFont="1" applyBorder="1" applyAlignment="1">
      <alignment horizontal="center" vertical="center"/>
    </xf>
    <xf numFmtId="0" fontId="200" fillId="19" borderId="99" xfId="820" applyFont="1" applyFill="1" applyBorder="1" applyAlignment="1">
      <alignment horizontal="center" vertical="center"/>
    </xf>
    <xf numFmtId="0" fontId="213" fillId="30" borderId="99" xfId="820" applyFont="1" applyFill="1" applyBorder="1" applyAlignment="1">
      <alignment horizontal="center" vertical="center"/>
    </xf>
    <xf numFmtId="0" fontId="213" fillId="30" borderId="99" xfId="4226" applyNumberFormat="1" applyFont="1" applyFill="1" applyBorder="1" applyAlignment="1">
      <alignment horizontal="center" vertical="center" wrapText="1"/>
    </xf>
    <xf numFmtId="0" fontId="181" fillId="0" borderId="100" xfId="367" applyFont="1" applyFill="1" applyBorder="1" applyAlignment="1">
      <alignment horizontal="center"/>
    </xf>
    <xf numFmtId="0" fontId="181" fillId="0" borderId="104" xfId="367" applyFont="1" applyFill="1" applyBorder="1" applyAlignment="1">
      <alignment horizontal="center"/>
    </xf>
    <xf numFmtId="0" fontId="181" fillId="0" borderId="105" xfId="367" applyFont="1" applyFill="1" applyBorder="1" applyAlignment="1">
      <alignment horizontal="center"/>
    </xf>
    <xf numFmtId="0" fontId="226" fillId="30" borderId="99" xfId="367" applyFont="1" applyFill="1" applyBorder="1" applyAlignment="1">
      <alignment wrapText="1"/>
    </xf>
    <xf numFmtId="0" fontId="200" fillId="19" borderId="99" xfId="367" applyFont="1" applyFill="1" applyBorder="1" applyAlignment="1">
      <alignment horizontal="center" vertical="center"/>
    </xf>
    <xf numFmtId="0" fontId="213" fillId="30" borderId="122" xfId="367" applyFont="1" applyFill="1" applyBorder="1" applyAlignment="1">
      <alignment horizontal="center"/>
    </xf>
    <xf numFmtId="0" fontId="213" fillId="30" borderId="123" xfId="367" applyFont="1" applyFill="1" applyBorder="1" applyAlignment="1">
      <alignment horizontal="center"/>
    </xf>
    <xf numFmtId="0" fontId="213" fillId="30" borderId="124" xfId="367" applyFont="1" applyFill="1" applyBorder="1" applyAlignment="1">
      <alignment horizontal="center"/>
    </xf>
    <xf numFmtId="0" fontId="184" fillId="0" borderId="100" xfId="820" applyFont="1" applyBorder="1" applyAlignment="1">
      <alignment horizontal="center" vertical="center"/>
    </xf>
    <xf numFmtId="0" fontId="184" fillId="0" borderId="104" xfId="820" applyFont="1" applyBorder="1" applyAlignment="1">
      <alignment horizontal="center" vertical="center"/>
    </xf>
    <xf numFmtId="0" fontId="184" fillId="0" borderId="105" xfId="820" applyFont="1" applyBorder="1" applyAlignment="1">
      <alignment horizontal="center" vertical="center"/>
    </xf>
    <xf numFmtId="0" fontId="200" fillId="19" borderId="100" xfId="820" applyFont="1" applyFill="1" applyBorder="1" applyAlignment="1">
      <alignment horizontal="center" vertical="center"/>
    </xf>
    <xf numFmtId="0" fontId="200" fillId="19" borderId="102" xfId="820" applyFont="1" applyFill="1" applyBorder="1" applyAlignment="1">
      <alignment horizontal="center" vertical="center"/>
    </xf>
    <xf numFmtId="0" fontId="213" fillId="30" borderId="89" xfId="820" applyFont="1" applyFill="1" applyBorder="1" applyAlignment="1">
      <alignment horizontal="center" vertical="center"/>
    </xf>
    <xf numFmtId="0" fontId="213" fillId="30" borderId="15" xfId="820" applyFont="1" applyFill="1" applyBorder="1" applyAlignment="1">
      <alignment horizontal="center" vertical="center"/>
    </xf>
    <xf numFmtId="0" fontId="181" fillId="0" borderId="89" xfId="7216" applyFont="1" applyFill="1" applyBorder="1" applyAlignment="1">
      <alignment horizontal="center" vertical="center" wrapText="1"/>
    </xf>
    <xf numFmtId="0" fontId="181" fillId="0" borderId="13" xfId="7216" applyFont="1" applyFill="1" applyBorder="1" applyAlignment="1">
      <alignment horizontal="center" vertical="center" wrapText="1"/>
    </xf>
    <xf numFmtId="0" fontId="181" fillId="0" borderId="15" xfId="7216" applyFont="1" applyFill="1" applyBorder="1" applyAlignment="1">
      <alignment horizontal="center" vertical="center" wrapText="1"/>
    </xf>
    <xf numFmtId="0" fontId="181" fillId="0" borderId="99" xfId="7216" applyFont="1" applyFill="1" applyBorder="1" applyAlignment="1">
      <alignment horizontal="center" vertical="center" wrapText="1"/>
    </xf>
    <xf numFmtId="0" fontId="181" fillId="0" borderId="99" xfId="7216" applyFont="1" applyFill="1" applyBorder="1" applyAlignment="1">
      <alignment horizontal="left" vertical="center" wrapText="1"/>
    </xf>
    <xf numFmtId="0" fontId="182" fillId="0" borderId="99" xfId="0" applyFont="1" applyBorder="1" applyAlignment="1">
      <alignment horizontal="left" vertical="center" wrapText="1"/>
    </xf>
    <xf numFmtId="0" fontId="181" fillId="0" borderId="117" xfId="7216" applyFont="1" applyFill="1" applyBorder="1" applyAlignment="1">
      <alignment horizontal="center" vertical="center" wrapText="1"/>
    </xf>
    <xf numFmtId="0" fontId="181" fillId="0" borderId="114" xfId="7216" applyFont="1" applyFill="1" applyBorder="1" applyAlignment="1">
      <alignment horizontal="center" vertical="center" wrapText="1"/>
    </xf>
    <xf numFmtId="0" fontId="181" fillId="0" borderId="89" xfId="7216" applyFont="1" applyFill="1" applyBorder="1" applyAlignment="1">
      <alignment horizontal="left" vertical="center" wrapText="1"/>
    </xf>
    <xf numFmtId="0" fontId="182" fillId="0" borderId="15" xfId="0" applyFont="1" applyBorder="1" applyAlignment="1">
      <alignment horizontal="left" vertical="center" wrapText="1"/>
    </xf>
    <xf numFmtId="0" fontId="182" fillId="0" borderId="15" xfId="0" applyFont="1" applyBorder="1" applyAlignment="1">
      <alignment horizontal="center" vertical="center" wrapText="1"/>
    </xf>
    <xf numFmtId="0" fontId="181" fillId="0" borderId="117" xfId="7216" applyFont="1" applyFill="1" applyBorder="1" applyAlignment="1">
      <alignment horizontal="left" vertical="center" wrapText="1"/>
    </xf>
    <xf numFmtId="0" fontId="0" fillId="0" borderId="114" xfId="0" applyFill="1" applyBorder="1" applyAlignment="1">
      <alignment horizontal="left" vertical="center" wrapText="1"/>
    </xf>
    <xf numFmtId="0" fontId="181" fillId="0" borderId="99" xfId="7216" applyFont="1" applyFill="1" applyBorder="1" applyAlignment="1">
      <alignment vertical="center" wrapText="1"/>
    </xf>
    <xf numFmtId="0" fontId="182" fillId="0" borderId="99" xfId="0" applyFont="1" applyBorder="1" applyAlignment="1">
      <alignment vertical="center" wrapText="1"/>
    </xf>
    <xf numFmtId="0" fontId="182" fillId="0" borderId="99" xfId="0" applyFont="1" applyBorder="1" applyAlignment="1">
      <alignment horizontal="center" vertical="center" wrapText="1"/>
    </xf>
    <xf numFmtId="0" fontId="0" fillId="0" borderId="114" xfId="0" applyBorder="1" applyAlignment="1">
      <alignment horizontal="left" vertical="center" wrapText="1"/>
    </xf>
    <xf numFmtId="182" fontId="181" fillId="0" borderId="99" xfId="7216" applyNumberFormat="1" applyFont="1" applyFill="1" applyBorder="1" applyAlignment="1">
      <alignment horizontal="left" vertical="center" wrapText="1"/>
    </xf>
    <xf numFmtId="182" fontId="183" fillId="0" borderId="100" xfId="7216" applyNumberFormat="1" applyFont="1" applyFill="1" applyBorder="1" applyAlignment="1">
      <alignment horizontal="center" vertical="center" wrapText="1"/>
    </xf>
    <xf numFmtId="182" fontId="183" fillId="0" borderId="105" xfId="7216" applyNumberFormat="1" applyFont="1" applyFill="1" applyBorder="1" applyAlignment="1">
      <alignment horizontal="center" vertical="center" wrapText="1"/>
    </xf>
    <xf numFmtId="0" fontId="181" fillId="0" borderId="106" xfId="7216" applyFont="1" applyFill="1" applyBorder="1" applyAlignment="1">
      <alignment horizontal="center" vertical="center" wrapText="1"/>
    </xf>
    <xf numFmtId="0" fontId="182" fillId="0" borderId="89" xfId="0" applyFont="1" applyBorder="1" applyAlignment="1">
      <alignment horizontal="center" vertical="center" wrapText="1"/>
    </xf>
    <xf numFmtId="0" fontId="181" fillId="0" borderId="0" xfId="7216" applyFont="1" applyFill="1" applyBorder="1" applyAlignment="1">
      <alignment horizontal="left" vertical="center" wrapText="1"/>
    </xf>
    <xf numFmtId="0" fontId="181" fillId="31" borderId="117" xfId="7216" applyFont="1" applyFill="1" applyBorder="1" applyAlignment="1">
      <alignment horizontal="left" vertical="center" wrapText="1"/>
    </xf>
    <xf numFmtId="0" fontId="181" fillId="31" borderId="114" xfId="7216" applyFont="1" applyFill="1" applyBorder="1" applyAlignment="1">
      <alignment horizontal="left" vertical="center" wrapText="1"/>
    </xf>
    <xf numFmtId="0" fontId="0" fillId="31" borderId="114" xfId="0" applyFill="1" applyBorder="1" applyAlignment="1">
      <alignment horizontal="left" vertical="center" wrapText="1"/>
    </xf>
    <xf numFmtId="182" fontId="181" fillId="0" borderId="99" xfId="7216" applyNumberFormat="1" applyFont="1" applyFill="1" applyBorder="1" applyAlignment="1">
      <alignment horizontal="center" vertical="center" wrapText="1"/>
    </xf>
    <xf numFmtId="15" fontId="181" fillId="0" borderId="100" xfId="7216" applyNumberFormat="1" applyFont="1" applyFill="1" applyBorder="1" applyAlignment="1">
      <alignment horizontal="left" vertical="center" wrapText="1"/>
    </xf>
    <xf numFmtId="15" fontId="181" fillId="0" borderId="98" xfId="7216" applyNumberFormat="1" applyFont="1" applyFill="1" applyBorder="1" applyAlignment="1">
      <alignment horizontal="left" vertical="center" wrapText="1"/>
    </xf>
    <xf numFmtId="15" fontId="181" fillId="0" borderId="101" xfId="7216" applyNumberFormat="1" applyFont="1" applyFill="1" applyBorder="1" applyAlignment="1">
      <alignment horizontal="left" vertical="center" wrapText="1"/>
    </xf>
    <xf numFmtId="0" fontId="181" fillId="0" borderId="13" xfId="7216" applyFont="1" applyFill="1" applyBorder="1" applyAlignment="1">
      <alignment horizontal="left" vertical="center" wrapText="1"/>
    </xf>
    <xf numFmtId="0" fontId="181" fillId="0" borderId="15" xfId="7216" applyFont="1" applyFill="1" applyBorder="1" applyAlignment="1">
      <alignment horizontal="left" vertical="center" wrapText="1"/>
    </xf>
    <xf numFmtId="0" fontId="182" fillId="0" borderId="13" xfId="0" applyFont="1" applyBorder="1" applyAlignment="1">
      <alignment horizontal="left" vertical="center" wrapText="1"/>
    </xf>
    <xf numFmtId="0" fontId="182" fillId="0" borderId="13" xfId="0" applyFont="1" applyBorder="1" applyAlignment="1">
      <alignment horizontal="center" vertical="center" wrapText="1"/>
    </xf>
    <xf numFmtId="0" fontId="181" fillId="0" borderId="114" xfId="7216" applyFont="1" applyFill="1" applyBorder="1" applyAlignment="1">
      <alignment horizontal="left" vertical="center" wrapText="1"/>
    </xf>
    <xf numFmtId="0" fontId="36" fillId="31" borderId="117" xfId="7216" applyFont="1" applyFill="1" applyBorder="1" applyAlignment="1">
      <alignment horizontal="left" vertical="center" wrapText="1"/>
    </xf>
    <xf numFmtId="0" fontId="181" fillId="0" borderId="106" xfId="7216" applyFont="1" applyFill="1" applyBorder="1" applyAlignment="1">
      <alignment horizontal="left" vertical="center" wrapText="1"/>
    </xf>
    <xf numFmtId="0" fontId="181" fillId="0" borderId="117" xfId="0" applyFont="1" applyFill="1" applyBorder="1" applyAlignment="1">
      <alignment horizontal="left" vertical="center" wrapText="1"/>
    </xf>
    <xf numFmtId="0" fontId="189" fillId="0" borderId="106" xfId="7216" applyFont="1" applyFill="1" applyBorder="1" applyAlignment="1">
      <alignment horizontal="center" vertical="center" textRotation="90" wrapText="1"/>
    </xf>
    <xf numFmtId="0" fontId="189" fillId="0" borderId="13" xfId="7216" applyFont="1" applyFill="1" applyBorder="1" applyAlignment="1">
      <alignment horizontal="center" vertical="center" textRotation="90" wrapText="1"/>
    </xf>
    <xf numFmtId="0" fontId="189" fillId="0" borderId="15" xfId="7216" applyFont="1" applyFill="1" applyBorder="1" applyAlignment="1">
      <alignment horizontal="center" vertical="center" textRotation="90" wrapText="1"/>
    </xf>
    <xf numFmtId="0" fontId="180" fillId="0" borderId="120" xfId="7216" applyFont="1" applyFill="1" applyBorder="1" applyAlignment="1">
      <alignment horizontal="center" vertical="center" textRotation="90" wrapText="1"/>
    </xf>
    <xf numFmtId="0" fontId="180" fillId="0" borderId="117" xfId="7216" applyFont="1" applyFill="1" applyBorder="1" applyAlignment="1">
      <alignment horizontal="center" vertical="center" textRotation="90" wrapText="1"/>
    </xf>
    <xf numFmtId="0" fontId="180" fillId="0" borderId="13" xfId="7216" applyFont="1" applyFill="1" applyBorder="1" applyAlignment="1">
      <alignment horizontal="center" vertical="center" textRotation="90" wrapText="1"/>
    </xf>
    <xf numFmtId="0" fontId="180" fillId="0" borderId="15" xfId="7216" applyFont="1" applyFill="1" applyBorder="1" applyAlignment="1">
      <alignment horizontal="center" vertical="center" textRotation="90" wrapText="1"/>
    </xf>
    <xf numFmtId="0" fontId="182" fillId="0" borderId="117" xfId="0" applyFont="1" applyBorder="1" applyAlignment="1">
      <alignment horizontal="center" vertical="center" wrapText="1"/>
    </xf>
    <xf numFmtId="0" fontId="182" fillId="0" borderId="106" xfId="0" applyFont="1" applyBorder="1" applyAlignment="1">
      <alignment horizontal="center" vertical="center" wrapText="1"/>
    </xf>
    <xf numFmtId="0" fontId="180" fillId="21" borderId="115" xfId="7216" applyFont="1" applyFill="1" applyBorder="1" applyAlignment="1">
      <alignment horizontal="center" vertical="center" wrapText="1"/>
    </xf>
    <xf numFmtId="0" fontId="180" fillId="21" borderId="16" xfId="7216" applyFont="1" applyFill="1" applyBorder="1" applyAlignment="1">
      <alignment horizontal="center" vertical="center" wrapText="1"/>
    </xf>
    <xf numFmtId="0" fontId="180" fillId="21" borderId="122" xfId="7216" applyFont="1" applyFill="1" applyBorder="1" applyAlignment="1">
      <alignment horizontal="center" vertical="center" wrapText="1"/>
    </xf>
    <xf numFmtId="0" fontId="180" fillId="21" borderId="123" xfId="7216" applyFont="1" applyFill="1" applyBorder="1" applyAlignment="1">
      <alignment horizontal="center" vertical="center" wrapText="1"/>
    </xf>
    <xf numFmtId="0" fontId="180" fillId="21" borderId="124" xfId="7216" applyFont="1" applyFill="1" applyBorder="1" applyAlignment="1">
      <alignment horizontal="center" vertical="center" wrapText="1"/>
    </xf>
    <xf numFmtId="0" fontId="243" fillId="0" borderId="99" xfId="0" applyFont="1" applyBorder="1" applyAlignment="1">
      <alignment horizontal="center" vertical="center" wrapText="1" readingOrder="1"/>
    </xf>
    <xf numFmtId="0" fontId="194" fillId="0" borderId="16" xfId="7251" applyFont="1" applyBorder="1" applyAlignment="1">
      <alignment horizontal="left" vertical="center"/>
    </xf>
    <xf numFmtId="0" fontId="213" fillId="30" borderId="106" xfId="0" applyFont="1" applyFill="1" applyBorder="1" applyAlignment="1">
      <alignment horizontal="center" vertical="center" wrapText="1"/>
    </xf>
    <xf numFmtId="0" fontId="213" fillId="30" borderId="13" xfId="0" applyFont="1" applyFill="1" applyBorder="1" applyAlignment="1">
      <alignment horizontal="center" vertical="center" wrapText="1"/>
    </xf>
    <xf numFmtId="0" fontId="213" fillId="30" borderId="15" xfId="0" applyFont="1" applyFill="1" applyBorder="1" applyAlignment="1">
      <alignment horizontal="center" vertical="center" wrapText="1"/>
    </xf>
    <xf numFmtId="0" fontId="213" fillId="30" borderId="107" xfId="0" applyFont="1" applyFill="1" applyBorder="1" applyAlignment="1">
      <alignment horizontal="center" vertical="center"/>
    </xf>
    <xf numFmtId="0" fontId="213" fillId="30" borderId="108" xfId="0" applyFont="1" applyFill="1" applyBorder="1" applyAlignment="1">
      <alignment horizontal="center" vertical="center"/>
    </xf>
    <xf numFmtId="0" fontId="213" fillId="30" borderId="103" xfId="0" applyFont="1" applyFill="1" applyBorder="1" applyAlignment="1">
      <alignment horizontal="center" vertical="center"/>
    </xf>
    <xf numFmtId="0" fontId="213" fillId="30" borderId="107" xfId="0" applyFont="1" applyFill="1" applyBorder="1" applyAlignment="1">
      <alignment horizontal="center" vertical="center" wrapText="1"/>
    </xf>
    <xf numFmtId="0" fontId="213" fillId="30" borderId="108" xfId="0" applyFont="1" applyFill="1" applyBorder="1" applyAlignment="1">
      <alignment horizontal="center" vertical="center" wrapText="1"/>
    </xf>
    <xf numFmtId="0" fontId="213" fillId="30" borderId="103" xfId="0" applyFont="1" applyFill="1" applyBorder="1" applyAlignment="1">
      <alignment horizontal="center" vertical="center" wrapText="1"/>
    </xf>
    <xf numFmtId="0" fontId="213" fillId="30" borderId="10" xfId="0" applyFont="1" applyFill="1" applyBorder="1" applyAlignment="1">
      <alignment horizontal="center" vertical="center" wrapText="1"/>
    </xf>
    <xf numFmtId="0" fontId="213" fillId="30" borderId="0" xfId="0" applyFont="1" applyFill="1" applyAlignment="1">
      <alignment horizontal="center" vertical="center" wrapText="1"/>
    </xf>
    <xf numFmtId="0" fontId="213" fillId="30" borderId="11" xfId="0" applyFont="1" applyFill="1" applyBorder="1" applyAlignment="1">
      <alignment horizontal="center" vertical="center" wrapText="1"/>
    </xf>
    <xf numFmtId="0" fontId="188" fillId="0" borderId="100" xfId="0" applyFont="1" applyBorder="1" applyAlignment="1">
      <alignment horizontal="center" vertical="center" wrapText="1"/>
    </xf>
    <xf numFmtId="0" fontId="188" fillId="0" borderId="105" xfId="0" applyFont="1" applyBorder="1" applyAlignment="1">
      <alignment horizontal="center" vertical="center" wrapText="1"/>
    </xf>
    <xf numFmtId="0" fontId="213" fillId="30" borderId="100" xfId="0" applyFont="1" applyFill="1" applyBorder="1" applyAlignment="1">
      <alignment horizontal="center" vertical="center"/>
    </xf>
    <xf numFmtId="0" fontId="213" fillId="30" borderId="105" xfId="0" applyFont="1" applyFill="1" applyBorder="1" applyAlignment="1">
      <alignment horizontal="center" vertical="center"/>
    </xf>
    <xf numFmtId="0" fontId="213" fillId="30" borderId="99" xfId="0" applyFont="1" applyFill="1" applyBorder="1" applyAlignment="1">
      <alignment horizontal="center" vertical="center"/>
    </xf>
    <xf numFmtId="0" fontId="188" fillId="19" borderId="13" xfId="0" applyFont="1" applyFill="1" applyBorder="1" applyAlignment="1">
      <alignment horizontal="center" vertical="center" wrapText="1"/>
    </xf>
    <xf numFmtId="0" fontId="188" fillId="19" borderId="15" xfId="0" applyFont="1" applyFill="1" applyBorder="1" applyAlignment="1">
      <alignment horizontal="center" vertical="center" wrapText="1"/>
    </xf>
    <xf numFmtId="0" fontId="188" fillId="19" borderId="106" xfId="0" applyFont="1" applyFill="1" applyBorder="1" applyAlignment="1">
      <alignment horizontal="center" vertical="center" wrapText="1"/>
    </xf>
    <xf numFmtId="0" fontId="243" fillId="0" borderId="89" xfId="0" applyFont="1" applyBorder="1" applyAlignment="1">
      <alignment horizontal="center" vertical="center" wrapText="1" readingOrder="1"/>
    </xf>
    <xf numFmtId="0" fontId="243" fillId="0" borderId="13" xfId="0" applyFont="1" applyBorder="1" applyAlignment="1">
      <alignment horizontal="center" vertical="center" wrapText="1" readingOrder="1"/>
    </xf>
    <xf numFmtId="0" fontId="188" fillId="19" borderId="93" xfId="7251" applyFont="1" applyFill="1" applyBorder="1" applyAlignment="1">
      <alignment horizontal="center" vertical="center" wrapText="1"/>
    </xf>
    <xf numFmtId="0" fontId="188" fillId="19" borderId="90" xfId="7251" applyFont="1" applyFill="1" applyBorder="1" applyAlignment="1">
      <alignment horizontal="center" vertical="center" wrapText="1"/>
    </xf>
    <xf numFmtId="0" fontId="213" fillId="30" borderId="93" xfId="7251" applyFont="1" applyFill="1" applyBorder="1" applyAlignment="1">
      <alignment horizontal="center" vertical="center"/>
    </xf>
    <xf numFmtId="0" fontId="213" fillId="30" borderId="90" xfId="7251" applyFont="1" applyFill="1" applyBorder="1" applyAlignment="1">
      <alignment horizontal="center" vertical="center"/>
    </xf>
    <xf numFmtId="0" fontId="213" fillId="30" borderId="85" xfId="7251" applyFont="1" applyFill="1" applyBorder="1" applyAlignment="1">
      <alignment horizontal="center" vertical="center"/>
    </xf>
    <xf numFmtId="0" fontId="188" fillId="19" borderId="13" xfId="7251" applyFont="1" applyFill="1" applyBorder="1" applyAlignment="1">
      <alignment horizontal="center" vertical="center" wrapText="1"/>
    </xf>
    <xf numFmtId="0" fontId="188" fillId="19" borderId="15" xfId="7251" applyFont="1" applyFill="1" applyBorder="1" applyAlignment="1">
      <alignment horizontal="center" vertical="center" wrapText="1"/>
    </xf>
    <xf numFmtId="0" fontId="188" fillId="19" borderId="89" xfId="7251" applyFont="1" applyFill="1" applyBorder="1" applyAlignment="1">
      <alignment horizontal="center" vertical="center" wrapText="1"/>
    </xf>
    <xf numFmtId="0" fontId="194" fillId="0" borderId="0" xfId="7251" applyFont="1" applyAlignment="1">
      <alignment horizontal="left" vertical="center"/>
    </xf>
    <xf numFmtId="0" fontId="213" fillId="30" borderId="89" xfId="7251" applyFont="1" applyFill="1" applyBorder="1" applyAlignment="1">
      <alignment horizontal="center" vertical="center" wrapText="1"/>
    </xf>
    <xf numFmtId="0" fontId="213" fillId="30" borderId="13" xfId="7251" applyFont="1" applyFill="1" applyBorder="1" applyAlignment="1">
      <alignment horizontal="center" vertical="center" wrapText="1"/>
    </xf>
    <xf numFmtId="0" fontId="213" fillId="30" borderId="15" xfId="7251" applyFont="1" applyFill="1" applyBorder="1" applyAlignment="1">
      <alignment horizontal="center" vertical="center" wrapText="1"/>
    </xf>
    <xf numFmtId="0" fontId="213" fillId="30" borderId="100" xfId="7251" applyFont="1" applyFill="1" applyBorder="1" applyAlignment="1">
      <alignment horizontal="center" vertical="center" wrapText="1"/>
    </xf>
    <xf numFmtId="0" fontId="213" fillId="30" borderId="98" xfId="7251" applyFont="1" applyFill="1" applyBorder="1" applyAlignment="1">
      <alignment horizontal="center" vertical="center" wrapText="1"/>
    </xf>
    <xf numFmtId="0" fontId="213" fillId="30" borderId="101" xfId="7251" applyFont="1" applyFill="1" applyBorder="1" applyAlignment="1">
      <alignment horizontal="center" vertical="center" wrapText="1"/>
    </xf>
    <xf numFmtId="0" fontId="213" fillId="30" borderId="92" xfId="7251" applyFont="1" applyFill="1" applyBorder="1" applyAlignment="1">
      <alignment horizontal="center" vertical="center" wrapText="1"/>
    </xf>
    <xf numFmtId="0" fontId="213" fillId="30" borderId="63" xfId="7251" applyFont="1" applyFill="1" applyBorder="1" applyAlignment="1">
      <alignment horizontal="center" vertical="center" wrapText="1"/>
    </xf>
    <xf numFmtId="0" fontId="213" fillId="30" borderId="91" xfId="7251" applyFont="1" applyFill="1" applyBorder="1" applyAlignment="1">
      <alignment horizontal="center" vertical="center" wrapText="1"/>
    </xf>
    <xf numFmtId="0" fontId="213" fillId="30" borderId="10" xfId="7251" applyFont="1" applyFill="1" applyBorder="1" applyAlignment="1">
      <alignment horizontal="center" vertical="center" wrapText="1"/>
    </xf>
    <xf numFmtId="0" fontId="213" fillId="30" borderId="0" xfId="7251" applyFont="1" applyFill="1" applyBorder="1" applyAlignment="1">
      <alignment horizontal="center" vertical="center" wrapText="1"/>
    </xf>
    <xf numFmtId="0" fontId="213" fillId="30" borderId="11" xfId="7251" applyFont="1" applyFill="1" applyBorder="1" applyAlignment="1">
      <alignment horizontal="center" vertical="center" wrapText="1"/>
    </xf>
    <xf numFmtId="0" fontId="243" fillId="0" borderId="15" xfId="0" applyFont="1" applyBorder="1" applyAlignment="1">
      <alignment horizontal="center" vertical="center" wrapText="1" readingOrder="1"/>
    </xf>
    <xf numFmtId="0" fontId="213" fillId="30" borderId="92" xfId="7251" applyFont="1" applyFill="1" applyBorder="1" applyAlignment="1">
      <alignment horizontal="center" vertical="center"/>
    </xf>
    <xf numFmtId="0" fontId="213" fillId="30" borderId="63" xfId="7251" applyFont="1" applyFill="1" applyBorder="1" applyAlignment="1">
      <alignment horizontal="center" vertical="center"/>
    </xf>
    <xf numFmtId="0" fontId="213" fillId="30" borderId="91" xfId="7251" applyFont="1" applyFill="1" applyBorder="1" applyAlignment="1">
      <alignment horizontal="center" vertical="center"/>
    </xf>
    <xf numFmtId="0" fontId="243" fillId="0" borderId="117" xfId="0" applyFont="1" applyBorder="1" applyAlignment="1">
      <alignment horizontal="center" vertical="center" wrapText="1" readingOrder="1"/>
    </xf>
    <xf numFmtId="0" fontId="194" fillId="0" borderId="0" xfId="7251" applyFont="1" applyAlignment="1">
      <alignment horizontal="center" vertical="center"/>
    </xf>
    <xf numFmtId="0" fontId="250" fillId="0" borderId="0" xfId="0" applyFont="1" applyAlignment="1">
      <alignment horizontal="left" vertical="center" wrapText="1" readingOrder="1"/>
    </xf>
    <xf numFmtId="0" fontId="213" fillId="30" borderId="99" xfId="0" applyFont="1" applyFill="1" applyBorder="1" applyAlignment="1">
      <alignment horizontal="center" vertical="center" wrapText="1"/>
    </xf>
    <xf numFmtId="0" fontId="188" fillId="0" borderId="99" xfId="0" applyFont="1" applyBorder="1" applyAlignment="1">
      <alignment horizontal="center" vertical="center" wrapText="1"/>
    </xf>
    <xf numFmtId="0" fontId="188" fillId="19" borderId="99" xfId="0" applyFont="1" applyFill="1" applyBorder="1" applyAlignment="1">
      <alignment horizontal="center" vertical="center" wrapText="1"/>
    </xf>
    <xf numFmtId="0" fontId="213" fillId="30" borderId="95" xfId="7251" applyFont="1" applyFill="1" applyBorder="1" applyAlignment="1">
      <alignment horizontal="center" vertical="center"/>
    </xf>
    <xf numFmtId="0" fontId="243" fillId="0" borderId="106" xfId="7251" applyFont="1" applyBorder="1" applyAlignment="1">
      <alignment horizontal="center" vertical="center" wrapText="1" readingOrder="1"/>
    </xf>
    <xf numFmtId="0" fontId="243" fillId="0" borderId="15" xfId="7251" applyFont="1" applyBorder="1" applyAlignment="1">
      <alignment horizontal="center" vertical="center" wrapText="1" readingOrder="1"/>
    </xf>
    <xf numFmtId="0" fontId="273" fillId="30" borderId="100" xfId="7296" applyFont="1" applyFill="1" applyBorder="1" applyAlignment="1">
      <alignment horizontal="center" vertical="center" wrapText="1"/>
    </xf>
    <xf numFmtId="0" fontId="273" fillId="30" borderId="104" xfId="7296" applyFont="1" applyFill="1" applyBorder="1" applyAlignment="1">
      <alignment horizontal="center" vertical="center" wrapText="1"/>
    </xf>
    <xf numFmtId="0" fontId="273" fillId="30" borderId="105" xfId="7296" applyFont="1" applyFill="1" applyBorder="1" applyAlignment="1">
      <alignment horizontal="center" vertical="center" wrapText="1"/>
    </xf>
    <xf numFmtId="0" fontId="286" fillId="0" borderId="106" xfId="7296" applyFont="1" applyBorder="1" applyAlignment="1">
      <alignment horizontal="center" vertical="center"/>
    </xf>
    <xf numFmtId="0" fontId="286" fillId="0" borderId="13" xfId="7296" applyFont="1" applyBorder="1" applyAlignment="1">
      <alignment horizontal="center" vertical="center"/>
    </xf>
    <xf numFmtId="0" fontId="286" fillId="0" borderId="15" xfId="7296" applyFont="1" applyBorder="1" applyAlignment="1">
      <alignment horizontal="center" vertical="center"/>
    </xf>
    <xf numFmtId="0" fontId="172" fillId="0" borderId="106" xfId="7296" applyFont="1" applyBorder="1" applyAlignment="1">
      <alignment horizontal="center" vertical="center"/>
    </xf>
    <xf numFmtId="0" fontId="172" fillId="0" borderId="15" xfId="7296" applyFont="1" applyBorder="1" applyAlignment="1">
      <alignment horizontal="center" vertical="center"/>
    </xf>
    <xf numFmtId="0" fontId="273" fillId="30" borderId="100" xfId="0" applyFont="1" applyFill="1" applyBorder="1" applyAlignment="1">
      <alignment horizontal="center" vertical="center" wrapText="1"/>
    </xf>
    <xf numFmtId="0" fontId="273" fillId="30" borderId="104" xfId="0" applyFont="1" applyFill="1" applyBorder="1" applyAlignment="1">
      <alignment horizontal="center" vertical="center" wrapText="1"/>
    </xf>
    <xf numFmtId="0" fontId="273" fillId="30" borderId="105" xfId="0" applyFont="1" applyFill="1" applyBorder="1" applyAlignment="1">
      <alignment horizontal="center" vertical="center" wrapText="1"/>
    </xf>
    <xf numFmtId="0" fontId="281" fillId="0" borderId="0" xfId="7296" applyFont="1" applyAlignment="1">
      <alignment horizontal="center" vertical="center"/>
    </xf>
    <xf numFmtId="0" fontId="281" fillId="0" borderId="16" xfId="7296" applyFont="1" applyBorder="1" applyAlignment="1">
      <alignment horizontal="center" vertical="center"/>
    </xf>
    <xf numFmtId="0" fontId="172" fillId="0" borderId="117" xfId="59" applyFont="1" applyFill="1" applyBorder="1" applyAlignment="1">
      <alignment horizontal="center" vertical="center"/>
    </xf>
    <xf numFmtId="0" fontId="172" fillId="0" borderId="114" xfId="59" applyFont="1" applyFill="1" applyBorder="1" applyAlignment="1">
      <alignment horizontal="center" vertical="center"/>
    </xf>
    <xf numFmtId="0" fontId="286" fillId="0" borderId="120" xfId="0" applyFont="1" applyBorder="1" applyAlignment="1">
      <alignment horizontal="center" vertical="center"/>
    </xf>
    <xf numFmtId="0" fontId="273" fillId="30" borderId="122" xfId="59" applyFont="1" applyFill="1" applyBorder="1" applyAlignment="1">
      <alignment horizontal="center" vertical="center" wrapText="1"/>
    </xf>
    <xf numFmtId="0" fontId="273" fillId="30" borderId="123" xfId="59" applyFont="1" applyFill="1" applyBorder="1" applyAlignment="1">
      <alignment horizontal="center" vertical="center" wrapText="1"/>
    </xf>
    <xf numFmtId="0" fontId="273" fillId="30" borderId="124" xfId="59" applyFont="1" applyFill="1" applyBorder="1" applyAlignment="1">
      <alignment horizontal="center" vertical="center" wrapText="1"/>
    </xf>
    <xf numFmtId="0" fontId="286" fillId="0" borderId="106" xfId="0" applyFont="1" applyBorder="1" applyAlignment="1">
      <alignment horizontal="center" vertical="center"/>
    </xf>
    <xf numFmtId="0" fontId="286" fillId="0" borderId="13" xfId="0" applyFont="1" applyBorder="1" applyAlignment="1">
      <alignment horizontal="center" vertical="center"/>
    </xf>
    <xf numFmtId="0" fontId="286" fillId="0" borderId="114" xfId="0" applyFont="1" applyBorder="1" applyAlignment="1">
      <alignment horizontal="center" vertical="center"/>
    </xf>
    <xf numFmtId="0" fontId="172" fillId="0" borderId="106" xfId="0" applyFont="1" applyFill="1" applyBorder="1" applyAlignment="1">
      <alignment horizontal="center" vertical="center"/>
    </xf>
    <xf numFmtId="0" fontId="172" fillId="0" borderId="114" xfId="0" applyFont="1" applyFill="1" applyBorder="1" applyAlignment="1">
      <alignment horizontal="center" vertical="center"/>
    </xf>
    <xf numFmtId="0" fontId="184" fillId="0" borderId="122" xfId="59" applyFont="1" applyFill="1" applyBorder="1" applyAlignment="1">
      <alignment horizontal="center" textRotation="90" wrapText="1"/>
    </xf>
    <xf numFmtId="0" fontId="184" fillId="0" borderId="124" xfId="59" applyFont="1" applyFill="1" applyBorder="1" applyAlignment="1">
      <alignment horizontal="center" textRotation="90" wrapText="1"/>
    </xf>
    <xf numFmtId="0" fontId="28" fillId="0" borderId="122" xfId="59" applyFont="1" applyFill="1" applyBorder="1" applyAlignment="1">
      <alignment horizontal="center" textRotation="90" wrapText="1"/>
    </xf>
    <xf numFmtId="0" fontId="28" fillId="0" borderId="124" xfId="59" applyFont="1" applyFill="1" applyBorder="1" applyAlignment="1">
      <alignment horizontal="center" textRotation="90" wrapText="1"/>
    </xf>
    <xf numFmtId="0" fontId="28" fillId="0" borderId="122" xfId="59" applyFont="1" applyFill="1" applyBorder="1" applyAlignment="1">
      <alignment horizontal="center" textRotation="90"/>
    </xf>
    <xf numFmtId="0" fontId="28" fillId="0" borderId="124" xfId="59" applyFont="1" applyFill="1" applyBorder="1" applyAlignment="1">
      <alignment horizontal="center" textRotation="90"/>
    </xf>
    <xf numFmtId="0" fontId="243" fillId="0" borderId="117" xfId="59" applyFont="1" applyBorder="1" applyAlignment="1">
      <alignment horizontal="center" vertical="center"/>
    </xf>
    <xf numFmtId="0" fontId="243" fillId="0" borderId="114" xfId="59" applyFont="1" applyBorder="1" applyAlignment="1">
      <alignment horizontal="center" vertical="center"/>
    </xf>
    <xf numFmtId="0" fontId="179" fillId="0" borderId="0" xfId="7296" applyFont="1" applyAlignment="1">
      <alignment horizontal="center" vertical="center"/>
    </xf>
    <xf numFmtId="0" fontId="179" fillId="0" borderId="16" xfId="7296" applyFont="1" applyBorder="1" applyAlignment="1">
      <alignment horizontal="center" vertical="center"/>
    </xf>
    <xf numFmtId="0" fontId="184" fillId="0" borderId="100" xfId="7296" applyFont="1" applyFill="1" applyBorder="1" applyAlignment="1">
      <alignment horizontal="center" textRotation="90" wrapText="1"/>
    </xf>
    <xf numFmtId="0" fontId="184" fillId="0" borderId="105" xfId="7296" applyFont="1" applyFill="1" applyBorder="1" applyAlignment="1">
      <alignment horizontal="center" textRotation="90" wrapText="1"/>
    </xf>
    <xf numFmtId="0" fontId="36" fillId="0" borderId="100" xfId="7296" applyFont="1" applyFill="1" applyBorder="1" applyAlignment="1">
      <alignment horizontal="center" textRotation="90" wrapText="1"/>
    </xf>
    <xf numFmtId="0" fontId="36" fillId="0" borderId="105" xfId="7296" applyFont="1" applyFill="1" applyBorder="1" applyAlignment="1">
      <alignment horizontal="center" textRotation="90" wrapText="1"/>
    </xf>
    <xf numFmtId="0" fontId="36" fillId="0" borderId="100" xfId="7296" applyFont="1" applyFill="1" applyBorder="1" applyAlignment="1">
      <alignment horizontal="center" textRotation="90"/>
    </xf>
    <xf numFmtId="0" fontId="36" fillId="0" borderId="105" xfId="7296" applyFont="1" applyFill="1" applyBorder="1" applyAlignment="1">
      <alignment horizontal="center" textRotation="90"/>
    </xf>
    <xf numFmtId="0" fontId="180" fillId="0" borderId="106" xfId="7296" applyFont="1" applyBorder="1" applyAlignment="1">
      <alignment horizontal="center" vertical="center"/>
    </xf>
    <xf numFmtId="0" fontId="180" fillId="0" borderId="13" xfId="7296" applyFont="1" applyBorder="1" applyAlignment="1">
      <alignment horizontal="center" vertical="center"/>
    </xf>
    <xf numFmtId="0" fontId="180" fillId="0" borderId="15" xfId="7296" applyFont="1" applyBorder="1" applyAlignment="1">
      <alignment horizontal="center" vertical="center"/>
    </xf>
    <xf numFmtId="0" fontId="243" fillId="0" borderId="106" xfId="7296" applyFont="1" applyBorder="1" applyAlignment="1">
      <alignment horizontal="center" vertical="center"/>
    </xf>
    <xf numFmtId="0" fontId="243" fillId="0" borderId="15" xfId="7296" applyFont="1" applyBorder="1" applyAlignment="1">
      <alignment horizontal="center" vertical="center"/>
    </xf>
    <xf numFmtId="0" fontId="184" fillId="0" borderId="100" xfId="0" applyFont="1" applyFill="1" applyBorder="1" applyAlignment="1">
      <alignment horizontal="center" textRotation="90" wrapText="1"/>
    </xf>
    <xf numFmtId="0" fontId="184" fillId="0" borderId="105" xfId="0" applyFont="1" applyFill="1" applyBorder="1" applyAlignment="1">
      <alignment horizontal="center" textRotation="90" wrapText="1"/>
    </xf>
    <xf numFmtId="0" fontId="36" fillId="0" borderId="100" xfId="0" applyFont="1" applyFill="1" applyBorder="1" applyAlignment="1">
      <alignment horizontal="center" textRotation="90" wrapText="1"/>
    </xf>
    <xf numFmtId="0" fontId="36" fillId="0" borderId="105" xfId="0" applyFont="1" applyFill="1" applyBorder="1" applyAlignment="1">
      <alignment horizontal="center" textRotation="90" wrapText="1"/>
    </xf>
    <xf numFmtId="0" fontId="36" fillId="0" borderId="100" xfId="0" applyFont="1" applyFill="1" applyBorder="1" applyAlignment="1">
      <alignment horizontal="center" textRotation="90"/>
    </xf>
    <xf numFmtId="0" fontId="36" fillId="0" borderId="105" xfId="0" applyFont="1" applyFill="1" applyBorder="1" applyAlignment="1">
      <alignment horizontal="center" textRotation="90"/>
    </xf>
    <xf numFmtId="0" fontId="180" fillId="0" borderId="106" xfId="0" applyFont="1" applyBorder="1" applyAlignment="1">
      <alignment horizontal="center" vertical="center"/>
    </xf>
    <xf numFmtId="0" fontId="180" fillId="0" borderId="13" xfId="0" applyFont="1" applyBorder="1" applyAlignment="1">
      <alignment horizontal="center" vertical="center"/>
    </xf>
    <xf numFmtId="0" fontId="180" fillId="0" borderId="114" xfId="0" applyFont="1" applyBorder="1" applyAlignment="1">
      <alignment horizontal="center" vertical="center"/>
    </xf>
    <xf numFmtId="0" fontId="243" fillId="0" borderId="117" xfId="0" applyFont="1" applyBorder="1" applyAlignment="1">
      <alignment horizontal="center" vertical="center"/>
    </xf>
    <xf numFmtId="0" fontId="243" fillId="0" borderId="114" xfId="0" applyFont="1" applyBorder="1" applyAlignment="1">
      <alignment horizontal="center" vertical="center"/>
    </xf>
    <xf numFmtId="0" fontId="184" fillId="0" borderId="99" xfId="3799" applyFont="1" applyBorder="1" applyAlignment="1">
      <alignment horizontal="center" vertical="center" wrapText="1"/>
    </xf>
    <xf numFmtId="0" fontId="184" fillId="21" borderId="122" xfId="3799" applyFont="1" applyFill="1" applyBorder="1" applyAlignment="1">
      <alignment horizontal="center" vertical="center"/>
    </xf>
    <xf numFmtId="0" fontId="184" fillId="21" borderId="123" xfId="3799" applyFont="1" applyFill="1" applyBorder="1" applyAlignment="1">
      <alignment horizontal="center" vertical="center"/>
    </xf>
    <xf numFmtId="0" fontId="184" fillId="21" borderId="124" xfId="3799" applyFont="1" applyFill="1" applyBorder="1" applyAlignment="1">
      <alignment horizontal="center" vertical="center"/>
    </xf>
    <xf numFmtId="0" fontId="184" fillId="0" borderId="100" xfId="3799" applyFont="1" applyBorder="1" applyAlignment="1">
      <alignment horizontal="center" vertical="center" wrapText="1"/>
    </xf>
    <xf numFmtId="0" fontId="184" fillId="0" borderId="104" xfId="3799" applyFont="1" applyBorder="1" applyAlignment="1">
      <alignment horizontal="center" vertical="center" wrapText="1"/>
    </xf>
    <xf numFmtId="0" fontId="184" fillId="0" borderId="105" xfId="3799" applyFont="1" applyBorder="1" applyAlignment="1">
      <alignment horizontal="center" vertical="center" wrapText="1"/>
    </xf>
    <xf numFmtId="0" fontId="200" fillId="0" borderId="99" xfId="3799" applyFont="1" applyBorder="1" applyAlignment="1">
      <alignment horizontal="center" vertical="center"/>
    </xf>
    <xf numFmtId="0" fontId="36" fillId="0" borderId="89" xfId="4218" applyFont="1" applyBorder="1" applyAlignment="1">
      <alignment horizontal="center" vertical="center"/>
    </xf>
    <xf numFmtId="0" fontId="36" fillId="0" borderId="13" xfId="4218" applyFont="1" applyBorder="1" applyAlignment="1">
      <alignment horizontal="center" vertical="center"/>
    </xf>
    <xf numFmtId="0" fontId="36" fillId="0" borderId="15" xfId="4218" applyFont="1" applyBorder="1" applyAlignment="1">
      <alignment horizontal="center" vertical="center"/>
    </xf>
    <xf numFmtId="0" fontId="36" fillId="0" borderId="85" xfId="4218" applyFont="1" applyBorder="1" applyAlignment="1">
      <alignment horizontal="center"/>
    </xf>
    <xf numFmtId="0" fontId="36" fillId="0" borderId="106" xfId="4218" applyFont="1" applyBorder="1" applyAlignment="1">
      <alignment horizontal="center" vertical="center"/>
    </xf>
    <xf numFmtId="166" fontId="180" fillId="19" borderId="58" xfId="821" applyNumberFormat="1" applyFont="1" applyFill="1" applyBorder="1" applyAlignment="1">
      <alignment horizontal="center" vertical="center"/>
    </xf>
    <xf numFmtId="166" fontId="180" fillId="19" borderId="57" xfId="821" applyNumberFormat="1" applyFont="1" applyFill="1" applyBorder="1" applyAlignment="1">
      <alignment horizontal="center" vertical="center"/>
    </xf>
    <xf numFmtId="166" fontId="180" fillId="19" borderId="59" xfId="821" applyNumberFormat="1" applyFont="1" applyFill="1" applyBorder="1" applyAlignment="1">
      <alignment horizontal="center" vertical="center"/>
    </xf>
    <xf numFmtId="166" fontId="213" fillId="30" borderId="99" xfId="821" applyNumberFormat="1" applyFont="1" applyFill="1" applyBorder="1" applyAlignment="1">
      <alignment horizontal="center" vertical="center"/>
    </xf>
    <xf numFmtId="166" fontId="213" fillId="30" borderId="35" xfId="821" applyNumberFormat="1" applyFont="1" applyFill="1" applyBorder="1" applyAlignment="1">
      <alignment horizontal="center" vertical="center"/>
    </xf>
    <xf numFmtId="166" fontId="213" fillId="30" borderId="68" xfId="821" applyNumberFormat="1" applyFont="1" applyFill="1" applyBorder="1" applyAlignment="1">
      <alignment horizontal="center" vertical="center"/>
    </xf>
    <xf numFmtId="166" fontId="213" fillId="30" borderId="76" xfId="821" applyNumberFormat="1" applyFont="1" applyFill="1" applyBorder="1" applyAlignment="1">
      <alignment horizontal="center" vertical="center"/>
    </xf>
    <xf numFmtId="166" fontId="213" fillId="30" borderId="31" xfId="821" applyNumberFormat="1" applyFont="1" applyFill="1" applyBorder="1" applyAlignment="1">
      <alignment horizontal="center" vertical="center"/>
    </xf>
    <xf numFmtId="166" fontId="213" fillId="30" borderId="62" xfId="821" applyNumberFormat="1" applyFont="1" applyFill="1" applyBorder="1" applyAlignment="1">
      <alignment horizontal="center" vertical="center"/>
    </xf>
    <xf numFmtId="166" fontId="213" fillId="30" borderId="63" xfId="821" applyNumberFormat="1" applyFont="1" applyFill="1" applyBorder="1" applyAlignment="1">
      <alignment horizontal="center" vertical="center"/>
    </xf>
    <xf numFmtId="166" fontId="213" fillId="30" borderId="98" xfId="821" applyNumberFormat="1" applyFont="1" applyFill="1" applyBorder="1" applyAlignment="1">
      <alignment horizontal="center" vertical="center"/>
    </xf>
    <xf numFmtId="166" fontId="213" fillId="30" borderId="52" xfId="821" applyNumberFormat="1" applyFont="1" applyFill="1" applyBorder="1" applyAlignment="1">
      <alignment horizontal="center" vertical="center"/>
    </xf>
    <xf numFmtId="166" fontId="213" fillId="30" borderId="42" xfId="821" applyNumberFormat="1" applyFont="1" applyFill="1" applyBorder="1" applyAlignment="1">
      <alignment horizontal="center" vertical="center"/>
    </xf>
    <xf numFmtId="166" fontId="213" fillId="30" borderId="29" xfId="821" applyNumberFormat="1" applyFont="1" applyFill="1" applyBorder="1" applyAlignment="1">
      <alignment horizontal="center" vertical="center"/>
    </xf>
    <xf numFmtId="166" fontId="213" fillId="30" borderId="27" xfId="821" applyNumberFormat="1" applyFont="1" applyFill="1" applyBorder="1" applyAlignment="1">
      <alignment horizontal="center" vertical="center"/>
    </xf>
    <xf numFmtId="166" fontId="213" fillId="30" borderId="61" xfId="821" applyNumberFormat="1" applyFont="1" applyFill="1" applyBorder="1" applyAlignment="1">
      <alignment horizontal="center" vertical="center"/>
    </xf>
    <xf numFmtId="166" fontId="213" fillId="30" borderId="34" xfId="821" applyNumberFormat="1" applyFont="1" applyFill="1" applyBorder="1" applyAlignment="1">
      <alignment horizontal="center" vertical="center"/>
    </xf>
    <xf numFmtId="0" fontId="213" fillId="30" borderId="27" xfId="43" applyFont="1" applyFill="1" applyBorder="1" applyAlignment="1">
      <alignment horizontal="center" vertical="center"/>
    </xf>
    <xf numFmtId="0" fontId="213" fillId="30" borderId="0" xfId="43" applyFont="1" applyFill="1" applyBorder="1" applyAlignment="1">
      <alignment horizontal="center" vertical="center"/>
    </xf>
    <xf numFmtId="0" fontId="226" fillId="30" borderId="16" xfId="43" applyFont="1" applyFill="1" applyBorder="1" applyAlignment="1">
      <alignment horizontal="center" vertical="center"/>
    </xf>
    <xf numFmtId="0" fontId="181" fillId="0" borderId="0" xfId="43" applyFont="1" applyAlignment="1">
      <alignment horizontal="left" vertical="center"/>
    </xf>
    <xf numFmtId="166" fontId="180" fillId="19" borderId="53" xfId="821" applyNumberFormat="1" applyFont="1" applyFill="1" applyBorder="1" applyAlignment="1">
      <alignment horizontal="center" vertical="center"/>
    </xf>
    <xf numFmtId="166" fontId="180" fillId="19" borderId="48" xfId="821" applyNumberFormat="1" applyFont="1" applyFill="1" applyBorder="1" applyAlignment="1">
      <alignment horizontal="center" vertical="center"/>
    </xf>
    <xf numFmtId="166" fontId="180" fillId="19" borderId="49" xfId="821" applyNumberFormat="1" applyFont="1" applyFill="1" applyBorder="1" applyAlignment="1">
      <alignment horizontal="center" vertical="center"/>
    </xf>
    <xf numFmtId="0" fontId="213" fillId="30" borderId="58" xfId="43" applyFont="1" applyFill="1" applyBorder="1" applyAlignment="1">
      <alignment horizontal="center" vertical="center"/>
    </xf>
    <xf numFmtId="0" fontId="226" fillId="30" borderId="52" xfId="43" applyFont="1" applyFill="1" applyBorder="1" applyAlignment="1">
      <alignment horizontal="center" vertical="center"/>
    </xf>
    <xf numFmtId="0" fontId="184" fillId="19" borderId="99" xfId="626" applyFont="1" applyFill="1" applyBorder="1" applyAlignment="1">
      <alignment horizontal="center"/>
    </xf>
    <xf numFmtId="0" fontId="272" fillId="0" borderId="120" xfId="2237" applyFont="1" applyFill="1" applyBorder="1" applyAlignment="1">
      <alignment horizontal="left" vertical="center"/>
    </xf>
    <xf numFmtId="0" fontId="272" fillId="0" borderId="120" xfId="2237" applyFont="1" applyFill="1" applyBorder="1" applyAlignment="1">
      <alignment horizontal="center" vertical="center"/>
    </xf>
    <xf numFmtId="0" fontId="193" fillId="0" borderId="120" xfId="0" applyFont="1" applyFill="1" applyBorder="1" applyAlignment="1">
      <alignment horizontal="left" vertical="center"/>
    </xf>
    <xf numFmtId="0" fontId="193" fillId="31" borderId="117" xfId="2237" applyFont="1" applyFill="1" applyBorder="1" applyAlignment="1">
      <alignment horizontal="center" vertical="center"/>
    </xf>
    <xf numFmtId="0" fontId="0" fillId="0" borderId="114" xfId="0" applyBorder="1" applyAlignment="1">
      <alignment horizontal="center" vertical="center"/>
    </xf>
    <xf numFmtId="0" fontId="0" fillId="31" borderId="117" xfId="0" applyFill="1" applyBorder="1" applyAlignment="1">
      <alignment horizontal="center" vertical="center"/>
    </xf>
    <xf numFmtId="0" fontId="0" fillId="31" borderId="114" xfId="0" applyFill="1" applyBorder="1" applyAlignment="1">
      <alignment horizontal="center" vertical="center"/>
    </xf>
    <xf numFmtId="0" fontId="0" fillId="31" borderId="117" xfId="0" applyFill="1" applyBorder="1" applyAlignment="1">
      <alignment horizontal="left" vertical="center"/>
    </xf>
    <xf numFmtId="0" fontId="0" fillId="0" borderId="114" xfId="0" applyBorder="1" applyAlignment="1">
      <alignment horizontal="left" vertical="center"/>
    </xf>
    <xf numFmtId="0" fontId="193" fillId="31" borderId="117" xfId="2237" applyFont="1" applyFill="1" applyBorder="1" applyAlignment="1">
      <alignment horizontal="left" vertical="center"/>
    </xf>
    <xf numFmtId="0" fontId="193" fillId="31" borderId="13" xfId="2237" applyFont="1" applyFill="1" applyBorder="1" applyAlignment="1">
      <alignment horizontal="left" vertical="center"/>
    </xf>
    <xf numFmtId="0" fontId="193" fillId="31" borderId="114" xfId="2237" applyFont="1" applyFill="1" applyBorder="1" applyAlignment="1">
      <alignment horizontal="left" vertical="center"/>
    </xf>
    <xf numFmtId="0" fontId="0" fillId="31" borderId="114" xfId="0" applyFill="1" applyBorder="1" applyAlignment="1">
      <alignment horizontal="left" vertical="center"/>
    </xf>
    <xf numFmtId="0" fontId="193" fillId="0" borderId="122" xfId="2237" applyFont="1" applyFill="1" applyBorder="1" applyAlignment="1">
      <alignment horizontal="center"/>
    </xf>
    <xf numFmtId="0" fontId="193" fillId="0" borderId="123" xfId="2237" applyFont="1" applyFill="1" applyBorder="1" applyAlignment="1">
      <alignment horizontal="center"/>
    </xf>
    <xf numFmtId="0" fontId="193" fillId="0" borderId="124" xfId="2237" applyFont="1" applyFill="1" applyBorder="1" applyAlignment="1">
      <alignment horizontal="center"/>
    </xf>
    <xf numFmtId="0" fontId="193" fillId="31" borderId="13" xfId="2237" applyFont="1" applyFill="1" applyBorder="1" applyAlignment="1">
      <alignment horizontal="center" vertical="center"/>
    </xf>
    <xf numFmtId="0" fontId="193" fillId="31" borderId="114" xfId="2237" applyFont="1" applyFill="1" applyBorder="1" applyAlignment="1">
      <alignment horizontal="center" vertical="center"/>
    </xf>
    <xf numFmtId="0" fontId="193" fillId="0" borderId="120" xfId="2237" applyFont="1" applyFill="1" applyBorder="1" applyAlignment="1">
      <alignment horizontal="center" vertical="center"/>
    </xf>
    <xf numFmtId="0" fontId="193" fillId="0" borderId="120" xfId="0" applyFont="1" applyFill="1" applyBorder="1" applyAlignment="1">
      <alignment horizontal="center" vertical="center"/>
    </xf>
    <xf numFmtId="0" fontId="263" fillId="0" borderId="120" xfId="2237" applyFont="1" applyBorder="1" applyAlignment="1">
      <alignment horizontal="center" vertical="center" wrapText="1"/>
    </xf>
    <xf numFmtId="0" fontId="193" fillId="0" borderId="120" xfId="2237" applyFont="1" applyFill="1" applyBorder="1" applyAlignment="1">
      <alignment horizontal="left" vertical="center"/>
    </xf>
    <xf numFmtId="0" fontId="263" fillId="0" borderId="117" xfId="2237" applyFont="1" applyBorder="1" applyAlignment="1">
      <alignment horizontal="center" vertical="center" wrapText="1"/>
    </xf>
    <xf numFmtId="0" fontId="263" fillId="0" borderId="13" xfId="2237" applyFont="1" applyBorder="1" applyAlignment="1">
      <alignment horizontal="center" vertical="center" wrapText="1"/>
    </xf>
    <xf numFmtId="0" fontId="263" fillId="0" borderId="114" xfId="2237" applyFont="1" applyBorder="1" applyAlignment="1">
      <alignment horizontal="center" vertical="center" wrapText="1"/>
    </xf>
    <xf numFmtId="0" fontId="0" fillId="31" borderId="13" xfId="0" applyFill="1" applyBorder="1" applyAlignment="1">
      <alignment horizontal="center" vertical="center"/>
    </xf>
    <xf numFmtId="0" fontId="0" fillId="31" borderId="13" xfId="0" applyFill="1" applyBorder="1" applyAlignment="1">
      <alignment horizontal="left" vertical="center"/>
    </xf>
    <xf numFmtId="0" fontId="272" fillId="31" borderId="117" xfId="2237" applyFont="1" applyFill="1" applyBorder="1" applyAlignment="1">
      <alignment horizontal="left" vertical="center"/>
    </xf>
    <xf numFmtId="0" fontId="272" fillId="31" borderId="114" xfId="2237" applyFont="1" applyFill="1" applyBorder="1" applyAlignment="1">
      <alignment horizontal="left" vertical="center"/>
    </xf>
    <xf numFmtId="0" fontId="272" fillId="31" borderId="117" xfId="2237" applyFont="1" applyFill="1" applyBorder="1" applyAlignment="1">
      <alignment horizontal="center" vertical="center"/>
    </xf>
    <xf numFmtId="0" fontId="272" fillId="31" borderId="114" xfId="2237" applyFont="1" applyFill="1" applyBorder="1" applyAlignment="1">
      <alignment horizontal="center" vertical="center"/>
    </xf>
    <xf numFmtId="0" fontId="193" fillId="0" borderId="117" xfId="2237" applyFont="1" applyFill="1" applyBorder="1" applyAlignment="1">
      <alignment horizontal="left" vertical="center"/>
    </xf>
    <xf numFmtId="0" fontId="193" fillId="0" borderId="114" xfId="2237" applyFont="1" applyFill="1" applyBorder="1" applyAlignment="1">
      <alignment horizontal="left" vertical="center"/>
    </xf>
    <xf numFmtId="0" fontId="272" fillId="0" borderId="117" xfId="2237" applyFont="1" applyFill="1" applyBorder="1" applyAlignment="1">
      <alignment horizontal="center" vertical="center"/>
    </xf>
    <xf numFmtId="0" fontId="272" fillId="0" borderId="114" xfId="2237" applyFont="1" applyFill="1" applyBorder="1" applyAlignment="1">
      <alignment horizontal="center" vertical="center"/>
    </xf>
    <xf numFmtId="0" fontId="185" fillId="0" borderId="0" xfId="0" applyFont="1" applyBorder="1" applyAlignment="1">
      <alignment horizontal="left"/>
    </xf>
    <xf numFmtId="0" fontId="184" fillId="0" borderId="106" xfId="0" applyFont="1" applyBorder="1" applyAlignment="1">
      <alignment horizontal="center" vertical="center"/>
    </xf>
    <xf numFmtId="0" fontId="184" fillId="0" borderId="13" xfId="0" applyFont="1" applyBorder="1" applyAlignment="1">
      <alignment horizontal="center" vertical="center"/>
    </xf>
    <xf numFmtId="0" fontId="184" fillId="0" borderId="114" xfId="0" applyFont="1" applyBorder="1" applyAlignment="1">
      <alignment horizontal="center" vertical="center"/>
    </xf>
    <xf numFmtId="0" fontId="213" fillId="30" borderId="99" xfId="46" applyFont="1" applyFill="1" applyBorder="1" applyAlignment="1">
      <alignment horizontal="center" vertical="center"/>
    </xf>
    <xf numFmtId="0" fontId="0" fillId="28" borderId="120" xfId="0" applyFill="1" applyBorder="1" applyAlignment="1">
      <alignment horizontal="center" vertical="center" wrapText="1"/>
    </xf>
    <xf numFmtId="0" fontId="0" fillId="28" borderId="122" xfId="0" applyFill="1" applyBorder="1" applyAlignment="1">
      <alignment horizontal="center" vertical="center" wrapText="1"/>
    </xf>
    <xf numFmtId="0" fontId="0" fillId="28" borderId="123" xfId="0" applyFill="1" applyBorder="1" applyAlignment="1">
      <alignment horizontal="center" vertical="center" wrapText="1"/>
    </xf>
    <xf numFmtId="0" fontId="0" fillId="28" borderId="124" xfId="0" applyFill="1" applyBorder="1" applyAlignment="1">
      <alignment horizontal="center" vertical="center" wrapText="1"/>
    </xf>
    <xf numFmtId="0" fontId="36" fillId="28" borderId="100" xfId="7303" applyFont="1" applyFill="1" applyBorder="1" applyAlignment="1">
      <alignment horizontal="left"/>
    </xf>
    <xf numFmtId="0" fontId="36" fillId="28" borderId="105" xfId="7303" applyFont="1" applyFill="1" applyBorder="1" applyAlignment="1">
      <alignment horizontal="left"/>
    </xf>
    <xf numFmtId="0" fontId="184" fillId="40" borderId="99" xfId="7266" applyFont="1" applyFill="1" applyBorder="1" applyAlignment="1">
      <alignment horizontal="center"/>
    </xf>
    <xf numFmtId="0" fontId="184" fillId="25" borderId="99" xfId="7266" applyFont="1" applyFill="1" applyBorder="1" applyAlignment="1">
      <alignment horizontal="center"/>
    </xf>
    <xf numFmtId="0" fontId="36" fillId="28" borderId="99" xfId="7266" applyFont="1" applyFill="1" applyBorder="1" applyAlignment="1">
      <alignment horizontal="center"/>
    </xf>
    <xf numFmtId="0" fontId="36" fillId="28" borderId="100" xfId="7303" applyFont="1" applyFill="1" applyBorder="1" applyAlignment="1">
      <alignment horizontal="center"/>
    </xf>
    <xf numFmtId="0" fontId="36" fillId="28" borderId="104" xfId="7303" applyFont="1" applyFill="1" applyBorder="1" applyAlignment="1">
      <alignment horizontal="center"/>
    </xf>
    <xf numFmtId="0" fontId="36" fillId="28" borderId="105" xfId="7303" applyFont="1" applyFill="1" applyBorder="1" applyAlignment="1">
      <alignment horizontal="center"/>
    </xf>
    <xf numFmtId="0" fontId="32" fillId="28" borderId="99" xfId="7269" applyFont="1" applyFill="1" applyBorder="1" applyAlignment="1">
      <alignment horizontal="center" vertical="center"/>
    </xf>
    <xf numFmtId="0" fontId="36" fillId="28" borderId="99" xfId="7269" applyFont="1" applyFill="1" applyBorder="1" applyAlignment="1">
      <alignment horizontal="center" vertical="center"/>
    </xf>
    <xf numFmtId="0" fontId="184" fillId="40" borderId="99" xfId="7269" applyFont="1" applyFill="1" applyBorder="1" applyAlignment="1">
      <alignment horizontal="center"/>
    </xf>
    <xf numFmtId="0" fontId="184" fillId="25" borderId="99" xfId="7269" applyFont="1" applyFill="1" applyBorder="1" applyAlignment="1">
      <alignment horizontal="center"/>
    </xf>
    <xf numFmtId="0" fontId="36" fillId="28" borderId="99" xfId="7269" applyFont="1" applyFill="1" applyBorder="1" applyAlignment="1">
      <alignment horizontal="center"/>
    </xf>
    <xf numFmtId="0" fontId="32" fillId="28" borderId="99" xfId="7269" applyFont="1" applyFill="1" applyBorder="1" applyAlignment="1">
      <alignment horizontal="center"/>
    </xf>
    <xf numFmtId="0" fontId="28" fillId="28" borderId="122" xfId="7269" applyFont="1" applyFill="1" applyBorder="1" applyAlignment="1">
      <alignment horizontal="center"/>
    </xf>
    <xf numFmtId="0" fontId="28" fillId="28" borderId="124" xfId="7269" applyFont="1" applyFill="1" applyBorder="1" applyAlignment="1">
      <alignment horizontal="center"/>
    </xf>
    <xf numFmtId="14" fontId="33" fillId="0" borderId="120" xfId="7316" applyNumberFormat="1" applyBorder="1" applyAlignment="1">
      <alignment vertical="center" wrapText="1"/>
    </xf>
    <xf numFmtId="0" fontId="33" fillId="0" borderId="120" xfId="7316" applyBorder="1" applyAlignment="1">
      <alignment vertical="center" wrapText="1"/>
    </xf>
    <xf numFmtId="14" fontId="181" fillId="0" borderId="122" xfId="7316" applyNumberFormat="1" applyFont="1" applyBorder="1" applyAlignment="1">
      <alignment vertical="center" wrapText="1"/>
    </xf>
    <xf numFmtId="14" fontId="181" fillId="0" borderId="124" xfId="7316" applyNumberFormat="1" applyFont="1" applyBorder="1" applyAlignment="1">
      <alignment vertical="center" wrapText="1"/>
    </xf>
    <xf numFmtId="14" fontId="181" fillId="0" borderId="120" xfId="7316" applyNumberFormat="1" applyFont="1" applyBorder="1" applyAlignment="1">
      <alignment vertical="center" wrapText="1"/>
    </xf>
    <xf numFmtId="0" fontId="213" fillId="30" borderId="122" xfId="7317" applyFont="1" applyFill="1" applyBorder="1" applyAlignment="1">
      <alignment horizontal="center" vertical="center"/>
    </xf>
    <xf numFmtId="0" fontId="213" fillId="30" borderId="123" xfId="7317" applyFont="1" applyFill="1" applyBorder="1" applyAlignment="1">
      <alignment horizontal="center" vertical="center"/>
    </xf>
    <xf numFmtId="0" fontId="213" fillId="30" borderId="124" xfId="7317" applyFont="1" applyFill="1" applyBorder="1" applyAlignment="1">
      <alignment horizontal="center" vertical="center"/>
    </xf>
    <xf numFmtId="0" fontId="213" fillId="30" borderId="120" xfId="7317" applyFont="1" applyFill="1" applyBorder="1" applyAlignment="1">
      <alignment horizontal="center" vertical="center" wrapText="1"/>
    </xf>
    <xf numFmtId="0" fontId="213" fillId="30" borderId="122" xfId="7317" applyFont="1" applyFill="1" applyBorder="1" applyAlignment="1">
      <alignment horizontal="center" vertical="center" wrapText="1"/>
    </xf>
    <xf numFmtId="0" fontId="213" fillId="30" borderId="123" xfId="7317" applyFont="1" applyFill="1" applyBorder="1" applyAlignment="1">
      <alignment horizontal="center" vertical="center" wrapText="1"/>
    </xf>
    <xf numFmtId="0" fontId="213" fillId="30" borderId="124" xfId="7317" applyFont="1" applyFill="1" applyBorder="1" applyAlignment="1">
      <alignment horizontal="center" vertical="center" wrapText="1"/>
    </xf>
    <xf numFmtId="0" fontId="180" fillId="0" borderId="122" xfId="7317" applyFont="1" applyFill="1" applyBorder="1" applyAlignment="1">
      <alignment horizontal="center" vertical="center"/>
    </xf>
    <xf numFmtId="0" fontId="180" fillId="0" borderId="124" xfId="7317" applyFont="1" applyFill="1" applyBorder="1" applyAlignment="1">
      <alignment horizontal="center" vertical="center"/>
    </xf>
    <xf numFmtId="0" fontId="213" fillId="30" borderId="120" xfId="7316" applyFont="1" applyFill="1" applyBorder="1" applyAlignment="1">
      <alignment horizontal="center" vertical="center"/>
    </xf>
    <xf numFmtId="0" fontId="213" fillId="30" borderId="120" xfId="7317" applyFont="1" applyFill="1" applyBorder="1" applyAlignment="1">
      <alignment horizontal="center" vertical="center"/>
    </xf>
    <xf numFmtId="0" fontId="213" fillId="30" borderId="120" xfId="7316" applyFont="1" applyFill="1" applyBorder="1" applyAlignment="1">
      <alignment horizontal="center" vertical="center" wrapText="1"/>
    </xf>
    <xf numFmtId="0" fontId="241" fillId="0" borderId="0" xfId="7220" applyBorder="1" applyAlignment="1">
      <alignment horizontal="left" vertical="top" wrapText="1"/>
    </xf>
    <xf numFmtId="0" fontId="213" fillId="30" borderId="99" xfId="7220" applyFont="1" applyFill="1" applyBorder="1" applyAlignment="1">
      <alignment horizontal="center" vertical="top" wrapText="1"/>
    </xf>
    <xf numFmtId="0" fontId="181" fillId="0" borderId="100" xfId="7220" applyFont="1" applyBorder="1" applyAlignment="1">
      <alignment horizontal="center" vertical="center" wrapText="1"/>
    </xf>
    <xf numFmtId="0" fontId="181" fillId="0" borderId="105" xfId="7220" applyFont="1" applyBorder="1" applyAlignment="1">
      <alignment horizontal="center" vertical="center" wrapText="1"/>
    </xf>
    <xf numFmtId="0" fontId="181" fillId="18" borderId="88" xfId="0" applyFont="1" applyFill="1" applyBorder="1" applyAlignment="1">
      <alignment horizontal="center"/>
    </xf>
    <xf numFmtId="0" fontId="181" fillId="18" borderId="87" xfId="0" applyFont="1" applyFill="1" applyBorder="1" applyAlignment="1">
      <alignment horizontal="center"/>
    </xf>
    <xf numFmtId="0" fontId="181" fillId="18" borderId="10" xfId="0" applyFont="1" applyFill="1" applyBorder="1" applyAlignment="1">
      <alignment horizontal="center"/>
    </xf>
    <xf numFmtId="0" fontId="181" fillId="18" borderId="11" xfId="0" applyFont="1" applyFill="1" applyBorder="1" applyAlignment="1">
      <alignment horizontal="center"/>
    </xf>
    <xf numFmtId="0" fontId="181" fillId="18" borderId="12" xfId="0" applyFont="1" applyFill="1" applyBorder="1" applyAlignment="1">
      <alignment horizontal="center"/>
    </xf>
    <xf numFmtId="0" fontId="181" fillId="18" borderId="14" xfId="0" applyFont="1" applyFill="1" applyBorder="1" applyAlignment="1">
      <alignment horizontal="center"/>
    </xf>
    <xf numFmtId="0" fontId="180" fillId="18" borderId="82" xfId="0" applyFont="1" applyFill="1" applyBorder="1" applyAlignment="1">
      <alignment horizontal="center"/>
    </xf>
    <xf numFmtId="0" fontId="180" fillId="18" borderId="84" xfId="0" applyFont="1" applyFill="1" applyBorder="1" applyAlignment="1">
      <alignment horizontal="center"/>
    </xf>
    <xf numFmtId="0" fontId="180" fillId="18" borderId="98" xfId="0" applyFont="1" applyFill="1" applyBorder="1" applyAlignment="1">
      <alignment horizontal="center"/>
    </xf>
    <xf numFmtId="0" fontId="180" fillId="18" borderId="104" xfId="0" applyFont="1" applyFill="1" applyBorder="1" applyAlignment="1">
      <alignment horizontal="center"/>
    </xf>
    <xf numFmtId="0" fontId="180" fillId="18" borderId="123" xfId="0" applyFont="1" applyFill="1" applyBorder="1" applyAlignment="1">
      <alignment horizontal="center"/>
    </xf>
    <xf numFmtId="0" fontId="180" fillId="18" borderId="83" xfId="0" applyFont="1" applyFill="1" applyBorder="1" applyAlignment="1">
      <alignment horizontal="center"/>
    </xf>
    <xf numFmtId="0" fontId="200" fillId="19" borderId="99" xfId="0" applyFont="1" applyFill="1" applyBorder="1" applyAlignment="1">
      <alignment horizontal="center" vertical="center"/>
    </xf>
    <xf numFmtId="0" fontId="238" fillId="0" borderId="0" xfId="0" applyFont="1" applyFill="1" applyBorder="1" applyAlignment="1">
      <alignment horizontal="center"/>
    </xf>
    <xf numFmtId="0" fontId="180" fillId="18" borderId="99" xfId="0" applyFont="1" applyFill="1" applyBorder="1" applyAlignment="1">
      <alignment horizontal="center" vertical="center"/>
    </xf>
    <xf numFmtId="0" fontId="180" fillId="18" borderId="77" xfId="0" applyFont="1" applyFill="1" applyBorder="1" applyAlignment="1">
      <alignment horizontal="center" vertical="center" wrapText="1"/>
    </xf>
    <xf numFmtId="0" fontId="180" fillId="18" borderId="13" xfId="0" applyFont="1" applyFill="1" applyBorder="1" applyAlignment="1">
      <alignment horizontal="center" vertical="center" wrapText="1"/>
    </xf>
    <xf numFmtId="0" fontId="180" fillId="18" borderId="15" xfId="0" applyFont="1" applyFill="1" applyBorder="1" applyAlignment="1">
      <alignment horizontal="center" vertical="center" wrapText="1"/>
    </xf>
    <xf numFmtId="0" fontId="200" fillId="19" borderId="77" xfId="0" applyFont="1" applyFill="1" applyBorder="1" applyAlignment="1">
      <alignment horizontal="center" vertical="center"/>
    </xf>
    <xf numFmtId="0" fontId="200" fillId="19" borderId="13" xfId="0" applyFont="1" applyFill="1" applyBorder="1" applyAlignment="1">
      <alignment horizontal="center" vertical="center"/>
    </xf>
    <xf numFmtId="0" fontId="200" fillId="19" borderId="15" xfId="0" applyFont="1" applyFill="1" applyBorder="1" applyAlignment="1">
      <alignment horizontal="center" vertical="center"/>
    </xf>
    <xf numFmtId="0" fontId="181" fillId="21" borderId="117" xfId="7293" applyFont="1" applyFill="1" applyBorder="1" applyAlignment="1">
      <alignment horizontal="center" vertical="center" wrapText="1"/>
    </xf>
    <xf numFmtId="0" fontId="181" fillId="21" borderId="13" xfId="7293" applyFont="1" applyFill="1" applyBorder="1" applyAlignment="1">
      <alignment horizontal="center" vertical="center" wrapText="1"/>
    </xf>
    <xf numFmtId="0" fontId="181" fillId="21" borderId="114" xfId="7293" applyFont="1" applyFill="1" applyBorder="1" applyAlignment="1">
      <alignment horizontal="center" vertical="center" wrapText="1"/>
    </xf>
    <xf numFmtId="0" fontId="181" fillId="21" borderId="117" xfId="7293" applyFont="1" applyFill="1" applyBorder="1" applyAlignment="1">
      <alignment horizontal="left" vertical="center" wrapText="1"/>
    </xf>
    <xf numFmtId="0" fontId="181" fillId="21" borderId="114" xfId="7293" applyFont="1" applyFill="1" applyBorder="1" applyAlignment="1">
      <alignment horizontal="left" vertical="center" wrapText="1"/>
    </xf>
    <xf numFmtId="0" fontId="181" fillId="21" borderId="117" xfId="2237" applyFont="1" applyFill="1" applyBorder="1" applyAlignment="1">
      <alignment horizontal="left" vertical="center" wrapText="1"/>
    </xf>
    <xf numFmtId="0" fontId="181" fillId="21" borderId="99" xfId="7293" applyFont="1" applyFill="1" applyBorder="1" applyAlignment="1">
      <alignment horizontal="center" vertical="center" wrapText="1"/>
    </xf>
    <xf numFmtId="0" fontId="181" fillId="21" borderId="13" xfId="7293" applyFont="1" applyFill="1" applyBorder="1" applyAlignment="1">
      <alignment horizontal="left" vertical="center" wrapText="1"/>
    </xf>
    <xf numFmtId="0" fontId="0" fillId="0" borderId="13" xfId="0" applyBorder="1" applyAlignment="1">
      <alignment horizontal="left" vertical="center" wrapText="1"/>
    </xf>
    <xf numFmtId="0" fontId="181" fillId="21" borderId="99" xfId="7293" applyFont="1" applyFill="1" applyBorder="1" applyAlignment="1">
      <alignment horizontal="left" vertical="center" wrapText="1"/>
    </xf>
    <xf numFmtId="0" fontId="181" fillId="0" borderId="99" xfId="2237" applyFont="1" applyBorder="1" applyAlignment="1">
      <alignment horizontal="left" vertical="center" wrapText="1"/>
    </xf>
    <xf numFmtId="0" fontId="181" fillId="0" borderId="99" xfId="2237" applyFont="1" applyBorder="1" applyAlignment="1">
      <alignment horizontal="center" vertical="center" wrapText="1"/>
    </xf>
    <xf numFmtId="0" fontId="181" fillId="27" borderId="117" xfId="2237" applyFont="1" applyFill="1" applyBorder="1" applyAlignment="1">
      <alignment horizontal="center" vertical="center" wrapText="1"/>
    </xf>
    <xf numFmtId="0" fontId="181" fillId="27" borderId="114" xfId="2237" applyFont="1" applyFill="1" applyBorder="1" applyAlignment="1">
      <alignment horizontal="center" vertical="center" wrapText="1"/>
    </xf>
    <xf numFmtId="0" fontId="181" fillId="27" borderId="117" xfId="7293" applyFont="1" applyFill="1" applyBorder="1" applyAlignment="1">
      <alignment horizontal="left" vertical="center" wrapText="1"/>
    </xf>
    <xf numFmtId="0" fontId="181" fillId="27" borderId="114" xfId="7293" applyFont="1" applyFill="1" applyBorder="1" applyAlignment="1">
      <alignment horizontal="left" vertical="center" wrapText="1"/>
    </xf>
    <xf numFmtId="0" fontId="181" fillId="27" borderId="117" xfId="2237" applyFont="1" applyFill="1" applyBorder="1" applyAlignment="1">
      <alignment horizontal="left" vertical="center" wrapText="1"/>
    </xf>
    <xf numFmtId="0" fontId="181" fillId="27" borderId="114" xfId="2237" applyFont="1" applyFill="1" applyBorder="1" applyAlignment="1">
      <alignment horizontal="left" vertical="center" wrapText="1"/>
    </xf>
    <xf numFmtId="0" fontId="181" fillId="26" borderId="117" xfId="7293" applyFont="1" applyFill="1" applyBorder="1" applyAlignment="1">
      <alignment horizontal="center" vertical="center" wrapText="1"/>
    </xf>
    <xf numFmtId="0" fontId="181" fillId="26" borderId="114" xfId="7293" applyFont="1" applyFill="1" applyBorder="1" applyAlignment="1">
      <alignment horizontal="center" vertical="center" wrapText="1"/>
    </xf>
    <xf numFmtId="0" fontId="181" fillId="26" borderId="117" xfId="7293" applyFont="1" applyFill="1" applyBorder="1" applyAlignment="1">
      <alignment horizontal="left" vertical="center" wrapText="1"/>
    </xf>
    <xf numFmtId="0" fontId="181" fillId="26" borderId="13" xfId="7293" applyFont="1" applyFill="1" applyBorder="1" applyAlignment="1">
      <alignment horizontal="left" vertical="center" wrapText="1"/>
    </xf>
    <xf numFmtId="0" fontId="181" fillId="26" borderId="114" xfId="7293" applyFont="1" applyFill="1" applyBorder="1" applyAlignment="1">
      <alignment horizontal="left" vertical="center" wrapText="1"/>
    </xf>
    <xf numFmtId="0" fontId="181" fillId="26" borderId="13" xfId="7293" applyFont="1" applyFill="1" applyBorder="1" applyAlignment="1">
      <alignment horizontal="center" vertical="center" wrapText="1"/>
    </xf>
    <xf numFmtId="0" fontId="181" fillId="27" borderId="117" xfId="7293" applyFont="1" applyFill="1" applyBorder="1" applyAlignment="1">
      <alignment horizontal="center" vertical="center" wrapText="1"/>
    </xf>
    <xf numFmtId="0" fontId="181" fillId="27" borderId="114" xfId="7293" applyFont="1" applyFill="1" applyBorder="1" applyAlignment="1">
      <alignment horizontal="center" vertical="center" wrapText="1"/>
    </xf>
    <xf numFmtId="0" fontId="181" fillId="0" borderId="13" xfId="2237" applyFont="1" applyBorder="1" applyAlignment="1">
      <alignment horizontal="left" vertical="center" wrapText="1"/>
    </xf>
    <xf numFmtId="0" fontId="181" fillId="26" borderId="99" xfId="7293" applyFont="1" applyFill="1" applyBorder="1" applyAlignment="1">
      <alignment horizontal="center" vertical="center" wrapText="1"/>
    </xf>
    <xf numFmtId="0" fontId="0" fillId="0" borderId="114" xfId="0" applyBorder="1" applyAlignment="1">
      <alignment horizontal="center" vertical="center" wrapText="1"/>
    </xf>
    <xf numFmtId="0" fontId="181" fillId="0" borderId="13" xfId="2237" applyFont="1" applyBorder="1" applyAlignment="1">
      <alignment horizontal="center" vertical="center" wrapText="1"/>
    </xf>
    <xf numFmtId="0" fontId="181" fillId="20" borderId="99" xfId="7293" applyFont="1" applyFill="1" applyBorder="1" applyAlignment="1">
      <alignment horizontal="center" vertical="center" wrapText="1"/>
    </xf>
    <xf numFmtId="0" fontId="181" fillId="27" borderId="13" xfId="7293" applyFont="1" applyFill="1" applyBorder="1" applyAlignment="1">
      <alignment horizontal="left" vertical="center" wrapText="1"/>
    </xf>
    <xf numFmtId="0" fontId="181" fillId="27" borderId="13" xfId="7293" applyFont="1" applyFill="1" applyBorder="1" applyAlignment="1">
      <alignment horizontal="center" vertical="center" wrapText="1"/>
    </xf>
    <xf numFmtId="0" fontId="181" fillId="27" borderId="99" xfId="7293" applyFont="1" applyFill="1" applyBorder="1" applyAlignment="1">
      <alignment horizontal="center" vertical="center" wrapText="1"/>
    </xf>
    <xf numFmtId="0" fontId="181" fillId="27" borderId="106" xfId="7293" applyFont="1" applyFill="1" applyBorder="1" applyAlignment="1">
      <alignment horizontal="center" vertical="center" wrapText="1"/>
    </xf>
    <xf numFmtId="0" fontId="181" fillId="27" borderId="15" xfId="7293" applyFont="1" applyFill="1" applyBorder="1" applyAlignment="1">
      <alignment horizontal="center" vertical="center" wrapText="1"/>
    </xf>
    <xf numFmtId="0" fontId="181" fillId="32" borderId="117" xfId="7293" applyFont="1" applyFill="1" applyBorder="1" applyAlignment="1">
      <alignment horizontal="center" vertical="center" wrapText="1"/>
    </xf>
    <xf numFmtId="0" fontId="181" fillId="32" borderId="13" xfId="7293" applyFont="1" applyFill="1" applyBorder="1" applyAlignment="1">
      <alignment horizontal="center" vertical="center" wrapText="1"/>
    </xf>
    <xf numFmtId="0" fontId="181" fillId="32" borderId="114" xfId="7293" applyFont="1" applyFill="1" applyBorder="1" applyAlignment="1">
      <alignment horizontal="center" vertical="center" wrapText="1"/>
    </xf>
    <xf numFmtId="0" fontId="180" fillId="0" borderId="117" xfId="7293" applyFont="1" applyBorder="1" applyAlignment="1">
      <alignment horizontal="center" vertical="center" textRotation="90" wrapText="1"/>
    </xf>
    <xf numFmtId="0" fontId="180" fillId="0" borderId="13" xfId="7293" applyFont="1" applyBorder="1" applyAlignment="1">
      <alignment horizontal="center" vertical="center" textRotation="90" wrapText="1"/>
    </xf>
    <xf numFmtId="0" fontId="180" fillId="0" borderId="114" xfId="7293" applyFont="1" applyBorder="1" applyAlignment="1">
      <alignment horizontal="center" vertical="center" textRotation="90" wrapText="1"/>
    </xf>
    <xf numFmtId="0" fontId="181" fillId="28" borderId="117" xfId="7293" applyFont="1" applyFill="1" applyBorder="1" applyAlignment="1">
      <alignment horizontal="left" vertical="center" wrapText="1"/>
    </xf>
    <xf numFmtId="0" fontId="181" fillId="28" borderId="114" xfId="7293" applyFont="1" applyFill="1" applyBorder="1" applyAlignment="1">
      <alignment horizontal="left" vertical="center" wrapText="1"/>
    </xf>
    <xf numFmtId="0" fontId="181" fillId="28" borderId="117" xfId="7293" applyFont="1" applyFill="1" applyBorder="1" applyAlignment="1">
      <alignment horizontal="center" vertical="center" wrapText="1"/>
    </xf>
    <xf numFmtId="0" fontId="181" fillId="28" borderId="114" xfId="7293" applyFont="1" applyFill="1" applyBorder="1" applyAlignment="1">
      <alignment horizontal="center" vertical="center" wrapText="1"/>
    </xf>
    <xf numFmtId="0" fontId="181" fillId="28" borderId="13" xfId="7293" applyFont="1" applyFill="1" applyBorder="1" applyAlignment="1">
      <alignment horizontal="center" vertical="center" wrapText="1"/>
    </xf>
    <xf numFmtId="0" fontId="181" fillId="28" borderId="13" xfId="7293" applyFont="1" applyFill="1" applyBorder="1" applyAlignment="1">
      <alignment horizontal="left" vertical="center" wrapText="1"/>
    </xf>
    <xf numFmtId="0" fontId="181" fillId="24" borderId="99" xfId="7293" applyFont="1" applyFill="1" applyBorder="1" applyAlignment="1">
      <alignment horizontal="center" vertical="center" wrapText="1"/>
    </xf>
    <xf numFmtId="0" fontId="180" fillId="0" borderId="99" xfId="7293" applyFont="1" applyBorder="1" applyAlignment="1">
      <alignment horizontal="center" vertical="center" textRotation="90" wrapText="1"/>
    </xf>
    <xf numFmtId="0" fontId="180" fillId="0" borderId="120" xfId="7293" applyFont="1" applyBorder="1" applyAlignment="1">
      <alignment horizontal="center" vertical="center" textRotation="90" wrapText="1"/>
    </xf>
    <xf numFmtId="0" fontId="181" fillId="28" borderId="106" xfId="7293" applyFont="1" applyFill="1" applyBorder="1" applyAlignment="1">
      <alignment horizontal="center" vertical="center" wrapText="1"/>
    </xf>
    <xf numFmtId="0" fontId="181" fillId="28" borderId="15" xfId="7293" applyFont="1" applyFill="1" applyBorder="1" applyAlignment="1">
      <alignment horizontal="center" vertical="center" wrapText="1"/>
    </xf>
    <xf numFmtId="0" fontId="181" fillId="26" borderId="106" xfId="7293" applyFont="1" applyFill="1" applyBorder="1" applyAlignment="1">
      <alignment horizontal="center" vertical="center" wrapText="1"/>
    </xf>
    <xf numFmtId="0" fontId="181" fillId="26" borderId="15" xfId="7293" applyFont="1" applyFill="1" applyBorder="1" applyAlignment="1">
      <alignment horizontal="center" vertical="center" wrapText="1"/>
    </xf>
    <xf numFmtId="0" fontId="181" fillId="28" borderId="99" xfId="7293" applyFont="1" applyFill="1" applyBorder="1" applyAlignment="1">
      <alignment horizontal="center" vertical="center" wrapText="1"/>
    </xf>
    <xf numFmtId="0" fontId="181" fillId="27" borderId="99" xfId="7293" applyFont="1" applyFill="1" applyBorder="1" applyAlignment="1">
      <alignment horizontal="left" vertical="center" wrapText="1"/>
    </xf>
    <xf numFmtId="0" fontId="181" fillId="21" borderId="120" xfId="7293" applyFont="1" applyFill="1" applyBorder="1" applyAlignment="1">
      <alignment horizontal="center" vertical="center" wrapText="1"/>
    </xf>
    <xf numFmtId="0" fontId="181" fillId="27" borderId="120" xfId="7293" applyFont="1" applyFill="1" applyBorder="1" applyAlignment="1">
      <alignment horizontal="center" vertical="center" wrapText="1"/>
    </xf>
    <xf numFmtId="0" fontId="181" fillId="21" borderId="106" xfId="7293" applyFont="1" applyFill="1" applyBorder="1" applyAlignment="1">
      <alignment horizontal="center" vertical="center" wrapText="1"/>
    </xf>
    <xf numFmtId="0" fontId="181" fillId="21" borderId="15" xfId="7293" applyFont="1" applyFill="1" applyBorder="1" applyAlignment="1">
      <alignment horizontal="center" vertical="center" wrapText="1"/>
    </xf>
    <xf numFmtId="0" fontId="181" fillId="32" borderId="99" xfId="7293" applyFont="1" applyFill="1" applyBorder="1" applyAlignment="1">
      <alignment horizontal="center" vertical="center" wrapText="1"/>
    </xf>
    <xf numFmtId="182" fontId="181" fillId="28" borderId="99" xfId="7293" applyNumberFormat="1" applyFont="1" applyFill="1" applyBorder="1" applyAlignment="1">
      <alignment horizontal="center" vertical="center" wrapText="1"/>
    </xf>
    <xf numFmtId="182" fontId="181" fillId="27" borderId="99" xfId="7293" applyNumberFormat="1" applyFont="1" applyFill="1" applyBorder="1" applyAlignment="1">
      <alignment horizontal="center" vertical="center" wrapText="1"/>
    </xf>
    <xf numFmtId="0" fontId="181" fillId="28" borderId="99" xfId="7293" applyFont="1" applyFill="1" applyBorder="1" applyAlignment="1">
      <alignment horizontal="left" vertical="center" wrapText="1"/>
    </xf>
    <xf numFmtId="0" fontId="181" fillId="26" borderId="99" xfId="7293" applyFont="1" applyFill="1" applyBorder="1" applyAlignment="1">
      <alignment horizontal="left" vertical="center" wrapText="1"/>
    </xf>
    <xf numFmtId="0" fontId="181" fillId="0" borderId="63" xfId="7293" applyFont="1" applyBorder="1" applyAlignment="1">
      <alignment horizontal="left" vertical="center" wrapText="1"/>
    </xf>
    <xf numFmtId="0" fontId="181" fillId="27" borderId="13" xfId="2237" applyFont="1" applyFill="1" applyBorder="1" applyAlignment="1">
      <alignment horizontal="left" vertical="center" wrapText="1"/>
    </xf>
    <xf numFmtId="0" fontId="181" fillId="21" borderId="99" xfId="7293" applyFont="1" applyFill="1" applyBorder="1" applyAlignment="1">
      <alignment vertical="center" wrapText="1"/>
    </xf>
    <xf numFmtId="0" fontId="181" fillId="0" borderId="99" xfId="2237" applyFont="1" applyBorder="1" applyAlignment="1">
      <alignment vertical="center" wrapText="1"/>
    </xf>
    <xf numFmtId="182" fontId="181" fillId="26" borderId="99" xfId="7293" applyNumberFormat="1" applyFont="1" applyFill="1" applyBorder="1" applyAlignment="1">
      <alignment horizontal="center" vertical="center" wrapText="1"/>
    </xf>
    <xf numFmtId="0" fontId="181" fillId="32" borderId="99" xfId="7293" applyFont="1" applyFill="1" applyBorder="1" applyAlignment="1">
      <alignment horizontal="left" vertical="center" wrapText="1"/>
    </xf>
    <xf numFmtId="0" fontId="181" fillId="24" borderId="99" xfId="7293" applyFont="1" applyFill="1" applyBorder="1" applyAlignment="1">
      <alignment horizontal="left" vertical="center" wrapText="1"/>
    </xf>
    <xf numFmtId="0" fontId="181" fillId="24" borderId="117" xfId="7293" applyFont="1" applyFill="1" applyBorder="1" applyAlignment="1">
      <alignment horizontal="center" vertical="center" wrapText="1"/>
    </xf>
    <xf numFmtId="0" fontId="181" fillId="24" borderId="114" xfId="7293" applyFont="1" applyFill="1" applyBorder="1" applyAlignment="1">
      <alignment horizontal="center" vertical="center" wrapText="1"/>
    </xf>
    <xf numFmtId="0" fontId="181" fillId="20" borderId="99" xfId="7293" applyFont="1" applyFill="1" applyBorder="1" applyAlignment="1">
      <alignment horizontal="left" vertical="center" wrapText="1"/>
    </xf>
    <xf numFmtId="0" fontId="181" fillId="20" borderId="117" xfId="7293" applyFont="1" applyFill="1" applyBorder="1" applyAlignment="1">
      <alignment horizontal="center" vertical="center" wrapText="1"/>
    </xf>
    <xf numFmtId="0" fontId="181" fillId="20" borderId="114" xfId="7293" applyFont="1" applyFill="1" applyBorder="1" applyAlignment="1">
      <alignment horizontal="center" vertical="center" wrapText="1"/>
    </xf>
    <xf numFmtId="0" fontId="181" fillId="24" borderId="13" xfId="7293" applyFont="1" applyFill="1" applyBorder="1" applyAlignment="1">
      <alignment horizontal="center" vertical="center" wrapText="1"/>
    </xf>
    <xf numFmtId="0" fontId="181" fillId="21" borderId="117" xfId="2237" applyFont="1" applyFill="1" applyBorder="1" applyAlignment="1">
      <alignment horizontal="center" vertical="center" wrapText="1"/>
    </xf>
    <xf numFmtId="0" fontId="181" fillId="21" borderId="114" xfId="2237" applyFont="1" applyFill="1" applyBorder="1" applyAlignment="1">
      <alignment horizontal="center" vertical="center" wrapText="1"/>
    </xf>
    <xf numFmtId="0" fontId="181" fillId="27" borderId="13" xfId="2237" applyFont="1" applyFill="1" applyBorder="1" applyAlignment="1">
      <alignment horizontal="center" vertical="center" wrapText="1"/>
    </xf>
    <xf numFmtId="0" fontId="181" fillId="20" borderId="117" xfId="7293" applyFont="1" applyFill="1" applyBorder="1" applyAlignment="1">
      <alignment horizontal="left" vertical="center" wrapText="1"/>
    </xf>
    <xf numFmtId="0" fontId="181" fillId="20" borderId="114" xfId="7293" applyFont="1" applyFill="1" applyBorder="1" applyAlignment="1">
      <alignment horizontal="left" vertical="center" wrapText="1"/>
    </xf>
    <xf numFmtId="0" fontId="181" fillId="24" borderId="117" xfId="7293" applyFont="1" applyFill="1" applyBorder="1" applyAlignment="1">
      <alignment horizontal="left" vertical="center" wrapText="1"/>
    </xf>
    <xf numFmtId="0" fontId="181" fillId="24" borderId="13" xfId="7293" applyFont="1" applyFill="1" applyBorder="1" applyAlignment="1">
      <alignment horizontal="left" vertical="center" wrapText="1"/>
    </xf>
    <xf numFmtId="0" fontId="181" fillId="24" borderId="114" xfId="7293" applyFont="1" applyFill="1" applyBorder="1" applyAlignment="1">
      <alignment horizontal="left" vertical="center" wrapText="1"/>
    </xf>
    <xf numFmtId="0" fontId="181" fillId="20" borderId="106" xfId="7293" applyFont="1" applyFill="1" applyBorder="1" applyAlignment="1">
      <alignment horizontal="center" vertical="center" wrapText="1"/>
    </xf>
    <xf numFmtId="0" fontId="181" fillId="20" borderId="13" xfId="7293" applyFont="1" applyFill="1" applyBorder="1" applyAlignment="1">
      <alignment horizontal="center" vertical="center" wrapText="1"/>
    </xf>
    <xf numFmtId="0" fontId="181" fillId="20" borderId="15" xfId="7293" applyFont="1" applyFill="1" applyBorder="1" applyAlignment="1">
      <alignment horizontal="center" vertical="center" wrapText="1"/>
    </xf>
    <xf numFmtId="0" fontId="181" fillId="20" borderId="106" xfId="7293" applyFont="1" applyFill="1" applyBorder="1" applyAlignment="1">
      <alignment horizontal="left" vertical="center" wrapText="1"/>
    </xf>
    <xf numFmtId="0" fontId="181" fillId="20" borderId="13" xfId="7293" applyFont="1" applyFill="1" applyBorder="1" applyAlignment="1">
      <alignment horizontal="left" vertical="center" wrapText="1"/>
    </xf>
    <xf numFmtId="0" fontId="181" fillId="20" borderId="15" xfId="7293" applyFont="1" applyFill="1" applyBorder="1" applyAlignment="1">
      <alignment horizontal="left" vertical="center" wrapText="1"/>
    </xf>
    <xf numFmtId="182" fontId="181" fillId="20" borderId="122" xfId="7293" applyNumberFormat="1" applyFont="1" applyFill="1" applyBorder="1" applyAlignment="1">
      <alignment horizontal="center" vertical="center" wrapText="1"/>
    </xf>
    <xf numFmtId="182" fontId="181" fillId="20" borderId="124" xfId="7293" applyNumberFormat="1" applyFont="1" applyFill="1" applyBorder="1" applyAlignment="1">
      <alignment horizontal="center" vertical="center" wrapText="1"/>
    </xf>
    <xf numFmtId="0" fontId="181" fillId="32" borderId="117" xfId="7293" applyFont="1" applyFill="1" applyBorder="1" applyAlignment="1">
      <alignment horizontal="left" vertical="center" wrapText="1"/>
    </xf>
    <xf numFmtId="0" fontId="181" fillId="32" borderId="114" xfId="7293" applyFont="1" applyFill="1" applyBorder="1" applyAlignment="1">
      <alignment horizontal="left" vertical="center" wrapText="1"/>
    </xf>
    <xf numFmtId="0" fontId="181" fillId="24" borderId="15" xfId="7293" applyFont="1" applyFill="1" applyBorder="1" applyAlignment="1">
      <alignment horizontal="center" vertical="center" wrapText="1"/>
    </xf>
    <xf numFmtId="0" fontId="180" fillId="21" borderId="99" xfId="7293" applyFont="1" applyFill="1" applyBorder="1" applyAlignment="1">
      <alignment horizontal="center" vertical="center" wrapText="1"/>
    </xf>
    <xf numFmtId="0" fontId="181" fillId="32" borderId="15" xfId="7293" applyFont="1" applyFill="1" applyBorder="1" applyAlignment="1">
      <alignment horizontal="center" vertical="center" wrapText="1"/>
    </xf>
    <xf numFmtId="0" fontId="181" fillId="27" borderId="15" xfId="2237" applyFont="1" applyFill="1" applyBorder="1" applyAlignment="1">
      <alignment horizontal="center" vertical="center" wrapText="1"/>
    </xf>
    <xf numFmtId="0" fontId="181" fillId="21" borderId="15" xfId="2237" applyFont="1" applyFill="1" applyBorder="1" applyAlignment="1">
      <alignment horizontal="center" vertical="center" wrapText="1"/>
    </xf>
    <xf numFmtId="0" fontId="181" fillId="26" borderId="117" xfId="7293" applyFont="1" applyFill="1" applyBorder="1" applyAlignment="1">
      <alignment horizontal="center" vertical="center"/>
    </xf>
    <xf numFmtId="0" fontId="181" fillId="26" borderId="15" xfId="7293" applyFont="1" applyFill="1" applyBorder="1" applyAlignment="1">
      <alignment horizontal="center" vertical="center"/>
    </xf>
    <xf numFmtId="178" fontId="260" fillId="30" borderId="122" xfId="0" applyNumberFormat="1" applyFont="1" applyFill="1" applyBorder="1" applyAlignment="1">
      <alignment horizontal="center" vertical="center" wrapText="1"/>
    </xf>
    <xf numFmtId="178" fontId="260" fillId="30" borderId="123" xfId="0" applyNumberFormat="1" applyFont="1" applyFill="1" applyBorder="1" applyAlignment="1">
      <alignment horizontal="center" vertical="center" wrapText="1"/>
    </xf>
    <xf numFmtId="178" fontId="260" fillId="30" borderId="124" xfId="0" applyNumberFormat="1" applyFont="1" applyFill="1" applyBorder="1" applyAlignment="1">
      <alignment horizontal="center" vertical="center" wrapText="1"/>
    </xf>
    <xf numFmtId="0" fontId="182" fillId="0" borderId="99" xfId="0" applyFont="1" applyFill="1" applyBorder="1" applyAlignment="1">
      <alignment horizontal="left" vertical="center"/>
    </xf>
    <xf numFmtId="178" fontId="189" fillId="19" borderId="99" xfId="0" applyNumberFormat="1" applyFont="1" applyFill="1" applyBorder="1" applyAlignment="1">
      <alignment horizontal="center" vertical="center" wrapText="1"/>
    </xf>
    <xf numFmtId="178" fontId="260" fillId="30" borderId="99" xfId="0" applyNumberFormat="1" applyFont="1" applyFill="1" applyBorder="1" applyAlignment="1">
      <alignment horizontal="center" vertical="center" wrapText="1"/>
    </xf>
    <xf numFmtId="0" fontId="190" fillId="0" borderId="108" xfId="0" applyFont="1" applyBorder="1" applyAlignment="1">
      <alignment horizontal="left" vertical="center" wrapText="1"/>
    </xf>
    <xf numFmtId="0" fontId="2" fillId="0" borderId="122" xfId="0" applyFont="1" applyFill="1" applyBorder="1" applyAlignment="1">
      <alignment horizontal="center" vertical="center" wrapText="1"/>
    </xf>
    <xf numFmtId="0" fontId="2" fillId="0" borderId="124" xfId="0" applyFont="1" applyFill="1" applyBorder="1" applyAlignment="1">
      <alignment horizontal="center" vertical="center" wrapText="1"/>
    </xf>
    <xf numFmtId="0" fontId="181" fillId="0" borderId="89" xfId="0" applyFont="1" applyFill="1" applyBorder="1" applyAlignment="1">
      <alignment horizontal="center" vertical="center" wrapText="1"/>
    </xf>
    <xf numFmtId="0" fontId="181" fillId="0" borderId="15" xfId="0" applyFont="1" applyFill="1" applyBorder="1" applyAlignment="1">
      <alignment horizontal="center" vertical="center" wrapText="1"/>
    </xf>
    <xf numFmtId="0" fontId="36" fillId="0" borderId="89"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5" xfId="0" applyFont="1" applyFill="1" applyBorder="1" applyAlignment="1">
      <alignment horizontal="center" vertical="center" wrapText="1"/>
    </xf>
    <xf numFmtId="15" fontId="36" fillId="0" borderId="89" xfId="0" applyNumberFormat="1" applyFont="1" applyFill="1" applyBorder="1" applyAlignment="1">
      <alignment horizontal="center" vertical="center" wrapText="1"/>
    </xf>
    <xf numFmtId="0" fontId="194" fillId="0" borderId="0" xfId="0" applyFont="1" applyBorder="1" applyAlignment="1">
      <alignment horizontal="left" vertical="center" wrapText="1"/>
    </xf>
    <xf numFmtId="0" fontId="184" fillId="0" borderId="100" xfId="7240" applyFont="1" applyFill="1" applyBorder="1" applyAlignment="1">
      <alignment horizontal="center" vertical="center" wrapText="1"/>
    </xf>
    <xf numFmtId="0" fontId="184" fillId="0" borderId="104" xfId="7240" applyFont="1" applyFill="1" applyBorder="1" applyAlignment="1">
      <alignment horizontal="center" vertical="center" wrapText="1"/>
    </xf>
    <xf numFmtId="0" fontId="184" fillId="0" borderId="105" xfId="7240" applyFont="1" applyFill="1" applyBorder="1" applyAlignment="1">
      <alignment horizontal="center" vertical="center" wrapText="1"/>
    </xf>
    <xf numFmtId="0" fontId="184" fillId="0" borderId="98" xfId="7240" applyFont="1" applyFill="1" applyBorder="1" applyAlignment="1">
      <alignment horizontal="center" vertical="center" wrapText="1"/>
    </xf>
    <xf numFmtId="0" fontId="184" fillId="0" borderId="102" xfId="7240" applyFont="1" applyFill="1" applyBorder="1" applyAlignment="1">
      <alignment horizontal="center" vertical="center" wrapText="1"/>
    </xf>
    <xf numFmtId="15" fontId="36" fillId="0" borderId="89" xfId="7240" applyNumberFormat="1" applyFont="1" applyFill="1" applyBorder="1" applyAlignment="1">
      <alignment horizontal="center" vertical="center" wrapText="1"/>
    </xf>
    <xf numFmtId="0" fontId="36" fillId="0" borderId="89" xfId="7240" applyFont="1" applyFill="1" applyBorder="1" applyAlignment="1">
      <alignment horizontal="center" vertical="center" wrapText="1"/>
    </xf>
    <xf numFmtId="0" fontId="36" fillId="0" borderId="13" xfId="7240" applyFont="1" applyFill="1" applyBorder="1" applyAlignment="1">
      <alignment horizontal="center" vertical="center" wrapText="1"/>
    </xf>
    <xf numFmtId="0" fontId="36" fillId="0" borderId="15" xfId="7240" applyFont="1" applyFill="1" applyBorder="1" applyAlignment="1">
      <alignment horizontal="center" vertical="center" wrapText="1"/>
    </xf>
    <xf numFmtId="8" fontId="36" fillId="0" borderId="89" xfId="7240" applyNumberFormat="1" applyFont="1" applyBorder="1" applyAlignment="1">
      <alignment horizontal="center" vertical="center" wrapText="1"/>
    </xf>
    <xf numFmtId="8" fontId="36" fillId="0" borderId="13" xfId="7240" applyNumberFormat="1" applyFont="1" applyBorder="1" applyAlignment="1">
      <alignment horizontal="center" vertical="center" wrapText="1"/>
    </xf>
    <xf numFmtId="8" fontId="36" fillId="0" borderId="15" xfId="7240" applyNumberFormat="1" applyFont="1" applyBorder="1" applyAlignment="1">
      <alignment horizontal="center" vertical="center" wrapText="1"/>
    </xf>
    <xf numFmtId="15" fontId="36" fillId="0" borderId="95" xfId="7240" applyNumberFormat="1" applyFont="1" applyBorder="1" applyAlignment="1">
      <alignment horizontal="center" vertical="center" wrapText="1"/>
    </xf>
    <xf numFmtId="0" fontId="36" fillId="0" borderId="95" xfId="7240" applyFont="1" applyFill="1" applyBorder="1" applyAlignment="1">
      <alignment horizontal="center" vertical="center" wrapText="1"/>
    </xf>
    <xf numFmtId="0" fontId="36" fillId="0" borderId="95" xfId="7240" applyFont="1" applyBorder="1" applyAlignment="1">
      <alignment horizontal="center" vertical="center" wrapText="1"/>
    </xf>
    <xf numFmtId="0" fontId="36" fillId="0" borderId="95" xfId="7240" applyFont="1" applyBorder="1" applyAlignment="1">
      <alignment horizontal="left" vertical="center" wrapText="1"/>
    </xf>
    <xf numFmtId="0" fontId="36" fillId="0" borderId="95" xfId="7240" applyFont="1" applyBorder="1" applyAlignment="1">
      <alignment horizontal="justify" vertical="center" wrapText="1"/>
    </xf>
    <xf numFmtId="0" fontId="213" fillId="30" borderId="95" xfId="7240" applyFont="1" applyFill="1" applyBorder="1" applyAlignment="1">
      <alignment horizontal="center" vertical="center" wrapText="1"/>
    </xf>
    <xf numFmtId="0" fontId="36" fillId="0" borderId="89" xfId="7240" applyFont="1" applyBorder="1" applyAlignment="1">
      <alignment horizontal="center" vertical="center" wrapText="1"/>
    </xf>
    <xf numFmtId="0" fontId="36" fillId="0" borderId="13" xfId="7240" applyFont="1" applyBorder="1" applyAlignment="1">
      <alignment horizontal="center" vertical="center" wrapText="1"/>
    </xf>
    <xf numFmtId="0" fontId="36" fillId="0" borderId="15" xfId="7240" applyFont="1" applyBorder="1" applyAlignment="1">
      <alignment horizontal="center" vertical="center" wrapText="1"/>
    </xf>
    <xf numFmtId="0" fontId="184" fillId="0" borderId="101" xfId="7240" applyFont="1" applyFill="1" applyBorder="1" applyAlignment="1">
      <alignment horizontal="center" vertical="center" wrapText="1"/>
    </xf>
    <xf numFmtId="9" fontId="36" fillId="0" borderId="89" xfId="7240" applyNumberFormat="1" applyFont="1" applyFill="1" applyBorder="1" applyAlignment="1">
      <alignment horizontal="center" vertical="center" wrapText="1"/>
    </xf>
    <xf numFmtId="8" fontId="36" fillId="0" borderId="95" xfId="7240" applyNumberFormat="1" applyFont="1" applyBorder="1" applyAlignment="1">
      <alignment horizontal="center" vertical="center" wrapText="1"/>
    </xf>
    <xf numFmtId="0" fontId="36" fillId="0" borderId="100" xfId="7240" applyFont="1" applyFill="1" applyBorder="1" applyAlignment="1">
      <alignment horizontal="center" vertical="center" wrapText="1"/>
    </xf>
    <xf numFmtId="0" fontId="36" fillId="0" borderId="98" xfId="7240" applyFont="1" applyFill="1" applyBorder="1" applyAlignment="1">
      <alignment horizontal="center" vertical="center" wrapText="1"/>
    </xf>
    <xf numFmtId="0" fontId="36" fillId="0" borderId="101" xfId="7240" applyFont="1" applyFill="1" applyBorder="1" applyAlignment="1">
      <alignment horizontal="center" vertical="center" wrapText="1"/>
    </xf>
    <xf numFmtId="15" fontId="36" fillId="0" borderId="95" xfId="7240" applyNumberFormat="1" applyFont="1" applyFill="1" applyBorder="1" applyAlignment="1">
      <alignment horizontal="center" vertical="center" wrapText="1"/>
    </xf>
    <xf numFmtId="0" fontId="184" fillId="31" borderId="100" xfId="7240" applyFont="1" applyFill="1" applyBorder="1" applyAlignment="1">
      <alignment horizontal="center" vertical="center" wrapText="1"/>
    </xf>
    <xf numFmtId="0" fontId="184" fillId="31" borderId="123" xfId="7240" applyFont="1" applyFill="1" applyBorder="1" applyAlignment="1">
      <alignment horizontal="center" vertical="center" wrapText="1"/>
    </xf>
    <xf numFmtId="0" fontId="184" fillId="31" borderId="124" xfId="7240" applyFont="1" applyFill="1" applyBorder="1" applyAlignment="1">
      <alignment horizontal="center" vertical="center" wrapText="1"/>
    </xf>
    <xf numFmtId="0" fontId="184" fillId="0" borderId="117" xfId="59" applyFont="1" applyFill="1" applyBorder="1" applyAlignment="1">
      <alignment horizontal="center" vertical="center"/>
    </xf>
    <xf numFmtId="0" fontId="184" fillId="0" borderId="13" xfId="59" applyFont="1" applyFill="1" applyBorder="1" applyAlignment="1">
      <alignment horizontal="center" vertical="center"/>
    </xf>
    <xf numFmtId="0" fontId="184" fillId="0" borderId="114" xfId="59" applyFont="1" applyFill="1" applyBorder="1" applyAlignment="1">
      <alignment horizontal="center" vertical="center"/>
    </xf>
    <xf numFmtId="0" fontId="180" fillId="0" borderId="99" xfId="59" applyFont="1" applyBorder="1" applyAlignment="1">
      <alignment horizontal="center" vertical="center"/>
    </xf>
    <xf numFmtId="0" fontId="180" fillId="0" borderId="99" xfId="59" applyFont="1" applyFill="1" applyBorder="1" applyAlignment="1">
      <alignment horizontal="center" vertical="center"/>
    </xf>
    <xf numFmtId="0" fontId="240" fillId="0" borderId="0" xfId="59" applyFont="1" applyAlignment="1">
      <alignment horizontal="left" wrapText="1"/>
    </xf>
    <xf numFmtId="165" fontId="153" fillId="0" borderId="0" xfId="3940" applyFont="1" applyFill="1" applyBorder="1" applyAlignment="1">
      <alignment horizontal="center" vertical="center"/>
    </xf>
    <xf numFmtId="0" fontId="243" fillId="0" borderId="99" xfId="0" applyFont="1" applyBorder="1" applyAlignment="1">
      <alignment horizontal="center" vertical="center" wrapText="1"/>
    </xf>
    <xf numFmtId="0" fontId="213" fillId="35" borderId="120" xfId="7223" applyFont="1" applyFill="1" applyBorder="1" applyAlignment="1">
      <alignment horizontal="center" vertical="center"/>
    </xf>
    <xf numFmtId="0" fontId="182" fillId="0" borderId="99" xfId="7223" applyFont="1" applyBorder="1" applyAlignment="1">
      <alignment horizontal="left"/>
    </xf>
    <xf numFmtId="0" fontId="213" fillId="35" borderId="99" xfId="7223" applyFont="1" applyFill="1" applyBorder="1" applyAlignment="1">
      <alignment horizontal="center"/>
    </xf>
    <xf numFmtId="0" fontId="26" fillId="0" borderId="122" xfId="7223" applyFont="1" applyFill="1" applyBorder="1" applyAlignment="1">
      <alignment horizontal="left"/>
    </xf>
    <xf numFmtId="0" fontId="26" fillId="0" borderId="124" xfId="7223" applyFont="1" applyFill="1" applyBorder="1" applyAlignment="1">
      <alignment horizontal="left"/>
    </xf>
    <xf numFmtId="0" fontId="181" fillId="0" borderId="122" xfId="7223" applyFont="1" applyFill="1" applyBorder="1" applyAlignment="1"/>
    <xf numFmtId="0" fontId="181" fillId="0" borderId="124" xfId="7223" applyFont="1" applyFill="1" applyBorder="1" applyAlignment="1"/>
    <xf numFmtId="0" fontId="26" fillId="0" borderId="99" xfId="7223" applyFont="1" applyFill="1" applyBorder="1" applyAlignment="1">
      <alignment horizontal="left"/>
    </xf>
    <xf numFmtId="0" fontId="181" fillId="0" borderId="99" xfId="7223" applyFont="1" applyBorder="1" applyAlignment="1">
      <alignment horizontal="left"/>
    </xf>
    <xf numFmtId="0" fontId="181" fillId="0" borderId="99" xfId="7223" applyFont="1" applyFill="1" applyBorder="1" applyAlignment="1"/>
    <xf numFmtId="0" fontId="36" fillId="0" borderId="99" xfId="7223" applyFont="1" applyBorder="1" applyAlignment="1">
      <alignment horizontal="left"/>
    </xf>
    <xf numFmtId="0" fontId="26" fillId="0" borderId="99" xfId="7223" applyFont="1" applyBorder="1" applyAlignment="1">
      <alignment horizontal="left"/>
    </xf>
    <xf numFmtId="0" fontId="213" fillId="35" borderId="89" xfId="7223" applyFont="1" applyFill="1" applyBorder="1" applyAlignment="1">
      <alignment horizontal="center" vertical="center" wrapText="1"/>
    </xf>
    <xf numFmtId="0" fontId="213" fillId="35" borderId="13" xfId="7223" applyFont="1" applyFill="1" applyBorder="1" applyAlignment="1">
      <alignment horizontal="center" vertical="center" wrapText="1"/>
    </xf>
    <xf numFmtId="0" fontId="213" fillId="35" borderId="15" xfId="7223" applyFont="1" applyFill="1" applyBorder="1" applyAlignment="1">
      <alignment horizontal="center" vertical="center" wrapText="1"/>
    </xf>
    <xf numFmtId="0" fontId="213" fillId="35" borderId="99" xfId="7223" applyFont="1" applyFill="1" applyBorder="1" applyAlignment="1">
      <alignment horizontal="center" vertical="center"/>
    </xf>
    <xf numFmtId="0" fontId="181" fillId="0" borderId="99" xfId="7223" applyFont="1" applyFill="1" applyBorder="1" applyAlignment="1">
      <alignment horizontal="left"/>
    </xf>
    <xf numFmtId="0" fontId="260" fillId="41" borderId="120" xfId="0" applyFont="1" applyFill="1" applyBorder="1" applyAlignment="1">
      <alignment horizontal="center" vertical="center" wrapText="1"/>
    </xf>
    <xf numFmtId="0" fontId="213" fillId="35" borderId="122" xfId="7223" applyFont="1" applyFill="1" applyBorder="1" applyAlignment="1">
      <alignment horizontal="center" vertical="center" wrapText="1"/>
    </xf>
    <xf numFmtId="0" fontId="213" fillId="35" borderId="124" xfId="7223" applyFont="1" applyFill="1" applyBorder="1" applyAlignment="1">
      <alignment horizontal="center" vertical="center" wrapText="1"/>
    </xf>
    <xf numFmtId="0" fontId="184" fillId="0" borderId="0" xfId="7290" applyFont="1" applyAlignment="1">
      <alignment horizontal="left"/>
    </xf>
    <xf numFmtId="0" fontId="271" fillId="0" borderId="0" xfId="32" applyFont="1" applyAlignment="1" applyProtection="1">
      <alignment horizontal="left"/>
    </xf>
    <xf numFmtId="0" fontId="185" fillId="0" borderId="0" xfId="7290" applyFont="1" applyAlignment="1">
      <alignment horizontal="left"/>
    </xf>
    <xf numFmtId="0" fontId="184" fillId="0" borderId="0" xfId="7290" applyFont="1" applyBorder="1" applyAlignment="1">
      <alignment horizontal="left"/>
    </xf>
    <xf numFmtId="0" fontId="190" fillId="0" borderId="0" xfId="7223" applyFont="1" applyAlignment="1">
      <alignment horizontal="left" vertical="top" wrapText="1"/>
    </xf>
    <xf numFmtId="9" fontId="213" fillId="35" borderId="100" xfId="50" applyFont="1" applyFill="1" applyBorder="1" applyAlignment="1">
      <alignment horizontal="center" vertical="center"/>
    </xf>
    <xf numFmtId="9" fontId="213" fillId="35" borderId="104" xfId="50" applyFont="1" applyFill="1" applyBorder="1" applyAlignment="1">
      <alignment horizontal="center" vertical="center"/>
    </xf>
    <xf numFmtId="0" fontId="191" fillId="0" borderId="0" xfId="59" applyFont="1" applyFill="1" applyBorder="1" applyAlignment="1">
      <alignment horizontal="center"/>
    </xf>
    <xf numFmtId="0" fontId="189" fillId="0" borderId="118" xfId="59" applyFont="1" applyFill="1" applyBorder="1" applyAlignment="1">
      <alignment horizontal="center" vertical="center"/>
    </xf>
    <xf numFmtId="0" fontId="189" fillId="0" borderId="26" xfId="59" applyFont="1" applyFill="1" applyBorder="1" applyAlignment="1">
      <alignment horizontal="center" vertical="center"/>
    </xf>
    <xf numFmtId="184" fontId="182" fillId="0" borderId="119" xfId="59" applyNumberFormat="1" applyFont="1" applyFill="1" applyBorder="1" applyAlignment="1">
      <alignment horizontal="center"/>
    </xf>
    <xf numFmtId="184" fontId="182" fillId="0" borderId="23" xfId="59" applyNumberFormat="1" applyFont="1" applyFill="1" applyBorder="1" applyAlignment="1">
      <alignment horizontal="center"/>
    </xf>
    <xf numFmtId="184" fontId="182" fillId="0" borderId="24" xfId="59" applyNumberFormat="1" applyFont="1" applyFill="1" applyBorder="1" applyAlignment="1">
      <alignment horizontal="center"/>
    </xf>
    <xf numFmtId="184" fontId="184" fillId="0" borderId="118" xfId="59" applyNumberFormat="1" applyFont="1" applyFill="1" applyBorder="1" applyAlignment="1">
      <alignment horizontal="center" vertical="center"/>
    </xf>
    <xf numFmtId="184" fontId="184" fillId="0" borderId="26" xfId="59" applyNumberFormat="1" applyFont="1" applyFill="1" applyBorder="1" applyAlignment="1">
      <alignment horizontal="center" vertical="center"/>
    </xf>
    <xf numFmtId="0" fontId="180" fillId="0" borderId="0" xfId="59" applyFont="1" applyFill="1" applyBorder="1" applyAlignment="1">
      <alignment horizontal="center"/>
    </xf>
    <xf numFmtId="184" fontId="213" fillId="41" borderId="99" xfId="59" applyNumberFormat="1" applyFont="1" applyFill="1" applyBorder="1" applyAlignment="1">
      <alignment horizontal="center"/>
    </xf>
    <xf numFmtId="0" fontId="181" fillId="0" borderId="99" xfId="59" applyFont="1" applyBorder="1" applyAlignment="1">
      <alignment horizontal="left" vertical="center"/>
    </xf>
    <xf numFmtId="0" fontId="181" fillId="0" borderId="120" xfId="59" applyFont="1" applyBorder="1" applyAlignment="1">
      <alignment horizontal="left" vertical="center"/>
    </xf>
    <xf numFmtId="185" fontId="5" fillId="0" borderId="99" xfId="4226" applyNumberFormat="1" applyFont="1" applyFill="1" applyBorder="1" applyAlignment="1">
      <alignment horizontal="center" vertical="center" wrapText="1"/>
    </xf>
    <xf numFmtId="0" fontId="181" fillId="0" borderId="99" xfId="59" applyFont="1" applyFill="1" applyBorder="1" applyAlignment="1">
      <alignment horizontal="left" vertical="center"/>
    </xf>
    <xf numFmtId="184" fontId="181" fillId="0" borderId="99" xfId="59" applyNumberFormat="1" applyFont="1" applyFill="1" applyBorder="1" applyAlignment="1">
      <alignment horizontal="center"/>
    </xf>
    <xf numFmtId="184" fontId="181" fillId="0" borderId="100" xfId="59" applyNumberFormat="1" applyFont="1" applyFill="1" applyBorder="1" applyAlignment="1">
      <alignment horizontal="center"/>
    </xf>
    <xf numFmtId="184" fontId="181" fillId="0" borderId="102" xfId="59" applyNumberFormat="1" applyFont="1" applyFill="1" applyBorder="1" applyAlignment="1">
      <alignment horizontal="center"/>
    </xf>
    <xf numFmtId="0" fontId="213" fillId="41" borderId="100" xfId="59" applyFont="1" applyFill="1" applyBorder="1" applyAlignment="1">
      <alignment horizontal="center" vertical="center"/>
    </xf>
    <xf numFmtId="0" fontId="213" fillId="41" borderId="105" xfId="59" applyFont="1" applyFill="1" applyBorder="1" applyAlignment="1">
      <alignment horizontal="center" vertical="center"/>
    </xf>
    <xf numFmtId="184" fontId="181" fillId="0" borderId="120" xfId="59" applyNumberFormat="1" applyFont="1" applyFill="1" applyBorder="1" applyAlignment="1">
      <alignment horizontal="center" vertical="center"/>
    </xf>
    <xf numFmtId="184" fontId="213" fillId="35" borderId="99" xfId="59" applyNumberFormat="1" applyFont="1" applyFill="1" applyBorder="1" applyAlignment="1">
      <alignment horizontal="center" vertical="center"/>
    </xf>
    <xf numFmtId="0" fontId="213" fillId="35" borderId="99" xfId="59" applyFont="1" applyFill="1" applyBorder="1" applyAlignment="1">
      <alignment horizontal="center"/>
    </xf>
    <xf numFmtId="0" fontId="180" fillId="0" borderId="0" xfId="59" applyFont="1" applyAlignment="1">
      <alignment horizontal="left"/>
    </xf>
    <xf numFmtId="0" fontId="181" fillId="0" borderId="89" xfId="59" applyFont="1" applyBorder="1" applyAlignment="1">
      <alignment horizontal="left" vertical="center"/>
    </xf>
    <xf numFmtId="0" fontId="181" fillId="0" borderId="13" xfId="59" applyFont="1" applyBorder="1" applyAlignment="1">
      <alignment horizontal="left" vertical="center"/>
    </xf>
    <xf numFmtId="0" fontId="181" fillId="0" borderId="15" xfId="59" applyFont="1" applyBorder="1" applyAlignment="1">
      <alignment horizontal="left" vertical="center"/>
    </xf>
    <xf numFmtId="0" fontId="181" fillId="0" borderId="106" xfId="59" applyFont="1" applyBorder="1" applyAlignment="1">
      <alignment horizontal="left" vertical="center"/>
    </xf>
    <xf numFmtId="0" fontId="181" fillId="0" borderId="13" xfId="59" applyFont="1" applyBorder="1" applyAlignment="1">
      <alignment horizontal="center" vertical="center" wrapText="1"/>
    </xf>
    <xf numFmtId="0" fontId="181" fillId="0" borderId="15" xfId="59" applyFont="1" applyBorder="1" applyAlignment="1">
      <alignment horizontal="center" vertical="center" wrapText="1"/>
    </xf>
    <xf numFmtId="184" fontId="213" fillId="35" borderId="100" xfId="59" applyNumberFormat="1" applyFont="1" applyFill="1" applyBorder="1" applyAlignment="1">
      <alignment horizontal="center" vertical="center"/>
    </xf>
    <xf numFmtId="184" fontId="213" fillId="35" borderId="104" xfId="59" applyNumberFormat="1" applyFont="1" applyFill="1" applyBorder="1" applyAlignment="1">
      <alignment horizontal="center" vertical="center"/>
    </xf>
    <xf numFmtId="184" fontId="181" fillId="0" borderId="122" xfId="59" applyNumberFormat="1" applyFont="1" applyFill="1" applyBorder="1" applyAlignment="1">
      <alignment horizontal="center" vertical="center"/>
    </xf>
    <xf numFmtId="0" fontId="185" fillId="0" borderId="0" xfId="7223" applyFont="1" applyAlignment="1">
      <alignment horizontal="left"/>
    </xf>
    <xf numFmtId="0" fontId="266" fillId="0" borderId="0" xfId="59" applyFont="1" applyAlignment="1">
      <alignment horizontal="left"/>
    </xf>
    <xf numFmtId="0" fontId="249" fillId="0" borderId="0" xfId="7223" applyFont="1" applyBorder="1" applyAlignment="1">
      <alignment horizontal="center"/>
    </xf>
    <xf numFmtId="0" fontId="89" fillId="0" borderId="0" xfId="7223" applyAlignment="1">
      <alignment horizontal="center"/>
    </xf>
    <xf numFmtId="0" fontId="179" fillId="19" borderId="89" xfId="4219" applyFont="1" applyFill="1" applyBorder="1" applyAlignment="1">
      <alignment vertical="center" wrapText="1"/>
    </xf>
    <xf numFmtId="0" fontId="179" fillId="19" borderId="13" xfId="4219" applyFont="1" applyFill="1" applyBorder="1" applyAlignment="1">
      <alignment vertical="center" wrapText="1"/>
    </xf>
    <xf numFmtId="0" fontId="179" fillId="19" borderId="15" xfId="4219" applyFont="1" applyFill="1" applyBorder="1" applyAlignment="1">
      <alignment vertical="center" wrapText="1"/>
    </xf>
    <xf numFmtId="0" fontId="179" fillId="18" borderId="117" xfId="4219" applyFont="1" applyFill="1" applyBorder="1" applyAlignment="1">
      <alignment horizontal="left" vertical="center" wrapText="1"/>
    </xf>
    <xf numFmtId="0" fontId="179" fillId="18" borderId="13" xfId="4219" applyFont="1" applyFill="1" applyBorder="1" applyAlignment="1">
      <alignment horizontal="left" vertical="center" wrapText="1"/>
    </xf>
    <xf numFmtId="0" fontId="179" fillId="18" borderId="114" xfId="4219" applyFont="1" applyFill="1" applyBorder="1" applyAlignment="1">
      <alignment horizontal="left" vertical="center" wrapText="1"/>
    </xf>
    <xf numFmtId="0" fontId="179" fillId="18" borderId="15" xfId="4219" applyFont="1" applyFill="1" applyBorder="1" applyAlignment="1">
      <alignment horizontal="left" vertical="center" wrapText="1"/>
    </xf>
    <xf numFmtId="0" fontId="179" fillId="18" borderId="89" xfId="4219" applyFont="1" applyFill="1" applyBorder="1" applyAlignment="1">
      <alignment horizontal="center" vertical="center"/>
    </xf>
    <xf numFmtId="0" fontId="179" fillId="18" borderId="13" xfId="4219" applyFont="1" applyFill="1" applyBorder="1" applyAlignment="1">
      <alignment horizontal="center" vertical="center"/>
    </xf>
    <xf numFmtId="0" fontId="179" fillId="18" borderId="15" xfId="4219" applyFont="1" applyFill="1" applyBorder="1" applyAlignment="1">
      <alignment horizontal="center" vertical="center"/>
    </xf>
    <xf numFmtId="0" fontId="179" fillId="19" borderId="91" xfId="4219" applyFont="1" applyFill="1" applyBorder="1" applyAlignment="1">
      <alignment vertical="center" wrapText="1"/>
    </xf>
    <xf numFmtId="0" fontId="179" fillId="19" borderId="11" xfId="4219" applyFont="1" applyFill="1" applyBorder="1" applyAlignment="1">
      <alignment vertical="center" wrapText="1"/>
    </xf>
    <xf numFmtId="0" fontId="179" fillId="19" borderId="14" xfId="4219" applyFont="1" applyFill="1" applyBorder="1" applyAlignment="1">
      <alignment vertical="center" wrapText="1"/>
    </xf>
    <xf numFmtId="0" fontId="179" fillId="19" borderId="99" xfId="4219" applyFont="1" applyFill="1" applyBorder="1" applyAlignment="1">
      <alignment vertical="center" wrapText="1"/>
    </xf>
    <xf numFmtId="0" fontId="179" fillId="18" borderId="99" xfId="4219" applyFont="1" applyFill="1" applyBorder="1" applyAlignment="1">
      <alignment horizontal="center" vertical="center"/>
    </xf>
    <xf numFmtId="0" fontId="179" fillId="18" borderId="89" xfId="4219" applyFont="1" applyFill="1" applyBorder="1" applyAlignment="1">
      <alignment horizontal="left" vertical="center"/>
    </xf>
    <xf numFmtId="0" fontId="179" fillId="18" borderId="13" xfId="4219" applyFont="1" applyFill="1" applyBorder="1" applyAlignment="1">
      <alignment horizontal="left" vertical="center"/>
    </xf>
    <xf numFmtId="0" fontId="179" fillId="18" borderId="15" xfId="4219" applyFont="1" applyFill="1" applyBorder="1" applyAlignment="1">
      <alignment horizontal="left" vertical="center"/>
    </xf>
    <xf numFmtId="0" fontId="179" fillId="18" borderId="91" xfId="4219" applyFont="1" applyFill="1" applyBorder="1" applyAlignment="1">
      <alignment horizontal="left" vertical="center"/>
    </xf>
    <xf numFmtId="0" fontId="179" fillId="18" borderId="11" xfId="4219" applyFont="1" applyFill="1" applyBorder="1" applyAlignment="1">
      <alignment horizontal="left" vertical="center"/>
    </xf>
    <xf numFmtId="0" fontId="179" fillId="18" borderId="14" xfId="4219" applyFont="1" applyFill="1" applyBorder="1" applyAlignment="1">
      <alignment horizontal="left" vertical="center"/>
    </xf>
    <xf numFmtId="0" fontId="179" fillId="0" borderId="89" xfId="4219" applyFont="1" applyFill="1" applyBorder="1" applyAlignment="1">
      <alignment horizontal="left" vertical="center"/>
    </xf>
    <xf numFmtId="0" fontId="179" fillId="0" borderId="13" xfId="4219" applyFont="1" applyFill="1" applyBorder="1" applyAlignment="1">
      <alignment horizontal="left" vertical="center"/>
    </xf>
    <xf numFmtId="0" fontId="179" fillId="0" borderId="15" xfId="4219" applyFont="1" applyFill="1" applyBorder="1" applyAlignment="1">
      <alignment horizontal="left" vertical="center"/>
    </xf>
    <xf numFmtId="0" fontId="179" fillId="18" borderId="106" xfId="4219" applyFont="1" applyFill="1" applyBorder="1" applyAlignment="1">
      <alignment horizontal="center" vertical="center"/>
    </xf>
    <xf numFmtId="0" fontId="179" fillId="19" borderId="106" xfId="4219" applyFont="1" applyFill="1" applyBorder="1" applyAlignment="1">
      <alignment vertical="center" wrapText="1"/>
    </xf>
    <xf numFmtId="0" fontId="179" fillId="19" borderId="117" xfId="4219" applyFont="1" applyFill="1" applyBorder="1" applyAlignment="1">
      <alignment horizontal="left" vertical="center" wrapText="1"/>
    </xf>
    <xf numFmtId="0" fontId="179" fillId="19" borderId="13" xfId="4219" applyFont="1" applyFill="1" applyBorder="1" applyAlignment="1">
      <alignment horizontal="left" vertical="center" wrapText="1"/>
    </xf>
    <xf numFmtId="0" fontId="179" fillId="19" borderId="114" xfId="4219" applyFont="1" applyFill="1" applyBorder="1" applyAlignment="1">
      <alignment horizontal="left" vertical="center" wrapText="1"/>
    </xf>
    <xf numFmtId="0" fontId="213" fillId="30" borderId="100" xfId="2237" applyFont="1" applyFill="1" applyBorder="1" applyAlignment="1">
      <alignment horizontal="center"/>
    </xf>
    <xf numFmtId="0" fontId="213" fillId="30" borderId="104" xfId="2237" applyFont="1" applyFill="1" applyBorder="1" applyAlignment="1">
      <alignment horizontal="center"/>
    </xf>
    <xf numFmtId="0" fontId="213" fillId="30" borderId="105" xfId="2237" applyFont="1" applyFill="1" applyBorder="1" applyAlignment="1">
      <alignment horizontal="center"/>
    </xf>
    <xf numFmtId="178" fontId="259" fillId="30" borderId="122" xfId="0" applyNumberFormat="1" applyFont="1" applyFill="1" applyBorder="1" applyAlignment="1">
      <alignment horizontal="left" vertical="center" wrapText="1"/>
    </xf>
    <xf numFmtId="178" fontId="259" fillId="30" borderId="123" xfId="0" applyNumberFormat="1" applyFont="1" applyFill="1" applyBorder="1" applyAlignment="1">
      <alignment horizontal="left" vertical="center" wrapText="1"/>
    </xf>
    <xf numFmtId="178" fontId="259" fillId="30" borderId="124" xfId="0" applyNumberFormat="1" applyFont="1" applyFill="1" applyBorder="1" applyAlignment="1">
      <alignment horizontal="left" vertical="center" wrapText="1"/>
    </xf>
    <xf numFmtId="178" fontId="259" fillId="30" borderId="99" xfId="0" applyNumberFormat="1" applyFont="1" applyFill="1" applyBorder="1" applyAlignment="1">
      <alignment horizontal="left" vertical="center" wrapText="1"/>
    </xf>
    <xf numFmtId="0" fontId="260" fillId="30" borderId="99" xfId="0" applyFont="1" applyFill="1" applyBorder="1" applyAlignment="1">
      <alignment horizontal="center" vertical="center" wrapText="1"/>
    </xf>
    <xf numFmtId="178" fontId="189" fillId="0" borderId="99" xfId="0" applyNumberFormat="1" applyFont="1" applyBorder="1" applyAlignment="1">
      <alignment horizontal="center" vertical="center" wrapText="1"/>
    </xf>
    <xf numFmtId="0" fontId="184" fillId="0" borderId="99" xfId="7211" applyFont="1" applyFill="1" applyBorder="1" applyAlignment="1">
      <alignment horizontal="center" vertical="center" wrapText="1"/>
    </xf>
    <xf numFmtId="0" fontId="44" fillId="0" borderId="99" xfId="7211" applyFont="1" applyFill="1" applyBorder="1" applyAlignment="1">
      <alignment horizontal="left" vertical="center" wrapText="1"/>
    </xf>
    <xf numFmtId="0" fontId="184" fillId="0" borderId="120" xfId="7211" applyFont="1" applyFill="1" applyBorder="1" applyAlignment="1">
      <alignment horizontal="center" vertical="center" wrapText="1"/>
    </xf>
    <xf numFmtId="0" fontId="184" fillId="0" borderId="106" xfId="7211" applyFont="1" applyFill="1" applyBorder="1" applyAlignment="1">
      <alignment horizontal="center" vertical="center" wrapText="1"/>
    </xf>
    <xf numFmtId="0" fontId="184" fillId="0" borderId="13" xfId="7211" applyFont="1" applyFill="1" applyBorder="1" applyAlignment="1">
      <alignment horizontal="center" vertical="center" wrapText="1"/>
    </xf>
    <xf numFmtId="0" fontId="184" fillId="0" borderId="15" xfId="7211" applyFont="1" applyFill="1" applyBorder="1" applyAlignment="1">
      <alignment horizontal="center" vertical="center" wrapText="1"/>
    </xf>
    <xf numFmtId="15" fontId="184" fillId="0" borderId="117" xfId="7211" applyNumberFormat="1" applyFont="1" applyFill="1" applyBorder="1" applyAlignment="1">
      <alignment horizontal="center" vertical="center" wrapText="1"/>
    </xf>
    <xf numFmtId="15" fontId="184" fillId="0" borderId="13" xfId="7211" applyNumberFormat="1" applyFont="1" applyFill="1" applyBorder="1" applyAlignment="1">
      <alignment horizontal="center" vertical="center" wrapText="1"/>
    </xf>
    <xf numFmtId="15" fontId="184" fillId="0" borderId="114" xfId="7211" applyNumberFormat="1" applyFont="1" applyFill="1" applyBorder="1" applyAlignment="1">
      <alignment horizontal="center" vertical="center" wrapText="1"/>
    </xf>
    <xf numFmtId="0" fontId="44" fillId="31" borderId="117" xfId="7211" applyFont="1" applyFill="1" applyBorder="1" applyAlignment="1">
      <alignment horizontal="left" vertical="center" wrapText="1"/>
    </xf>
    <xf numFmtId="0" fontId="44" fillId="31" borderId="114" xfId="7211" applyFont="1" applyFill="1" applyBorder="1" applyAlignment="1">
      <alignment horizontal="left" vertical="center" wrapText="1"/>
    </xf>
    <xf numFmtId="0" fontId="213" fillId="41" borderId="99" xfId="7211" applyFont="1" applyFill="1" applyBorder="1" applyAlignment="1">
      <alignment horizontal="center"/>
    </xf>
    <xf numFmtId="0" fontId="44" fillId="18" borderId="117" xfId="7211" applyFont="1" applyFill="1" applyBorder="1" applyAlignment="1">
      <alignment horizontal="left" vertical="center" wrapText="1"/>
    </xf>
    <xf numFmtId="0" fontId="44" fillId="18" borderId="114" xfId="7211" applyFont="1" applyFill="1" applyBorder="1" applyAlignment="1">
      <alignment horizontal="left" vertical="center" wrapText="1"/>
    </xf>
    <xf numFmtId="3" fontId="184" fillId="0" borderId="99" xfId="7278" applyNumberFormat="1" applyFont="1" applyFill="1" applyBorder="1" applyAlignment="1">
      <alignment horizontal="center"/>
    </xf>
    <xf numFmtId="0" fontId="213" fillId="30" borderId="98" xfId="0" applyFont="1" applyFill="1" applyBorder="1" applyAlignment="1">
      <alignment horizontal="center" vertical="center"/>
    </xf>
    <xf numFmtId="0" fontId="213" fillId="30" borderId="101" xfId="0" applyFont="1" applyFill="1" applyBorder="1" applyAlignment="1">
      <alignment horizontal="center" vertical="center"/>
    </xf>
    <xf numFmtId="0" fontId="213" fillId="30" borderId="89" xfId="0" applyFont="1" applyFill="1" applyBorder="1" applyAlignment="1">
      <alignment horizontal="center" vertical="center" wrapText="1"/>
    </xf>
    <xf numFmtId="3" fontId="213" fillId="30" borderId="99" xfId="0" applyNumberFormat="1" applyFont="1" applyFill="1" applyBorder="1" applyAlignment="1">
      <alignment horizontal="center" vertical="center"/>
    </xf>
    <xf numFmtId="0" fontId="194" fillId="0" borderId="0" xfId="0" applyFont="1" applyFill="1" applyAlignment="1">
      <alignment horizontal="left"/>
    </xf>
    <xf numFmtId="0" fontId="213" fillId="30" borderId="99" xfId="7211" applyFont="1" applyFill="1" applyBorder="1" applyAlignment="1">
      <alignment horizontal="center" vertical="center" wrapText="1"/>
    </xf>
    <xf numFmtId="0" fontId="180" fillId="0" borderId="99" xfId="0" applyFont="1" applyFill="1" applyBorder="1" applyAlignment="1">
      <alignment horizontal="center" vertical="center"/>
    </xf>
    <xf numFmtId="0" fontId="194" fillId="0" borderId="0" xfId="0" applyFont="1" applyFill="1" applyBorder="1" applyAlignment="1">
      <alignment horizontal="left" vertical="justify"/>
    </xf>
    <xf numFmtId="0" fontId="182" fillId="0" borderId="108" xfId="0" applyFont="1" applyFill="1" applyBorder="1" applyAlignment="1">
      <alignment horizontal="left" vertical="center" wrapText="1"/>
    </xf>
    <xf numFmtId="0" fontId="184" fillId="0" borderId="99" xfId="7218" applyFont="1" applyFill="1" applyBorder="1" applyAlignment="1">
      <alignment horizontal="center" vertical="center" wrapText="1"/>
    </xf>
    <xf numFmtId="0" fontId="208" fillId="0" borderId="0" xfId="7218" applyFont="1" applyBorder="1" applyAlignment="1">
      <alignment horizontal="left" vertical="center" wrapText="1"/>
    </xf>
    <xf numFmtId="0" fontId="12" fillId="31" borderId="117" xfId="7309" applyFont="1" applyFill="1" applyBorder="1" applyAlignment="1">
      <alignment horizontal="left" vertical="center" wrapText="1"/>
    </xf>
    <xf numFmtId="0" fontId="19" fillId="31" borderId="114" xfId="7309" applyFont="1" applyFill="1" applyBorder="1" applyAlignment="1">
      <alignment horizontal="left" vertical="center" wrapText="1"/>
    </xf>
    <xf numFmtId="0" fontId="184" fillId="0" borderId="117" xfId="7218" applyFont="1" applyFill="1" applyBorder="1" applyAlignment="1">
      <alignment horizontal="center" vertical="center" wrapText="1"/>
    </xf>
    <xf numFmtId="0" fontId="184" fillId="0" borderId="13" xfId="7218" applyFont="1" applyFill="1" applyBorder="1" applyAlignment="1">
      <alignment horizontal="center" vertical="center" wrapText="1"/>
    </xf>
    <xf numFmtId="0" fontId="184" fillId="0" borderId="114" xfId="7218" applyFont="1" applyFill="1" applyBorder="1" applyAlignment="1">
      <alignment horizontal="center" vertical="center" wrapText="1"/>
    </xf>
    <xf numFmtId="0" fontId="17" fillId="31" borderId="117" xfId="7218" applyFont="1" applyFill="1" applyBorder="1" applyAlignment="1">
      <alignment horizontal="left" vertical="center" wrapText="1"/>
    </xf>
    <xf numFmtId="0" fontId="17" fillId="31" borderId="114" xfId="7218" applyFont="1" applyFill="1" applyBorder="1" applyAlignment="1">
      <alignment horizontal="left" vertical="center" wrapText="1"/>
    </xf>
    <xf numFmtId="0" fontId="184" fillId="0" borderId="120" xfId="7214" applyFont="1" applyBorder="1" applyAlignment="1">
      <alignment horizontal="center" vertical="center"/>
    </xf>
    <xf numFmtId="0" fontId="213" fillId="30" borderId="99" xfId="7214" applyFont="1" applyFill="1" applyBorder="1" applyAlignment="1">
      <alignment horizontal="center"/>
    </xf>
    <xf numFmtId="0" fontId="184" fillId="0" borderId="89" xfId="7214" applyFont="1" applyBorder="1" applyAlignment="1">
      <alignment horizontal="center" vertical="center"/>
    </xf>
    <xf numFmtId="0" fontId="184" fillId="0" borderId="13" xfId="7214" applyFont="1" applyBorder="1" applyAlignment="1">
      <alignment horizontal="center" vertical="center"/>
    </xf>
    <xf numFmtId="0" fontId="184" fillId="0" borderId="15" xfId="7214" applyFont="1" applyBorder="1" applyAlignment="1">
      <alignment horizontal="center" vertical="center"/>
    </xf>
    <xf numFmtId="0" fontId="184" fillId="0" borderId="106" xfId="7214" applyFont="1" applyBorder="1" applyAlignment="1">
      <alignment horizontal="center" vertical="center"/>
    </xf>
    <xf numFmtId="0" fontId="184" fillId="0" borderId="99" xfId="7214" applyFont="1" applyBorder="1" applyAlignment="1">
      <alignment horizontal="center" vertical="center"/>
    </xf>
    <xf numFmtId="0" fontId="35" fillId="0" borderId="106" xfId="7214" applyFont="1" applyBorder="1" applyAlignment="1">
      <alignment horizontal="left" vertical="center" wrapText="1"/>
    </xf>
    <xf numFmtId="0" fontId="45" fillId="0" borderId="15" xfId="7214" applyFont="1" applyBorder="1" applyAlignment="1">
      <alignment horizontal="left" vertical="center" wrapText="1"/>
    </xf>
    <xf numFmtId="0" fontId="45" fillId="0" borderId="89" xfId="7214" applyFont="1" applyBorder="1" applyAlignment="1">
      <alignment horizontal="left" vertical="center"/>
    </xf>
    <xf numFmtId="0" fontId="45" fillId="0" borderId="15" xfId="7214" applyFont="1" applyBorder="1" applyAlignment="1">
      <alignment horizontal="left" vertical="center"/>
    </xf>
    <xf numFmtId="0" fontId="19" fillId="0" borderId="106" xfId="7214" applyFont="1" applyBorder="1" applyAlignment="1">
      <alignment horizontal="left" vertical="center" wrapText="1"/>
    </xf>
    <xf numFmtId="0" fontId="17" fillId="0" borderId="106" xfId="7214" applyFont="1" applyBorder="1" applyAlignment="1">
      <alignment horizontal="left" vertical="center" wrapText="1"/>
    </xf>
    <xf numFmtId="0" fontId="213" fillId="30" borderId="99" xfId="4220" applyFont="1" applyFill="1" applyBorder="1" applyAlignment="1">
      <alignment horizontal="center"/>
    </xf>
    <xf numFmtId="0" fontId="184" fillId="18" borderId="106" xfId="4220" applyFont="1" applyFill="1" applyBorder="1" applyAlignment="1">
      <alignment horizontal="center" vertical="center"/>
    </xf>
    <xf numFmtId="0" fontId="184" fillId="18" borderId="13" xfId="4220" applyFont="1" applyFill="1" applyBorder="1" applyAlignment="1">
      <alignment horizontal="center" vertical="center"/>
    </xf>
    <xf numFmtId="0" fontId="184" fillId="18" borderId="15" xfId="4220" applyFont="1" applyFill="1" applyBorder="1" applyAlignment="1">
      <alignment horizontal="center" vertical="center"/>
    </xf>
    <xf numFmtId="0" fontId="184" fillId="0" borderId="106" xfId="4220" applyFont="1" applyFill="1" applyBorder="1" applyAlignment="1">
      <alignment horizontal="center" vertical="center"/>
    </xf>
    <xf numFmtId="0" fontId="184" fillId="0" borderId="13" xfId="4220" applyFont="1" applyFill="1" applyBorder="1" applyAlignment="1">
      <alignment horizontal="center" vertical="center"/>
    </xf>
    <xf numFmtId="0" fontId="184" fillId="0" borderId="15" xfId="4220" applyFont="1" applyFill="1" applyBorder="1" applyAlignment="1">
      <alignment horizontal="center" vertical="center"/>
    </xf>
    <xf numFmtId="0" fontId="184" fillId="0" borderId="117" xfId="4220" applyFont="1" applyFill="1" applyBorder="1" applyAlignment="1">
      <alignment horizontal="center" vertical="center"/>
    </xf>
    <xf numFmtId="0" fontId="26" fillId="31" borderId="122" xfId="4220" applyFont="1" applyFill="1" applyBorder="1" applyAlignment="1">
      <alignment horizontal="left"/>
    </xf>
    <xf numFmtId="0" fontId="36" fillId="31" borderId="123" xfId="4220" applyFont="1" applyFill="1" applyBorder="1" applyAlignment="1">
      <alignment horizontal="left"/>
    </xf>
    <xf numFmtId="0" fontId="36" fillId="31" borderId="124" xfId="4220" applyFont="1" applyFill="1" applyBorder="1" applyAlignment="1">
      <alignment horizontal="left"/>
    </xf>
    <xf numFmtId="0" fontId="184" fillId="0" borderId="120" xfId="0" applyFont="1" applyFill="1" applyBorder="1" applyAlignment="1">
      <alignment horizontal="center" vertical="center" wrapText="1"/>
    </xf>
    <xf numFmtId="0" fontId="243" fillId="0" borderId="16" xfId="0" applyFont="1" applyBorder="1" applyAlignment="1">
      <alignment horizontal="center"/>
    </xf>
    <xf numFmtId="0" fontId="188" fillId="0" borderId="120" xfId="0" applyFont="1" applyBorder="1" applyAlignment="1">
      <alignment horizontal="center" vertical="center" wrapText="1"/>
    </xf>
    <xf numFmtId="0" fontId="188" fillId="0" borderId="120" xfId="0" applyFont="1" applyBorder="1" applyAlignment="1">
      <alignment horizontal="center" vertical="center"/>
    </xf>
    <xf numFmtId="0" fontId="188" fillId="0" borderId="120" xfId="0" applyFont="1" applyFill="1" applyBorder="1" applyAlignment="1">
      <alignment horizontal="left" vertical="center" wrapText="1"/>
    </xf>
    <xf numFmtId="0" fontId="11" fillId="0" borderId="120" xfId="0" applyFont="1" applyFill="1" applyBorder="1" applyAlignment="1">
      <alignment horizontal="center" vertical="center" wrapText="1"/>
    </xf>
    <xf numFmtId="0" fontId="156" fillId="0" borderId="0" xfId="221" applyFont="1" applyFill="1" applyBorder="1" applyAlignment="1">
      <alignment horizontal="left" vertical="center" wrapText="1"/>
    </xf>
    <xf numFmtId="0" fontId="188" fillId="0" borderId="120" xfId="0" applyFont="1" applyFill="1" applyBorder="1" applyAlignment="1">
      <alignment horizontal="center" vertical="center" wrapText="1"/>
    </xf>
    <xf numFmtId="3" fontId="181" fillId="0" borderId="120" xfId="221" applyNumberFormat="1" applyFont="1" applyBorder="1" applyAlignment="1">
      <alignment horizontal="center" vertical="center"/>
    </xf>
    <xf numFmtId="0" fontId="228" fillId="0" borderId="149" xfId="7328" applyFont="1" applyBorder="1" applyAlignment="1">
      <alignment horizontal="center" vertical="center"/>
    </xf>
    <xf numFmtId="0" fontId="181" fillId="0" borderId="116" xfId="7328" applyFont="1" applyBorder="1"/>
    <xf numFmtId="0" fontId="181" fillId="0" borderId="150" xfId="7328" applyFont="1" applyBorder="1"/>
    <xf numFmtId="0" fontId="11" fillId="0" borderId="120" xfId="0" applyFont="1" applyBorder="1" applyAlignment="1">
      <alignment horizontal="center" vertical="center" wrapText="1"/>
    </xf>
    <xf numFmtId="3" fontId="181" fillId="0" borderId="120" xfId="59" applyNumberFormat="1" applyFont="1" applyBorder="1" applyAlignment="1">
      <alignment horizontal="center" vertical="center"/>
    </xf>
    <xf numFmtId="0" fontId="181" fillId="0" borderId="120" xfId="0" applyFont="1" applyBorder="1" applyAlignment="1">
      <alignment horizontal="center" vertical="center" wrapText="1"/>
    </xf>
  </cellXfs>
  <cellStyles count="7334">
    <cellStyle name="20% - Énfasis1" xfId="1" builtinId="30" customBuiltin="1"/>
    <cellStyle name="20% - Énfasis1 2" xfId="74"/>
    <cellStyle name="20% - Énfasis1 2 2" xfId="75"/>
    <cellStyle name="20% - Énfasis1 2 2 2" xfId="76"/>
    <cellStyle name="20% - Énfasis1 2 2 2 2" xfId="826"/>
    <cellStyle name="20% - Énfasis1 2 2 2 2 2" xfId="827"/>
    <cellStyle name="20% - Énfasis1 2 2 2 3" xfId="828"/>
    <cellStyle name="20% - Énfasis1 2 2 2 4" xfId="3810"/>
    <cellStyle name="20% - Énfasis1 2 2 3" xfId="829"/>
    <cellStyle name="20% - Énfasis1 2 2 3 2" xfId="830"/>
    <cellStyle name="20% - Énfasis1 2 2 4" xfId="831"/>
    <cellStyle name="20% - Énfasis1 2 2 5" xfId="3809"/>
    <cellStyle name="20% - Énfasis1 2 2_ARTURO SSMC110113xls" xfId="832"/>
    <cellStyle name="20% - Énfasis1 2 3" xfId="77"/>
    <cellStyle name="20% - Énfasis1 2 3 2" xfId="78"/>
    <cellStyle name="20% - Énfasis1 2 3 2 2" xfId="833"/>
    <cellStyle name="20% - Énfasis1 2 3 2 2 2" xfId="834"/>
    <cellStyle name="20% - Énfasis1 2 3 2 3" xfId="835"/>
    <cellStyle name="20% - Énfasis1 2 3 2 4" xfId="3812"/>
    <cellStyle name="20% - Énfasis1 2 3 3" xfId="836"/>
    <cellStyle name="20% - Énfasis1 2 3 3 2" xfId="837"/>
    <cellStyle name="20% - Énfasis1 2 3 4" xfId="838"/>
    <cellStyle name="20% - Énfasis1 2 3 5" xfId="3811"/>
    <cellStyle name="20% - Énfasis1 2 3_ARTURO SSMC110113xls" xfId="839"/>
    <cellStyle name="20% - Énfasis1 2 4" xfId="79"/>
    <cellStyle name="20% - Énfasis1 2 4 2" xfId="840"/>
    <cellStyle name="20% - Énfasis1 2 4 2 2" xfId="841"/>
    <cellStyle name="20% - Énfasis1 2 4 3" xfId="842"/>
    <cellStyle name="20% - Énfasis1 2 4 4" xfId="3813"/>
    <cellStyle name="20% - Énfasis1 2 5" xfId="843"/>
    <cellStyle name="20% - Énfasis1 2 5 2" xfId="844"/>
    <cellStyle name="20% - Énfasis1 2 6" xfId="845"/>
    <cellStyle name="20% - Énfasis1 2 7" xfId="3808"/>
    <cellStyle name="20% - Énfasis1 2_ARTURO SSMC110113xls" xfId="846"/>
    <cellStyle name="20% - Énfasis1 3" xfId="225"/>
    <cellStyle name="20% - Énfasis2" xfId="2" builtinId="34" customBuiltin="1"/>
    <cellStyle name="20% - Énfasis2 2" xfId="80"/>
    <cellStyle name="20% - Énfasis2 2 2" xfId="81"/>
    <cellStyle name="20% - Énfasis2 2 2 2" xfId="82"/>
    <cellStyle name="20% - Énfasis2 2 2 2 2" xfId="847"/>
    <cellStyle name="20% - Énfasis2 2 2 2 2 2" xfId="848"/>
    <cellStyle name="20% - Énfasis2 2 2 2 3" xfId="849"/>
    <cellStyle name="20% - Énfasis2 2 2 2 4" xfId="3816"/>
    <cellStyle name="20% - Énfasis2 2 2 3" xfId="850"/>
    <cellStyle name="20% - Énfasis2 2 2 3 2" xfId="851"/>
    <cellStyle name="20% - Énfasis2 2 2 4" xfId="852"/>
    <cellStyle name="20% - Énfasis2 2 2 5" xfId="3815"/>
    <cellStyle name="20% - Énfasis2 2 2_ARTURO SSMC110113xls" xfId="853"/>
    <cellStyle name="20% - Énfasis2 2 3" xfId="83"/>
    <cellStyle name="20% - Énfasis2 2 3 2" xfId="84"/>
    <cellStyle name="20% - Énfasis2 2 3 2 2" xfId="854"/>
    <cellStyle name="20% - Énfasis2 2 3 2 2 2" xfId="855"/>
    <cellStyle name="20% - Énfasis2 2 3 2 3" xfId="856"/>
    <cellStyle name="20% - Énfasis2 2 3 2 4" xfId="3818"/>
    <cellStyle name="20% - Énfasis2 2 3 3" xfId="857"/>
    <cellStyle name="20% - Énfasis2 2 3 3 2" xfId="858"/>
    <cellStyle name="20% - Énfasis2 2 3 4" xfId="859"/>
    <cellStyle name="20% - Énfasis2 2 3 5" xfId="3817"/>
    <cellStyle name="20% - Énfasis2 2 3_ARTURO SSMC110113xls" xfId="860"/>
    <cellStyle name="20% - Énfasis2 2 4" xfId="85"/>
    <cellStyle name="20% - Énfasis2 2 4 2" xfId="861"/>
    <cellStyle name="20% - Énfasis2 2 4 2 2" xfId="862"/>
    <cellStyle name="20% - Énfasis2 2 4 3" xfId="863"/>
    <cellStyle name="20% - Énfasis2 2 4 4" xfId="3819"/>
    <cellStyle name="20% - Énfasis2 2 5" xfId="864"/>
    <cellStyle name="20% - Énfasis2 2 5 2" xfId="865"/>
    <cellStyle name="20% - Énfasis2 2 6" xfId="866"/>
    <cellStyle name="20% - Énfasis2 2 7" xfId="3814"/>
    <cellStyle name="20% - Énfasis2 2_ARTURO SSMC110113xls" xfId="867"/>
    <cellStyle name="20% - Énfasis2 3" xfId="226"/>
    <cellStyle name="20% - Énfasis3" xfId="3" builtinId="38" customBuiltin="1"/>
    <cellStyle name="20% - Énfasis3 2" xfId="86"/>
    <cellStyle name="20% - Énfasis3 2 2" xfId="87"/>
    <cellStyle name="20% - Énfasis3 2 2 2" xfId="88"/>
    <cellStyle name="20% - Énfasis3 2 2 2 2" xfId="868"/>
    <cellStyle name="20% - Énfasis3 2 2 2 2 2" xfId="869"/>
    <cellStyle name="20% - Énfasis3 2 2 2 3" xfId="870"/>
    <cellStyle name="20% - Énfasis3 2 2 2 4" xfId="3822"/>
    <cellStyle name="20% - Énfasis3 2 2 3" xfId="871"/>
    <cellStyle name="20% - Énfasis3 2 2 3 2" xfId="872"/>
    <cellStyle name="20% - Énfasis3 2 2 4" xfId="873"/>
    <cellStyle name="20% - Énfasis3 2 2 5" xfId="3821"/>
    <cellStyle name="20% - Énfasis3 2 2_ARTURO SSMC110113xls" xfId="874"/>
    <cellStyle name="20% - Énfasis3 2 3" xfId="89"/>
    <cellStyle name="20% - Énfasis3 2 3 2" xfId="90"/>
    <cellStyle name="20% - Énfasis3 2 3 2 2" xfId="875"/>
    <cellStyle name="20% - Énfasis3 2 3 2 2 2" xfId="876"/>
    <cellStyle name="20% - Énfasis3 2 3 2 3" xfId="877"/>
    <cellStyle name="20% - Énfasis3 2 3 2 4" xfId="3824"/>
    <cellStyle name="20% - Énfasis3 2 3 3" xfId="878"/>
    <cellStyle name="20% - Énfasis3 2 3 3 2" xfId="879"/>
    <cellStyle name="20% - Énfasis3 2 3 4" xfId="880"/>
    <cellStyle name="20% - Énfasis3 2 3 5" xfId="3823"/>
    <cellStyle name="20% - Énfasis3 2 3_ARTURO SSMC110113xls" xfId="881"/>
    <cellStyle name="20% - Énfasis3 2 4" xfId="91"/>
    <cellStyle name="20% - Énfasis3 2 4 2" xfId="882"/>
    <cellStyle name="20% - Énfasis3 2 4 2 2" xfId="883"/>
    <cellStyle name="20% - Énfasis3 2 4 3" xfId="884"/>
    <cellStyle name="20% - Énfasis3 2 4 4" xfId="3825"/>
    <cellStyle name="20% - Énfasis3 2 5" xfId="885"/>
    <cellStyle name="20% - Énfasis3 2 5 2" xfId="886"/>
    <cellStyle name="20% - Énfasis3 2 6" xfId="887"/>
    <cellStyle name="20% - Énfasis3 2 7" xfId="3820"/>
    <cellStyle name="20% - Énfasis3 2_ARTURO SSMC110113xls" xfId="888"/>
    <cellStyle name="20% - Énfasis3 3" xfId="227"/>
    <cellStyle name="20% - Énfasis4" xfId="4" builtinId="42" customBuiltin="1"/>
    <cellStyle name="20% - Énfasis4 2" xfId="92"/>
    <cellStyle name="20% - Énfasis4 2 2" xfId="93"/>
    <cellStyle name="20% - Énfasis4 2 2 2" xfId="94"/>
    <cellStyle name="20% - Énfasis4 2 2 2 2" xfId="889"/>
    <cellStyle name="20% - Énfasis4 2 2 2 2 2" xfId="890"/>
    <cellStyle name="20% - Énfasis4 2 2 2 3" xfId="891"/>
    <cellStyle name="20% - Énfasis4 2 2 2 4" xfId="3828"/>
    <cellStyle name="20% - Énfasis4 2 2 3" xfId="892"/>
    <cellStyle name="20% - Énfasis4 2 2 3 2" xfId="893"/>
    <cellStyle name="20% - Énfasis4 2 2 4" xfId="894"/>
    <cellStyle name="20% - Énfasis4 2 2 5" xfId="3827"/>
    <cellStyle name="20% - Énfasis4 2 2_ARTURO SSMC110113xls" xfId="895"/>
    <cellStyle name="20% - Énfasis4 2 3" xfId="95"/>
    <cellStyle name="20% - Énfasis4 2 3 2" xfId="96"/>
    <cellStyle name="20% - Énfasis4 2 3 2 2" xfId="896"/>
    <cellStyle name="20% - Énfasis4 2 3 2 2 2" xfId="897"/>
    <cellStyle name="20% - Énfasis4 2 3 2 3" xfId="898"/>
    <cellStyle name="20% - Énfasis4 2 3 2 4" xfId="3830"/>
    <cellStyle name="20% - Énfasis4 2 3 3" xfId="899"/>
    <cellStyle name="20% - Énfasis4 2 3 3 2" xfId="900"/>
    <cellStyle name="20% - Énfasis4 2 3 4" xfId="901"/>
    <cellStyle name="20% - Énfasis4 2 3 5" xfId="3829"/>
    <cellStyle name="20% - Énfasis4 2 3_ARTURO SSMC110113xls" xfId="902"/>
    <cellStyle name="20% - Énfasis4 2 4" xfId="97"/>
    <cellStyle name="20% - Énfasis4 2 4 2" xfId="903"/>
    <cellStyle name="20% - Énfasis4 2 4 2 2" xfId="904"/>
    <cellStyle name="20% - Énfasis4 2 4 3" xfId="905"/>
    <cellStyle name="20% - Énfasis4 2 4 4" xfId="3831"/>
    <cellStyle name="20% - Énfasis4 2 5" xfId="906"/>
    <cellStyle name="20% - Énfasis4 2 5 2" xfId="907"/>
    <cellStyle name="20% - Énfasis4 2 6" xfId="908"/>
    <cellStyle name="20% - Énfasis4 2 7" xfId="3826"/>
    <cellStyle name="20% - Énfasis4 2_ARTURO SSMC110113xls" xfId="909"/>
    <cellStyle name="20% - Énfasis4 3" xfId="228"/>
    <cellStyle name="20% - Énfasis5" xfId="5" builtinId="46" customBuiltin="1"/>
    <cellStyle name="20% - Énfasis5 2" xfId="98"/>
    <cellStyle name="20% - Énfasis5 2 2" xfId="99"/>
    <cellStyle name="20% - Énfasis5 2 2 2" xfId="100"/>
    <cellStyle name="20% - Énfasis5 2 2 2 2" xfId="910"/>
    <cellStyle name="20% - Énfasis5 2 2 2 2 2" xfId="911"/>
    <cellStyle name="20% - Énfasis5 2 2 2 3" xfId="912"/>
    <cellStyle name="20% - Énfasis5 2 2 2 4" xfId="3834"/>
    <cellStyle name="20% - Énfasis5 2 2 3" xfId="913"/>
    <cellStyle name="20% - Énfasis5 2 2 3 2" xfId="914"/>
    <cellStyle name="20% - Énfasis5 2 2 4" xfId="915"/>
    <cellStyle name="20% - Énfasis5 2 2 5" xfId="3833"/>
    <cellStyle name="20% - Énfasis5 2 2_ARTURO SSMC110113xls" xfId="916"/>
    <cellStyle name="20% - Énfasis5 2 3" xfId="101"/>
    <cellStyle name="20% - Énfasis5 2 3 2" xfId="102"/>
    <cellStyle name="20% - Énfasis5 2 3 2 2" xfId="917"/>
    <cellStyle name="20% - Énfasis5 2 3 2 2 2" xfId="918"/>
    <cellStyle name="20% - Énfasis5 2 3 2 3" xfId="919"/>
    <cellStyle name="20% - Énfasis5 2 3 2 4" xfId="3836"/>
    <cellStyle name="20% - Énfasis5 2 3 3" xfId="920"/>
    <cellStyle name="20% - Énfasis5 2 3 3 2" xfId="921"/>
    <cellStyle name="20% - Énfasis5 2 3 4" xfId="922"/>
    <cellStyle name="20% - Énfasis5 2 3 5" xfId="3835"/>
    <cellStyle name="20% - Énfasis5 2 3_ARTURO SSMC110113xls" xfId="923"/>
    <cellStyle name="20% - Énfasis5 2 4" xfId="103"/>
    <cellStyle name="20% - Énfasis5 2 4 2" xfId="924"/>
    <cellStyle name="20% - Énfasis5 2 4 2 2" xfId="925"/>
    <cellStyle name="20% - Énfasis5 2 4 3" xfId="926"/>
    <cellStyle name="20% - Énfasis5 2 4 4" xfId="3837"/>
    <cellStyle name="20% - Énfasis5 2 5" xfId="927"/>
    <cellStyle name="20% - Énfasis5 2 5 2" xfId="928"/>
    <cellStyle name="20% - Énfasis5 2 6" xfId="929"/>
    <cellStyle name="20% - Énfasis5 2 7" xfId="3832"/>
    <cellStyle name="20% - Énfasis5 2_ARTURO SSMC110113xls" xfId="930"/>
    <cellStyle name="20% - Énfasis5 3" xfId="229"/>
    <cellStyle name="20% - Énfasis5 3 10" xfId="931"/>
    <cellStyle name="20% - Énfasis5 3 10 2" xfId="4680"/>
    <cellStyle name="20% - Énfasis5 3 11" xfId="3838"/>
    <cellStyle name="20% - Énfasis5 3 2" xfId="344"/>
    <cellStyle name="20% - Énfasis5 3 2 2" xfId="751"/>
    <cellStyle name="20% - Énfasis5 3 2 2 2" xfId="932"/>
    <cellStyle name="20% - Énfasis5 3 2 2 2 2" xfId="933"/>
    <cellStyle name="20% - Énfasis5 3 2 2 2 2 2" xfId="4682"/>
    <cellStyle name="20% - Énfasis5 3 2 2 2 3" xfId="4681"/>
    <cellStyle name="20% - Énfasis5 3 2 2 3" xfId="934"/>
    <cellStyle name="20% - Énfasis5 3 2 2 3 2" xfId="4683"/>
    <cellStyle name="20% - Énfasis5 3 2 2 4" xfId="4609"/>
    <cellStyle name="20% - Énfasis5 3 2 3" xfId="935"/>
    <cellStyle name="20% - Énfasis5 3 2 3 2" xfId="936"/>
    <cellStyle name="20% - Énfasis5 3 2 3 2 2" xfId="4685"/>
    <cellStyle name="20% - Énfasis5 3 2 3 3" xfId="4684"/>
    <cellStyle name="20% - Énfasis5 3 2 4" xfId="937"/>
    <cellStyle name="20% - Énfasis5 3 2 4 2" xfId="4686"/>
    <cellStyle name="20% - Énfasis5 3 2 5" xfId="4390"/>
    <cellStyle name="20% - Énfasis5 3 3" xfId="938"/>
    <cellStyle name="20% - Énfasis5 3 3 2" xfId="939"/>
    <cellStyle name="20% - Énfasis5 3 3 2 2" xfId="940"/>
    <cellStyle name="20% - Énfasis5 3 3 2 2 2" xfId="941"/>
    <cellStyle name="20% - Énfasis5 3 3 2 2 2 2" xfId="4690"/>
    <cellStyle name="20% - Énfasis5 3 3 2 2 3" xfId="4689"/>
    <cellStyle name="20% - Énfasis5 3 3 2 3" xfId="942"/>
    <cellStyle name="20% - Énfasis5 3 3 2 3 2" xfId="4691"/>
    <cellStyle name="20% - Énfasis5 3 3 2 4" xfId="4688"/>
    <cellStyle name="20% - Énfasis5 3 3 3" xfId="943"/>
    <cellStyle name="20% - Énfasis5 3 3 3 2" xfId="944"/>
    <cellStyle name="20% - Énfasis5 3 3 3 2 2" xfId="4693"/>
    <cellStyle name="20% - Énfasis5 3 3 3 3" xfId="4692"/>
    <cellStyle name="20% - Énfasis5 3 3 4" xfId="945"/>
    <cellStyle name="20% - Énfasis5 3 3 4 2" xfId="4694"/>
    <cellStyle name="20% - Énfasis5 3 3 5" xfId="4687"/>
    <cellStyle name="20% - Énfasis5 3 4" xfId="946"/>
    <cellStyle name="20% - Énfasis5 3 4 2" xfId="947"/>
    <cellStyle name="20% - Énfasis5 3 4 2 2" xfId="948"/>
    <cellStyle name="20% - Énfasis5 3 4 2 2 2" xfId="949"/>
    <cellStyle name="20% - Énfasis5 3 4 2 2 2 2" xfId="4698"/>
    <cellStyle name="20% - Énfasis5 3 4 2 2 3" xfId="4697"/>
    <cellStyle name="20% - Énfasis5 3 4 2 3" xfId="950"/>
    <cellStyle name="20% - Énfasis5 3 4 2 3 2" xfId="4699"/>
    <cellStyle name="20% - Énfasis5 3 4 2 4" xfId="4696"/>
    <cellStyle name="20% - Énfasis5 3 4 3" xfId="951"/>
    <cellStyle name="20% - Énfasis5 3 4 3 2" xfId="952"/>
    <cellStyle name="20% - Énfasis5 3 4 3 2 2" xfId="4701"/>
    <cellStyle name="20% - Énfasis5 3 4 3 3" xfId="4700"/>
    <cellStyle name="20% - Énfasis5 3 4 4" xfId="953"/>
    <cellStyle name="20% - Énfasis5 3 4 4 2" xfId="4702"/>
    <cellStyle name="20% - Énfasis5 3 4 5" xfId="4695"/>
    <cellStyle name="20% - Énfasis5 3 5" xfId="954"/>
    <cellStyle name="20% - Énfasis5 3 5 2" xfId="955"/>
    <cellStyle name="20% - Énfasis5 3 5 2 2" xfId="956"/>
    <cellStyle name="20% - Énfasis5 3 5 2 2 2" xfId="957"/>
    <cellStyle name="20% - Énfasis5 3 5 2 2 2 2" xfId="4706"/>
    <cellStyle name="20% - Énfasis5 3 5 2 2 3" xfId="4705"/>
    <cellStyle name="20% - Énfasis5 3 5 2 3" xfId="958"/>
    <cellStyle name="20% - Énfasis5 3 5 2 3 2" xfId="4707"/>
    <cellStyle name="20% - Énfasis5 3 5 2 4" xfId="4704"/>
    <cellStyle name="20% - Énfasis5 3 5 3" xfId="959"/>
    <cellStyle name="20% - Énfasis5 3 5 3 2" xfId="960"/>
    <cellStyle name="20% - Énfasis5 3 5 3 2 2" xfId="4709"/>
    <cellStyle name="20% - Énfasis5 3 5 3 3" xfId="4708"/>
    <cellStyle name="20% - Énfasis5 3 5 4" xfId="961"/>
    <cellStyle name="20% - Énfasis5 3 5 4 2" xfId="4710"/>
    <cellStyle name="20% - Énfasis5 3 5 5" xfId="4703"/>
    <cellStyle name="20% - Énfasis5 3 6" xfId="962"/>
    <cellStyle name="20% - Énfasis5 3 6 2" xfId="963"/>
    <cellStyle name="20% - Énfasis5 3 6 2 2" xfId="964"/>
    <cellStyle name="20% - Énfasis5 3 6 2 2 2" xfId="965"/>
    <cellStyle name="20% - Énfasis5 3 6 2 2 2 2" xfId="4714"/>
    <cellStyle name="20% - Énfasis5 3 6 2 2 3" xfId="4713"/>
    <cellStyle name="20% - Énfasis5 3 6 2 3" xfId="966"/>
    <cellStyle name="20% - Énfasis5 3 6 2 3 2" xfId="4715"/>
    <cellStyle name="20% - Énfasis5 3 6 2 4" xfId="4712"/>
    <cellStyle name="20% - Énfasis5 3 6 3" xfId="967"/>
    <cellStyle name="20% - Énfasis5 3 6 3 2" xfId="968"/>
    <cellStyle name="20% - Énfasis5 3 6 3 2 2" xfId="4717"/>
    <cellStyle name="20% - Énfasis5 3 6 3 3" xfId="4716"/>
    <cellStyle name="20% - Énfasis5 3 6 4" xfId="969"/>
    <cellStyle name="20% - Énfasis5 3 6 4 2" xfId="4718"/>
    <cellStyle name="20% - Énfasis5 3 6 5" xfId="4711"/>
    <cellStyle name="20% - Énfasis5 3 7" xfId="970"/>
    <cellStyle name="20% - Énfasis5 3 7 2" xfId="971"/>
    <cellStyle name="20% - Énfasis5 3 7 2 2" xfId="972"/>
    <cellStyle name="20% - Énfasis5 3 7 2 2 2" xfId="973"/>
    <cellStyle name="20% - Énfasis5 3 7 2 2 2 2" xfId="4722"/>
    <cellStyle name="20% - Énfasis5 3 7 2 2 3" xfId="4721"/>
    <cellStyle name="20% - Énfasis5 3 7 2 3" xfId="974"/>
    <cellStyle name="20% - Énfasis5 3 7 2 3 2" xfId="4723"/>
    <cellStyle name="20% - Énfasis5 3 7 2 4" xfId="4720"/>
    <cellStyle name="20% - Énfasis5 3 7 3" xfId="975"/>
    <cellStyle name="20% - Énfasis5 3 7 3 2" xfId="976"/>
    <cellStyle name="20% - Énfasis5 3 7 3 2 2" xfId="4725"/>
    <cellStyle name="20% - Énfasis5 3 7 3 3" xfId="4724"/>
    <cellStyle name="20% - Énfasis5 3 7 4" xfId="977"/>
    <cellStyle name="20% - Énfasis5 3 7 4 2" xfId="4726"/>
    <cellStyle name="20% - Énfasis5 3 7 5" xfId="4719"/>
    <cellStyle name="20% - Énfasis5 3 8" xfId="978"/>
    <cellStyle name="20% - Énfasis5 3 8 2" xfId="979"/>
    <cellStyle name="20% - Énfasis5 3 8 2 2" xfId="980"/>
    <cellStyle name="20% - Énfasis5 3 8 2 2 2" xfId="4729"/>
    <cellStyle name="20% - Énfasis5 3 8 2 3" xfId="4728"/>
    <cellStyle name="20% - Énfasis5 3 8 3" xfId="981"/>
    <cellStyle name="20% - Énfasis5 3 8 3 2" xfId="4730"/>
    <cellStyle name="20% - Énfasis5 3 8 4" xfId="4727"/>
    <cellStyle name="20% - Énfasis5 3 9" xfId="982"/>
    <cellStyle name="20% - Énfasis5 3 9 2" xfId="983"/>
    <cellStyle name="20% - Énfasis5 3 9 2 2" xfId="4732"/>
    <cellStyle name="20% - Énfasis5 3 9 3" xfId="4731"/>
    <cellStyle name="20% - Énfasis5 4" xfId="345"/>
    <cellStyle name="20% - Énfasis5 4 10" xfId="984"/>
    <cellStyle name="20% - Énfasis5 4 10 2" xfId="4733"/>
    <cellStyle name="20% - Énfasis5 4 11" xfId="3839"/>
    <cellStyle name="20% - Énfasis5 4 12" xfId="4391"/>
    <cellStyle name="20% - Énfasis5 4 2" xfId="752"/>
    <cellStyle name="20% - Énfasis5 4 2 2" xfId="985"/>
    <cellStyle name="20% - Énfasis5 4 2 2 2" xfId="986"/>
    <cellStyle name="20% - Énfasis5 4 2 2 2 2" xfId="987"/>
    <cellStyle name="20% - Énfasis5 4 2 2 2 2 2" xfId="4736"/>
    <cellStyle name="20% - Énfasis5 4 2 2 2 3" xfId="4735"/>
    <cellStyle name="20% - Énfasis5 4 2 2 3" xfId="988"/>
    <cellStyle name="20% - Énfasis5 4 2 2 3 2" xfId="4737"/>
    <cellStyle name="20% - Énfasis5 4 2 2 4" xfId="4734"/>
    <cellStyle name="20% - Énfasis5 4 2 3" xfId="989"/>
    <cellStyle name="20% - Énfasis5 4 2 3 2" xfId="990"/>
    <cellStyle name="20% - Énfasis5 4 2 3 2 2" xfId="4739"/>
    <cellStyle name="20% - Énfasis5 4 2 3 3" xfId="4738"/>
    <cellStyle name="20% - Énfasis5 4 2 4" xfId="991"/>
    <cellStyle name="20% - Énfasis5 4 2 4 2" xfId="4740"/>
    <cellStyle name="20% - Énfasis5 4 2 5" xfId="4610"/>
    <cellStyle name="20% - Énfasis5 4 3" xfId="992"/>
    <cellStyle name="20% - Énfasis5 4 3 2" xfId="993"/>
    <cellStyle name="20% - Énfasis5 4 3 2 2" xfId="994"/>
    <cellStyle name="20% - Énfasis5 4 3 2 2 2" xfId="995"/>
    <cellStyle name="20% - Énfasis5 4 3 2 2 2 2" xfId="4744"/>
    <cellStyle name="20% - Énfasis5 4 3 2 2 3" xfId="4743"/>
    <cellStyle name="20% - Énfasis5 4 3 2 3" xfId="996"/>
    <cellStyle name="20% - Énfasis5 4 3 2 3 2" xfId="4745"/>
    <cellStyle name="20% - Énfasis5 4 3 2 4" xfId="4742"/>
    <cellStyle name="20% - Énfasis5 4 3 3" xfId="997"/>
    <cellStyle name="20% - Énfasis5 4 3 3 2" xfId="998"/>
    <cellStyle name="20% - Énfasis5 4 3 3 2 2" xfId="4747"/>
    <cellStyle name="20% - Énfasis5 4 3 3 3" xfId="4746"/>
    <cellStyle name="20% - Énfasis5 4 3 4" xfId="999"/>
    <cellStyle name="20% - Énfasis5 4 3 4 2" xfId="4748"/>
    <cellStyle name="20% - Énfasis5 4 3 5" xfId="4741"/>
    <cellStyle name="20% - Énfasis5 4 4" xfId="1000"/>
    <cellStyle name="20% - Énfasis5 4 4 2" xfId="1001"/>
    <cellStyle name="20% - Énfasis5 4 4 2 2" xfId="1002"/>
    <cellStyle name="20% - Énfasis5 4 4 2 2 2" xfId="1003"/>
    <cellStyle name="20% - Énfasis5 4 4 2 2 2 2" xfId="4752"/>
    <cellStyle name="20% - Énfasis5 4 4 2 2 3" xfId="4751"/>
    <cellStyle name="20% - Énfasis5 4 4 2 3" xfId="1004"/>
    <cellStyle name="20% - Énfasis5 4 4 2 3 2" xfId="4753"/>
    <cellStyle name="20% - Énfasis5 4 4 2 4" xfId="4750"/>
    <cellStyle name="20% - Énfasis5 4 4 3" xfId="1005"/>
    <cellStyle name="20% - Énfasis5 4 4 3 2" xfId="1006"/>
    <cellStyle name="20% - Énfasis5 4 4 3 2 2" xfId="4755"/>
    <cellStyle name="20% - Énfasis5 4 4 3 3" xfId="4754"/>
    <cellStyle name="20% - Énfasis5 4 4 4" xfId="1007"/>
    <cellStyle name="20% - Énfasis5 4 4 4 2" xfId="4756"/>
    <cellStyle name="20% - Énfasis5 4 4 5" xfId="4749"/>
    <cellStyle name="20% - Énfasis5 4 5" xfId="1008"/>
    <cellStyle name="20% - Énfasis5 4 5 2" xfId="1009"/>
    <cellStyle name="20% - Énfasis5 4 5 2 2" xfId="1010"/>
    <cellStyle name="20% - Énfasis5 4 5 2 2 2" xfId="1011"/>
    <cellStyle name="20% - Énfasis5 4 5 2 2 2 2" xfId="4760"/>
    <cellStyle name="20% - Énfasis5 4 5 2 2 3" xfId="4759"/>
    <cellStyle name="20% - Énfasis5 4 5 2 3" xfId="1012"/>
    <cellStyle name="20% - Énfasis5 4 5 2 3 2" xfId="4761"/>
    <cellStyle name="20% - Énfasis5 4 5 2 4" xfId="4758"/>
    <cellStyle name="20% - Énfasis5 4 5 3" xfId="1013"/>
    <cellStyle name="20% - Énfasis5 4 5 3 2" xfId="1014"/>
    <cellStyle name="20% - Énfasis5 4 5 3 2 2" xfId="4763"/>
    <cellStyle name="20% - Énfasis5 4 5 3 3" xfId="4762"/>
    <cellStyle name="20% - Énfasis5 4 5 4" xfId="1015"/>
    <cellStyle name="20% - Énfasis5 4 5 4 2" xfId="4764"/>
    <cellStyle name="20% - Énfasis5 4 5 5" xfId="4757"/>
    <cellStyle name="20% - Énfasis5 4 6" xfId="1016"/>
    <cellStyle name="20% - Énfasis5 4 6 2" xfId="1017"/>
    <cellStyle name="20% - Énfasis5 4 6 2 2" xfId="1018"/>
    <cellStyle name="20% - Énfasis5 4 6 2 2 2" xfId="1019"/>
    <cellStyle name="20% - Énfasis5 4 6 2 2 2 2" xfId="4768"/>
    <cellStyle name="20% - Énfasis5 4 6 2 2 3" xfId="4767"/>
    <cellStyle name="20% - Énfasis5 4 6 2 3" xfId="1020"/>
    <cellStyle name="20% - Énfasis5 4 6 2 3 2" xfId="4769"/>
    <cellStyle name="20% - Énfasis5 4 6 2 4" xfId="4766"/>
    <cellStyle name="20% - Énfasis5 4 6 3" xfId="1021"/>
    <cellStyle name="20% - Énfasis5 4 6 3 2" xfId="1022"/>
    <cellStyle name="20% - Énfasis5 4 6 3 2 2" xfId="4771"/>
    <cellStyle name="20% - Énfasis5 4 6 3 3" xfId="4770"/>
    <cellStyle name="20% - Énfasis5 4 6 4" xfId="1023"/>
    <cellStyle name="20% - Énfasis5 4 6 4 2" xfId="4772"/>
    <cellStyle name="20% - Énfasis5 4 6 5" xfId="4765"/>
    <cellStyle name="20% - Énfasis5 4 7" xfId="1024"/>
    <cellStyle name="20% - Énfasis5 4 7 2" xfId="1025"/>
    <cellStyle name="20% - Énfasis5 4 7 2 2" xfId="1026"/>
    <cellStyle name="20% - Énfasis5 4 7 2 2 2" xfId="1027"/>
    <cellStyle name="20% - Énfasis5 4 7 2 2 2 2" xfId="4776"/>
    <cellStyle name="20% - Énfasis5 4 7 2 2 3" xfId="4775"/>
    <cellStyle name="20% - Énfasis5 4 7 2 3" xfId="1028"/>
    <cellStyle name="20% - Énfasis5 4 7 2 3 2" xfId="4777"/>
    <cellStyle name="20% - Énfasis5 4 7 2 4" xfId="4774"/>
    <cellStyle name="20% - Énfasis5 4 7 3" xfId="1029"/>
    <cellStyle name="20% - Énfasis5 4 7 3 2" xfId="1030"/>
    <cellStyle name="20% - Énfasis5 4 7 3 2 2" xfId="4779"/>
    <cellStyle name="20% - Énfasis5 4 7 3 3" xfId="4778"/>
    <cellStyle name="20% - Énfasis5 4 7 4" xfId="1031"/>
    <cellStyle name="20% - Énfasis5 4 7 4 2" xfId="4780"/>
    <cellStyle name="20% - Énfasis5 4 7 5" xfId="4773"/>
    <cellStyle name="20% - Énfasis5 4 8" xfId="1032"/>
    <cellStyle name="20% - Énfasis5 4 8 2" xfId="1033"/>
    <cellStyle name="20% - Énfasis5 4 8 2 2" xfId="1034"/>
    <cellStyle name="20% - Énfasis5 4 8 2 2 2" xfId="4783"/>
    <cellStyle name="20% - Énfasis5 4 8 2 3" xfId="4782"/>
    <cellStyle name="20% - Énfasis5 4 8 3" xfId="1035"/>
    <cellStyle name="20% - Énfasis5 4 8 3 2" xfId="4784"/>
    <cellStyle name="20% - Énfasis5 4 8 4" xfId="4781"/>
    <cellStyle name="20% - Énfasis5 4 9" xfId="1036"/>
    <cellStyle name="20% - Énfasis5 4 9 2" xfId="1037"/>
    <cellStyle name="20% - Énfasis5 4 9 2 2" xfId="4786"/>
    <cellStyle name="20% - Énfasis5 4 9 3" xfId="4785"/>
    <cellStyle name="20% - Énfasis5 5" xfId="346"/>
    <cellStyle name="20% - Énfasis5 5 10" xfId="1038"/>
    <cellStyle name="20% - Énfasis5 5 10 2" xfId="4787"/>
    <cellStyle name="20% - Énfasis5 5 11" xfId="3840"/>
    <cellStyle name="20% - Énfasis5 5 12" xfId="4392"/>
    <cellStyle name="20% - Énfasis5 5 2" xfId="753"/>
    <cellStyle name="20% - Énfasis5 5 2 2" xfId="1039"/>
    <cellStyle name="20% - Énfasis5 5 2 2 2" xfId="1040"/>
    <cellStyle name="20% - Énfasis5 5 2 2 2 2" xfId="1041"/>
    <cellStyle name="20% - Énfasis5 5 2 2 2 2 2" xfId="4790"/>
    <cellStyle name="20% - Énfasis5 5 2 2 2 3" xfId="4789"/>
    <cellStyle name="20% - Énfasis5 5 2 2 3" xfId="1042"/>
    <cellStyle name="20% - Énfasis5 5 2 2 3 2" xfId="4791"/>
    <cellStyle name="20% - Énfasis5 5 2 2 4" xfId="4788"/>
    <cellStyle name="20% - Énfasis5 5 2 3" xfId="1043"/>
    <cellStyle name="20% - Énfasis5 5 2 3 2" xfId="1044"/>
    <cellStyle name="20% - Énfasis5 5 2 3 2 2" xfId="4793"/>
    <cellStyle name="20% - Énfasis5 5 2 3 3" xfId="4792"/>
    <cellStyle name="20% - Énfasis5 5 2 4" xfId="1045"/>
    <cellStyle name="20% - Énfasis5 5 2 4 2" xfId="4794"/>
    <cellStyle name="20% - Énfasis5 5 2 5" xfId="4611"/>
    <cellStyle name="20% - Énfasis5 5 3" xfId="1046"/>
    <cellStyle name="20% - Énfasis5 5 3 2" xfId="1047"/>
    <cellStyle name="20% - Énfasis5 5 3 2 2" xfId="1048"/>
    <cellStyle name="20% - Énfasis5 5 3 2 2 2" xfId="1049"/>
    <cellStyle name="20% - Énfasis5 5 3 2 2 2 2" xfId="4798"/>
    <cellStyle name="20% - Énfasis5 5 3 2 2 3" xfId="4797"/>
    <cellStyle name="20% - Énfasis5 5 3 2 3" xfId="1050"/>
    <cellStyle name="20% - Énfasis5 5 3 2 3 2" xfId="4799"/>
    <cellStyle name="20% - Énfasis5 5 3 2 4" xfId="4796"/>
    <cellStyle name="20% - Énfasis5 5 3 3" xfId="1051"/>
    <cellStyle name="20% - Énfasis5 5 3 3 2" xfId="1052"/>
    <cellStyle name="20% - Énfasis5 5 3 3 2 2" xfId="4801"/>
    <cellStyle name="20% - Énfasis5 5 3 3 3" xfId="4800"/>
    <cellStyle name="20% - Énfasis5 5 3 4" xfId="1053"/>
    <cellStyle name="20% - Énfasis5 5 3 4 2" xfId="4802"/>
    <cellStyle name="20% - Énfasis5 5 3 5" xfId="4795"/>
    <cellStyle name="20% - Énfasis5 5 4" xfId="1054"/>
    <cellStyle name="20% - Énfasis5 5 4 2" xfId="1055"/>
    <cellStyle name="20% - Énfasis5 5 4 2 2" xfId="1056"/>
    <cellStyle name="20% - Énfasis5 5 4 2 2 2" xfId="1057"/>
    <cellStyle name="20% - Énfasis5 5 4 2 2 2 2" xfId="4806"/>
    <cellStyle name="20% - Énfasis5 5 4 2 2 3" xfId="4805"/>
    <cellStyle name="20% - Énfasis5 5 4 2 3" xfId="1058"/>
    <cellStyle name="20% - Énfasis5 5 4 2 3 2" xfId="4807"/>
    <cellStyle name="20% - Énfasis5 5 4 2 4" xfId="4804"/>
    <cellStyle name="20% - Énfasis5 5 4 3" xfId="1059"/>
    <cellStyle name="20% - Énfasis5 5 4 3 2" xfId="1060"/>
    <cellStyle name="20% - Énfasis5 5 4 3 2 2" xfId="4809"/>
    <cellStyle name="20% - Énfasis5 5 4 3 3" xfId="4808"/>
    <cellStyle name="20% - Énfasis5 5 4 4" xfId="1061"/>
    <cellStyle name="20% - Énfasis5 5 4 4 2" xfId="4810"/>
    <cellStyle name="20% - Énfasis5 5 4 5" xfId="4803"/>
    <cellStyle name="20% - Énfasis5 5 5" xfId="1062"/>
    <cellStyle name="20% - Énfasis5 5 5 2" xfId="1063"/>
    <cellStyle name="20% - Énfasis5 5 5 2 2" xfId="1064"/>
    <cellStyle name="20% - Énfasis5 5 5 2 2 2" xfId="1065"/>
    <cellStyle name="20% - Énfasis5 5 5 2 2 2 2" xfId="4814"/>
    <cellStyle name="20% - Énfasis5 5 5 2 2 3" xfId="4813"/>
    <cellStyle name="20% - Énfasis5 5 5 2 3" xfId="1066"/>
    <cellStyle name="20% - Énfasis5 5 5 2 3 2" xfId="4815"/>
    <cellStyle name="20% - Énfasis5 5 5 2 4" xfId="4812"/>
    <cellStyle name="20% - Énfasis5 5 5 3" xfId="1067"/>
    <cellStyle name="20% - Énfasis5 5 5 3 2" xfId="1068"/>
    <cellStyle name="20% - Énfasis5 5 5 3 2 2" xfId="4817"/>
    <cellStyle name="20% - Énfasis5 5 5 3 3" xfId="4816"/>
    <cellStyle name="20% - Énfasis5 5 5 4" xfId="1069"/>
    <cellStyle name="20% - Énfasis5 5 5 4 2" xfId="4818"/>
    <cellStyle name="20% - Énfasis5 5 5 5" xfId="4811"/>
    <cellStyle name="20% - Énfasis5 5 6" xfId="1070"/>
    <cellStyle name="20% - Énfasis5 5 6 2" xfId="1071"/>
    <cellStyle name="20% - Énfasis5 5 6 2 2" xfId="1072"/>
    <cellStyle name="20% - Énfasis5 5 6 2 2 2" xfId="1073"/>
    <cellStyle name="20% - Énfasis5 5 6 2 2 2 2" xfId="4822"/>
    <cellStyle name="20% - Énfasis5 5 6 2 2 3" xfId="4821"/>
    <cellStyle name="20% - Énfasis5 5 6 2 3" xfId="1074"/>
    <cellStyle name="20% - Énfasis5 5 6 2 3 2" xfId="4823"/>
    <cellStyle name="20% - Énfasis5 5 6 2 4" xfId="4820"/>
    <cellStyle name="20% - Énfasis5 5 6 3" xfId="1075"/>
    <cellStyle name="20% - Énfasis5 5 6 3 2" xfId="1076"/>
    <cellStyle name="20% - Énfasis5 5 6 3 2 2" xfId="4825"/>
    <cellStyle name="20% - Énfasis5 5 6 3 3" xfId="4824"/>
    <cellStyle name="20% - Énfasis5 5 6 4" xfId="1077"/>
    <cellStyle name="20% - Énfasis5 5 6 4 2" xfId="4826"/>
    <cellStyle name="20% - Énfasis5 5 6 5" xfId="4819"/>
    <cellStyle name="20% - Énfasis5 5 7" xfId="1078"/>
    <cellStyle name="20% - Énfasis5 5 7 2" xfId="1079"/>
    <cellStyle name="20% - Énfasis5 5 7 2 2" xfId="1080"/>
    <cellStyle name="20% - Énfasis5 5 7 2 2 2" xfId="1081"/>
    <cellStyle name="20% - Énfasis5 5 7 2 2 2 2" xfId="4830"/>
    <cellStyle name="20% - Énfasis5 5 7 2 2 3" xfId="4829"/>
    <cellStyle name="20% - Énfasis5 5 7 2 3" xfId="1082"/>
    <cellStyle name="20% - Énfasis5 5 7 2 3 2" xfId="4831"/>
    <cellStyle name="20% - Énfasis5 5 7 2 4" xfId="4828"/>
    <cellStyle name="20% - Énfasis5 5 7 3" xfId="1083"/>
    <cellStyle name="20% - Énfasis5 5 7 3 2" xfId="1084"/>
    <cellStyle name="20% - Énfasis5 5 7 3 2 2" xfId="4833"/>
    <cellStyle name="20% - Énfasis5 5 7 3 3" xfId="4832"/>
    <cellStyle name="20% - Énfasis5 5 7 4" xfId="1085"/>
    <cellStyle name="20% - Énfasis5 5 7 4 2" xfId="4834"/>
    <cellStyle name="20% - Énfasis5 5 7 5" xfId="4827"/>
    <cellStyle name="20% - Énfasis5 5 8" xfId="1086"/>
    <cellStyle name="20% - Énfasis5 5 8 2" xfId="1087"/>
    <cellStyle name="20% - Énfasis5 5 8 2 2" xfId="1088"/>
    <cellStyle name="20% - Énfasis5 5 8 2 2 2" xfId="4837"/>
    <cellStyle name="20% - Énfasis5 5 8 2 3" xfId="4836"/>
    <cellStyle name="20% - Énfasis5 5 8 3" xfId="1089"/>
    <cellStyle name="20% - Énfasis5 5 8 3 2" xfId="4838"/>
    <cellStyle name="20% - Énfasis5 5 8 4" xfId="4835"/>
    <cellStyle name="20% - Énfasis5 5 9" xfId="1090"/>
    <cellStyle name="20% - Énfasis5 5 9 2" xfId="1091"/>
    <cellStyle name="20% - Énfasis5 5 9 2 2" xfId="4840"/>
    <cellStyle name="20% - Énfasis5 5 9 3" xfId="4839"/>
    <cellStyle name="20% - Énfasis5 6" xfId="347"/>
    <cellStyle name="20% - Énfasis5 6 10" xfId="1092"/>
    <cellStyle name="20% - Énfasis5 6 10 2" xfId="4841"/>
    <cellStyle name="20% - Énfasis5 6 11" xfId="3841"/>
    <cellStyle name="20% - Énfasis5 6 12" xfId="4393"/>
    <cellStyle name="20% - Énfasis5 6 2" xfId="754"/>
    <cellStyle name="20% - Énfasis5 6 2 2" xfId="1093"/>
    <cellStyle name="20% - Énfasis5 6 2 2 2" xfId="1094"/>
    <cellStyle name="20% - Énfasis5 6 2 2 2 2" xfId="1095"/>
    <cellStyle name="20% - Énfasis5 6 2 2 2 2 2" xfId="4844"/>
    <cellStyle name="20% - Énfasis5 6 2 2 2 3" xfId="4843"/>
    <cellStyle name="20% - Énfasis5 6 2 2 3" xfId="1096"/>
    <cellStyle name="20% - Énfasis5 6 2 2 3 2" xfId="4845"/>
    <cellStyle name="20% - Énfasis5 6 2 2 4" xfId="4842"/>
    <cellStyle name="20% - Énfasis5 6 2 3" xfId="1097"/>
    <cellStyle name="20% - Énfasis5 6 2 3 2" xfId="1098"/>
    <cellStyle name="20% - Énfasis5 6 2 3 2 2" xfId="4847"/>
    <cellStyle name="20% - Énfasis5 6 2 3 3" xfId="4846"/>
    <cellStyle name="20% - Énfasis5 6 2 4" xfId="1099"/>
    <cellStyle name="20% - Énfasis5 6 2 4 2" xfId="4848"/>
    <cellStyle name="20% - Énfasis5 6 2 5" xfId="4612"/>
    <cellStyle name="20% - Énfasis5 6 3" xfId="1100"/>
    <cellStyle name="20% - Énfasis5 6 3 2" xfId="1101"/>
    <cellStyle name="20% - Énfasis5 6 3 2 2" xfId="1102"/>
    <cellStyle name="20% - Énfasis5 6 3 2 2 2" xfId="1103"/>
    <cellStyle name="20% - Énfasis5 6 3 2 2 2 2" xfId="4852"/>
    <cellStyle name="20% - Énfasis5 6 3 2 2 3" xfId="4851"/>
    <cellStyle name="20% - Énfasis5 6 3 2 3" xfId="1104"/>
    <cellStyle name="20% - Énfasis5 6 3 2 3 2" xfId="4853"/>
    <cellStyle name="20% - Énfasis5 6 3 2 4" xfId="4850"/>
    <cellStyle name="20% - Énfasis5 6 3 3" xfId="1105"/>
    <cellStyle name="20% - Énfasis5 6 3 3 2" xfId="1106"/>
    <cellStyle name="20% - Énfasis5 6 3 3 2 2" xfId="4855"/>
    <cellStyle name="20% - Énfasis5 6 3 3 3" xfId="4854"/>
    <cellStyle name="20% - Énfasis5 6 3 4" xfId="1107"/>
    <cellStyle name="20% - Énfasis5 6 3 4 2" xfId="4856"/>
    <cellStyle name="20% - Énfasis5 6 3 5" xfId="4849"/>
    <cellStyle name="20% - Énfasis5 6 4" xfId="1108"/>
    <cellStyle name="20% - Énfasis5 6 4 2" xfId="1109"/>
    <cellStyle name="20% - Énfasis5 6 4 2 2" xfId="1110"/>
    <cellStyle name="20% - Énfasis5 6 4 2 2 2" xfId="1111"/>
    <cellStyle name="20% - Énfasis5 6 4 2 2 2 2" xfId="4860"/>
    <cellStyle name="20% - Énfasis5 6 4 2 2 3" xfId="4859"/>
    <cellStyle name="20% - Énfasis5 6 4 2 3" xfId="1112"/>
    <cellStyle name="20% - Énfasis5 6 4 2 3 2" xfId="4861"/>
    <cellStyle name="20% - Énfasis5 6 4 2 4" xfId="4858"/>
    <cellStyle name="20% - Énfasis5 6 4 3" xfId="1113"/>
    <cellStyle name="20% - Énfasis5 6 4 3 2" xfId="1114"/>
    <cellStyle name="20% - Énfasis5 6 4 3 2 2" xfId="4863"/>
    <cellStyle name="20% - Énfasis5 6 4 3 3" xfId="4862"/>
    <cellStyle name="20% - Énfasis5 6 4 4" xfId="1115"/>
    <cellStyle name="20% - Énfasis5 6 4 4 2" xfId="4864"/>
    <cellStyle name="20% - Énfasis5 6 4 5" xfId="4857"/>
    <cellStyle name="20% - Énfasis5 6 5" xfId="1116"/>
    <cellStyle name="20% - Énfasis5 6 5 2" xfId="1117"/>
    <cellStyle name="20% - Énfasis5 6 5 2 2" xfId="1118"/>
    <cellStyle name="20% - Énfasis5 6 5 2 2 2" xfId="1119"/>
    <cellStyle name="20% - Énfasis5 6 5 2 2 2 2" xfId="4868"/>
    <cellStyle name="20% - Énfasis5 6 5 2 2 3" xfId="4867"/>
    <cellStyle name="20% - Énfasis5 6 5 2 3" xfId="1120"/>
    <cellStyle name="20% - Énfasis5 6 5 2 3 2" xfId="4869"/>
    <cellStyle name="20% - Énfasis5 6 5 2 4" xfId="4866"/>
    <cellStyle name="20% - Énfasis5 6 5 3" xfId="1121"/>
    <cellStyle name="20% - Énfasis5 6 5 3 2" xfId="1122"/>
    <cellStyle name="20% - Énfasis5 6 5 3 2 2" xfId="4871"/>
    <cellStyle name="20% - Énfasis5 6 5 3 3" xfId="4870"/>
    <cellStyle name="20% - Énfasis5 6 5 4" xfId="1123"/>
    <cellStyle name="20% - Énfasis5 6 5 4 2" xfId="4872"/>
    <cellStyle name="20% - Énfasis5 6 5 5" xfId="4865"/>
    <cellStyle name="20% - Énfasis5 6 6" xfId="1124"/>
    <cellStyle name="20% - Énfasis5 6 6 2" xfId="1125"/>
    <cellStyle name="20% - Énfasis5 6 6 2 2" xfId="1126"/>
    <cellStyle name="20% - Énfasis5 6 6 2 2 2" xfId="1127"/>
    <cellStyle name="20% - Énfasis5 6 6 2 2 2 2" xfId="4876"/>
    <cellStyle name="20% - Énfasis5 6 6 2 2 3" xfId="4875"/>
    <cellStyle name="20% - Énfasis5 6 6 2 3" xfId="1128"/>
    <cellStyle name="20% - Énfasis5 6 6 2 3 2" xfId="4877"/>
    <cellStyle name="20% - Énfasis5 6 6 2 4" xfId="4874"/>
    <cellStyle name="20% - Énfasis5 6 6 3" xfId="1129"/>
    <cellStyle name="20% - Énfasis5 6 6 3 2" xfId="1130"/>
    <cellStyle name="20% - Énfasis5 6 6 3 2 2" xfId="4879"/>
    <cellStyle name="20% - Énfasis5 6 6 3 3" xfId="4878"/>
    <cellStyle name="20% - Énfasis5 6 6 4" xfId="1131"/>
    <cellStyle name="20% - Énfasis5 6 6 4 2" xfId="4880"/>
    <cellStyle name="20% - Énfasis5 6 6 5" xfId="4873"/>
    <cellStyle name="20% - Énfasis5 6 7" xfId="1132"/>
    <cellStyle name="20% - Énfasis5 6 7 2" xfId="1133"/>
    <cellStyle name="20% - Énfasis5 6 7 2 2" xfId="1134"/>
    <cellStyle name="20% - Énfasis5 6 7 2 2 2" xfId="1135"/>
    <cellStyle name="20% - Énfasis5 6 7 2 2 2 2" xfId="4884"/>
    <cellStyle name="20% - Énfasis5 6 7 2 2 3" xfId="4883"/>
    <cellStyle name="20% - Énfasis5 6 7 2 3" xfId="1136"/>
    <cellStyle name="20% - Énfasis5 6 7 2 3 2" xfId="4885"/>
    <cellStyle name="20% - Énfasis5 6 7 2 4" xfId="4882"/>
    <cellStyle name="20% - Énfasis5 6 7 3" xfId="1137"/>
    <cellStyle name="20% - Énfasis5 6 7 3 2" xfId="1138"/>
    <cellStyle name="20% - Énfasis5 6 7 3 2 2" xfId="4887"/>
    <cellStyle name="20% - Énfasis5 6 7 3 3" xfId="4886"/>
    <cellStyle name="20% - Énfasis5 6 7 4" xfId="1139"/>
    <cellStyle name="20% - Énfasis5 6 7 4 2" xfId="4888"/>
    <cellStyle name="20% - Énfasis5 6 7 5" xfId="4881"/>
    <cellStyle name="20% - Énfasis5 6 8" xfId="1140"/>
    <cellStyle name="20% - Énfasis5 6 8 2" xfId="1141"/>
    <cellStyle name="20% - Énfasis5 6 8 2 2" xfId="1142"/>
    <cellStyle name="20% - Énfasis5 6 8 2 2 2" xfId="4891"/>
    <cellStyle name="20% - Énfasis5 6 8 2 3" xfId="4890"/>
    <cellStyle name="20% - Énfasis5 6 8 3" xfId="1143"/>
    <cellStyle name="20% - Énfasis5 6 8 3 2" xfId="4892"/>
    <cellStyle name="20% - Énfasis5 6 8 4" xfId="4889"/>
    <cellStyle name="20% - Énfasis5 6 9" xfId="1144"/>
    <cellStyle name="20% - Énfasis5 6 9 2" xfId="1145"/>
    <cellStyle name="20% - Énfasis5 6 9 2 2" xfId="4894"/>
    <cellStyle name="20% - Énfasis5 6 9 3" xfId="4893"/>
    <cellStyle name="20% - Énfasis6" xfId="6" builtinId="50" customBuiltin="1"/>
    <cellStyle name="20% - Énfasis6 2" xfId="104"/>
    <cellStyle name="20% - Énfasis6 2 2" xfId="105"/>
    <cellStyle name="20% - Énfasis6 2 2 2" xfId="106"/>
    <cellStyle name="20% - Énfasis6 2 2 2 2" xfId="1146"/>
    <cellStyle name="20% - Énfasis6 2 2 2 2 2" xfId="1147"/>
    <cellStyle name="20% - Énfasis6 2 2 2 3" xfId="1148"/>
    <cellStyle name="20% - Énfasis6 2 2 2 4" xfId="3844"/>
    <cellStyle name="20% - Énfasis6 2 2 3" xfId="1149"/>
    <cellStyle name="20% - Énfasis6 2 2 3 2" xfId="1150"/>
    <cellStyle name="20% - Énfasis6 2 2 4" xfId="1151"/>
    <cellStyle name="20% - Énfasis6 2 2 5" xfId="3843"/>
    <cellStyle name="20% - Énfasis6 2 2_ARTURO SSMC110113xls" xfId="1152"/>
    <cellStyle name="20% - Énfasis6 2 3" xfId="107"/>
    <cellStyle name="20% - Énfasis6 2 3 2" xfId="108"/>
    <cellStyle name="20% - Énfasis6 2 3 2 2" xfId="1153"/>
    <cellStyle name="20% - Énfasis6 2 3 2 2 2" xfId="1154"/>
    <cellStyle name="20% - Énfasis6 2 3 2 3" xfId="1155"/>
    <cellStyle name="20% - Énfasis6 2 3 2 4" xfId="3846"/>
    <cellStyle name="20% - Énfasis6 2 3 3" xfId="1156"/>
    <cellStyle name="20% - Énfasis6 2 3 3 2" xfId="1157"/>
    <cellStyle name="20% - Énfasis6 2 3 4" xfId="1158"/>
    <cellStyle name="20% - Énfasis6 2 3 5" xfId="3845"/>
    <cellStyle name="20% - Énfasis6 2 3_ARTURO SSMC110113xls" xfId="1159"/>
    <cellStyle name="20% - Énfasis6 2 4" xfId="109"/>
    <cellStyle name="20% - Énfasis6 2 4 2" xfId="1160"/>
    <cellStyle name="20% - Énfasis6 2 4 2 2" xfId="1161"/>
    <cellStyle name="20% - Énfasis6 2 4 3" xfId="1162"/>
    <cellStyle name="20% - Énfasis6 2 4 4" xfId="3847"/>
    <cellStyle name="20% - Énfasis6 2 5" xfId="1163"/>
    <cellStyle name="20% - Énfasis6 2 5 2" xfId="1164"/>
    <cellStyle name="20% - Énfasis6 2 6" xfId="1165"/>
    <cellStyle name="20% - Énfasis6 2 7" xfId="3842"/>
    <cellStyle name="20% - Énfasis6 2_ARTURO SSMC110113xls" xfId="1166"/>
    <cellStyle name="20% - Énfasis6 3" xfId="230"/>
    <cellStyle name="40% - Énfasis1" xfId="7" builtinId="31" customBuiltin="1"/>
    <cellStyle name="40% - Énfasis1 2" xfId="110"/>
    <cellStyle name="40% - Énfasis1 2 2" xfId="111"/>
    <cellStyle name="40% - Énfasis1 2 2 2" xfId="112"/>
    <cellStyle name="40% - Énfasis1 2 2 2 2" xfId="1167"/>
    <cellStyle name="40% - Énfasis1 2 2 2 2 2" xfId="1168"/>
    <cellStyle name="40% - Énfasis1 2 2 2 3" xfId="1169"/>
    <cellStyle name="40% - Énfasis1 2 2 2 4" xfId="3850"/>
    <cellStyle name="40% - Énfasis1 2 2 3" xfId="1170"/>
    <cellStyle name="40% - Énfasis1 2 2 3 2" xfId="1171"/>
    <cellStyle name="40% - Énfasis1 2 2 4" xfId="1172"/>
    <cellStyle name="40% - Énfasis1 2 2 5" xfId="3849"/>
    <cellStyle name="40% - Énfasis1 2 2_ARTURO SSMC110113xls" xfId="1173"/>
    <cellStyle name="40% - Énfasis1 2 3" xfId="113"/>
    <cellStyle name="40% - Énfasis1 2 3 2" xfId="114"/>
    <cellStyle name="40% - Énfasis1 2 3 2 2" xfId="1174"/>
    <cellStyle name="40% - Énfasis1 2 3 2 2 2" xfId="1175"/>
    <cellStyle name="40% - Énfasis1 2 3 2 3" xfId="1176"/>
    <cellStyle name="40% - Énfasis1 2 3 2 4" xfId="3852"/>
    <cellStyle name="40% - Énfasis1 2 3 3" xfId="1177"/>
    <cellStyle name="40% - Énfasis1 2 3 3 2" xfId="1178"/>
    <cellStyle name="40% - Énfasis1 2 3 4" xfId="1179"/>
    <cellStyle name="40% - Énfasis1 2 3 5" xfId="3851"/>
    <cellStyle name="40% - Énfasis1 2 3_ARTURO SSMC110113xls" xfId="1180"/>
    <cellStyle name="40% - Énfasis1 2 4" xfId="115"/>
    <cellStyle name="40% - Énfasis1 2 4 2" xfId="1181"/>
    <cellStyle name="40% - Énfasis1 2 4 2 2" xfId="1182"/>
    <cellStyle name="40% - Énfasis1 2 4 3" xfId="1183"/>
    <cellStyle name="40% - Énfasis1 2 4 4" xfId="3853"/>
    <cellStyle name="40% - Énfasis1 2 5" xfId="1184"/>
    <cellStyle name="40% - Énfasis1 2 5 2" xfId="1185"/>
    <cellStyle name="40% - Énfasis1 2 6" xfId="1186"/>
    <cellStyle name="40% - Énfasis1 2 7" xfId="3848"/>
    <cellStyle name="40% - Énfasis1 2_ARTURO SSMC110113xls" xfId="1187"/>
    <cellStyle name="40% - Énfasis1 3" xfId="231"/>
    <cellStyle name="40% - Énfasis2" xfId="8" builtinId="35" customBuiltin="1"/>
    <cellStyle name="40% - Énfasis2 2" xfId="116"/>
    <cellStyle name="40% - Énfasis2 2 2" xfId="117"/>
    <cellStyle name="40% - Énfasis2 2 2 2" xfId="118"/>
    <cellStyle name="40% - Énfasis2 2 2 2 2" xfId="1188"/>
    <cellStyle name="40% - Énfasis2 2 2 2 2 2" xfId="1189"/>
    <cellStyle name="40% - Énfasis2 2 2 2 3" xfId="1190"/>
    <cellStyle name="40% - Énfasis2 2 2 2 4" xfId="3856"/>
    <cellStyle name="40% - Énfasis2 2 2 3" xfId="1191"/>
    <cellStyle name="40% - Énfasis2 2 2 3 2" xfId="1192"/>
    <cellStyle name="40% - Énfasis2 2 2 4" xfId="1193"/>
    <cellStyle name="40% - Énfasis2 2 2 5" xfId="3855"/>
    <cellStyle name="40% - Énfasis2 2 2_ARTURO SSMC110113xls" xfId="1194"/>
    <cellStyle name="40% - Énfasis2 2 3" xfId="119"/>
    <cellStyle name="40% - Énfasis2 2 3 2" xfId="120"/>
    <cellStyle name="40% - Énfasis2 2 3 2 2" xfId="1195"/>
    <cellStyle name="40% - Énfasis2 2 3 2 2 2" xfId="1196"/>
    <cellStyle name="40% - Énfasis2 2 3 2 3" xfId="1197"/>
    <cellStyle name="40% - Énfasis2 2 3 2 4" xfId="3858"/>
    <cellStyle name="40% - Énfasis2 2 3 3" xfId="1198"/>
    <cellStyle name="40% - Énfasis2 2 3 3 2" xfId="1199"/>
    <cellStyle name="40% - Énfasis2 2 3 4" xfId="1200"/>
    <cellStyle name="40% - Énfasis2 2 3 5" xfId="3857"/>
    <cellStyle name="40% - Énfasis2 2 3_ARTURO SSMC110113xls" xfId="1201"/>
    <cellStyle name="40% - Énfasis2 2 4" xfId="121"/>
    <cellStyle name="40% - Énfasis2 2 4 2" xfId="1202"/>
    <cellStyle name="40% - Énfasis2 2 4 2 2" xfId="1203"/>
    <cellStyle name="40% - Énfasis2 2 4 3" xfId="1204"/>
    <cellStyle name="40% - Énfasis2 2 4 4" xfId="3859"/>
    <cellStyle name="40% - Énfasis2 2 5" xfId="1205"/>
    <cellStyle name="40% - Énfasis2 2 5 2" xfId="1206"/>
    <cellStyle name="40% - Énfasis2 2 6" xfId="1207"/>
    <cellStyle name="40% - Énfasis2 2 7" xfId="3854"/>
    <cellStyle name="40% - Énfasis2 2_ARTURO SSMC110113xls" xfId="1208"/>
    <cellStyle name="40% - Énfasis2 3" xfId="232"/>
    <cellStyle name="40% - Énfasis3" xfId="9" builtinId="39" customBuiltin="1"/>
    <cellStyle name="40% - Énfasis3 2" xfId="122"/>
    <cellStyle name="40% - Énfasis3 2 2" xfId="123"/>
    <cellStyle name="40% - Énfasis3 2 2 2" xfId="124"/>
    <cellStyle name="40% - Énfasis3 2 2 2 2" xfId="1209"/>
    <cellStyle name="40% - Énfasis3 2 2 2 2 2" xfId="1210"/>
    <cellStyle name="40% - Énfasis3 2 2 2 3" xfId="1211"/>
    <cellStyle name="40% - Énfasis3 2 2 2 4" xfId="3862"/>
    <cellStyle name="40% - Énfasis3 2 2 3" xfId="1212"/>
    <cellStyle name="40% - Énfasis3 2 2 3 2" xfId="1213"/>
    <cellStyle name="40% - Énfasis3 2 2 4" xfId="1214"/>
    <cellStyle name="40% - Énfasis3 2 2 5" xfId="3861"/>
    <cellStyle name="40% - Énfasis3 2 2_ARTURO SSMC110113xls" xfId="1215"/>
    <cellStyle name="40% - Énfasis3 2 3" xfId="125"/>
    <cellStyle name="40% - Énfasis3 2 3 2" xfId="126"/>
    <cellStyle name="40% - Énfasis3 2 3 2 2" xfId="1216"/>
    <cellStyle name="40% - Énfasis3 2 3 2 2 2" xfId="1217"/>
    <cellStyle name="40% - Énfasis3 2 3 2 3" xfId="1218"/>
    <cellStyle name="40% - Énfasis3 2 3 2 4" xfId="3864"/>
    <cellStyle name="40% - Énfasis3 2 3 3" xfId="1219"/>
    <cellStyle name="40% - Énfasis3 2 3 3 2" xfId="1220"/>
    <cellStyle name="40% - Énfasis3 2 3 4" xfId="1221"/>
    <cellStyle name="40% - Énfasis3 2 3 5" xfId="3863"/>
    <cellStyle name="40% - Énfasis3 2 3_ARTURO SSMC110113xls" xfId="1222"/>
    <cellStyle name="40% - Énfasis3 2 4" xfId="127"/>
    <cellStyle name="40% - Énfasis3 2 4 2" xfId="1223"/>
    <cellStyle name="40% - Énfasis3 2 4 2 2" xfId="1224"/>
    <cellStyle name="40% - Énfasis3 2 4 3" xfId="1225"/>
    <cellStyle name="40% - Énfasis3 2 4 4" xfId="3865"/>
    <cellStyle name="40% - Énfasis3 2 5" xfId="1226"/>
    <cellStyle name="40% - Énfasis3 2 5 2" xfId="1227"/>
    <cellStyle name="40% - Énfasis3 2 6" xfId="1228"/>
    <cellStyle name="40% - Énfasis3 2 7" xfId="3860"/>
    <cellStyle name="40% - Énfasis3 2_ARTURO SSMC110113xls" xfId="1229"/>
    <cellStyle name="40% - Énfasis3 3" xfId="233"/>
    <cellStyle name="40% - Énfasis4" xfId="10" builtinId="43" customBuiltin="1"/>
    <cellStyle name="40% - Énfasis4 2" xfId="128"/>
    <cellStyle name="40% - Énfasis4 2 2" xfId="129"/>
    <cellStyle name="40% - Énfasis4 2 2 2" xfId="130"/>
    <cellStyle name="40% - Énfasis4 2 2 2 2" xfId="1230"/>
    <cellStyle name="40% - Énfasis4 2 2 2 2 2" xfId="1231"/>
    <cellStyle name="40% - Énfasis4 2 2 2 3" xfId="1232"/>
    <cellStyle name="40% - Énfasis4 2 2 2 4" xfId="3868"/>
    <cellStyle name="40% - Énfasis4 2 2 3" xfId="1233"/>
    <cellStyle name="40% - Énfasis4 2 2 3 2" xfId="1234"/>
    <cellStyle name="40% - Énfasis4 2 2 4" xfId="1235"/>
    <cellStyle name="40% - Énfasis4 2 2 5" xfId="3867"/>
    <cellStyle name="40% - Énfasis4 2 2_ARTURO SSMC110113xls" xfId="1236"/>
    <cellStyle name="40% - Énfasis4 2 3" xfId="131"/>
    <cellStyle name="40% - Énfasis4 2 3 2" xfId="132"/>
    <cellStyle name="40% - Énfasis4 2 3 2 2" xfId="1237"/>
    <cellStyle name="40% - Énfasis4 2 3 2 2 2" xfId="1238"/>
    <cellStyle name="40% - Énfasis4 2 3 2 3" xfId="1239"/>
    <cellStyle name="40% - Énfasis4 2 3 2 4" xfId="3870"/>
    <cellStyle name="40% - Énfasis4 2 3 3" xfId="1240"/>
    <cellStyle name="40% - Énfasis4 2 3 3 2" xfId="1241"/>
    <cellStyle name="40% - Énfasis4 2 3 4" xfId="1242"/>
    <cellStyle name="40% - Énfasis4 2 3 5" xfId="3869"/>
    <cellStyle name="40% - Énfasis4 2 3_ARTURO SSMC110113xls" xfId="1243"/>
    <cellStyle name="40% - Énfasis4 2 4" xfId="133"/>
    <cellStyle name="40% - Énfasis4 2 4 2" xfId="1244"/>
    <cellStyle name="40% - Énfasis4 2 4 2 2" xfId="1245"/>
    <cellStyle name="40% - Énfasis4 2 4 3" xfId="1246"/>
    <cellStyle name="40% - Énfasis4 2 4 4" xfId="3871"/>
    <cellStyle name="40% - Énfasis4 2 5" xfId="1247"/>
    <cellStyle name="40% - Énfasis4 2 5 2" xfId="1248"/>
    <cellStyle name="40% - Énfasis4 2 6" xfId="1249"/>
    <cellStyle name="40% - Énfasis4 2 7" xfId="3866"/>
    <cellStyle name="40% - Énfasis4 2_ARTURO SSMC110113xls" xfId="1250"/>
    <cellStyle name="40% - Énfasis4 3" xfId="234"/>
    <cellStyle name="40% - Énfasis5" xfId="11" builtinId="47" customBuiltin="1"/>
    <cellStyle name="40% - Énfasis5 2" xfId="134"/>
    <cellStyle name="40% - Énfasis5 2 2" xfId="135"/>
    <cellStyle name="40% - Énfasis5 2 2 2" xfId="136"/>
    <cellStyle name="40% - Énfasis5 2 2 2 2" xfId="1251"/>
    <cellStyle name="40% - Énfasis5 2 2 2 2 2" xfId="1252"/>
    <cellStyle name="40% - Énfasis5 2 2 2 3" xfId="1253"/>
    <cellStyle name="40% - Énfasis5 2 2 2 4" xfId="3874"/>
    <cellStyle name="40% - Énfasis5 2 2 3" xfId="1254"/>
    <cellStyle name="40% - Énfasis5 2 2 3 2" xfId="1255"/>
    <cellStyle name="40% - Énfasis5 2 2 4" xfId="1256"/>
    <cellStyle name="40% - Énfasis5 2 2 5" xfId="3873"/>
    <cellStyle name="40% - Énfasis5 2 2_ARTURO SSMC110113xls" xfId="1257"/>
    <cellStyle name="40% - Énfasis5 2 3" xfId="137"/>
    <cellStyle name="40% - Énfasis5 2 3 2" xfId="138"/>
    <cellStyle name="40% - Énfasis5 2 3 2 2" xfId="1258"/>
    <cellStyle name="40% - Énfasis5 2 3 2 2 2" xfId="1259"/>
    <cellStyle name="40% - Énfasis5 2 3 2 3" xfId="1260"/>
    <cellStyle name="40% - Énfasis5 2 3 2 4" xfId="3876"/>
    <cellStyle name="40% - Énfasis5 2 3 3" xfId="1261"/>
    <cellStyle name="40% - Énfasis5 2 3 3 2" xfId="1262"/>
    <cellStyle name="40% - Énfasis5 2 3 4" xfId="1263"/>
    <cellStyle name="40% - Énfasis5 2 3 5" xfId="3875"/>
    <cellStyle name="40% - Énfasis5 2 3_ARTURO SSMC110113xls" xfId="1264"/>
    <cellStyle name="40% - Énfasis5 2 4" xfId="139"/>
    <cellStyle name="40% - Énfasis5 2 4 2" xfId="1265"/>
    <cellStyle name="40% - Énfasis5 2 4 2 2" xfId="1266"/>
    <cellStyle name="40% - Énfasis5 2 4 3" xfId="1267"/>
    <cellStyle name="40% - Énfasis5 2 4 4" xfId="3877"/>
    <cellStyle name="40% - Énfasis5 2 5" xfId="1268"/>
    <cellStyle name="40% - Énfasis5 2 5 2" xfId="1269"/>
    <cellStyle name="40% - Énfasis5 2 6" xfId="1270"/>
    <cellStyle name="40% - Énfasis5 2 7" xfId="3872"/>
    <cellStyle name="40% - Énfasis5 2_ARTURO SSMC110113xls" xfId="1271"/>
    <cellStyle name="40% - Énfasis5 3" xfId="235"/>
    <cellStyle name="40% - Énfasis6" xfId="12" builtinId="51" customBuiltin="1"/>
    <cellStyle name="40% - Énfasis6 2" xfId="140"/>
    <cellStyle name="40% - Énfasis6 2 2" xfId="141"/>
    <cellStyle name="40% - Énfasis6 2 2 2" xfId="142"/>
    <cellStyle name="40% - Énfasis6 2 2 2 2" xfId="1272"/>
    <cellStyle name="40% - Énfasis6 2 2 2 2 2" xfId="1273"/>
    <cellStyle name="40% - Énfasis6 2 2 2 3" xfId="1274"/>
    <cellStyle name="40% - Énfasis6 2 2 2 4" xfId="3880"/>
    <cellStyle name="40% - Énfasis6 2 2 3" xfId="1275"/>
    <cellStyle name="40% - Énfasis6 2 2 3 2" xfId="1276"/>
    <cellStyle name="40% - Énfasis6 2 2 4" xfId="1277"/>
    <cellStyle name="40% - Énfasis6 2 2 5" xfId="3879"/>
    <cellStyle name="40% - Énfasis6 2 2_ARTURO SSMC110113xls" xfId="1278"/>
    <cellStyle name="40% - Énfasis6 2 3" xfId="143"/>
    <cellStyle name="40% - Énfasis6 2 3 2" xfId="144"/>
    <cellStyle name="40% - Énfasis6 2 3 2 2" xfId="1279"/>
    <cellStyle name="40% - Énfasis6 2 3 2 2 2" xfId="1280"/>
    <cellStyle name="40% - Énfasis6 2 3 2 3" xfId="1281"/>
    <cellStyle name="40% - Énfasis6 2 3 2 4" xfId="3882"/>
    <cellStyle name="40% - Énfasis6 2 3 3" xfId="1282"/>
    <cellStyle name="40% - Énfasis6 2 3 3 2" xfId="1283"/>
    <cellStyle name="40% - Énfasis6 2 3 4" xfId="1284"/>
    <cellStyle name="40% - Énfasis6 2 3 5" xfId="3881"/>
    <cellStyle name="40% - Énfasis6 2 3_ARTURO SSMC110113xls" xfId="1285"/>
    <cellStyle name="40% - Énfasis6 2 4" xfId="145"/>
    <cellStyle name="40% - Énfasis6 2 4 2" xfId="1286"/>
    <cellStyle name="40% - Énfasis6 2 4 2 2" xfId="1287"/>
    <cellStyle name="40% - Énfasis6 2 4 3" xfId="1288"/>
    <cellStyle name="40% - Énfasis6 2 4 4" xfId="3883"/>
    <cellStyle name="40% - Énfasis6 2 5" xfId="1289"/>
    <cellStyle name="40% - Énfasis6 2 5 2" xfId="1290"/>
    <cellStyle name="40% - Énfasis6 2 6" xfId="1291"/>
    <cellStyle name="40% - Énfasis6 2 7" xfId="3878"/>
    <cellStyle name="40% - Énfasis6 2_ARTURO SSMC110113xls" xfId="1292"/>
    <cellStyle name="40% - Énfasis6 3" xfId="236"/>
    <cellStyle name="40% - Énfasis6 3 10" xfId="1293"/>
    <cellStyle name="40% - Énfasis6 3 10 2" xfId="4895"/>
    <cellStyle name="40% - Énfasis6 3 11" xfId="3884"/>
    <cellStyle name="40% - Énfasis6 3 2" xfId="348"/>
    <cellStyle name="40% - Énfasis6 3 2 2" xfId="755"/>
    <cellStyle name="40% - Énfasis6 3 2 2 2" xfId="1294"/>
    <cellStyle name="40% - Énfasis6 3 2 2 2 2" xfId="1295"/>
    <cellStyle name="40% - Énfasis6 3 2 2 2 2 2" xfId="4897"/>
    <cellStyle name="40% - Énfasis6 3 2 2 2 3" xfId="4896"/>
    <cellStyle name="40% - Énfasis6 3 2 2 3" xfId="1296"/>
    <cellStyle name="40% - Énfasis6 3 2 2 3 2" xfId="4898"/>
    <cellStyle name="40% - Énfasis6 3 2 2 4" xfId="4613"/>
    <cellStyle name="40% - Énfasis6 3 2 3" xfId="1297"/>
    <cellStyle name="40% - Énfasis6 3 2 3 2" xfId="1298"/>
    <cellStyle name="40% - Énfasis6 3 2 3 2 2" xfId="4900"/>
    <cellStyle name="40% - Énfasis6 3 2 3 3" xfId="4899"/>
    <cellStyle name="40% - Énfasis6 3 2 4" xfId="1299"/>
    <cellStyle name="40% - Énfasis6 3 2 4 2" xfId="4901"/>
    <cellStyle name="40% - Énfasis6 3 2 5" xfId="4394"/>
    <cellStyle name="40% - Énfasis6 3 3" xfId="1300"/>
    <cellStyle name="40% - Énfasis6 3 3 2" xfId="1301"/>
    <cellStyle name="40% - Énfasis6 3 3 2 2" xfId="1302"/>
    <cellStyle name="40% - Énfasis6 3 3 2 2 2" xfId="1303"/>
    <cellStyle name="40% - Énfasis6 3 3 2 2 2 2" xfId="4905"/>
    <cellStyle name="40% - Énfasis6 3 3 2 2 3" xfId="4904"/>
    <cellStyle name="40% - Énfasis6 3 3 2 3" xfId="1304"/>
    <cellStyle name="40% - Énfasis6 3 3 2 3 2" xfId="4906"/>
    <cellStyle name="40% - Énfasis6 3 3 2 4" xfId="4903"/>
    <cellStyle name="40% - Énfasis6 3 3 3" xfId="1305"/>
    <cellStyle name="40% - Énfasis6 3 3 3 2" xfId="1306"/>
    <cellStyle name="40% - Énfasis6 3 3 3 2 2" xfId="4908"/>
    <cellStyle name="40% - Énfasis6 3 3 3 3" xfId="4907"/>
    <cellStyle name="40% - Énfasis6 3 3 4" xfId="1307"/>
    <cellStyle name="40% - Énfasis6 3 3 4 2" xfId="4909"/>
    <cellStyle name="40% - Énfasis6 3 3 5" xfId="4902"/>
    <cellStyle name="40% - Énfasis6 3 4" xfId="1308"/>
    <cellStyle name="40% - Énfasis6 3 4 2" xfId="1309"/>
    <cellStyle name="40% - Énfasis6 3 4 2 2" xfId="1310"/>
    <cellStyle name="40% - Énfasis6 3 4 2 2 2" xfId="1311"/>
    <cellStyle name="40% - Énfasis6 3 4 2 2 2 2" xfId="4913"/>
    <cellStyle name="40% - Énfasis6 3 4 2 2 3" xfId="4912"/>
    <cellStyle name="40% - Énfasis6 3 4 2 3" xfId="1312"/>
    <cellStyle name="40% - Énfasis6 3 4 2 3 2" xfId="4914"/>
    <cellStyle name="40% - Énfasis6 3 4 2 4" xfId="4911"/>
    <cellStyle name="40% - Énfasis6 3 4 3" xfId="1313"/>
    <cellStyle name="40% - Énfasis6 3 4 3 2" xfId="1314"/>
    <cellStyle name="40% - Énfasis6 3 4 3 2 2" xfId="4916"/>
    <cellStyle name="40% - Énfasis6 3 4 3 3" xfId="4915"/>
    <cellStyle name="40% - Énfasis6 3 4 4" xfId="1315"/>
    <cellStyle name="40% - Énfasis6 3 4 4 2" xfId="4917"/>
    <cellStyle name="40% - Énfasis6 3 4 5" xfId="4910"/>
    <cellStyle name="40% - Énfasis6 3 5" xfId="1316"/>
    <cellStyle name="40% - Énfasis6 3 5 2" xfId="1317"/>
    <cellStyle name="40% - Énfasis6 3 5 2 2" xfId="1318"/>
    <cellStyle name="40% - Énfasis6 3 5 2 2 2" xfId="1319"/>
    <cellStyle name="40% - Énfasis6 3 5 2 2 2 2" xfId="4921"/>
    <cellStyle name="40% - Énfasis6 3 5 2 2 3" xfId="4920"/>
    <cellStyle name="40% - Énfasis6 3 5 2 3" xfId="1320"/>
    <cellStyle name="40% - Énfasis6 3 5 2 3 2" xfId="4922"/>
    <cellStyle name="40% - Énfasis6 3 5 2 4" xfId="4919"/>
    <cellStyle name="40% - Énfasis6 3 5 3" xfId="1321"/>
    <cellStyle name="40% - Énfasis6 3 5 3 2" xfId="1322"/>
    <cellStyle name="40% - Énfasis6 3 5 3 2 2" xfId="4924"/>
    <cellStyle name="40% - Énfasis6 3 5 3 3" xfId="4923"/>
    <cellStyle name="40% - Énfasis6 3 5 4" xfId="1323"/>
    <cellStyle name="40% - Énfasis6 3 5 4 2" xfId="4925"/>
    <cellStyle name="40% - Énfasis6 3 5 5" xfId="4918"/>
    <cellStyle name="40% - Énfasis6 3 6" xfId="1324"/>
    <cellStyle name="40% - Énfasis6 3 6 2" xfId="1325"/>
    <cellStyle name="40% - Énfasis6 3 6 2 2" xfId="1326"/>
    <cellStyle name="40% - Énfasis6 3 6 2 2 2" xfId="1327"/>
    <cellStyle name="40% - Énfasis6 3 6 2 2 2 2" xfId="4929"/>
    <cellStyle name="40% - Énfasis6 3 6 2 2 3" xfId="4928"/>
    <cellStyle name="40% - Énfasis6 3 6 2 3" xfId="1328"/>
    <cellStyle name="40% - Énfasis6 3 6 2 3 2" xfId="4930"/>
    <cellStyle name="40% - Énfasis6 3 6 2 4" xfId="4927"/>
    <cellStyle name="40% - Énfasis6 3 6 3" xfId="1329"/>
    <cellStyle name="40% - Énfasis6 3 6 3 2" xfId="1330"/>
    <cellStyle name="40% - Énfasis6 3 6 3 2 2" xfId="4932"/>
    <cellStyle name="40% - Énfasis6 3 6 3 3" xfId="4931"/>
    <cellStyle name="40% - Énfasis6 3 6 4" xfId="1331"/>
    <cellStyle name="40% - Énfasis6 3 6 4 2" xfId="4933"/>
    <cellStyle name="40% - Énfasis6 3 6 5" xfId="4926"/>
    <cellStyle name="40% - Énfasis6 3 7" xfId="1332"/>
    <cellStyle name="40% - Énfasis6 3 7 2" xfId="1333"/>
    <cellStyle name="40% - Énfasis6 3 7 2 2" xfId="1334"/>
    <cellStyle name="40% - Énfasis6 3 7 2 2 2" xfId="1335"/>
    <cellStyle name="40% - Énfasis6 3 7 2 2 2 2" xfId="4937"/>
    <cellStyle name="40% - Énfasis6 3 7 2 2 3" xfId="4936"/>
    <cellStyle name="40% - Énfasis6 3 7 2 3" xfId="1336"/>
    <cellStyle name="40% - Énfasis6 3 7 2 3 2" xfId="4938"/>
    <cellStyle name="40% - Énfasis6 3 7 2 4" xfId="4935"/>
    <cellStyle name="40% - Énfasis6 3 7 3" xfId="1337"/>
    <cellStyle name="40% - Énfasis6 3 7 3 2" xfId="1338"/>
    <cellStyle name="40% - Énfasis6 3 7 3 2 2" xfId="4940"/>
    <cellStyle name="40% - Énfasis6 3 7 3 3" xfId="4939"/>
    <cellStyle name="40% - Énfasis6 3 7 4" xfId="1339"/>
    <cellStyle name="40% - Énfasis6 3 7 4 2" xfId="4941"/>
    <cellStyle name="40% - Énfasis6 3 7 5" xfId="4934"/>
    <cellStyle name="40% - Énfasis6 3 8" xfId="1340"/>
    <cellStyle name="40% - Énfasis6 3 8 2" xfId="1341"/>
    <cellStyle name="40% - Énfasis6 3 8 2 2" xfId="1342"/>
    <cellStyle name="40% - Énfasis6 3 8 2 2 2" xfId="4944"/>
    <cellStyle name="40% - Énfasis6 3 8 2 3" xfId="4943"/>
    <cellStyle name="40% - Énfasis6 3 8 3" xfId="1343"/>
    <cellStyle name="40% - Énfasis6 3 8 3 2" xfId="4945"/>
    <cellStyle name="40% - Énfasis6 3 8 4" xfId="4942"/>
    <cellStyle name="40% - Énfasis6 3 9" xfId="1344"/>
    <cellStyle name="40% - Énfasis6 3 9 2" xfId="1345"/>
    <cellStyle name="40% - Énfasis6 3 9 2 2" xfId="4947"/>
    <cellStyle name="40% - Énfasis6 3 9 3" xfId="4946"/>
    <cellStyle name="60% - Énfasis1" xfId="13" builtinId="32" customBuiltin="1"/>
    <cellStyle name="60% - Énfasis1 2" xfId="146"/>
    <cellStyle name="60% - Énfasis1 2 2" xfId="3885"/>
    <cellStyle name="60% - Énfasis1 3" xfId="237"/>
    <cellStyle name="60% - Énfasis2" xfId="14" builtinId="36" customBuiltin="1"/>
    <cellStyle name="60% - Énfasis2 2" xfId="147"/>
    <cellStyle name="60% - Énfasis2 2 2" xfId="3886"/>
    <cellStyle name="60% - Énfasis2 3" xfId="238"/>
    <cellStyle name="60% - Énfasis3" xfId="15" builtinId="40" customBuiltin="1"/>
    <cellStyle name="60% - Énfasis3 2" xfId="148"/>
    <cellStyle name="60% - Énfasis3 2 2" xfId="3887"/>
    <cellStyle name="60% - Énfasis3 3" xfId="239"/>
    <cellStyle name="60% - Énfasis4" xfId="16" builtinId="44" customBuiltin="1"/>
    <cellStyle name="60% - Énfasis4 2" xfId="149"/>
    <cellStyle name="60% - Énfasis4 2 2" xfId="3888"/>
    <cellStyle name="60% - Énfasis4 3" xfId="240"/>
    <cellStyle name="60% - Énfasis5" xfId="17" builtinId="48" customBuiltin="1"/>
    <cellStyle name="60% - Énfasis5 2" xfId="150"/>
    <cellStyle name="60% - Énfasis5 2 2" xfId="3889"/>
    <cellStyle name="60% - Énfasis5 3" xfId="241"/>
    <cellStyle name="60% - Énfasis6" xfId="18" builtinId="52" customBuiltin="1"/>
    <cellStyle name="60% - Énfasis6 2" xfId="151"/>
    <cellStyle name="60% - Énfasis6 2 2" xfId="3890"/>
    <cellStyle name="60% - Énfasis6 3" xfId="242"/>
    <cellStyle name="Buena" xfId="19" builtinId="26" customBuiltin="1"/>
    <cellStyle name="Buena 2" xfId="152"/>
    <cellStyle name="Buena 2 2" xfId="3891"/>
    <cellStyle name="Buena 3" xfId="243"/>
    <cellStyle name="Cálculo" xfId="20" builtinId="22" customBuiltin="1"/>
    <cellStyle name="Cálculo 2" xfId="153"/>
    <cellStyle name="Cálculo 2 10" xfId="4208"/>
    <cellStyle name="Cálculo 2 11" xfId="6262"/>
    <cellStyle name="Cálculo 2 2" xfId="406"/>
    <cellStyle name="Cálculo 2 2 2" xfId="431"/>
    <cellStyle name="Cálculo 2 2 2 10" xfId="1346"/>
    <cellStyle name="Cálculo 2 2 2 10 2" xfId="6532"/>
    <cellStyle name="Cálculo 2 2 2 11" xfId="1347"/>
    <cellStyle name="Cálculo 2 2 2 11 2" xfId="6533"/>
    <cellStyle name="Cálculo 2 2 2 12" xfId="4009"/>
    <cellStyle name="Cálculo 2 2 2 13" xfId="5064"/>
    <cellStyle name="Cálculo 2 2 2 2" xfId="458"/>
    <cellStyle name="Cálculo 2 2 2 2 2" xfId="1348"/>
    <cellStyle name="Cálculo 2 2 2 2 2 2" xfId="6534"/>
    <cellStyle name="Cálculo 2 2 2 2 3" xfId="1349"/>
    <cellStyle name="Cálculo 2 2 2 2 3 2" xfId="6535"/>
    <cellStyle name="Cálculo 2 2 2 2 4" xfId="1350"/>
    <cellStyle name="Cálculo 2 2 2 2 4 2" xfId="6536"/>
    <cellStyle name="Cálculo 2 2 2 2 5" xfId="1351"/>
    <cellStyle name="Cálculo 2 2 2 2 5 2" xfId="6537"/>
    <cellStyle name="Cálculo 2 2 2 2 6" xfId="4010"/>
    <cellStyle name="Cálculo 2 2 2 2 7" xfId="5056"/>
    <cellStyle name="Cálculo 2 2 2 3" xfId="459"/>
    <cellStyle name="Cálculo 2 2 2 3 2" xfId="1352"/>
    <cellStyle name="Cálculo 2 2 2 3 2 2" xfId="6538"/>
    <cellStyle name="Cálculo 2 2 2 3 3" xfId="1353"/>
    <cellStyle name="Cálculo 2 2 2 3 3 2" xfId="6539"/>
    <cellStyle name="Cálculo 2 2 2 3 4" xfId="1354"/>
    <cellStyle name="Cálculo 2 2 2 3 4 2" xfId="6540"/>
    <cellStyle name="Cálculo 2 2 2 3 5" xfId="1355"/>
    <cellStyle name="Cálculo 2 2 2 3 5 2" xfId="6541"/>
    <cellStyle name="Cálculo 2 2 2 3 6" xfId="4011"/>
    <cellStyle name="Cálculo 2 2 2 3 7" xfId="5055"/>
    <cellStyle name="Cálculo 2 2 2 4" xfId="460"/>
    <cellStyle name="Cálculo 2 2 2 4 2" xfId="1356"/>
    <cellStyle name="Cálculo 2 2 2 4 2 2" xfId="6542"/>
    <cellStyle name="Cálculo 2 2 2 4 3" xfId="1357"/>
    <cellStyle name="Cálculo 2 2 2 4 3 2" xfId="6543"/>
    <cellStyle name="Cálculo 2 2 2 4 4" xfId="1358"/>
    <cellStyle name="Cálculo 2 2 2 4 4 2" xfId="6544"/>
    <cellStyle name="Cálculo 2 2 2 4 5" xfId="1359"/>
    <cellStyle name="Cálculo 2 2 2 4 5 2" xfId="6545"/>
    <cellStyle name="Cálculo 2 2 2 4 6" xfId="4012"/>
    <cellStyle name="Cálculo 2 2 2 4 7" xfId="5054"/>
    <cellStyle name="Cálculo 2 2 2 5" xfId="461"/>
    <cellStyle name="Cálculo 2 2 2 5 2" xfId="1360"/>
    <cellStyle name="Cálculo 2 2 2 5 2 2" xfId="6546"/>
    <cellStyle name="Cálculo 2 2 2 5 3" xfId="1361"/>
    <cellStyle name="Cálculo 2 2 2 5 3 2" xfId="6547"/>
    <cellStyle name="Cálculo 2 2 2 5 4" xfId="1362"/>
    <cellStyle name="Cálculo 2 2 2 5 4 2" xfId="6548"/>
    <cellStyle name="Cálculo 2 2 2 5 5" xfId="1363"/>
    <cellStyle name="Cálculo 2 2 2 5 5 2" xfId="6549"/>
    <cellStyle name="Cálculo 2 2 2 5 6" xfId="4013"/>
    <cellStyle name="Cálculo 2 2 2 5 7" xfId="4468"/>
    <cellStyle name="Cálculo 2 2 2 6" xfId="462"/>
    <cellStyle name="Cálculo 2 2 2 6 2" xfId="1364"/>
    <cellStyle name="Cálculo 2 2 2 6 2 2" xfId="6550"/>
    <cellStyle name="Cálculo 2 2 2 6 3" xfId="1365"/>
    <cellStyle name="Cálculo 2 2 2 6 3 2" xfId="6551"/>
    <cellStyle name="Cálculo 2 2 2 6 4" xfId="1366"/>
    <cellStyle name="Cálculo 2 2 2 6 4 2" xfId="6552"/>
    <cellStyle name="Cálculo 2 2 2 6 5" xfId="1367"/>
    <cellStyle name="Cálculo 2 2 2 6 5 2" xfId="6553"/>
    <cellStyle name="Cálculo 2 2 2 6 6" xfId="4014"/>
    <cellStyle name="Cálculo 2 2 2 6 7" xfId="5053"/>
    <cellStyle name="Cálculo 2 2 2 7" xfId="463"/>
    <cellStyle name="Cálculo 2 2 2 7 2" xfId="1368"/>
    <cellStyle name="Cálculo 2 2 2 7 2 2" xfId="6554"/>
    <cellStyle name="Cálculo 2 2 2 7 3" xfId="1369"/>
    <cellStyle name="Cálculo 2 2 2 7 3 2" xfId="6555"/>
    <cellStyle name="Cálculo 2 2 2 7 4" xfId="1370"/>
    <cellStyle name="Cálculo 2 2 2 7 4 2" xfId="6556"/>
    <cellStyle name="Cálculo 2 2 2 7 5" xfId="1371"/>
    <cellStyle name="Cálculo 2 2 2 7 5 2" xfId="6557"/>
    <cellStyle name="Cálculo 2 2 2 7 6" xfId="4015"/>
    <cellStyle name="Cálculo 2 2 2 7 7" xfId="5052"/>
    <cellStyle name="Cálculo 2 2 2 8" xfId="1372"/>
    <cellStyle name="Cálculo 2 2 2 8 2" xfId="6558"/>
    <cellStyle name="Cálculo 2 2 2 9" xfId="1373"/>
    <cellStyle name="Cálculo 2 2 2 9 2" xfId="6559"/>
    <cellStyle name="Cálculo 2 2 3" xfId="464"/>
    <cellStyle name="Cálculo 2 2 3 2" xfId="1374"/>
    <cellStyle name="Cálculo 2 2 3 2 2" xfId="6560"/>
    <cellStyle name="Cálculo 2 2 3 3" xfId="1375"/>
    <cellStyle name="Cálculo 2 2 3 3 2" xfId="6561"/>
    <cellStyle name="Cálculo 2 2 3 4" xfId="1376"/>
    <cellStyle name="Cálculo 2 2 3 4 2" xfId="6562"/>
    <cellStyle name="Cálculo 2 2 3 5" xfId="1377"/>
    <cellStyle name="Cálculo 2 2 3 5 2" xfId="6563"/>
    <cellStyle name="Cálculo 2 2 3 6" xfId="4016"/>
    <cellStyle name="Cálculo 2 2 3 7" xfId="5051"/>
    <cellStyle name="Cálculo 2 2 4" xfId="465"/>
    <cellStyle name="Cálculo 2 2 4 2" xfId="1378"/>
    <cellStyle name="Cálculo 2 2 4 2 2" xfId="6564"/>
    <cellStyle name="Cálculo 2 2 4 3" xfId="1379"/>
    <cellStyle name="Cálculo 2 2 4 3 2" xfId="6565"/>
    <cellStyle name="Cálculo 2 2 4 4" xfId="1380"/>
    <cellStyle name="Cálculo 2 2 4 4 2" xfId="6566"/>
    <cellStyle name="Cálculo 2 2 4 5" xfId="1381"/>
    <cellStyle name="Cálculo 2 2 4 5 2" xfId="6567"/>
    <cellStyle name="Cálculo 2 2 4 6" xfId="4017"/>
    <cellStyle name="Cálculo 2 2 4 7" xfId="5050"/>
    <cellStyle name="Cálculo 2 2 5" xfId="466"/>
    <cellStyle name="Cálculo 2 2 5 2" xfId="1382"/>
    <cellStyle name="Cálculo 2 2 5 2 2" xfId="6568"/>
    <cellStyle name="Cálculo 2 2 5 3" xfId="1383"/>
    <cellStyle name="Cálculo 2 2 5 3 2" xfId="6569"/>
    <cellStyle name="Cálculo 2 2 5 4" xfId="1384"/>
    <cellStyle name="Cálculo 2 2 5 4 2" xfId="6570"/>
    <cellStyle name="Cálculo 2 2 5 5" xfId="1385"/>
    <cellStyle name="Cálculo 2 2 5 5 2" xfId="6571"/>
    <cellStyle name="Cálculo 2 2 5 6" xfId="4018"/>
    <cellStyle name="Cálculo 2 2 5 7" xfId="5049"/>
    <cellStyle name="Cálculo 2 2 6" xfId="3992"/>
    <cellStyle name="Cálculo 2 2 7" xfId="4203"/>
    <cellStyle name="Cálculo 2 2 8" xfId="5077"/>
    <cellStyle name="Cálculo 2 3" xfId="407"/>
    <cellStyle name="Cálculo 2 3 2" xfId="432"/>
    <cellStyle name="Cálculo 2 3 2 10" xfId="1386"/>
    <cellStyle name="Cálculo 2 3 2 10 2" xfId="6572"/>
    <cellStyle name="Cálculo 2 3 2 11" xfId="1387"/>
    <cellStyle name="Cálculo 2 3 2 11 2" xfId="6573"/>
    <cellStyle name="Cálculo 2 3 2 12" xfId="4019"/>
    <cellStyle name="Cálculo 2 3 2 13" xfId="5063"/>
    <cellStyle name="Cálculo 2 3 2 2" xfId="467"/>
    <cellStyle name="Cálculo 2 3 2 2 2" xfId="1388"/>
    <cellStyle name="Cálculo 2 3 2 2 2 2" xfId="6574"/>
    <cellStyle name="Cálculo 2 3 2 2 3" xfId="1389"/>
    <cellStyle name="Cálculo 2 3 2 2 3 2" xfId="6575"/>
    <cellStyle name="Cálculo 2 3 2 2 4" xfId="1390"/>
    <cellStyle name="Cálculo 2 3 2 2 4 2" xfId="6576"/>
    <cellStyle name="Cálculo 2 3 2 2 5" xfId="1391"/>
    <cellStyle name="Cálculo 2 3 2 2 5 2" xfId="6577"/>
    <cellStyle name="Cálculo 2 3 2 2 6" xfId="4020"/>
    <cellStyle name="Cálculo 2 3 2 2 7" xfId="5048"/>
    <cellStyle name="Cálculo 2 3 2 3" xfId="468"/>
    <cellStyle name="Cálculo 2 3 2 3 2" xfId="1392"/>
    <cellStyle name="Cálculo 2 3 2 3 2 2" xfId="6578"/>
    <cellStyle name="Cálculo 2 3 2 3 3" xfId="1393"/>
    <cellStyle name="Cálculo 2 3 2 3 3 2" xfId="6579"/>
    <cellStyle name="Cálculo 2 3 2 3 4" xfId="1394"/>
    <cellStyle name="Cálculo 2 3 2 3 4 2" xfId="6580"/>
    <cellStyle name="Cálculo 2 3 2 3 5" xfId="1395"/>
    <cellStyle name="Cálculo 2 3 2 3 5 2" xfId="6581"/>
    <cellStyle name="Cálculo 2 3 2 3 6" xfId="4021"/>
    <cellStyle name="Cálculo 2 3 2 3 7" xfId="4467"/>
    <cellStyle name="Cálculo 2 3 2 4" xfId="469"/>
    <cellStyle name="Cálculo 2 3 2 4 2" xfId="1396"/>
    <cellStyle name="Cálculo 2 3 2 4 2 2" xfId="6582"/>
    <cellStyle name="Cálculo 2 3 2 4 3" xfId="1397"/>
    <cellStyle name="Cálculo 2 3 2 4 3 2" xfId="6583"/>
    <cellStyle name="Cálculo 2 3 2 4 4" xfId="1398"/>
    <cellStyle name="Cálculo 2 3 2 4 4 2" xfId="6584"/>
    <cellStyle name="Cálculo 2 3 2 4 5" xfId="1399"/>
    <cellStyle name="Cálculo 2 3 2 4 5 2" xfId="6585"/>
    <cellStyle name="Cálculo 2 3 2 4 6" xfId="4022"/>
    <cellStyle name="Cálculo 2 3 2 4 7" xfId="5047"/>
    <cellStyle name="Cálculo 2 3 2 5" xfId="470"/>
    <cellStyle name="Cálculo 2 3 2 5 2" xfId="1400"/>
    <cellStyle name="Cálculo 2 3 2 5 2 2" xfId="6586"/>
    <cellStyle name="Cálculo 2 3 2 5 3" xfId="1401"/>
    <cellStyle name="Cálculo 2 3 2 5 3 2" xfId="6587"/>
    <cellStyle name="Cálculo 2 3 2 5 4" xfId="1402"/>
    <cellStyle name="Cálculo 2 3 2 5 4 2" xfId="6588"/>
    <cellStyle name="Cálculo 2 3 2 5 5" xfId="1403"/>
    <cellStyle name="Cálculo 2 3 2 5 5 2" xfId="6589"/>
    <cellStyle name="Cálculo 2 3 2 5 6" xfId="4023"/>
    <cellStyle name="Cálculo 2 3 2 5 7" xfId="5046"/>
    <cellStyle name="Cálculo 2 3 2 6" xfId="471"/>
    <cellStyle name="Cálculo 2 3 2 6 2" xfId="1404"/>
    <cellStyle name="Cálculo 2 3 2 6 2 2" xfId="6590"/>
    <cellStyle name="Cálculo 2 3 2 6 3" xfId="1405"/>
    <cellStyle name="Cálculo 2 3 2 6 3 2" xfId="6591"/>
    <cellStyle name="Cálculo 2 3 2 6 4" xfId="1406"/>
    <cellStyle name="Cálculo 2 3 2 6 4 2" xfId="6592"/>
    <cellStyle name="Cálculo 2 3 2 6 5" xfId="1407"/>
    <cellStyle name="Cálculo 2 3 2 6 5 2" xfId="6593"/>
    <cellStyle name="Cálculo 2 3 2 6 6" xfId="4024"/>
    <cellStyle name="Cálculo 2 3 2 6 7" xfId="5045"/>
    <cellStyle name="Cálculo 2 3 2 7" xfId="472"/>
    <cellStyle name="Cálculo 2 3 2 7 2" xfId="1408"/>
    <cellStyle name="Cálculo 2 3 2 7 2 2" xfId="6594"/>
    <cellStyle name="Cálculo 2 3 2 7 3" xfId="1409"/>
    <cellStyle name="Cálculo 2 3 2 7 3 2" xfId="6595"/>
    <cellStyle name="Cálculo 2 3 2 7 4" xfId="1410"/>
    <cellStyle name="Cálculo 2 3 2 7 4 2" xfId="6596"/>
    <cellStyle name="Cálculo 2 3 2 7 5" xfId="1411"/>
    <cellStyle name="Cálculo 2 3 2 7 5 2" xfId="6597"/>
    <cellStyle name="Cálculo 2 3 2 7 6" xfId="4025"/>
    <cellStyle name="Cálculo 2 3 2 7 7" xfId="5044"/>
    <cellStyle name="Cálculo 2 3 2 8" xfId="1412"/>
    <cellStyle name="Cálculo 2 3 2 8 2" xfId="6598"/>
    <cellStyle name="Cálculo 2 3 2 9" xfId="1413"/>
    <cellStyle name="Cálculo 2 3 2 9 2" xfId="6599"/>
    <cellStyle name="Cálculo 2 3 3" xfId="473"/>
    <cellStyle name="Cálculo 2 3 3 2" xfId="1414"/>
    <cellStyle name="Cálculo 2 3 3 2 2" xfId="6600"/>
    <cellStyle name="Cálculo 2 3 3 3" xfId="1415"/>
    <cellStyle name="Cálculo 2 3 3 3 2" xfId="6601"/>
    <cellStyle name="Cálculo 2 3 3 4" xfId="1416"/>
    <cellStyle name="Cálculo 2 3 3 4 2" xfId="6602"/>
    <cellStyle name="Cálculo 2 3 3 5" xfId="1417"/>
    <cellStyle name="Cálculo 2 3 3 5 2" xfId="6603"/>
    <cellStyle name="Cálculo 2 3 3 6" xfId="4026"/>
    <cellStyle name="Cálculo 2 3 3 7" xfId="4466"/>
    <cellStyle name="Cálculo 2 3 4" xfId="474"/>
    <cellStyle name="Cálculo 2 3 4 2" xfId="1418"/>
    <cellStyle name="Cálculo 2 3 4 2 2" xfId="6604"/>
    <cellStyle name="Cálculo 2 3 4 3" xfId="1419"/>
    <cellStyle name="Cálculo 2 3 4 3 2" xfId="6605"/>
    <cellStyle name="Cálculo 2 3 4 4" xfId="1420"/>
    <cellStyle name="Cálculo 2 3 4 4 2" xfId="6606"/>
    <cellStyle name="Cálculo 2 3 4 5" xfId="1421"/>
    <cellStyle name="Cálculo 2 3 4 5 2" xfId="6607"/>
    <cellStyle name="Cálculo 2 3 4 6" xfId="4027"/>
    <cellStyle name="Cálculo 2 3 4 7" xfId="5043"/>
    <cellStyle name="Cálculo 2 3 5" xfId="475"/>
    <cellStyle name="Cálculo 2 3 5 2" xfId="1422"/>
    <cellStyle name="Cálculo 2 3 5 2 2" xfId="6608"/>
    <cellStyle name="Cálculo 2 3 5 3" xfId="1423"/>
    <cellStyle name="Cálculo 2 3 5 3 2" xfId="6609"/>
    <cellStyle name="Cálculo 2 3 5 4" xfId="1424"/>
    <cellStyle name="Cálculo 2 3 5 4 2" xfId="6610"/>
    <cellStyle name="Cálculo 2 3 5 5" xfId="1425"/>
    <cellStyle name="Cálculo 2 3 5 5 2" xfId="6611"/>
    <cellStyle name="Cálculo 2 3 5 6" xfId="4028"/>
    <cellStyle name="Cálculo 2 3 5 7" xfId="5042"/>
    <cellStyle name="Cálculo 2 3 6" xfId="3993"/>
    <cellStyle name="Cálculo 2 3 7" xfId="4199"/>
    <cellStyle name="Cálculo 2 3 8" xfId="4473"/>
    <cellStyle name="Cálculo 2 4" xfId="425"/>
    <cellStyle name="Cálculo 2 4 2" xfId="476"/>
    <cellStyle name="Cálculo 2 4 2 2" xfId="1426"/>
    <cellStyle name="Cálculo 2 4 2 2 2" xfId="6612"/>
    <cellStyle name="Cálculo 2 4 2 3" xfId="1427"/>
    <cellStyle name="Cálculo 2 4 2 3 2" xfId="6613"/>
    <cellStyle name="Cálculo 2 4 2 4" xfId="1428"/>
    <cellStyle name="Cálculo 2 4 2 4 2" xfId="6614"/>
    <cellStyle name="Cálculo 2 4 2 5" xfId="1429"/>
    <cellStyle name="Cálculo 2 4 2 5 2" xfId="6615"/>
    <cellStyle name="Cálculo 2 4 2 6" xfId="4030"/>
    <cellStyle name="Cálculo 2 4 2 7" xfId="5041"/>
    <cellStyle name="Cálculo 2 4 3" xfId="477"/>
    <cellStyle name="Cálculo 2 4 3 2" xfId="1430"/>
    <cellStyle name="Cálculo 2 4 3 2 2" xfId="6616"/>
    <cellStyle name="Cálculo 2 4 3 3" xfId="1431"/>
    <cellStyle name="Cálculo 2 4 3 3 2" xfId="6617"/>
    <cellStyle name="Cálculo 2 4 3 4" xfId="1432"/>
    <cellStyle name="Cálculo 2 4 3 4 2" xfId="6618"/>
    <cellStyle name="Cálculo 2 4 3 5" xfId="1433"/>
    <cellStyle name="Cálculo 2 4 3 5 2" xfId="6619"/>
    <cellStyle name="Cálculo 2 4 3 6" xfId="4031"/>
    <cellStyle name="Cálculo 2 4 3 7" xfId="5040"/>
    <cellStyle name="Cálculo 2 4 4" xfId="478"/>
    <cellStyle name="Cálculo 2 4 4 2" xfId="1434"/>
    <cellStyle name="Cálculo 2 4 4 2 2" xfId="6620"/>
    <cellStyle name="Cálculo 2 4 4 3" xfId="1435"/>
    <cellStyle name="Cálculo 2 4 4 3 2" xfId="6621"/>
    <cellStyle name="Cálculo 2 4 4 4" xfId="1436"/>
    <cellStyle name="Cálculo 2 4 4 4 2" xfId="6622"/>
    <cellStyle name="Cálculo 2 4 4 5" xfId="1437"/>
    <cellStyle name="Cálculo 2 4 4 5 2" xfId="6623"/>
    <cellStyle name="Cálculo 2 4 4 6" xfId="4032"/>
    <cellStyle name="Cálculo 2 4 4 7" xfId="4465"/>
    <cellStyle name="Cálculo 2 4 5" xfId="479"/>
    <cellStyle name="Cálculo 2 4 5 2" xfId="1438"/>
    <cellStyle name="Cálculo 2 4 5 2 2" xfId="6624"/>
    <cellStyle name="Cálculo 2 4 5 3" xfId="1439"/>
    <cellStyle name="Cálculo 2 4 5 3 2" xfId="6625"/>
    <cellStyle name="Cálculo 2 4 5 4" xfId="1440"/>
    <cellStyle name="Cálculo 2 4 5 4 2" xfId="6626"/>
    <cellStyle name="Cálculo 2 4 5 5" xfId="1441"/>
    <cellStyle name="Cálculo 2 4 5 5 2" xfId="6627"/>
    <cellStyle name="Cálculo 2 4 5 6" xfId="4033"/>
    <cellStyle name="Cálculo 2 4 5 7" xfId="5039"/>
    <cellStyle name="Cálculo 2 4 6" xfId="480"/>
    <cellStyle name="Cálculo 2 4 6 2" xfId="1442"/>
    <cellStyle name="Cálculo 2 4 6 2 2" xfId="6628"/>
    <cellStyle name="Cálculo 2 4 6 3" xfId="1443"/>
    <cellStyle name="Cálculo 2 4 6 3 2" xfId="6629"/>
    <cellStyle name="Cálculo 2 4 6 4" xfId="1444"/>
    <cellStyle name="Cálculo 2 4 6 4 2" xfId="6630"/>
    <cellStyle name="Cálculo 2 4 6 5" xfId="1445"/>
    <cellStyle name="Cálculo 2 4 6 5 2" xfId="6631"/>
    <cellStyle name="Cálculo 2 4 6 6" xfId="4034"/>
    <cellStyle name="Cálculo 2 4 6 7" xfId="5038"/>
    <cellStyle name="Cálculo 2 4 7" xfId="481"/>
    <cellStyle name="Cálculo 2 4 7 2" xfId="1446"/>
    <cellStyle name="Cálculo 2 4 7 2 2" xfId="6632"/>
    <cellStyle name="Cálculo 2 4 7 3" xfId="1447"/>
    <cellStyle name="Cálculo 2 4 7 3 2" xfId="6633"/>
    <cellStyle name="Cálculo 2 4 7 4" xfId="1448"/>
    <cellStyle name="Cálculo 2 4 7 4 2" xfId="6634"/>
    <cellStyle name="Cálculo 2 4 7 5" xfId="1449"/>
    <cellStyle name="Cálculo 2 4 7 5 2" xfId="6635"/>
    <cellStyle name="Cálculo 2 4 7 6" xfId="4035"/>
    <cellStyle name="Cálculo 2 4 7 7" xfId="5037"/>
    <cellStyle name="Cálculo 2 4 8" xfId="4029"/>
    <cellStyle name="Cálculo 2 4 9" xfId="5069"/>
    <cellStyle name="Cálculo 2 5" xfId="482"/>
    <cellStyle name="Cálculo 2 5 2" xfId="1450"/>
    <cellStyle name="Cálculo 2 5 2 2" xfId="6636"/>
    <cellStyle name="Cálculo 2 5 3" xfId="1451"/>
    <cellStyle name="Cálculo 2 5 3 2" xfId="6637"/>
    <cellStyle name="Cálculo 2 5 4" xfId="1452"/>
    <cellStyle name="Cálculo 2 5 4 2" xfId="6638"/>
    <cellStyle name="Cálculo 2 5 5" xfId="1453"/>
    <cellStyle name="Cálculo 2 5 5 2" xfId="6639"/>
    <cellStyle name="Cálculo 2 5 6" xfId="4036"/>
    <cellStyle name="Cálculo 2 5 7" xfId="5036"/>
    <cellStyle name="Cálculo 2 6" xfId="483"/>
    <cellStyle name="Cálculo 2 6 2" xfId="1454"/>
    <cellStyle name="Cálculo 2 6 2 2" xfId="6640"/>
    <cellStyle name="Cálculo 2 6 3" xfId="1455"/>
    <cellStyle name="Cálculo 2 6 3 2" xfId="6641"/>
    <cellStyle name="Cálculo 2 6 4" xfId="1456"/>
    <cellStyle name="Cálculo 2 6 4 2" xfId="6642"/>
    <cellStyle name="Cálculo 2 6 5" xfId="1457"/>
    <cellStyle name="Cálculo 2 6 5 2" xfId="6643"/>
    <cellStyle name="Cálculo 2 6 6" xfId="4037"/>
    <cellStyle name="Cálculo 2 6 7" xfId="4464"/>
    <cellStyle name="Cálculo 2 7" xfId="484"/>
    <cellStyle name="Cálculo 2 7 2" xfId="1458"/>
    <cellStyle name="Cálculo 2 7 2 2" xfId="6644"/>
    <cellStyle name="Cálculo 2 7 3" xfId="1459"/>
    <cellStyle name="Cálculo 2 7 3 2" xfId="6645"/>
    <cellStyle name="Cálculo 2 7 4" xfId="1460"/>
    <cellStyle name="Cálculo 2 7 4 2" xfId="6646"/>
    <cellStyle name="Cálculo 2 7 5" xfId="1461"/>
    <cellStyle name="Cálculo 2 7 5 2" xfId="6647"/>
    <cellStyle name="Cálculo 2 7 6" xfId="4038"/>
    <cellStyle name="Cálculo 2 7 7" xfId="5035"/>
    <cellStyle name="Cálculo 2 8" xfId="1462"/>
    <cellStyle name="Cálculo 2 8 2" xfId="6648"/>
    <cellStyle name="Cálculo 2 9" xfId="3892"/>
    <cellStyle name="Cálculo 3" xfId="244"/>
    <cellStyle name="Cálculo 3 2" xfId="673"/>
    <cellStyle name="Cálculo 3 2 2" xfId="4531"/>
    <cellStyle name="Cálculo 3 2 3" xfId="4951"/>
    <cellStyle name="Cálculo 3 3" xfId="4303"/>
    <cellStyle name="Cálculo 3 4" xfId="4409"/>
    <cellStyle name="Cálculo 4" xfId="6449"/>
    <cellStyle name="Celda de comprobación" xfId="21" builtinId="23" customBuiltin="1"/>
    <cellStyle name="Celda de comprobación 2" xfId="154"/>
    <cellStyle name="Celda de comprobación 2 2" xfId="3893"/>
    <cellStyle name="Celda de comprobación 3" xfId="245"/>
    <cellStyle name="Celda vinculada" xfId="22" builtinId="24" customBuiltin="1"/>
    <cellStyle name="Celda vinculada 2" xfId="155"/>
    <cellStyle name="Celda vinculada 2 2" xfId="3894"/>
    <cellStyle name="Celda vinculada 3" xfId="246"/>
    <cellStyle name="Comma" xfId="349"/>
    <cellStyle name="Comma [0]" xfId="350"/>
    <cellStyle name="Comma [0] 2" xfId="1463"/>
    <cellStyle name="Comma 2" xfId="1464"/>
    <cellStyle name="Comma 2 2" xfId="1465"/>
    <cellStyle name="Comma 2 2 2" xfId="5015"/>
    <cellStyle name="Comma 3" xfId="1466"/>
    <cellStyle name="Comma 4" xfId="1467"/>
    <cellStyle name="Comma 5" xfId="1468"/>
    <cellStyle name="Currency" xfId="351"/>
    <cellStyle name="Currency [0]" xfId="352"/>
    <cellStyle name="Currency [0] 2" xfId="1469"/>
    <cellStyle name="Currency [0] 2 2" xfId="5019"/>
    <cellStyle name="Currency [0] 3" xfId="3895"/>
    <cellStyle name="Currency 2" xfId="1470"/>
    <cellStyle name="Currency 2 2" xfId="1471"/>
    <cellStyle name="Currency 2 2 2" xfId="5021"/>
    <cellStyle name="Currency 3" xfId="1472"/>
    <cellStyle name="Currency 3 2" xfId="1473"/>
    <cellStyle name="Currency 3 2 2" xfId="5023"/>
    <cellStyle name="Currency 4" xfId="1474"/>
    <cellStyle name="Currency 5" xfId="1475"/>
    <cellStyle name="Date" xfId="353"/>
    <cellStyle name="Encabezado 1" xfId="55" builtinId="16" customBuiltin="1"/>
    <cellStyle name="Encabezado 4" xfId="23" builtinId="19" customBuiltin="1"/>
    <cellStyle name="Encabezado 4 2" xfId="156"/>
    <cellStyle name="Encabezado 4 2 2" xfId="3896"/>
    <cellStyle name="Encabezado 4 3" xfId="247"/>
    <cellStyle name="Énfasis1" xfId="24" builtinId="29" customBuiltin="1"/>
    <cellStyle name="Énfasis1 2" xfId="157"/>
    <cellStyle name="Énfasis1 2 2" xfId="3897"/>
    <cellStyle name="Énfasis1 3" xfId="248"/>
    <cellStyle name="Énfasis2" xfId="25" builtinId="33" customBuiltin="1"/>
    <cellStyle name="Énfasis2 2" xfId="158"/>
    <cellStyle name="Énfasis2 2 2" xfId="3898"/>
    <cellStyle name="Énfasis2 3" xfId="249"/>
    <cellStyle name="Énfasis3" xfId="26" builtinId="37" customBuiltin="1"/>
    <cellStyle name="Énfasis3 2" xfId="159"/>
    <cellStyle name="Énfasis3 2 2" xfId="3899"/>
    <cellStyle name="Énfasis3 3" xfId="250"/>
    <cellStyle name="Énfasis4" xfId="27" builtinId="41" customBuiltin="1"/>
    <cellStyle name="Énfasis4 2" xfId="160"/>
    <cellStyle name="Énfasis4 2 2" xfId="3900"/>
    <cellStyle name="Énfasis4 3" xfId="251"/>
    <cellStyle name="Énfasis5" xfId="28" builtinId="45" customBuiltin="1"/>
    <cellStyle name="Énfasis5 2" xfId="161"/>
    <cellStyle name="Énfasis5 2 2" xfId="3901"/>
    <cellStyle name="Énfasis5 3" xfId="252"/>
    <cellStyle name="Énfasis6" xfId="29" builtinId="49" customBuiltin="1"/>
    <cellStyle name="Énfasis6 2" xfId="162"/>
    <cellStyle name="Énfasis6 2 2" xfId="3902"/>
    <cellStyle name="Énfasis6 3" xfId="253"/>
    <cellStyle name="Entrada" xfId="30" builtinId="20" customBuiltin="1"/>
    <cellStyle name="Entrada 2" xfId="163"/>
    <cellStyle name="Entrada 2 10" xfId="4207"/>
    <cellStyle name="Entrada 2 11" xfId="6261"/>
    <cellStyle name="Entrada 2 2" xfId="408"/>
    <cellStyle name="Entrada 2 2 2" xfId="433"/>
    <cellStyle name="Entrada 2 2 2 10" xfId="1476"/>
    <cellStyle name="Entrada 2 2 2 10 2" xfId="6649"/>
    <cellStyle name="Entrada 2 2 2 11" xfId="1477"/>
    <cellStyle name="Entrada 2 2 2 11 2" xfId="6650"/>
    <cellStyle name="Entrada 2 2 2 12" xfId="4039"/>
    <cellStyle name="Entrada 2 2 2 13" xfId="5062"/>
    <cellStyle name="Entrada 2 2 2 2" xfId="485"/>
    <cellStyle name="Entrada 2 2 2 2 2" xfId="1478"/>
    <cellStyle name="Entrada 2 2 2 2 2 2" xfId="6651"/>
    <cellStyle name="Entrada 2 2 2 2 3" xfId="1479"/>
    <cellStyle name="Entrada 2 2 2 2 3 2" xfId="6652"/>
    <cellStyle name="Entrada 2 2 2 2 4" xfId="1480"/>
    <cellStyle name="Entrada 2 2 2 2 4 2" xfId="6653"/>
    <cellStyle name="Entrada 2 2 2 2 5" xfId="1481"/>
    <cellStyle name="Entrada 2 2 2 2 5 2" xfId="6654"/>
    <cellStyle name="Entrada 2 2 2 2 6" xfId="4040"/>
    <cellStyle name="Entrada 2 2 2 2 7" xfId="5034"/>
    <cellStyle name="Entrada 2 2 2 3" xfId="486"/>
    <cellStyle name="Entrada 2 2 2 3 2" xfId="1482"/>
    <cellStyle name="Entrada 2 2 2 3 2 2" xfId="6655"/>
    <cellStyle name="Entrada 2 2 2 3 3" xfId="1483"/>
    <cellStyle name="Entrada 2 2 2 3 3 2" xfId="6656"/>
    <cellStyle name="Entrada 2 2 2 3 4" xfId="1484"/>
    <cellStyle name="Entrada 2 2 2 3 4 2" xfId="6657"/>
    <cellStyle name="Entrada 2 2 2 3 5" xfId="1485"/>
    <cellStyle name="Entrada 2 2 2 3 5 2" xfId="6658"/>
    <cellStyle name="Entrada 2 2 2 3 6" xfId="4041"/>
    <cellStyle name="Entrada 2 2 2 3 7" xfId="5033"/>
    <cellStyle name="Entrada 2 2 2 4" xfId="487"/>
    <cellStyle name="Entrada 2 2 2 4 2" xfId="1486"/>
    <cellStyle name="Entrada 2 2 2 4 2 2" xfId="6659"/>
    <cellStyle name="Entrada 2 2 2 4 3" xfId="1487"/>
    <cellStyle name="Entrada 2 2 2 4 3 2" xfId="6660"/>
    <cellStyle name="Entrada 2 2 2 4 4" xfId="1488"/>
    <cellStyle name="Entrada 2 2 2 4 4 2" xfId="6661"/>
    <cellStyle name="Entrada 2 2 2 4 5" xfId="1489"/>
    <cellStyle name="Entrada 2 2 2 4 5 2" xfId="6662"/>
    <cellStyle name="Entrada 2 2 2 4 6" xfId="4042"/>
    <cellStyle name="Entrada 2 2 2 4 7" xfId="5032"/>
    <cellStyle name="Entrada 2 2 2 5" xfId="488"/>
    <cellStyle name="Entrada 2 2 2 5 2" xfId="1490"/>
    <cellStyle name="Entrada 2 2 2 5 2 2" xfId="6663"/>
    <cellStyle name="Entrada 2 2 2 5 3" xfId="1491"/>
    <cellStyle name="Entrada 2 2 2 5 3 2" xfId="6664"/>
    <cellStyle name="Entrada 2 2 2 5 4" xfId="1492"/>
    <cellStyle name="Entrada 2 2 2 5 4 2" xfId="6665"/>
    <cellStyle name="Entrada 2 2 2 5 5" xfId="1493"/>
    <cellStyle name="Entrada 2 2 2 5 5 2" xfId="6666"/>
    <cellStyle name="Entrada 2 2 2 5 6" xfId="4043"/>
    <cellStyle name="Entrada 2 2 2 5 7" xfId="4463"/>
    <cellStyle name="Entrada 2 2 2 6" xfId="489"/>
    <cellStyle name="Entrada 2 2 2 6 2" xfId="1494"/>
    <cellStyle name="Entrada 2 2 2 6 2 2" xfId="6667"/>
    <cellStyle name="Entrada 2 2 2 6 3" xfId="1495"/>
    <cellStyle name="Entrada 2 2 2 6 3 2" xfId="6668"/>
    <cellStyle name="Entrada 2 2 2 6 4" xfId="1496"/>
    <cellStyle name="Entrada 2 2 2 6 4 2" xfId="6669"/>
    <cellStyle name="Entrada 2 2 2 6 5" xfId="1497"/>
    <cellStyle name="Entrada 2 2 2 6 5 2" xfId="6670"/>
    <cellStyle name="Entrada 2 2 2 6 6" xfId="4044"/>
    <cellStyle name="Entrada 2 2 2 6 7" xfId="5031"/>
    <cellStyle name="Entrada 2 2 2 7" xfId="490"/>
    <cellStyle name="Entrada 2 2 2 7 2" xfId="1498"/>
    <cellStyle name="Entrada 2 2 2 7 2 2" xfId="6671"/>
    <cellStyle name="Entrada 2 2 2 7 3" xfId="1499"/>
    <cellStyle name="Entrada 2 2 2 7 3 2" xfId="6672"/>
    <cellStyle name="Entrada 2 2 2 7 4" xfId="1500"/>
    <cellStyle name="Entrada 2 2 2 7 4 2" xfId="6673"/>
    <cellStyle name="Entrada 2 2 2 7 5" xfId="1501"/>
    <cellStyle name="Entrada 2 2 2 7 5 2" xfId="6674"/>
    <cellStyle name="Entrada 2 2 2 7 6" xfId="4045"/>
    <cellStyle name="Entrada 2 2 2 7 7" xfId="5030"/>
    <cellStyle name="Entrada 2 2 2 8" xfId="1502"/>
    <cellStyle name="Entrada 2 2 2 8 2" xfId="6675"/>
    <cellStyle name="Entrada 2 2 2 9" xfId="1503"/>
    <cellStyle name="Entrada 2 2 2 9 2" xfId="6676"/>
    <cellStyle name="Entrada 2 2 3" xfId="491"/>
    <cellStyle name="Entrada 2 2 3 2" xfId="1504"/>
    <cellStyle name="Entrada 2 2 3 2 2" xfId="6677"/>
    <cellStyle name="Entrada 2 2 3 3" xfId="1505"/>
    <cellStyle name="Entrada 2 2 3 3 2" xfId="6678"/>
    <cellStyle name="Entrada 2 2 3 4" xfId="1506"/>
    <cellStyle name="Entrada 2 2 3 4 2" xfId="6679"/>
    <cellStyle name="Entrada 2 2 3 5" xfId="1507"/>
    <cellStyle name="Entrada 2 2 3 5 2" xfId="6680"/>
    <cellStyle name="Entrada 2 2 3 6" xfId="4046"/>
    <cellStyle name="Entrada 2 2 3 7" xfId="5029"/>
    <cellStyle name="Entrada 2 2 4" xfId="492"/>
    <cellStyle name="Entrada 2 2 4 2" xfId="1508"/>
    <cellStyle name="Entrada 2 2 4 2 2" xfId="6681"/>
    <cellStyle name="Entrada 2 2 4 3" xfId="1509"/>
    <cellStyle name="Entrada 2 2 4 3 2" xfId="6682"/>
    <cellStyle name="Entrada 2 2 4 4" xfId="1510"/>
    <cellStyle name="Entrada 2 2 4 4 2" xfId="6683"/>
    <cellStyle name="Entrada 2 2 4 5" xfId="1511"/>
    <cellStyle name="Entrada 2 2 4 5 2" xfId="6684"/>
    <cellStyle name="Entrada 2 2 4 6" xfId="4047"/>
    <cellStyle name="Entrada 2 2 4 7" xfId="5028"/>
    <cellStyle name="Entrada 2 2 5" xfId="493"/>
    <cellStyle name="Entrada 2 2 5 2" xfId="1512"/>
    <cellStyle name="Entrada 2 2 5 2 2" xfId="6685"/>
    <cellStyle name="Entrada 2 2 5 3" xfId="1513"/>
    <cellStyle name="Entrada 2 2 5 3 2" xfId="6686"/>
    <cellStyle name="Entrada 2 2 5 4" xfId="1514"/>
    <cellStyle name="Entrada 2 2 5 4 2" xfId="6687"/>
    <cellStyle name="Entrada 2 2 5 5" xfId="1515"/>
    <cellStyle name="Entrada 2 2 5 5 2" xfId="6688"/>
    <cellStyle name="Entrada 2 2 5 6" xfId="4048"/>
    <cellStyle name="Entrada 2 2 5 7" xfId="4462"/>
    <cellStyle name="Entrada 2 2 6" xfId="3994"/>
    <cellStyle name="Entrada 2 2 7" xfId="4198"/>
    <cellStyle name="Entrada 2 2 8" xfId="5076"/>
    <cellStyle name="Entrada 2 3" xfId="409"/>
    <cellStyle name="Entrada 2 3 2" xfId="434"/>
    <cellStyle name="Entrada 2 3 2 10" xfId="1516"/>
    <cellStyle name="Entrada 2 3 2 10 2" xfId="6689"/>
    <cellStyle name="Entrada 2 3 2 11" xfId="1517"/>
    <cellStyle name="Entrada 2 3 2 11 2" xfId="6690"/>
    <cellStyle name="Entrada 2 3 2 12" xfId="4049"/>
    <cellStyle name="Entrada 2 3 2 13" xfId="4470"/>
    <cellStyle name="Entrada 2 3 2 2" xfId="494"/>
    <cellStyle name="Entrada 2 3 2 2 2" xfId="1518"/>
    <cellStyle name="Entrada 2 3 2 2 2 2" xfId="6691"/>
    <cellStyle name="Entrada 2 3 2 2 3" xfId="1519"/>
    <cellStyle name="Entrada 2 3 2 2 3 2" xfId="6692"/>
    <cellStyle name="Entrada 2 3 2 2 4" xfId="1520"/>
    <cellStyle name="Entrada 2 3 2 2 4 2" xfId="6693"/>
    <cellStyle name="Entrada 2 3 2 2 5" xfId="1521"/>
    <cellStyle name="Entrada 2 3 2 2 5 2" xfId="6694"/>
    <cellStyle name="Entrada 2 3 2 2 6" xfId="4050"/>
    <cellStyle name="Entrada 2 3 2 2 7" xfId="5027"/>
    <cellStyle name="Entrada 2 3 2 3" xfId="495"/>
    <cellStyle name="Entrada 2 3 2 3 2" xfId="1522"/>
    <cellStyle name="Entrada 2 3 2 3 2 2" xfId="6695"/>
    <cellStyle name="Entrada 2 3 2 3 3" xfId="1523"/>
    <cellStyle name="Entrada 2 3 2 3 3 2" xfId="6696"/>
    <cellStyle name="Entrada 2 3 2 3 4" xfId="1524"/>
    <cellStyle name="Entrada 2 3 2 3 4 2" xfId="6697"/>
    <cellStyle name="Entrada 2 3 2 3 5" xfId="1525"/>
    <cellStyle name="Entrada 2 3 2 3 5 2" xfId="6698"/>
    <cellStyle name="Entrada 2 3 2 3 6" xfId="4051"/>
    <cellStyle name="Entrada 2 3 2 3 7" xfId="5026"/>
    <cellStyle name="Entrada 2 3 2 4" xfId="496"/>
    <cellStyle name="Entrada 2 3 2 4 2" xfId="1526"/>
    <cellStyle name="Entrada 2 3 2 4 2 2" xfId="6699"/>
    <cellStyle name="Entrada 2 3 2 4 3" xfId="1527"/>
    <cellStyle name="Entrada 2 3 2 4 3 2" xfId="6700"/>
    <cellStyle name="Entrada 2 3 2 4 4" xfId="1528"/>
    <cellStyle name="Entrada 2 3 2 4 4 2" xfId="6701"/>
    <cellStyle name="Entrada 2 3 2 4 5" xfId="1529"/>
    <cellStyle name="Entrada 2 3 2 4 5 2" xfId="6702"/>
    <cellStyle name="Entrada 2 3 2 4 6" xfId="4052"/>
    <cellStyle name="Entrada 2 3 2 4 7" xfId="4431"/>
    <cellStyle name="Entrada 2 3 2 5" xfId="497"/>
    <cellStyle name="Entrada 2 3 2 5 2" xfId="1530"/>
    <cellStyle name="Entrada 2 3 2 5 2 2" xfId="6703"/>
    <cellStyle name="Entrada 2 3 2 5 3" xfId="1531"/>
    <cellStyle name="Entrada 2 3 2 5 3 2" xfId="6704"/>
    <cellStyle name="Entrada 2 3 2 5 4" xfId="1532"/>
    <cellStyle name="Entrada 2 3 2 5 4 2" xfId="6705"/>
    <cellStyle name="Entrada 2 3 2 5 5" xfId="1533"/>
    <cellStyle name="Entrada 2 3 2 5 5 2" xfId="6706"/>
    <cellStyle name="Entrada 2 3 2 5 6" xfId="4053"/>
    <cellStyle name="Entrada 2 3 2 5 7" xfId="4427"/>
    <cellStyle name="Entrada 2 3 2 6" xfId="498"/>
    <cellStyle name="Entrada 2 3 2 6 2" xfId="1534"/>
    <cellStyle name="Entrada 2 3 2 6 2 2" xfId="6707"/>
    <cellStyle name="Entrada 2 3 2 6 3" xfId="1535"/>
    <cellStyle name="Entrada 2 3 2 6 3 2" xfId="6708"/>
    <cellStyle name="Entrada 2 3 2 6 4" xfId="1536"/>
    <cellStyle name="Entrada 2 3 2 6 4 2" xfId="6709"/>
    <cellStyle name="Entrada 2 3 2 6 5" xfId="1537"/>
    <cellStyle name="Entrada 2 3 2 6 5 2" xfId="6710"/>
    <cellStyle name="Entrada 2 3 2 6 6" xfId="4054"/>
    <cellStyle name="Entrada 2 3 2 6 7" xfId="4270"/>
    <cellStyle name="Entrada 2 3 2 7" xfId="499"/>
    <cellStyle name="Entrada 2 3 2 7 2" xfId="1538"/>
    <cellStyle name="Entrada 2 3 2 7 2 2" xfId="6711"/>
    <cellStyle name="Entrada 2 3 2 7 3" xfId="1539"/>
    <cellStyle name="Entrada 2 3 2 7 3 2" xfId="6712"/>
    <cellStyle name="Entrada 2 3 2 7 4" xfId="1540"/>
    <cellStyle name="Entrada 2 3 2 7 4 2" xfId="6713"/>
    <cellStyle name="Entrada 2 3 2 7 5" xfId="1541"/>
    <cellStyle name="Entrada 2 3 2 7 5 2" xfId="6714"/>
    <cellStyle name="Entrada 2 3 2 7 6" xfId="4055"/>
    <cellStyle name="Entrada 2 3 2 7 7" xfId="4242"/>
    <cellStyle name="Entrada 2 3 2 8" xfId="1542"/>
    <cellStyle name="Entrada 2 3 2 8 2" xfId="6715"/>
    <cellStyle name="Entrada 2 3 2 9" xfId="1543"/>
    <cellStyle name="Entrada 2 3 2 9 2" xfId="6716"/>
    <cellStyle name="Entrada 2 3 3" xfId="500"/>
    <cellStyle name="Entrada 2 3 3 2" xfId="1544"/>
    <cellStyle name="Entrada 2 3 3 2 2" xfId="6717"/>
    <cellStyle name="Entrada 2 3 3 3" xfId="1545"/>
    <cellStyle name="Entrada 2 3 3 3 2" xfId="6718"/>
    <cellStyle name="Entrada 2 3 3 4" xfId="1546"/>
    <cellStyle name="Entrada 2 3 3 4 2" xfId="6719"/>
    <cellStyle name="Entrada 2 3 3 5" xfId="1547"/>
    <cellStyle name="Entrada 2 3 3 5 2" xfId="6720"/>
    <cellStyle name="Entrada 2 3 3 6" xfId="4056"/>
    <cellStyle name="Entrada 2 3 3 7" xfId="4310"/>
    <cellStyle name="Entrada 2 3 4" xfId="501"/>
    <cellStyle name="Entrada 2 3 4 2" xfId="1548"/>
    <cellStyle name="Entrada 2 3 4 2 2" xfId="6721"/>
    <cellStyle name="Entrada 2 3 4 3" xfId="1549"/>
    <cellStyle name="Entrada 2 3 4 3 2" xfId="6722"/>
    <cellStyle name="Entrada 2 3 4 4" xfId="1550"/>
    <cellStyle name="Entrada 2 3 4 4 2" xfId="6723"/>
    <cellStyle name="Entrada 2 3 4 5" xfId="1551"/>
    <cellStyle name="Entrada 2 3 4 5 2" xfId="6724"/>
    <cellStyle name="Entrada 2 3 4 6" xfId="4057"/>
    <cellStyle name="Entrada 2 3 4 7" xfId="4269"/>
    <cellStyle name="Entrada 2 3 5" xfId="502"/>
    <cellStyle name="Entrada 2 3 5 2" xfId="1552"/>
    <cellStyle name="Entrada 2 3 5 2 2" xfId="6725"/>
    <cellStyle name="Entrada 2 3 5 3" xfId="1553"/>
    <cellStyle name="Entrada 2 3 5 3 2" xfId="6726"/>
    <cellStyle name="Entrada 2 3 5 4" xfId="1554"/>
    <cellStyle name="Entrada 2 3 5 4 2" xfId="6727"/>
    <cellStyle name="Entrada 2 3 5 5" xfId="1555"/>
    <cellStyle name="Entrada 2 3 5 5 2" xfId="6728"/>
    <cellStyle name="Entrada 2 3 5 6" xfId="4058"/>
    <cellStyle name="Entrada 2 3 5 7" xfId="4241"/>
    <cellStyle name="Entrada 2 3 6" xfId="3995"/>
    <cellStyle name="Entrada 2 3 7" xfId="4197"/>
    <cellStyle name="Entrada 2 3 8" xfId="5075"/>
    <cellStyle name="Entrada 2 4" xfId="426"/>
    <cellStyle name="Entrada 2 4 2" xfId="503"/>
    <cellStyle name="Entrada 2 4 2 2" xfId="1556"/>
    <cellStyle name="Entrada 2 4 2 2 2" xfId="6729"/>
    <cellStyle name="Entrada 2 4 2 3" xfId="1557"/>
    <cellStyle name="Entrada 2 4 2 3 2" xfId="6730"/>
    <cellStyle name="Entrada 2 4 2 4" xfId="1558"/>
    <cellStyle name="Entrada 2 4 2 4 2" xfId="6731"/>
    <cellStyle name="Entrada 2 4 2 5" xfId="1559"/>
    <cellStyle name="Entrada 2 4 2 5 2" xfId="6732"/>
    <cellStyle name="Entrada 2 4 2 6" xfId="4060"/>
    <cellStyle name="Entrada 2 4 2 7" xfId="4309"/>
    <cellStyle name="Entrada 2 4 3" xfId="504"/>
    <cellStyle name="Entrada 2 4 3 2" xfId="1560"/>
    <cellStyle name="Entrada 2 4 3 2 2" xfId="6733"/>
    <cellStyle name="Entrada 2 4 3 3" xfId="1561"/>
    <cellStyle name="Entrada 2 4 3 3 2" xfId="6734"/>
    <cellStyle name="Entrada 2 4 3 4" xfId="1562"/>
    <cellStyle name="Entrada 2 4 3 4 2" xfId="6735"/>
    <cellStyle name="Entrada 2 4 3 5" xfId="1563"/>
    <cellStyle name="Entrada 2 4 3 5 2" xfId="6736"/>
    <cellStyle name="Entrada 2 4 3 6" xfId="4061"/>
    <cellStyle name="Entrada 2 4 3 7" xfId="4268"/>
    <cellStyle name="Entrada 2 4 4" xfId="505"/>
    <cellStyle name="Entrada 2 4 4 2" xfId="1564"/>
    <cellStyle name="Entrada 2 4 4 2 2" xfId="6737"/>
    <cellStyle name="Entrada 2 4 4 3" xfId="1565"/>
    <cellStyle name="Entrada 2 4 4 3 2" xfId="6738"/>
    <cellStyle name="Entrada 2 4 4 4" xfId="1566"/>
    <cellStyle name="Entrada 2 4 4 4 2" xfId="6739"/>
    <cellStyle name="Entrada 2 4 4 5" xfId="1567"/>
    <cellStyle name="Entrada 2 4 4 5 2" xfId="6740"/>
    <cellStyle name="Entrada 2 4 4 6" xfId="4062"/>
    <cellStyle name="Entrada 2 4 4 7" xfId="4240"/>
    <cellStyle name="Entrada 2 4 5" xfId="506"/>
    <cellStyle name="Entrada 2 4 5 2" xfId="1568"/>
    <cellStyle name="Entrada 2 4 5 2 2" xfId="6741"/>
    <cellStyle name="Entrada 2 4 5 3" xfId="1569"/>
    <cellStyle name="Entrada 2 4 5 3 2" xfId="6742"/>
    <cellStyle name="Entrada 2 4 5 4" xfId="1570"/>
    <cellStyle name="Entrada 2 4 5 4 2" xfId="6743"/>
    <cellStyle name="Entrada 2 4 5 5" xfId="1571"/>
    <cellStyle name="Entrada 2 4 5 5 2" xfId="6744"/>
    <cellStyle name="Entrada 2 4 5 6" xfId="4063"/>
    <cellStyle name="Entrada 2 4 5 7" xfId="4308"/>
    <cellStyle name="Entrada 2 4 6" xfId="507"/>
    <cellStyle name="Entrada 2 4 6 2" xfId="1572"/>
    <cellStyle name="Entrada 2 4 6 2 2" xfId="6745"/>
    <cellStyle name="Entrada 2 4 6 3" xfId="1573"/>
    <cellStyle name="Entrada 2 4 6 3 2" xfId="6746"/>
    <cellStyle name="Entrada 2 4 6 4" xfId="1574"/>
    <cellStyle name="Entrada 2 4 6 4 2" xfId="6747"/>
    <cellStyle name="Entrada 2 4 6 5" xfId="1575"/>
    <cellStyle name="Entrada 2 4 6 5 2" xfId="6748"/>
    <cellStyle name="Entrada 2 4 6 6" xfId="4064"/>
    <cellStyle name="Entrada 2 4 6 7" xfId="4267"/>
    <cellStyle name="Entrada 2 4 7" xfId="508"/>
    <cellStyle name="Entrada 2 4 7 2" xfId="1576"/>
    <cellStyle name="Entrada 2 4 7 2 2" xfId="6749"/>
    <cellStyle name="Entrada 2 4 7 3" xfId="1577"/>
    <cellStyle name="Entrada 2 4 7 3 2" xfId="6750"/>
    <cellStyle name="Entrada 2 4 7 4" xfId="1578"/>
    <cellStyle name="Entrada 2 4 7 4 2" xfId="6751"/>
    <cellStyle name="Entrada 2 4 7 5" xfId="1579"/>
    <cellStyle name="Entrada 2 4 7 5 2" xfId="6752"/>
    <cellStyle name="Entrada 2 4 7 6" xfId="4065"/>
    <cellStyle name="Entrada 2 4 7 7" xfId="4239"/>
    <cellStyle name="Entrada 2 4 8" xfId="4059"/>
    <cellStyle name="Entrada 2 4 9" xfId="5068"/>
    <cellStyle name="Entrada 2 5" xfId="509"/>
    <cellStyle name="Entrada 2 5 2" xfId="1580"/>
    <cellStyle name="Entrada 2 5 2 2" xfId="6753"/>
    <cellStyle name="Entrada 2 5 3" xfId="1581"/>
    <cellStyle name="Entrada 2 5 3 2" xfId="6754"/>
    <cellStyle name="Entrada 2 5 4" xfId="1582"/>
    <cellStyle name="Entrada 2 5 4 2" xfId="6755"/>
    <cellStyle name="Entrada 2 5 5" xfId="1583"/>
    <cellStyle name="Entrada 2 5 5 2" xfId="6756"/>
    <cellStyle name="Entrada 2 5 6" xfId="4066"/>
    <cellStyle name="Entrada 2 5 7" xfId="4307"/>
    <cellStyle name="Entrada 2 6" xfId="510"/>
    <cellStyle name="Entrada 2 6 2" xfId="1584"/>
    <cellStyle name="Entrada 2 6 2 2" xfId="6757"/>
    <cellStyle name="Entrada 2 6 3" xfId="1585"/>
    <cellStyle name="Entrada 2 6 3 2" xfId="6758"/>
    <cellStyle name="Entrada 2 6 4" xfId="1586"/>
    <cellStyle name="Entrada 2 6 4 2" xfId="6759"/>
    <cellStyle name="Entrada 2 6 5" xfId="1587"/>
    <cellStyle name="Entrada 2 6 5 2" xfId="6760"/>
    <cellStyle name="Entrada 2 6 6" xfId="4067"/>
    <cellStyle name="Entrada 2 6 7" xfId="4266"/>
    <cellStyle name="Entrada 2 7" xfId="511"/>
    <cellStyle name="Entrada 2 7 2" xfId="1588"/>
    <cellStyle name="Entrada 2 7 2 2" xfId="6761"/>
    <cellStyle name="Entrada 2 7 3" xfId="1589"/>
    <cellStyle name="Entrada 2 7 3 2" xfId="6762"/>
    <cellStyle name="Entrada 2 7 4" xfId="1590"/>
    <cellStyle name="Entrada 2 7 4 2" xfId="6763"/>
    <cellStyle name="Entrada 2 7 5" xfId="1591"/>
    <cellStyle name="Entrada 2 7 5 2" xfId="6764"/>
    <cellStyle name="Entrada 2 7 6" xfId="4068"/>
    <cellStyle name="Entrada 2 7 7" xfId="4238"/>
    <cellStyle name="Entrada 2 8" xfId="1592"/>
    <cellStyle name="Entrada 2 8 2" xfId="6765"/>
    <cellStyle name="Entrada 2 9" xfId="3903"/>
    <cellStyle name="Entrada 3" xfId="254"/>
    <cellStyle name="Entrada 3 2" xfId="674"/>
    <cellStyle name="Entrada 3 2 2" xfId="4532"/>
    <cellStyle name="Entrada 3 2 3" xfId="4950"/>
    <cellStyle name="Entrada 3 3" xfId="4311"/>
    <cellStyle name="Entrada 3 4" xfId="5660"/>
    <cellStyle name="Entrada 4" xfId="4478"/>
    <cellStyle name="Euro" xfId="31"/>
    <cellStyle name="Euro 2" xfId="255"/>
    <cellStyle name="Excel Built-in Normal" xfId="512"/>
    <cellStyle name="Excel Built-in Normal 2" xfId="1593"/>
    <cellStyle name="Excel Built-in Normal 3" xfId="4069"/>
    <cellStyle name="Excel Built-in Normal 4" xfId="7228"/>
    <cellStyle name="Fixed" xfId="354"/>
    <cellStyle name="Heading1" xfId="355"/>
    <cellStyle name="Heading2" xfId="356"/>
    <cellStyle name="Hipervínculo" xfId="32" builtinId="8"/>
    <cellStyle name="Hipervínculo 14" xfId="1594"/>
    <cellStyle name="Hipervínculo 2" xfId="357"/>
    <cellStyle name="Hipervínculo 2 2" xfId="1595"/>
    <cellStyle name="Hipervínculo 2 3" xfId="3904"/>
    <cellStyle name="Hipervínculo 3" xfId="1596"/>
    <cellStyle name="Hipervínculo 4" xfId="1597"/>
    <cellStyle name="Incorrecto" xfId="33" builtinId="27" customBuiltin="1"/>
    <cellStyle name="Incorrecto 2" xfId="164"/>
    <cellStyle name="Incorrecto 2 2" xfId="3905"/>
    <cellStyle name="Incorrecto 3" xfId="256"/>
    <cellStyle name="Incorrecto 4" xfId="7253"/>
    <cellStyle name="Millares" xfId="4226" builtinId="3"/>
    <cellStyle name="Millares 10" xfId="165"/>
    <cellStyle name="Millares 10 10" xfId="1598"/>
    <cellStyle name="Millares 10 10 2" xfId="1599"/>
    <cellStyle name="Millares 10 10 2 2" xfId="1600"/>
    <cellStyle name="Millares 10 10 2 2 2" xfId="1601"/>
    <cellStyle name="Millares 10 10 2 2 2 2" xfId="5082"/>
    <cellStyle name="Millares 10 10 2 2 3" xfId="5081"/>
    <cellStyle name="Millares 10 10 2 3" xfId="1602"/>
    <cellStyle name="Millares 10 10 2 3 2" xfId="5083"/>
    <cellStyle name="Millares 10 10 2 4" xfId="5080"/>
    <cellStyle name="Millares 10 10 3" xfId="1603"/>
    <cellStyle name="Millares 10 10 3 2" xfId="1604"/>
    <cellStyle name="Millares 10 10 3 2 2" xfId="5085"/>
    <cellStyle name="Millares 10 10 3 3" xfId="5084"/>
    <cellStyle name="Millares 10 10 4" xfId="1605"/>
    <cellStyle name="Millares 10 10 4 2" xfId="5086"/>
    <cellStyle name="Millares 10 10 5" xfId="5079"/>
    <cellStyle name="Millares 10 11" xfId="1606"/>
    <cellStyle name="Millares 10 11 2" xfId="1607"/>
    <cellStyle name="Millares 10 11 2 2" xfId="1608"/>
    <cellStyle name="Millares 10 11 2 2 2" xfId="5089"/>
    <cellStyle name="Millares 10 11 2 3" xfId="5088"/>
    <cellStyle name="Millares 10 11 3" xfId="1609"/>
    <cellStyle name="Millares 10 11 3 2" xfId="5090"/>
    <cellStyle name="Millares 10 11 4" xfId="5087"/>
    <cellStyle name="Millares 10 12" xfId="1610"/>
    <cellStyle name="Millares 10 12 2" xfId="1611"/>
    <cellStyle name="Millares 10 12 2 2" xfId="5092"/>
    <cellStyle name="Millares 10 12 3" xfId="5091"/>
    <cellStyle name="Millares 10 13" xfId="1612"/>
    <cellStyle name="Millares 10 13 2" xfId="5093"/>
    <cellStyle name="Millares 10 14" xfId="3907"/>
    <cellStyle name="Millares 10 15" xfId="4271"/>
    <cellStyle name="Millares 10 2" xfId="166"/>
    <cellStyle name="Millares 10 2 10" xfId="1613"/>
    <cellStyle name="Millares 10 2 10 2" xfId="1614"/>
    <cellStyle name="Millares 10 2 10 2 2" xfId="5094"/>
    <cellStyle name="Millares 10 2 11" xfId="1615"/>
    <cellStyle name="Millares 10 2 11 2" xfId="5095"/>
    <cellStyle name="Millares 10 2 12" xfId="3908"/>
    <cellStyle name="Millares 10 2 13" xfId="4272"/>
    <cellStyle name="Millares 10 2 2" xfId="279"/>
    <cellStyle name="Millares 10 2 2 2" xfId="296"/>
    <cellStyle name="Millares 10 2 2 2 2" xfId="703"/>
    <cellStyle name="Millares 10 2 2 2 2 2" xfId="4561"/>
    <cellStyle name="Millares 10 2 2 2 3" xfId="4342"/>
    <cellStyle name="Millares 10 2 2 3" xfId="686"/>
    <cellStyle name="Millares 10 2 2 3 2" xfId="4544"/>
    <cellStyle name="Millares 10 2 2 4" xfId="4070"/>
    <cellStyle name="Millares 10 2 2 5" xfId="4325"/>
    <cellStyle name="Millares 10 2 3" xfId="295"/>
    <cellStyle name="Millares 10 2 3 2" xfId="702"/>
    <cellStyle name="Millares 10 2 3 2 2" xfId="1616"/>
    <cellStyle name="Millares 10 2 3 2 2 2" xfId="1617"/>
    <cellStyle name="Millares 10 2 3 2 2 2 2" xfId="1618"/>
    <cellStyle name="Millares 10 2 3 2 2 2 2 2" xfId="5097"/>
    <cellStyle name="Millares 10 2 3 2 2 3" xfId="1619"/>
    <cellStyle name="Millares 10 2 3 2 2 3 2" xfId="5098"/>
    <cellStyle name="Millares 10 2 3 2 2 4" xfId="5096"/>
    <cellStyle name="Millares 10 2 3 2 3" xfId="1620"/>
    <cellStyle name="Millares 10 2 3 2 3 2" xfId="1621"/>
    <cellStyle name="Millares 10 2 3 2 3 2 2" xfId="5099"/>
    <cellStyle name="Millares 10 2 3 2 4" xfId="1622"/>
    <cellStyle name="Millares 10 2 3 2 4 2" xfId="5100"/>
    <cellStyle name="Millares 10 2 3 2 5" xfId="4560"/>
    <cellStyle name="Millares 10 2 3 3" xfId="1623"/>
    <cellStyle name="Millares 10 2 3 3 2" xfId="1624"/>
    <cellStyle name="Millares 10 2 3 3 2 2" xfId="1625"/>
    <cellStyle name="Millares 10 2 3 3 2 2 2" xfId="5102"/>
    <cellStyle name="Millares 10 2 3 3 3" xfId="1626"/>
    <cellStyle name="Millares 10 2 3 3 3 2" xfId="5103"/>
    <cellStyle name="Millares 10 2 3 3 4" xfId="5101"/>
    <cellStyle name="Millares 10 2 3 4" xfId="1627"/>
    <cellStyle name="Millares 10 2 3 4 2" xfId="1628"/>
    <cellStyle name="Millares 10 2 3 4 2 2" xfId="5104"/>
    <cellStyle name="Millares 10 2 3 5" xfId="1629"/>
    <cellStyle name="Millares 10 2 3 5 2" xfId="5105"/>
    <cellStyle name="Millares 10 2 3 6" xfId="4341"/>
    <cellStyle name="Millares 10 2 4" xfId="360"/>
    <cellStyle name="Millares 10 2 4 2" xfId="758"/>
    <cellStyle name="Millares 10 2 4 2 2" xfId="1630"/>
    <cellStyle name="Millares 10 2 4 2 2 2" xfId="1631"/>
    <cellStyle name="Millares 10 2 4 2 2 2 2" xfId="1632"/>
    <cellStyle name="Millares 10 2 4 2 2 2 2 2" xfId="5107"/>
    <cellStyle name="Millares 10 2 4 2 2 3" xfId="1633"/>
    <cellStyle name="Millares 10 2 4 2 2 3 2" xfId="5108"/>
    <cellStyle name="Millares 10 2 4 2 2 4" xfId="5106"/>
    <cellStyle name="Millares 10 2 4 2 3" xfId="1634"/>
    <cellStyle name="Millares 10 2 4 2 3 2" xfId="1635"/>
    <cellStyle name="Millares 10 2 4 2 3 2 2" xfId="5109"/>
    <cellStyle name="Millares 10 2 4 2 4" xfId="1636"/>
    <cellStyle name="Millares 10 2 4 2 4 2" xfId="5110"/>
    <cellStyle name="Millares 10 2 4 2 5" xfId="4616"/>
    <cellStyle name="Millares 10 2 4 3" xfId="1637"/>
    <cellStyle name="Millares 10 2 4 3 2" xfId="1638"/>
    <cellStyle name="Millares 10 2 4 3 2 2" xfId="1639"/>
    <cellStyle name="Millares 10 2 4 3 2 2 2" xfId="5112"/>
    <cellStyle name="Millares 10 2 4 3 3" xfId="1640"/>
    <cellStyle name="Millares 10 2 4 3 3 2" xfId="5113"/>
    <cellStyle name="Millares 10 2 4 3 4" xfId="5111"/>
    <cellStyle name="Millares 10 2 4 4" xfId="1641"/>
    <cellStyle name="Millares 10 2 4 4 2" xfId="1642"/>
    <cellStyle name="Millares 10 2 4 4 2 2" xfId="5114"/>
    <cellStyle name="Millares 10 2 4 5" xfId="1643"/>
    <cellStyle name="Millares 10 2 4 5 2" xfId="5115"/>
    <cellStyle name="Millares 10 2 4 6" xfId="4402"/>
    <cellStyle name="Millares 10 2 5" xfId="656"/>
    <cellStyle name="Millares 10 2 5 2" xfId="1644"/>
    <cellStyle name="Millares 10 2 5 2 2" xfId="1645"/>
    <cellStyle name="Millares 10 2 5 2 2 2" xfId="1646"/>
    <cellStyle name="Millares 10 2 5 2 2 2 2" xfId="1647"/>
    <cellStyle name="Millares 10 2 5 2 2 2 2 2" xfId="5118"/>
    <cellStyle name="Millares 10 2 5 2 2 3" xfId="1648"/>
    <cellStyle name="Millares 10 2 5 2 2 3 2" xfId="5119"/>
    <cellStyle name="Millares 10 2 5 2 2 4" xfId="5117"/>
    <cellStyle name="Millares 10 2 5 2 3" xfId="1649"/>
    <cellStyle name="Millares 10 2 5 2 3 2" xfId="1650"/>
    <cellStyle name="Millares 10 2 5 2 3 2 2" xfId="5120"/>
    <cellStyle name="Millares 10 2 5 2 4" xfId="1651"/>
    <cellStyle name="Millares 10 2 5 2 4 2" xfId="5121"/>
    <cellStyle name="Millares 10 2 5 2 5" xfId="5116"/>
    <cellStyle name="Millares 10 2 5 3" xfId="1652"/>
    <cellStyle name="Millares 10 2 5 3 2" xfId="1653"/>
    <cellStyle name="Millares 10 2 5 3 2 2" xfId="1654"/>
    <cellStyle name="Millares 10 2 5 3 2 2 2" xfId="5123"/>
    <cellStyle name="Millares 10 2 5 3 3" xfId="1655"/>
    <cellStyle name="Millares 10 2 5 3 3 2" xfId="5124"/>
    <cellStyle name="Millares 10 2 5 3 4" xfId="5122"/>
    <cellStyle name="Millares 10 2 5 4" xfId="1656"/>
    <cellStyle name="Millares 10 2 5 4 2" xfId="1657"/>
    <cellStyle name="Millares 10 2 5 4 2 2" xfId="5125"/>
    <cellStyle name="Millares 10 2 5 5" xfId="1658"/>
    <cellStyle name="Millares 10 2 5 5 2" xfId="5126"/>
    <cellStyle name="Millares 10 2 5 6" xfId="4514"/>
    <cellStyle name="Millares 10 2 6" xfId="1659"/>
    <cellStyle name="Millares 10 2 6 2" xfId="1660"/>
    <cellStyle name="Millares 10 2 6 2 2" xfId="1661"/>
    <cellStyle name="Millares 10 2 6 2 2 2" xfId="1662"/>
    <cellStyle name="Millares 10 2 6 2 2 2 2" xfId="1663"/>
    <cellStyle name="Millares 10 2 6 2 2 2 2 2" xfId="5130"/>
    <cellStyle name="Millares 10 2 6 2 2 3" xfId="1664"/>
    <cellStyle name="Millares 10 2 6 2 2 3 2" xfId="5131"/>
    <cellStyle name="Millares 10 2 6 2 2 4" xfId="5129"/>
    <cellStyle name="Millares 10 2 6 2 3" xfId="1665"/>
    <cellStyle name="Millares 10 2 6 2 3 2" xfId="1666"/>
    <cellStyle name="Millares 10 2 6 2 3 2 2" xfId="5132"/>
    <cellStyle name="Millares 10 2 6 2 4" xfId="1667"/>
    <cellStyle name="Millares 10 2 6 2 4 2" xfId="5133"/>
    <cellStyle name="Millares 10 2 6 2 5" xfId="5128"/>
    <cellStyle name="Millares 10 2 6 3" xfId="1668"/>
    <cellStyle name="Millares 10 2 6 3 2" xfId="1669"/>
    <cellStyle name="Millares 10 2 6 3 2 2" xfId="1670"/>
    <cellStyle name="Millares 10 2 6 3 2 2 2" xfId="5135"/>
    <cellStyle name="Millares 10 2 6 3 3" xfId="1671"/>
    <cellStyle name="Millares 10 2 6 3 3 2" xfId="5136"/>
    <cellStyle name="Millares 10 2 6 3 4" xfId="5134"/>
    <cellStyle name="Millares 10 2 6 4" xfId="1672"/>
    <cellStyle name="Millares 10 2 6 4 2" xfId="1673"/>
    <cellStyle name="Millares 10 2 6 4 2 2" xfId="5137"/>
    <cellStyle name="Millares 10 2 6 5" xfId="1674"/>
    <cellStyle name="Millares 10 2 6 5 2" xfId="5138"/>
    <cellStyle name="Millares 10 2 6 6" xfId="5127"/>
    <cellStyle name="Millares 10 2 7" xfId="1675"/>
    <cellStyle name="Millares 10 2 7 2" xfId="1676"/>
    <cellStyle name="Millares 10 2 7 2 2" xfId="1677"/>
    <cellStyle name="Millares 10 2 7 2 2 2" xfId="1678"/>
    <cellStyle name="Millares 10 2 7 2 2 2 2" xfId="1679"/>
    <cellStyle name="Millares 10 2 7 2 2 2 2 2" xfId="5142"/>
    <cellStyle name="Millares 10 2 7 2 2 3" xfId="1680"/>
    <cellStyle name="Millares 10 2 7 2 2 3 2" xfId="5143"/>
    <cellStyle name="Millares 10 2 7 2 2 4" xfId="5141"/>
    <cellStyle name="Millares 10 2 7 2 3" xfId="1681"/>
    <cellStyle name="Millares 10 2 7 2 3 2" xfId="1682"/>
    <cellStyle name="Millares 10 2 7 2 3 2 2" xfId="5144"/>
    <cellStyle name="Millares 10 2 7 2 4" xfId="1683"/>
    <cellStyle name="Millares 10 2 7 2 4 2" xfId="5145"/>
    <cellStyle name="Millares 10 2 7 2 5" xfId="5140"/>
    <cellStyle name="Millares 10 2 7 3" xfId="1684"/>
    <cellStyle name="Millares 10 2 7 3 2" xfId="1685"/>
    <cellStyle name="Millares 10 2 7 3 2 2" xfId="1686"/>
    <cellStyle name="Millares 10 2 7 3 2 2 2" xfId="5147"/>
    <cellStyle name="Millares 10 2 7 3 3" xfId="1687"/>
    <cellStyle name="Millares 10 2 7 3 3 2" xfId="5148"/>
    <cellStyle name="Millares 10 2 7 3 4" xfId="5146"/>
    <cellStyle name="Millares 10 2 7 4" xfId="1688"/>
    <cellStyle name="Millares 10 2 7 4 2" xfId="1689"/>
    <cellStyle name="Millares 10 2 7 4 2 2" xfId="5149"/>
    <cellStyle name="Millares 10 2 7 5" xfId="1690"/>
    <cellStyle name="Millares 10 2 7 5 2" xfId="5150"/>
    <cellStyle name="Millares 10 2 7 6" xfId="5139"/>
    <cellStyle name="Millares 10 2 8" xfId="1691"/>
    <cellStyle name="Millares 10 2 8 2" xfId="1692"/>
    <cellStyle name="Millares 10 2 8 2 2" xfId="1693"/>
    <cellStyle name="Millares 10 2 8 2 2 2" xfId="1694"/>
    <cellStyle name="Millares 10 2 8 2 2 2 2" xfId="5153"/>
    <cellStyle name="Millares 10 2 8 2 3" xfId="1695"/>
    <cellStyle name="Millares 10 2 8 2 3 2" xfId="5154"/>
    <cellStyle name="Millares 10 2 8 2 4" xfId="5152"/>
    <cellStyle name="Millares 10 2 8 3" xfId="1696"/>
    <cellStyle name="Millares 10 2 8 3 2" xfId="1697"/>
    <cellStyle name="Millares 10 2 8 3 2 2" xfId="5155"/>
    <cellStyle name="Millares 10 2 8 4" xfId="1698"/>
    <cellStyle name="Millares 10 2 8 4 2" xfId="5156"/>
    <cellStyle name="Millares 10 2 8 5" xfId="5151"/>
    <cellStyle name="Millares 10 2 9" xfId="1699"/>
    <cellStyle name="Millares 10 2 9 2" xfId="1700"/>
    <cellStyle name="Millares 10 2 9 2 2" xfId="1701"/>
    <cellStyle name="Millares 10 2 9 2 2 2" xfId="5158"/>
    <cellStyle name="Millares 10 2 9 3" xfId="1702"/>
    <cellStyle name="Millares 10 2 9 3 2" xfId="5159"/>
    <cellStyle name="Millares 10 2 9 4" xfId="5157"/>
    <cellStyle name="Millares 10 3" xfId="278"/>
    <cellStyle name="Millares 10 3 2" xfId="297"/>
    <cellStyle name="Millares 10 3 2 2" xfId="704"/>
    <cellStyle name="Millares 10 3 2 2 2" xfId="4562"/>
    <cellStyle name="Millares 10 3 2 3" xfId="4343"/>
    <cellStyle name="Millares 10 3 3" xfId="410"/>
    <cellStyle name="Millares 10 3 3 2" xfId="4428"/>
    <cellStyle name="Millares 10 3 4" xfId="685"/>
    <cellStyle name="Millares 10 3 4 2" xfId="4543"/>
    <cellStyle name="Millares 10 3 5" xfId="3996"/>
    <cellStyle name="Millares 10 3 6" xfId="4324"/>
    <cellStyle name="Millares 10 4" xfId="294"/>
    <cellStyle name="Millares 10 4 2" xfId="701"/>
    <cellStyle name="Millares 10 4 2 2" xfId="1703"/>
    <cellStyle name="Millares 10 4 2 2 2" xfId="1704"/>
    <cellStyle name="Millares 10 4 2 2 2 2" xfId="1705"/>
    <cellStyle name="Millares 10 4 2 2 2 2 2" xfId="5162"/>
    <cellStyle name="Millares 10 4 2 2 2 3" xfId="5161"/>
    <cellStyle name="Millares 10 4 2 2 3" xfId="1706"/>
    <cellStyle name="Millares 10 4 2 2 3 2" xfId="5163"/>
    <cellStyle name="Millares 10 4 2 2 4" xfId="5160"/>
    <cellStyle name="Millares 10 4 2 3" xfId="1707"/>
    <cellStyle name="Millares 10 4 2 3 2" xfId="1708"/>
    <cellStyle name="Millares 10 4 2 3 2 2" xfId="5165"/>
    <cellStyle name="Millares 10 4 2 3 3" xfId="5164"/>
    <cellStyle name="Millares 10 4 2 4" xfId="1709"/>
    <cellStyle name="Millares 10 4 2 4 2" xfId="5166"/>
    <cellStyle name="Millares 10 4 2 5" xfId="4559"/>
    <cellStyle name="Millares 10 4 3" xfId="1710"/>
    <cellStyle name="Millares 10 4 3 2" xfId="1711"/>
    <cellStyle name="Millares 10 4 3 2 2" xfId="1712"/>
    <cellStyle name="Millares 10 4 3 2 2 2" xfId="5169"/>
    <cellStyle name="Millares 10 4 3 2 3" xfId="5168"/>
    <cellStyle name="Millares 10 4 3 3" xfId="1713"/>
    <cellStyle name="Millares 10 4 3 3 2" xfId="5170"/>
    <cellStyle name="Millares 10 4 3 4" xfId="5167"/>
    <cellStyle name="Millares 10 4 4" xfId="1714"/>
    <cellStyle name="Millares 10 4 4 2" xfId="1715"/>
    <cellStyle name="Millares 10 4 4 2 2" xfId="5172"/>
    <cellStyle name="Millares 10 4 4 3" xfId="5171"/>
    <cellStyle name="Millares 10 4 5" xfId="1716"/>
    <cellStyle name="Millares 10 4 5 2" xfId="5173"/>
    <cellStyle name="Millares 10 4 6" xfId="4340"/>
    <cellStyle name="Millares 10 5" xfId="359"/>
    <cellStyle name="Millares 10 5 2" xfId="757"/>
    <cellStyle name="Millares 10 5 2 2" xfId="1717"/>
    <cellStyle name="Millares 10 5 2 2 2" xfId="1718"/>
    <cellStyle name="Millares 10 5 2 2 2 2" xfId="1719"/>
    <cellStyle name="Millares 10 5 2 2 2 2 2" xfId="5176"/>
    <cellStyle name="Millares 10 5 2 2 2 3" xfId="5175"/>
    <cellStyle name="Millares 10 5 2 2 3" xfId="1720"/>
    <cellStyle name="Millares 10 5 2 2 3 2" xfId="5177"/>
    <cellStyle name="Millares 10 5 2 2 4" xfId="5174"/>
    <cellStyle name="Millares 10 5 2 3" xfId="1721"/>
    <cellStyle name="Millares 10 5 2 3 2" xfId="1722"/>
    <cellStyle name="Millares 10 5 2 3 2 2" xfId="5179"/>
    <cellStyle name="Millares 10 5 2 3 3" xfId="5178"/>
    <cellStyle name="Millares 10 5 2 4" xfId="1723"/>
    <cellStyle name="Millares 10 5 2 4 2" xfId="5180"/>
    <cellStyle name="Millares 10 5 2 5" xfId="4615"/>
    <cellStyle name="Millares 10 5 3" xfId="1724"/>
    <cellStyle name="Millares 10 5 3 2" xfId="1725"/>
    <cellStyle name="Millares 10 5 3 2 2" xfId="1726"/>
    <cellStyle name="Millares 10 5 3 2 2 2" xfId="5183"/>
    <cellStyle name="Millares 10 5 3 2 3" xfId="5182"/>
    <cellStyle name="Millares 10 5 3 3" xfId="1727"/>
    <cellStyle name="Millares 10 5 3 3 2" xfId="5184"/>
    <cellStyle name="Millares 10 5 3 4" xfId="5181"/>
    <cellStyle name="Millares 10 5 4" xfId="1728"/>
    <cellStyle name="Millares 10 5 4 2" xfId="1729"/>
    <cellStyle name="Millares 10 5 4 2 2" xfId="5186"/>
    <cellStyle name="Millares 10 5 4 3" xfId="5185"/>
    <cellStyle name="Millares 10 5 5" xfId="1730"/>
    <cellStyle name="Millares 10 5 5 2" xfId="5187"/>
    <cellStyle name="Millares 10 5 6" xfId="4401"/>
    <cellStyle name="Millares 10 6" xfId="655"/>
    <cellStyle name="Millares 10 6 2" xfId="1731"/>
    <cellStyle name="Millares 10 6 2 2" xfId="1732"/>
    <cellStyle name="Millares 10 6 2 2 2" xfId="1733"/>
    <cellStyle name="Millares 10 6 2 2 2 2" xfId="1734"/>
    <cellStyle name="Millares 10 6 2 2 2 2 2" xfId="5191"/>
    <cellStyle name="Millares 10 6 2 2 2 3" xfId="5190"/>
    <cellStyle name="Millares 10 6 2 2 3" xfId="1735"/>
    <cellStyle name="Millares 10 6 2 2 3 2" xfId="5192"/>
    <cellStyle name="Millares 10 6 2 2 4" xfId="5189"/>
    <cellStyle name="Millares 10 6 2 3" xfId="1736"/>
    <cellStyle name="Millares 10 6 2 3 2" xfId="1737"/>
    <cellStyle name="Millares 10 6 2 3 2 2" xfId="5194"/>
    <cellStyle name="Millares 10 6 2 3 3" xfId="5193"/>
    <cellStyle name="Millares 10 6 2 4" xfId="1738"/>
    <cellStyle name="Millares 10 6 2 4 2" xfId="5195"/>
    <cellStyle name="Millares 10 6 2 5" xfId="5188"/>
    <cellStyle name="Millares 10 6 3" xfId="1739"/>
    <cellStyle name="Millares 10 6 3 2" xfId="1740"/>
    <cellStyle name="Millares 10 6 3 2 2" xfId="1741"/>
    <cellStyle name="Millares 10 6 3 2 2 2" xfId="5198"/>
    <cellStyle name="Millares 10 6 3 2 3" xfId="5197"/>
    <cellStyle name="Millares 10 6 3 3" xfId="1742"/>
    <cellStyle name="Millares 10 6 3 3 2" xfId="5199"/>
    <cellStyle name="Millares 10 6 3 4" xfId="5196"/>
    <cellStyle name="Millares 10 6 4" xfId="1743"/>
    <cellStyle name="Millares 10 6 4 2" xfId="1744"/>
    <cellStyle name="Millares 10 6 4 2 2" xfId="5201"/>
    <cellStyle name="Millares 10 6 4 3" xfId="5200"/>
    <cellStyle name="Millares 10 6 5" xfId="1745"/>
    <cellStyle name="Millares 10 6 5 2" xfId="5202"/>
    <cellStyle name="Millares 10 6 6" xfId="4513"/>
    <cellStyle name="Millares 10 7" xfId="1746"/>
    <cellStyle name="Millares 10 7 2" xfId="1747"/>
    <cellStyle name="Millares 10 7 2 2" xfId="1748"/>
    <cellStyle name="Millares 10 7 2 2 2" xfId="1749"/>
    <cellStyle name="Millares 10 7 2 2 2 2" xfId="1750"/>
    <cellStyle name="Millares 10 7 2 2 2 2 2" xfId="5207"/>
    <cellStyle name="Millares 10 7 2 2 2 3" xfId="5206"/>
    <cellStyle name="Millares 10 7 2 2 3" xfId="1751"/>
    <cellStyle name="Millares 10 7 2 2 3 2" xfId="5208"/>
    <cellStyle name="Millares 10 7 2 2 4" xfId="5205"/>
    <cellStyle name="Millares 10 7 2 3" xfId="1752"/>
    <cellStyle name="Millares 10 7 2 3 2" xfId="1753"/>
    <cellStyle name="Millares 10 7 2 3 2 2" xfId="5210"/>
    <cellStyle name="Millares 10 7 2 3 3" xfId="5209"/>
    <cellStyle name="Millares 10 7 2 4" xfId="1754"/>
    <cellStyle name="Millares 10 7 2 4 2" xfId="5211"/>
    <cellStyle name="Millares 10 7 2 5" xfId="5204"/>
    <cellStyle name="Millares 10 7 3" xfId="1755"/>
    <cellStyle name="Millares 10 7 3 2" xfId="1756"/>
    <cellStyle name="Millares 10 7 3 2 2" xfId="1757"/>
    <cellStyle name="Millares 10 7 3 2 2 2" xfId="5214"/>
    <cellStyle name="Millares 10 7 3 2 3" xfId="5213"/>
    <cellStyle name="Millares 10 7 3 3" xfId="1758"/>
    <cellStyle name="Millares 10 7 3 3 2" xfId="5215"/>
    <cellStyle name="Millares 10 7 3 4" xfId="5212"/>
    <cellStyle name="Millares 10 7 4" xfId="1759"/>
    <cellStyle name="Millares 10 7 4 2" xfId="1760"/>
    <cellStyle name="Millares 10 7 4 2 2" xfId="5217"/>
    <cellStyle name="Millares 10 7 4 3" xfId="5216"/>
    <cellStyle name="Millares 10 7 5" xfId="1761"/>
    <cellStyle name="Millares 10 7 5 2" xfId="5218"/>
    <cellStyle name="Millares 10 7 6" xfId="5203"/>
    <cellStyle name="Millares 10 8" xfId="1762"/>
    <cellStyle name="Millares 10 8 2" xfId="1763"/>
    <cellStyle name="Millares 10 8 2 2" xfId="1764"/>
    <cellStyle name="Millares 10 8 2 2 2" xfId="1765"/>
    <cellStyle name="Millares 10 8 2 2 2 2" xfId="1766"/>
    <cellStyle name="Millares 10 8 2 2 2 2 2" xfId="5223"/>
    <cellStyle name="Millares 10 8 2 2 2 3" xfId="5222"/>
    <cellStyle name="Millares 10 8 2 2 3" xfId="1767"/>
    <cellStyle name="Millares 10 8 2 2 3 2" xfId="5224"/>
    <cellStyle name="Millares 10 8 2 2 4" xfId="5221"/>
    <cellStyle name="Millares 10 8 2 3" xfId="1768"/>
    <cellStyle name="Millares 10 8 2 3 2" xfId="1769"/>
    <cellStyle name="Millares 10 8 2 3 2 2" xfId="5226"/>
    <cellStyle name="Millares 10 8 2 3 3" xfId="5225"/>
    <cellStyle name="Millares 10 8 2 4" xfId="1770"/>
    <cellStyle name="Millares 10 8 2 4 2" xfId="5227"/>
    <cellStyle name="Millares 10 8 2 5" xfId="5220"/>
    <cellStyle name="Millares 10 8 3" xfId="1771"/>
    <cellStyle name="Millares 10 8 3 2" xfId="1772"/>
    <cellStyle name="Millares 10 8 3 2 2" xfId="1773"/>
    <cellStyle name="Millares 10 8 3 2 2 2" xfId="5230"/>
    <cellStyle name="Millares 10 8 3 2 3" xfId="5229"/>
    <cellStyle name="Millares 10 8 3 3" xfId="1774"/>
    <cellStyle name="Millares 10 8 3 3 2" xfId="5231"/>
    <cellStyle name="Millares 10 8 3 4" xfId="5228"/>
    <cellStyle name="Millares 10 8 4" xfId="1775"/>
    <cellStyle name="Millares 10 8 4 2" xfId="1776"/>
    <cellStyle name="Millares 10 8 4 2 2" xfId="5233"/>
    <cellStyle name="Millares 10 8 4 3" xfId="5232"/>
    <cellStyle name="Millares 10 8 5" xfId="1777"/>
    <cellStyle name="Millares 10 8 5 2" xfId="5234"/>
    <cellStyle name="Millares 10 8 6" xfId="5219"/>
    <cellStyle name="Millares 10 9" xfId="1778"/>
    <cellStyle name="Millares 10 9 2" xfId="1779"/>
    <cellStyle name="Millares 10 9 2 2" xfId="1780"/>
    <cellStyle name="Millares 10 9 2 2 2" xfId="1781"/>
    <cellStyle name="Millares 10 9 2 2 2 2" xfId="5238"/>
    <cellStyle name="Millares 10 9 2 2 3" xfId="5237"/>
    <cellStyle name="Millares 10 9 2 3" xfId="1782"/>
    <cellStyle name="Millares 10 9 2 3 2" xfId="5239"/>
    <cellStyle name="Millares 10 9 2 4" xfId="5236"/>
    <cellStyle name="Millares 10 9 3" xfId="1783"/>
    <cellStyle name="Millares 10 9 3 2" xfId="1784"/>
    <cellStyle name="Millares 10 9 3 2 2" xfId="5241"/>
    <cellStyle name="Millares 10 9 3 3" xfId="5240"/>
    <cellStyle name="Millares 10 9 4" xfId="1785"/>
    <cellStyle name="Millares 10 9 4 2" xfId="5242"/>
    <cellStyle name="Millares 10 9 5" xfId="5235"/>
    <cellStyle name="Millares 11" xfId="167"/>
    <cellStyle name="Millares 11 2" xfId="168"/>
    <cellStyle name="Millares 11 2 2" xfId="1786"/>
    <cellStyle name="Millares 11 2 2 2" xfId="1787"/>
    <cellStyle name="Millares 11 2 2 2 2" xfId="5243"/>
    <cellStyle name="Millares 11 2 3" xfId="1788"/>
    <cellStyle name="Millares 11 2 3 2" xfId="5244"/>
    <cellStyle name="Millares 11 3" xfId="1789"/>
    <cellStyle name="Millares 11 3 2" xfId="1790"/>
    <cellStyle name="Millares 11 3 2 2" xfId="5245"/>
    <cellStyle name="Millares 11 4" xfId="1791"/>
    <cellStyle name="Millares 11 4 2" xfId="5246"/>
    <cellStyle name="Millares 12" xfId="217"/>
    <cellStyle name="Millares 12 10" xfId="1792"/>
    <cellStyle name="Millares 12 10 2" xfId="1793"/>
    <cellStyle name="Millares 12 10 2 2" xfId="5248"/>
    <cellStyle name="Millares 12 10 3" xfId="5247"/>
    <cellStyle name="Millares 12 11" xfId="1794"/>
    <cellStyle name="Millares 12 11 2" xfId="5249"/>
    <cellStyle name="Millares 12 12" xfId="3906"/>
    <cellStyle name="Millares 12 13" xfId="4296"/>
    <cellStyle name="Millares 12 2" xfId="289"/>
    <cellStyle name="Millares 12 2 2" xfId="299"/>
    <cellStyle name="Millares 12 2 2 2" xfId="706"/>
    <cellStyle name="Millares 12 2 2 2 2" xfId="4564"/>
    <cellStyle name="Millares 12 2 2 3" xfId="4345"/>
    <cellStyle name="Millares 12 2 3" xfId="696"/>
    <cellStyle name="Millares 12 2 3 2" xfId="4554"/>
    <cellStyle name="Millares 12 2 4" xfId="4071"/>
    <cellStyle name="Millares 12 2 5" xfId="4335"/>
    <cellStyle name="Millares 12 3" xfId="298"/>
    <cellStyle name="Millares 12 3 2" xfId="705"/>
    <cellStyle name="Millares 12 3 2 2" xfId="1795"/>
    <cellStyle name="Millares 12 3 2 2 2" xfId="1796"/>
    <cellStyle name="Millares 12 3 2 2 2 2" xfId="1797"/>
    <cellStyle name="Millares 12 3 2 2 2 2 2" xfId="5252"/>
    <cellStyle name="Millares 12 3 2 2 2 3" xfId="5251"/>
    <cellStyle name="Millares 12 3 2 2 3" xfId="1798"/>
    <cellStyle name="Millares 12 3 2 2 3 2" xfId="5253"/>
    <cellStyle name="Millares 12 3 2 2 4" xfId="5250"/>
    <cellStyle name="Millares 12 3 2 3" xfId="1799"/>
    <cellStyle name="Millares 12 3 2 3 2" xfId="1800"/>
    <cellStyle name="Millares 12 3 2 3 2 2" xfId="5255"/>
    <cellStyle name="Millares 12 3 2 3 3" xfId="5254"/>
    <cellStyle name="Millares 12 3 2 4" xfId="1801"/>
    <cellStyle name="Millares 12 3 2 4 2" xfId="5256"/>
    <cellStyle name="Millares 12 3 2 5" xfId="4563"/>
    <cellStyle name="Millares 12 3 3" xfId="1802"/>
    <cellStyle name="Millares 12 3 3 2" xfId="1803"/>
    <cellStyle name="Millares 12 3 3 2 2" xfId="1804"/>
    <cellStyle name="Millares 12 3 3 2 2 2" xfId="5259"/>
    <cellStyle name="Millares 12 3 3 2 3" xfId="5258"/>
    <cellStyle name="Millares 12 3 3 3" xfId="1805"/>
    <cellStyle name="Millares 12 3 3 3 2" xfId="5260"/>
    <cellStyle name="Millares 12 3 3 4" xfId="5257"/>
    <cellStyle name="Millares 12 3 4" xfId="1806"/>
    <cellStyle name="Millares 12 3 4 2" xfId="1807"/>
    <cellStyle name="Millares 12 3 4 2 2" xfId="5262"/>
    <cellStyle name="Millares 12 3 4 3" xfId="5261"/>
    <cellStyle name="Millares 12 3 5" xfId="1808"/>
    <cellStyle name="Millares 12 3 5 2" xfId="5263"/>
    <cellStyle name="Millares 12 3 6" xfId="4344"/>
    <cellStyle name="Millares 12 4" xfId="358"/>
    <cellStyle name="Millares 12 4 2" xfId="756"/>
    <cellStyle name="Millares 12 4 2 2" xfId="1809"/>
    <cellStyle name="Millares 12 4 2 2 2" xfId="1810"/>
    <cellStyle name="Millares 12 4 2 2 2 2" xfId="1811"/>
    <cellStyle name="Millares 12 4 2 2 2 2 2" xfId="5266"/>
    <cellStyle name="Millares 12 4 2 2 2 3" xfId="5265"/>
    <cellStyle name="Millares 12 4 2 2 3" xfId="1812"/>
    <cellStyle name="Millares 12 4 2 2 3 2" xfId="5267"/>
    <cellStyle name="Millares 12 4 2 2 4" xfId="5264"/>
    <cellStyle name="Millares 12 4 2 3" xfId="1813"/>
    <cellStyle name="Millares 12 4 2 3 2" xfId="1814"/>
    <cellStyle name="Millares 12 4 2 3 2 2" xfId="5269"/>
    <cellStyle name="Millares 12 4 2 3 3" xfId="5268"/>
    <cellStyle name="Millares 12 4 2 4" xfId="1815"/>
    <cellStyle name="Millares 12 4 2 4 2" xfId="5270"/>
    <cellStyle name="Millares 12 4 2 5" xfId="4614"/>
    <cellStyle name="Millares 12 4 3" xfId="1816"/>
    <cellStyle name="Millares 12 4 3 2" xfId="1817"/>
    <cellStyle name="Millares 12 4 3 2 2" xfId="1818"/>
    <cellStyle name="Millares 12 4 3 2 2 2" xfId="5273"/>
    <cellStyle name="Millares 12 4 3 2 3" xfId="5272"/>
    <cellStyle name="Millares 12 4 3 3" xfId="1819"/>
    <cellStyle name="Millares 12 4 3 3 2" xfId="5274"/>
    <cellStyle name="Millares 12 4 3 4" xfId="5271"/>
    <cellStyle name="Millares 12 4 4" xfId="1820"/>
    <cellStyle name="Millares 12 4 4 2" xfId="1821"/>
    <cellStyle name="Millares 12 4 4 2 2" xfId="5276"/>
    <cellStyle name="Millares 12 4 4 3" xfId="5275"/>
    <cellStyle name="Millares 12 4 5" xfId="1822"/>
    <cellStyle name="Millares 12 4 5 2" xfId="5277"/>
    <cellStyle name="Millares 12 4 6" xfId="4400"/>
    <cellStyle name="Millares 12 5" xfId="666"/>
    <cellStyle name="Millares 12 5 2" xfId="1823"/>
    <cellStyle name="Millares 12 5 2 2" xfId="1824"/>
    <cellStyle name="Millares 12 5 2 2 2" xfId="1825"/>
    <cellStyle name="Millares 12 5 2 2 2 2" xfId="1826"/>
    <cellStyle name="Millares 12 5 2 2 2 2 2" xfId="5281"/>
    <cellStyle name="Millares 12 5 2 2 2 3" xfId="5280"/>
    <cellStyle name="Millares 12 5 2 2 3" xfId="1827"/>
    <cellStyle name="Millares 12 5 2 2 3 2" xfId="5282"/>
    <cellStyle name="Millares 12 5 2 2 4" xfId="5279"/>
    <cellStyle name="Millares 12 5 2 3" xfId="1828"/>
    <cellStyle name="Millares 12 5 2 3 2" xfId="1829"/>
    <cellStyle name="Millares 12 5 2 3 2 2" xfId="5284"/>
    <cellStyle name="Millares 12 5 2 3 3" xfId="5283"/>
    <cellStyle name="Millares 12 5 2 4" xfId="1830"/>
    <cellStyle name="Millares 12 5 2 4 2" xfId="5285"/>
    <cellStyle name="Millares 12 5 2 5" xfId="5278"/>
    <cellStyle name="Millares 12 5 3" xfId="1831"/>
    <cellStyle name="Millares 12 5 3 2" xfId="1832"/>
    <cellStyle name="Millares 12 5 3 2 2" xfId="1833"/>
    <cellStyle name="Millares 12 5 3 2 2 2" xfId="5288"/>
    <cellStyle name="Millares 12 5 3 2 3" xfId="5287"/>
    <cellStyle name="Millares 12 5 3 3" xfId="1834"/>
    <cellStyle name="Millares 12 5 3 3 2" xfId="5289"/>
    <cellStyle name="Millares 12 5 3 4" xfId="5286"/>
    <cellStyle name="Millares 12 5 4" xfId="1835"/>
    <cellStyle name="Millares 12 5 4 2" xfId="1836"/>
    <cellStyle name="Millares 12 5 4 2 2" xfId="5291"/>
    <cellStyle name="Millares 12 5 4 3" xfId="5290"/>
    <cellStyle name="Millares 12 5 5" xfId="1837"/>
    <cellStyle name="Millares 12 5 5 2" xfId="5292"/>
    <cellStyle name="Millares 12 5 6" xfId="4524"/>
    <cellStyle name="Millares 12 6" xfId="1838"/>
    <cellStyle name="Millares 12 6 2" xfId="1839"/>
    <cellStyle name="Millares 12 6 2 2" xfId="1840"/>
    <cellStyle name="Millares 12 6 2 2 2" xfId="1841"/>
    <cellStyle name="Millares 12 6 2 2 2 2" xfId="1842"/>
    <cellStyle name="Millares 12 6 2 2 2 2 2" xfId="5297"/>
    <cellStyle name="Millares 12 6 2 2 2 3" xfId="5296"/>
    <cellStyle name="Millares 12 6 2 2 3" xfId="1843"/>
    <cellStyle name="Millares 12 6 2 2 3 2" xfId="5298"/>
    <cellStyle name="Millares 12 6 2 2 4" xfId="5295"/>
    <cellStyle name="Millares 12 6 2 3" xfId="1844"/>
    <cellStyle name="Millares 12 6 2 3 2" xfId="1845"/>
    <cellStyle name="Millares 12 6 2 3 2 2" xfId="5300"/>
    <cellStyle name="Millares 12 6 2 3 3" xfId="5299"/>
    <cellStyle name="Millares 12 6 2 4" xfId="1846"/>
    <cellStyle name="Millares 12 6 2 4 2" xfId="5301"/>
    <cellStyle name="Millares 12 6 2 5" xfId="5294"/>
    <cellStyle name="Millares 12 6 3" xfId="1847"/>
    <cellStyle name="Millares 12 6 3 2" xfId="1848"/>
    <cellStyle name="Millares 12 6 3 2 2" xfId="1849"/>
    <cellStyle name="Millares 12 6 3 2 2 2" xfId="5304"/>
    <cellStyle name="Millares 12 6 3 2 3" xfId="5303"/>
    <cellStyle name="Millares 12 6 3 3" xfId="1850"/>
    <cellStyle name="Millares 12 6 3 3 2" xfId="5305"/>
    <cellStyle name="Millares 12 6 3 4" xfId="5302"/>
    <cellStyle name="Millares 12 6 4" xfId="1851"/>
    <cellStyle name="Millares 12 6 4 2" xfId="1852"/>
    <cellStyle name="Millares 12 6 4 2 2" xfId="5307"/>
    <cellStyle name="Millares 12 6 4 3" xfId="5306"/>
    <cellStyle name="Millares 12 6 5" xfId="1853"/>
    <cellStyle name="Millares 12 6 5 2" xfId="5308"/>
    <cellStyle name="Millares 12 6 6" xfId="5293"/>
    <cellStyle name="Millares 12 7" xfId="1854"/>
    <cellStyle name="Millares 12 7 2" xfId="1855"/>
    <cellStyle name="Millares 12 7 2 2" xfId="1856"/>
    <cellStyle name="Millares 12 7 2 2 2" xfId="1857"/>
    <cellStyle name="Millares 12 7 2 2 2 2" xfId="1858"/>
    <cellStyle name="Millares 12 7 2 2 2 2 2" xfId="5313"/>
    <cellStyle name="Millares 12 7 2 2 2 3" xfId="5312"/>
    <cellStyle name="Millares 12 7 2 2 3" xfId="1859"/>
    <cellStyle name="Millares 12 7 2 2 3 2" xfId="5314"/>
    <cellStyle name="Millares 12 7 2 2 4" xfId="5311"/>
    <cellStyle name="Millares 12 7 2 3" xfId="1860"/>
    <cellStyle name="Millares 12 7 2 3 2" xfId="1861"/>
    <cellStyle name="Millares 12 7 2 3 2 2" xfId="5316"/>
    <cellStyle name="Millares 12 7 2 3 3" xfId="5315"/>
    <cellStyle name="Millares 12 7 2 4" xfId="1862"/>
    <cellStyle name="Millares 12 7 2 4 2" xfId="5317"/>
    <cellStyle name="Millares 12 7 2 5" xfId="5310"/>
    <cellStyle name="Millares 12 7 3" xfId="1863"/>
    <cellStyle name="Millares 12 7 3 2" xfId="1864"/>
    <cellStyle name="Millares 12 7 3 2 2" xfId="1865"/>
    <cellStyle name="Millares 12 7 3 2 2 2" xfId="5320"/>
    <cellStyle name="Millares 12 7 3 2 3" xfId="5319"/>
    <cellStyle name="Millares 12 7 3 3" xfId="1866"/>
    <cellStyle name="Millares 12 7 3 3 2" xfId="5321"/>
    <cellStyle name="Millares 12 7 3 4" xfId="5318"/>
    <cellStyle name="Millares 12 7 4" xfId="1867"/>
    <cellStyle name="Millares 12 7 4 2" xfId="1868"/>
    <cellStyle name="Millares 12 7 4 2 2" xfId="5323"/>
    <cellStyle name="Millares 12 7 4 3" xfId="5322"/>
    <cellStyle name="Millares 12 7 5" xfId="1869"/>
    <cellStyle name="Millares 12 7 5 2" xfId="5324"/>
    <cellStyle name="Millares 12 7 6" xfId="5309"/>
    <cellStyle name="Millares 12 8" xfId="1870"/>
    <cellStyle name="Millares 12 8 2" xfId="1871"/>
    <cellStyle name="Millares 12 8 2 2" xfId="1872"/>
    <cellStyle name="Millares 12 8 2 2 2" xfId="1873"/>
    <cellStyle name="Millares 12 8 2 2 2 2" xfId="5328"/>
    <cellStyle name="Millares 12 8 2 2 3" xfId="5327"/>
    <cellStyle name="Millares 12 8 2 3" xfId="1874"/>
    <cellStyle name="Millares 12 8 2 3 2" xfId="5329"/>
    <cellStyle name="Millares 12 8 2 4" xfId="5326"/>
    <cellStyle name="Millares 12 8 3" xfId="1875"/>
    <cellStyle name="Millares 12 8 3 2" xfId="1876"/>
    <cellStyle name="Millares 12 8 3 2 2" xfId="5331"/>
    <cellStyle name="Millares 12 8 3 3" xfId="5330"/>
    <cellStyle name="Millares 12 8 4" xfId="1877"/>
    <cellStyle name="Millares 12 8 4 2" xfId="5332"/>
    <cellStyle name="Millares 12 8 5" xfId="5325"/>
    <cellStyle name="Millares 12 9" xfId="1878"/>
    <cellStyle name="Millares 12 9 2" xfId="1879"/>
    <cellStyle name="Millares 12 9 2 2" xfId="1880"/>
    <cellStyle name="Millares 12 9 2 2 2" xfId="5335"/>
    <cellStyle name="Millares 12 9 2 3" xfId="5334"/>
    <cellStyle name="Millares 12 9 3" xfId="1881"/>
    <cellStyle name="Millares 12 9 3 2" xfId="5336"/>
    <cellStyle name="Millares 12 9 4" xfId="5333"/>
    <cellStyle name="Millares 13" xfId="220"/>
    <cellStyle name="Millares 13 2" xfId="292"/>
    <cellStyle name="Millares 13 2 2" xfId="301"/>
    <cellStyle name="Millares 13 2 2 2" xfId="708"/>
    <cellStyle name="Millares 13 2 2 2 2" xfId="1882"/>
    <cellStyle name="Millares 13 2 2 2 2 2" xfId="5337"/>
    <cellStyle name="Millares 13 2 2 2 3" xfId="4566"/>
    <cellStyle name="Millares 13 2 2 3" xfId="1883"/>
    <cellStyle name="Millares 13 2 2 3 2" xfId="5338"/>
    <cellStyle name="Millares 13 2 2 4" xfId="4347"/>
    <cellStyle name="Millares 13 2 3" xfId="699"/>
    <cellStyle name="Millares 13 2 3 2" xfId="1884"/>
    <cellStyle name="Millares 13 2 3 2 2" xfId="5339"/>
    <cellStyle name="Millares 13 2 3 3" xfId="4557"/>
    <cellStyle name="Millares 13 2 4" xfId="1885"/>
    <cellStyle name="Millares 13 2 4 2" xfId="5340"/>
    <cellStyle name="Millares 13 2 5" xfId="4338"/>
    <cellStyle name="Millares 13 3" xfId="300"/>
    <cellStyle name="Millares 13 3 2" xfId="707"/>
    <cellStyle name="Millares 13 3 2 2" xfId="4565"/>
    <cellStyle name="Millares 13 3 3" xfId="4346"/>
    <cellStyle name="Millares 13 4" xfId="669"/>
    <cellStyle name="Millares 13 4 2" xfId="4527"/>
    <cellStyle name="Millares 13 5" xfId="4299"/>
    <cellStyle name="Millares 14" xfId="443"/>
    <cellStyle name="Millares 14 2" xfId="775"/>
    <cellStyle name="Millares 14 2 2" xfId="4633"/>
    <cellStyle name="Millares 14 3" xfId="4434"/>
    <cellStyle name="Millares 15" xfId="621"/>
    <cellStyle name="Millares 15 2" xfId="792"/>
    <cellStyle name="Millares 15 2 2" xfId="4649"/>
    <cellStyle name="Millares 15 3" xfId="4480"/>
    <cellStyle name="Millares 16" xfId="513"/>
    <cellStyle name="Millares 16 2" xfId="4072"/>
    <cellStyle name="Millares 16 3" xfId="4474"/>
    <cellStyle name="Millares 17" xfId="624"/>
    <cellStyle name="Millares 17 2" xfId="795"/>
    <cellStyle name="Millares 17 2 2" xfId="4652"/>
    <cellStyle name="Millares 17 3" xfId="4483"/>
    <cellStyle name="Millares 18" xfId="627"/>
    <cellStyle name="Millares 18 2" xfId="798"/>
    <cellStyle name="Millares 18 2 2" xfId="4655"/>
    <cellStyle name="Millares 18 3" xfId="4486"/>
    <cellStyle name="Millares 19" xfId="634"/>
    <cellStyle name="Millares 19 2" xfId="639"/>
    <cellStyle name="Millares 19 2 2" xfId="810"/>
    <cellStyle name="Millares 19 2 2 2" xfId="4667"/>
    <cellStyle name="Millares 19 2 3" xfId="4498"/>
    <cellStyle name="Millares 19 3" xfId="805"/>
    <cellStyle name="Millares 19 3 2" xfId="4662"/>
    <cellStyle name="Millares 19 4" xfId="4493"/>
    <cellStyle name="Millares 2" xfId="34"/>
    <cellStyle name="Millares 2 2" xfId="60"/>
    <cellStyle name="Millares 2 2 2" xfId="391"/>
    <cellStyle name="Millares 2 2 2 2" xfId="1886"/>
    <cellStyle name="Millares 2 2 2 2 2" xfId="5341"/>
    <cellStyle name="Millares 2 2 2 3" xfId="3978"/>
    <cellStyle name="Millares 2 2 2 4" xfId="4421"/>
    <cellStyle name="Millares 2 2 3" xfId="1887"/>
    <cellStyle name="Millares 2 2 3 2" xfId="5342"/>
    <cellStyle name="Millares 2 2 4" xfId="3909"/>
    <cellStyle name="Millares 2 2 5" xfId="4250"/>
    <cellStyle name="Millares 2 3" xfId="361"/>
    <cellStyle name="Millares 2 3 2" xfId="1888"/>
    <cellStyle name="Millares 2 3 2 2" xfId="5343"/>
    <cellStyle name="Millares 2 3 3" xfId="3910"/>
    <cellStyle name="Millares 2 3 4" xfId="4403"/>
    <cellStyle name="Millares 2 4" xfId="1889"/>
    <cellStyle name="Millares 2 4 2" xfId="5344"/>
    <cellStyle name="Millares 2 5" xfId="3802"/>
    <cellStyle name="Millares 2 6" xfId="4244"/>
    <cellStyle name="Millares 20" xfId="3801"/>
    <cellStyle name="Millares 21" xfId="4243"/>
    <cellStyle name="Millares 22" xfId="7254"/>
    <cellStyle name="Millares 3" xfId="35"/>
    <cellStyle name="Millares 3 2" xfId="62"/>
    <cellStyle name="Millares 3 2 2" xfId="393"/>
    <cellStyle name="Millares 3 2 2 2" xfId="1890"/>
    <cellStyle name="Millares 3 2 2 2 2" xfId="5345"/>
    <cellStyle name="Millares 3 2 2 3" xfId="3980"/>
    <cellStyle name="Millares 3 2 2 4" xfId="4423"/>
    <cellStyle name="Millares 3 2 3" xfId="1891"/>
    <cellStyle name="Millares 3 2 3 2" xfId="5346"/>
    <cellStyle name="Millares 3 2 4" xfId="3912"/>
    <cellStyle name="Millares 3 2 5" xfId="4252"/>
    <cellStyle name="Millares 3 3" xfId="392"/>
    <cellStyle name="Millares 3 3 2" xfId="1892"/>
    <cellStyle name="Millares 3 3 2 2" xfId="5347"/>
    <cellStyle name="Millares 3 3 3" xfId="3979"/>
    <cellStyle name="Millares 3 3 4" xfId="4422"/>
    <cellStyle name="Millares 3 4" xfId="362"/>
    <cellStyle name="Millares 3 4 2" xfId="1893"/>
    <cellStyle name="Millares 3 4 2 2" xfId="5348"/>
    <cellStyle name="Millares 3 4 3" xfId="3911"/>
    <cellStyle name="Millares 3 4 4" xfId="4404"/>
    <cellStyle name="Millares 3 5" xfId="1894"/>
    <cellStyle name="Millares 3 5 2" xfId="5349"/>
    <cellStyle name="Millares 3 6" xfId="3803"/>
    <cellStyle name="Millares 3 7" xfId="4245"/>
    <cellStyle name="Millares 4" xfId="36"/>
    <cellStyle name="Millares 4 2" xfId="169"/>
    <cellStyle name="Millares 4 2 2" xfId="170"/>
    <cellStyle name="Millares 4 2 2 2" xfId="1895"/>
    <cellStyle name="Millares 4 2 2 2 2" xfId="1896"/>
    <cellStyle name="Millares 4 2 2 2 2 2" xfId="5351"/>
    <cellStyle name="Millares 4 2 2 2 3" xfId="5350"/>
    <cellStyle name="Millares 4 2 2 3" xfId="1897"/>
    <cellStyle name="Millares 4 2 2 3 2" xfId="5352"/>
    <cellStyle name="Millares 4 2 2 4" xfId="3915"/>
    <cellStyle name="Millares 4 2 2 5" xfId="4274"/>
    <cellStyle name="Millares 4 2 3" xfId="1898"/>
    <cellStyle name="Millares 4 2 3 2" xfId="1899"/>
    <cellStyle name="Millares 4 2 3 2 2" xfId="5354"/>
    <cellStyle name="Millares 4 2 3 3" xfId="5353"/>
    <cellStyle name="Millares 4 2 4" xfId="1900"/>
    <cellStyle name="Millares 4 2 4 2" xfId="5355"/>
    <cellStyle name="Millares 4 2 5" xfId="3914"/>
    <cellStyle name="Millares 4 2 6" xfId="4273"/>
    <cellStyle name="Millares 4 3" xfId="171"/>
    <cellStyle name="Millares 4 3 2" xfId="172"/>
    <cellStyle name="Millares 4 3 2 2" xfId="1901"/>
    <cellStyle name="Millares 4 3 2 2 2" xfId="1902"/>
    <cellStyle name="Millares 4 3 2 2 2 2" xfId="5357"/>
    <cellStyle name="Millares 4 3 2 2 3" xfId="5356"/>
    <cellStyle name="Millares 4 3 2 3" xfId="1903"/>
    <cellStyle name="Millares 4 3 2 3 2" xfId="5358"/>
    <cellStyle name="Millares 4 3 2 4" xfId="3917"/>
    <cellStyle name="Millares 4 3 2 5" xfId="4276"/>
    <cellStyle name="Millares 4 3 3" xfId="1904"/>
    <cellStyle name="Millares 4 3 3 2" xfId="1905"/>
    <cellStyle name="Millares 4 3 3 2 2" xfId="5360"/>
    <cellStyle name="Millares 4 3 3 3" xfId="5359"/>
    <cellStyle name="Millares 4 3 4" xfId="1906"/>
    <cellStyle name="Millares 4 3 4 2" xfId="5361"/>
    <cellStyle name="Millares 4 3 5" xfId="3916"/>
    <cellStyle name="Millares 4 3 6" xfId="4275"/>
    <cellStyle name="Millares 4 4" xfId="173"/>
    <cellStyle name="Millares 4 4 2" xfId="1907"/>
    <cellStyle name="Millares 4 4 2 2" xfId="1908"/>
    <cellStyle name="Millares 4 4 2 2 2" xfId="5363"/>
    <cellStyle name="Millares 4 4 2 3" xfId="5362"/>
    <cellStyle name="Millares 4 4 3" xfId="1909"/>
    <cellStyle name="Millares 4 4 3 2" xfId="5364"/>
    <cellStyle name="Millares 4 4 4" xfId="3918"/>
    <cellStyle name="Millares 4 4 5" xfId="4277"/>
    <cellStyle name="Millares 4 5" xfId="1910"/>
    <cellStyle name="Millares 4 5 2" xfId="1911"/>
    <cellStyle name="Millares 4 5 2 2" xfId="5366"/>
    <cellStyle name="Millares 4 5 3" xfId="5365"/>
    <cellStyle name="Millares 4 6" xfId="1912"/>
    <cellStyle name="Millares 4 6 2" xfId="5367"/>
    <cellStyle name="Millares 4 7" xfId="3913"/>
    <cellStyle name="Millares 4 8" xfId="4246"/>
    <cellStyle name="Millares 5" xfId="61"/>
    <cellStyle name="Millares 5 2" xfId="71"/>
    <cellStyle name="Millares 5 2 2" xfId="411"/>
    <cellStyle name="Millares 5 2 2 2" xfId="1913"/>
    <cellStyle name="Millares 5 2 2 2 2" xfId="5368"/>
    <cellStyle name="Millares 5 2 2 3" xfId="3997"/>
    <cellStyle name="Millares 5 2 2 4" xfId="4429"/>
    <cellStyle name="Millares 5 2 3" xfId="1914"/>
    <cellStyle name="Millares 5 2 3 2" xfId="5369"/>
    <cellStyle name="Millares 5 2 4" xfId="3920"/>
    <cellStyle name="Millares 5 2 5" xfId="4259"/>
    <cellStyle name="Millares 5 3" xfId="394"/>
    <cellStyle name="Millares 5 3 2" xfId="1915"/>
    <cellStyle name="Millares 5 3 2 2" xfId="5370"/>
    <cellStyle name="Millares 5 3 3" xfId="3981"/>
    <cellStyle name="Millares 5 3 4" xfId="4424"/>
    <cellStyle name="Millares 5 4" xfId="1916"/>
    <cellStyle name="Millares 5 4 2" xfId="5371"/>
    <cellStyle name="Millares 5 5" xfId="3919"/>
    <cellStyle name="Millares 5 6" xfId="4251"/>
    <cellStyle name="Millares 6" xfId="64"/>
    <cellStyle name="Millares 6 2" xfId="270"/>
    <cellStyle name="Millares 6 2 2" xfId="1917"/>
    <cellStyle name="Millares 6 2 2 2" xfId="5372"/>
    <cellStyle name="Millares 6 2 3" xfId="3982"/>
    <cellStyle name="Millares 6 2 4" xfId="4316"/>
    <cellStyle name="Millares 6 3" xfId="1918"/>
    <cellStyle name="Millares 6 3 2" xfId="5373"/>
    <cellStyle name="Millares 6 4" xfId="3921"/>
    <cellStyle name="Millares 6 5" xfId="4253"/>
    <cellStyle name="Millares 7" xfId="70"/>
    <cellStyle name="Millares 7 2" xfId="174"/>
    <cellStyle name="Millares 7 2 10" xfId="1919"/>
    <cellStyle name="Millares 7 2 10 2" xfId="1920"/>
    <cellStyle name="Millares 7 2 10 2 2" xfId="5374"/>
    <cellStyle name="Millares 7 2 11" xfId="1921"/>
    <cellStyle name="Millares 7 2 11 2" xfId="5375"/>
    <cellStyle name="Millares 7 2 12" xfId="3923"/>
    <cellStyle name="Millares 7 2 13" xfId="4278"/>
    <cellStyle name="Millares 7 2 2" xfId="280"/>
    <cellStyle name="Millares 7 2 2 2" xfId="304"/>
    <cellStyle name="Millares 7 2 2 2 2" xfId="711"/>
    <cellStyle name="Millares 7 2 2 2 2 2" xfId="4569"/>
    <cellStyle name="Millares 7 2 2 2 3" xfId="4350"/>
    <cellStyle name="Millares 7 2 2 3" xfId="687"/>
    <cellStyle name="Millares 7 2 2 3 2" xfId="4545"/>
    <cellStyle name="Millares 7 2 2 4" xfId="4073"/>
    <cellStyle name="Millares 7 2 2 5" xfId="4326"/>
    <cellStyle name="Millares 7 2 3" xfId="303"/>
    <cellStyle name="Millares 7 2 3 2" xfId="710"/>
    <cellStyle name="Millares 7 2 3 2 2" xfId="1922"/>
    <cellStyle name="Millares 7 2 3 2 2 2" xfId="1923"/>
    <cellStyle name="Millares 7 2 3 2 2 2 2" xfId="1924"/>
    <cellStyle name="Millares 7 2 3 2 2 2 2 2" xfId="5377"/>
    <cellStyle name="Millares 7 2 3 2 2 3" xfId="1925"/>
    <cellStyle name="Millares 7 2 3 2 2 3 2" xfId="5378"/>
    <cellStyle name="Millares 7 2 3 2 2 4" xfId="5376"/>
    <cellStyle name="Millares 7 2 3 2 3" xfId="1926"/>
    <cellStyle name="Millares 7 2 3 2 3 2" xfId="1927"/>
    <cellStyle name="Millares 7 2 3 2 3 2 2" xfId="5379"/>
    <cellStyle name="Millares 7 2 3 2 4" xfId="1928"/>
    <cellStyle name="Millares 7 2 3 2 4 2" xfId="5380"/>
    <cellStyle name="Millares 7 2 3 2 5" xfId="4568"/>
    <cellStyle name="Millares 7 2 3 3" xfId="1929"/>
    <cellStyle name="Millares 7 2 3 3 2" xfId="1930"/>
    <cellStyle name="Millares 7 2 3 3 2 2" xfId="1931"/>
    <cellStyle name="Millares 7 2 3 3 2 2 2" xfId="5382"/>
    <cellStyle name="Millares 7 2 3 3 3" xfId="1932"/>
    <cellStyle name="Millares 7 2 3 3 3 2" xfId="5383"/>
    <cellStyle name="Millares 7 2 3 3 4" xfId="5381"/>
    <cellStyle name="Millares 7 2 3 4" xfId="1933"/>
    <cellStyle name="Millares 7 2 3 4 2" xfId="1934"/>
    <cellStyle name="Millares 7 2 3 4 2 2" xfId="5384"/>
    <cellStyle name="Millares 7 2 3 5" xfId="1935"/>
    <cellStyle name="Millares 7 2 3 5 2" xfId="5385"/>
    <cellStyle name="Millares 7 2 3 6" xfId="4349"/>
    <cellStyle name="Millares 7 2 4" xfId="364"/>
    <cellStyle name="Millares 7 2 4 2" xfId="759"/>
    <cellStyle name="Millares 7 2 4 2 2" xfId="1936"/>
    <cellStyle name="Millares 7 2 4 2 2 2" xfId="1937"/>
    <cellStyle name="Millares 7 2 4 2 2 2 2" xfId="1938"/>
    <cellStyle name="Millares 7 2 4 2 2 2 2 2" xfId="5387"/>
    <cellStyle name="Millares 7 2 4 2 2 3" xfId="1939"/>
    <cellStyle name="Millares 7 2 4 2 2 3 2" xfId="5388"/>
    <cellStyle name="Millares 7 2 4 2 2 4" xfId="5386"/>
    <cellStyle name="Millares 7 2 4 2 3" xfId="1940"/>
    <cellStyle name="Millares 7 2 4 2 3 2" xfId="1941"/>
    <cellStyle name="Millares 7 2 4 2 3 2 2" xfId="5389"/>
    <cellStyle name="Millares 7 2 4 2 4" xfId="1942"/>
    <cellStyle name="Millares 7 2 4 2 4 2" xfId="5390"/>
    <cellStyle name="Millares 7 2 4 2 5" xfId="4617"/>
    <cellStyle name="Millares 7 2 4 3" xfId="1943"/>
    <cellStyle name="Millares 7 2 4 3 2" xfId="1944"/>
    <cellStyle name="Millares 7 2 4 3 2 2" xfId="1945"/>
    <cellStyle name="Millares 7 2 4 3 2 2 2" xfId="5392"/>
    <cellStyle name="Millares 7 2 4 3 3" xfId="1946"/>
    <cellStyle name="Millares 7 2 4 3 3 2" xfId="5393"/>
    <cellStyle name="Millares 7 2 4 3 4" xfId="5391"/>
    <cellStyle name="Millares 7 2 4 4" xfId="1947"/>
    <cellStyle name="Millares 7 2 4 4 2" xfId="1948"/>
    <cellStyle name="Millares 7 2 4 4 2 2" xfId="5394"/>
    <cellStyle name="Millares 7 2 4 5" xfId="1949"/>
    <cellStyle name="Millares 7 2 4 5 2" xfId="5395"/>
    <cellStyle name="Millares 7 2 4 6" xfId="4406"/>
    <cellStyle name="Millares 7 2 5" xfId="657"/>
    <cellStyle name="Millares 7 2 5 2" xfId="1950"/>
    <cellStyle name="Millares 7 2 5 2 2" xfId="1951"/>
    <cellStyle name="Millares 7 2 5 2 2 2" xfId="1952"/>
    <cellStyle name="Millares 7 2 5 2 2 2 2" xfId="1953"/>
    <cellStyle name="Millares 7 2 5 2 2 2 2 2" xfId="5398"/>
    <cellStyle name="Millares 7 2 5 2 2 3" xfId="1954"/>
    <cellStyle name="Millares 7 2 5 2 2 3 2" xfId="5399"/>
    <cellStyle name="Millares 7 2 5 2 2 4" xfId="5397"/>
    <cellStyle name="Millares 7 2 5 2 3" xfId="1955"/>
    <cellStyle name="Millares 7 2 5 2 3 2" xfId="1956"/>
    <cellStyle name="Millares 7 2 5 2 3 2 2" xfId="5400"/>
    <cellStyle name="Millares 7 2 5 2 4" xfId="1957"/>
    <cellStyle name="Millares 7 2 5 2 4 2" xfId="5401"/>
    <cellStyle name="Millares 7 2 5 2 5" xfId="5396"/>
    <cellStyle name="Millares 7 2 5 3" xfId="1958"/>
    <cellStyle name="Millares 7 2 5 3 2" xfId="1959"/>
    <cellStyle name="Millares 7 2 5 3 2 2" xfId="1960"/>
    <cellStyle name="Millares 7 2 5 3 2 2 2" xfId="5403"/>
    <cellStyle name="Millares 7 2 5 3 3" xfId="1961"/>
    <cellStyle name="Millares 7 2 5 3 3 2" xfId="5404"/>
    <cellStyle name="Millares 7 2 5 3 4" xfId="5402"/>
    <cellStyle name="Millares 7 2 5 4" xfId="1962"/>
    <cellStyle name="Millares 7 2 5 4 2" xfId="1963"/>
    <cellStyle name="Millares 7 2 5 4 2 2" xfId="5405"/>
    <cellStyle name="Millares 7 2 5 5" xfId="1964"/>
    <cellStyle name="Millares 7 2 5 5 2" xfId="5406"/>
    <cellStyle name="Millares 7 2 5 6" xfId="4515"/>
    <cellStyle name="Millares 7 2 6" xfId="1965"/>
    <cellStyle name="Millares 7 2 6 2" xfId="1966"/>
    <cellStyle name="Millares 7 2 6 2 2" xfId="1967"/>
    <cellStyle name="Millares 7 2 6 2 2 2" xfId="1968"/>
    <cellStyle name="Millares 7 2 6 2 2 2 2" xfId="1969"/>
    <cellStyle name="Millares 7 2 6 2 2 2 2 2" xfId="5410"/>
    <cellStyle name="Millares 7 2 6 2 2 3" xfId="1970"/>
    <cellStyle name="Millares 7 2 6 2 2 3 2" xfId="5411"/>
    <cellStyle name="Millares 7 2 6 2 2 4" xfId="5409"/>
    <cellStyle name="Millares 7 2 6 2 3" xfId="1971"/>
    <cellStyle name="Millares 7 2 6 2 3 2" xfId="1972"/>
    <cellStyle name="Millares 7 2 6 2 3 2 2" xfId="5412"/>
    <cellStyle name="Millares 7 2 6 2 4" xfId="1973"/>
    <cellStyle name="Millares 7 2 6 2 4 2" xfId="5413"/>
    <cellStyle name="Millares 7 2 6 2 5" xfId="5408"/>
    <cellStyle name="Millares 7 2 6 3" xfId="1974"/>
    <cellStyle name="Millares 7 2 6 3 2" xfId="1975"/>
    <cellStyle name="Millares 7 2 6 3 2 2" xfId="1976"/>
    <cellStyle name="Millares 7 2 6 3 2 2 2" xfId="5415"/>
    <cellStyle name="Millares 7 2 6 3 3" xfId="1977"/>
    <cellStyle name="Millares 7 2 6 3 3 2" xfId="5416"/>
    <cellStyle name="Millares 7 2 6 3 4" xfId="5414"/>
    <cellStyle name="Millares 7 2 6 4" xfId="1978"/>
    <cellStyle name="Millares 7 2 6 4 2" xfId="1979"/>
    <cellStyle name="Millares 7 2 6 4 2 2" xfId="5417"/>
    <cellStyle name="Millares 7 2 6 5" xfId="1980"/>
    <cellStyle name="Millares 7 2 6 5 2" xfId="5418"/>
    <cellStyle name="Millares 7 2 6 6" xfId="5407"/>
    <cellStyle name="Millares 7 2 7" xfId="1981"/>
    <cellStyle name="Millares 7 2 7 2" xfId="1982"/>
    <cellStyle name="Millares 7 2 7 2 2" xfId="1983"/>
    <cellStyle name="Millares 7 2 7 2 2 2" xfId="1984"/>
    <cellStyle name="Millares 7 2 7 2 2 2 2" xfId="1985"/>
    <cellStyle name="Millares 7 2 7 2 2 2 2 2" xfId="5422"/>
    <cellStyle name="Millares 7 2 7 2 2 3" xfId="1986"/>
    <cellStyle name="Millares 7 2 7 2 2 3 2" xfId="5423"/>
    <cellStyle name="Millares 7 2 7 2 2 4" xfId="5421"/>
    <cellStyle name="Millares 7 2 7 2 3" xfId="1987"/>
    <cellStyle name="Millares 7 2 7 2 3 2" xfId="1988"/>
    <cellStyle name="Millares 7 2 7 2 3 2 2" xfId="5424"/>
    <cellStyle name="Millares 7 2 7 2 4" xfId="1989"/>
    <cellStyle name="Millares 7 2 7 2 4 2" xfId="5425"/>
    <cellStyle name="Millares 7 2 7 2 5" xfId="5420"/>
    <cellStyle name="Millares 7 2 7 3" xfId="1990"/>
    <cellStyle name="Millares 7 2 7 3 2" xfId="1991"/>
    <cellStyle name="Millares 7 2 7 3 2 2" xfId="1992"/>
    <cellStyle name="Millares 7 2 7 3 2 2 2" xfId="5427"/>
    <cellStyle name="Millares 7 2 7 3 3" xfId="1993"/>
    <cellStyle name="Millares 7 2 7 3 3 2" xfId="5428"/>
    <cellStyle name="Millares 7 2 7 3 4" xfId="5426"/>
    <cellStyle name="Millares 7 2 7 4" xfId="1994"/>
    <cellStyle name="Millares 7 2 7 4 2" xfId="1995"/>
    <cellStyle name="Millares 7 2 7 4 2 2" xfId="5429"/>
    <cellStyle name="Millares 7 2 7 5" xfId="1996"/>
    <cellStyle name="Millares 7 2 7 5 2" xfId="5430"/>
    <cellStyle name="Millares 7 2 7 6" xfId="5419"/>
    <cellStyle name="Millares 7 2 8" xfId="1997"/>
    <cellStyle name="Millares 7 2 8 2" xfId="1998"/>
    <cellStyle name="Millares 7 2 8 2 2" xfId="1999"/>
    <cellStyle name="Millares 7 2 8 2 2 2" xfId="2000"/>
    <cellStyle name="Millares 7 2 8 2 2 2 2" xfId="5433"/>
    <cellStyle name="Millares 7 2 8 2 3" xfId="2001"/>
    <cellStyle name="Millares 7 2 8 2 3 2" xfId="5434"/>
    <cellStyle name="Millares 7 2 8 2 4" xfId="5432"/>
    <cellStyle name="Millares 7 2 8 3" xfId="2002"/>
    <cellStyle name="Millares 7 2 8 3 2" xfId="2003"/>
    <cellStyle name="Millares 7 2 8 3 2 2" xfId="5435"/>
    <cellStyle name="Millares 7 2 8 4" xfId="2004"/>
    <cellStyle name="Millares 7 2 8 4 2" xfId="5436"/>
    <cellStyle name="Millares 7 2 8 5" xfId="5431"/>
    <cellStyle name="Millares 7 2 9" xfId="2005"/>
    <cellStyle name="Millares 7 2 9 2" xfId="2006"/>
    <cellStyle name="Millares 7 2 9 2 2" xfId="2007"/>
    <cellStyle name="Millares 7 2 9 2 2 2" xfId="5438"/>
    <cellStyle name="Millares 7 2 9 3" xfId="2008"/>
    <cellStyle name="Millares 7 2 9 3 2" xfId="5439"/>
    <cellStyle name="Millares 7 2 9 4" xfId="5437"/>
    <cellStyle name="Millares 7 3" xfId="275"/>
    <cellStyle name="Millares 7 3 2" xfId="305"/>
    <cellStyle name="Millares 7 3 2 2" xfId="712"/>
    <cellStyle name="Millares 7 3 2 2 2" xfId="4570"/>
    <cellStyle name="Millares 7 3 2 3" xfId="4351"/>
    <cellStyle name="Millares 7 3 3" xfId="395"/>
    <cellStyle name="Millares 7 3 3 2" xfId="4425"/>
    <cellStyle name="Millares 7 3 4" xfId="682"/>
    <cellStyle name="Millares 7 3 4 2" xfId="4540"/>
    <cellStyle name="Millares 7 3 5" xfId="3983"/>
    <cellStyle name="Millares 7 3 6" xfId="4321"/>
    <cellStyle name="Millares 7 4" xfId="302"/>
    <cellStyle name="Millares 7 4 2" xfId="709"/>
    <cellStyle name="Millares 7 4 2 2" xfId="4567"/>
    <cellStyle name="Millares 7 4 3" xfId="4348"/>
    <cellStyle name="Millares 7 5" xfId="363"/>
    <cellStyle name="Millares 7 5 2" xfId="4405"/>
    <cellStyle name="Millares 7 6" xfId="652"/>
    <cellStyle name="Millares 7 6 2" xfId="4510"/>
    <cellStyle name="Millares 7 7" xfId="3922"/>
    <cellStyle name="Millares 7 8" xfId="4258"/>
    <cellStyle name="Millares 8" xfId="175"/>
    <cellStyle name="Millares 8 2" xfId="176"/>
    <cellStyle name="Millares 8 2 2" xfId="2009"/>
    <cellStyle name="Millares 8 2 2 2" xfId="2010"/>
    <cellStyle name="Millares 8 2 2 2 2" xfId="5441"/>
    <cellStyle name="Millares 8 2 2 3" xfId="5440"/>
    <cellStyle name="Millares 8 2 3" xfId="2011"/>
    <cellStyle name="Millares 8 2 3 2" xfId="5442"/>
    <cellStyle name="Millares 8 2 4" xfId="3925"/>
    <cellStyle name="Millares 8 2 5" xfId="4280"/>
    <cellStyle name="Millares 8 3" xfId="177"/>
    <cellStyle name="Millares 8 3 2" xfId="2012"/>
    <cellStyle name="Millares 8 3 2 2" xfId="2013"/>
    <cellStyle name="Millares 8 3 2 2 2" xfId="5443"/>
    <cellStyle name="Millares 8 3 3" xfId="2014"/>
    <cellStyle name="Millares 8 3 3 2" xfId="5444"/>
    <cellStyle name="Millares 8 4" xfId="2015"/>
    <cellStyle name="Millares 8 4 2" xfId="2016"/>
    <cellStyle name="Millares 8 4 2 2" xfId="5446"/>
    <cellStyle name="Millares 8 4 3" xfId="5445"/>
    <cellStyle name="Millares 8 5" xfId="2017"/>
    <cellStyle name="Millares 8 5 2" xfId="5447"/>
    <cellStyle name="Millares 8 6" xfId="3924"/>
    <cellStyle name="Millares 8 7" xfId="4279"/>
    <cellStyle name="Millares 9" xfId="178"/>
    <cellStyle name="Millares 9 2" xfId="396"/>
    <cellStyle name="Millares 9 2 2" xfId="2018"/>
    <cellStyle name="Millares 9 2 2 2" xfId="5448"/>
    <cellStyle name="Millares 9 3" xfId="2019"/>
    <cellStyle name="Millares 9 3 2" xfId="5449"/>
    <cellStyle name="Millares_ACADÉMICOS 2003-2007 v2" xfId="821"/>
    <cellStyle name="Moneda" xfId="4211" builtinId="4"/>
    <cellStyle name="Moneda 2" xfId="37"/>
    <cellStyle name="Moneda 2 2" xfId="179"/>
    <cellStyle name="Moneda 2 2 2" xfId="180"/>
    <cellStyle name="Moneda 2 2 2 2" xfId="2020"/>
    <cellStyle name="Moneda 2 2 2 2 2" xfId="2021"/>
    <cellStyle name="Moneda 2 2 2 2 2 2" xfId="5451"/>
    <cellStyle name="Moneda 2 2 2 2 3" xfId="5450"/>
    <cellStyle name="Moneda 2 2 2 3" xfId="2022"/>
    <cellStyle name="Moneda 2 2 2 3 2" xfId="5452"/>
    <cellStyle name="Moneda 2 2 2 4" xfId="3928"/>
    <cellStyle name="Moneda 2 2 2 5" xfId="4282"/>
    <cellStyle name="Moneda 2 2 3" xfId="2023"/>
    <cellStyle name="Moneda 2 2 3 2" xfId="2024"/>
    <cellStyle name="Moneda 2 2 3 2 2" xfId="5454"/>
    <cellStyle name="Moneda 2 2 3 3" xfId="5453"/>
    <cellStyle name="Moneda 2 2 4" xfId="2025"/>
    <cellStyle name="Moneda 2 2 4 2" xfId="5455"/>
    <cellStyle name="Moneda 2 2 5" xfId="3927"/>
    <cellStyle name="Moneda 2 2 6" xfId="4281"/>
    <cellStyle name="Moneda 2 3" xfId="181"/>
    <cellStyle name="Moneda 2 3 2" xfId="182"/>
    <cellStyle name="Moneda 2 3 2 2" xfId="2026"/>
    <cellStyle name="Moneda 2 3 2 2 2" xfId="2027"/>
    <cellStyle name="Moneda 2 3 2 2 2 2" xfId="5457"/>
    <cellStyle name="Moneda 2 3 2 2 3" xfId="5456"/>
    <cellStyle name="Moneda 2 3 2 3" xfId="2028"/>
    <cellStyle name="Moneda 2 3 2 3 2" xfId="5458"/>
    <cellStyle name="Moneda 2 3 2 4" xfId="3930"/>
    <cellStyle name="Moneda 2 3 2 5" xfId="4284"/>
    <cellStyle name="Moneda 2 3 3" xfId="2029"/>
    <cellStyle name="Moneda 2 3 3 2" xfId="2030"/>
    <cellStyle name="Moneda 2 3 3 2 2" xfId="5460"/>
    <cellStyle name="Moneda 2 3 3 3" xfId="5459"/>
    <cellStyle name="Moneda 2 3 4" xfId="2031"/>
    <cellStyle name="Moneda 2 3 4 2" xfId="5461"/>
    <cellStyle name="Moneda 2 3 5" xfId="3929"/>
    <cellStyle name="Moneda 2 3 6" xfId="4283"/>
    <cellStyle name="Moneda 2 4" xfId="183"/>
    <cellStyle name="Moneda 2 4 2" xfId="2032"/>
    <cellStyle name="Moneda 2 4 2 2" xfId="2033"/>
    <cellStyle name="Moneda 2 4 2 2 2" xfId="5463"/>
    <cellStyle name="Moneda 2 4 2 3" xfId="5462"/>
    <cellStyle name="Moneda 2 4 3" xfId="2034"/>
    <cellStyle name="Moneda 2 4 3 2" xfId="5464"/>
    <cellStyle name="Moneda 2 4 4" xfId="3931"/>
    <cellStyle name="Moneda 2 4 5" xfId="4285"/>
    <cellStyle name="Moneda 2 5" xfId="2035"/>
    <cellStyle name="Moneda 2 5 2" xfId="2036"/>
    <cellStyle name="Moneda 2 5 2 2" xfId="5466"/>
    <cellStyle name="Moneda 2 5 3" xfId="5465"/>
    <cellStyle name="Moneda 2 6" xfId="2037"/>
    <cellStyle name="Moneda 2 6 2" xfId="2038"/>
    <cellStyle name="Moneda 2 6 2 2" xfId="5468"/>
    <cellStyle name="Moneda 2 6 3" xfId="5467"/>
    <cellStyle name="Moneda 2 7" xfId="2039"/>
    <cellStyle name="Moneda 2 7 2" xfId="5469"/>
    <cellStyle name="Moneda 2 8" xfId="3926"/>
    <cellStyle name="Moneda 2 9" xfId="4247"/>
    <cellStyle name="Moneda 3" xfId="184"/>
    <cellStyle name="Moneda 3 2" xfId="397"/>
    <cellStyle name="Moneda 3 2 2" xfId="2040"/>
    <cellStyle name="Moneda 3 2 2 2" xfId="5470"/>
    <cellStyle name="Moneda 3 2 3" xfId="3984"/>
    <cellStyle name="Moneda 3 2 4" xfId="4426"/>
    <cellStyle name="Moneda 3 3" xfId="2041"/>
    <cellStyle name="Moneda 3 3 2" xfId="5471"/>
    <cellStyle name="Moneda 3 4" xfId="3932"/>
    <cellStyle name="Moneda 3 5" xfId="4286"/>
    <cellStyle name="Moneda 4" xfId="185"/>
    <cellStyle name="Moneda 4 2" xfId="186"/>
    <cellStyle name="Moneda 4 2 2" xfId="2042"/>
    <cellStyle name="Moneda 4 2 2 2" xfId="2043"/>
    <cellStyle name="Moneda 4 2 2 2 2" xfId="5472"/>
    <cellStyle name="Moneda 4 2 3" xfId="2044"/>
    <cellStyle name="Moneda 4 2 3 2" xfId="5473"/>
    <cellStyle name="Moneda 4 3" xfId="2045"/>
    <cellStyle name="Moneda 4 3 2" xfId="2046"/>
    <cellStyle name="Moneda 4 3 2 2" xfId="5474"/>
    <cellStyle name="Moneda 4 4" xfId="2047"/>
    <cellStyle name="Moneda 4 4 2" xfId="5475"/>
    <cellStyle name="Moneda 5" xfId="257"/>
    <cellStyle name="Moneda 5 2" xfId="2048"/>
    <cellStyle name="Moneda 5 2 2" xfId="2049"/>
    <cellStyle name="Moneda 5 2 2 2" xfId="2050"/>
    <cellStyle name="Moneda 5 2 2 2 2" xfId="2051"/>
    <cellStyle name="Moneda 5 2 2 2 2 2" xfId="2052"/>
    <cellStyle name="Moneda 5 2 2 2 2 2 2" xfId="5480"/>
    <cellStyle name="Moneda 5 2 2 2 2 3" xfId="5479"/>
    <cellStyle name="Moneda 5 2 2 2 3" xfId="2053"/>
    <cellStyle name="Moneda 5 2 2 2 3 2" xfId="5481"/>
    <cellStyle name="Moneda 5 2 2 2 4" xfId="5478"/>
    <cellStyle name="Moneda 5 2 2 3" xfId="2054"/>
    <cellStyle name="Moneda 5 2 2 3 2" xfId="2055"/>
    <cellStyle name="Moneda 5 2 2 3 2 2" xfId="5483"/>
    <cellStyle name="Moneda 5 2 2 3 3" xfId="5482"/>
    <cellStyle name="Moneda 5 2 2 4" xfId="2056"/>
    <cellStyle name="Moneda 5 2 2 4 2" xfId="5484"/>
    <cellStyle name="Moneda 5 2 2 5" xfId="5477"/>
    <cellStyle name="Moneda 5 2 3" xfId="2057"/>
    <cellStyle name="Moneda 5 2 3 2" xfId="2058"/>
    <cellStyle name="Moneda 5 2 3 2 2" xfId="2059"/>
    <cellStyle name="Moneda 5 2 3 2 2 2" xfId="5487"/>
    <cellStyle name="Moneda 5 2 3 2 3" xfId="5486"/>
    <cellStyle name="Moneda 5 2 3 3" xfId="2060"/>
    <cellStyle name="Moneda 5 2 3 3 2" xfId="5488"/>
    <cellStyle name="Moneda 5 2 3 4" xfId="5485"/>
    <cellStyle name="Moneda 5 2 4" xfId="2061"/>
    <cellStyle name="Moneda 5 2 4 2" xfId="2062"/>
    <cellStyle name="Moneda 5 2 4 2 2" xfId="5490"/>
    <cellStyle name="Moneda 5 2 4 3" xfId="5489"/>
    <cellStyle name="Moneda 5 2 5" xfId="2063"/>
    <cellStyle name="Moneda 5 2 5 2" xfId="5491"/>
    <cellStyle name="Moneda 5 2 6" xfId="5476"/>
    <cellStyle name="Moneda 5 3" xfId="2064"/>
    <cellStyle name="Moneda 5 3 2" xfId="2065"/>
    <cellStyle name="Moneda 5 3 2 2" xfId="2066"/>
    <cellStyle name="Moneda 5 3 2 2 2" xfId="2067"/>
    <cellStyle name="Moneda 5 3 2 2 2 2" xfId="5495"/>
    <cellStyle name="Moneda 5 3 2 2 3" xfId="5494"/>
    <cellStyle name="Moneda 5 3 2 3" xfId="2068"/>
    <cellStyle name="Moneda 5 3 2 3 2" xfId="5496"/>
    <cellStyle name="Moneda 5 3 2 4" xfId="5493"/>
    <cellStyle name="Moneda 5 3 3" xfId="2069"/>
    <cellStyle name="Moneda 5 3 3 2" xfId="2070"/>
    <cellStyle name="Moneda 5 3 3 2 2" xfId="5498"/>
    <cellStyle name="Moneda 5 3 3 3" xfId="5497"/>
    <cellStyle name="Moneda 5 3 4" xfId="2071"/>
    <cellStyle name="Moneda 5 3 4 2" xfId="5499"/>
    <cellStyle name="Moneda 5 3 5" xfId="5492"/>
    <cellStyle name="Moneda 5 4" xfId="2072"/>
    <cellStyle name="Moneda 5 4 2" xfId="2073"/>
    <cellStyle name="Moneda 5 4 2 2" xfId="5501"/>
    <cellStyle name="Moneda 5 4 3" xfId="5500"/>
    <cellStyle name="Moneda 5 5" xfId="2074"/>
    <cellStyle name="Moneda 5 5 2" xfId="5502"/>
    <cellStyle name="Moneda 5 6" xfId="4074"/>
    <cellStyle name="Moneda 5 7" xfId="4312"/>
    <cellStyle name="Moneda 6" xfId="2075"/>
    <cellStyle name="Moneda 6 2" xfId="2076"/>
    <cellStyle name="Moneda 6 2 2" xfId="5504"/>
    <cellStyle name="Moneda 6 3" xfId="5503"/>
    <cellStyle name="Moneda 7" xfId="2077"/>
    <cellStyle name="Moneda 7 2" xfId="2078"/>
    <cellStyle name="Moneda 7 2 2" xfId="2079"/>
    <cellStyle name="Moneda 7 2 2 2" xfId="2080"/>
    <cellStyle name="Moneda 7 2 2 2 2" xfId="5508"/>
    <cellStyle name="Moneda 7 2 2 3" xfId="5507"/>
    <cellStyle name="Moneda 7 2 3" xfId="2081"/>
    <cellStyle name="Moneda 7 2 3 2" xfId="5509"/>
    <cellStyle name="Moneda 7 2 4" xfId="5506"/>
    <cellStyle name="Moneda 7 3" xfId="2082"/>
    <cellStyle name="Moneda 7 3 2" xfId="2083"/>
    <cellStyle name="Moneda 7 3 2 2" xfId="5511"/>
    <cellStyle name="Moneda 7 3 3" xfId="5510"/>
    <cellStyle name="Moneda 7 4" xfId="2084"/>
    <cellStyle name="Moneda 7 4 2" xfId="5512"/>
    <cellStyle name="Moneda 7 5" xfId="5505"/>
    <cellStyle name="Moneda 8" xfId="2085"/>
    <cellStyle name="Moneda 8 2" xfId="2086"/>
    <cellStyle name="Moneda 8 2 2" xfId="5514"/>
    <cellStyle name="Moneda 8 3" xfId="5513"/>
    <cellStyle name="Moneda 9" xfId="7227"/>
    <cellStyle name="Neutral" xfId="38" builtinId="28" customBuiltin="1"/>
    <cellStyle name="Neutral 2" xfId="187"/>
    <cellStyle name="Neutral 2 2" xfId="3933"/>
    <cellStyle name="Neutral 3" xfId="258"/>
    <cellStyle name="Normal" xfId="0" builtinId="0"/>
    <cellStyle name="Normal - Modelo1" xfId="2087"/>
    <cellStyle name="Normal - Modelo2" xfId="2088"/>
    <cellStyle name="Normal - Modelo3" xfId="2089"/>
    <cellStyle name="Normal - Modelo4" xfId="2090"/>
    <cellStyle name="Normal - Modelo5" xfId="2091"/>
    <cellStyle name="Normal - Modelo6" xfId="2092"/>
    <cellStyle name="Normal - Modelo7" xfId="2093"/>
    <cellStyle name="Normal - Modelo8" xfId="2094"/>
    <cellStyle name="Normal 10" xfId="69"/>
    <cellStyle name="Normal 10 10" xfId="641"/>
    <cellStyle name="Normal 10 10 2" xfId="812"/>
    <cellStyle name="Normal 10 10 2 2" xfId="4669"/>
    <cellStyle name="Normal 10 10 3" xfId="2095"/>
    <cellStyle name="Normal 10 10 3 2" xfId="5517"/>
    <cellStyle name="Normal 10 10 4" xfId="2096"/>
    <cellStyle name="Normal 10 10 4 2" xfId="5518"/>
    <cellStyle name="Normal 10 10 5" xfId="2097"/>
    <cellStyle name="Normal 10 10 5 2" xfId="5519"/>
    <cellStyle name="Normal 10 10 6" xfId="4500"/>
    <cellStyle name="Normal 10 11" xfId="2098"/>
    <cellStyle name="Normal 10 11 2" xfId="5520"/>
    <cellStyle name="Normal 10 12" xfId="3934"/>
    <cellStyle name="Normal 10 13" xfId="4257"/>
    <cellStyle name="Normal 10 2" xfId="188"/>
    <cellStyle name="Normal 10 2 10" xfId="2099"/>
    <cellStyle name="Normal 10 2 10 2" xfId="5521"/>
    <cellStyle name="Normal 10 2 11" xfId="3935"/>
    <cellStyle name="Normal 10 2 12" xfId="4287"/>
    <cellStyle name="Normal 10 2 2" xfId="281"/>
    <cellStyle name="Normal 10 2 2 2" xfId="308"/>
    <cellStyle name="Normal 10 2 2 2 2" xfId="715"/>
    <cellStyle name="Normal 10 2 2 2 2 2" xfId="2100"/>
    <cellStyle name="Normal 10 2 2 2 2 2 2" xfId="2101"/>
    <cellStyle name="Normal 10 2 2 2 2 2 2 2" xfId="5523"/>
    <cellStyle name="Normal 10 2 2 2 2 2 3" xfId="5522"/>
    <cellStyle name="Normal 10 2 2 2 2 3" xfId="2102"/>
    <cellStyle name="Normal 10 2 2 2 2 3 2" xfId="5524"/>
    <cellStyle name="Normal 10 2 2 2 2 4" xfId="4573"/>
    <cellStyle name="Normal 10 2 2 2 3" xfId="2103"/>
    <cellStyle name="Normal 10 2 2 2 3 2" xfId="2104"/>
    <cellStyle name="Normal 10 2 2 2 3 2 2" xfId="2105"/>
    <cellStyle name="Normal 10 2 2 2 3 2 2 2" xfId="2106"/>
    <cellStyle name="Normal 10 2 2 2 3 2 2 2 2" xfId="5528"/>
    <cellStyle name="Normal 10 2 2 2 3 2 2 3" xfId="5527"/>
    <cellStyle name="Normal 10 2 2 2 3 2 3" xfId="2107"/>
    <cellStyle name="Normal 10 2 2 2 3 2 3 2" xfId="5529"/>
    <cellStyle name="Normal 10 2 2 2 3 2 4" xfId="5526"/>
    <cellStyle name="Normal 10 2 2 2 3 3" xfId="2108"/>
    <cellStyle name="Normal 10 2 2 2 3 3 2" xfId="2109"/>
    <cellStyle name="Normal 10 2 2 2 3 3 2 2" xfId="5531"/>
    <cellStyle name="Normal 10 2 2 2 3 3 3" xfId="5530"/>
    <cellStyle name="Normal 10 2 2 2 3 4" xfId="2110"/>
    <cellStyle name="Normal 10 2 2 2 3 4 2" xfId="5532"/>
    <cellStyle name="Normal 10 2 2 2 3 5" xfId="5525"/>
    <cellStyle name="Normal 10 2 2 2 4" xfId="2111"/>
    <cellStyle name="Normal 10 2 2 2 4 2" xfId="2112"/>
    <cellStyle name="Normal 10 2 2 2 4 2 2" xfId="5534"/>
    <cellStyle name="Normal 10 2 2 2 4 3" xfId="5533"/>
    <cellStyle name="Normal 10 2 2 2 5" xfId="2113"/>
    <cellStyle name="Normal 10 2 2 2 5 2" xfId="5535"/>
    <cellStyle name="Normal 10 2 2 2 6" xfId="4354"/>
    <cellStyle name="Normal 10 2 2 3" xfId="688"/>
    <cellStyle name="Normal 10 2 2 3 2" xfId="2114"/>
    <cellStyle name="Normal 10 2 2 3 2 2" xfId="2115"/>
    <cellStyle name="Normal 10 2 2 3 2 2 2" xfId="2116"/>
    <cellStyle name="Normal 10 2 2 3 2 2 2 2" xfId="2117"/>
    <cellStyle name="Normal 10 2 2 3 2 2 2 2 2" xfId="5539"/>
    <cellStyle name="Normal 10 2 2 3 2 2 2 3" xfId="5538"/>
    <cellStyle name="Normal 10 2 2 3 2 2 3" xfId="2118"/>
    <cellStyle name="Normal 10 2 2 3 2 2 3 2" xfId="5540"/>
    <cellStyle name="Normal 10 2 2 3 2 2 4" xfId="5537"/>
    <cellStyle name="Normal 10 2 2 3 2 3" xfId="2119"/>
    <cellStyle name="Normal 10 2 2 3 2 3 2" xfId="2120"/>
    <cellStyle name="Normal 10 2 2 3 2 3 2 2" xfId="5542"/>
    <cellStyle name="Normal 10 2 2 3 2 3 3" xfId="5541"/>
    <cellStyle name="Normal 10 2 2 3 2 4" xfId="2121"/>
    <cellStyle name="Normal 10 2 2 3 2 4 2" xfId="5543"/>
    <cellStyle name="Normal 10 2 2 3 2 5" xfId="5536"/>
    <cellStyle name="Normal 10 2 2 3 3" xfId="2122"/>
    <cellStyle name="Normal 10 2 2 3 3 2" xfId="2123"/>
    <cellStyle name="Normal 10 2 2 3 3 2 2" xfId="5545"/>
    <cellStyle name="Normal 10 2 2 3 3 3" xfId="5544"/>
    <cellStyle name="Normal 10 2 2 3 4" xfId="2124"/>
    <cellStyle name="Normal 10 2 2 3 4 2" xfId="5546"/>
    <cellStyle name="Normal 10 2 2 3 5" xfId="4546"/>
    <cellStyle name="Normal 10 2 2 4" xfId="2125"/>
    <cellStyle name="Normal 10 2 2 4 2" xfId="2126"/>
    <cellStyle name="Normal 10 2 2 4 2 2" xfId="5548"/>
    <cellStyle name="Normal 10 2 2 4 3" xfId="5547"/>
    <cellStyle name="Normal 10 2 2 5" xfId="2127"/>
    <cellStyle name="Normal 10 2 2 5 2" xfId="5549"/>
    <cellStyle name="Normal 10 2 2 6" xfId="4327"/>
    <cellStyle name="Normal 10 2 3" xfId="307"/>
    <cellStyle name="Normal 10 2 3 2" xfId="714"/>
    <cellStyle name="Normal 10 2 3 2 2" xfId="2128"/>
    <cellStyle name="Normal 10 2 3 2 2 2" xfId="2129"/>
    <cellStyle name="Normal 10 2 3 2 2 2 2" xfId="5551"/>
    <cellStyle name="Normal 10 2 3 2 2 3" xfId="5550"/>
    <cellStyle name="Normal 10 2 3 2 3" xfId="2130"/>
    <cellStyle name="Normal 10 2 3 2 3 2" xfId="5552"/>
    <cellStyle name="Normal 10 2 3 2 4" xfId="4572"/>
    <cellStyle name="Normal 10 2 3 3" xfId="2131"/>
    <cellStyle name="Normal 10 2 3 3 2" xfId="2132"/>
    <cellStyle name="Normal 10 2 3 3 2 2" xfId="5554"/>
    <cellStyle name="Normal 10 2 3 3 3" xfId="5553"/>
    <cellStyle name="Normal 10 2 3 4" xfId="2133"/>
    <cellStyle name="Normal 10 2 3 4 2" xfId="5555"/>
    <cellStyle name="Normal 10 2 3 5" xfId="4353"/>
    <cellStyle name="Normal 10 2 4" xfId="366"/>
    <cellStyle name="Normal 10 2 4 2" xfId="761"/>
    <cellStyle name="Normal 10 2 4 2 2" xfId="2134"/>
    <cellStyle name="Normal 10 2 4 2 2 2" xfId="2135"/>
    <cellStyle name="Normal 10 2 4 2 2 2 2" xfId="5557"/>
    <cellStyle name="Normal 10 2 4 2 2 3" xfId="5556"/>
    <cellStyle name="Normal 10 2 4 2 3" xfId="2136"/>
    <cellStyle name="Normal 10 2 4 2 3 2" xfId="5558"/>
    <cellStyle name="Normal 10 2 4 2 4" xfId="4619"/>
    <cellStyle name="Normal 10 2 4 3" xfId="2137"/>
    <cellStyle name="Normal 10 2 4 3 2" xfId="2138"/>
    <cellStyle name="Normal 10 2 4 3 2 2" xfId="5560"/>
    <cellStyle name="Normal 10 2 4 3 3" xfId="5559"/>
    <cellStyle name="Normal 10 2 4 4" xfId="2139"/>
    <cellStyle name="Normal 10 2 4 4 2" xfId="5561"/>
    <cellStyle name="Normal 10 2 4 5" xfId="4408"/>
    <cellStyle name="Normal 10 2 5" xfId="658"/>
    <cellStyle name="Normal 10 2 5 2" xfId="2140"/>
    <cellStyle name="Normal 10 2 5 2 2" xfId="2141"/>
    <cellStyle name="Normal 10 2 5 2 2 2" xfId="2142"/>
    <cellStyle name="Normal 10 2 5 2 2 2 2" xfId="5564"/>
    <cellStyle name="Normal 10 2 5 2 2 3" xfId="5563"/>
    <cellStyle name="Normal 10 2 5 2 3" xfId="2143"/>
    <cellStyle name="Normal 10 2 5 2 3 2" xfId="5565"/>
    <cellStyle name="Normal 10 2 5 2 4" xfId="5562"/>
    <cellStyle name="Normal 10 2 5 3" xfId="2144"/>
    <cellStyle name="Normal 10 2 5 3 2" xfId="2145"/>
    <cellStyle name="Normal 10 2 5 3 2 2" xfId="5567"/>
    <cellStyle name="Normal 10 2 5 3 3" xfId="5566"/>
    <cellStyle name="Normal 10 2 5 4" xfId="2146"/>
    <cellStyle name="Normal 10 2 5 4 2" xfId="5568"/>
    <cellStyle name="Normal 10 2 5 5" xfId="4516"/>
    <cellStyle name="Normal 10 2 6" xfId="2147"/>
    <cellStyle name="Normal 10 2 6 2" xfId="2148"/>
    <cellStyle name="Normal 10 2 6 2 2" xfId="2149"/>
    <cellStyle name="Normal 10 2 6 2 2 2" xfId="2150"/>
    <cellStyle name="Normal 10 2 6 2 2 2 2" xfId="5572"/>
    <cellStyle name="Normal 10 2 6 2 2 3" xfId="5571"/>
    <cellStyle name="Normal 10 2 6 2 3" xfId="2151"/>
    <cellStyle name="Normal 10 2 6 2 3 2" xfId="5573"/>
    <cellStyle name="Normal 10 2 6 2 4" xfId="5570"/>
    <cellStyle name="Normal 10 2 6 3" xfId="2152"/>
    <cellStyle name="Normal 10 2 6 3 2" xfId="2153"/>
    <cellStyle name="Normal 10 2 6 3 2 2" xfId="5575"/>
    <cellStyle name="Normal 10 2 6 3 3" xfId="5574"/>
    <cellStyle name="Normal 10 2 6 4" xfId="2154"/>
    <cellStyle name="Normal 10 2 6 4 2" xfId="5576"/>
    <cellStyle name="Normal 10 2 6 5" xfId="5569"/>
    <cellStyle name="Normal 10 2 7" xfId="2155"/>
    <cellStyle name="Normal 10 2 7 2" xfId="2156"/>
    <cellStyle name="Normal 10 2 7 2 2" xfId="2157"/>
    <cellStyle name="Normal 10 2 7 2 2 2" xfId="2158"/>
    <cellStyle name="Normal 10 2 7 2 2 2 2" xfId="5580"/>
    <cellStyle name="Normal 10 2 7 2 2 3" xfId="5579"/>
    <cellStyle name="Normal 10 2 7 2 3" xfId="2159"/>
    <cellStyle name="Normal 10 2 7 2 3 2" xfId="5581"/>
    <cellStyle name="Normal 10 2 7 2 4" xfId="5578"/>
    <cellStyle name="Normal 10 2 7 3" xfId="2160"/>
    <cellStyle name="Normal 10 2 7 3 2" xfId="2161"/>
    <cellStyle name="Normal 10 2 7 3 2 2" xfId="5583"/>
    <cellStyle name="Normal 10 2 7 3 3" xfId="5582"/>
    <cellStyle name="Normal 10 2 7 4" xfId="2162"/>
    <cellStyle name="Normal 10 2 7 4 2" xfId="5584"/>
    <cellStyle name="Normal 10 2 7 5" xfId="5577"/>
    <cellStyle name="Normal 10 2 8" xfId="2163"/>
    <cellStyle name="Normal 10 2 8 2" xfId="2164"/>
    <cellStyle name="Normal 10 2 8 2 2" xfId="2165"/>
    <cellStyle name="Normal 10 2 8 2 2 2" xfId="5587"/>
    <cellStyle name="Normal 10 2 8 2 3" xfId="5586"/>
    <cellStyle name="Normal 10 2 8 3" xfId="2166"/>
    <cellStyle name="Normal 10 2 8 3 2" xfId="5588"/>
    <cellStyle name="Normal 10 2 8 4" xfId="5585"/>
    <cellStyle name="Normal 10 2 9" xfId="2167"/>
    <cellStyle name="Normal 10 2 9 2" xfId="2168"/>
    <cellStyle name="Normal 10 2 9 2 2" xfId="5590"/>
    <cellStyle name="Normal 10 2 9 3" xfId="5589"/>
    <cellStyle name="Normal 10 3" xfId="274"/>
    <cellStyle name="Normal 10 3 2" xfId="309"/>
    <cellStyle name="Normal 10 3 2 2" xfId="716"/>
    <cellStyle name="Normal 10 3 2 2 2" xfId="2169"/>
    <cellStyle name="Normal 10 3 2 2 2 2" xfId="5591"/>
    <cellStyle name="Normal 10 3 2 2 3" xfId="4574"/>
    <cellStyle name="Normal 10 3 2 3" xfId="2170"/>
    <cellStyle name="Normal 10 3 2 3 2" xfId="5592"/>
    <cellStyle name="Normal 10 3 2 4" xfId="4355"/>
    <cellStyle name="Normal 10 3 3" xfId="681"/>
    <cellStyle name="Normal 10 3 3 2" xfId="2171"/>
    <cellStyle name="Normal 10 3 3 2 2" xfId="5593"/>
    <cellStyle name="Normal 10 3 3 3" xfId="4539"/>
    <cellStyle name="Normal 10 3 4" xfId="2172"/>
    <cellStyle name="Normal 10 3 4 2" xfId="5594"/>
    <cellStyle name="Normal 10 3 5" xfId="4320"/>
    <cellStyle name="Normal 10 4" xfId="306"/>
    <cellStyle name="Normal 10 4 2" xfId="713"/>
    <cellStyle name="Normal 10 4 2 2" xfId="2173"/>
    <cellStyle name="Normal 10 4 2 2 2" xfId="2174"/>
    <cellStyle name="Normal 10 4 2 2 2 2" xfId="5596"/>
    <cellStyle name="Normal 10 4 2 2 3" xfId="5595"/>
    <cellStyle name="Normal 10 4 2 3" xfId="2175"/>
    <cellStyle name="Normal 10 4 2 3 2" xfId="5597"/>
    <cellStyle name="Normal 10 4 2 4" xfId="4571"/>
    <cellStyle name="Normal 10 4 3" xfId="2176"/>
    <cellStyle name="Normal 10 4 3 2" xfId="2177"/>
    <cellStyle name="Normal 10 4 3 2 2" xfId="2178"/>
    <cellStyle name="Normal 10 4 3 2 2 2" xfId="2179"/>
    <cellStyle name="Normal 10 4 3 2 2 2 2" xfId="2180"/>
    <cellStyle name="Normal 10 4 3 2 2 2 2 2" xfId="2181"/>
    <cellStyle name="Normal 10 4 3 2 2 2 2 2 2" xfId="5603"/>
    <cellStyle name="Normal 10 4 3 2 2 2 2 3" xfId="5602"/>
    <cellStyle name="Normal 10 4 3 2 2 2 3" xfId="2182"/>
    <cellStyle name="Normal 10 4 3 2 2 2 3 2" xfId="5604"/>
    <cellStyle name="Normal 10 4 3 2 2 2 4" xfId="5601"/>
    <cellStyle name="Normal 10 4 3 2 2 3" xfId="2183"/>
    <cellStyle name="Normal 10 4 3 2 2 3 2" xfId="2184"/>
    <cellStyle name="Normal 10 4 3 2 2 3 2 2" xfId="2185"/>
    <cellStyle name="Normal 10 4 3 2 2 3 2 2 2" xfId="5607"/>
    <cellStyle name="Normal 10 4 3 2 2 3 2 3" xfId="5606"/>
    <cellStyle name="Normal 10 4 3 2 2 3 3" xfId="2186"/>
    <cellStyle name="Normal 10 4 3 2 2 3 3 2" xfId="5608"/>
    <cellStyle name="Normal 10 4 3 2 2 3 4" xfId="5605"/>
    <cellStyle name="Normal 10 4 3 2 2 4" xfId="2187"/>
    <cellStyle name="Normal 10 4 3 2 2 4 2" xfId="2188"/>
    <cellStyle name="Normal 10 4 3 2 2 4 2 2" xfId="2189"/>
    <cellStyle name="Normal 10 4 3 2 2 4 2 2 2" xfId="5611"/>
    <cellStyle name="Normal 10 4 3 2 2 4 2 3" xfId="5610"/>
    <cellStyle name="Normal 10 4 3 2 2 4 3" xfId="2190"/>
    <cellStyle name="Normal 10 4 3 2 2 4 3 2" xfId="5612"/>
    <cellStyle name="Normal 10 4 3 2 2 4 4" xfId="5609"/>
    <cellStyle name="Normal 10 4 3 2 2 5" xfId="2191"/>
    <cellStyle name="Normal 10 4 3 2 2 5 2" xfId="2192"/>
    <cellStyle name="Normal 10 4 3 2 2 5 2 2" xfId="5614"/>
    <cellStyle name="Normal 10 4 3 2 2 5 3" xfId="5613"/>
    <cellStyle name="Normal 10 4 3 2 2 6" xfId="2193"/>
    <cellStyle name="Normal 10 4 3 2 2 6 2" xfId="2194"/>
    <cellStyle name="Normal 10 4 3 2 2 6 2 2" xfId="5616"/>
    <cellStyle name="Normal 10 4 3 2 2 6 3" xfId="5615"/>
    <cellStyle name="Normal 10 4 3 2 2 7" xfId="5600"/>
    <cellStyle name="Normal 10 4 3 2 3" xfId="2195"/>
    <cellStyle name="Normal 10 4 3 2 3 2" xfId="2196"/>
    <cellStyle name="Normal 10 4 3 2 3 2 2" xfId="5618"/>
    <cellStyle name="Normal 10 4 3 2 3 3" xfId="5617"/>
    <cellStyle name="Normal 10 4 3 2 4" xfId="2197"/>
    <cellStyle name="Normal 10 4 3 2 4 2" xfId="5619"/>
    <cellStyle name="Normal 10 4 3 2 5" xfId="5599"/>
    <cellStyle name="Normal 10 4 3 3" xfId="2198"/>
    <cellStyle name="Normal 10 4 3 3 2" xfId="2199"/>
    <cellStyle name="Normal 10 4 3 3 2 2" xfId="5621"/>
    <cellStyle name="Normal 10 4 3 3 3" xfId="5620"/>
    <cellStyle name="Normal 10 4 3 4" xfId="2200"/>
    <cellStyle name="Normal 10 4 3 4 2" xfId="5622"/>
    <cellStyle name="Normal 10 4 3 5" xfId="5598"/>
    <cellStyle name="Normal 10 4 4" xfId="2201"/>
    <cellStyle name="Normal 10 4 4 2" xfId="2202"/>
    <cellStyle name="Normal 10 4 4 2 2" xfId="5624"/>
    <cellStyle name="Normal 10 4 4 3" xfId="5623"/>
    <cellStyle name="Normal 10 4 5" xfId="2203"/>
    <cellStyle name="Normal 10 4 5 2" xfId="5625"/>
    <cellStyle name="Normal 10 4 6" xfId="4352"/>
    <cellStyle name="Normal 10 5" xfId="365"/>
    <cellStyle name="Normal 10 5 2" xfId="760"/>
    <cellStyle name="Normal 10 5 2 2" xfId="2204"/>
    <cellStyle name="Normal 10 5 2 2 2" xfId="2205"/>
    <cellStyle name="Normal 10 5 2 2 2 2" xfId="5627"/>
    <cellStyle name="Normal 10 5 2 2 3" xfId="5626"/>
    <cellStyle name="Normal 10 5 2 3" xfId="2206"/>
    <cellStyle name="Normal 10 5 2 3 2" xfId="5628"/>
    <cellStyle name="Normal 10 5 2 4" xfId="4618"/>
    <cellStyle name="Normal 10 5 3" xfId="2207"/>
    <cellStyle name="Normal 10 5 3 2" xfId="2208"/>
    <cellStyle name="Normal 10 5 3 2 2" xfId="5630"/>
    <cellStyle name="Normal 10 5 3 3" xfId="5629"/>
    <cellStyle name="Normal 10 5 4" xfId="2209"/>
    <cellStyle name="Normal 10 5 4 2" xfId="5631"/>
    <cellStyle name="Normal 10 5 5" xfId="4407"/>
    <cellStyle name="Normal 10 6" xfId="651"/>
    <cellStyle name="Normal 10 6 2" xfId="2210"/>
    <cellStyle name="Normal 10 6 2 2" xfId="2211"/>
    <cellStyle name="Normal 10 6 2 2 2" xfId="2212"/>
    <cellStyle name="Normal 10 6 2 2 2 2" xfId="5634"/>
    <cellStyle name="Normal 10 6 2 2 3" xfId="5633"/>
    <cellStyle name="Normal 10 6 2 3" xfId="2213"/>
    <cellStyle name="Normal 10 6 2 3 2" xfId="5635"/>
    <cellStyle name="Normal 10 6 2 4" xfId="5632"/>
    <cellStyle name="Normal 10 6 3" xfId="2214"/>
    <cellStyle name="Normal 10 6 3 2" xfId="2215"/>
    <cellStyle name="Normal 10 6 3 2 2" xfId="5637"/>
    <cellStyle name="Normal 10 6 3 3" xfId="5636"/>
    <cellStyle name="Normal 10 6 4" xfId="2216"/>
    <cellStyle name="Normal 10 6 4 2" xfId="5638"/>
    <cellStyle name="Normal 10 6 5" xfId="4509"/>
    <cellStyle name="Normal 10 7" xfId="817"/>
    <cellStyle name="Normal 10 7 2" xfId="2217"/>
    <cellStyle name="Normal 10 7 2 2" xfId="2218"/>
    <cellStyle name="Normal 10 7 2 2 2" xfId="2219"/>
    <cellStyle name="Normal 10 7 2 2 2 2" xfId="5641"/>
    <cellStyle name="Normal 10 7 2 2 3" xfId="5640"/>
    <cellStyle name="Normal 10 7 2 3" xfId="2220"/>
    <cellStyle name="Normal 10 7 2 3 2" xfId="5642"/>
    <cellStyle name="Normal 10 7 2 4" xfId="5639"/>
    <cellStyle name="Normal 10 7 3" xfId="2221"/>
    <cellStyle name="Normal 10 7 3 2" xfId="2222"/>
    <cellStyle name="Normal 10 7 3 2 2" xfId="5644"/>
    <cellStyle name="Normal 10 7 3 3" xfId="5643"/>
    <cellStyle name="Normal 10 7 4" xfId="2223"/>
    <cellStyle name="Normal 10 7 4 2" xfId="5645"/>
    <cellStyle name="Normal 10 7 5" xfId="4673"/>
    <cellStyle name="Normal 10 8" xfId="2224"/>
    <cellStyle name="Normal 10 8 2" xfId="2225"/>
    <cellStyle name="Normal 10 8 2 2" xfId="2226"/>
    <cellStyle name="Normal 10 8 2 2 2" xfId="2227"/>
    <cellStyle name="Normal 10 8 2 2 2 2" xfId="5649"/>
    <cellStyle name="Normal 10 8 2 2 3" xfId="5648"/>
    <cellStyle name="Normal 10 8 2 3" xfId="2228"/>
    <cellStyle name="Normal 10 8 2 3 2" xfId="5650"/>
    <cellStyle name="Normal 10 8 2 4" xfId="5647"/>
    <cellStyle name="Normal 10 8 3" xfId="2229"/>
    <cellStyle name="Normal 10 8 3 2" xfId="2230"/>
    <cellStyle name="Normal 10 8 3 2 2" xfId="5652"/>
    <cellStyle name="Normal 10 8 3 3" xfId="5651"/>
    <cellStyle name="Normal 10 8 4" xfId="2231"/>
    <cellStyle name="Normal 10 8 4 2" xfId="5653"/>
    <cellStyle name="Normal 10 8 5" xfId="5646"/>
    <cellStyle name="Normal 10 9" xfId="2232"/>
    <cellStyle name="Normal 10 9 2" xfId="2233"/>
    <cellStyle name="Normal 10 9 2 2" xfId="2234"/>
    <cellStyle name="Normal 10 9 2 2 2" xfId="5656"/>
    <cellStyle name="Normal 10 9 2 3" xfId="5655"/>
    <cellStyle name="Normal 10 9 3" xfId="2235"/>
    <cellStyle name="Normal 10 9 3 2" xfId="5657"/>
    <cellStyle name="Normal 10 9 4" xfId="5654"/>
    <cellStyle name="Normal 10_ARTURO SSMC110113xls" xfId="2236"/>
    <cellStyle name="Normal 100" xfId="2237"/>
    <cellStyle name="Normal 101" xfId="2238"/>
    <cellStyle name="Normal 102" xfId="2239"/>
    <cellStyle name="Normal 103" xfId="2240"/>
    <cellStyle name="Normal 104" xfId="2241"/>
    <cellStyle name="Normal 105" xfId="2242"/>
    <cellStyle name="Normal 106" xfId="2243"/>
    <cellStyle name="Normal 107" xfId="2244"/>
    <cellStyle name="Normal 108" xfId="2245"/>
    <cellStyle name="Normal 109" xfId="2246"/>
    <cellStyle name="Normal 11" xfId="216"/>
    <cellStyle name="Normal 11 2" xfId="288"/>
    <cellStyle name="Normal 11 2 2" xfId="311"/>
    <cellStyle name="Normal 11 2 2 2" xfId="718"/>
    <cellStyle name="Normal 11 2 2 2 2" xfId="2247"/>
    <cellStyle name="Normal 11 2 2 2 2 2" xfId="5661"/>
    <cellStyle name="Normal 11 2 2 2 3" xfId="4576"/>
    <cellStyle name="Normal 11 2 2 3" xfId="2248"/>
    <cellStyle name="Normal 11 2 2 3 2" xfId="5662"/>
    <cellStyle name="Normal 11 2 2 4" xfId="4357"/>
    <cellStyle name="Normal 11 2 3" xfId="695"/>
    <cellStyle name="Normal 11 2 3 2" xfId="2249"/>
    <cellStyle name="Normal 11 2 3 2 2" xfId="5663"/>
    <cellStyle name="Normal 11 2 3 3" xfId="4553"/>
    <cellStyle name="Normal 11 2 4" xfId="2250"/>
    <cellStyle name="Normal 11 2 4 2" xfId="5664"/>
    <cellStyle name="Normal 11 2 5" xfId="4334"/>
    <cellStyle name="Normal 11 3" xfId="310"/>
    <cellStyle name="Normal 11 3 2" xfId="717"/>
    <cellStyle name="Normal 11 3 2 2" xfId="4575"/>
    <cellStyle name="Normal 11 3 3" xfId="4356"/>
    <cellStyle name="Normal 11 4" xfId="367"/>
    <cellStyle name="Normal 11 5" xfId="665"/>
    <cellStyle name="Normal 11 5 2" xfId="4523"/>
    <cellStyle name="Normal 11 6" xfId="3936"/>
    <cellStyle name="Normal 11 7" xfId="4295"/>
    <cellStyle name="Normal 11_Evolución de becas SEP-UAM-PRONABES" xfId="2251"/>
    <cellStyle name="Normal 110" xfId="2252"/>
    <cellStyle name="Normal 111" xfId="2253"/>
    <cellStyle name="Normal 112" xfId="2254"/>
    <cellStyle name="Normal 113" xfId="2255"/>
    <cellStyle name="Normal 114" xfId="2256"/>
    <cellStyle name="Normal 115" xfId="2257"/>
    <cellStyle name="Normal 116" xfId="2258"/>
    <cellStyle name="Normal 116 2" xfId="5665"/>
    <cellStyle name="Normal 117" xfId="2259"/>
    <cellStyle name="Normal 117 2" xfId="5666"/>
    <cellStyle name="Normal 118" xfId="2260"/>
    <cellStyle name="Normal 118 2" xfId="5667"/>
    <cellStyle name="Normal 119" xfId="2261"/>
    <cellStyle name="Normal 119 2" xfId="5668"/>
    <cellStyle name="Normal 12" xfId="219"/>
    <cellStyle name="Normal 12 2" xfId="291"/>
    <cellStyle name="Normal 12 2 2" xfId="313"/>
    <cellStyle name="Normal 12 2 2 2" xfId="720"/>
    <cellStyle name="Normal 12 2 2 2 2" xfId="4578"/>
    <cellStyle name="Normal 12 2 2 3" xfId="4359"/>
    <cellStyle name="Normal 12 2 3" xfId="698"/>
    <cellStyle name="Normal 12 2 3 2" xfId="4556"/>
    <cellStyle name="Normal 12 2 4" xfId="4337"/>
    <cellStyle name="Normal 12 3" xfId="312"/>
    <cellStyle name="Normal 12 3 2" xfId="719"/>
    <cellStyle name="Normal 12 3 2 2" xfId="4577"/>
    <cellStyle name="Normal 12 3 3" xfId="4358"/>
    <cellStyle name="Normal 12 4" xfId="368"/>
    <cellStyle name="Normal 12 5" xfId="668"/>
    <cellStyle name="Normal 12 5 2" xfId="4526"/>
    <cellStyle name="Normal 12 6" xfId="3937"/>
    <cellStyle name="Normal 12 7" xfId="4298"/>
    <cellStyle name="Normal 120" xfId="2262"/>
    <cellStyle name="Normal 120 2" xfId="5669"/>
    <cellStyle name="Normal 121" xfId="2263"/>
    <cellStyle name="Normal 122" xfId="2264"/>
    <cellStyle name="Normal 123" xfId="2265"/>
    <cellStyle name="Normal 124" xfId="2266"/>
    <cellStyle name="Normal 124 2" xfId="5670"/>
    <cellStyle name="Normal 125" xfId="2267"/>
    <cellStyle name="Normal 126" xfId="3797"/>
    <cellStyle name="Normal 127" xfId="3799"/>
    <cellStyle name="Normal 127 2" xfId="4216"/>
    <cellStyle name="Normal 127 3" xfId="4229"/>
    <cellStyle name="Normal 127 3 2" xfId="4231"/>
    <cellStyle name="Normal 127 3 2 2" xfId="7259"/>
    <cellStyle name="Normal 127 3 2 3" xfId="7262"/>
    <cellStyle name="Normal 127 3 2 4" xfId="7270"/>
    <cellStyle name="Normal 127 3 2 4 2" xfId="7285"/>
    <cellStyle name="Normal 127 3 2 4 2 2" xfId="7298"/>
    <cellStyle name="Normal 127 3 2 4 2 3" xfId="7316"/>
    <cellStyle name="Normal 127 4" xfId="7236"/>
    <cellStyle name="Normal 127 5" xfId="7243"/>
    <cellStyle name="Normal 127 6" xfId="7248"/>
    <cellStyle name="Normal 127 7" xfId="7268"/>
    <cellStyle name="Normal 128" xfId="3800"/>
    <cellStyle name="Normal 128 2" xfId="7207"/>
    <cellStyle name="Normal 129" xfId="3969"/>
    <cellStyle name="Normal 129 2" xfId="7209"/>
    <cellStyle name="Normal 13" xfId="222"/>
    <cellStyle name="Normal 13 2" xfId="314"/>
    <cellStyle name="Normal 13 2 2" xfId="405"/>
    <cellStyle name="Normal 13 2 3" xfId="721"/>
    <cellStyle name="Normal 13 2 3 2" xfId="4579"/>
    <cellStyle name="Normal 13 2 4" xfId="3991"/>
    <cellStyle name="Normal 13 2 5" xfId="4360"/>
    <cellStyle name="Normal 13 3" xfId="369"/>
    <cellStyle name="Normal 13 4" xfId="670"/>
    <cellStyle name="Normal 13 4 2" xfId="4528"/>
    <cellStyle name="Normal 13 5" xfId="3938"/>
    <cellStyle name="Normal 13 6" xfId="4300"/>
    <cellStyle name="Normal 13_Evolución de becas SEP-UAM-PRONABES" xfId="2268"/>
    <cellStyle name="Normal 130" xfId="4209"/>
    <cellStyle name="Normal 130 2" xfId="7208"/>
    <cellStyle name="Normal 131" xfId="4210"/>
    <cellStyle name="Normal 131 2" xfId="4215"/>
    <cellStyle name="Normal 131 3" xfId="4230"/>
    <cellStyle name="Normal 131 3 2" xfId="4232"/>
    <cellStyle name="Normal 131 3 2 2" xfId="7258"/>
    <cellStyle name="Normal 131 3 2 3" xfId="7263"/>
    <cellStyle name="Normal 131 3 2 4" xfId="7271"/>
    <cellStyle name="Normal 131 3 2 4 2" xfId="7286"/>
    <cellStyle name="Normal 131 3 2 4 2 2" xfId="7299"/>
    <cellStyle name="Normal 131 3 2 4 2 3" xfId="7317"/>
    <cellStyle name="Normal 131 4" xfId="7235"/>
    <cellStyle name="Normal 131 5" xfId="7242"/>
    <cellStyle name="Normal 131 6" xfId="7247"/>
    <cellStyle name="Normal 131 7" xfId="7267"/>
    <cellStyle name="Normal 132" xfId="4212"/>
    <cellStyle name="Normal 133" xfId="4213"/>
    <cellStyle name="Normal 133 2" xfId="7210"/>
    <cellStyle name="Normal 133 3" xfId="7211"/>
    <cellStyle name="Normal 133 3 2" xfId="7217"/>
    <cellStyle name="Normal 133 3 2 2" xfId="7308"/>
    <cellStyle name="Normal 133 4" xfId="7325"/>
    <cellStyle name="Normal 134" xfId="4214"/>
    <cellStyle name="Normal 135" xfId="4217"/>
    <cellStyle name="Normal 135 2" xfId="7213"/>
    <cellStyle name="Normal 135 2 2" xfId="7219"/>
    <cellStyle name="Normal 135 2 2 2" xfId="7310"/>
    <cellStyle name="Normal 135 3" xfId="7215"/>
    <cellStyle name="Normal 135 3 2" xfId="7293"/>
    <cellStyle name="Normal 135 4" xfId="7216"/>
    <cellStyle name="Normal 135 5" xfId="7283"/>
    <cellStyle name="Normal 136" xfId="4218"/>
    <cellStyle name="Normal 136 2" xfId="7260"/>
    <cellStyle name="Normal 136 3" xfId="7264"/>
    <cellStyle name="Normal 136 4" xfId="7272"/>
    <cellStyle name="Normal 136 4 2" xfId="7287"/>
    <cellStyle name="Normal 136 4 2 2" xfId="7300"/>
    <cellStyle name="Normal 136 4 2 3" xfId="7318"/>
    <cellStyle name="Normal 137" xfId="4219"/>
    <cellStyle name="Normal 137 2" xfId="7212"/>
    <cellStyle name="Normal 137 2 2" xfId="7218"/>
    <cellStyle name="Normal 137 2 2 2" xfId="7309"/>
    <cellStyle name="Normal 137 3" xfId="7284"/>
    <cellStyle name="Normal 138" xfId="4220"/>
    <cellStyle name="Normal 138 2" xfId="7214"/>
    <cellStyle name="Normal 138 3" xfId="7326"/>
    <cellStyle name="Normal 139" xfId="4221"/>
    <cellStyle name="Normal 14" xfId="293"/>
    <cellStyle name="Normal 14 2" xfId="315"/>
    <cellStyle name="Normal 14 2 2" xfId="412"/>
    <cellStyle name="Normal 14 2 3" xfId="722"/>
    <cellStyle name="Normal 14 2 3 2" xfId="4580"/>
    <cellStyle name="Normal 14 2 4" xfId="3998"/>
    <cellStyle name="Normal 14 2 5" xfId="4361"/>
    <cellStyle name="Normal 14 3" xfId="403"/>
    <cellStyle name="Normal 14 4" xfId="444"/>
    <cellStyle name="Normal 14 4 2" xfId="450"/>
    <cellStyle name="Normal 14 4 2 2" xfId="782"/>
    <cellStyle name="Normal 14 4 2 2 2" xfId="4640"/>
    <cellStyle name="Normal 14 4 2 3" xfId="4441"/>
    <cellStyle name="Normal 14 4 3" xfId="776"/>
    <cellStyle name="Normal 14 4 3 2" xfId="4634"/>
    <cellStyle name="Normal 14 4 4" xfId="4435"/>
    <cellStyle name="Normal 14 5" xfId="700"/>
    <cellStyle name="Normal 14 5 2" xfId="4558"/>
    <cellStyle name="Normal 14 6" xfId="2269"/>
    <cellStyle name="Normal 14 6 2" xfId="5671"/>
    <cellStyle name="Normal 14 7" xfId="3990"/>
    <cellStyle name="Normal 14 8" xfId="4339"/>
    <cellStyle name="Normal 140" xfId="4223"/>
    <cellStyle name="Normal 141" xfId="4227"/>
    <cellStyle name="Normal 141 2" xfId="7238"/>
    <cellStyle name="Normal 141 2 2" xfId="7245"/>
    <cellStyle name="Normal 141 2 3" xfId="7250"/>
    <cellStyle name="Normal 141 3" xfId="7232"/>
    <cellStyle name="Normal 141 4" xfId="7241"/>
    <cellStyle name="Normal 141 5" xfId="7246"/>
    <cellStyle name="Normal 141 6" xfId="7266"/>
    <cellStyle name="Normal 141 6 2" xfId="7303"/>
    <cellStyle name="Normal 142" xfId="4228"/>
    <cellStyle name="Normal 142 2" xfId="7237"/>
    <cellStyle name="Normal 142 2 2" xfId="7261"/>
    <cellStyle name="Normal 142 2 3" xfId="7265"/>
    <cellStyle name="Normal 142 2 4" xfId="7273"/>
    <cellStyle name="Normal 142 2 4 2" xfId="7288"/>
    <cellStyle name="Normal 142 2 4 2 2" xfId="7301"/>
    <cellStyle name="Normal 142 2 4 2 3" xfId="7319"/>
    <cellStyle name="Normal 142 3" xfId="7244"/>
    <cellStyle name="Normal 142 4" xfId="7249"/>
    <cellStyle name="Normal 142 5" xfId="7269"/>
    <cellStyle name="Normal 142 5 2" xfId="7304"/>
    <cellStyle name="Normal 143" xfId="4233"/>
    <cellStyle name="Normal 144" xfId="6450"/>
    <cellStyle name="Normal 145" xfId="5516"/>
    <cellStyle name="Normal 146" xfId="7220"/>
    <cellStyle name="Normal 147" xfId="7221"/>
    <cellStyle name="Normal 148" xfId="7223"/>
    <cellStyle name="Normal 148 2" xfId="7290"/>
    <cellStyle name="Normal 148 3" xfId="7321"/>
    <cellStyle name="Normal 149" xfId="7226"/>
    <cellStyle name="Normal 15" xfId="413"/>
    <cellStyle name="Normal 15 2" xfId="451"/>
    <cellStyle name="Normal 15 2 2" xfId="783"/>
    <cellStyle name="Normal 15 2 2 2" xfId="2270"/>
    <cellStyle name="Normal 15 2 2 2 2" xfId="2271"/>
    <cellStyle name="Normal 15 2 2 2 2 2" xfId="2272"/>
    <cellStyle name="Normal 15 2 2 2 2 2 2" xfId="5674"/>
    <cellStyle name="Normal 15 2 2 2 2 3" xfId="5673"/>
    <cellStyle name="Normal 15 2 2 2 3" xfId="2273"/>
    <cellStyle name="Normal 15 2 2 2 3 2" xfId="5675"/>
    <cellStyle name="Normal 15 2 2 2 4" xfId="5672"/>
    <cellStyle name="Normal 15 2 2 3" xfId="2274"/>
    <cellStyle name="Normal 15 2 2 3 2" xfId="2275"/>
    <cellStyle name="Normal 15 2 2 3 2 2" xfId="2276"/>
    <cellStyle name="Normal 15 2 2 3 2 2 2" xfId="2277"/>
    <cellStyle name="Normal 15 2 2 3 2 2 2 2" xfId="5679"/>
    <cellStyle name="Normal 15 2 2 3 2 2 3" xfId="5678"/>
    <cellStyle name="Normal 15 2 2 3 2 3" xfId="2278"/>
    <cellStyle name="Normal 15 2 2 3 2 3 2" xfId="5680"/>
    <cellStyle name="Normal 15 2 2 3 2 4" xfId="5677"/>
    <cellStyle name="Normal 15 2 2 3 3" xfId="2279"/>
    <cellStyle name="Normal 15 2 2 3 3 2" xfId="2280"/>
    <cellStyle name="Normal 15 2 2 3 3 2 2" xfId="5682"/>
    <cellStyle name="Normal 15 2 2 3 3 3" xfId="5681"/>
    <cellStyle name="Normal 15 2 2 3 4" xfId="2281"/>
    <cellStyle name="Normal 15 2 2 3 4 2" xfId="5683"/>
    <cellStyle name="Normal 15 2 2 3 5" xfId="5676"/>
    <cellStyle name="Normal 15 2 2 4" xfId="2282"/>
    <cellStyle name="Normal 15 2 2 4 2" xfId="2283"/>
    <cellStyle name="Normal 15 2 2 4 2 2" xfId="2284"/>
    <cellStyle name="Normal 15 2 2 4 2 2 2" xfId="5686"/>
    <cellStyle name="Normal 15 2 2 4 2 3" xfId="5685"/>
    <cellStyle name="Normal 15 2 2 4 3" xfId="2285"/>
    <cellStyle name="Normal 15 2 2 4 3 2" xfId="5687"/>
    <cellStyle name="Normal 15 2 2 4 4" xfId="5684"/>
    <cellStyle name="Normal 15 2 2 5" xfId="2286"/>
    <cellStyle name="Normal 15 2 2 5 2" xfId="2287"/>
    <cellStyle name="Normal 15 2 2 5 2 2" xfId="5689"/>
    <cellStyle name="Normal 15 2 2 5 3" xfId="5688"/>
    <cellStyle name="Normal 15 2 2 6" xfId="2288"/>
    <cellStyle name="Normal 15 2 2 6 2" xfId="5690"/>
    <cellStyle name="Normal 15 2 2 7" xfId="4641"/>
    <cellStyle name="Normal 15 2 3" xfId="2289"/>
    <cellStyle name="Normal 15 2 3 2" xfId="2290"/>
    <cellStyle name="Normal 15 2 3 2 2" xfId="2291"/>
    <cellStyle name="Normal 15 2 3 2 2 2" xfId="2292"/>
    <cellStyle name="Normal 15 2 3 2 2 2 2" xfId="2293"/>
    <cellStyle name="Normal 15 2 3 2 2 2 2 2" xfId="2294"/>
    <cellStyle name="Normal 15 2 3 2 2 2 2 2 2" xfId="5696"/>
    <cellStyle name="Normal 15 2 3 2 2 2 2 3" xfId="5695"/>
    <cellStyle name="Normal 15 2 3 2 2 2 3" xfId="2295"/>
    <cellStyle name="Normal 15 2 3 2 2 2 3 2" xfId="5697"/>
    <cellStyle name="Normal 15 2 3 2 2 2 4" xfId="5694"/>
    <cellStyle name="Normal 15 2 3 2 2 3" xfId="2296"/>
    <cellStyle name="Normal 15 2 3 2 2 3 2" xfId="2297"/>
    <cellStyle name="Normal 15 2 3 2 2 3 2 2" xfId="2298"/>
    <cellStyle name="Normal 15 2 3 2 2 3 2 2 2" xfId="5700"/>
    <cellStyle name="Normal 15 2 3 2 2 3 2 3" xfId="5699"/>
    <cellStyle name="Normal 15 2 3 2 2 3 3" xfId="2299"/>
    <cellStyle name="Normal 15 2 3 2 2 3 3 2" xfId="5701"/>
    <cellStyle name="Normal 15 2 3 2 2 3 4" xfId="5698"/>
    <cellStyle name="Normal 15 2 3 2 2 4" xfId="2300"/>
    <cellStyle name="Normal 15 2 3 2 2 4 2" xfId="2301"/>
    <cellStyle name="Normal 15 2 3 2 2 4 2 2" xfId="2302"/>
    <cellStyle name="Normal 15 2 3 2 2 4 2 2 2" xfId="5704"/>
    <cellStyle name="Normal 15 2 3 2 2 4 2 3" xfId="5703"/>
    <cellStyle name="Normal 15 2 3 2 2 4 3" xfId="2303"/>
    <cellStyle name="Normal 15 2 3 2 2 4 3 2" xfId="5705"/>
    <cellStyle name="Normal 15 2 3 2 2 4 4" xfId="5702"/>
    <cellStyle name="Normal 15 2 3 2 2 5" xfId="2304"/>
    <cellStyle name="Normal 15 2 3 2 2 5 2" xfId="2305"/>
    <cellStyle name="Normal 15 2 3 2 2 5 2 2" xfId="5707"/>
    <cellStyle name="Normal 15 2 3 2 2 5 3" xfId="5706"/>
    <cellStyle name="Normal 15 2 3 2 2 6" xfId="2306"/>
    <cellStyle name="Normal 15 2 3 2 2 6 2" xfId="5708"/>
    <cellStyle name="Normal 15 2 3 2 2 7" xfId="5693"/>
    <cellStyle name="Normal 15 2 3 2 3" xfId="2307"/>
    <cellStyle name="Normal 15 2 3 2 3 2" xfId="2308"/>
    <cellStyle name="Normal 15 2 3 2 3 2 2" xfId="5710"/>
    <cellStyle name="Normal 15 2 3 2 3 3" xfId="5709"/>
    <cellStyle name="Normal 15 2 3 2 4" xfId="2309"/>
    <cellStyle name="Normal 15 2 3 2 4 2" xfId="5711"/>
    <cellStyle name="Normal 15 2 3 2 5" xfId="5692"/>
    <cellStyle name="Normal 15 2 3 3" xfId="2310"/>
    <cellStyle name="Normal 15 2 3 3 2" xfId="2311"/>
    <cellStyle name="Normal 15 2 3 3 2 2" xfId="5713"/>
    <cellStyle name="Normal 15 2 3 3 3" xfId="5712"/>
    <cellStyle name="Normal 15 2 3 4" xfId="2312"/>
    <cellStyle name="Normal 15 2 3 4 2" xfId="5714"/>
    <cellStyle name="Normal 15 2 3 5" xfId="5691"/>
    <cellStyle name="Normal 15 2 4" xfId="2313"/>
    <cellStyle name="Normal 15 2 4 2" xfId="2314"/>
    <cellStyle name="Normal 15 2 4 2 2" xfId="5716"/>
    <cellStyle name="Normal 15 2 4 3" xfId="5715"/>
    <cellStyle name="Normal 15 2 5" xfId="2315"/>
    <cellStyle name="Normal 15 2 5 2" xfId="5717"/>
    <cellStyle name="Normal 15 2 6" xfId="4075"/>
    <cellStyle name="Normal 15 2 7" xfId="4442"/>
    <cellStyle name="Normal 15 3" xfId="2316"/>
    <cellStyle name="Normal 15 3 2" xfId="5718"/>
    <cellStyle name="Normal 15 4" xfId="2317"/>
    <cellStyle name="Normal 15 4 2" xfId="5719"/>
    <cellStyle name="Normal 15 5" xfId="2318"/>
    <cellStyle name="Normal 15 5 2" xfId="5720"/>
    <cellStyle name="Normal 15 6" xfId="3999"/>
    <cellStyle name="Normal 15_Evolución de becas SEP-UAM-PRONABES" xfId="2319"/>
    <cellStyle name="Normal 150" xfId="7231"/>
    <cellStyle name="Normal 151" xfId="7234"/>
    <cellStyle name="Normal 152" xfId="7239"/>
    <cellStyle name="Normal 153" xfId="7233"/>
    <cellStyle name="Normal 154" xfId="7240"/>
    <cellStyle name="Normal 155" xfId="7251"/>
    <cellStyle name="Normal 156" xfId="7252"/>
    <cellStyle name="Normal 157" xfId="7256"/>
    <cellStyle name="Normal 158" xfId="7275"/>
    <cellStyle name="Normal 159" xfId="7277"/>
    <cellStyle name="Normal 16" xfId="414"/>
    <cellStyle name="Normal 16 2" xfId="445"/>
    <cellStyle name="Normal 16 2 2" xfId="777"/>
    <cellStyle name="Normal 16 2 2 2" xfId="4635"/>
    <cellStyle name="Normal 16 2 3" xfId="4076"/>
    <cellStyle name="Normal 16 2 4" xfId="4436"/>
    <cellStyle name="Normal 16 3" xfId="4000"/>
    <cellStyle name="Normal 16_Evolución de becas SEP-UAM-PRONABES" xfId="2320"/>
    <cellStyle name="Normal 160" xfId="7279"/>
    <cellStyle name="Normal 161" xfId="7281"/>
    <cellStyle name="Normal 161 2" xfId="7324"/>
    <cellStyle name="Normal 162" xfId="7282"/>
    <cellStyle name="Normal 162 2" xfId="7327"/>
    <cellStyle name="Normal 163" xfId="7289"/>
    <cellStyle name="Normal 164" xfId="7291"/>
    <cellStyle name="Normal 165" xfId="7292"/>
    <cellStyle name="Normal 166" xfId="7294"/>
    <cellStyle name="Normal 166 2" xfId="7313"/>
    <cellStyle name="Normal 166 3" xfId="7332"/>
    <cellStyle name="Normal 167" xfId="7296"/>
    <cellStyle name="Normal 168" xfId="7302"/>
    <cellStyle name="Normal 169" xfId="7305"/>
    <cellStyle name="Normal 17" xfId="343"/>
    <cellStyle name="Normal 17 2" xfId="750"/>
    <cellStyle name="Normal 17 2 2" xfId="4608"/>
    <cellStyle name="Normal 17 3" xfId="2321"/>
    <cellStyle name="Normal 17 4" xfId="4389"/>
    <cellStyle name="Normal 17_Evolución de becas SEP-UAM-PRONABES" xfId="2322"/>
    <cellStyle name="Normal 170" xfId="7306"/>
    <cellStyle name="Normal 171" xfId="7307"/>
    <cellStyle name="Normal 172" xfId="7311"/>
    <cellStyle name="Normal 173" xfId="7315"/>
    <cellStyle name="Normal 174" xfId="7320"/>
    <cellStyle name="Normal 175" xfId="7328"/>
    <cellStyle name="Normal 176" xfId="7329"/>
    <cellStyle name="Normal 177" xfId="7330"/>
    <cellStyle name="Normal 18" xfId="441"/>
    <cellStyle name="Normal 18 2" xfId="773"/>
    <cellStyle name="Normal 18 2 2" xfId="4631"/>
    <cellStyle name="Normal 18 3" xfId="4432"/>
    <cellStyle name="Normal 18_Evolución de becas SEP-UAM-PRONABES" xfId="2323"/>
    <cellStyle name="Normal 19" xfId="442"/>
    <cellStyle name="Normal 19 2" xfId="774"/>
    <cellStyle name="Normal 19 2 2" xfId="2324"/>
    <cellStyle name="Normal 19 2 2 2" xfId="5721"/>
    <cellStyle name="Normal 19 2 3" xfId="4632"/>
    <cellStyle name="Normal 19 3" xfId="2325"/>
    <cellStyle name="Normal 19 3 2" xfId="5722"/>
    <cellStyle name="Normal 19 4" xfId="2326"/>
    <cellStyle name="Normal 19 4 2" xfId="5723"/>
    <cellStyle name="Normal 19 5" xfId="4433"/>
    <cellStyle name="Normal 19 7 3" xfId="7278"/>
    <cellStyle name="Normal 2" xfId="39"/>
    <cellStyle name="Normal 2 2" xfId="59"/>
    <cellStyle name="Normal 2 2 2" xfId="370"/>
    <cellStyle name="Normal 2 2 2 2" xfId="3940"/>
    <cellStyle name="Normal 2 2 3" xfId="2327"/>
    <cellStyle name="Normal 2 2 4" xfId="3939"/>
    <cellStyle name="Normal 2 2_Evolución de becas SEP-UAM-PRONABES" xfId="2328"/>
    <cellStyle name="Normal 2 3" xfId="456"/>
    <cellStyle name="Normal 2 3 2" xfId="787"/>
    <cellStyle name="Normal 2 3 3" xfId="2329"/>
    <cellStyle name="Normal 2 3_Evolución de becas SEP-UAM-PRONABES" xfId="2330"/>
    <cellStyle name="Normal 2 4" xfId="2331"/>
    <cellStyle name="Normal 2 4 2" xfId="2332"/>
    <cellStyle name="Normal 2 4 2 2" xfId="2333"/>
    <cellStyle name="Normal 2 4 2 2 2" xfId="2334"/>
    <cellStyle name="Normal 2 4 2 2 2 2" xfId="5726"/>
    <cellStyle name="Normal 2 4 2 2 3" xfId="5725"/>
    <cellStyle name="Normal 2 4 2 3" xfId="2335"/>
    <cellStyle name="Normal 2 4 2 3 2" xfId="5727"/>
    <cellStyle name="Normal 2 4 2 4" xfId="5724"/>
    <cellStyle name="Normal 2 4 3" xfId="2336"/>
    <cellStyle name="Normal 2 4 3 2" xfId="2337"/>
    <cellStyle name="Normal 2 4 3 2 2" xfId="2338"/>
    <cellStyle name="Normal 2 4 3 2 2 2" xfId="5730"/>
    <cellStyle name="Normal 2 4 3 2 3" xfId="5729"/>
    <cellStyle name="Normal 2 4 3 3" xfId="2339"/>
    <cellStyle name="Normal 2 4 3 3 2" xfId="5731"/>
    <cellStyle name="Normal 2 4 3 4" xfId="5728"/>
    <cellStyle name="Normal 2 4 4" xfId="2340"/>
    <cellStyle name="Normal 2 4 4 2" xfId="2341"/>
    <cellStyle name="Normal 2 4 4 2 2" xfId="2342"/>
    <cellStyle name="Normal 2 4 4 2 2 2" xfId="5734"/>
    <cellStyle name="Normal 2 4 4 2 3" xfId="5733"/>
    <cellStyle name="Normal 2 4 4 3" xfId="2343"/>
    <cellStyle name="Normal 2 4 4 3 2" xfId="5735"/>
    <cellStyle name="Normal 2 4 4 4" xfId="5732"/>
    <cellStyle name="Normal 2 4 5" xfId="2344"/>
    <cellStyle name="Normal 2 4 5 2" xfId="2345"/>
    <cellStyle name="Normal 2 4 5 2 2" xfId="2346"/>
    <cellStyle name="Normal 2 4 5 2 2 2" xfId="2347"/>
    <cellStyle name="Normal 2 4 5 2 2 2 2" xfId="5739"/>
    <cellStyle name="Normal 2 4 5 2 2 3" xfId="5738"/>
    <cellStyle name="Normal 2 4 5 2 3" xfId="2348"/>
    <cellStyle name="Normal 2 4 5 2 3 2" xfId="5740"/>
    <cellStyle name="Normal 2 4 5 2 4" xfId="5737"/>
    <cellStyle name="Normal 2 4 5 3" xfId="2349"/>
    <cellStyle name="Normal 2 4 5 3 2" xfId="2350"/>
    <cellStyle name="Normal 2 4 5 3 2 2" xfId="5742"/>
    <cellStyle name="Normal 2 4 5 3 3" xfId="5741"/>
    <cellStyle name="Normal 2 4 5 4" xfId="2351"/>
    <cellStyle name="Normal 2 4 5 4 2" xfId="5743"/>
    <cellStyle name="Normal 2 4 5 5" xfId="2352"/>
    <cellStyle name="Normal 2 4 5 5 2" xfId="5744"/>
    <cellStyle name="Normal 2 4 5 6" xfId="5736"/>
    <cellStyle name="Normal 2 4 6" xfId="2353"/>
    <cellStyle name="Normal 2 4 6 2" xfId="2354"/>
    <cellStyle name="Normal 2 4 6 2 2" xfId="5746"/>
    <cellStyle name="Normal 2 4 6 3" xfId="5745"/>
    <cellStyle name="Normal 2 4 7" xfId="2355"/>
    <cellStyle name="Normal 2 4 7 2" xfId="5747"/>
    <cellStyle name="Normal 2 5" xfId="3804"/>
    <cellStyle name="Normal 2 6" xfId="7274"/>
    <cellStyle name="Normal 2 7" xfId="7322"/>
    <cellStyle name="Normal 2_BASE_POSTULADOS_NOPOSTULADOS_G08_020211(2)" xfId="2356"/>
    <cellStyle name="Normal 20" xfId="452"/>
    <cellStyle name="Normal 20 2" xfId="784"/>
    <cellStyle name="Normal 20 2 2" xfId="4642"/>
    <cellStyle name="Normal 20 3" xfId="4443"/>
    <cellStyle name="Normal 21" xfId="453"/>
    <cellStyle name="Normal 21 2" xfId="785"/>
    <cellStyle name="Normal 21 2 2" xfId="4643"/>
    <cellStyle name="Normal 21 3" xfId="4444"/>
    <cellStyle name="Normal 22" xfId="455"/>
    <cellStyle name="Normal 22 2" xfId="786"/>
    <cellStyle name="Normal 22 2 2" xfId="4644"/>
    <cellStyle name="Normal 22 3" xfId="4445"/>
    <cellStyle name="Normal 23" xfId="457"/>
    <cellStyle name="Normal 23 2" xfId="788"/>
    <cellStyle name="Normal 23 2 2" xfId="2357"/>
    <cellStyle name="Normal 23 2 2 2" xfId="5748"/>
    <cellStyle name="Normal 23 2 3" xfId="4645"/>
    <cellStyle name="Normal 23 3" xfId="2358"/>
    <cellStyle name="Normal 23 3 2" xfId="5749"/>
    <cellStyle name="Normal 23 4" xfId="4446"/>
    <cellStyle name="Normal 23 5" xfId="7206"/>
    <cellStyle name="Normal 24" xfId="620"/>
    <cellStyle name="Normal 24 2" xfId="791"/>
    <cellStyle name="Normal 24 2 2" xfId="4648"/>
    <cellStyle name="Normal 24 3" xfId="4479"/>
    <cellStyle name="Normal 25" xfId="622"/>
    <cellStyle name="Normal 25 2" xfId="793"/>
    <cellStyle name="Normal 25 2 2" xfId="4650"/>
    <cellStyle name="Normal 25 3" xfId="4481"/>
    <cellStyle name="Normal 26" xfId="623"/>
    <cellStyle name="Normal 26 10" xfId="2359"/>
    <cellStyle name="Normal 26 10 2" xfId="5750"/>
    <cellStyle name="Normal 26 11" xfId="2360"/>
    <cellStyle name="Normal 26 11 2" xfId="5751"/>
    <cellStyle name="Normal 26 12" xfId="2361"/>
    <cellStyle name="Normal 26 12 2" xfId="5752"/>
    <cellStyle name="Normal 26 13" xfId="4482"/>
    <cellStyle name="Normal 26 2" xfId="794"/>
    <cellStyle name="Normal 26 2 2" xfId="2362"/>
    <cellStyle name="Normal 26 2 2 2" xfId="2363"/>
    <cellStyle name="Normal 26 2 2 2 2" xfId="2364"/>
    <cellStyle name="Normal 26 2 2 2 2 2" xfId="2365"/>
    <cellStyle name="Normal 26 2 2 2 2 2 2" xfId="5756"/>
    <cellStyle name="Normal 26 2 2 2 2 3" xfId="5755"/>
    <cellStyle name="Normal 26 2 2 2 3" xfId="2366"/>
    <cellStyle name="Normal 26 2 2 2 3 2" xfId="5757"/>
    <cellStyle name="Normal 26 2 2 2 4" xfId="5754"/>
    <cellStyle name="Normal 26 2 2 3" xfId="2367"/>
    <cellStyle name="Normal 26 2 2 3 2" xfId="2368"/>
    <cellStyle name="Normal 26 2 2 3 2 2" xfId="2369"/>
    <cellStyle name="Normal 26 2 2 3 2 2 2" xfId="5760"/>
    <cellStyle name="Normal 26 2 2 3 2 3" xfId="5759"/>
    <cellStyle name="Normal 26 2 2 3 3" xfId="2370"/>
    <cellStyle name="Normal 26 2 2 3 3 2" xfId="5761"/>
    <cellStyle name="Normal 26 2 2 3 4" xfId="5758"/>
    <cellStyle name="Normal 26 2 2 4" xfId="2371"/>
    <cellStyle name="Normal 26 2 2 4 2" xfId="2372"/>
    <cellStyle name="Normal 26 2 2 4 2 2" xfId="2373"/>
    <cellStyle name="Normal 26 2 2 4 2 2 2" xfId="5764"/>
    <cellStyle name="Normal 26 2 2 4 2 3" xfId="5763"/>
    <cellStyle name="Normal 26 2 2 4 3" xfId="2374"/>
    <cellStyle name="Normal 26 2 2 4 3 2" xfId="5765"/>
    <cellStyle name="Normal 26 2 2 4 4" xfId="5762"/>
    <cellStyle name="Normal 26 2 2 5" xfId="2375"/>
    <cellStyle name="Normal 26 2 2 5 2" xfId="2376"/>
    <cellStyle name="Normal 26 2 2 5 2 2" xfId="5767"/>
    <cellStyle name="Normal 26 2 2 5 3" xfId="5766"/>
    <cellStyle name="Normal 26 2 2 6" xfId="642"/>
    <cellStyle name="Normal 26 2 2 6 2" xfId="813"/>
    <cellStyle name="Normal 26 2 2 6 2 2" xfId="4670"/>
    <cellStyle name="Normal 26 2 2 6 3" xfId="4501"/>
    <cellStyle name="Normal 26 2 2 7" xfId="5753"/>
    <cellStyle name="Normal 26 2 3" xfId="2377"/>
    <cellStyle name="Normal 26 2 3 2" xfId="2378"/>
    <cellStyle name="Normal 26 2 3 2 2" xfId="5769"/>
    <cellStyle name="Normal 26 2 3 3" xfId="5768"/>
    <cellStyle name="Normal 26 2 4" xfId="2379"/>
    <cellStyle name="Normal 26 2 4 2" xfId="5770"/>
    <cellStyle name="Normal 26 2 5" xfId="4651"/>
    <cellStyle name="Normal 26 3" xfId="2380"/>
    <cellStyle name="Normal 26 3 2" xfId="2381"/>
    <cellStyle name="Normal 26 3 2 2" xfId="2382"/>
    <cellStyle name="Normal 26 3 2 2 2" xfId="5773"/>
    <cellStyle name="Normal 26 3 2 3" xfId="5772"/>
    <cellStyle name="Normal 26 3 3" xfId="2383"/>
    <cellStyle name="Normal 26 3 3 2" xfId="5774"/>
    <cellStyle name="Normal 26 3 4" xfId="5771"/>
    <cellStyle name="Normal 26 4" xfId="2384"/>
    <cellStyle name="Normal 26 4 2" xfId="2385"/>
    <cellStyle name="Normal 26 4 2 2" xfId="2386"/>
    <cellStyle name="Normal 26 4 2 2 2" xfId="5777"/>
    <cellStyle name="Normal 26 4 2 3" xfId="5776"/>
    <cellStyle name="Normal 26 4 3" xfId="2387"/>
    <cellStyle name="Normal 26 4 3 2" xfId="5778"/>
    <cellStyle name="Normal 26 4 4" xfId="5775"/>
    <cellStyle name="Normal 26 5" xfId="2388"/>
    <cellStyle name="Normal 26 5 2" xfId="2389"/>
    <cellStyle name="Normal 26 5 2 2" xfId="2390"/>
    <cellStyle name="Normal 26 5 2 2 2" xfId="5781"/>
    <cellStyle name="Normal 26 5 2 3" xfId="5780"/>
    <cellStyle name="Normal 26 5 3" xfId="2391"/>
    <cellStyle name="Normal 26 5 3 2" xfId="5782"/>
    <cellStyle name="Normal 26 5 4" xfId="5779"/>
    <cellStyle name="Normal 26 6" xfId="2392"/>
    <cellStyle name="Normal 26 6 2" xfId="2393"/>
    <cellStyle name="Normal 26 6 2 2" xfId="2394"/>
    <cellStyle name="Normal 26 6 2 2 2" xfId="5785"/>
    <cellStyle name="Normal 26 6 2 3" xfId="5784"/>
    <cellStyle name="Normal 26 6 3" xfId="2395"/>
    <cellStyle name="Normal 26 6 3 2" xfId="5786"/>
    <cellStyle name="Normal 26 6 4" xfId="5783"/>
    <cellStyle name="Normal 26 7" xfId="2396"/>
    <cellStyle name="Normal 26 7 2" xfId="2397"/>
    <cellStyle name="Normal 26 7 2 2" xfId="2398"/>
    <cellStyle name="Normal 26 7 2 2 2" xfId="2399"/>
    <cellStyle name="Normal 26 7 2 2 2 2" xfId="5790"/>
    <cellStyle name="Normal 26 7 2 2 3" xfId="5789"/>
    <cellStyle name="Normal 26 7 2 3" xfId="2400"/>
    <cellStyle name="Normal 26 7 2 3 2" xfId="5791"/>
    <cellStyle name="Normal 26 7 2 4" xfId="5788"/>
    <cellStyle name="Normal 26 7 3" xfId="2401"/>
    <cellStyle name="Normal 26 7 3 2" xfId="2402"/>
    <cellStyle name="Normal 26 7 3 2 2" xfId="5793"/>
    <cellStyle name="Normal 26 7 3 3" xfId="5792"/>
    <cellStyle name="Normal 26 7 4" xfId="2403"/>
    <cellStyle name="Normal 26 7 4 2" xfId="5794"/>
    <cellStyle name="Normal 26 7 5" xfId="5787"/>
    <cellStyle name="Normal 26 8" xfId="2404"/>
    <cellStyle name="Normal 26 8 2" xfId="2405"/>
    <cellStyle name="Normal 26 8 2 2" xfId="2406"/>
    <cellStyle name="Normal 26 8 2 2 2" xfId="5797"/>
    <cellStyle name="Normal 26 8 2 3" xfId="5796"/>
    <cellStyle name="Normal 26 8 3" xfId="2407"/>
    <cellStyle name="Normal 26 8 3 2" xfId="2408"/>
    <cellStyle name="Normal 26 8 3 2 2" xfId="5799"/>
    <cellStyle name="Normal 26 8 3 3" xfId="5798"/>
    <cellStyle name="Normal 26 8 4" xfId="5795"/>
    <cellStyle name="Normal 26 9" xfId="2409"/>
    <cellStyle name="Normal 26 9 2" xfId="2410"/>
    <cellStyle name="Normal 26 9 2 2" xfId="5801"/>
    <cellStyle name="Normal 26 9 3" xfId="5800"/>
    <cellStyle name="Normal 27" xfId="626"/>
    <cellStyle name="Normal 27 2" xfId="797"/>
    <cellStyle name="Normal 27 2 2" xfId="4654"/>
    <cellStyle name="Normal 27 3" xfId="4485"/>
    <cellStyle name="Normal 28" xfId="631"/>
    <cellStyle name="Normal 28 2" xfId="802"/>
    <cellStyle name="Normal 28 2 2" xfId="4659"/>
    <cellStyle name="Normal 28 3" xfId="4490"/>
    <cellStyle name="Normal 28 4" xfId="7224"/>
    <cellStyle name="Normal 28 4 2" xfId="7323"/>
    <cellStyle name="Normal 29" xfId="635"/>
    <cellStyle name="Normal 29 2" xfId="637"/>
    <cellStyle name="Normal 29 2 2" xfId="808"/>
    <cellStyle name="Normal 29 2 2 2" xfId="2411"/>
    <cellStyle name="Normal 29 2 2 2 2" xfId="2412"/>
    <cellStyle name="Normal 29 2 2 2 2 2" xfId="2413"/>
    <cellStyle name="Normal 29 2 2 2 2 2 2" xfId="5804"/>
    <cellStyle name="Normal 29 2 2 2 2 3" xfId="5803"/>
    <cellStyle name="Normal 29 2 2 2 3" xfId="2414"/>
    <cellStyle name="Normal 29 2 2 2 3 2" xfId="5805"/>
    <cellStyle name="Normal 29 2 2 2 4" xfId="5802"/>
    <cellStyle name="Normal 29 2 2 3" xfId="2415"/>
    <cellStyle name="Normal 29 2 2 3 2" xfId="2416"/>
    <cellStyle name="Normal 29 2 2 3 2 2" xfId="2417"/>
    <cellStyle name="Normal 29 2 2 3 2 2 2" xfId="5808"/>
    <cellStyle name="Normal 29 2 2 3 2 3" xfId="5807"/>
    <cellStyle name="Normal 29 2 2 3 3" xfId="2418"/>
    <cellStyle name="Normal 29 2 2 3 3 2" xfId="5809"/>
    <cellStyle name="Normal 29 2 2 3 4" xfId="5806"/>
    <cellStyle name="Normal 29 2 2 4" xfId="2419"/>
    <cellStyle name="Normal 29 2 2 4 2" xfId="2420"/>
    <cellStyle name="Normal 29 2 2 4 2 2" xfId="2421"/>
    <cellStyle name="Normal 29 2 2 4 2 2 2" xfId="5812"/>
    <cellStyle name="Normal 29 2 2 4 2 3" xfId="5811"/>
    <cellStyle name="Normal 29 2 2 4 3" xfId="2422"/>
    <cellStyle name="Normal 29 2 2 4 3 2" xfId="5813"/>
    <cellStyle name="Normal 29 2 2 4 4" xfId="5810"/>
    <cellStyle name="Normal 29 2 2 5" xfId="2423"/>
    <cellStyle name="Normal 29 2 2 5 2" xfId="2424"/>
    <cellStyle name="Normal 29 2 2 5 2 2" xfId="5815"/>
    <cellStyle name="Normal 29 2 2 5 3" xfId="5814"/>
    <cellStyle name="Normal 29 2 2 6" xfId="2425"/>
    <cellStyle name="Normal 29 2 2 6 2" xfId="5816"/>
    <cellStyle name="Normal 29 2 2 7" xfId="2426"/>
    <cellStyle name="Normal 29 2 2 7 2" xfId="5817"/>
    <cellStyle name="Normal 29 2 2 8" xfId="4665"/>
    <cellStyle name="Normal 29 2 3" xfId="2427"/>
    <cellStyle name="Normal 29 2 3 2" xfId="2428"/>
    <cellStyle name="Normal 29 2 3 2 2" xfId="5819"/>
    <cellStyle name="Normal 29 2 3 3" xfId="5818"/>
    <cellStyle name="Normal 29 2 4" xfId="2429"/>
    <cellStyle name="Normal 29 2 4 2" xfId="5820"/>
    <cellStyle name="Normal 29 2 5" xfId="4224"/>
    <cellStyle name="Normal 29 2 6" xfId="4496"/>
    <cellStyle name="Normal 29 3" xfId="806"/>
    <cellStyle name="Normal 29 3 2" xfId="2430"/>
    <cellStyle name="Normal 29 3 2 2" xfId="5821"/>
    <cellStyle name="Normal 29 3 3" xfId="4663"/>
    <cellStyle name="Normal 29 4" xfId="2431"/>
    <cellStyle name="Normal 29 4 2" xfId="5822"/>
    <cellStyle name="Normal 29 5" xfId="4494"/>
    <cellStyle name="Normal 3" xfId="40"/>
    <cellStyle name="Normal 3 10" xfId="2432"/>
    <cellStyle name="Normal 3 11" xfId="2433"/>
    <cellStyle name="Normal 3 12" xfId="2434"/>
    <cellStyle name="Normal 3 12 2" xfId="2435"/>
    <cellStyle name="Normal 3 12 2 2" xfId="2436"/>
    <cellStyle name="Normal 3 12 2 2 2" xfId="2437"/>
    <cellStyle name="Normal 3 12 2 2 2 2" xfId="5827"/>
    <cellStyle name="Normal 3 12 2 2 3" xfId="5826"/>
    <cellStyle name="Normal 3 12 2 3" xfId="2438"/>
    <cellStyle name="Normal 3 12 2 3 2" xfId="5828"/>
    <cellStyle name="Normal 3 12 2 4" xfId="5825"/>
    <cellStyle name="Normal 3 12 3" xfId="2439"/>
    <cellStyle name="Normal 3 12 3 2" xfId="2440"/>
    <cellStyle name="Normal 3 12 3 2 2" xfId="2441"/>
    <cellStyle name="Normal 3 12 3 2 2 2" xfId="5831"/>
    <cellStyle name="Normal 3 12 3 2 3" xfId="5830"/>
    <cellStyle name="Normal 3 12 3 3" xfId="2442"/>
    <cellStyle name="Normal 3 12 3 3 2" xfId="5832"/>
    <cellStyle name="Normal 3 12 3 4" xfId="5829"/>
    <cellStyle name="Normal 3 12 4" xfId="2443"/>
    <cellStyle name="Normal 3 12 4 2" xfId="2444"/>
    <cellStyle name="Normal 3 12 4 2 2" xfId="2445"/>
    <cellStyle name="Normal 3 12 4 2 2 2" xfId="2446"/>
    <cellStyle name="Normal 3 12 4 2 2 2 2" xfId="5836"/>
    <cellStyle name="Normal 3 12 4 2 2 3" xfId="5835"/>
    <cellStyle name="Normal 3 12 4 2 3" xfId="2447"/>
    <cellStyle name="Normal 3 12 4 2 3 2" xfId="5837"/>
    <cellStyle name="Normal 3 12 4 2 4" xfId="5834"/>
    <cellStyle name="Normal 3 12 4 3" xfId="2448"/>
    <cellStyle name="Normal 3 12 4 3 2" xfId="2449"/>
    <cellStyle name="Normal 3 12 4 3 2 2" xfId="2450"/>
    <cellStyle name="Normal 3 12 4 3 2 2 2" xfId="5840"/>
    <cellStyle name="Normal 3 12 4 3 2 3" xfId="5839"/>
    <cellStyle name="Normal 3 12 4 3 3" xfId="2451"/>
    <cellStyle name="Normal 3 12 4 3 3 2" xfId="5841"/>
    <cellStyle name="Normal 3 12 4 3 4" xfId="5838"/>
    <cellStyle name="Normal 3 12 4 4" xfId="2452"/>
    <cellStyle name="Normal 3 12 4 4 2" xfId="2453"/>
    <cellStyle name="Normal 3 12 4 4 2 2" xfId="2454"/>
    <cellStyle name="Normal 3 12 4 4 2 2 2" xfId="5844"/>
    <cellStyle name="Normal 3 12 4 4 2 3" xfId="5843"/>
    <cellStyle name="Normal 3 12 4 4 3" xfId="2455"/>
    <cellStyle name="Normal 3 12 4 4 3 2" xfId="5845"/>
    <cellStyle name="Normal 3 12 4 4 4" xfId="5842"/>
    <cellStyle name="Normal 3 12 4 5" xfId="2456"/>
    <cellStyle name="Normal 3 12 4 5 2" xfId="2457"/>
    <cellStyle name="Normal 3 12 4 5 2 2" xfId="5847"/>
    <cellStyle name="Normal 3 12 4 5 3" xfId="5846"/>
    <cellStyle name="Normal 3 12 4 6" xfId="2458"/>
    <cellStyle name="Normal 3 12 4 6 2" xfId="5848"/>
    <cellStyle name="Normal 3 12 4 7" xfId="5833"/>
    <cellStyle name="Normal 3 12 5" xfId="2459"/>
    <cellStyle name="Normal 3 12 5 2" xfId="2460"/>
    <cellStyle name="Normal 3 12 5 2 2" xfId="5850"/>
    <cellStyle name="Normal 3 12 5 3" xfId="5849"/>
    <cellStyle name="Normal 3 12 6" xfId="2461"/>
    <cellStyle name="Normal 3 12 6 2" xfId="5851"/>
    <cellStyle name="Normal 3 12 7" xfId="5824"/>
    <cellStyle name="Normal 3 13" xfId="2462"/>
    <cellStyle name="Normal 3 14" xfId="2463"/>
    <cellStyle name="Normal 3 15" xfId="2464"/>
    <cellStyle name="Normal 3 15 2" xfId="2465"/>
    <cellStyle name="Normal 3 15 2 2" xfId="2466"/>
    <cellStyle name="Normal 3 15 2 2 2" xfId="5854"/>
    <cellStyle name="Normal 3 15 2 3" xfId="5853"/>
    <cellStyle name="Normal 3 15 3" xfId="2467"/>
    <cellStyle name="Normal 3 15 3 2" xfId="5855"/>
    <cellStyle name="Normal 3 15 4" xfId="5852"/>
    <cellStyle name="Normal 3 16" xfId="2468"/>
    <cellStyle name="Normal 3 17" xfId="2469"/>
    <cellStyle name="Normal 3 18" xfId="2470"/>
    <cellStyle name="Normal 3 18 2" xfId="2471"/>
    <cellStyle name="Normal 3 18 2 2" xfId="5857"/>
    <cellStyle name="Normal 3 18 3" xfId="5856"/>
    <cellStyle name="Normal 3 19" xfId="2472"/>
    <cellStyle name="Normal 3 19 2" xfId="5858"/>
    <cellStyle name="Normal 3 2" xfId="189"/>
    <cellStyle name="Normal 3 2 2" xfId="190"/>
    <cellStyle name="Normal 3 2 2 2" xfId="2473"/>
    <cellStyle name="Normal 3 2 2 2 2" xfId="2474"/>
    <cellStyle name="Normal 3 2 2 3" xfId="2475"/>
    <cellStyle name="Normal 3 2 2 4" xfId="3943"/>
    <cellStyle name="Normal 3 2 3" xfId="2476"/>
    <cellStyle name="Normal 3 2 3 2" xfId="2477"/>
    <cellStyle name="Normal 3 2 3 3" xfId="5859"/>
    <cellStyle name="Normal 3 2 4" xfId="2478"/>
    <cellStyle name="Normal 3 2 5" xfId="3942"/>
    <cellStyle name="Normal 3 2_ARTURO SSMC110113xls" xfId="2479"/>
    <cellStyle name="Normal 3 20" xfId="3805"/>
    <cellStyle name="Normal 3 3" xfId="191"/>
    <cellStyle name="Normal 3 3 2" xfId="192"/>
    <cellStyle name="Normal 3 3 2 2" xfId="2480"/>
    <cellStyle name="Normal 3 3 2 2 2" xfId="2481"/>
    <cellStyle name="Normal 3 3 2 3" xfId="2482"/>
    <cellStyle name="Normal 3 3 2 4" xfId="3945"/>
    <cellStyle name="Normal 3 3 3" xfId="2483"/>
    <cellStyle name="Normal 3 3 3 2" xfId="2484"/>
    <cellStyle name="Normal 3 3 4" xfId="2485"/>
    <cellStyle name="Normal 3 3 5" xfId="3944"/>
    <cellStyle name="Normal 3 3_ARTURO SSMC110113xls" xfId="2486"/>
    <cellStyle name="Normal 3 4" xfId="193"/>
    <cellStyle name="Normal 3 4 2" xfId="2487"/>
    <cellStyle name="Normal 3 4 2 2" xfId="2488"/>
    <cellStyle name="Normal 3 4 3" xfId="2489"/>
    <cellStyle name="Normal 3 4 4" xfId="3946"/>
    <cellStyle name="Normal 3 5" xfId="371"/>
    <cellStyle name="Normal 3 5 2" xfId="2490"/>
    <cellStyle name="Normal 3 5 2 2" xfId="2491"/>
    <cellStyle name="Normal 3 5 3" xfId="2492"/>
    <cellStyle name="Normal 3 5 4" xfId="3941"/>
    <cellStyle name="Normal 3 6" xfId="514"/>
    <cellStyle name="Normal 3 6 2" xfId="789"/>
    <cellStyle name="Normal 3 6 2 2" xfId="2493"/>
    <cellStyle name="Normal 3 6 2 2 2" xfId="2494"/>
    <cellStyle name="Normal 3 6 2 2 2 2" xfId="5862"/>
    <cellStyle name="Normal 3 6 2 2 3" xfId="5861"/>
    <cellStyle name="Normal 3 6 2 3" xfId="2495"/>
    <cellStyle name="Normal 3 6 2 3 2" xfId="5863"/>
    <cellStyle name="Normal 3 6 2 4" xfId="4646"/>
    <cellStyle name="Normal 3 6 3" xfId="4077"/>
    <cellStyle name="Normal 3 6 4" xfId="4475"/>
    <cellStyle name="Normal 3 7" xfId="2496"/>
    <cellStyle name="Normal 3 7 2" xfId="2497"/>
    <cellStyle name="Normal 3 7 2 2" xfId="2498"/>
    <cellStyle name="Normal 3 7 2 2 2" xfId="2499"/>
    <cellStyle name="Normal 3 7 2 2 2 2" xfId="5867"/>
    <cellStyle name="Normal 3 7 2 2 3" xfId="5866"/>
    <cellStyle name="Normal 3 7 2 3" xfId="2500"/>
    <cellStyle name="Normal 3 7 2 3 2" xfId="5868"/>
    <cellStyle name="Normal 3 7 2 4" xfId="5865"/>
    <cellStyle name="Normal 3 7 3" xfId="2501"/>
    <cellStyle name="Normal 3 7 3 2" xfId="2502"/>
    <cellStyle name="Normal 3 7 3 2 2" xfId="5870"/>
    <cellStyle name="Normal 3 7 3 3" xfId="5869"/>
    <cellStyle name="Normal 3 7 4" xfId="2503"/>
    <cellStyle name="Normal 3 7 4 2" xfId="5871"/>
    <cellStyle name="Normal 3 7 5" xfId="5864"/>
    <cellStyle name="Normal 3 8" xfId="2504"/>
    <cellStyle name="Normal 3 9" xfId="2505"/>
    <cellStyle name="Normal 3_ARTURO SSMC110113xls" xfId="2506"/>
    <cellStyle name="Normal 30" xfId="640"/>
    <cellStyle name="Normal 30 2" xfId="811"/>
    <cellStyle name="Normal 30 2 2" xfId="2507"/>
    <cellStyle name="Normal 30 2 2 2" xfId="2508"/>
    <cellStyle name="Normal 30 2 2 2 2" xfId="2509"/>
    <cellStyle name="Normal 30 2 2 2 2 2" xfId="2510"/>
    <cellStyle name="Normal 30 2 2 2 2 2 2" xfId="5875"/>
    <cellStyle name="Normal 30 2 2 2 2 3" xfId="5874"/>
    <cellStyle name="Normal 30 2 2 2 3" xfId="2511"/>
    <cellStyle name="Normal 30 2 2 2 3 2" xfId="5876"/>
    <cellStyle name="Normal 30 2 2 2 4" xfId="5873"/>
    <cellStyle name="Normal 30 2 2 3" xfId="2512"/>
    <cellStyle name="Normal 30 2 2 3 2" xfId="2513"/>
    <cellStyle name="Normal 30 2 2 3 2 2" xfId="2514"/>
    <cellStyle name="Normal 30 2 2 3 2 2 2" xfId="5879"/>
    <cellStyle name="Normal 30 2 2 3 2 3" xfId="5878"/>
    <cellStyle name="Normal 30 2 2 3 3" xfId="2515"/>
    <cellStyle name="Normal 30 2 2 3 3 2" xfId="5880"/>
    <cellStyle name="Normal 30 2 2 3 4" xfId="5877"/>
    <cellStyle name="Normal 30 2 2 4" xfId="2516"/>
    <cellStyle name="Normal 30 2 2 4 2" xfId="2517"/>
    <cellStyle name="Normal 30 2 2 4 2 2" xfId="2518"/>
    <cellStyle name="Normal 30 2 2 4 2 2 2" xfId="5883"/>
    <cellStyle name="Normal 30 2 2 4 2 3" xfId="5882"/>
    <cellStyle name="Normal 30 2 2 4 3" xfId="2519"/>
    <cellStyle name="Normal 30 2 2 4 3 2" xfId="5884"/>
    <cellStyle name="Normal 30 2 2 4 4" xfId="5881"/>
    <cellStyle name="Normal 30 2 2 5" xfId="2520"/>
    <cellStyle name="Normal 30 2 2 5 2" xfId="2521"/>
    <cellStyle name="Normal 30 2 2 5 2 2" xfId="5886"/>
    <cellStyle name="Normal 30 2 2 5 3" xfId="5885"/>
    <cellStyle name="Normal 30 2 2 6" xfId="2522"/>
    <cellStyle name="Normal 30 2 2 6 2" xfId="5887"/>
    <cellStyle name="Normal 30 2 2 7" xfId="2523"/>
    <cellStyle name="Normal 30 2 2 7 2" xfId="5888"/>
    <cellStyle name="Normal 30 2 2 8" xfId="5872"/>
    <cellStyle name="Normal 30 2 3" xfId="2524"/>
    <cellStyle name="Normal 30 2 3 2" xfId="2525"/>
    <cellStyle name="Normal 30 2 3 2 2" xfId="5890"/>
    <cellStyle name="Normal 30 2 3 3" xfId="5889"/>
    <cellStyle name="Normal 30 2 4" xfId="2526"/>
    <cellStyle name="Normal 30 2 4 2" xfId="5891"/>
    <cellStyle name="Normal 30 2 5" xfId="4668"/>
    <cellStyle name="Normal 30 3" xfId="2527"/>
    <cellStyle name="Normal 30 3 2" xfId="2528"/>
    <cellStyle name="Normal 30 3 2 2" xfId="5893"/>
    <cellStyle name="Normal 30 3 3" xfId="5892"/>
    <cellStyle name="Normal 30 4" xfId="2529"/>
    <cellStyle name="Normal 30 4 2" xfId="5894"/>
    <cellStyle name="Normal 30 5" xfId="4499"/>
    <cellStyle name="Normal 31" xfId="645"/>
    <cellStyle name="Normal 31 2" xfId="816"/>
    <cellStyle name="Normal 32" xfId="646"/>
    <cellStyle name="Normal 32 2" xfId="2530"/>
    <cellStyle name="Normal 32 2 2" xfId="2531"/>
    <cellStyle name="Normal 32 2 2 2" xfId="2532"/>
    <cellStyle name="Normal 32 2 2 2 2" xfId="2533"/>
    <cellStyle name="Normal 32 2 2 2 2 2" xfId="2534"/>
    <cellStyle name="Normal 32 2 2 2 2 2 2" xfId="2535"/>
    <cellStyle name="Normal 32 2 2 2 2 2 2 2" xfId="5900"/>
    <cellStyle name="Normal 32 2 2 2 2 2 3" xfId="5899"/>
    <cellStyle name="Normal 32 2 2 2 2 3" xfId="2536"/>
    <cellStyle name="Normal 32 2 2 2 2 3 2" xfId="5901"/>
    <cellStyle name="Normal 32 2 2 2 2 4" xfId="5898"/>
    <cellStyle name="Normal 32 2 2 2 3" xfId="2537"/>
    <cellStyle name="Normal 32 2 2 2 3 2" xfId="2538"/>
    <cellStyle name="Normal 32 2 2 2 3 2 2" xfId="2539"/>
    <cellStyle name="Normal 32 2 2 2 3 2 2 2" xfId="5904"/>
    <cellStyle name="Normal 32 2 2 2 3 2 3" xfId="5903"/>
    <cellStyle name="Normal 32 2 2 2 3 3" xfId="2540"/>
    <cellStyle name="Normal 32 2 2 2 3 3 2" xfId="5905"/>
    <cellStyle name="Normal 32 2 2 2 3 4" xfId="5902"/>
    <cellStyle name="Normal 32 2 2 2 4" xfId="2541"/>
    <cellStyle name="Normal 32 2 2 2 4 2" xfId="2542"/>
    <cellStyle name="Normal 32 2 2 2 4 2 2" xfId="2543"/>
    <cellStyle name="Normal 32 2 2 2 4 2 2 2" xfId="5908"/>
    <cellStyle name="Normal 32 2 2 2 4 2 3" xfId="5907"/>
    <cellStyle name="Normal 32 2 2 2 4 3" xfId="2544"/>
    <cellStyle name="Normal 32 2 2 2 4 3 2" xfId="5909"/>
    <cellStyle name="Normal 32 2 2 2 4 4" xfId="5906"/>
    <cellStyle name="Normal 32 2 2 2 5" xfId="2545"/>
    <cellStyle name="Normal 32 2 2 2 5 2" xfId="2546"/>
    <cellStyle name="Normal 32 2 2 2 5 2 2" xfId="5911"/>
    <cellStyle name="Normal 32 2 2 2 5 3" xfId="5910"/>
    <cellStyle name="Normal 32 2 2 2 6" xfId="2547"/>
    <cellStyle name="Normal 32 2 2 2 6 2" xfId="5912"/>
    <cellStyle name="Normal 32 2 2 2 7" xfId="2548"/>
    <cellStyle name="Normal 32 2 2 2 7 2" xfId="5913"/>
    <cellStyle name="Normal 32 2 2 2 8" xfId="5897"/>
    <cellStyle name="Normal 32 2 2 3" xfId="2549"/>
    <cellStyle name="Normal 32 2 2 3 2" xfId="2550"/>
    <cellStyle name="Normal 32 2 2 3 2 2" xfId="5915"/>
    <cellStyle name="Normal 32 2 2 3 3" xfId="5914"/>
    <cellStyle name="Normal 32 2 2 4" xfId="2551"/>
    <cellStyle name="Normal 32 2 2 4 2" xfId="5916"/>
    <cellStyle name="Normal 32 2 2 5" xfId="5896"/>
    <cellStyle name="Normal 32 2 3" xfId="2552"/>
    <cellStyle name="Normal 32 2 3 2" xfId="2553"/>
    <cellStyle name="Normal 32 2 3 2 2" xfId="5918"/>
    <cellStyle name="Normal 32 2 3 3" xfId="5917"/>
    <cellStyle name="Normal 32 2 4" xfId="2554"/>
    <cellStyle name="Normal 32 2 4 2" xfId="5919"/>
    <cellStyle name="Normal 32 2 5" xfId="5895"/>
    <cellStyle name="Normal 32 3" xfId="2555"/>
    <cellStyle name="Normal 32 3 2" xfId="2556"/>
    <cellStyle name="Normal 32 3 2 2" xfId="5921"/>
    <cellStyle name="Normal 32 3 3" xfId="5920"/>
    <cellStyle name="Normal 32 4" xfId="2557"/>
    <cellStyle name="Normal 32 4 2" xfId="5922"/>
    <cellStyle name="Normal 32 5" xfId="4504"/>
    <cellStyle name="Normal 32 6" xfId="7230"/>
    <cellStyle name="Normal 33" xfId="818"/>
    <cellStyle name="Normal 33 2" xfId="2558"/>
    <cellStyle name="Normal 33 2 2" xfId="2559"/>
    <cellStyle name="Normal 33 2 2 2" xfId="2560"/>
    <cellStyle name="Normal 33 2 2 2 2" xfId="2561"/>
    <cellStyle name="Normal 33 2 2 2 2 2" xfId="2562"/>
    <cellStyle name="Normal 33 2 2 2 2 2 2" xfId="5927"/>
    <cellStyle name="Normal 33 2 2 2 2 3" xfId="5926"/>
    <cellStyle name="Normal 33 2 2 2 3" xfId="2563"/>
    <cellStyle name="Normal 33 2 2 2 3 2" xfId="5928"/>
    <cellStyle name="Normal 33 2 2 2 4" xfId="5925"/>
    <cellStyle name="Normal 33 2 2 3" xfId="2564"/>
    <cellStyle name="Normal 33 2 2 3 2" xfId="2565"/>
    <cellStyle name="Normal 33 2 2 3 2 2" xfId="2566"/>
    <cellStyle name="Normal 33 2 2 3 2 2 2" xfId="5931"/>
    <cellStyle name="Normal 33 2 2 3 2 3" xfId="5930"/>
    <cellStyle name="Normal 33 2 2 3 3" xfId="2567"/>
    <cellStyle name="Normal 33 2 2 3 3 2" xfId="5932"/>
    <cellStyle name="Normal 33 2 2 3 4" xfId="5929"/>
    <cellStyle name="Normal 33 2 2 4" xfId="2568"/>
    <cellStyle name="Normal 33 2 2 4 2" xfId="2569"/>
    <cellStyle name="Normal 33 2 2 4 2 2" xfId="2570"/>
    <cellStyle name="Normal 33 2 2 4 2 2 2" xfId="5935"/>
    <cellStyle name="Normal 33 2 2 4 2 3" xfId="5934"/>
    <cellStyle name="Normal 33 2 2 4 3" xfId="2571"/>
    <cellStyle name="Normal 33 2 2 4 3 2" xfId="5936"/>
    <cellStyle name="Normal 33 2 2 4 4" xfId="5933"/>
    <cellStyle name="Normal 33 2 2 5" xfId="2572"/>
    <cellStyle name="Normal 33 2 2 5 2" xfId="2573"/>
    <cellStyle name="Normal 33 2 2 5 2 2" xfId="5938"/>
    <cellStyle name="Normal 33 2 2 5 3" xfId="5937"/>
    <cellStyle name="Normal 33 2 2 6" xfId="2574"/>
    <cellStyle name="Normal 33 2 2 6 2" xfId="2575"/>
    <cellStyle name="Normal 33 2 2 6 2 2" xfId="2576"/>
    <cellStyle name="Normal 33 2 2 6 2 2 2" xfId="5941"/>
    <cellStyle name="Normal 33 2 2 6 2 3" xfId="5940"/>
    <cellStyle name="Normal 33 2 2 6 3" xfId="5939"/>
    <cellStyle name="Normal 33 2 2 7" xfId="2577"/>
    <cellStyle name="Normal 33 2 2 7 2" xfId="5942"/>
    <cellStyle name="Normal 33 2 2 8" xfId="5924"/>
    <cellStyle name="Normal 33 2 3" xfId="2578"/>
    <cellStyle name="Normal 33 2 3 2" xfId="2579"/>
    <cellStyle name="Normal 33 2 3 2 2" xfId="5944"/>
    <cellStyle name="Normal 33 2 3 3" xfId="5943"/>
    <cellStyle name="Normal 33 2 4" xfId="2580"/>
    <cellStyle name="Normal 33 2 4 2" xfId="5945"/>
    <cellStyle name="Normal 33 2 5" xfId="5923"/>
    <cellStyle name="Normal 33 3" xfId="2581"/>
    <cellStyle name="Normal 33 3 2" xfId="2582"/>
    <cellStyle name="Normal 33 3 2 2" xfId="5947"/>
    <cellStyle name="Normal 33 3 3" xfId="5946"/>
    <cellStyle name="Normal 33 4" xfId="2583"/>
    <cellStyle name="Normal 33 4 2" xfId="5948"/>
    <cellStyle name="Normal 33 5" xfId="4674"/>
    <cellStyle name="Normal 34" xfId="820"/>
    <cellStyle name="Normal 34 2" xfId="2584"/>
    <cellStyle name="Normal 34 2 2" xfId="2585"/>
    <cellStyle name="Normal 34 2 2 2" xfId="2586"/>
    <cellStyle name="Normal 34 2 2 2 2" xfId="2587"/>
    <cellStyle name="Normal 34 2 2 2 2 2" xfId="5952"/>
    <cellStyle name="Normal 34 2 2 2 3" xfId="5951"/>
    <cellStyle name="Normal 34 2 2 3" xfId="2588"/>
    <cellStyle name="Normal 34 2 2 3 2" xfId="5953"/>
    <cellStyle name="Normal 34 2 2 4" xfId="5950"/>
    <cellStyle name="Normal 34 2 3" xfId="2589"/>
    <cellStyle name="Normal 34 2 3 10" xfId="2590"/>
    <cellStyle name="Normal 34 2 3 10 2" xfId="5955"/>
    <cellStyle name="Normal 34 2 3 11" xfId="5954"/>
    <cellStyle name="Normal 34 2 3 2" xfId="2591"/>
    <cellStyle name="Normal 34 2 3 2 2" xfId="2592"/>
    <cellStyle name="Normal 34 2 3 2 2 2" xfId="2593"/>
    <cellStyle name="Normal 34 2 3 2 2 2 2" xfId="5958"/>
    <cellStyle name="Normal 34 2 3 2 2 3" xfId="5957"/>
    <cellStyle name="Normal 34 2 3 2 3" xfId="2594"/>
    <cellStyle name="Normal 34 2 3 2 3 2" xfId="5959"/>
    <cellStyle name="Normal 34 2 3 2 4" xfId="5956"/>
    <cellStyle name="Normal 34 2 3 3" xfId="2595"/>
    <cellStyle name="Normal 34 2 3 3 2" xfId="2596"/>
    <cellStyle name="Normal 34 2 3 3 2 2" xfId="2597"/>
    <cellStyle name="Normal 34 2 3 3 2 2 2" xfId="5962"/>
    <cellStyle name="Normal 34 2 3 3 2 3" xfId="5961"/>
    <cellStyle name="Normal 34 2 3 3 3" xfId="2598"/>
    <cellStyle name="Normal 34 2 3 3 3 2" xfId="5963"/>
    <cellStyle name="Normal 34 2 3 3 4" xfId="5960"/>
    <cellStyle name="Normal 34 2 3 4" xfId="2599"/>
    <cellStyle name="Normal 34 2 3 4 2" xfId="2600"/>
    <cellStyle name="Normal 34 2 3 4 2 2" xfId="2601"/>
    <cellStyle name="Normal 34 2 3 4 2 2 2" xfId="5966"/>
    <cellStyle name="Normal 34 2 3 4 2 3" xfId="5965"/>
    <cellStyle name="Normal 34 2 3 4 3" xfId="2602"/>
    <cellStyle name="Normal 34 2 3 4 3 2" xfId="5967"/>
    <cellStyle name="Normal 34 2 3 4 4" xfId="5964"/>
    <cellStyle name="Normal 34 2 3 5" xfId="2603"/>
    <cellStyle name="Normal 34 2 3 5 2" xfId="2604"/>
    <cellStyle name="Normal 34 2 3 5 2 2" xfId="5969"/>
    <cellStyle name="Normal 34 2 3 5 3" xfId="5968"/>
    <cellStyle name="Normal 34 2 3 6" xfId="2605"/>
    <cellStyle name="Normal 34 2 3 6 2" xfId="5970"/>
    <cellStyle name="Normal 34 2 3 7" xfId="2606"/>
    <cellStyle name="Normal 34 2 3 7 2" xfId="5971"/>
    <cellStyle name="Normal 34 2 3 8" xfId="2607"/>
    <cellStyle name="Normal 34 2 3 8 2" xfId="5972"/>
    <cellStyle name="Normal 34 2 3 9" xfId="2608"/>
    <cellStyle name="Normal 34 2 3 9 2" xfId="5973"/>
    <cellStyle name="Normal 34 2 4" xfId="2609"/>
    <cellStyle name="Normal 34 2 4 2" xfId="2610"/>
    <cellStyle name="Normal 34 2 4 2 2" xfId="5975"/>
    <cellStyle name="Normal 34 2 4 3" xfId="5974"/>
    <cellStyle name="Normal 34 2 5" xfId="2611"/>
    <cellStyle name="Normal 34 2 5 2" xfId="5976"/>
    <cellStyle name="Normal 34 2 6" xfId="5949"/>
    <cellStyle name="Normal 34 3" xfId="2612"/>
    <cellStyle name="Normal 34 3 2" xfId="2613"/>
    <cellStyle name="Normal 34 3 2 2" xfId="5978"/>
    <cellStyle name="Normal 34 3 3" xfId="5977"/>
    <cellStyle name="Normal 34 4" xfId="2614"/>
    <cellStyle name="Normal 34 4 2" xfId="5979"/>
    <cellStyle name="Normal 35" xfId="822"/>
    <cellStyle name="Normal 35 2" xfId="2615"/>
    <cellStyle name="Normal 35 2 2" xfId="2616"/>
    <cellStyle name="Normal 35 2 2 2" xfId="2617"/>
    <cellStyle name="Normal 35 2 2 2 2" xfId="2618"/>
    <cellStyle name="Normal 35 2 2 2 2 2" xfId="2619"/>
    <cellStyle name="Normal 35 2 2 2 2 2 2" xfId="5984"/>
    <cellStyle name="Normal 35 2 2 2 2 3" xfId="5983"/>
    <cellStyle name="Normal 35 2 2 2 3" xfId="2620"/>
    <cellStyle name="Normal 35 2 2 2 3 2" xfId="5985"/>
    <cellStyle name="Normal 35 2 2 2 4" xfId="5982"/>
    <cellStyle name="Normal 35 2 2 3" xfId="2621"/>
    <cellStyle name="Normal 35 2 2 3 2" xfId="2622"/>
    <cellStyle name="Normal 35 2 2 3 2 2" xfId="2623"/>
    <cellStyle name="Normal 35 2 2 3 2 2 2" xfId="5988"/>
    <cellStyle name="Normal 35 2 2 3 2 3" xfId="5987"/>
    <cellStyle name="Normal 35 2 2 3 3" xfId="2624"/>
    <cellStyle name="Normal 35 2 2 3 3 2" xfId="5989"/>
    <cellStyle name="Normal 35 2 2 3 4" xfId="5986"/>
    <cellStyle name="Normal 35 2 2 4" xfId="2625"/>
    <cellStyle name="Normal 35 2 2 4 2" xfId="2626"/>
    <cellStyle name="Normal 35 2 2 4 2 2" xfId="2627"/>
    <cellStyle name="Normal 35 2 2 4 2 2 2" xfId="5992"/>
    <cellStyle name="Normal 35 2 2 4 2 3" xfId="5991"/>
    <cellStyle name="Normal 35 2 2 4 3" xfId="2628"/>
    <cellStyle name="Normal 35 2 2 4 3 2" xfId="5993"/>
    <cellStyle name="Normal 35 2 2 4 4" xfId="5990"/>
    <cellStyle name="Normal 35 2 2 5" xfId="2629"/>
    <cellStyle name="Normal 35 2 2 5 2" xfId="2630"/>
    <cellStyle name="Normal 35 2 2 5 2 2" xfId="5995"/>
    <cellStyle name="Normal 35 2 2 5 3" xfId="5994"/>
    <cellStyle name="Normal 35 2 2 6" xfId="2631"/>
    <cellStyle name="Normal 35 2 2 6 2" xfId="5996"/>
    <cellStyle name="Normal 35 2 2 7" xfId="5981"/>
    <cellStyle name="Normal 35 2 3" xfId="2632"/>
    <cellStyle name="Normal 35 2 3 2" xfId="2633"/>
    <cellStyle name="Normal 35 2 3 2 2" xfId="5998"/>
    <cellStyle name="Normal 35 2 3 3" xfId="5997"/>
    <cellStyle name="Normal 35 2 4" xfId="2634"/>
    <cellStyle name="Normal 35 2 4 2" xfId="5999"/>
    <cellStyle name="Normal 35 2 5" xfId="5980"/>
    <cellStyle name="Normal 35 3" xfId="2635"/>
    <cellStyle name="Normal 35 3 2" xfId="2636"/>
    <cellStyle name="Normal 35 3 2 2" xfId="6001"/>
    <cellStyle name="Normal 35 3 3" xfId="6000"/>
    <cellStyle name="Normal 35 4" xfId="2637"/>
    <cellStyle name="Normal 35 4 2" xfId="6002"/>
    <cellStyle name="Normal 35 5" xfId="4676"/>
    <cellStyle name="Normal 36" xfId="823"/>
    <cellStyle name="Normal 36 2" xfId="2638"/>
    <cellStyle name="Normal 36 2 2" xfId="2639"/>
    <cellStyle name="Normal 36 2 2 2" xfId="2640"/>
    <cellStyle name="Normal 36 2 2 2 2" xfId="6005"/>
    <cellStyle name="Normal 36 2 2 3" xfId="6004"/>
    <cellStyle name="Normal 36 2 3" xfId="2641"/>
    <cellStyle name="Normal 36 2 3 2" xfId="6006"/>
    <cellStyle name="Normal 36 2 4" xfId="6003"/>
    <cellStyle name="Normal 36 3" xfId="2642"/>
    <cellStyle name="Normal 36 3 2" xfId="2643"/>
    <cellStyle name="Normal 36 3 2 2" xfId="2644"/>
    <cellStyle name="Normal 36 3 2 2 2" xfId="2645"/>
    <cellStyle name="Normal 36 3 2 2 2 2" xfId="6010"/>
    <cellStyle name="Normal 36 3 2 2 3" xfId="6009"/>
    <cellStyle name="Normal 36 3 2 3" xfId="2646"/>
    <cellStyle name="Normal 36 3 2 3 2" xfId="6011"/>
    <cellStyle name="Normal 36 3 2 4" xfId="6008"/>
    <cellStyle name="Normal 36 3 3" xfId="2647"/>
    <cellStyle name="Normal 36 3 3 2" xfId="2648"/>
    <cellStyle name="Normal 36 3 3 2 2" xfId="2649"/>
    <cellStyle name="Normal 36 3 3 2 2 2" xfId="6014"/>
    <cellStyle name="Normal 36 3 3 2 3" xfId="6013"/>
    <cellStyle name="Normal 36 3 3 3" xfId="2650"/>
    <cellStyle name="Normal 36 3 3 3 2" xfId="6015"/>
    <cellStyle name="Normal 36 3 3 4" xfId="6012"/>
    <cellStyle name="Normal 36 3 4" xfId="2651"/>
    <cellStyle name="Normal 36 3 4 2" xfId="2652"/>
    <cellStyle name="Normal 36 3 4 2 2" xfId="2653"/>
    <cellStyle name="Normal 36 3 4 2 2 2" xfId="6018"/>
    <cellStyle name="Normal 36 3 4 2 3" xfId="6017"/>
    <cellStyle name="Normal 36 3 4 3" xfId="2654"/>
    <cellStyle name="Normal 36 3 4 3 2" xfId="6019"/>
    <cellStyle name="Normal 36 3 4 4" xfId="6016"/>
    <cellStyle name="Normal 36 3 5" xfId="2655"/>
    <cellStyle name="Normal 36 3 5 2" xfId="2656"/>
    <cellStyle name="Normal 36 3 5 2 2" xfId="6021"/>
    <cellStyle name="Normal 36 3 5 3" xfId="6020"/>
    <cellStyle name="Normal 36 3 6" xfId="2657"/>
    <cellStyle name="Normal 36 3 6 2" xfId="6022"/>
    <cellStyle name="Normal 36 3 7" xfId="6007"/>
    <cellStyle name="Normal 36 4" xfId="2658"/>
    <cellStyle name="Normal 36 4 2" xfId="2659"/>
    <cellStyle name="Normal 36 4 2 2" xfId="6024"/>
    <cellStyle name="Normal 36 4 3" xfId="6023"/>
    <cellStyle name="Normal 36 5" xfId="2660"/>
    <cellStyle name="Normal 36 5 2" xfId="6025"/>
    <cellStyle name="Normal 36 6" xfId="4677"/>
    <cellStyle name="Normal 37" xfId="824"/>
    <cellStyle name="Normal 37 2" xfId="2661"/>
    <cellStyle name="Normal 37 2 2" xfId="2662"/>
    <cellStyle name="Normal 37 2 2 2" xfId="2663"/>
    <cellStyle name="Normal 37 2 2 2 2" xfId="6028"/>
    <cellStyle name="Normal 37 2 2 3" xfId="6027"/>
    <cellStyle name="Normal 37 2 3" xfId="2664"/>
    <cellStyle name="Normal 37 2 3 2" xfId="6029"/>
    <cellStyle name="Normal 37 2 4" xfId="6026"/>
    <cellStyle name="Normal 37 3" xfId="2665"/>
    <cellStyle name="Normal 37 3 2" xfId="2666"/>
    <cellStyle name="Normal 37 3 2 2" xfId="2667"/>
    <cellStyle name="Normal 37 3 2 2 2" xfId="6032"/>
    <cellStyle name="Normal 37 3 2 3" xfId="6031"/>
    <cellStyle name="Normal 37 3 3" xfId="2668"/>
    <cellStyle name="Normal 37 3 3 2" xfId="6033"/>
    <cellStyle name="Normal 37 3 4" xfId="6030"/>
    <cellStyle name="Normal 37 4" xfId="2669"/>
    <cellStyle name="Normal 37 4 2" xfId="2670"/>
    <cellStyle name="Normal 37 4 2 2" xfId="2671"/>
    <cellStyle name="Normal 37 4 2 2 2" xfId="6036"/>
    <cellStyle name="Normal 37 4 2 3" xfId="6035"/>
    <cellStyle name="Normal 37 4 3" xfId="2672"/>
    <cellStyle name="Normal 37 4 3 2" xfId="6037"/>
    <cellStyle name="Normal 37 4 4" xfId="6034"/>
    <cellStyle name="Normal 37 5" xfId="2673"/>
    <cellStyle name="Normal 37 5 2" xfId="2674"/>
    <cellStyle name="Normal 37 5 2 2" xfId="2675"/>
    <cellStyle name="Normal 37 5 2 2 2" xfId="6040"/>
    <cellStyle name="Normal 37 5 2 3" xfId="6039"/>
    <cellStyle name="Normal 37 5 3" xfId="2676"/>
    <cellStyle name="Normal 37 5 3 2" xfId="6041"/>
    <cellStyle name="Normal 37 5 4" xfId="6038"/>
    <cellStyle name="Normal 37 6" xfId="2677"/>
    <cellStyle name="Normal 37 6 2" xfId="2678"/>
    <cellStyle name="Normal 37 6 2 2" xfId="6043"/>
    <cellStyle name="Normal 37 6 3" xfId="6042"/>
    <cellStyle name="Normal 37 7" xfId="2679"/>
    <cellStyle name="Normal 37 7 2" xfId="6044"/>
    <cellStyle name="Normal 37 8" xfId="4678"/>
    <cellStyle name="Normal 38" xfId="2680"/>
    <cellStyle name="Normal 38 2" xfId="2681"/>
    <cellStyle name="Normal 38 2 2" xfId="2682"/>
    <cellStyle name="Normal 38 2 2 2" xfId="2683"/>
    <cellStyle name="Normal 38 2 2 2 2" xfId="2684"/>
    <cellStyle name="Normal 38 2 2 2 2 2" xfId="6049"/>
    <cellStyle name="Normal 38 2 2 2 3" xfId="6048"/>
    <cellStyle name="Normal 38 2 2 3" xfId="2685"/>
    <cellStyle name="Normal 38 2 2 3 2" xfId="6050"/>
    <cellStyle name="Normal 38 2 2 4" xfId="6047"/>
    <cellStyle name="Normal 38 2 3" xfId="2686"/>
    <cellStyle name="Normal 38 2 3 2" xfId="2687"/>
    <cellStyle name="Normal 38 2 3 2 2" xfId="6052"/>
    <cellStyle name="Normal 38 2 3 3" xfId="6051"/>
    <cellStyle name="Normal 38 2 4" xfId="2688"/>
    <cellStyle name="Normal 38 2 4 2" xfId="6053"/>
    <cellStyle name="Normal 38 2 5" xfId="6046"/>
    <cellStyle name="Normal 38 3" xfId="2689"/>
    <cellStyle name="Normal 38 3 2" xfId="2690"/>
    <cellStyle name="Normal 38 3 2 2" xfId="6055"/>
    <cellStyle name="Normal 38 3 3" xfId="6054"/>
    <cellStyle name="Normal 38 4" xfId="2691"/>
    <cellStyle name="Normal 38 4 2" xfId="6056"/>
    <cellStyle name="Normal 38 5" xfId="6045"/>
    <cellStyle name="Normal 39" xfId="2692"/>
    <cellStyle name="Normal 39 2" xfId="2693"/>
    <cellStyle name="Normal 39 2 2" xfId="2694"/>
    <cellStyle name="Normal 39 2 2 2" xfId="6059"/>
    <cellStyle name="Normal 39 2 3" xfId="6058"/>
    <cellStyle name="Normal 39 3" xfId="2695"/>
    <cellStyle name="Normal 39 3 2" xfId="6060"/>
    <cellStyle name="Normal 39 4" xfId="6057"/>
    <cellStyle name="Normal 4" xfId="41"/>
    <cellStyle name="Normal 4 10" xfId="3806"/>
    <cellStyle name="Normal 4 11" xfId="4248"/>
    <cellStyle name="Normal 4 2" xfId="72"/>
    <cellStyle name="Normal 4 2 10" xfId="2696"/>
    <cellStyle name="Normal 4 2 10 2" xfId="2697"/>
    <cellStyle name="Normal 4 2 10 2 2" xfId="6062"/>
    <cellStyle name="Normal 4 2 10 3" xfId="6061"/>
    <cellStyle name="Normal 4 2 11" xfId="2698"/>
    <cellStyle name="Normal 4 2 11 2" xfId="6063"/>
    <cellStyle name="Normal 4 2 12" xfId="3948"/>
    <cellStyle name="Normal 4 2 13" xfId="4260"/>
    <cellStyle name="Normal 4 2 14" xfId="7222"/>
    <cellStyle name="Normal 4 2 2" xfId="194"/>
    <cellStyle name="Normal 4 2 2 10" xfId="2699"/>
    <cellStyle name="Normal 4 2 2 10 2" xfId="6064"/>
    <cellStyle name="Normal 4 2 2 11" xfId="3949"/>
    <cellStyle name="Normal 4 2 2 12" xfId="4289"/>
    <cellStyle name="Normal 4 2 2 2" xfId="282"/>
    <cellStyle name="Normal 4 2 2 2 2" xfId="319"/>
    <cellStyle name="Normal 4 2 2 2 2 2" xfId="726"/>
    <cellStyle name="Normal 4 2 2 2 2 2 2" xfId="2700"/>
    <cellStyle name="Normal 4 2 2 2 2 2 2 2" xfId="6065"/>
    <cellStyle name="Normal 4 2 2 2 2 2 3" xfId="4584"/>
    <cellStyle name="Normal 4 2 2 2 2 3" xfId="2701"/>
    <cellStyle name="Normal 4 2 2 2 2 3 2" xfId="6066"/>
    <cellStyle name="Normal 4 2 2 2 2 4" xfId="4365"/>
    <cellStyle name="Normal 4 2 2 2 3" xfId="689"/>
    <cellStyle name="Normal 4 2 2 2 3 2" xfId="2702"/>
    <cellStyle name="Normal 4 2 2 2 3 2 2" xfId="6067"/>
    <cellStyle name="Normal 4 2 2 2 3 3" xfId="4547"/>
    <cellStyle name="Normal 4 2 2 2 4" xfId="2703"/>
    <cellStyle name="Normal 4 2 2 2 4 2" xfId="6068"/>
    <cellStyle name="Normal 4 2 2 2 5" xfId="4328"/>
    <cellStyle name="Normal 4 2 2 3" xfId="318"/>
    <cellStyle name="Normal 4 2 2 3 2" xfId="725"/>
    <cellStyle name="Normal 4 2 2 3 2 2" xfId="2704"/>
    <cellStyle name="Normal 4 2 2 3 2 2 2" xfId="2705"/>
    <cellStyle name="Normal 4 2 2 3 2 2 2 2" xfId="6070"/>
    <cellStyle name="Normal 4 2 2 3 2 2 3" xfId="6069"/>
    <cellStyle name="Normal 4 2 2 3 2 3" xfId="2706"/>
    <cellStyle name="Normal 4 2 2 3 2 3 2" xfId="6071"/>
    <cellStyle name="Normal 4 2 2 3 2 4" xfId="4583"/>
    <cellStyle name="Normal 4 2 2 3 3" xfId="2707"/>
    <cellStyle name="Normal 4 2 2 3 3 2" xfId="2708"/>
    <cellStyle name="Normal 4 2 2 3 3 2 2" xfId="6073"/>
    <cellStyle name="Normal 4 2 2 3 3 3" xfId="6072"/>
    <cellStyle name="Normal 4 2 2 3 4" xfId="2709"/>
    <cellStyle name="Normal 4 2 2 3 4 2" xfId="6074"/>
    <cellStyle name="Normal 4 2 2 3 5" xfId="4364"/>
    <cellStyle name="Normal 4 2 2 4" xfId="374"/>
    <cellStyle name="Normal 4 2 2 4 2" xfId="764"/>
    <cellStyle name="Normal 4 2 2 4 2 2" xfId="2710"/>
    <cellStyle name="Normal 4 2 2 4 2 2 2" xfId="2711"/>
    <cellStyle name="Normal 4 2 2 4 2 2 2 2" xfId="6076"/>
    <cellStyle name="Normal 4 2 2 4 2 2 3" xfId="6075"/>
    <cellStyle name="Normal 4 2 2 4 2 3" xfId="2712"/>
    <cellStyle name="Normal 4 2 2 4 2 3 2" xfId="6077"/>
    <cellStyle name="Normal 4 2 2 4 2 4" xfId="4622"/>
    <cellStyle name="Normal 4 2 2 4 3" xfId="2713"/>
    <cellStyle name="Normal 4 2 2 4 3 2" xfId="2714"/>
    <cellStyle name="Normal 4 2 2 4 3 2 2" xfId="6079"/>
    <cellStyle name="Normal 4 2 2 4 3 3" xfId="6078"/>
    <cellStyle name="Normal 4 2 2 4 4" xfId="2715"/>
    <cellStyle name="Normal 4 2 2 4 4 2" xfId="6080"/>
    <cellStyle name="Normal 4 2 2 4 5" xfId="4412"/>
    <cellStyle name="Normal 4 2 2 5" xfId="659"/>
    <cellStyle name="Normal 4 2 2 5 2" xfId="2716"/>
    <cellStyle name="Normal 4 2 2 5 2 2" xfId="2717"/>
    <cellStyle name="Normal 4 2 2 5 2 2 2" xfId="2718"/>
    <cellStyle name="Normal 4 2 2 5 2 2 2 2" xfId="6083"/>
    <cellStyle name="Normal 4 2 2 5 2 2 3" xfId="6082"/>
    <cellStyle name="Normal 4 2 2 5 2 3" xfId="2719"/>
    <cellStyle name="Normal 4 2 2 5 2 3 2" xfId="6084"/>
    <cellStyle name="Normal 4 2 2 5 2 4" xfId="6081"/>
    <cellStyle name="Normal 4 2 2 5 3" xfId="2720"/>
    <cellStyle name="Normal 4 2 2 5 3 2" xfId="2721"/>
    <cellStyle name="Normal 4 2 2 5 3 2 2" xfId="6086"/>
    <cellStyle name="Normal 4 2 2 5 3 3" xfId="6085"/>
    <cellStyle name="Normal 4 2 2 5 4" xfId="2722"/>
    <cellStyle name="Normal 4 2 2 5 4 2" xfId="6087"/>
    <cellStyle name="Normal 4 2 2 5 5" xfId="4517"/>
    <cellStyle name="Normal 4 2 2 6" xfId="2723"/>
    <cellStyle name="Normal 4 2 2 6 2" xfId="2724"/>
    <cellStyle name="Normal 4 2 2 6 2 2" xfId="2725"/>
    <cellStyle name="Normal 4 2 2 6 2 2 2" xfId="2726"/>
    <cellStyle name="Normal 4 2 2 6 2 2 2 2" xfId="6091"/>
    <cellStyle name="Normal 4 2 2 6 2 2 3" xfId="6090"/>
    <cellStyle name="Normal 4 2 2 6 2 3" xfId="2727"/>
    <cellStyle name="Normal 4 2 2 6 2 3 2" xfId="6092"/>
    <cellStyle name="Normal 4 2 2 6 2 4" xfId="6089"/>
    <cellStyle name="Normal 4 2 2 6 3" xfId="2728"/>
    <cellStyle name="Normal 4 2 2 6 3 2" xfId="2729"/>
    <cellStyle name="Normal 4 2 2 6 3 2 2" xfId="6094"/>
    <cellStyle name="Normal 4 2 2 6 3 3" xfId="6093"/>
    <cellStyle name="Normal 4 2 2 6 4" xfId="2730"/>
    <cellStyle name="Normal 4 2 2 6 4 2" xfId="6095"/>
    <cellStyle name="Normal 4 2 2 6 5" xfId="6088"/>
    <cellStyle name="Normal 4 2 2 7" xfId="2731"/>
    <cellStyle name="Normal 4 2 2 7 2" xfId="2732"/>
    <cellStyle name="Normal 4 2 2 7 2 2" xfId="2733"/>
    <cellStyle name="Normal 4 2 2 7 2 2 2" xfId="2734"/>
    <cellStyle name="Normal 4 2 2 7 2 2 2 2" xfId="6099"/>
    <cellStyle name="Normal 4 2 2 7 2 2 3" xfId="6098"/>
    <cellStyle name="Normal 4 2 2 7 2 3" xfId="2735"/>
    <cellStyle name="Normal 4 2 2 7 2 3 2" xfId="6100"/>
    <cellStyle name="Normal 4 2 2 7 2 4" xfId="6097"/>
    <cellStyle name="Normal 4 2 2 7 3" xfId="2736"/>
    <cellStyle name="Normal 4 2 2 7 3 2" xfId="2737"/>
    <cellStyle name="Normal 4 2 2 7 3 2 2" xfId="6102"/>
    <cellStyle name="Normal 4 2 2 7 3 3" xfId="6101"/>
    <cellStyle name="Normal 4 2 2 7 4" xfId="2738"/>
    <cellStyle name="Normal 4 2 2 7 4 2" xfId="6103"/>
    <cellStyle name="Normal 4 2 2 7 5" xfId="6096"/>
    <cellStyle name="Normal 4 2 2 8" xfId="2739"/>
    <cellStyle name="Normal 4 2 2 8 2" xfId="2740"/>
    <cellStyle name="Normal 4 2 2 8 2 2" xfId="2741"/>
    <cellStyle name="Normal 4 2 2 8 2 2 2" xfId="6106"/>
    <cellStyle name="Normal 4 2 2 8 2 3" xfId="6105"/>
    <cellStyle name="Normal 4 2 2 8 3" xfId="2742"/>
    <cellStyle name="Normal 4 2 2 8 3 2" xfId="6107"/>
    <cellStyle name="Normal 4 2 2 8 4" xfId="6104"/>
    <cellStyle name="Normal 4 2 2 9" xfId="2743"/>
    <cellStyle name="Normal 4 2 2 9 2" xfId="2744"/>
    <cellStyle name="Normal 4 2 2 9 2 2" xfId="6109"/>
    <cellStyle name="Normal 4 2 2 9 3" xfId="6108"/>
    <cellStyle name="Normal 4 2 3" xfId="276"/>
    <cellStyle name="Normal 4 2 3 2" xfId="320"/>
    <cellStyle name="Normal 4 2 3 2 2" xfId="727"/>
    <cellStyle name="Normal 4 2 3 2 2 2" xfId="2745"/>
    <cellStyle name="Normal 4 2 3 2 2 2 2" xfId="6110"/>
    <cellStyle name="Normal 4 2 3 2 2 3" xfId="4585"/>
    <cellStyle name="Normal 4 2 3 2 3" xfId="2746"/>
    <cellStyle name="Normal 4 2 3 2 3 2" xfId="6111"/>
    <cellStyle name="Normal 4 2 3 2 4" xfId="4366"/>
    <cellStyle name="Normal 4 2 3 3" xfId="683"/>
    <cellStyle name="Normal 4 2 3 3 2" xfId="2747"/>
    <cellStyle name="Normal 4 2 3 3 2 2" xfId="6112"/>
    <cellStyle name="Normal 4 2 3 3 3" xfId="4541"/>
    <cellStyle name="Normal 4 2 3 4" xfId="2748"/>
    <cellStyle name="Normal 4 2 3 4 2" xfId="6113"/>
    <cellStyle name="Normal 4 2 3 5" xfId="4322"/>
    <cellStyle name="Normal 4 2 4" xfId="317"/>
    <cellStyle name="Normal 4 2 4 2" xfId="724"/>
    <cellStyle name="Normal 4 2 4 2 2" xfId="2749"/>
    <cellStyle name="Normal 4 2 4 2 2 2" xfId="2750"/>
    <cellStyle name="Normal 4 2 4 2 2 2 2" xfId="6115"/>
    <cellStyle name="Normal 4 2 4 2 2 3" xfId="6114"/>
    <cellStyle name="Normal 4 2 4 2 3" xfId="2751"/>
    <cellStyle name="Normal 4 2 4 2 3 2" xfId="6116"/>
    <cellStyle name="Normal 4 2 4 2 4" xfId="4582"/>
    <cellStyle name="Normal 4 2 4 3" xfId="2752"/>
    <cellStyle name="Normal 4 2 4 3 2" xfId="2753"/>
    <cellStyle name="Normal 4 2 4 3 2 2" xfId="6118"/>
    <cellStyle name="Normal 4 2 4 3 3" xfId="6117"/>
    <cellStyle name="Normal 4 2 4 4" xfId="2754"/>
    <cellStyle name="Normal 4 2 4 4 2" xfId="6119"/>
    <cellStyle name="Normal 4 2 4 5" xfId="4363"/>
    <cellStyle name="Normal 4 2 5" xfId="373"/>
    <cellStyle name="Normal 4 2 5 2" xfId="763"/>
    <cellStyle name="Normal 4 2 5 2 2" xfId="2755"/>
    <cellStyle name="Normal 4 2 5 2 2 2" xfId="2756"/>
    <cellStyle name="Normal 4 2 5 2 2 2 2" xfId="6121"/>
    <cellStyle name="Normal 4 2 5 2 2 3" xfId="6120"/>
    <cellStyle name="Normal 4 2 5 2 3" xfId="2757"/>
    <cellStyle name="Normal 4 2 5 2 3 2" xfId="6122"/>
    <cellStyle name="Normal 4 2 5 2 4" xfId="4621"/>
    <cellStyle name="Normal 4 2 5 3" xfId="2758"/>
    <cellStyle name="Normal 4 2 5 3 2" xfId="2759"/>
    <cellStyle name="Normal 4 2 5 3 2 2" xfId="6124"/>
    <cellStyle name="Normal 4 2 5 3 3" xfId="6123"/>
    <cellStyle name="Normal 4 2 5 4" xfId="2760"/>
    <cellStyle name="Normal 4 2 5 4 2" xfId="6125"/>
    <cellStyle name="Normal 4 2 5 5" xfId="4411"/>
    <cellStyle name="Normal 4 2 6" xfId="653"/>
    <cellStyle name="Normal 4 2 6 2" xfId="2761"/>
    <cellStyle name="Normal 4 2 6 2 2" xfId="2762"/>
    <cellStyle name="Normal 4 2 6 2 2 2" xfId="2763"/>
    <cellStyle name="Normal 4 2 6 2 2 2 2" xfId="6128"/>
    <cellStyle name="Normal 4 2 6 2 2 3" xfId="6127"/>
    <cellStyle name="Normal 4 2 6 2 3" xfId="2764"/>
    <cellStyle name="Normal 4 2 6 2 3 2" xfId="6129"/>
    <cellStyle name="Normal 4 2 6 2 4" xfId="6126"/>
    <cellStyle name="Normal 4 2 6 3" xfId="2765"/>
    <cellStyle name="Normal 4 2 6 3 2" xfId="2766"/>
    <cellStyle name="Normal 4 2 6 3 2 2" xfId="6131"/>
    <cellStyle name="Normal 4 2 6 3 3" xfId="6130"/>
    <cellStyle name="Normal 4 2 6 4" xfId="2767"/>
    <cellStyle name="Normal 4 2 6 4 2" xfId="6132"/>
    <cellStyle name="Normal 4 2 6 5" xfId="4511"/>
    <cellStyle name="Normal 4 2 7" xfId="2768"/>
    <cellStyle name="Normal 4 2 7 2" xfId="2769"/>
    <cellStyle name="Normal 4 2 7 2 2" xfId="2770"/>
    <cellStyle name="Normal 4 2 7 2 2 2" xfId="2771"/>
    <cellStyle name="Normal 4 2 7 2 2 2 2" xfId="6136"/>
    <cellStyle name="Normal 4 2 7 2 2 3" xfId="6135"/>
    <cellStyle name="Normal 4 2 7 2 3" xfId="2772"/>
    <cellStyle name="Normal 4 2 7 2 3 2" xfId="6137"/>
    <cellStyle name="Normal 4 2 7 2 4" xfId="6134"/>
    <cellStyle name="Normal 4 2 7 3" xfId="2773"/>
    <cellStyle name="Normal 4 2 7 3 2" xfId="2774"/>
    <cellStyle name="Normal 4 2 7 3 2 2" xfId="6139"/>
    <cellStyle name="Normal 4 2 7 3 3" xfId="6138"/>
    <cellStyle name="Normal 4 2 7 4" xfId="2775"/>
    <cellStyle name="Normal 4 2 7 4 2" xfId="6140"/>
    <cellStyle name="Normal 4 2 7 5" xfId="6133"/>
    <cellStyle name="Normal 4 2 8" xfId="2776"/>
    <cellStyle name="Normal 4 2 8 2" xfId="2777"/>
    <cellStyle name="Normal 4 2 8 2 2" xfId="2778"/>
    <cellStyle name="Normal 4 2 8 2 2 2" xfId="2779"/>
    <cellStyle name="Normal 4 2 8 2 2 2 2" xfId="6144"/>
    <cellStyle name="Normal 4 2 8 2 2 3" xfId="6143"/>
    <cellStyle name="Normal 4 2 8 2 3" xfId="2780"/>
    <cellStyle name="Normal 4 2 8 2 3 2" xfId="6145"/>
    <cellStyle name="Normal 4 2 8 2 4" xfId="6142"/>
    <cellStyle name="Normal 4 2 8 3" xfId="2781"/>
    <cellStyle name="Normal 4 2 8 3 2" xfId="2782"/>
    <cellStyle name="Normal 4 2 8 3 2 2" xfId="6147"/>
    <cellStyle name="Normal 4 2 8 3 3" xfId="6146"/>
    <cellStyle name="Normal 4 2 8 4" xfId="2783"/>
    <cellStyle name="Normal 4 2 8 4 2" xfId="6148"/>
    <cellStyle name="Normal 4 2 8 5" xfId="6141"/>
    <cellStyle name="Normal 4 2 9" xfId="2784"/>
    <cellStyle name="Normal 4 2 9 2" xfId="2785"/>
    <cellStyle name="Normal 4 2 9 2 2" xfId="2786"/>
    <cellStyle name="Normal 4 2 9 2 2 2" xfId="6151"/>
    <cellStyle name="Normal 4 2 9 2 3" xfId="6150"/>
    <cellStyle name="Normal 4 2 9 3" xfId="2787"/>
    <cellStyle name="Normal 4 2 9 3 2" xfId="6152"/>
    <cellStyle name="Normal 4 2 9 4" xfId="6149"/>
    <cellStyle name="Normal 4 2_ARTURO SSMC110113xls" xfId="2788"/>
    <cellStyle name="Normal 4 3" xfId="195"/>
    <cellStyle name="Normal 4 3 10" xfId="2789"/>
    <cellStyle name="Normal 4 3 10 2" xfId="6153"/>
    <cellStyle name="Normal 4 3 11" xfId="3950"/>
    <cellStyle name="Normal 4 3 12" xfId="4290"/>
    <cellStyle name="Normal 4 3 2" xfId="283"/>
    <cellStyle name="Normal 4 3 2 2" xfId="322"/>
    <cellStyle name="Normal 4 3 2 2 2" xfId="729"/>
    <cellStyle name="Normal 4 3 2 2 2 2" xfId="2790"/>
    <cellStyle name="Normal 4 3 2 2 2 2 2" xfId="6154"/>
    <cellStyle name="Normal 4 3 2 2 2 3" xfId="4587"/>
    <cellStyle name="Normal 4 3 2 2 3" xfId="2791"/>
    <cellStyle name="Normal 4 3 2 2 3 2" xfId="6155"/>
    <cellStyle name="Normal 4 3 2 2 4" xfId="4368"/>
    <cellStyle name="Normal 4 3 2 3" xfId="690"/>
    <cellStyle name="Normal 4 3 2 3 2" xfId="2792"/>
    <cellStyle name="Normal 4 3 2 3 2 2" xfId="6156"/>
    <cellStyle name="Normal 4 3 2 3 3" xfId="4548"/>
    <cellStyle name="Normal 4 3 2 4" xfId="2793"/>
    <cellStyle name="Normal 4 3 2 4 2" xfId="6157"/>
    <cellStyle name="Normal 4 3 2 5" xfId="4329"/>
    <cellStyle name="Normal 4 3 3" xfId="321"/>
    <cellStyle name="Normal 4 3 3 2" xfId="728"/>
    <cellStyle name="Normal 4 3 3 2 2" xfId="2794"/>
    <cellStyle name="Normal 4 3 3 2 2 2" xfId="2795"/>
    <cellStyle name="Normal 4 3 3 2 2 2 2" xfId="6159"/>
    <cellStyle name="Normal 4 3 3 2 2 3" xfId="6158"/>
    <cellStyle name="Normal 4 3 3 2 3" xfId="2796"/>
    <cellStyle name="Normal 4 3 3 2 3 2" xfId="6160"/>
    <cellStyle name="Normal 4 3 3 2 4" xfId="4586"/>
    <cellStyle name="Normal 4 3 3 3" xfId="2797"/>
    <cellStyle name="Normal 4 3 3 3 2" xfId="2798"/>
    <cellStyle name="Normal 4 3 3 3 2 2" xfId="6162"/>
    <cellStyle name="Normal 4 3 3 3 3" xfId="6161"/>
    <cellStyle name="Normal 4 3 3 4" xfId="2799"/>
    <cellStyle name="Normal 4 3 3 4 2" xfId="6163"/>
    <cellStyle name="Normal 4 3 3 5" xfId="4367"/>
    <cellStyle name="Normal 4 3 4" xfId="375"/>
    <cellStyle name="Normal 4 3 4 2" xfId="765"/>
    <cellStyle name="Normal 4 3 4 2 2" xfId="2800"/>
    <cellStyle name="Normal 4 3 4 2 2 2" xfId="2801"/>
    <cellStyle name="Normal 4 3 4 2 2 2 2" xfId="6165"/>
    <cellStyle name="Normal 4 3 4 2 2 3" xfId="6164"/>
    <cellStyle name="Normal 4 3 4 2 3" xfId="2802"/>
    <cellStyle name="Normal 4 3 4 2 3 2" xfId="6166"/>
    <cellStyle name="Normal 4 3 4 2 4" xfId="4623"/>
    <cellStyle name="Normal 4 3 4 3" xfId="2803"/>
    <cellStyle name="Normal 4 3 4 3 2" xfId="2804"/>
    <cellStyle name="Normal 4 3 4 3 2 2" xfId="6168"/>
    <cellStyle name="Normal 4 3 4 3 3" xfId="6167"/>
    <cellStyle name="Normal 4 3 4 4" xfId="2805"/>
    <cellStyle name="Normal 4 3 4 4 2" xfId="6169"/>
    <cellStyle name="Normal 4 3 4 5" xfId="4413"/>
    <cellStyle name="Normal 4 3 5" xfId="660"/>
    <cellStyle name="Normal 4 3 5 2" xfId="2806"/>
    <cellStyle name="Normal 4 3 5 2 2" xfId="2807"/>
    <cellStyle name="Normal 4 3 5 2 2 2" xfId="2808"/>
    <cellStyle name="Normal 4 3 5 2 2 2 2" xfId="6172"/>
    <cellStyle name="Normal 4 3 5 2 2 3" xfId="6171"/>
    <cellStyle name="Normal 4 3 5 2 3" xfId="2809"/>
    <cellStyle name="Normal 4 3 5 2 3 2" xfId="6173"/>
    <cellStyle name="Normal 4 3 5 2 4" xfId="6170"/>
    <cellStyle name="Normal 4 3 5 3" xfId="2810"/>
    <cellStyle name="Normal 4 3 5 3 2" xfId="2811"/>
    <cellStyle name="Normal 4 3 5 3 2 2" xfId="6175"/>
    <cellStyle name="Normal 4 3 5 3 3" xfId="6174"/>
    <cellStyle name="Normal 4 3 5 4" xfId="2812"/>
    <cellStyle name="Normal 4 3 5 4 2" xfId="6176"/>
    <cellStyle name="Normal 4 3 5 5" xfId="4518"/>
    <cellStyle name="Normal 4 3 6" xfId="2813"/>
    <cellStyle name="Normal 4 3 6 2" xfId="2814"/>
    <cellStyle name="Normal 4 3 6 2 2" xfId="2815"/>
    <cellStyle name="Normal 4 3 6 2 2 2" xfId="2816"/>
    <cellStyle name="Normal 4 3 6 2 2 2 2" xfId="6180"/>
    <cellStyle name="Normal 4 3 6 2 2 3" xfId="6179"/>
    <cellStyle name="Normal 4 3 6 2 3" xfId="2817"/>
    <cellStyle name="Normal 4 3 6 2 3 2" xfId="6181"/>
    <cellStyle name="Normal 4 3 6 2 4" xfId="6178"/>
    <cellStyle name="Normal 4 3 6 3" xfId="2818"/>
    <cellStyle name="Normal 4 3 6 3 2" xfId="2819"/>
    <cellStyle name="Normal 4 3 6 3 2 2" xfId="6183"/>
    <cellStyle name="Normal 4 3 6 3 3" xfId="6182"/>
    <cellStyle name="Normal 4 3 6 4" xfId="2820"/>
    <cellStyle name="Normal 4 3 6 4 2" xfId="6184"/>
    <cellStyle name="Normal 4 3 6 5" xfId="6177"/>
    <cellStyle name="Normal 4 3 7" xfId="2821"/>
    <cellStyle name="Normal 4 3 7 2" xfId="2822"/>
    <cellStyle name="Normal 4 3 7 2 2" xfId="2823"/>
    <cellStyle name="Normal 4 3 7 2 2 2" xfId="2824"/>
    <cellStyle name="Normal 4 3 7 2 2 2 2" xfId="6188"/>
    <cellStyle name="Normal 4 3 7 2 2 3" xfId="6187"/>
    <cellStyle name="Normal 4 3 7 2 3" xfId="2825"/>
    <cellStyle name="Normal 4 3 7 2 3 2" xfId="6189"/>
    <cellStyle name="Normal 4 3 7 2 4" xfId="6186"/>
    <cellStyle name="Normal 4 3 7 3" xfId="2826"/>
    <cellStyle name="Normal 4 3 7 3 2" xfId="2827"/>
    <cellStyle name="Normal 4 3 7 3 2 2" xfId="6191"/>
    <cellStyle name="Normal 4 3 7 3 3" xfId="6190"/>
    <cellStyle name="Normal 4 3 7 4" xfId="2828"/>
    <cellStyle name="Normal 4 3 7 4 2" xfId="6192"/>
    <cellStyle name="Normal 4 3 7 5" xfId="6185"/>
    <cellStyle name="Normal 4 3 8" xfId="2829"/>
    <cellStyle name="Normal 4 3 8 2" xfId="2830"/>
    <cellStyle name="Normal 4 3 8 2 2" xfId="2831"/>
    <cellStyle name="Normal 4 3 8 2 2 2" xfId="6195"/>
    <cellStyle name="Normal 4 3 8 2 3" xfId="6194"/>
    <cellStyle name="Normal 4 3 8 3" xfId="2832"/>
    <cellStyle name="Normal 4 3 8 3 2" xfId="6196"/>
    <cellStyle name="Normal 4 3 8 4" xfId="6193"/>
    <cellStyle name="Normal 4 3 9" xfId="2833"/>
    <cellStyle name="Normal 4 3 9 2" xfId="2834"/>
    <cellStyle name="Normal 4 3 9 2 2" xfId="6198"/>
    <cellStyle name="Normal 4 3 9 3" xfId="6197"/>
    <cellStyle name="Normal 4 4" xfId="223"/>
    <cellStyle name="Normal 4 4 10" xfId="2835"/>
    <cellStyle name="Normal 4 4 10 2" xfId="6199"/>
    <cellStyle name="Normal 4 4 11" xfId="3947"/>
    <cellStyle name="Normal 4 4 12" xfId="4301"/>
    <cellStyle name="Normal 4 4 2" xfId="323"/>
    <cellStyle name="Normal 4 4 2 2" xfId="730"/>
    <cellStyle name="Normal 4 4 2 2 2" xfId="2836"/>
    <cellStyle name="Normal 4 4 2 2 2 2" xfId="2837"/>
    <cellStyle name="Normal 4 4 2 2 2 2 2" xfId="6201"/>
    <cellStyle name="Normal 4 4 2 2 2 3" xfId="6200"/>
    <cellStyle name="Normal 4 4 2 2 3" xfId="2838"/>
    <cellStyle name="Normal 4 4 2 2 3 2" xfId="6202"/>
    <cellStyle name="Normal 4 4 2 2 4" xfId="4588"/>
    <cellStyle name="Normal 4 4 2 3" xfId="2839"/>
    <cellStyle name="Normal 4 4 2 3 2" xfId="2840"/>
    <cellStyle name="Normal 4 4 2 3 2 2" xfId="6204"/>
    <cellStyle name="Normal 4 4 2 3 3" xfId="6203"/>
    <cellStyle name="Normal 4 4 2 4" xfId="2841"/>
    <cellStyle name="Normal 4 4 2 4 2" xfId="6205"/>
    <cellStyle name="Normal 4 4 2 5" xfId="4369"/>
    <cellStyle name="Normal 4 4 3" xfId="372"/>
    <cellStyle name="Normal 4 4 3 2" xfId="762"/>
    <cellStyle name="Normal 4 4 3 2 2" xfId="2842"/>
    <cellStyle name="Normal 4 4 3 2 2 2" xfId="2843"/>
    <cellStyle name="Normal 4 4 3 2 2 2 2" xfId="6207"/>
    <cellStyle name="Normal 4 4 3 2 2 3" xfId="6206"/>
    <cellStyle name="Normal 4 4 3 2 3" xfId="2844"/>
    <cellStyle name="Normal 4 4 3 2 3 2" xfId="6208"/>
    <cellStyle name="Normal 4 4 3 2 4" xfId="4620"/>
    <cellStyle name="Normal 4 4 3 3" xfId="2845"/>
    <cellStyle name="Normal 4 4 3 3 2" xfId="2846"/>
    <cellStyle name="Normal 4 4 3 3 2 2" xfId="6210"/>
    <cellStyle name="Normal 4 4 3 3 3" xfId="6209"/>
    <cellStyle name="Normal 4 4 3 4" xfId="2847"/>
    <cellStyle name="Normal 4 4 3 4 2" xfId="6211"/>
    <cellStyle name="Normal 4 4 3 5" xfId="4410"/>
    <cellStyle name="Normal 4 4 4" xfId="671"/>
    <cellStyle name="Normal 4 4 4 2" xfId="2848"/>
    <cellStyle name="Normal 4 4 4 2 2" xfId="2849"/>
    <cellStyle name="Normal 4 4 4 2 2 2" xfId="2850"/>
    <cellStyle name="Normal 4 4 4 2 2 2 2" xfId="6214"/>
    <cellStyle name="Normal 4 4 4 2 2 3" xfId="6213"/>
    <cellStyle name="Normal 4 4 4 2 3" xfId="2851"/>
    <cellStyle name="Normal 4 4 4 2 3 2" xfId="6215"/>
    <cellStyle name="Normal 4 4 4 2 4" xfId="6212"/>
    <cellStyle name="Normal 4 4 4 3" xfId="2852"/>
    <cellStyle name="Normal 4 4 4 3 2" xfId="2853"/>
    <cellStyle name="Normal 4 4 4 3 2 2" xfId="6217"/>
    <cellStyle name="Normal 4 4 4 3 3" xfId="6216"/>
    <cellStyle name="Normal 4 4 4 4" xfId="2854"/>
    <cellStyle name="Normal 4 4 4 4 2" xfId="6218"/>
    <cellStyle name="Normal 4 4 4 5" xfId="4529"/>
    <cellStyle name="Normal 4 4 5" xfId="2855"/>
    <cellStyle name="Normal 4 4 5 2" xfId="2856"/>
    <cellStyle name="Normal 4 4 5 2 2" xfId="2857"/>
    <cellStyle name="Normal 4 4 5 2 2 2" xfId="2858"/>
    <cellStyle name="Normal 4 4 5 2 2 2 2" xfId="6222"/>
    <cellStyle name="Normal 4 4 5 2 2 3" xfId="6221"/>
    <cellStyle name="Normal 4 4 5 2 3" xfId="2859"/>
    <cellStyle name="Normal 4 4 5 2 3 2" xfId="6223"/>
    <cellStyle name="Normal 4 4 5 2 4" xfId="6220"/>
    <cellStyle name="Normal 4 4 5 3" xfId="2860"/>
    <cellStyle name="Normal 4 4 5 3 2" xfId="2861"/>
    <cellStyle name="Normal 4 4 5 3 2 2" xfId="6225"/>
    <cellStyle name="Normal 4 4 5 3 3" xfId="6224"/>
    <cellStyle name="Normal 4 4 5 4" xfId="2862"/>
    <cellStyle name="Normal 4 4 5 4 2" xfId="6226"/>
    <cellStyle name="Normal 4 4 5 5" xfId="6219"/>
    <cellStyle name="Normal 4 4 6" xfId="2863"/>
    <cellStyle name="Normal 4 4 6 2" xfId="2864"/>
    <cellStyle name="Normal 4 4 6 2 2" xfId="2865"/>
    <cellStyle name="Normal 4 4 6 2 2 2" xfId="2866"/>
    <cellStyle name="Normal 4 4 6 2 2 2 2" xfId="6230"/>
    <cellStyle name="Normal 4 4 6 2 2 3" xfId="6229"/>
    <cellStyle name="Normal 4 4 6 2 3" xfId="2867"/>
    <cellStyle name="Normal 4 4 6 2 3 2" xfId="6231"/>
    <cellStyle name="Normal 4 4 6 2 4" xfId="6228"/>
    <cellStyle name="Normal 4 4 6 3" xfId="2868"/>
    <cellStyle name="Normal 4 4 6 3 2" xfId="2869"/>
    <cellStyle name="Normal 4 4 6 3 2 2" xfId="6233"/>
    <cellStyle name="Normal 4 4 6 3 3" xfId="6232"/>
    <cellStyle name="Normal 4 4 6 4" xfId="2870"/>
    <cellStyle name="Normal 4 4 6 4 2" xfId="6234"/>
    <cellStyle name="Normal 4 4 6 5" xfId="6227"/>
    <cellStyle name="Normal 4 4 7" xfId="2871"/>
    <cellStyle name="Normal 4 4 7 2" xfId="2872"/>
    <cellStyle name="Normal 4 4 7 2 2" xfId="2873"/>
    <cellStyle name="Normal 4 4 7 2 2 2" xfId="2874"/>
    <cellStyle name="Normal 4 4 7 2 2 2 2" xfId="6238"/>
    <cellStyle name="Normal 4 4 7 2 2 3" xfId="6237"/>
    <cellStyle name="Normal 4 4 7 2 3" xfId="2875"/>
    <cellStyle name="Normal 4 4 7 2 3 2" xfId="6239"/>
    <cellStyle name="Normal 4 4 7 2 4" xfId="6236"/>
    <cellStyle name="Normal 4 4 7 3" xfId="2876"/>
    <cellStyle name="Normal 4 4 7 3 2" xfId="2877"/>
    <cellStyle name="Normal 4 4 7 3 2 2" xfId="6241"/>
    <cellStyle name="Normal 4 4 7 3 3" xfId="6240"/>
    <cellStyle name="Normal 4 4 7 4" xfId="2878"/>
    <cellStyle name="Normal 4 4 7 4 2" xfId="6242"/>
    <cellStyle name="Normal 4 4 7 5" xfId="6235"/>
    <cellStyle name="Normal 4 4 8" xfId="2879"/>
    <cellStyle name="Normal 4 4 8 2" xfId="2880"/>
    <cellStyle name="Normal 4 4 8 2 2" xfId="2881"/>
    <cellStyle name="Normal 4 4 8 2 2 2" xfId="6245"/>
    <cellStyle name="Normal 4 4 8 2 3" xfId="6244"/>
    <cellStyle name="Normal 4 4 8 3" xfId="2882"/>
    <cellStyle name="Normal 4 4 8 3 2" xfId="6246"/>
    <cellStyle name="Normal 4 4 8 4" xfId="6243"/>
    <cellStyle name="Normal 4 4 9" xfId="2883"/>
    <cellStyle name="Normal 4 4 9 2" xfId="2884"/>
    <cellStyle name="Normal 4 4 9 2 2" xfId="6248"/>
    <cellStyle name="Normal 4 4 9 3" xfId="6247"/>
    <cellStyle name="Normal 4 5" xfId="221"/>
    <cellStyle name="Normal 4 5 2" xfId="4001"/>
    <cellStyle name="Normal 4 6" xfId="316"/>
    <cellStyle name="Normal 4 6 2" xfId="415"/>
    <cellStyle name="Normal 4 6 3" xfId="723"/>
    <cellStyle name="Normal 4 6 3 2" xfId="4581"/>
    <cellStyle name="Normal 4 6 4" xfId="4002"/>
    <cellStyle name="Normal 4 6 5" xfId="4362"/>
    <cellStyle name="Normal 4 7" xfId="630"/>
    <cellStyle name="Normal 4 7 2" xfId="801"/>
    <cellStyle name="Normal 4 7 2 2" xfId="4658"/>
    <cellStyle name="Normal 4 7 3" xfId="4489"/>
    <cellStyle name="Normal 4 8" xfId="632"/>
    <cellStyle name="Normal 4 8 2" xfId="803"/>
    <cellStyle name="Normal 4 8 2 2" xfId="4660"/>
    <cellStyle name="Normal 4 8 3" xfId="4491"/>
    <cellStyle name="Normal 4 9" xfId="647"/>
    <cellStyle name="Normal 4 9 2" xfId="4505"/>
    <cellStyle name="Normal 4_Evolución de becas SEP-UAM-PRONABES" xfId="2885"/>
    <cellStyle name="Normal 40" xfId="2886"/>
    <cellStyle name="Normal 40 2" xfId="2887"/>
    <cellStyle name="Normal 40 2 2" xfId="2888"/>
    <cellStyle name="Normal 40 2 2 2" xfId="6251"/>
    <cellStyle name="Normal 40 2 3" xfId="6250"/>
    <cellStyle name="Normal 40 3" xfId="2889"/>
    <cellStyle name="Normal 40 3 2" xfId="6252"/>
    <cellStyle name="Normal 40 4" xfId="6249"/>
    <cellStyle name="Normal 41" xfId="819"/>
    <cellStyle name="Normal 41 2" xfId="2890"/>
    <cellStyle name="Normal 41 2 2" xfId="6253"/>
    <cellStyle name="Normal 41 3" xfId="4675"/>
    <cellStyle name="Normal 42" xfId="2891"/>
    <cellStyle name="Normal 42 2" xfId="2892"/>
    <cellStyle name="Normal 42 3" xfId="6254"/>
    <cellStyle name="Normal 43" xfId="2893"/>
    <cellStyle name="Normal 43 2" xfId="2894"/>
    <cellStyle name="Normal 43 2 2" xfId="6256"/>
    <cellStyle name="Normal 43 3" xfId="6255"/>
    <cellStyle name="Normal 44" xfId="2895"/>
    <cellStyle name="Normal 44 2" xfId="6257"/>
    <cellStyle name="Normal 45" xfId="2896"/>
    <cellStyle name="Normal 45 2" xfId="6258"/>
    <cellStyle name="Normal 46" xfId="2897"/>
    <cellStyle name="Normal 46 2" xfId="6259"/>
    <cellStyle name="Normal 47" xfId="2898"/>
    <cellStyle name="Normal 48" xfId="2899"/>
    <cellStyle name="Normal 49" xfId="2900"/>
    <cellStyle name="Normal 5" xfId="42"/>
    <cellStyle name="Normal 5 2" xfId="259"/>
    <cellStyle name="Normal 5 2 2" xfId="3985"/>
    <cellStyle name="Normal 5 3" xfId="376"/>
    <cellStyle name="Normal 5 3 2" xfId="3951"/>
    <cellStyle name="Normal 5 4" xfId="2901"/>
    <cellStyle name="Normal 5 4 2" xfId="6260"/>
    <cellStyle name="Normal 5 5" xfId="3807"/>
    <cellStyle name="Normal 5_Evolución de becas SEP-UAM-PRONABES" xfId="2902"/>
    <cellStyle name="Normal 50" xfId="2903"/>
    <cellStyle name="Normal 51" xfId="2904"/>
    <cellStyle name="Normal 52" xfId="2905"/>
    <cellStyle name="Normal 53" xfId="2906"/>
    <cellStyle name="Normal 54" xfId="2907"/>
    <cellStyle name="Normal 55" xfId="2908"/>
    <cellStyle name="Normal 56" xfId="2909"/>
    <cellStyle name="Normal 57" xfId="2910"/>
    <cellStyle name="Normal 58" xfId="2911"/>
    <cellStyle name="Normal 59" xfId="2912"/>
    <cellStyle name="Normal 6" xfId="65"/>
    <cellStyle name="Normal 6 2" xfId="196"/>
    <cellStyle name="Normal 6 2 2" xfId="197"/>
    <cellStyle name="Normal 6 2 2 2" xfId="2913"/>
    <cellStyle name="Normal 6 2 2 2 2" xfId="2914"/>
    <cellStyle name="Normal 6 2 2 3" xfId="2915"/>
    <cellStyle name="Normal 6 2 2 4" xfId="3954"/>
    <cellStyle name="Normal 6 2 3" xfId="2916"/>
    <cellStyle name="Normal 6 2 3 2" xfId="2917"/>
    <cellStyle name="Normal 6 2 4" xfId="2918"/>
    <cellStyle name="Normal 6 2 5" xfId="3953"/>
    <cellStyle name="Normal 6 2_ARTURO SSMC110113xls" xfId="2919"/>
    <cellStyle name="Normal 6 3" xfId="198"/>
    <cellStyle name="Normal 6 3 2" xfId="199"/>
    <cellStyle name="Normal 6 3 2 2" xfId="2920"/>
    <cellStyle name="Normal 6 3 2 2 2" xfId="2921"/>
    <cellStyle name="Normal 6 3 2 3" xfId="2922"/>
    <cellStyle name="Normal 6 3 2 4" xfId="3956"/>
    <cellStyle name="Normal 6 3 3" xfId="2923"/>
    <cellStyle name="Normal 6 3 3 2" xfId="2924"/>
    <cellStyle name="Normal 6 3 4" xfId="2925"/>
    <cellStyle name="Normal 6 3 5" xfId="3955"/>
    <cellStyle name="Normal 6 3_ARTURO SSMC110113xls" xfId="2926"/>
    <cellStyle name="Normal 6 4" xfId="200"/>
    <cellStyle name="Normal 6 4 2" xfId="2927"/>
    <cellStyle name="Normal 6 4 2 2" xfId="2928"/>
    <cellStyle name="Normal 6 4 3" xfId="2929"/>
    <cellStyle name="Normal 6 4 4" xfId="3957"/>
    <cellStyle name="Normal 6 5" xfId="2930"/>
    <cellStyle name="Normal 6 5 2" xfId="2931"/>
    <cellStyle name="Normal 6 6" xfId="2932"/>
    <cellStyle name="Normal 6 7" xfId="3952"/>
    <cellStyle name="Normal 6_ARTURO SSMC110113xls" xfId="2933"/>
    <cellStyle name="Normal 60" xfId="2934"/>
    <cellStyle name="Normal 61" xfId="2935"/>
    <cellStyle name="Normal 62" xfId="2936"/>
    <cellStyle name="Normal 63" xfId="2937"/>
    <cellStyle name="Normal 64" xfId="2938"/>
    <cellStyle name="Normal 65" xfId="2939"/>
    <cellStyle name="Normal 66" xfId="2940"/>
    <cellStyle name="Normal 67" xfId="2941"/>
    <cellStyle name="Normal 68" xfId="2942"/>
    <cellStyle name="Normal 69" xfId="2943"/>
    <cellStyle name="Normal 7" xfId="66"/>
    <cellStyle name="Normal 7 10" xfId="2944"/>
    <cellStyle name="Normal 7 10 2" xfId="2945"/>
    <cellStyle name="Normal 7 10 2 2" xfId="6264"/>
    <cellStyle name="Normal 7 10 3" xfId="6263"/>
    <cellStyle name="Normal 7 11" xfId="2946"/>
    <cellStyle name="Normal 7 11 2" xfId="6265"/>
    <cellStyle name="Normal 7 12" xfId="3958"/>
    <cellStyle name="Normal 7 13" xfId="4254"/>
    <cellStyle name="Normal 7 2" xfId="201"/>
    <cellStyle name="Normal 7 2 10" xfId="2947"/>
    <cellStyle name="Normal 7 2 10 2" xfId="6266"/>
    <cellStyle name="Normal 7 2 11" xfId="3959"/>
    <cellStyle name="Normal 7 2 12" xfId="4291"/>
    <cellStyle name="Normal 7 2 2" xfId="284"/>
    <cellStyle name="Normal 7 2 2 2" xfId="326"/>
    <cellStyle name="Normal 7 2 2 2 2" xfId="733"/>
    <cellStyle name="Normal 7 2 2 2 2 2" xfId="2948"/>
    <cellStyle name="Normal 7 2 2 2 2 2 2" xfId="6267"/>
    <cellStyle name="Normal 7 2 2 2 2 3" xfId="4591"/>
    <cellStyle name="Normal 7 2 2 2 3" xfId="2949"/>
    <cellStyle name="Normal 7 2 2 2 3 2" xfId="6268"/>
    <cellStyle name="Normal 7 2 2 2 4" xfId="4372"/>
    <cellStyle name="Normal 7 2 2 3" xfId="691"/>
    <cellStyle name="Normal 7 2 2 3 2" xfId="2950"/>
    <cellStyle name="Normal 7 2 2 3 2 2" xfId="6269"/>
    <cellStyle name="Normal 7 2 2 3 3" xfId="4549"/>
    <cellStyle name="Normal 7 2 2 4" xfId="2951"/>
    <cellStyle name="Normal 7 2 2 4 2" xfId="6270"/>
    <cellStyle name="Normal 7 2 2 5" xfId="4330"/>
    <cellStyle name="Normal 7 2 3" xfId="325"/>
    <cellStyle name="Normal 7 2 3 2" xfId="732"/>
    <cellStyle name="Normal 7 2 3 2 2" xfId="2952"/>
    <cellStyle name="Normal 7 2 3 2 2 2" xfId="2953"/>
    <cellStyle name="Normal 7 2 3 2 2 2 2" xfId="6272"/>
    <cellStyle name="Normal 7 2 3 2 2 3" xfId="6271"/>
    <cellStyle name="Normal 7 2 3 2 3" xfId="2954"/>
    <cellStyle name="Normal 7 2 3 2 3 2" xfId="6273"/>
    <cellStyle name="Normal 7 2 3 2 4" xfId="4590"/>
    <cellStyle name="Normal 7 2 3 3" xfId="2955"/>
    <cellStyle name="Normal 7 2 3 3 2" xfId="2956"/>
    <cellStyle name="Normal 7 2 3 3 2 2" xfId="6275"/>
    <cellStyle name="Normal 7 2 3 3 3" xfId="6274"/>
    <cellStyle name="Normal 7 2 3 4" xfId="2957"/>
    <cellStyle name="Normal 7 2 3 4 2" xfId="6276"/>
    <cellStyle name="Normal 7 2 3 5" xfId="4371"/>
    <cellStyle name="Normal 7 2 4" xfId="378"/>
    <cellStyle name="Normal 7 2 4 2" xfId="767"/>
    <cellStyle name="Normal 7 2 4 2 2" xfId="2958"/>
    <cellStyle name="Normal 7 2 4 2 2 2" xfId="2959"/>
    <cellStyle name="Normal 7 2 4 2 2 2 2" xfId="6278"/>
    <cellStyle name="Normal 7 2 4 2 2 3" xfId="6277"/>
    <cellStyle name="Normal 7 2 4 2 3" xfId="2960"/>
    <cellStyle name="Normal 7 2 4 2 3 2" xfId="6279"/>
    <cellStyle name="Normal 7 2 4 2 4" xfId="4625"/>
    <cellStyle name="Normal 7 2 4 3" xfId="2961"/>
    <cellStyle name="Normal 7 2 4 3 2" xfId="2962"/>
    <cellStyle name="Normal 7 2 4 3 2 2" xfId="6281"/>
    <cellStyle name="Normal 7 2 4 3 3" xfId="6280"/>
    <cellStyle name="Normal 7 2 4 4" xfId="2963"/>
    <cellStyle name="Normal 7 2 4 4 2" xfId="6282"/>
    <cellStyle name="Normal 7 2 4 5" xfId="4415"/>
    <cellStyle name="Normal 7 2 5" xfId="661"/>
    <cellStyle name="Normal 7 2 5 2" xfId="2964"/>
    <cellStyle name="Normal 7 2 5 2 2" xfId="2965"/>
    <cellStyle name="Normal 7 2 5 2 2 2" xfId="2966"/>
    <cellStyle name="Normal 7 2 5 2 2 2 2" xfId="6285"/>
    <cellStyle name="Normal 7 2 5 2 2 3" xfId="6284"/>
    <cellStyle name="Normal 7 2 5 2 3" xfId="2967"/>
    <cellStyle name="Normal 7 2 5 2 3 2" xfId="6286"/>
    <cellStyle name="Normal 7 2 5 2 4" xfId="6283"/>
    <cellStyle name="Normal 7 2 5 3" xfId="2968"/>
    <cellStyle name="Normal 7 2 5 3 2" xfId="2969"/>
    <cellStyle name="Normal 7 2 5 3 2 2" xfId="6288"/>
    <cellStyle name="Normal 7 2 5 3 3" xfId="6287"/>
    <cellStyle name="Normal 7 2 5 4" xfId="2970"/>
    <cellStyle name="Normal 7 2 5 4 2" xfId="6289"/>
    <cellStyle name="Normal 7 2 5 5" xfId="4519"/>
    <cellStyle name="Normal 7 2 6" xfId="2971"/>
    <cellStyle name="Normal 7 2 6 2" xfId="2972"/>
    <cellStyle name="Normal 7 2 6 2 2" xfId="2973"/>
    <cellStyle name="Normal 7 2 6 2 2 2" xfId="2974"/>
    <cellStyle name="Normal 7 2 6 2 2 2 2" xfId="6293"/>
    <cellStyle name="Normal 7 2 6 2 2 3" xfId="6292"/>
    <cellStyle name="Normal 7 2 6 2 3" xfId="2975"/>
    <cellStyle name="Normal 7 2 6 2 3 2" xfId="6294"/>
    <cellStyle name="Normal 7 2 6 2 4" xfId="6291"/>
    <cellStyle name="Normal 7 2 6 3" xfId="2976"/>
    <cellStyle name="Normal 7 2 6 3 2" xfId="2977"/>
    <cellStyle name="Normal 7 2 6 3 2 2" xfId="6296"/>
    <cellStyle name="Normal 7 2 6 3 3" xfId="6295"/>
    <cellStyle name="Normal 7 2 6 4" xfId="2978"/>
    <cellStyle name="Normal 7 2 6 4 2" xfId="6297"/>
    <cellStyle name="Normal 7 2 6 5" xfId="6290"/>
    <cellStyle name="Normal 7 2 7" xfId="2979"/>
    <cellStyle name="Normal 7 2 7 2" xfId="2980"/>
    <cellStyle name="Normal 7 2 7 2 2" xfId="2981"/>
    <cellStyle name="Normal 7 2 7 2 2 2" xfId="2982"/>
    <cellStyle name="Normal 7 2 7 2 2 2 2" xfId="6301"/>
    <cellStyle name="Normal 7 2 7 2 2 3" xfId="6300"/>
    <cellStyle name="Normal 7 2 7 2 3" xfId="2983"/>
    <cellStyle name="Normal 7 2 7 2 3 2" xfId="6302"/>
    <cellStyle name="Normal 7 2 7 2 4" xfId="6299"/>
    <cellStyle name="Normal 7 2 7 3" xfId="2984"/>
    <cellStyle name="Normal 7 2 7 3 2" xfId="2985"/>
    <cellStyle name="Normal 7 2 7 3 2 2" xfId="6304"/>
    <cellStyle name="Normal 7 2 7 3 3" xfId="6303"/>
    <cellStyle name="Normal 7 2 7 4" xfId="2986"/>
    <cellStyle name="Normal 7 2 7 4 2" xfId="6305"/>
    <cellStyle name="Normal 7 2 7 5" xfId="6298"/>
    <cellStyle name="Normal 7 2 8" xfId="2987"/>
    <cellStyle name="Normal 7 2 8 2" xfId="2988"/>
    <cellStyle name="Normal 7 2 8 2 2" xfId="2989"/>
    <cellStyle name="Normal 7 2 8 2 2 2" xfId="6308"/>
    <cellStyle name="Normal 7 2 8 2 3" xfId="6307"/>
    <cellStyle name="Normal 7 2 8 3" xfId="2990"/>
    <cellStyle name="Normal 7 2 8 3 2" xfId="6309"/>
    <cellStyle name="Normal 7 2 8 4" xfId="6306"/>
    <cellStyle name="Normal 7 2 9" xfId="2991"/>
    <cellStyle name="Normal 7 2 9 2" xfId="2992"/>
    <cellStyle name="Normal 7 2 9 2 2" xfId="6311"/>
    <cellStyle name="Normal 7 2 9 3" xfId="6310"/>
    <cellStyle name="Normal 7 3" xfId="271"/>
    <cellStyle name="Normal 7 3 2" xfId="327"/>
    <cellStyle name="Normal 7 3 2 2" xfId="734"/>
    <cellStyle name="Normal 7 3 2 2 2" xfId="2993"/>
    <cellStyle name="Normal 7 3 2 2 2 2" xfId="6312"/>
    <cellStyle name="Normal 7 3 2 2 3" xfId="4592"/>
    <cellStyle name="Normal 7 3 2 3" xfId="2994"/>
    <cellStyle name="Normal 7 3 2 3 2" xfId="6313"/>
    <cellStyle name="Normal 7 3 2 4" xfId="4373"/>
    <cellStyle name="Normal 7 3 3" xfId="678"/>
    <cellStyle name="Normal 7 3 3 2" xfId="2995"/>
    <cellStyle name="Normal 7 3 3 2 2" xfId="6314"/>
    <cellStyle name="Normal 7 3 3 3" xfId="4536"/>
    <cellStyle name="Normal 7 3 4" xfId="2996"/>
    <cellStyle name="Normal 7 3 4 2" xfId="6315"/>
    <cellStyle name="Normal 7 3 5" xfId="4317"/>
    <cellStyle name="Normal 7 4" xfId="324"/>
    <cellStyle name="Normal 7 4 2" xfId="731"/>
    <cellStyle name="Normal 7 4 2 2" xfId="2997"/>
    <cellStyle name="Normal 7 4 2 2 2" xfId="2998"/>
    <cellStyle name="Normal 7 4 2 2 2 2" xfId="6317"/>
    <cellStyle name="Normal 7 4 2 2 3" xfId="6316"/>
    <cellStyle name="Normal 7 4 2 3" xfId="2999"/>
    <cellStyle name="Normal 7 4 2 3 2" xfId="6318"/>
    <cellStyle name="Normal 7 4 2 4" xfId="4589"/>
    <cellStyle name="Normal 7 4 3" xfId="3000"/>
    <cellStyle name="Normal 7 4 3 2" xfId="3001"/>
    <cellStyle name="Normal 7 4 3 2 2" xfId="6320"/>
    <cellStyle name="Normal 7 4 3 3" xfId="6319"/>
    <cellStyle name="Normal 7 4 4" xfId="3002"/>
    <cellStyle name="Normal 7 4 4 2" xfId="6321"/>
    <cellStyle name="Normal 7 4 5" xfId="4370"/>
    <cellStyle name="Normal 7 5" xfId="377"/>
    <cellStyle name="Normal 7 5 2" xfId="766"/>
    <cellStyle name="Normal 7 5 2 2" xfId="3003"/>
    <cellStyle name="Normal 7 5 2 2 2" xfId="3004"/>
    <cellStyle name="Normal 7 5 2 2 2 2" xfId="6323"/>
    <cellStyle name="Normal 7 5 2 2 3" xfId="6322"/>
    <cellStyle name="Normal 7 5 2 3" xfId="3005"/>
    <cellStyle name="Normal 7 5 2 3 2" xfId="6324"/>
    <cellStyle name="Normal 7 5 2 4" xfId="4624"/>
    <cellStyle name="Normal 7 5 3" xfId="3006"/>
    <cellStyle name="Normal 7 5 3 2" xfId="3007"/>
    <cellStyle name="Normal 7 5 3 2 2" xfId="6326"/>
    <cellStyle name="Normal 7 5 3 3" xfId="6325"/>
    <cellStyle name="Normal 7 5 4" xfId="3008"/>
    <cellStyle name="Normal 7 5 4 2" xfId="6327"/>
    <cellStyle name="Normal 7 5 5" xfId="4414"/>
    <cellStyle name="Normal 7 6" xfId="633"/>
    <cellStyle name="Normal 7 6 2" xfId="804"/>
    <cellStyle name="Normal 7 6 2 2" xfId="3009"/>
    <cellStyle name="Normal 7 6 2 2 2" xfId="3010"/>
    <cellStyle name="Normal 7 6 2 2 2 2" xfId="6329"/>
    <cellStyle name="Normal 7 6 2 2 3" xfId="6328"/>
    <cellStyle name="Normal 7 6 2 3" xfId="3011"/>
    <cellStyle name="Normal 7 6 2 3 2" xfId="6330"/>
    <cellStyle name="Normal 7 6 2 4" xfId="4661"/>
    <cellStyle name="Normal 7 6 3" xfId="3012"/>
    <cellStyle name="Normal 7 6 3 2" xfId="3013"/>
    <cellStyle name="Normal 7 6 3 2 2" xfId="6332"/>
    <cellStyle name="Normal 7 6 3 3" xfId="6331"/>
    <cellStyle name="Normal 7 6 4" xfId="3014"/>
    <cellStyle name="Normal 7 6 4 2" xfId="6333"/>
    <cellStyle name="Normal 7 6 5" xfId="4492"/>
    <cellStyle name="Normal 7 7" xfId="648"/>
    <cellStyle name="Normal 7 7 2" xfId="3015"/>
    <cellStyle name="Normal 7 7 2 2" xfId="3016"/>
    <cellStyle name="Normal 7 7 2 2 2" xfId="3017"/>
    <cellStyle name="Normal 7 7 2 2 2 2" xfId="6336"/>
    <cellStyle name="Normal 7 7 2 2 3" xfId="6335"/>
    <cellStyle name="Normal 7 7 2 3" xfId="3018"/>
    <cellStyle name="Normal 7 7 2 3 2" xfId="6337"/>
    <cellStyle name="Normal 7 7 2 4" xfId="6334"/>
    <cellStyle name="Normal 7 7 3" xfId="3019"/>
    <cellStyle name="Normal 7 7 3 2" xfId="3020"/>
    <cellStyle name="Normal 7 7 3 2 2" xfId="6339"/>
    <cellStyle name="Normal 7 7 3 3" xfId="6338"/>
    <cellStyle name="Normal 7 7 4" xfId="3021"/>
    <cellStyle name="Normal 7 7 4 2" xfId="6340"/>
    <cellStyle name="Normal 7 7 5" xfId="4506"/>
    <cellStyle name="Normal 7 8" xfId="3022"/>
    <cellStyle name="Normal 7 8 2" xfId="3023"/>
    <cellStyle name="Normal 7 8 2 2" xfId="3024"/>
    <cellStyle name="Normal 7 8 2 2 2" xfId="3025"/>
    <cellStyle name="Normal 7 8 2 2 2 2" xfId="6344"/>
    <cellStyle name="Normal 7 8 2 2 3" xfId="6343"/>
    <cellStyle name="Normal 7 8 2 3" xfId="3026"/>
    <cellStyle name="Normal 7 8 2 3 2" xfId="6345"/>
    <cellStyle name="Normal 7 8 2 4" xfId="6342"/>
    <cellStyle name="Normal 7 8 3" xfId="3027"/>
    <cellStyle name="Normal 7 8 3 2" xfId="3028"/>
    <cellStyle name="Normal 7 8 3 2 2" xfId="6347"/>
    <cellStyle name="Normal 7 8 3 3" xfId="6346"/>
    <cellStyle name="Normal 7 8 4" xfId="3029"/>
    <cellStyle name="Normal 7 8 4 2" xfId="6348"/>
    <cellStyle name="Normal 7 8 5" xfId="6341"/>
    <cellStyle name="Normal 7 9" xfId="3030"/>
    <cellStyle name="Normal 7 9 2" xfId="3031"/>
    <cellStyle name="Normal 7 9 2 2" xfId="3032"/>
    <cellStyle name="Normal 7 9 2 2 2" xfId="6351"/>
    <cellStyle name="Normal 7 9 2 3" xfId="6350"/>
    <cellStyle name="Normal 7 9 3" xfId="3033"/>
    <cellStyle name="Normal 7 9 3 2" xfId="6352"/>
    <cellStyle name="Normal 7 9 4" xfId="6349"/>
    <cellStyle name="Normal 7_ARTURO SSMC110113xls" xfId="3034"/>
    <cellStyle name="Normal 70" xfId="3035"/>
    <cellStyle name="Normal 71" xfId="3036"/>
    <cellStyle name="Normal 72" xfId="3037"/>
    <cellStyle name="Normal 73" xfId="3038"/>
    <cellStyle name="Normal 74" xfId="3039"/>
    <cellStyle name="Normal 75" xfId="3040"/>
    <cellStyle name="Normal 76" xfId="3041"/>
    <cellStyle name="Normal 77" xfId="3042"/>
    <cellStyle name="Normal 78" xfId="3043"/>
    <cellStyle name="Normal 79" xfId="3044"/>
    <cellStyle name="Normal 8" xfId="67"/>
    <cellStyle name="Normal 8 2" xfId="202"/>
    <cellStyle name="Normal 8 2 10" xfId="3045"/>
    <cellStyle name="Normal 8 2 10 2" xfId="6353"/>
    <cellStyle name="Normal 8 2 11" xfId="3961"/>
    <cellStyle name="Normal 8 2 12" xfId="4292"/>
    <cellStyle name="Normal 8 2 2" xfId="285"/>
    <cellStyle name="Normal 8 2 2 2" xfId="330"/>
    <cellStyle name="Normal 8 2 2 2 2" xfId="737"/>
    <cellStyle name="Normal 8 2 2 2 2 2" xfId="3046"/>
    <cellStyle name="Normal 8 2 2 2 2 2 2" xfId="6354"/>
    <cellStyle name="Normal 8 2 2 2 2 3" xfId="4595"/>
    <cellStyle name="Normal 8 2 2 2 3" xfId="3047"/>
    <cellStyle name="Normal 8 2 2 2 3 2" xfId="6355"/>
    <cellStyle name="Normal 8 2 2 2 4" xfId="4376"/>
    <cellStyle name="Normal 8 2 2 3" xfId="692"/>
    <cellStyle name="Normal 8 2 2 3 2" xfId="3048"/>
    <cellStyle name="Normal 8 2 2 3 2 2" xfId="6356"/>
    <cellStyle name="Normal 8 2 2 3 3" xfId="4550"/>
    <cellStyle name="Normal 8 2 2 4" xfId="3049"/>
    <cellStyle name="Normal 8 2 2 4 2" xfId="6357"/>
    <cellStyle name="Normal 8 2 2 5" xfId="4331"/>
    <cellStyle name="Normal 8 2 3" xfId="329"/>
    <cellStyle name="Normal 8 2 3 2" xfId="736"/>
    <cellStyle name="Normal 8 2 3 2 2" xfId="3050"/>
    <cellStyle name="Normal 8 2 3 2 2 2" xfId="3051"/>
    <cellStyle name="Normal 8 2 3 2 2 2 2" xfId="6359"/>
    <cellStyle name="Normal 8 2 3 2 2 3" xfId="6358"/>
    <cellStyle name="Normal 8 2 3 2 3" xfId="3052"/>
    <cellStyle name="Normal 8 2 3 2 3 2" xfId="6360"/>
    <cellStyle name="Normal 8 2 3 2 4" xfId="4594"/>
    <cellStyle name="Normal 8 2 3 3" xfId="3053"/>
    <cellStyle name="Normal 8 2 3 3 2" xfId="3054"/>
    <cellStyle name="Normal 8 2 3 3 2 2" xfId="6362"/>
    <cellStyle name="Normal 8 2 3 3 3" xfId="6361"/>
    <cellStyle name="Normal 8 2 3 4" xfId="3055"/>
    <cellStyle name="Normal 8 2 3 4 2" xfId="6363"/>
    <cellStyle name="Normal 8 2 3 5" xfId="4375"/>
    <cellStyle name="Normal 8 2 4" xfId="380"/>
    <cellStyle name="Normal 8 2 4 2" xfId="768"/>
    <cellStyle name="Normal 8 2 4 2 2" xfId="3056"/>
    <cellStyle name="Normal 8 2 4 2 2 2" xfId="3057"/>
    <cellStyle name="Normal 8 2 4 2 2 2 2" xfId="6365"/>
    <cellStyle name="Normal 8 2 4 2 2 3" xfId="6364"/>
    <cellStyle name="Normal 8 2 4 2 3" xfId="3058"/>
    <cellStyle name="Normal 8 2 4 2 3 2" xfId="6366"/>
    <cellStyle name="Normal 8 2 4 2 4" xfId="4626"/>
    <cellStyle name="Normal 8 2 4 3" xfId="3059"/>
    <cellStyle name="Normal 8 2 4 3 2" xfId="3060"/>
    <cellStyle name="Normal 8 2 4 3 2 2" xfId="6368"/>
    <cellStyle name="Normal 8 2 4 3 3" xfId="6367"/>
    <cellStyle name="Normal 8 2 4 4" xfId="3061"/>
    <cellStyle name="Normal 8 2 4 4 2" xfId="6369"/>
    <cellStyle name="Normal 8 2 4 5" xfId="4416"/>
    <cellStyle name="Normal 8 2 5" xfId="662"/>
    <cellStyle name="Normal 8 2 5 2" xfId="3062"/>
    <cellStyle name="Normal 8 2 5 2 2" xfId="3063"/>
    <cellStyle name="Normal 8 2 5 2 2 2" xfId="3064"/>
    <cellStyle name="Normal 8 2 5 2 2 2 2" xfId="6372"/>
    <cellStyle name="Normal 8 2 5 2 2 3" xfId="6371"/>
    <cellStyle name="Normal 8 2 5 2 3" xfId="3065"/>
    <cellStyle name="Normal 8 2 5 2 3 2" xfId="6373"/>
    <cellStyle name="Normal 8 2 5 2 4" xfId="6370"/>
    <cellStyle name="Normal 8 2 5 3" xfId="3066"/>
    <cellStyle name="Normal 8 2 5 3 2" xfId="3067"/>
    <cellStyle name="Normal 8 2 5 3 2 2" xfId="6375"/>
    <cellStyle name="Normal 8 2 5 3 3" xfId="6374"/>
    <cellStyle name="Normal 8 2 5 4" xfId="3068"/>
    <cellStyle name="Normal 8 2 5 4 2" xfId="6376"/>
    <cellStyle name="Normal 8 2 5 5" xfId="4520"/>
    <cellStyle name="Normal 8 2 6" xfId="3069"/>
    <cellStyle name="Normal 8 2 6 2" xfId="3070"/>
    <cellStyle name="Normal 8 2 6 2 2" xfId="3071"/>
    <cellStyle name="Normal 8 2 6 2 2 2" xfId="3072"/>
    <cellStyle name="Normal 8 2 6 2 2 2 2" xfId="6380"/>
    <cellStyle name="Normal 8 2 6 2 2 3" xfId="6379"/>
    <cellStyle name="Normal 8 2 6 2 3" xfId="3073"/>
    <cellStyle name="Normal 8 2 6 2 3 2" xfId="6381"/>
    <cellStyle name="Normal 8 2 6 2 4" xfId="6378"/>
    <cellStyle name="Normal 8 2 6 3" xfId="3074"/>
    <cellStyle name="Normal 8 2 6 3 2" xfId="3075"/>
    <cellStyle name="Normal 8 2 6 3 2 2" xfId="6383"/>
    <cellStyle name="Normal 8 2 6 3 3" xfId="6382"/>
    <cellStyle name="Normal 8 2 6 4" xfId="3076"/>
    <cellStyle name="Normal 8 2 6 4 2" xfId="6384"/>
    <cellStyle name="Normal 8 2 6 5" xfId="6377"/>
    <cellStyle name="Normal 8 2 7" xfId="3077"/>
    <cellStyle name="Normal 8 2 7 2" xfId="3078"/>
    <cellStyle name="Normal 8 2 7 2 2" xfId="3079"/>
    <cellStyle name="Normal 8 2 7 2 2 2" xfId="3080"/>
    <cellStyle name="Normal 8 2 7 2 2 2 2" xfId="6388"/>
    <cellStyle name="Normal 8 2 7 2 2 3" xfId="6387"/>
    <cellStyle name="Normal 8 2 7 2 3" xfId="3081"/>
    <cellStyle name="Normal 8 2 7 2 3 2" xfId="6389"/>
    <cellStyle name="Normal 8 2 7 2 4" xfId="6386"/>
    <cellStyle name="Normal 8 2 7 3" xfId="3082"/>
    <cellStyle name="Normal 8 2 7 3 2" xfId="3083"/>
    <cellStyle name="Normal 8 2 7 3 2 2" xfId="6391"/>
    <cellStyle name="Normal 8 2 7 3 3" xfId="6390"/>
    <cellStyle name="Normal 8 2 7 4" xfId="3084"/>
    <cellStyle name="Normal 8 2 7 4 2" xfId="6392"/>
    <cellStyle name="Normal 8 2 7 5" xfId="6385"/>
    <cellStyle name="Normal 8 2 8" xfId="3085"/>
    <cellStyle name="Normal 8 2 8 2" xfId="3086"/>
    <cellStyle name="Normal 8 2 8 2 2" xfId="3087"/>
    <cellStyle name="Normal 8 2 8 2 2 2" xfId="6395"/>
    <cellStyle name="Normal 8 2 8 2 3" xfId="6394"/>
    <cellStyle name="Normal 8 2 8 3" xfId="3088"/>
    <cellStyle name="Normal 8 2 8 3 2" xfId="6396"/>
    <cellStyle name="Normal 8 2 8 4" xfId="6393"/>
    <cellStyle name="Normal 8 2 9" xfId="3089"/>
    <cellStyle name="Normal 8 2 9 2" xfId="3090"/>
    <cellStyle name="Normal 8 2 9 2 2" xfId="6398"/>
    <cellStyle name="Normal 8 2 9 3" xfId="6397"/>
    <cellStyle name="Normal 8 3" xfId="272"/>
    <cellStyle name="Normal 8 3 2" xfId="331"/>
    <cellStyle name="Normal 8 3 2 2" xfId="738"/>
    <cellStyle name="Normal 8 3 2 2 2" xfId="4596"/>
    <cellStyle name="Normal 8 3 2 3" xfId="4377"/>
    <cellStyle name="Normal 8 3 3" xfId="398"/>
    <cellStyle name="Normal 8 3 4" xfId="679"/>
    <cellStyle name="Normal 8 3 4 2" xfId="4537"/>
    <cellStyle name="Normal 8 3 5" xfId="3986"/>
    <cellStyle name="Normal 8 3 6" xfId="4318"/>
    <cellStyle name="Normal 8 4" xfId="328"/>
    <cellStyle name="Normal 8 4 2" xfId="735"/>
    <cellStyle name="Normal 8 4 2 2" xfId="4593"/>
    <cellStyle name="Normal 8 4 3" xfId="4374"/>
    <cellStyle name="Normal 8 5" xfId="379"/>
    <cellStyle name="Normal 8 6" xfId="629"/>
    <cellStyle name="Normal 8 6 2" xfId="800"/>
    <cellStyle name="Normal 8 6 2 2" xfId="4657"/>
    <cellStyle name="Normal 8 6 3" xfId="4488"/>
    <cellStyle name="Normal 8 7" xfId="649"/>
    <cellStyle name="Normal 8 7 2" xfId="4507"/>
    <cellStyle name="Normal 8 8" xfId="3960"/>
    <cellStyle name="Normal 8 9" xfId="4255"/>
    <cellStyle name="Normal 8_Evolución de becas SEP-UAM-PRONABES" xfId="3091"/>
    <cellStyle name="Normal 80" xfId="3092"/>
    <cellStyle name="Normal 81" xfId="3093"/>
    <cellStyle name="Normal 82" xfId="3094"/>
    <cellStyle name="Normal 83" xfId="3095"/>
    <cellStyle name="Normal 84" xfId="3096"/>
    <cellStyle name="Normal 85" xfId="3097"/>
    <cellStyle name="Normal 86" xfId="3098"/>
    <cellStyle name="Normal 87" xfId="3099"/>
    <cellStyle name="Normal 88" xfId="3100"/>
    <cellStyle name="Normal 89" xfId="3101"/>
    <cellStyle name="Normal 9" xfId="68"/>
    <cellStyle name="Normal 9 10" xfId="3102"/>
    <cellStyle name="Normal 9 10 2" xfId="643"/>
    <cellStyle name="Normal 9 10 2 2" xfId="814"/>
    <cellStyle name="Normal 9 10 2 2 2" xfId="4671"/>
    <cellStyle name="Normal 9 10 2 3" xfId="4502"/>
    <cellStyle name="Normal 9 10 3" xfId="6399"/>
    <cellStyle name="Normal 9 11" xfId="644"/>
    <cellStyle name="Normal 9 11 2" xfId="815"/>
    <cellStyle name="Normal 9 11 2 2" xfId="4672"/>
    <cellStyle name="Normal 9 11 3" xfId="4503"/>
    <cellStyle name="Normal 9 2" xfId="203"/>
    <cellStyle name="Normal 9 2 10" xfId="3103"/>
    <cellStyle name="Normal 9 2 10 2" xfId="6400"/>
    <cellStyle name="Normal 9 2 11" xfId="3963"/>
    <cellStyle name="Normal 9 2 12" xfId="4293"/>
    <cellStyle name="Normal 9 2 2" xfId="286"/>
    <cellStyle name="Normal 9 2 2 2" xfId="334"/>
    <cellStyle name="Normal 9 2 2 2 2" xfId="741"/>
    <cellStyle name="Normal 9 2 2 2 2 2" xfId="3104"/>
    <cellStyle name="Normal 9 2 2 2 2 2 2" xfId="6401"/>
    <cellStyle name="Normal 9 2 2 2 2 3" xfId="4599"/>
    <cellStyle name="Normal 9 2 2 2 3" xfId="3105"/>
    <cellStyle name="Normal 9 2 2 2 3 2" xfId="6402"/>
    <cellStyle name="Normal 9 2 2 2 4" xfId="4380"/>
    <cellStyle name="Normal 9 2 2 3" xfId="693"/>
    <cellStyle name="Normal 9 2 2 3 2" xfId="3106"/>
    <cellStyle name="Normal 9 2 2 3 2 2" xfId="6403"/>
    <cellStyle name="Normal 9 2 2 3 3" xfId="4551"/>
    <cellStyle name="Normal 9 2 2 4" xfId="3107"/>
    <cellStyle name="Normal 9 2 2 4 2" xfId="6404"/>
    <cellStyle name="Normal 9 2 2 5" xfId="4332"/>
    <cellStyle name="Normal 9 2 3" xfId="333"/>
    <cellStyle name="Normal 9 2 3 2" xfId="740"/>
    <cellStyle name="Normal 9 2 3 2 2" xfId="3108"/>
    <cellStyle name="Normal 9 2 3 2 2 2" xfId="3109"/>
    <cellStyle name="Normal 9 2 3 2 2 2 2" xfId="6406"/>
    <cellStyle name="Normal 9 2 3 2 2 3" xfId="6405"/>
    <cellStyle name="Normal 9 2 3 2 3" xfId="3110"/>
    <cellStyle name="Normal 9 2 3 2 3 2" xfId="6407"/>
    <cellStyle name="Normal 9 2 3 2 4" xfId="4598"/>
    <cellStyle name="Normal 9 2 3 3" xfId="3111"/>
    <cellStyle name="Normal 9 2 3 3 2" xfId="3112"/>
    <cellStyle name="Normal 9 2 3 3 2 2" xfId="6409"/>
    <cellStyle name="Normal 9 2 3 3 3" xfId="6408"/>
    <cellStyle name="Normal 9 2 3 4" xfId="3113"/>
    <cellStyle name="Normal 9 2 3 4 2" xfId="6410"/>
    <cellStyle name="Normal 9 2 3 5" xfId="4379"/>
    <cellStyle name="Normal 9 2 4" xfId="382"/>
    <cellStyle name="Normal 9 2 4 2" xfId="769"/>
    <cellStyle name="Normal 9 2 4 2 2" xfId="3114"/>
    <cellStyle name="Normal 9 2 4 2 2 2" xfId="3115"/>
    <cellStyle name="Normal 9 2 4 2 2 2 2" xfId="6412"/>
    <cellStyle name="Normal 9 2 4 2 2 3" xfId="6411"/>
    <cellStyle name="Normal 9 2 4 2 3" xfId="3116"/>
    <cellStyle name="Normal 9 2 4 2 3 2" xfId="6413"/>
    <cellStyle name="Normal 9 2 4 2 4" xfId="4627"/>
    <cellStyle name="Normal 9 2 4 3" xfId="3117"/>
    <cellStyle name="Normal 9 2 4 3 2" xfId="3118"/>
    <cellStyle name="Normal 9 2 4 3 2 2" xfId="6415"/>
    <cellStyle name="Normal 9 2 4 3 3" xfId="6414"/>
    <cellStyle name="Normal 9 2 4 4" xfId="3119"/>
    <cellStyle name="Normal 9 2 4 4 2" xfId="6416"/>
    <cellStyle name="Normal 9 2 4 5" xfId="4417"/>
    <cellStyle name="Normal 9 2 5" xfId="663"/>
    <cellStyle name="Normal 9 2 5 2" xfId="3120"/>
    <cellStyle name="Normal 9 2 5 2 2" xfId="3121"/>
    <cellStyle name="Normal 9 2 5 2 2 2" xfId="3122"/>
    <cellStyle name="Normal 9 2 5 2 2 2 2" xfId="6419"/>
    <cellStyle name="Normal 9 2 5 2 2 3" xfId="6418"/>
    <cellStyle name="Normal 9 2 5 2 3" xfId="3123"/>
    <cellStyle name="Normal 9 2 5 2 3 2" xfId="6420"/>
    <cellStyle name="Normal 9 2 5 2 4" xfId="6417"/>
    <cellStyle name="Normal 9 2 5 3" xfId="3124"/>
    <cellStyle name="Normal 9 2 5 3 2" xfId="3125"/>
    <cellStyle name="Normal 9 2 5 3 2 2" xfId="6422"/>
    <cellStyle name="Normal 9 2 5 3 3" xfId="6421"/>
    <cellStyle name="Normal 9 2 5 4" xfId="3126"/>
    <cellStyle name="Normal 9 2 5 4 2" xfId="6423"/>
    <cellStyle name="Normal 9 2 5 5" xfId="4521"/>
    <cellStyle name="Normal 9 2 6" xfId="3127"/>
    <cellStyle name="Normal 9 2 6 2" xfId="3128"/>
    <cellStyle name="Normal 9 2 6 2 2" xfId="3129"/>
    <cellStyle name="Normal 9 2 6 2 2 2" xfId="3130"/>
    <cellStyle name="Normal 9 2 6 2 2 2 2" xfId="6427"/>
    <cellStyle name="Normal 9 2 6 2 2 3" xfId="6426"/>
    <cellStyle name="Normal 9 2 6 2 3" xfId="3131"/>
    <cellStyle name="Normal 9 2 6 2 3 2" xfId="6428"/>
    <cellStyle name="Normal 9 2 6 2 4" xfId="6425"/>
    <cellStyle name="Normal 9 2 6 3" xfId="3132"/>
    <cellStyle name="Normal 9 2 6 3 2" xfId="3133"/>
    <cellStyle name="Normal 9 2 6 3 2 2" xfId="6430"/>
    <cellStyle name="Normal 9 2 6 3 3" xfId="6429"/>
    <cellStyle name="Normal 9 2 6 4" xfId="3134"/>
    <cellStyle name="Normal 9 2 6 4 2" xfId="6431"/>
    <cellStyle name="Normal 9 2 6 5" xfId="6424"/>
    <cellStyle name="Normal 9 2 7" xfId="3135"/>
    <cellStyle name="Normal 9 2 7 2" xfId="3136"/>
    <cellStyle name="Normal 9 2 7 2 2" xfId="3137"/>
    <cellStyle name="Normal 9 2 7 2 2 2" xfId="3138"/>
    <cellStyle name="Normal 9 2 7 2 2 2 2" xfId="6435"/>
    <cellStyle name="Normal 9 2 7 2 2 3" xfId="6434"/>
    <cellStyle name="Normal 9 2 7 2 3" xfId="3139"/>
    <cellStyle name="Normal 9 2 7 2 3 2" xfId="6436"/>
    <cellStyle name="Normal 9 2 7 2 4" xfId="6433"/>
    <cellStyle name="Normal 9 2 7 3" xfId="3140"/>
    <cellStyle name="Normal 9 2 7 3 2" xfId="3141"/>
    <cellStyle name="Normal 9 2 7 3 2 2" xfId="6438"/>
    <cellStyle name="Normal 9 2 7 3 3" xfId="6437"/>
    <cellStyle name="Normal 9 2 7 4" xfId="3142"/>
    <cellStyle name="Normal 9 2 7 4 2" xfId="6439"/>
    <cellStyle name="Normal 9 2 7 5" xfId="6432"/>
    <cellStyle name="Normal 9 2 8" xfId="3143"/>
    <cellStyle name="Normal 9 2 8 2" xfId="3144"/>
    <cellStyle name="Normal 9 2 8 2 2" xfId="3145"/>
    <cellStyle name="Normal 9 2 8 2 2 2" xfId="6442"/>
    <cellStyle name="Normal 9 2 8 2 3" xfId="6441"/>
    <cellStyle name="Normal 9 2 8 3" xfId="3146"/>
    <cellStyle name="Normal 9 2 8 3 2" xfId="6443"/>
    <cellStyle name="Normal 9 2 8 4" xfId="6440"/>
    <cellStyle name="Normal 9 2 9" xfId="3147"/>
    <cellStyle name="Normal 9 2 9 2" xfId="3148"/>
    <cellStyle name="Normal 9 2 9 2 2" xfId="6445"/>
    <cellStyle name="Normal 9 2 9 3" xfId="6444"/>
    <cellStyle name="Normal 9 3" xfId="273"/>
    <cellStyle name="Normal 9 3 2" xfId="335"/>
    <cellStyle name="Normal 9 3 2 2" xfId="742"/>
    <cellStyle name="Normal 9 3 2 2 2" xfId="4600"/>
    <cellStyle name="Normal 9 3 2 3" xfId="4381"/>
    <cellStyle name="Normal 9 3 3" xfId="399"/>
    <cellStyle name="Normal 9 3 4" xfId="680"/>
    <cellStyle name="Normal 9 3 4 2" xfId="4538"/>
    <cellStyle name="Normal 9 3 5" xfId="3987"/>
    <cellStyle name="Normal 9 3 6" xfId="4319"/>
    <cellStyle name="Normal 9 4" xfId="332"/>
    <cellStyle name="Normal 9 4 2" xfId="515"/>
    <cellStyle name="Normal 9 4 2 2" xfId="790"/>
    <cellStyle name="Normal 9 4 2 2 2" xfId="4647"/>
    <cellStyle name="Normal 9 4 2 3" xfId="4079"/>
    <cellStyle name="Normal 9 4 2 4" xfId="4476"/>
    <cellStyle name="Normal 9 4 3" xfId="739"/>
    <cellStyle name="Normal 9 4 3 2" xfId="4597"/>
    <cellStyle name="Normal 9 4 4" xfId="4078"/>
    <cellStyle name="Normal 9 4 5" xfId="4378"/>
    <cellStyle name="Normal 9 4 7" xfId="3149"/>
    <cellStyle name="Normal 9 4 7 2" xfId="6446"/>
    <cellStyle name="Normal 9 5" xfId="381"/>
    <cellStyle name="Normal 9 6" xfId="650"/>
    <cellStyle name="Normal 9 6 2" xfId="4508"/>
    <cellStyle name="Normal 9 7" xfId="3962"/>
    <cellStyle name="Normal 9 8" xfId="4256"/>
    <cellStyle name="Normal 9_Evolución de becas SEP-UAM-PRONABES" xfId="3150"/>
    <cellStyle name="Normal 90" xfId="3151"/>
    <cellStyle name="Normal 91" xfId="3152"/>
    <cellStyle name="Normal 92" xfId="3153"/>
    <cellStyle name="Normal 93" xfId="3154"/>
    <cellStyle name="Normal 94" xfId="3155"/>
    <cellStyle name="Normal 95" xfId="3156"/>
    <cellStyle name="Normal 96" xfId="3157"/>
    <cellStyle name="Normal 97" xfId="3158"/>
    <cellStyle name="Normal 98" xfId="3159"/>
    <cellStyle name="Normal 99" xfId="3160"/>
    <cellStyle name="Normal_ACADÉMICOS 2003-2007 v2" xfId="43"/>
    <cellStyle name="Normal_EGRESO Y ESGREO ACUMULADO" xfId="44"/>
    <cellStyle name="Normal_Hoja1" xfId="45"/>
    <cellStyle name="Normal_Hoja2" xfId="46"/>
    <cellStyle name="Normal_Hoja2_1" xfId="47"/>
    <cellStyle name="Normal_Hoja3" xfId="48"/>
    <cellStyle name="Notas" xfId="49" builtinId="10" customBuiltin="1"/>
    <cellStyle name="Notas 2" xfId="204"/>
    <cellStyle name="Notas 2 10" xfId="3989"/>
    <cellStyle name="Notas 2 11" xfId="5860"/>
    <cellStyle name="Notas 2 2" xfId="400"/>
    <cellStyle name="Notas 2 2 10" xfId="5078"/>
    <cellStyle name="Notas 2 2 2" xfId="416"/>
    <cellStyle name="Notas 2 2 2 10" xfId="5074"/>
    <cellStyle name="Notas 2 2 2 2" xfId="435"/>
    <cellStyle name="Notas 2 2 2 2 10" xfId="3161"/>
    <cellStyle name="Notas 2 2 2 2 10 2" xfId="6766"/>
    <cellStyle name="Notas 2 2 2 2 11" xfId="3162"/>
    <cellStyle name="Notas 2 2 2 2 11 2" xfId="6767"/>
    <cellStyle name="Notas 2 2 2 2 12" xfId="3163"/>
    <cellStyle name="Notas 2 2 2 2 12 2" xfId="6768"/>
    <cellStyle name="Notas 2 2 2 2 13" xfId="4080"/>
    <cellStyle name="Notas 2 2 2 2 14" xfId="5061"/>
    <cellStyle name="Notas 2 2 2 2 2" xfId="516"/>
    <cellStyle name="Notas 2 2 2 2 2 2" xfId="3164"/>
    <cellStyle name="Notas 2 2 2 2 2 2 2" xfId="6769"/>
    <cellStyle name="Notas 2 2 2 2 2 3" xfId="3165"/>
    <cellStyle name="Notas 2 2 2 2 2 3 2" xfId="6770"/>
    <cellStyle name="Notas 2 2 2 2 2 4" xfId="3166"/>
    <cellStyle name="Notas 2 2 2 2 2 4 2" xfId="6771"/>
    <cellStyle name="Notas 2 2 2 2 2 5" xfId="3167"/>
    <cellStyle name="Notas 2 2 2 2 2 5 2" xfId="6772"/>
    <cellStyle name="Notas 2 2 2 2 2 6" xfId="4081"/>
    <cellStyle name="Notas 2 2 2 2 2 7" xfId="4265"/>
    <cellStyle name="Notas 2 2 2 2 3" xfId="517"/>
    <cellStyle name="Notas 2 2 2 2 3 2" xfId="3168"/>
    <cellStyle name="Notas 2 2 2 2 3 2 2" xfId="6773"/>
    <cellStyle name="Notas 2 2 2 2 3 3" xfId="3169"/>
    <cellStyle name="Notas 2 2 2 2 3 3 2" xfId="6774"/>
    <cellStyle name="Notas 2 2 2 2 3 4" xfId="3170"/>
    <cellStyle name="Notas 2 2 2 2 3 4 2" xfId="6775"/>
    <cellStyle name="Notas 2 2 2 2 3 5" xfId="3171"/>
    <cellStyle name="Notas 2 2 2 2 3 5 2" xfId="6776"/>
    <cellStyle name="Notas 2 2 2 2 3 6" xfId="4082"/>
    <cellStyle name="Notas 2 2 2 2 3 7" xfId="4237"/>
    <cellStyle name="Notas 2 2 2 2 4" xfId="518"/>
    <cellStyle name="Notas 2 2 2 2 4 2" xfId="3172"/>
    <cellStyle name="Notas 2 2 2 2 4 2 2" xfId="6777"/>
    <cellStyle name="Notas 2 2 2 2 4 3" xfId="3173"/>
    <cellStyle name="Notas 2 2 2 2 4 3 2" xfId="6778"/>
    <cellStyle name="Notas 2 2 2 2 4 4" xfId="3174"/>
    <cellStyle name="Notas 2 2 2 2 4 4 2" xfId="6779"/>
    <cellStyle name="Notas 2 2 2 2 4 5" xfId="3175"/>
    <cellStyle name="Notas 2 2 2 2 4 5 2" xfId="6780"/>
    <cellStyle name="Notas 2 2 2 2 4 6" xfId="4083"/>
    <cellStyle name="Notas 2 2 2 2 4 7" xfId="4306"/>
    <cellStyle name="Notas 2 2 2 2 5" xfId="519"/>
    <cellStyle name="Notas 2 2 2 2 5 2" xfId="3176"/>
    <cellStyle name="Notas 2 2 2 2 5 2 2" xfId="6781"/>
    <cellStyle name="Notas 2 2 2 2 5 3" xfId="3177"/>
    <cellStyle name="Notas 2 2 2 2 5 3 2" xfId="6782"/>
    <cellStyle name="Notas 2 2 2 2 5 4" xfId="3178"/>
    <cellStyle name="Notas 2 2 2 2 5 4 2" xfId="6783"/>
    <cellStyle name="Notas 2 2 2 2 5 5" xfId="3179"/>
    <cellStyle name="Notas 2 2 2 2 5 5 2" xfId="6784"/>
    <cellStyle name="Notas 2 2 2 2 5 6" xfId="4084"/>
    <cellStyle name="Notas 2 2 2 2 5 7" xfId="4264"/>
    <cellStyle name="Notas 2 2 2 2 6" xfId="520"/>
    <cellStyle name="Notas 2 2 2 2 6 2" xfId="3180"/>
    <cellStyle name="Notas 2 2 2 2 6 2 2" xfId="6785"/>
    <cellStyle name="Notas 2 2 2 2 6 3" xfId="3181"/>
    <cellStyle name="Notas 2 2 2 2 6 3 2" xfId="6786"/>
    <cellStyle name="Notas 2 2 2 2 6 4" xfId="3182"/>
    <cellStyle name="Notas 2 2 2 2 6 4 2" xfId="6787"/>
    <cellStyle name="Notas 2 2 2 2 6 5" xfId="3183"/>
    <cellStyle name="Notas 2 2 2 2 6 5 2" xfId="6788"/>
    <cellStyle name="Notas 2 2 2 2 6 6" xfId="4085"/>
    <cellStyle name="Notas 2 2 2 2 6 7" xfId="4236"/>
    <cellStyle name="Notas 2 2 2 2 7" xfId="521"/>
    <cellStyle name="Notas 2 2 2 2 7 2" xfId="3184"/>
    <cellStyle name="Notas 2 2 2 2 7 2 2" xfId="6789"/>
    <cellStyle name="Notas 2 2 2 2 7 3" xfId="3185"/>
    <cellStyle name="Notas 2 2 2 2 7 3 2" xfId="6790"/>
    <cellStyle name="Notas 2 2 2 2 7 4" xfId="3186"/>
    <cellStyle name="Notas 2 2 2 2 7 4 2" xfId="6791"/>
    <cellStyle name="Notas 2 2 2 2 7 5" xfId="3187"/>
    <cellStyle name="Notas 2 2 2 2 7 5 2" xfId="6792"/>
    <cellStyle name="Notas 2 2 2 2 7 6" xfId="4086"/>
    <cellStyle name="Notas 2 2 2 2 7 7" xfId="4249"/>
    <cellStyle name="Notas 2 2 2 2 8" xfId="522"/>
    <cellStyle name="Notas 2 2 2 2 8 2" xfId="3188"/>
    <cellStyle name="Notas 2 2 2 2 8 2 2" xfId="6793"/>
    <cellStyle name="Notas 2 2 2 2 8 3" xfId="3189"/>
    <cellStyle name="Notas 2 2 2 2 8 3 2" xfId="6794"/>
    <cellStyle name="Notas 2 2 2 2 8 4" xfId="3190"/>
    <cellStyle name="Notas 2 2 2 2 8 4 2" xfId="6795"/>
    <cellStyle name="Notas 2 2 2 2 8 5" xfId="3191"/>
    <cellStyle name="Notas 2 2 2 2 8 5 2" xfId="6796"/>
    <cellStyle name="Notas 2 2 2 2 8 6" xfId="4087"/>
    <cellStyle name="Notas 2 2 2 2 8 7" xfId="4399"/>
    <cellStyle name="Notas 2 2 2 2 9" xfId="3192"/>
    <cellStyle name="Notas 2 2 2 2 9 2" xfId="6797"/>
    <cellStyle name="Notas 2 2 2 3" xfId="523"/>
    <cellStyle name="Notas 2 2 2 3 2" xfId="3193"/>
    <cellStyle name="Notas 2 2 2 3 2 2" xfId="6798"/>
    <cellStyle name="Notas 2 2 2 3 3" xfId="3194"/>
    <cellStyle name="Notas 2 2 2 3 3 2" xfId="6799"/>
    <cellStyle name="Notas 2 2 2 3 4" xfId="3195"/>
    <cellStyle name="Notas 2 2 2 3 4 2" xfId="6800"/>
    <cellStyle name="Notas 2 2 2 3 5" xfId="3196"/>
    <cellStyle name="Notas 2 2 2 3 5 2" xfId="6801"/>
    <cellStyle name="Notas 2 2 2 3 6" xfId="4088"/>
    <cellStyle name="Notas 2 2 2 3 7" xfId="5025"/>
    <cellStyle name="Notas 2 2 2 4" xfId="524"/>
    <cellStyle name="Notas 2 2 2 4 2" xfId="3197"/>
    <cellStyle name="Notas 2 2 2 4 2 2" xfId="6802"/>
    <cellStyle name="Notas 2 2 2 4 3" xfId="3198"/>
    <cellStyle name="Notas 2 2 2 4 3 2" xfId="6803"/>
    <cellStyle name="Notas 2 2 2 4 4" xfId="3199"/>
    <cellStyle name="Notas 2 2 2 4 4 2" xfId="6804"/>
    <cellStyle name="Notas 2 2 2 4 5" xfId="3200"/>
    <cellStyle name="Notas 2 2 2 4 5 2" xfId="6805"/>
    <cellStyle name="Notas 2 2 2 4 6" xfId="4089"/>
    <cellStyle name="Notas 2 2 2 4 7" xfId="5024"/>
    <cellStyle name="Notas 2 2 2 5" xfId="525"/>
    <cellStyle name="Notas 2 2 2 5 2" xfId="3201"/>
    <cellStyle name="Notas 2 2 2 5 2 2" xfId="6806"/>
    <cellStyle name="Notas 2 2 2 5 3" xfId="3202"/>
    <cellStyle name="Notas 2 2 2 5 3 2" xfId="6807"/>
    <cellStyle name="Notas 2 2 2 5 4" xfId="3203"/>
    <cellStyle name="Notas 2 2 2 5 4 2" xfId="6808"/>
    <cellStyle name="Notas 2 2 2 5 5" xfId="3204"/>
    <cellStyle name="Notas 2 2 2 5 5 2" xfId="6809"/>
    <cellStyle name="Notas 2 2 2 5 6" xfId="4090"/>
    <cellStyle name="Notas 2 2 2 5 7" xfId="5022"/>
    <cellStyle name="Notas 2 2 2 6" xfId="526"/>
    <cellStyle name="Notas 2 2 2 6 2" xfId="3205"/>
    <cellStyle name="Notas 2 2 2 6 2 2" xfId="6810"/>
    <cellStyle name="Notas 2 2 2 6 3" xfId="3206"/>
    <cellStyle name="Notas 2 2 2 6 3 2" xfId="6811"/>
    <cellStyle name="Notas 2 2 2 6 4" xfId="3207"/>
    <cellStyle name="Notas 2 2 2 6 4 2" xfId="6812"/>
    <cellStyle name="Notas 2 2 2 6 5" xfId="3208"/>
    <cellStyle name="Notas 2 2 2 6 5 2" xfId="6813"/>
    <cellStyle name="Notas 2 2 2 6 6" xfId="4091"/>
    <cellStyle name="Notas 2 2 2 6 7" xfId="5020"/>
    <cellStyle name="Notas 2 2 2 7" xfId="3209"/>
    <cellStyle name="Notas 2 2 2 7 2" xfId="6814"/>
    <cellStyle name="Notas 2 2 2 8" xfId="4003"/>
    <cellStyle name="Notas 2 2 2 9" xfId="4202"/>
    <cellStyle name="Notas 2 2 3" xfId="430"/>
    <cellStyle name="Notas 2 2 3 10" xfId="4092"/>
    <cellStyle name="Notas 2 2 3 11" xfId="5065"/>
    <cellStyle name="Notas 2 2 3 2" xfId="527"/>
    <cellStyle name="Notas 2 2 3 2 2" xfId="3210"/>
    <cellStyle name="Notas 2 2 3 2 2 2" xfId="6815"/>
    <cellStyle name="Notas 2 2 3 2 3" xfId="3211"/>
    <cellStyle name="Notas 2 2 3 2 3 2" xfId="6816"/>
    <cellStyle name="Notas 2 2 3 2 4" xfId="3212"/>
    <cellStyle name="Notas 2 2 3 2 4 2" xfId="6817"/>
    <cellStyle name="Notas 2 2 3 2 5" xfId="3213"/>
    <cellStyle name="Notas 2 2 3 2 5 2" xfId="6818"/>
    <cellStyle name="Notas 2 2 3 2 6" xfId="4093"/>
    <cellStyle name="Notas 2 2 3 2 7" xfId="4398"/>
    <cellStyle name="Notas 2 2 3 3" xfId="528"/>
    <cellStyle name="Notas 2 2 3 3 2" xfId="3214"/>
    <cellStyle name="Notas 2 2 3 3 2 2" xfId="6819"/>
    <cellStyle name="Notas 2 2 3 3 3" xfId="3215"/>
    <cellStyle name="Notas 2 2 3 3 3 2" xfId="6820"/>
    <cellStyle name="Notas 2 2 3 3 4" xfId="3216"/>
    <cellStyle name="Notas 2 2 3 3 4 2" xfId="6821"/>
    <cellStyle name="Notas 2 2 3 3 5" xfId="3217"/>
    <cellStyle name="Notas 2 2 3 3 5 2" xfId="6822"/>
    <cellStyle name="Notas 2 2 3 3 6" xfId="4094"/>
    <cellStyle name="Notas 2 2 3 3 7" xfId="4397"/>
    <cellStyle name="Notas 2 2 3 4" xfId="529"/>
    <cellStyle name="Notas 2 2 3 4 2" xfId="3218"/>
    <cellStyle name="Notas 2 2 3 4 2 2" xfId="6823"/>
    <cellStyle name="Notas 2 2 3 4 3" xfId="3219"/>
    <cellStyle name="Notas 2 2 3 4 3 2" xfId="6824"/>
    <cellStyle name="Notas 2 2 3 4 4" xfId="3220"/>
    <cellStyle name="Notas 2 2 3 4 4 2" xfId="6825"/>
    <cellStyle name="Notas 2 2 3 4 5" xfId="3221"/>
    <cellStyle name="Notas 2 2 3 4 5 2" xfId="6826"/>
    <cellStyle name="Notas 2 2 3 4 6" xfId="4095"/>
    <cellStyle name="Notas 2 2 3 4 7" xfId="5018"/>
    <cellStyle name="Notas 2 2 3 5" xfId="530"/>
    <cellStyle name="Notas 2 2 3 5 2" xfId="3222"/>
    <cellStyle name="Notas 2 2 3 5 2 2" xfId="6827"/>
    <cellStyle name="Notas 2 2 3 5 3" xfId="3223"/>
    <cellStyle name="Notas 2 2 3 5 3 2" xfId="6828"/>
    <cellStyle name="Notas 2 2 3 5 4" xfId="3224"/>
    <cellStyle name="Notas 2 2 3 5 4 2" xfId="6829"/>
    <cellStyle name="Notas 2 2 3 5 5" xfId="3225"/>
    <cellStyle name="Notas 2 2 3 5 5 2" xfId="6830"/>
    <cellStyle name="Notas 2 2 3 5 6" xfId="4096"/>
    <cellStyle name="Notas 2 2 3 5 7" xfId="5017"/>
    <cellStyle name="Notas 2 2 3 6" xfId="531"/>
    <cellStyle name="Notas 2 2 3 6 2" xfId="3226"/>
    <cellStyle name="Notas 2 2 3 6 2 2" xfId="6831"/>
    <cellStyle name="Notas 2 2 3 6 3" xfId="3227"/>
    <cellStyle name="Notas 2 2 3 6 3 2" xfId="6832"/>
    <cellStyle name="Notas 2 2 3 6 4" xfId="3228"/>
    <cellStyle name="Notas 2 2 3 6 4 2" xfId="6833"/>
    <cellStyle name="Notas 2 2 3 6 5" xfId="3229"/>
    <cellStyle name="Notas 2 2 3 6 5 2" xfId="6834"/>
    <cellStyle name="Notas 2 2 3 6 6" xfId="4097"/>
    <cellStyle name="Notas 2 2 3 6 7" xfId="5016"/>
    <cellStyle name="Notas 2 2 3 7" xfId="532"/>
    <cellStyle name="Notas 2 2 3 7 2" xfId="3230"/>
    <cellStyle name="Notas 2 2 3 7 2 2" xfId="6835"/>
    <cellStyle name="Notas 2 2 3 7 3" xfId="3231"/>
    <cellStyle name="Notas 2 2 3 7 3 2" xfId="6836"/>
    <cellStyle name="Notas 2 2 3 7 4" xfId="3232"/>
    <cellStyle name="Notas 2 2 3 7 4 2" xfId="6837"/>
    <cellStyle name="Notas 2 2 3 7 5" xfId="3233"/>
    <cellStyle name="Notas 2 2 3 7 5 2" xfId="6838"/>
    <cellStyle name="Notas 2 2 3 7 6" xfId="4098"/>
    <cellStyle name="Notas 2 2 3 7 7" xfId="5014"/>
    <cellStyle name="Notas 2 2 3 8" xfId="533"/>
    <cellStyle name="Notas 2 2 3 8 2" xfId="3234"/>
    <cellStyle name="Notas 2 2 3 8 2 2" xfId="6839"/>
    <cellStyle name="Notas 2 2 3 8 3" xfId="3235"/>
    <cellStyle name="Notas 2 2 3 8 3 2" xfId="6840"/>
    <cellStyle name="Notas 2 2 3 8 4" xfId="3236"/>
    <cellStyle name="Notas 2 2 3 8 4 2" xfId="6841"/>
    <cellStyle name="Notas 2 2 3 8 5" xfId="3237"/>
    <cellStyle name="Notas 2 2 3 8 5 2" xfId="6842"/>
    <cellStyle name="Notas 2 2 3 8 6" xfId="4099"/>
    <cellStyle name="Notas 2 2 3 8 7" xfId="5013"/>
    <cellStyle name="Notas 2 2 3 9" xfId="3238"/>
    <cellStyle name="Notas 2 2 3 9 2" xfId="6843"/>
    <cellStyle name="Notas 2 2 4" xfId="534"/>
    <cellStyle name="Notas 2 2 4 2" xfId="3239"/>
    <cellStyle name="Notas 2 2 4 2 2" xfId="6844"/>
    <cellStyle name="Notas 2 2 4 3" xfId="3240"/>
    <cellStyle name="Notas 2 2 4 3 2" xfId="6845"/>
    <cellStyle name="Notas 2 2 4 4" xfId="3241"/>
    <cellStyle name="Notas 2 2 4 4 2" xfId="6846"/>
    <cellStyle name="Notas 2 2 4 5" xfId="3242"/>
    <cellStyle name="Notas 2 2 4 5 2" xfId="6847"/>
    <cellStyle name="Notas 2 2 4 6" xfId="4100"/>
    <cellStyle name="Notas 2 2 4 7" xfId="4396"/>
    <cellStyle name="Notas 2 2 5" xfId="535"/>
    <cellStyle name="Notas 2 2 5 2" xfId="3243"/>
    <cellStyle name="Notas 2 2 5 2 2" xfId="6848"/>
    <cellStyle name="Notas 2 2 5 3" xfId="3244"/>
    <cellStyle name="Notas 2 2 5 3 2" xfId="6849"/>
    <cellStyle name="Notas 2 2 5 4" xfId="3245"/>
    <cellStyle name="Notas 2 2 5 4 2" xfId="6850"/>
    <cellStyle name="Notas 2 2 5 5" xfId="3246"/>
    <cellStyle name="Notas 2 2 5 5 2" xfId="6851"/>
    <cellStyle name="Notas 2 2 5 6" xfId="4101"/>
    <cellStyle name="Notas 2 2 5 7" xfId="4395"/>
    <cellStyle name="Notas 2 2 6" xfId="536"/>
    <cellStyle name="Notas 2 2 6 2" xfId="3247"/>
    <cellStyle name="Notas 2 2 6 2 2" xfId="6852"/>
    <cellStyle name="Notas 2 2 6 3" xfId="3248"/>
    <cellStyle name="Notas 2 2 6 3 2" xfId="6853"/>
    <cellStyle name="Notas 2 2 6 4" xfId="3249"/>
    <cellStyle name="Notas 2 2 6 4 2" xfId="6854"/>
    <cellStyle name="Notas 2 2 6 5" xfId="3250"/>
    <cellStyle name="Notas 2 2 6 5 2" xfId="6855"/>
    <cellStyle name="Notas 2 2 6 6" xfId="4102"/>
    <cellStyle name="Notas 2 2 6 7" xfId="4305"/>
    <cellStyle name="Notas 2 2 7" xfId="3251"/>
    <cellStyle name="Notas 2 2 7 2" xfId="6856"/>
    <cellStyle name="Notas 2 2 8" xfId="3988"/>
    <cellStyle name="Notas 2 2 9" xfId="4206"/>
    <cellStyle name="Notas 2 3" xfId="417"/>
    <cellStyle name="Notas 2 3 10" xfId="5073"/>
    <cellStyle name="Notas 2 3 2" xfId="436"/>
    <cellStyle name="Notas 2 3 2 10" xfId="3252"/>
    <cellStyle name="Notas 2 3 2 10 2" xfId="6857"/>
    <cellStyle name="Notas 2 3 2 11" xfId="3253"/>
    <cellStyle name="Notas 2 3 2 11 2" xfId="6858"/>
    <cellStyle name="Notas 2 3 2 12" xfId="3254"/>
    <cellStyle name="Notas 2 3 2 12 2" xfId="6859"/>
    <cellStyle name="Notas 2 3 2 13" xfId="4103"/>
    <cellStyle name="Notas 2 3 2 14" xfId="5060"/>
    <cellStyle name="Notas 2 3 2 2" xfId="537"/>
    <cellStyle name="Notas 2 3 2 2 2" xfId="3255"/>
    <cellStyle name="Notas 2 3 2 2 2 2" xfId="6860"/>
    <cellStyle name="Notas 2 3 2 2 3" xfId="3256"/>
    <cellStyle name="Notas 2 3 2 2 3 2" xfId="6861"/>
    <cellStyle name="Notas 2 3 2 2 4" xfId="3257"/>
    <cellStyle name="Notas 2 3 2 2 4 2" xfId="6862"/>
    <cellStyle name="Notas 2 3 2 2 5" xfId="3258"/>
    <cellStyle name="Notas 2 3 2 2 5 2" xfId="6863"/>
    <cellStyle name="Notas 2 3 2 2 6" xfId="4104"/>
    <cellStyle name="Notas 2 3 2 2 7" xfId="4263"/>
    <cellStyle name="Notas 2 3 2 3" xfId="538"/>
    <cellStyle name="Notas 2 3 2 3 2" xfId="3259"/>
    <cellStyle name="Notas 2 3 2 3 2 2" xfId="6864"/>
    <cellStyle name="Notas 2 3 2 3 3" xfId="3260"/>
    <cellStyle name="Notas 2 3 2 3 3 2" xfId="6865"/>
    <cellStyle name="Notas 2 3 2 3 4" xfId="3261"/>
    <cellStyle name="Notas 2 3 2 3 4 2" xfId="6866"/>
    <cellStyle name="Notas 2 3 2 3 5" xfId="3262"/>
    <cellStyle name="Notas 2 3 2 3 5 2" xfId="6867"/>
    <cellStyle name="Notas 2 3 2 3 6" xfId="4105"/>
    <cellStyle name="Notas 2 3 2 3 7" xfId="4235"/>
    <cellStyle name="Notas 2 3 2 4" xfId="539"/>
    <cellStyle name="Notas 2 3 2 4 2" xfId="3263"/>
    <cellStyle name="Notas 2 3 2 4 2 2" xfId="6868"/>
    <cellStyle name="Notas 2 3 2 4 3" xfId="3264"/>
    <cellStyle name="Notas 2 3 2 4 3 2" xfId="6869"/>
    <cellStyle name="Notas 2 3 2 4 4" xfId="3265"/>
    <cellStyle name="Notas 2 3 2 4 4 2" xfId="6870"/>
    <cellStyle name="Notas 2 3 2 4 5" xfId="3266"/>
    <cellStyle name="Notas 2 3 2 4 5 2" xfId="6871"/>
    <cellStyle name="Notas 2 3 2 4 6" xfId="4106"/>
    <cellStyle name="Notas 2 3 2 4 7" xfId="4304"/>
    <cellStyle name="Notas 2 3 2 5" xfId="540"/>
    <cellStyle name="Notas 2 3 2 5 2" xfId="3267"/>
    <cellStyle name="Notas 2 3 2 5 2 2" xfId="6872"/>
    <cellStyle name="Notas 2 3 2 5 3" xfId="3268"/>
    <cellStyle name="Notas 2 3 2 5 3 2" xfId="6873"/>
    <cellStyle name="Notas 2 3 2 5 4" xfId="3269"/>
    <cellStyle name="Notas 2 3 2 5 4 2" xfId="6874"/>
    <cellStyle name="Notas 2 3 2 5 5" xfId="3270"/>
    <cellStyle name="Notas 2 3 2 5 5 2" xfId="6875"/>
    <cellStyle name="Notas 2 3 2 5 6" xfId="4107"/>
    <cellStyle name="Notas 2 3 2 5 7" xfId="4262"/>
    <cellStyle name="Notas 2 3 2 6" xfId="541"/>
    <cellStyle name="Notas 2 3 2 6 2" xfId="3271"/>
    <cellStyle name="Notas 2 3 2 6 2 2" xfId="6876"/>
    <cellStyle name="Notas 2 3 2 6 3" xfId="3272"/>
    <cellStyle name="Notas 2 3 2 6 3 2" xfId="6877"/>
    <cellStyle name="Notas 2 3 2 6 4" xfId="3273"/>
    <cellStyle name="Notas 2 3 2 6 4 2" xfId="6878"/>
    <cellStyle name="Notas 2 3 2 6 5" xfId="3274"/>
    <cellStyle name="Notas 2 3 2 6 5 2" xfId="6879"/>
    <cellStyle name="Notas 2 3 2 6 6" xfId="4108"/>
    <cellStyle name="Notas 2 3 2 6 7" xfId="4234"/>
    <cellStyle name="Notas 2 3 2 7" xfId="542"/>
    <cellStyle name="Notas 2 3 2 7 2" xfId="3275"/>
    <cellStyle name="Notas 2 3 2 7 2 2" xfId="6880"/>
    <cellStyle name="Notas 2 3 2 7 3" xfId="3276"/>
    <cellStyle name="Notas 2 3 2 7 3 2" xfId="6881"/>
    <cellStyle name="Notas 2 3 2 7 4" xfId="3277"/>
    <cellStyle name="Notas 2 3 2 7 4 2" xfId="6882"/>
    <cellStyle name="Notas 2 3 2 7 5" xfId="3278"/>
    <cellStyle name="Notas 2 3 2 7 5 2" xfId="6883"/>
    <cellStyle name="Notas 2 3 2 7 6" xfId="4109"/>
    <cellStyle name="Notas 2 3 2 7 7" xfId="5012"/>
    <cellStyle name="Notas 2 3 2 8" xfId="543"/>
    <cellStyle name="Notas 2 3 2 8 2" xfId="3279"/>
    <cellStyle name="Notas 2 3 2 8 2 2" xfId="6884"/>
    <cellStyle name="Notas 2 3 2 8 3" xfId="3280"/>
    <cellStyle name="Notas 2 3 2 8 3 2" xfId="6885"/>
    <cellStyle name="Notas 2 3 2 8 4" xfId="3281"/>
    <cellStyle name="Notas 2 3 2 8 4 2" xfId="6886"/>
    <cellStyle name="Notas 2 3 2 8 5" xfId="3282"/>
    <cellStyle name="Notas 2 3 2 8 5 2" xfId="6887"/>
    <cellStyle name="Notas 2 3 2 8 6" xfId="4110"/>
    <cellStyle name="Notas 2 3 2 8 7" xfId="5011"/>
    <cellStyle name="Notas 2 3 2 9" xfId="3283"/>
    <cellStyle name="Notas 2 3 2 9 2" xfId="6888"/>
    <cellStyle name="Notas 2 3 3" xfId="544"/>
    <cellStyle name="Notas 2 3 3 2" xfId="3284"/>
    <cellStyle name="Notas 2 3 3 2 2" xfId="6889"/>
    <cellStyle name="Notas 2 3 3 3" xfId="3285"/>
    <cellStyle name="Notas 2 3 3 3 2" xfId="6890"/>
    <cellStyle name="Notas 2 3 3 4" xfId="3286"/>
    <cellStyle name="Notas 2 3 3 4 2" xfId="6891"/>
    <cellStyle name="Notas 2 3 3 5" xfId="3287"/>
    <cellStyle name="Notas 2 3 3 5 2" xfId="6892"/>
    <cellStyle name="Notas 2 3 3 6" xfId="4111"/>
    <cellStyle name="Notas 2 3 3 7" xfId="5010"/>
    <cellStyle name="Notas 2 3 4" xfId="545"/>
    <cellStyle name="Notas 2 3 4 2" xfId="3288"/>
    <cellStyle name="Notas 2 3 4 2 2" xfId="6893"/>
    <cellStyle name="Notas 2 3 4 3" xfId="3289"/>
    <cellStyle name="Notas 2 3 4 3 2" xfId="6894"/>
    <cellStyle name="Notas 2 3 4 4" xfId="3290"/>
    <cellStyle name="Notas 2 3 4 4 2" xfId="6895"/>
    <cellStyle name="Notas 2 3 4 5" xfId="3291"/>
    <cellStyle name="Notas 2 3 4 5 2" xfId="6896"/>
    <cellStyle name="Notas 2 3 4 6" xfId="4112"/>
    <cellStyle name="Notas 2 3 4 7" xfId="5009"/>
    <cellStyle name="Notas 2 3 5" xfId="546"/>
    <cellStyle name="Notas 2 3 5 2" xfId="3292"/>
    <cellStyle name="Notas 2 3 5 2 2" xfId="6897"/>
    <cellStyle name="Notas 2 3 5 3" xfId="3293"/>
    <cellStyle name="Notas 2 3 5 3 2" xfId="6898"/>
    <cellStyle name="Notas 2 3 5 4" xfId="3294"/>
    <cellStyle name="Notas 2 3 5 4 2" xfId="6899"/>
    <cellStyle name="Notas 2 3 5 5" xfId="3295"/>
    <cellStyle name="Notas 2 3 5 5 2" xfId="6900"/>
    <cellStyle name="Notas 2 3 5 6" xfId="4113"/>
    <cellStyle name="Notas 2 3 5 7" xfId="5008"/>
    <cellStyle name="Notas 2 3 6" xfId="547"/>
    <cellStyle name="Notas 2 3 6 2" xfId="3296"/>
    <cellStyle name="Notas 2 3 6 2 2" xfId="6901"/>
    <cellStyle name="Notas 2 3 6 3" xfId="3297"/>
    <cellStyle name="Notas 2 3 6 3 2" xfId="6902"/>
    <cellStyle name="Notas 2 3 6 4" xfId="3298"/>
    <cellStyle name="Notas 2 3 6 4 2" xfId="6903"/>
    <cellStyle name="Notas 2 3 6 5" xfId="3299"/>
    <cellStyle name="Notas 2 3 6 5 2" xfId="6904"/>
    <cellStyle name="Notas 2 3 6 6" xfId="4114"/>
    <cellStyle name="Notas 2 3 6 7" xfId="4461"/>
    <cellStyle name="Notas 2 3 7" xfId="3300"/>
    <cellStyle name="Notas 2 3 7 2" xfId="6905"/>
    <cellStyle name="Notas 2 3 8" xfId="4004"/>
    <cellStyle name="Notas 2 3 9" xfId="4196"/>
    <cellStyle name="Notas 2 4" xfId="427"/>
    <cellStyle name="Notas 2 4 10" xfId="4115"/>
    <cellStyle name="Notas 2 4 11" xfId="5067"/>
    <cellStyle name="Notas 2 4 2" xfId="548"/>
    <cellStyle name="Notas 2 4 2 2" xfId="3301"/>
    <cellStyle name="Notas 2 4 2 2 2" xfId="6906"/>
    <cellStyle name="Notas 2 4 2 3" xfId="3302"/>
    <cellStyle name="Notas 2 4 2 3 2" xfId="6907"/>
    <cellStyle name="Notas 2 4 2 4" xfId="3303"/>
    <cellStyle name="Notas 2 4 2 4 2" xfId="6908"/>
    <cellStyle name="Notas 2 4 2 5" xfId="3304"/>
    <cellStyle name="Notas 2 4 2 5 2" xfId="6909"/>
    <cellStyle name="Notas 2 4 2 6" xfId="4116"/>
    <cellStyle name="Notas 2 4 2 7" xfId="5007"/>
    <cellStyle name="Notas 2 4 3" xfId="549"/>
    <cellStyle name="Notas 2 4 3 2" xfId="3305"/>
    <cellStyle name="Notas 2 4 3 2 2" xfId="6910"/>
    <cellStyle name="Notas 2 4 3 3" xfId="3306"/>
    <cellStyle name="Notas 2 4 3 3 2" xfId="6911"/>
    <cellStyle name="Notas 2 4 3 4" xfId="3307"/>
    <cellStyle name="Notas 2 4 3 4 2" xfId="6912"/>
    <cellStyle name="Notas 2 4 3 5" xfId="3308"/>
    <cellStyle name="Notas 2 4 3 5 2" xfId="6913"/>
    <cellStyle name="Notas 2 4 3 6" xfId="4117"/>
    <cellStyle name="Notas 2 4 3 7" xfId="5006"/>
    <cellStyle name="Notas 2 4 4" xfId="550"/>
    <cellStyle name="Notas 2 4 4 2" xfId="3309"/>
    <cellStyle name="Notas 2 4 4 2 2" xfId="6914"/>
    <cellStyle name="Notas 2 4 4 3" xfId="3310"/>
    <cellStyle name="Notas 2 4 4 3 2" xfId="6915"/>
    <cellStyle name="Notas 2 4 4 4" xfId="3311"/>
    <cellStyle name="Notas 2 4 4 4 2" xfId="6916"/>
    <cellStyle name="Notas 2 4 4 5" xfId="3312"/>
    <cellStyle name="Notas 2 4 4 5 2" xfId="6917"/>
    <cellStyle name="Notas 2 4 4 6" xfId="4118"/>
    <cellStyle name="Notas 2 4 4 7" xfId="5005"/>
    <cellStyle name="Notas 2 4 5" xfId="551"/>
    <cellStyle name="Notas 2 4 5 2" xfId="3313"/>
    <cellStyle name="Notas 2 4 5 2 2" xfId="6918"/>
    <cellStyle name="Notas 2 4 5 3" xfId="3314"/>
    <cellStyle name="Notas 2 4 5 3 2" xfId="6919"/>
    <cellStyle name="Notas 2 4 5 4" xfId="3315"/>
    <cellStyle name="Notas 2 4 5 4 2" xfId="6920"/>
    <cellStyle name="Notas 2 4 5 5" xfId="3316"/>
    <cellStyle name="Notas 2 4 5 5 2" xfId="6921"/>
    <cellStyle name="Notas 2 4 5 6" xfId="4119"/>
    <cellStyle name="Notas 2 4 5 7" xfId="5004"/>
    <cellStyle name="Notas 2 4 6" xfId="552"/>
    <cellStyle name="Notas 2 4 6 2" xfId="3317"/>
    <cellStyle name="Notas 2 4 6 2 2" xfId="6922"/>
    <cellStyle name="Notas 2 4 6 3" xfId="3318"/>
    <cellStyle name="Notas 2 4 6 3 2" xfId="6923"/>
    <cellStyle name="Notas 2 4 6 4" xfId="3319"/>
    <cellStyle name="Notas 2 4 6 4 2" xfId="6924"/>
    <cellStyle name="Notas 2 4 6 5" xfId="3320"/>
    <cellStyle name="Notas 2 4 6 5 2" xfId="6925"/>
    <cellStyle name="Notas 2 4 6 6" xfId="4120"/>
    <cellStyle name="Notas 2 4 6 7" xfId="4460"/>
    <cellStyle name="Notas 2 4 7" xfId="553"/>
    <cellStyle name="Notas 2 4 7 2" xfId="3321"/>
    <cellStyle name="Notas 2 4 7 2 2" xfId="6926"/>
    <cellStyle name="Notas 2 4 7 3" xfId="3322"/>
    <cellStyle name="Notas 2 4 7 3 2" xfId="6927"/>
    <cellStyle name="Notas 2 4 7 4" xfId="3323"/>
    <cellStyle name="Notas 2 4 7 4 2" xfId="6928"/>
    <cellStyle name="Notas 2 4 7 5" xfId="3324"/>
    <cellStyle name="Notas 2 4 7 5 2" xfId="6929"/>
    <cellStyle name="Notas 2 4 7 6" xfId="4121"/>
    <cellStyle name="Notas 2 4 7 7" xfId="5003"/>
    <cellStyle name="Notas 2 4 8" xfId="554"/>
    <cellStyle name="Notas 2 4 8 2" xfId="3325"/>
    <cellStyle name="Notas 2 4 8 2 2" xfId="6930"/>
    <cellStyle name="Notas 2 4 8 3" xfId="3326"/>
    <cellStyle name="Notas 2 4 8 3 2" xfId="6931"/>
    <cellStyle name="Notas 2 4 8 4" xfId="3327"/>
    <cellStyle name="Notas 2 4 8 4 2" xfId="6932"/>
    <cellStyle name="Notas 2 4 8 5" xfId="3328"/>
    <cellStyle name="Notas 2 4 8 5 2" xfId="6933"/>
    <cellStyle name="Notas 2 4 8 6" xfId="4122"/>
    <cellStyle name="Notas 2 4 8 7" xfId="5002"/>
    <cellStyle name="Notas 2 4 9" xfId="3329"/>
    <cellStyle name="Notas 2 4 9 2" xfId="6934"/>
    <cellStyle name="Notas 2 5" xfId="555"/>
    <cellStyle name="Notas 2 5 2" xfId="3330"/>
    <cellStyle name="Notas 2 5 2 2" xfId="6935"/>
    <cellStyle name="Notas 2 5 3" xfId="3331"/>
    <cellStyle name="Notas 2 5 3 2" xfId="6936"/>
    <cellStyle name="Notas 2 5 4" xfId="3332"/>
    <cellStyle name="Notas 2 5 4 2" xfId="6937"/>
    <cellStyle name="Notas 2 5 5" xfId="3333"/>
    <cellStyle name="Notas 2 5 5 2" xfId="6938"/>
    <cellStyle name="Notas 2 5 6" xfId="4123"/>
    <cellStyle name="Notas 2 5 7" xfId="5001"/>
    <cellStyle name="Notas 2 6" xfId="556"/>
    <cellStyle name="Notas 2 6 2" xfId="3334"/>
    <cellStyle name="Notas 2 6 2 2" xfId="6939"/>
    <cellStyle name="Notas 2 6 3" xfId="3335"/>
    <cellStyle name="Notas 2 6 3 2" xfId="6940"/>
    <cellStyle name="Notas 2 6 4" xfId="3336"/>
    <cellStyle name="Notas 2 6 4 2" xfId="6941"/>
    <cellStyle name="Notas 2 6 5" xfId="3337"/>
    <cellStyle name="Notas 2 6 5 2" xfId="6942"/>
    <cellStyle name="Notas 2 6 6" xfId="4124"/>
    <cellStyle name="Notas 2 6 7" xfId="5000"/>
    <cellStyle name="Notas 2 7" xfId="557"/>
    <cellStyle name="Notas 2 7 2" xfId="3338"/>
    <cellStyle name="Notas 2 7 2 2" xfId="6943"/>
    <cellStyle name="Notas 2 7 3" xfId="3339"/>
    <cellStyle name="Notas 2 7 3 2" xfId="6944"/>
    <cellStyle name="Notas 2 7 4" xfId="3340"/>
    <cellStyle name="Notas 2 7 4 2" xfId="6945"/>
    <cellStyle name="Notas 2 7 5" xfId="3341"/>
    <cellStyle name="Notas 2 7 5 2" xfId="6946"/>
    <cellStyle name="Notas 2 7 6" xfId="4125"/>
    <cellStyle name="Notas 2 7 7" xfId="4459"/>
    <cellStyle name="Notas 2 8" xfId="3342"/>
    <cellStyle name="Notas 2 8 2" xfId="6947"/>
    <cellStyle name="Notas 2 9" xfId="3964"/>
    <cellStyle name="Notas 3" xfId="260"/>
    <cellStyle name="Notas 3 2" xfId="675"/>
    <cellStyle name="Notas 3 2 2" xfId="4533"/>
    <cellStyle name="Notas 3 2 3" xfId="4949"/>
    <cellStyle name="Notas 3 3" xfId="4313"/>
    <cellStyle name="Notas 3 4" xfId="5659"/>
    <cellStyle name="Notas 4" xfId="3343"/>
    <cellStyle name="Notas 4 2" xfId="6948"/>
    <cellStyle name="Notas 5" xfId="4477"/>
    <cellStyle name="Percent" xfId="383"/>
    <cellStyle name="Percent 2" xfId="3344"/>
    <cellStyle name="Percent 2 2" xfId="3345"/>
    <cellStyle name="Percent 3" xfId="3346"/>
    <cellStyle name="Porcentaje" xfId="50" builtinId="5"/>
    <cellStyle name="Porcentaje 10" xfId="3798"/>
    <cellStyle name="Porcentaje 11" xfId="4222"/>
    <cellStyle name="Porcentaje 12" xfId="7225"/>
    <cellStyle name="Porcentaje 13" xfId="7229"/>
    <cellStyle name="Porcentaje 14" xfId="7255"/>
    <cellStyle name="Porcentaje 15" xfId="7257"/>
    <cellStyle name="Porcentaje 16" xfId="7276"/>
    <cellStyle name="Porcentaje 17" xfId="7280"/>
    <cellStyle name="Porcentaje 18" xfId="7295"/>
    <cellStyle name="Porcentaje 18 2" xfId="7314"/>
    <cellStyle name="Porcentaje 18 3" xfId="7333"/>
    <cellStyle name="Porcentaje 19" xfId="7297"/>
    <cellStyle name="Porcentaje 2" xfId="446"/>
    <cellStyle name="Porcentaje 2 2" xfId="778"/>
    <cellStyle name="Porcentaje 2 2 2" xfId="3347"/>
    <cellStyle name="Porcentaje 2 2 2 2" xfId="3348"/>
    <cellStyle name="Porcentaje 2 2 2 2 2" xfId="3349"/>
    <cellStyle name="Porcentaje 2 2 2 2 3" xfId="6452"/>
    <cellStyle name="Porcentaje 2 2 2 3" xfId="3350"/>
    <cellStyle name="Porcentaje 2 2 2 4" xfId="6451"/>
    <cellStyle name="Porcentaje 2 2 3" xfId="3351"/>
    <cellStyle name="Porcentaje 2 2 3 2" xfId="3352"/>
    <cellStyle name="Porcentaje 2 2 3 2 2" xfId="3353"/>
    <cellStyle name="Porcentaje 2 2 3 2 2 2" xfId="3354"/>
    <cellStyle name="Porcentaje 2 2 3 2 2 2 2" xfId="3355"/>
    <cellStyle name="Porcentaje 2 2 3 2 2 2 2 2" xfId="3356"/>
    <cellStyle name="Porcentaje 2 2 3 2 2 2 2 3" xfId="6457"/>
    <cellStyle name="Porcentaje 2 2 3 2 2 2 3" xfId="3357"/>
    <cellStyle name="Porcentaje 2 2 3 2 2 2 4" xfId="6456"/>
    <cellStyle name="Porcentaje 2 2 3 2 2 3" xfId="3358"/>
    <cellStyle name="Porcentaje 2 2 3 2 2 3 2" xfId="3359"/>
    <cellStyle name="Porcentaje 2 2 3 2 2 3 2 2" xfId="3360"/>
    <cellStyle name="Porcentaje 2 2 3 2 2 3 2 3" xfId="6459"/>
    <cellStyle name="Porcentaje 2 2 3 2 2 3 3" xfId="3361"/>
    <cellStyle name="Porcentaje 2 2 3 2 2 3 4" xfId="6458"/>
    <cellStyle name="Porcentaje 2 2 3 2 2 4" xfId="3362"/>
    <cellStyle name="Porcentaje 2 2 3 2 2 4 2" xfId="3363"/>
    <cellStyle name="Porcentaje 2 2 3 2 2 4 2 2" xfId="3364"/>
    <cellStyle name="Porcentaje 2 2 3 2 2 4 2 3" xfId="6461"/>
    <cellStyle name="Porcentaje 2 2 3 2 2 4 3" xfId="3365"/>
    <cellStyle name="Porcentaje 2 2 3 2 2 4 4" xfId="6460"/>
    <cellStyle name="Porcentaje 2 2 3 2 2 5" xfId="3366"/>
    <cellStyle name="Porcentaje 2 2 3 2 2 5 2" xfId="3367"/>
    <cellStyle name="Porcentaje 2 2 3 2 2 5 3" xfId="6462"/>
    <cellStyle name="Porcentaje 2 2 3 2 2 6" xfId="3368"/>
    <cellStyle name="Porcentaje 2 2 3 2 2 7" xfId="6455"/>
    <cellStyle name="Porcentaje 2 2 3 2 3" xfId="3369"/>
    <cellStyle name="Porcentaje 2 2 3 2 3 2" xfId="3370"/>
    <cellStyle name="Porcentaje 2 2 3 2 3 3" xfId="6463"/>
    <cellStyle name="Porcentaje 2 2 3 2 4" xfId="3371"/>
    <cellStyle name="Porcentaje 2 2 3 2 5" xfId="6454"/>
    <cellStyle name="Porcentaje 2 2 3 3" xfId="3372"/>
    <cellStyle name="Porcentaje 2 2 3 3 2" xfId="3373"/>
    <cellStyle name="Porcentaje 2 2 3 3 3" xfId="6464"/>
    <cellStyle name="Porcentaje 2 2 3 4" xfId="3374"/>
    <cellStyle name="Porcentaje 2 2 3 5" xfId="6453"/>
    <cellStyle name="Porcentaje 2 2 4" xfId="3375"/>
    <cellStyle name="Porcentaje 2 2 4 2" xfId="3376"/>
    <cellStyle name="Porcentaje 2 2 4 3" xfId="6465"/>
    <cellStyle name="Porcentaje 2 2 5" xfId="3377"/>
    <cellStyle name="Porcentaje 2 2 6" xfId="3378"/>
    <cellStyle name="Porcentaje 2 2 7" xfId="4636"/>
    <cellStyle name="Porcentaje 2 3" xfId="3379"/>
    <cellStyle name="Porcentaje 2 4" xfId="4437"/>
    <cellStyle name="Porcentaje 20" xfId="7312"/>
    <cellStyle name="Porcentaje 21" xfId="7331"/>
    <cellStyle name="Porcentaje 3" xfId="447"/>
    <cellStyle name="Porcentaje 3 2" xfId="448"/>
    <cellStyle name="Porcentaje 3 2 2" xfId="780"/>
    <cellStyle name="Porcentaje 3 2 2 2" xfId="3380"/>
    <cellStyle name="Porcentaje 3 2 2 3" xfId="4638"/>
    <cellStyle name="Porcentaje 3 2 3" xfId="3381"/>
    <cellStyle name="Porcentaje 3 2 4" xfId="4439"/>
    <cellStyle name="Porcentaje 3 3" xfId="779"/>
    <cellStyle name="Porcentaje 3 3 2" xfId="3382"/>
    <cellStyle name="Porcentaje 3 3 3" xfId="4637"/>
    <cellStyle name="Porcentaje 3 4" xfId="3383"/>
    <cellStyle name="Porcentaje 3 5" xfId="4438"/>
    <cellStyle name="Porcentaje 4" xfId="449"/>
    <cellStyle name="Porcentaje 4 2" xfId="781"/>
    <cellStyle name="Porcentaje 4 2 2" xfId="3384"/>
    <cellStyle name="Porcentaje 4 2 2 2" xfId="3385"/>
    <cellStyle name="Porcentaje 4 2 2 3" xfId="6466"/>
    <cellStyle name="Porcentaje 4 2 3" xfId="3386"/>
    <cellStyle name="Porcentaje 4 2 4" xfId="4639"/>
    <cellStyle name="Porcentaje 4 3" xfId="3387"/>
    <cellStyle name="Porcentaje 4 3 2" xfId="3388"/>
    <cellStyle name="Porcentaje 4 3 2 2" xfId="3389"/>
    <cellStyle name="Porcentaje 4 3 2 3" xfId="6468"/>
    <cellStyle name="Porcentaje 4 3 3" xfId="3390"/>
    <cellStyle name="Porcentaje 4 3 4" xfId="6467"/>
    <cellStyle name="Porcentaje 4 4" xfId="3391"/>
    <cellStyle name="Porcentaje 4 4 2" xfId="3392"/>
    <cellStyle name="Porcentaje 4 4 2 2" xfId="3393"/>
    <cellStyle name="Porcentaje 4 4 2 2 2" xfId="3394"/>
    <cellStyle name="Porcentaje 4 4 2 2 3" xfId="6471"/>
    <cellStyle name="Porcentaje 4 4 2 3" xfId="3395"/>
    <cellStyle name="Porcentaje 4 4 2 4" xfId="6470"/>
    <cellStyle name="Porcentaje 4 4 3" xfId="3396"/>
    <cellStyle name="Porcentaje 4 4 3 2" xfId="3397"/>
    <cellStyle name="Porcentaje 4 4 3 3" xfId="6472"/>
    <cellStyle name="Porcentaje 4 4 4" xfId="3398"/>
    <cellStyle name="Porcentaje 4 4 5" xfId="6469"/>
    <cellStyle name="Porcentaje 4 5" xfId="3399"/>
    <cellStyle name="Porcentaje 4 5 2" xfId="3400"/>
    <cellStyle name="Porcentaje 4 5 3" xfId="6473"/>
    <cellStyle name="Porcentaje 4 6" xfId="3401"/>
    <cellStyle name="Porcentaje 4 7" xfId="4440"/>
    <cellStyle name="Porcentaje 5" xfId="454"/>
    <cellStyle name="Porcentaje 6" xfId="625"/>
    <cellStyle name="Porcentaje 6 2" xfId="796"/>
    <cellStyle name="Porcentaje 6 2 2" xfId="4653"/>
    <cellStyle name="Porcentaje 6 3" xfId="4484"/>
    <cellStyle name="Porcentaje 7" xfId="628"/>
    <cellStyle name="Porcentaje 7 2" xfId="799"/>
    <cellStyle name="Porcentaje 7 2 2" xfId="4656"/>
    <cellStyle name="Porcentaje 7 3" xfId="4487"/>
    <cellStyle name="Porcentaje 8" xfId="636"/>
    <cellStyle name="Porcentaje 8 2" xfId="638"/>
    <cellStyle name="Porcentaje 8 2 2" xfId="809"/>
    <cellStyle name="Porcentaje 8 2 2 2" xfId="4666"/>
    <cellStyle name="Porcentaje 8 2 3" xfId="4225"/>
    <cellStyle name="Porcentaje 8 2 4" xfId="4497"/>
    <cellStyle name="Porcentaje 8 3" xfId="807"/>
    <cellStyle name="Porcentaje 8 3 2" xfId="4664"/>
    <cellStyle name="Porcentaje 8 4" xfId="4495"/>
    <cellStyle name="Porcentaje 9" xfId="825"/>
    <cellStyle name="Porcentaje 9 2" xfId="4679"/>
    <cellStyle name="Porcentual 10" xfId="384"/>
    <cellStyle name="Porcentual 10 10" xfId="3402"/>
    <cellStyle name="Porcentual 10 11" xfId="3965"/>
    <cellStyle name="Porcentual 10 12" xfId="4418"/>
    <cellStyle name="Porcentual 10 2" xfId="558"/>
    <cellStyle name="Porcentual 10 2 2" xfId="3403"/>
    <cellStyle name="Porcentual 10 3" xfId="770"/>
    <cellStyle name="Porcentual 10 3 2" xfId="3404"/>
    <cellStyle name="Porcentual 10 3 2 2" xfId="3405"/>
    <cellStyle name="Porcentual 10 3 2 2 2" xfId="3406"/>
    <cellStyle name="Porcentual 10 3 2 2 3" xfId="6475"/>
    <cellStyle name="Porcentual 10 3 2 3" xfId="3407"/>
    <cellStyle name="Porcentual 10 3 2 4" xfId="6474"/>
    <cellStyle name="Porcentual 10 3 3" xfId="3408"/>
    <cellStyle name="Porcentual 10 3 3 2" xfId="3409"/>
    <cellStyle name="Porcentual 10 3 3 3" xfId="6476"/>
    <cellStyle name="Porcentual 10 3 4" xfId="3410"/>
    <cellStyle name="Porcentual 10 3 5" xfId="4628"/>
    <cellStyle name="Porcentual 10 4" xfId="3411"/>
    <cellStyle name="Porcentual 10 4 2" xfId="3412"/>
    <cellStyle name="Porcentual 10 4 2 2" xfId="3413"/>
    <cellStyle name="Porcentual 10 4 2 2 2" xfId="3414"/>
    <cellStyle name="Porcentual 10 4 2 2 3" xfId="6479"/>
    <cellStyle name="Porcentual 10 4 2 3" xfId="3415"/>
    <cellStyle name="Porcentual 10 4 2 4" xfId="6478"/>
    <cellStyle name="Porcentual 10 4 3" xfId="3416"/>
    <cellStyle name="Porcentual 10 4 3 2" xfId="3417"/>
    <cellStyle name="Porcentual 10 4 3 3" xfId="6480"/>
    <cellStyle name="Porcentual 10 4 4" xfId="3418"/>
    <cellStyle name="Porcentual 10 4 5" xfId="6477"/>
    <cellStyle name="Porcentual 10 5" xfId="3419"/>
    <cellStyle name="Porcentual 10 5 2" xfId="3420"/>
    <cellStyle name="Porcentual 10 5 2 2" xfId="3421"/>
    <cellStyle name="Porcentual 10 5 2 2 2" xfId="3422"/>
    <cellStyle name="Porcentual 10 5 2 2 3" xfId="6483"/>
    <cellStyle name="Porcentual 10 5 2 3" xfId="3423"/>
    <cellStyle name="Porcentual 10 5 2 4" xfId="6482"/>
    <cellStyle name="Porcentual 10 5 3" xfId="3424"/>
    <cellStyle name="Porcentual 10 5 3 2" xfId="3425"/>
    <cellStyle name="Porcentual 10 5 3 3" xfId="6484"/>
    <cellStyle name="Porcentual 10 5 4" xfId="3426"/>
    <cellStyle name="Porcentual 10 5 5" xfId="6481"/>
    <cellStyle name="Porcentual 10 6" xfId="3427"/>
    <cellStyle name="Porcentual 10 6 2" xfId="3428"/>
    <cellStyle name="Porcentual 10 6 2 2" xfId="3429"/>
    <cellStyle name="Porcentual 10 6 2 2 2" xfId="3430"/>
    <cellStyle name="Porcentual 10 6 2 2 3" xfId="6487"/>
    <cellStyle name="Porcentual 10 6 2 3" xfId="3431"/>
    <cellStyle name="Porcentual 10 6 2 4" xfId="6486"/>
    <cellStyle name="Porcentual 10 6 3" xfId="3432"/>
    <cellStyle name="Porcentual 10 6 3 2" xfId="3433"/>
    <cellStyle name="Porcentual 10 6 3 3" xfId="6488"/>
    <cellStyle name="Porcentual 10 6 4" xfId="3434"/>
    <cellStyle name="Porcentual 10 6 5" xfId="6485"/>
    <cellStyle name="Porcentual 10 7" xfId="3435"/>
    <cellStyle name="Porcentual 10 7 2" xfId="3436"/>
    <cellStyle name="Porcentual 10 7 2 2" xfId="3437"/>
    <cellStyle name="Porcentual 10 7 2 2 2" xfId="3438"/>
    <cellStyle name="Porcentual 10 7 2 2 3" xfId="6491"/>
    <cellStyle name="Porcentual 10 7 2 3" xfId="3439"/>
    <cellStyle name="Porcentual 10 7 2 4" xfId="6490"/>
    <cellStyle name="Porcentual 10 7 3" xfId="3440"/>
    <cellStyle name="Porcentual 10 7 3 2" xfId="3441"/>
    <cellStyle name="Porcentual 10 7 3 3" xfId="6492"/>
    <cellStyle name="Porcentual 10 7 4" xfId="3442"/>
    <cellStyle name="Porcentual 10 7 5" xfId="6489"/>
    <cellStyle name="Porcentual 10 8" xfId="3443"/>
    <cellStyle name="Porcentual 10 8 2" xfId="3444"/>
    <cellStyle name="Porcentual 10 8 2 2" xfId="3445"/>
    <cellStyle name="Porcentual 10 8 2 3" xfId="6494"/>
    <cellStyle name="Porcentual 10 8 3" xfId="3446"/>
    <cellStyle name="Porcentual 10 8 4" xfId="6493"/>
    <cellStyle name="Porcentual 10 9" xfId="3447"/>
    <cellStyle name="Porcentual 10 9 2" xfId="3448"/>
    <cellStyle name="Porcentual 10 9 3" xfId="6495"/>
    <cellStyle name="Porcentual 11" xfId="418"/>
    <cellStyle name="Porcentual 11 2" xfId="559"/>
    <cellStyle name="Porcentual 2" xfId="63"/>
    <cellStyle name="Porcentual 2 2" xfId="401"/>
    <cellStyle name="Porcentual 3" xfId="73"/>
    <cellStyle name="Porcentual 3 2" xfId="205"/>
    <cellStyle name="Porcentual 3 2 10" xfId="3449"/>
    <cellStyle name="Porcentual 3 2 11" xfId="3966"/>
    <cellStyle name="Porcentual 3 2 12" xfId="4294"/>
    <cellStyle name="Porcentual 3 2 2" xfId="287"/>
    <cellStyle name="Porcentual 3 2 2 2" xfId="338"/>
    <cellStyle name="Porcentual 3 2 2 2 2" xfId="745"/>
    <cellStyle name="Porcentual 3 2 2 2 2 2" xfId="4603"/>
    <cellStyle name="Porcentual 3 2 2 2 3" xfId="4384"/>
    <cellStyle name="Porcentual 3 2 2 3" xfId="694"/>
    <cellStyle name="Porcentual 3 2 2 3 2" xfId="4552"/>
    <cellStyle name="Porcentual 3 2 2 4" xfId="4126"/>
    <cellStyle name="Porcentual 3 2 2 5" xfId="4333"/>
    <cellStyle name="Porcentual 3 2 3" xfId="337"/>
    <cellStyle name="Porcentual 3 2 3 2" xfId="744"/>
    <cellStyle name="Porcentual 3 2 3 2 2" xfId="3450"/>
    <cellStyle name="Porcentual 3 2 3 2 2 2" xfId="3451"/>
    <cellStyle name="Porcentual 3 2 3 2 2 3" xfId="6496"/>
    <cellStyle name="Porcentual 3 2 3 2 3" xfId="3452"/>
    <cellStyle name="Porcentual 3 2 3 2 4" xfId="4602"/>
    <cellStyle name="Porcentual 3 2 3 3" xfId="3453"/>
    <cellStyle name="Porcentual 3 2 3 3 2" xfId="3454"/>
    <cellStyle name="Porcentual 3 2 3 3 3" xfId="6497"/>
    <cellStyle name="Porcentual 3 2 3 4" xfId="3455"/>
    <cellStyle name="Porcentual 3 2 3 5" xfId="4383"/>
    <cellStyle name="Porcentual 3 2 4" xfId="386"/>
    <cellStyle name="Porcentual 3 2 4 2" xfId="771"/>
    <cellStyle name="Porcentual 3 2 4 2 2" xfId="3456"/>
    <cellStyle name="Porcentual 3 2 4 2 2 2" xfId="3457"/>
    <cellStyle name="Porcentual 3 2 4 2 2 3" xfId="6498"/>
    <cellStyle name="Porcentual 3 2 4 2 3" xfId="3458"/>
    <cellStyle name="Porcentual 3 2 4 2 4" xfId="4629"/>
    <cellStyle name="Porcentual 3 2 4 3" xfId="3459"/>
    <cellStyle name="Porcentual 3 2 4 3 2" xfId="3460"/>
    <cellStyle name="Porcentual 3 2 4 3 3" xfId="6499"/>
    <cellStyle name="Porcentual 3 2 4 4" xfId="3461"/>
    <cellStyle name="Porcentual 3 2 4 5" xfId="4419"/>
    <cellStyle name="Porcentual 3 2 5" xfId="664"/>
    <cellStyle name="Porcentual 3 2 5 2" xfId="3462"/>
    <cellStyle name="Porcentual 3 2 5 2 2" xfId="3463"/>
    <cellStyle name="Porcentual 3 2 5 2 2 2" xfId="3464"/>
    <cellStyle name="Porcentual 3 2 5 2 2 3" xfId="6501"/>
    <cellStyle name="Porcentual 3 2 5 2 3" xfId="3465"/>
    <cellStyle name="Porcentual 3 2 5 2 4" xfId="6500"/>
    <cellStyle name="Porcentual 3 2 5 3" xfId="3466"/>
    <cellStyle name="Porcentual 3 2 5 3 2" xfId="3467"/>
    <cellStyle name="Porcentual 3 2 5 3 3" xfId="6502"/>
    <cellStyle name="Porcentual 3 2 5 4" xfId="3468"/>
    <cellStyle name="Porcentual 3 2 5 5" xfId="4522"/>
    <cellStyle name="Porcentual 3 2 6" xfId="3469"/>
    <cellStyle name="Porcentual 3 2 6 2" xfId="3470"/>
    <cellStyle name="Porcentual 3 2 6 2 2" xfId="3471"/>
    <cellStyle name="Porcentual 3 2 6 2 2 2" xfId="3472"/>
    <cellStyle name="Porcentual 3 2 6 2 2 3" xfId="6505"/>
    <cellStyle name="Porcentual 3 2 6 2 3" xfId="3473"/>
    <cellStyle name="Porcentual 3 2 6 2 4" xfId="6504"/>
    <cellStyle name="Porcentual 3 2 6 3" xfId="3474"/>
    <cellStyle name="Porcentual 3 2 6 3 2" xfId="3475"/>
    <cellStyle name="Porcentual 3 2 6 3 3" xfId="6506"/>
    <cellStyle name="Porcentual 3 2 6 4" xfId="3476"/>
    <cellStyle name="Porcentual 3 2 6 5" xfId="6503"/>
    <cellStyle name="Porcentual 3 2 7" xfId="3477"/>
    <cellStyle name="Porcentual 3 2 7 2" xfId="3478"/>
    <cellStyle name="Porcentual 3 2 7 2 2" xfId="3479"/>
    <cellStyle name="Porcentual 3 2 7 2 2 2" xfId="3480"/>
    <cellStyle name="Porcentual 3 2 7 2 2 3" xfId="6509"/>
    <cellStyle name="Porcentual 3 2 7 2 3" xfId="3481"/>
    <cellStyle name="Porcentual 3 2 7 2 4" xfId="6508"/>
    <cellStyle name="Porcentual 3 2 7 3" xfId="3482"/>
    <cellStyle name="Porcentual 3 2 7 3 2" xfId="3483"/>
    <cellStyle name="Porcentual 3 2 7 3 3" xfId="6510"/>
    <cellStyle name="Porcentual 3 2 7 4" xfId="3484"/>
    <cellStyle name="Porcentual 3 2 7 5" xfId="6507"/>
    <cellStyle name="Porcentual 3 2 8" xfId="3485"/>
    <cellStyle name="Porcentual 3 2 8 2" xfId="3486"/>
    <cellStyle name="Porcentual 3 2 8 2 2" xfId="3487"/>
    <cellStyle name="Porcentual 3 2 8 2 3" xfId="6512"/>
    <cellStyle name="Porcentual 3 2 8 3" xfId="3488"/>
    <cellStyle name="Porcentual 3 2 8 4" xfId="6511"/>
    <cellStyle name="Porcentual 3 2 9" xfId="3489"/>
    <cellStyle name="Porcentual 3 2 9 2" xfId="3490"/>
    <cellStyle name="Porcentual 3 2 9 3" xfId="6513"/>
    <cellStyle name="Porcentual 3 3" xfId="277"/>
    <cellStyle name="Porcentual 3 3 2" xfId="339"/>
    <cellStyle name="Porcentual 3 3 2 2" xfId="746"/>
    <cellStyle name="Porcentual 3 3 2 2 2" xfId="4604"/>
    <cellStyle name="Porcentual 3 3 2 3" xfId="4385"/>
    <cellStyle name="Porcentual 3 3 3" xfId="402"/>
    <cellStyle name="Porcentual 3 3 4" xfId="684"/>
    <cellStyle name="Porcentual 3 3 4 2" xfId="4542"/>
    <cellStyle name="Porcentual 3 3 5" xfId="4323"/>
    <cellStyle name="Porcentual 3 4" xfId="336"/>
    <cellStyle name="Porcentual 3 4 2" xfId="743"/>
    <cellStyle name="Porcentual 3 4 2 2" xfId="4601"/>
    <cellStyle name="Porcentual 3 4 3" xfId="4382"/>
    <cellStyle name="Porcentual 3 5" xfId="385"/>
    <cellStyle name="Porcentual 3 6" xfId="654"/>
    <cellStyle name="Porcentual 3 6 2" xfId="4512"/>
    <cellStyle name="Porcentual 3 7" xfId="4261"/>
    <cellStyle name="Porcentual 4" xfId="206"/>
    <cellStyle name="Porcentual 4 2" xfId="207"/>
    <cellStyle name="Porcentual 4 2 2" xfId="3491"/>
    <cellStyle name="Porcentual 4 2 2 2" xfId="3492"/>
    <cellStyle name="Porcentual 4 2 3" xfId="3493"/>
    <cellStyle name="Porcentual 4 3" xfId="3494"/>
    <cellStyle name="Porcentual 4 3 2" xfId="3495"/>
    <cellStyle name="Porcentual 4 4" xfId="3496"/>
    <cellStyle name="Porcentual 5" xfId="218"/>
    <cellStyle name="Porcentual 5 10" xfId="3497"/>
    <cellStyle name="Porcentual 5 11" xfId="3968"/>
    <cellStyle name="Porcentual 5 12" xfId="4297"/>
    <cellStyle name="Porcentual 5 2" xfId="290"/>
    <cellStyle name="Porcentual 5 2 2" xfId="341"/>
    <cellStyle name="Porcentual 5 2 2 2" xfId="748"/>
    <cellStyle name="Porcentual 5 2 2 2 2" xfId="4606"/>
    <cellStyle name="Porcentual 5 2 2 3" xfId="4387"/>
    <cellStyle name="Porcentual 5 2 3" xfId="697"/>
    <cellStyle name="Porcentual 5 2 3 2" xfId="4555"/>
    <cellStyle name="Porcentual 5 2 4" xfId="4127"/>
    <cellStyle name="Porcentual 5 2 5" xfId="4336"/>
    <cellStyle name="Porcentual 5 3" xfId="340"/>
    <cellStyle name="Porcentual 5 3 2" xfId="747"/>
    <cellStyle name="Porcentual 5 3 2 2" xfId="3498"/>
    <cellStyle name="Porcentual 5 3 2 2 2" xfId="3499"/>
    <cellStyle name="Porcentual 5 3 2 2 3" xfId="6514"/>
    <cellStyle name="Porcentual 5 3 2 3" xfId="3500"/>
    <cellStyle name="Porcentual 5 3 2 4" xfId="4605"/>
    <cellStyle name="Porcentual 5 3 3" xfId="3501"/>
    <cellStyle name="Porcentual 5 3 3 2" xfId="3502"/>
    <cellStyle name="Porcentual 5 3 3 3" xfId="6515"/>
    <cellStyle name="Porcentual 5 3 4" xfId="3503"/>
    <cellStyle name="Porcentual 5 3 5" xfId="4386"/>
    <cellStyle name="Porcentual 5 4" xfId="387"/>
    <cellStyle name="Porcentual 5 4 2" xfId="772"/>
    <cellStyle name="Porcentual 5 4 2 2" xfId="3504"/>
    <cellStyle name="Porcentual 5 4 2 2 2" xfId="3505"/>
    <cellStyle name="Porcentual 5 4 2 2 3" xfId="6516"/>
    <cellStyle name="Porcentual 5 4 2 3" xfId="3506"/>
    <cellStyle name="Porcentual 5 4 2 4" xfId="4630"/>
    <cellStyle name="Porcentual 5 4 3" xfId="3507"/>
    <cellStyle name="Porcentual 5 4 3 2" xfId="3508"/>
    <cellStyle name="Porcentual 5 4 3 3" xfId="6517"/>
    <cellStyle name="Porcentual 5 4 4" xfId="3509"/>
    <cellStyle name="Porcentual 5 4 5" xfId="4420"/>
    <cellStyle name="Porcentual 5 5" xfId="667"/>
    <cellStyle name="Porcentual 5 5 2" xfId="3510"/>
    <cellStyle name="Porcentual 5 5 2 2" xfId="3511"/>
    <cellStyle name="Porcentual 5 5 2 2 2" xfId="3512"/>
    <cellStyle name="Porcentual 5 5 2 2 3" xfId="6519"/>
    <cellStyle name="Porcentual 5 5 2 3" xfId="3513"/>
    <cellStyle name="Porcentual 5 5 2 4" xfId="6518"/>
    <cellStyle name="Porcentual 5 5 3" xfId="3514"/>
    <cellStyle name="Porcentual 5 5 3 2" xfId="3515"/>
    <cellStyle name="Porcentual 5 5 3 3" xfId="6520"/>
    <cellStyle name="Porcentual 5 5 4" xfId="3516"/>
    <cellStyle name="Porcentual 5 5 5" xfId="4525"/>
    <cellStyle name="Porcentual 5 6" xfId="3517"/>
    <cellStyle name="Porcentual 5 6 2" xfId="3518"/>
    <cellStyle name="Porcentual 5 6 2 2" xfId="3519"/>
    <cellStyle name="Porcentual 5 6 2 2 2" xfId="3520"/>
    <cellStyle name="Porcentual 5 6 2 2 3" xfId="6523"/>
    <cellStyle name="Porcentual 5 6 2 3" xfId="3521"/>
    <cellStyle name="Porcentual 5 6 2 4" xfId="6522"/>
    <cellStyle name="Porcentual 5 6 3" xfId="3522"/>
    <cellStyle name="Porcentual 5 6 3 2" xfId="3523"/>
    <cellStyle name="Porcentual 5 6 3 3" xfId="6524"/>
    <cellStyle name="Porcentual 5 6 4" xfId="3524"/>
    <cellStyle name="Porcentual 5 6 5" xfId="6521"/>
    <cellStyle name="Porcentual 5 7" xfId="3525"/>
    <cellStyle name="Porcentual 5 7 2" xfId="3526"/>
    <cellStyle name="Porcentual 5 7 2 2" xfId="3527"/>
    <cellStyle name="Porcentual 5 7 2 2 2" xfId="3528"/>
    <cellStyle name="Porcentual 5 7 2 2 3" xfId="6527"/>
    <cellStyle name="Porcentual 5 7 2 3" xfId="3529"/>
    <cellStyle name="Porcentual 5 7 2 4" xfId="6526"/>
    <cellStyle name="Porcentual 5 7 3" xfId="3530"/>
    <cellStyle name="Porcentual 5 7 3 2" xfId="3531"/>
    <cellStyle name="Porcentual 5 7 3 3" xfId="6528"/>
    <cellStyle name="Porcentual 5 7 4" xfId="3532"/>
    <cellStyle name="Porcentual 5 7 5" xfId="6525"/>
    <cellStyle name="Porcentual 5 8" xfId="3533"/>
    <cellStyle name="Porcentual 5 8 2" xfId="3534"/>
    <cellStyle name="Porcentual 5 8 2 2" xfId="3535"/>
    <cellStyle name="Porcentual 5 8 2 3" xfId="6530"/>
    <cellStyle name="Porcentual 5 8 3" xfId="3536"/>
    <cellStyle name="Porcentual 5 8 4" xfId="6529"/>
    <cellStyle name="Porcentual 5 9" xfId="3537"/>
    <cellStyle name="Porcentual 5 9 2" xfId="3538"/>
    <cellStyle name="Porcentual 5 9 3" xfId="6531"/>
    <cellStyle name="Porcentual 6" xfId="261"/>
    <cellStyle name="Porcentual 6 2" xfId="388"/>
    <cellStyle name="Porcentual 7" xfId="224"/>
    <cellStyle name="Porcentual 7 2" xfId="342"/>
    <cellStyle name="Porcentual 7 2 2" xfId="749"/>
    <cellStyle name="Porcentual 7 2 2 2" xfId="4607"/>
    <cellStyle name="Porcentual 7 2 3" xfId="4388"/>
    <cellStyle name="Porcentual 7 3" xfId="389"/>
    <cellStyle name="Porcentual 7 4" xfId="672"/>
    <cellStyle name="Porcentual 7 4 2" xfId="4530"/>
    <cellStyle name="Porcentual 7 5" xfId="4302"/>
    <cellStyle name="Porcentual 8" xfId="390"/>
    <cellStyle name="Porcentual 8 2" xfId="419"/>
    <cellStyle name="Porcentual 9" xfId="404"/>
    <cellStyle name="Porcentual 9 2" xfId="420"/>
    <cellStyle name="Salida" xfId="51" builtinId="21" customBuiltin="1"/>
    <cellStyle name="Salida 2" xfId="208"/>
    <cellStyle name="Salida 2 10" xfId="4201"/>
    <cellStyle name="Salida 2 11" xfId="4288"/>
    <cellStyle name="Salida 2 2" xfId="421"/>
    <cellStyle name="Salida 2 2 2" xfId="437"/>
    <cellStyle name="Salida 2 2 2 10" xfId="3539"/>
    <cellStyle name="Salida 2 2 2 10 2" xfId="6949"/>
    <cellStyle name="Salida 2 2 2 11" xfId="3540"/>
    <cellStyle name="Salida 2 2 2 11 2" xfId="6950"/>
    <cellStyle name="Salida 2 2 2 12" xfId="4128"/>
    <cellStyle name="Salida 2 2 2 13" xfId="5059"/>
    <cellStyle name="Salida 2 2 2 2" xfId="560"/>
    <cellStyle name="Salida 2 2 2 2 2" xfId="3541"/>
    <cellStyle name="Salida 2 2 2 2 2 2" xfId="6951"/>
    <cellStyle name="Salida 2 2 2 2 3" xfId="3542"/>
    <cellStyle name="Salida 2 2 2 2 3 2" xfId="6952"/>
    <cellStyle name="Salida 2 2 2 2 4" xfId="3543"/>
    <cellStyle name="Salida 2 2 2 2 4 2" xfId="6953"/>
    <cellStyle name="Salida 2 2 2 2 5" xfId="3544"/>
    <cellStyle name="Salida 2 2 2 2 5 2" xfId="6954"/>
    <cellStyle name="Salida 2 2 2 2 6" xfId="4129"/>
    <cellStyle name="Salida 2 2 2 2 7" xfId="4999"/>
    <cellStyle name="Salida 2 2 2 3" xfId="561"/>
    <cellStyle name="Salida 2 2 2 3 2" xfId="3545"/>
    <cellStyle name="Salida 2 2 2 3 2 2" xfId="6955"/>
    <cellStyle name="Salida 2 2 2 3 3" xfId="3546"/>
    <cellStyle name="Salida 2 2 2 3 3 2" xfId="6956"/>
    <cellStyle name="Salida 2 2 2 3 4" xfId="3547"/>
    <cellStyle name="Salida 2 2 2 3 4 2" xfId="6957"/>
    <cellStyle name="Salida 2 2 2 3 5" xfId="3548"/>
    <cellStyle name="Salida 2 2 2 3 5 2" xfId="6958"/>
    <cellStyle name="Salida 2 2 2 3 6" xfId="4130"/>
    <cellStyle name="Salida 2 2 2 3 7" xfId="4998"/>
    <cellStyle name="Salida 2 2 2 4" xfId="562"/>
    <cellStyle name="Salida 2 2 2 4 2" xfId="3549"/>
    <cellStyle name="Salida 2 2 2 4 2 2" xfId="6959"/>
    <cellStyle name="Salida 2 2 2 4 3" xfId="3550"/>
    <cellStyle name="Salida 2 2 2 4 3 2" xfId="6960"/>
    <cellStyle name="Salida 2 2 2 4 4" xfId="3551"/>
    <cellStyle name="Salida 2 2 2 4 4 2" xfId="6961"/>
    <cellStyle name="Salida 2 2 2 4 5" xfId="3552"/>
    <cellStyle name="Salida 2 2 2 4 5 2" xfId="6962"/>
    <cellStyle name="Salida 2 2 2 4 6" xfId="4131"/>
    <cellStyle name="Salida 2 2 2 4 7" xfId="4458"/>
    <cellStyle name="Salida 2 2 2 5" xfId="563"/>
    <cellStyle name="Salida 2 2 2 5 2" xfId="3553"/>
    <cellStyle name="Salida 2 2 2 5 2 2" xfId="6963"/>
    <cellStyle name="Salida 2 2 2 5 3" xfId="3554"/>
    <cellStyle name="Salida 2 2 2 5 3 2" xfId="6964"/>
    <cellStyle name="Salida 2 2 2 5 4" xfId="3555"/>
    <cellStyle name="Salida 2 2 2 5 4 2" xfId="6965"/>
    <cellStyle name="Salida 2 2 2 5 5" xfId="3556"/>
    <cellStyle name="Salida 2 2 2 5 5 2" xfId="6966"/>
    <cellStyle name="Salida 2 2 2 5 6" xfId="4132"/>
    <cellStyle name="Salida 2 2 2 5 7" xfId="4997"/>
    <cellStyle name="Salida 2 2 2 6" xfId="564"/>
    <cellStyle name="Salida 2 2 2 6 2" xfId="3557"/>
    <cellStyle name="Salida 2 2 2 6 2 2" xfId="6967"/>
    <cellStyle name="Salida 2 2 2 6 3" xfId="3558"/>
    <cellStyle name="Salida 2 2 2 6 3 2" xfId="6968"/>
    <cellStyle name="Salida 2 2 2 6 4" xfId="3559"/>
    <cellStyle name="Salida 2 2 2 6 4 2" xfId="6969"/>
    <cellStyle name="Salida 2 2 2 6 5" xfId="3560"/>
    <cellStyle name="Salida 2 2 2 6 5 2" xfId="6970"/>
    <cellStyle name="Salida 2 2 2 6 6" xfId="4133"/>
    <cellStyle name="Salida 2 2 2 6 7" xfId="4996"/>
    <cellStyle name="Salida 2 2 2 7" xfId="565"/>
    <cellStyle name="Salida 2 2 2 7 2" xfId="3561"/>
    <cellStyle name="Salida 2 2 2 7 2 2" xfId="6971"/>
    <cellStyle name="Salida 2 2 2 7 3" xfId="3562"/>
    <cellStyle name="Salida 2 2 2 7 3 2" xfId="6972"/>
    <cellStyle name="Salida 2 2 2 7 4" xfId="3563"/>
    <cellStyle name="Salida 2 2 2 7 4 2" xfId="6973"/>
    <cellStyle name="Salida 2 2 2 7 5" xfId="3564"/>
    <cellStyle name="Salida 2 2 2 7 5 2" xfId="6974"/>
    <cellStyle name="Salida 2 2 2 7 6" xfId="4134"/>
    <cellStyle name="Salida 2 2 2 7 7" xfId="4995"/>
    <cellStyle name="Salida 2 2 2 8" xfId="3565"/>
    <cellStyle name="Salida 2 2 2 8 2" xfId="6975"/>
    <cellStyle name="Salida 2 2 2 9" xfId="3566"/>
    <cellStyle name="Salida 2 2 2 9 2" xfId="6976"/>
    <cellStyle name="Salida 2 2 3" xfId="566"/>
    <cellStyle name="Salida 2 2 3 2" xfId="3567"/>
    <cellStyle name="Salida 2 2 3 2 2" xfId="6977"/>
    <cellStyle name="Salida 2 2 3 3" xfId="3568"/>
    <cellStyle name="Salida 2 2 3 3 2" xfId="6978"/>
    <cellStyle name="Salida 2 2 3 4" xfId="3569"/>
    <cellStyle name="Salida 2 2 3 4 2" xfId="6979"/>
    <cellStyle name="Salida 2 2 3 5" xfId="3570"/>
    <cellStyle name="Salida 2 2 3 5 2" xfId="6980"/>
    <cellStyle name="Salida 2 2 3 6" xfId="4135"/>
    <cellStyle name="Salida 2 2 3 7" xfId="4994"/>
    <cellStyle name="Salida 2 2 4" xfId="567"/>
    <cellStyle name="Salida 2 2 4 2" xfId="3571"/>
    <cellStyle name="Salida 2 2 4 2 2" xfId="6981"/>
    <cellStyle name="Salida 2 2 4 3" xfId="3572"/>
    <cellStyle name="Salida 2 2 4 3 2" xfId="6982"/>
    <cellStyle name="Salida 2 2 4 4" xfId="3573"/>
    <cellStyle name="Salida 2 2 4 4 2" xfId="6983"/>
    <cellStyle name="Salida 2 2 4 5" xfId="3574"/>
    <cellStyle name="Salida 2 2 4 5 2" xfId="6984"/>
    <cellStyle name="Salida 2 2 4 6" xfId="4136"/>
    <cellStyle name="Salida 2 2 4 7" xfId="4457"/>
    <cellStyle name="Salida 2 2 5" xfId="568"/>
    <cellStyle name="Salida 2 2 5 2" xfId="3575"/>
    <cellStyle name="Salida 2 2 5 2 2" xfId="6985"/>
    <cellStyle name="Salida 2 2 5 3" xfId="3576"/>
    <cellStyle name="Salida 2 2 5 3 2" xfId="6986"/>
    <cellStyle name="Salida 2 2 5 4" xfId="3577"/>
    <cellStyle name="Salida 2 2 5 4 2" xfId="6987"/>
    <cellStyle name="Salida 2 2 5 5" xfId="3578"/>
    <cellStyle name="Salida 2 2 5 5 2" xfId="6988"/>
    <cellStyle name="Salida 2 2 5 6" xfId="4137"/>
    <cellStyle name="Salida 2 2 5 7" xfId="4993"/>
    <cellStyle name="Salida 2 2 6" xfId="569"/>
    <cellStyle name="Salida 2 2 6 2" xfId="3579"/>
    <cellStyle name="Salida 2 2 6 2 2" xfId="6989"/>
    <cellStyle name="Salida 2 2 6 3" xfId="3580"/>
    <cellStyle name="Salida 2 2 6 3 2" xfId="6990"/>
    <cellStyle name="Salida 2 2 6 4" xfId="3581"/>
    <cellStyle name="Salida 2 2 6 4 2" xfId="6991"/>
    <cellStyle name="Salida 2 2 6 5" xfId="3582"/>
    <cellStyle name="Salida 2 2 6 5 2" xfId="6992"/>
    <cellStyle name="Salida 2 2 6 6" xfId="4138"/>
    <cellStyle name="Salida 2 2 6 7" xfId="4992"/>
    <cellStyle name="Salida 2 2 7" xfId="4005"/>
    <cellStyle name="Salida 2 2 8" xfId="4195"/>
    <cellStyle name="Salida 2 2 9" xfId="5072"/>
    <cellStyle name="Salida 2 3" xfId="422"/>
    <cellStyle name="Salida 2 3 2" xfId="438"/>
    <cellStyle name="Salida 2 3 2 10" xfId="3583"/>
    <cellStyle name="Salida 2 3 2 10 2" xfId="6993"/>
    <cellStyle name="Salida 2 3 2 11" xfId="3584"/>
    <cellStyle name="Salida 2 3 2 11 2" xfId="6994"/>
    <cellStyle name="Salida 2 3 2 12" xfId="4139"/>
    <cellStyle name="Salida 2 3 2 13" xfId="5058"/>
    <cellStyle name="Salida 2 3 2 2" xfId="570"/>
    <cellStyle name="Salida 2 3 2 2 2" xfId="3585"/>
    <cellStyle name="Salida 2 3 2 2 2 2" xfId="6995"/>
    <cellStyle name="Salida 2 3 2 2 3" xfId="3586"/>
    <cellStyle name="Salida 2 3 2 2 3 2" xfId="6996"/>
    <cellStyle name="Salida 2 3 2 2 4" xfId="3587"/>
    <cellStyle name="Salida 2 3 2 2 4 2" xfId="6997"/>
    <cellStyle name="Salida 2 3 2 2 5" xfId="3588"/>
    <cellStyle name="Salida 2 3 2 2 5 2" xfId="6998"/>
    <cellStyle name="Salida 2 3 2 2 6" xfId="4140"/>
    <cellStyle name="Salida 2 3 2 2 7" xfId="4991"/>
    <cellStyle name="Salida 2 3 2 3" xfId="571"/>
    <cellStyle name="Salida 2 3 2 3 2" xfId="3589"/>
    <cellStyle name="Salida 2 3 2 3 2 2" xfId="6999"/>
    <cellStyle name="Salida 2 3 2 3 3" xfId="3590"/>
    <cellStyle name="Salida 2 3 2 3 3 2" xfId="7000"/>
    <cellStyle name="Salida 2 3 2 3 4" xfId="3591"/>
    <cellStyle name="Salida 2 3 2 3 4 2" xfId="7001"/>
    <cellStyle name="Salida 2 3 2 3 5" xfId="3592"/>
    <cellStyle name="Salida 2 3 2 3 5 2" xfId="7002"/>
    <cellStyle name="Salida 2 3 2 3 6" xfId="4141"/>
    <cellStyle name="Salida 2 3 2 3 7" xfId="4990"/>
    <cellStyle name="Salida 2 3 2 4" xfId="572"/>
    <cellStyle name="Salida 2 3 2 4 2" xfId="3593"/>
    <cellStyle name="Salida 2 3 2 4 2 2" xfId="7003"/>
    <cellStyle name="Salida 2 3 2 4 3" xfId="3594"/>
    <cellStyle name="Salida 2 3 2 4 3 2" xfId="7004"/>
    <cellStyle name="Salida 2 3 2 4 4" xfId="3595"/>
    <cellStyle name="Salida 2 3 2 4 4 2" xfId="7005"/>
    <cellStyle name="Salida 2 3 2 4 5" xfId="3596"/>
    <cellStyle name="Salida 2 3 2 4 5 2" xfId="7006"/>
    <cellStyle name="Salida 2 3 2 4 6" xfId="4142"/>
    <cellStyle name="Salida 2 3 2 4 7" xfId="4456"/>
    <cellStyle name="Salida 2 3 2 5" xfId="573"/>
    <cellStyle name="Salida 2 3 2 5 2" xfId="3597"/>
    <cellStyle name="Salida 2 3 2 5 2 2" xfId="7007"/>
    <cellStyle name="Salida 2 3 2 5 3" xfId="3598"/>
    <cellStyle name="Salida 2 3 2 5 3 2" xfId="7008"/>
    <cellStyle name="Salida 2 3 2 5 4" xfId="3599"/>
    <cellStyle name="Salida 2 3 2 5 4 2" xfId="7009"/>
    <cellStyle name="Salida 2 3 2 5 5" xfId="3600"/>
    <cellStyle name="Salida 2 3 2 5 5 2" xfId="7010"/>
    <cellStyle name="Salida 2 3 2 5 6" xfId="4143"/>
    <cellStyle name="Salida 2 3 2 5 7" xfId="4989"/>
    <cellStyle name="Salida 2 3 2 6" xfId="574"/>
    <cellStyle name="Salida 2 3 2 6 2" xfId="3601"/>
    <cellStyle name="Salida 2 3 2 6 2 2" xfId="7011"/>
    <cellStyle name="Salida 2 3 2 6 3" xfId="3602"/>
    <cellStyle name="Salida 2 3 2 6 3 2" xfId="7012"/>
    <cellStyle name="Salida 2 3 2 6 4" xfId="3603"/>
    <cellStyle name="Salida 2 3 2 6 4 2" xfId="7013"/>
    <cellStyle name="Salida 2 3 2 6 5" xfId="3604"/>
    <cellStyle name="Salida 2 3 2 6 5 2" xfId="7014"/>
    <cellStyle name="Salida 2 3 2 6 6" xfId="4144"/>
    <cellStyle name="Salida 2 3 2 6 7" xfId="4988"/>
    <cellStyle name="Salida 2 3 2 7" xfId="575"/>
    <cellStyle name="Salida 2 3 2 7 2" xfId="3605"/>
    <cellStyle name="Salida 2 3 2 7 2 2" xfId="7015"/>
    <cellStyle name="Salida 2 3 2 7 3" xfId="3606"/>
    <cellStyle name="Salida 2 3 2 7 3 2" xfId="7016"/>
    <cellStyle name="Salida 2 3 2 7 4" xfId="3607"/>
    <cellStyle name="Salida 2 3 2 7 4 2" xfId="7017"/>
    <cellStyle name="Salida 2 3 2 7 5" xfId="3608"/>
    <cellStyle name="Salida 2 3 2 7 5 2" xfId="7018"/>
    <cellStyle name="Salida 2 3 2 7 6" xfId="4145"/>
    <cellStyle name="Salida 2 3 2 7 7" xfId="4987"/>
    <cellStyle name="Salida 2 3 2 8" xfId="3609"/>
    <cellStyle name="Salida 2 3 2 8 2" xfId="7019"/>
    <cellStyle name="Salida 2 3 2 9" xfId="3610"/>
    <cellStyle name="Salida 2 3 2 9 2" xfId="7020"/>
    <cellStyle name="Salida 2 3 3" xfId="576"/>
    <cellStyle name="Salida 2 3 3 2" xfId="3611"/>
    <cellStyle name="Salida 2 3 3 2 2" xfId="7021"/>
    <cellStyle name="Salida 2 3 3 3" xfId="3612"/>
    <cellStyle name="Salida 2 3 3 3 2" xfId="7022"/>
    <cellStyle name="Salida 2 3 3 4" xfId="3613"/>
    <cellStyle name="Salida 2 3 3 4 2" xfId="7023"/>
    <cellStyle name="Salida 2 3 3 5" xfId="3614"/>
    <cellStyle name="Salida 2 3 3 5 2" xfId="7024"/>
    <cellStyle name="Salida 2 3 3 6" xfId="4146"/>
    <cellStyle name="Salida 2 3 3 7" xfId="4986"/>
    <cellStyle name="Salida 2 3 4" xfId="577"/>
    <cellStyle name="Salida 2 3 4 2" xfId="3615"/>
    <cellStyle name="Salida 2 3 4 2 2" xfId="7025"/>
    <cellStyle name="Salida 2 3 4 3" xfId="3616"/>
    <cellStyle name="Salida 2 3 4 3 2" xfId="7026"/>
    <cellStyle name="Salida 2 3 4 4" xfId="3617"/>
    <cellStyle name="Salida 2 3 4 4 2" xfId="7027"/>
    <cellStyle name="Salida 2 3 4 5" xfId="3618"/>
    <cellStyle name="Salida 2 3 4 5 2" xfId="7028"/>
    <cellStyle name="Salida 2 3 4 6" xfId="4147"/>
    <cellStyle name="Salida 2 3 4 7" xfId="4455"/>
    <cellStyle name="Salida 2 3 5" xfId="578"/>
    <cellStyle name="Salida 2 3 5 2" xfId="3619"/>
    <cellStyle name="Salida 2 3 5 2 2" xfId="7029"/>
    <cellStyle name="Salida 2 3 5 3" xfId="3620"/>
    <cellStyle name="Salida 2 3 5 3 2" xfId="7030"/>
    <cellStyle name="Salida 2 3 5 4" xfId="3621"/>
    <cellStyle name="Salida 2 3 5 4 2" xfId="7031"/>
    <cellStyle name="Salida 2 3 5 5" xfId="3622"/>
    <cellStyle name="Salida 2 3 5 5 2" xfId="7032"/>
    <cellStyle name="Salida 2 3 5 6" xfId="4148"/>
    <cellStyle name="Salida 2 3 5 7" xfId="4985"/>
    <cellStyle name="Salida 2 3 6" xfId="579"/>
    <cellStyle name="Salida 2 3 6 2" xfId="3623"/>
    <cellStyle name="Salida 2 3 6 2 2" xfId="7033"/>
    <cellStyle name="Salida 2 3 6 3" xfId="3624"/>
    <cellStyle name="Salida 2 3 6 3 2" xfId="7034"/>
    <cellStyle name="Salida 2 3 6 4" xfId="3625"/>
    <cellStyle name="Salida 2 3 6 4 2" xfId="7035"/>
    <cellStyle name="Salida 2 3 6 5" xfId="3626"/>
    <cellStyle name="Salida 2 3 6 5 2" xfId="7036"/>
    <cellStyle name="Salida 2 3 6 6" xfId="4149"/>
    <cellStyle name="Salida 2 3 6 7" xfId="4984"/>
    <cellStyle name="Salida 2 3 7" xfId="4006"/>
    <cellStyle name="Salida 2 3 8" xfId="3967"/>
    <cellStyle name="Salida 2 3 9" xfId="5071"/>
    <cellStyle name="Salida 2 4" xfId="428"/>
    <cellStyle name="Salida 2 4 10" xfId="5066"/>
    <cellStyle name="Salida 2 4 2" xfId="580"/>
    <cellStyle name="Salida 2 4 2 2" xfId="3627"/>
    <cellStyle name="Salida 2 4 2 2 2" xfId="7037"/>
    <cellStyle name="Salida 2 4 2 3" xfId="3628"/>
    <cellStyle name="Salida 2 4 2 3 2" xfId="7038"/>
    <cellStyle name="Salida 2 4 2 4" xfId="3629"/>
    <cellStyle name="Salida 2 4 2 4 2" xfId="7039"/>
    <cellStyle name="Salida 2 4 2 5" xfId="3630"/>
    <cellStyle name="Salida 2 4 2 5 2" xfId="7040"/>
    <cellStyle name="Salida 2 4 2 6" xfId="4151"/>
    <cellStyle name="Salida 2 4 2 7" xfId="4983"/>
    <cellStyle name="Salida 2 4 3" xfId="581"/>
    <cellStyle name="Salida 2 4 3 2" xfId="3631"/>
    <cellStyle name="Salida 2 4 3 2 2" xfId="7041"/>
    <cellStyle name="Salida 2 4 3 3" xfId="3632"/>
    <cellStyle name="Salida 2 4 3 3 2" xfId="7042"/>
    <cellStyle name="Salida 2 4 3 4" xfId="3633"/>
    <cellStyle name="Salida 2 4 3 4 2" xfId="7043"/>
    <cellStyle name="Salida 2 4 3 5" xfId="3634"/>
    <cellStyle name="Salida 2 4 3 5 2" xfId="7044"/>
    <cellStyle name="Salida 2 4 3 6" xfId="4152"/>
    <cellStyle name="Salida 2 4 3 7" xfId="4982"/>
    <cellStyle name="Salida 2 4 4" xfId="582"/>
    <cellStyle name="Salida 2 4 4 2" xfId="3635"/>
    <cellStyle name="Salida 2 4 4 2 2" xfId="7045"/>
    <cellStyle name="Salida 2 4 4 3" xfId="3636"/>
    <cellStyle name="Salida 2 4 4 3 2" xfId="7046"/>
    <cellStyle name="Salida 2 4 4 4" xfId="3637"/>
    <cellStyle name="Salida 2 4 4 4 2" xfId="7047"/>
    <cellStyle name="Salida 2 4 4 5" xfId="3638"/>
    <cellStyle name="Salida 2 4 4 5 2" xfId="7048"/>
    <cellStyle name="Salida 2 4 4 6" xfId="4153"/>
    <cellStyle name="Salida 2 4 4 7" xfId="4454"/>
    <cellStyle name="Salida 2 4 5" xfId="583"/>
    <cellStyle name="Salida 2 4 5 2" xfId="3639"/>
    <cellStyle name="Salida 2 4 5 2 2" xfId="7049"/>
    <cellStyle name="Salida 2 4 5 3" xfId="3640"/>
    <cellStyle name="Salida 2 4 5 3 2" xfId="7050"/>
    <cellStyle name="Salida 2 4 5 4" xfId="3641"/>
    <cellStyle name="Salida 2 4 5 4 2" xfId="7051"/>
    <cellStyle name="Salida 2 4 5 5" xfId="3642"/>
    <cellStyle name="Salida 2 4 5 5 2" xfId="7052"/>
    <cellStyle name="Salida 2 4 5 6" xfId="4154"/>
    <cellStyle name="Salida 2 4 5 7" xfId="4981"/>
    <cellStyle name="Salida 2 4 6" xfId="584"/>
    <cellStyle name="Salida 2 4 6 2" xfId="3643"/>
    <cellStyle name="Salida 2 4 6 2 2" xfId="7053"/>
    <cellStyle name="Salida 2 4 6 3" xfId="3644"/>
    <cellStyle name="Salida 2 4 6 3 2" xfId="7054"/>
    <cellStyle name="Salida 2 4 6 4" xfId="3645"/>
    <cellStyle name="Salida 2 4 6 4 2" xfId="7055"/>
    <cellStyle name="Salida 2 4 6 5" xfId="3646"/>
    <cellStyle name="Salida 2 4 6 5 2" xfId="7056"/>
    <cellStyle name="Salida 2 4 6 6" xfId="4155"/>
    <cellStyle name="Salida 2 4 6 7" xfId="4980"/>
    <cellStyle name="Salida 2 4 7" xfId="585"/>
    <cellStyle name="Salida 2 4 7 2" xfId="3647"/>
    <cellStyle name="Salida 2 4 7 2 2" xfId="7057"/>
    <cellStyle name="Salida 2 4 7 3" xfId="3648"/>
    <cellStyle name="Salida 2 4 7 3 2" xfId="7058"/>
    <cellStyle name="Salida 2 4 7 4" xfId="3649"/>
    <cellStyle name="Salida 2 4 7 4 2" xfId="7059"/>
    <cellStyle name="Salida 2 4 7 5" xfId="3650"/>
    <cellStyle name="Salida 2 4 7 5 2" xfId="7060"/>
    <cellStyle name="Salida 2 4 7 6" xfId="4156"/>
    <cellStyle name="Salida 2 4 7 7" xfId="4979"/>
    <cellStyle name="Salida 2 4 8" xfId="3651"/>
    <cellStyle name="Salida 2 4 8 2" xfId="7061"/>
    <cellStyle name="Salida 2 4 9" xfId="4150"/>
    <cellStyle name="Salida 2 5" xfId="586"/>
    <cellStyle name="Salida 2 5 2" xfId="3652"/>
    <cellStyle name="Salida 2 5 2 2" xfId="7062"/>
    <cellStyle name="Salida 2 5 3" xfId="3653"/>
    <cellStyle name="Salida 2 5 3 2" xfId="7063"/>
    <cellStyle name="Salida 2 5 4" xfId="3654"/>
    <cellStyle name="Salida 2 5 4 2" xfId="7064"/>
    <cellStyle name="Salida 2 5 5" xfId="3655"/>
    <cellStyle name="Salida 2 5 5 2" xfId="7065"/>
    <cellStyle name="Salida 2 5 6" xfId="4157"/>
    <cellStyle name="Salida 2 5 7" xfId="4978"/>
    <cellStyle name="Salida 2 6" xfId="587"/>
    <cellStyle name="Salida 2 6 2" xfId="3656"/>
    <cellStyle name="Salida 2 6 2 2" xfId="7066"/>
    <cellStyle name="Salida 2 6 3" xfId="3657"/>
    <cellStyle name="Salida 2 6 3 2" xfId="7067"/>
    <cellStyle name="Salida 2 6 4" xfId="3658"/>
    <cellStyle name="Salida 2 6 4 2" xfId="7068"/>
    <cellStyle name="Salida 2 6 5" xfId="3659"/>
    <cellStyle name="Salida 2 6 5 2" xfId="7069"/>
    <cellStyle name="Salida 2 6 6" xfId="4158"/>
    <cellStyle name="Salida 2 6 7" xfId="4453"/>
    <cellStyle name="Salida 2 7" xfId="588"/>
    <cellStyle name="Salida 2 7 2" xfId="3660"/>
    <cellStyle name="Salida 2 7 2 2" xfId="7070"/>
    <cellStyle name="Salida 2 7 3" xfId="3661"/>
    <cellStyle name="Salida 2 7 3 2" xfId="7071"/>
    <cellStyle name="Salida 2 7 4" xfId="3662"/>
    <cellStyle name="Salida 2 7 4 2" xfId="7072"/>
    <cellStyle name="Salida 2 7 5" xfId="3663"/>
    <cellStyle name="Salida 2 7 5 2" xfId="7073"/>
    <cellStyle name="Salida 2 7 6" xfId="4159"/>
    <cellStyle name="Salida 2 7 7" xfId="4430"/>
    <cellStyle name="Salida 2 8" xfId="589"/>
    <cellStyle name="Salida 2 8 2" xfId="3664"/>
    <cellStyle name="Salida 2 8 2 2" xfId="7074"/>
    <cellStyle name="Salida 2 8 3" xfId="3665"/>
    <cellStyle name="Salida 2 8 3 2" xfId="7075"/>
    <cellStyle name="Salida 2 8 4" xfId="3666"/>
    <cellStyle name="Salida 2 8 4 2" xfId="7076"/>
    <cellStyle name="Salida 2 8 5" xfId="3667"/>
    <cellStyle name="Salida 2 8 5 2" xfId="7077"/>
    <cellStyle name="Salida 2 8 6" xfId="4160"/>
    <cellStyle name="Salida 2 8 7" xfId="4977"/>
    <cellStyle name="Salida 2 9" xfId="3970"/>
    <cellStyle name="Salida 3" xfId="262"/>
    <cellStyle name="Salida 3 2" xfId="676"/>
    <cellStyle name="Salida 3 2 2" xfId="4534"/>
    <cellStyle name="Salida 3 2 3" xfId="4447"/>
    <cellStyle name="Salida 3 3" xfId="4314"/>
    <cellStyle name="Salida 3 4" xfId="5658"/>
    <cellStyle name="Salida 4" xfId="6448"/>
    <cellStyle name="TableStyleLight1" xfId="3668"/>
    <cellStyle name="TableStyleLight1 2" xfId="4194"/>
    <cellStyle name="Texto de advertencia" xfId="52" builtinId="11" customBuiltin="1"/>
    <cellStyle name="Texto de advertencia 2" xfId="209"/>
    <cellStyle name="Texto de advertencia 2 2" xfId="3971"/>
    <cellStyle name="Texto de advertencia 3" xfId="263"/>
    <cellStyle name="Texto explicativo" xfId="53" builtinId="53" customBuiltin="1"/>
    <cellStyle name="Texto explicativo 2" xfId="210"/>
    <cellStyle name="Texto explicativo 2 2" xfId="3972"/>
    <cellStyle name="Texto explicativo 3" xfId="264"/>
    <cellStyle name="Título" xfId="54" builtinId="15" customBuiltin="1"/>
    <cellStyle name="Título 1 2" xfId="211"/>
    <cellStyle name="Título 1 2 2" xfId="3973"/>
    <cellStyle name="Título 1 3" xfId="266"/>
    <cellStyle name="Título 2" xfId="56" builtinId="17" customBuiltin="1"/>
    <cellStyle name="Título 2 2" xfId="212"/>
    <cellStyle name="Título 2 2 2" xfId="3974"/>
    <cellStyle name="Título 2 3" xfId="267"/>
    <cellStyle name="Título 3" xfId="57" builtinId="18" customBuiltin="1"/>
    <cellStyle name="Título 3 2" xfId="213"/>
    <cellStyle name="Título 3 2 2" xfId="3975"/>
    <cellStyle name="Título 3 3" xfId="268"/>
    <cellStyle name="Título 4" xfId="214"/>
    <cellStyle name="Título 4 2" xfId="3976"/>
    <cellStyle name="Título 5" xfId="265"/>
    <cellStyle name="Total" xfId="58" builtinId="25" customBuiltin="1"/>
    <cellStyle name="Total 2" xfId="215"/>
    <cellStyle name="Total 2 10" xfId="4200"/>
    <cellStyle name="Total 2 11" xfId="5823"/>
    <cellStyle name="Total 2 2" xfId="423"/>
    <cellStyle name="Total 2 2 2" xfId="439"/>
    <cellStyle name="Total 2 2 2 10" xfId="3669"/>
    <cellStyle name="Total 2 2 2 10 2" xfId="7078"/>
    <cellStyle name="Total 2 2 2 11" xfId="3670"/>
    <cellStyle name="Total 2 2 2 11 2" xfId="7079"/>
    <cellStyle name="Total 2 2 2 12" xfId="4161"/>
    <cellStyle name="Total 2 2 2 13" xfId="4469"/>
    <cellStyle name="Total 2 2 2 2" xfId="590"/>
    <cellStyle name="Total 2 2 2 2 2" xfId="3671"/>
    <cellStyle name="Total 2 2 2 2 2 2" xfId="7080"/>
    <cellStyle name="Total 2 2 2 2 3" xfId="3672"/>
    <cellStyle name="Total 2 2 2 2 3 2" xfId="7081"/>
    <cellStyle name="Total 2 2 2 2 4" xfId="3673"/>
    <cellStyle name="Total 2 2 2 2 4 2" xfId="7082"/>
    <cellStyle name="Total 2 2 2 2 5" xfId="3674"/>
    <cellStyle name="Total 2 2 2 2 5 2" xfId="7083"/>
    <cellStyle name="Total 2 2 2 2 6" xfId="4162"/>
    <cellStyle name="Total 2 2 2 2 7" xfId="4976"/>
    <cellStyle name="Total 2 2 2 3" xfId="591"/>
    <cellStyle name="Total 2 2 2 3 2" xfId="3675"/>
    <cellStyle name="Total 2 2 2 3 2 2" xfId="7084"/>
    <cellStyle name="Total 2 2 2 3 3" xfId="3676"/>
    <cellStyle name="Total 2 2 2 3 3 2" xfId="7085"/>
    <cellStyle name="Total 2 2 2 3 4" xfId="3677"/>
    <cellStyle name="Total 2 2 2 3 4 2" xfId="7086"/>
    <cellStyle name="Total 2 2 2 3 5" xfId="3678"/>
    <cellStyle name="Total 2 2 2 3 5 2" xfId="7087"/>
    <cellStyle name="Total 2 2 2 3 6" xfId="4163"/>
    <cellStyle name="Total 2 2 2 3 7" xfId="4975"/>
    <cellStyle name="Total 2 2 2 4" xfId="592"/>
    <cellStyle name="Total 2 2 2 4 2" xfId="3679"/>
    <cellStyle name="Total 2 2 2 4 2 2" xfId="7088"/>
    <cellStyle name="Total 2 2 2 4 3" xfId="3680"/>
    <cellStyle name="Total 2 2 2 4 3 2" xfId="7089"/>
    <cellStyle name="Total 2 2 2 4 4" xfId="3681"/>
    <cellStyle name="Total 2 2 2 4 4 2" xfId="7090"/>
    <cellStyle name="Total 2 2 2 4 5" xfId="3682"/>
    <cellStyle name="Total 2 2 2 4 5 2" xfId="7091"/>
    <cellStyle name="Total 2 2 2 4 6" xfId="4164"/>
    <cellStyle name="Total 2 2 2 4 7" xfId="4974"/>
    <cellStyle name="Total 2 2 2 5" xfId="593"/>
    <cellStyle name="Total 2 2 2 5 2" xfId="3683"/>
    <cellStyle name="Total 2 2 2 5 2 2" xfId="7092"/>
    <cellStyle name="Total 2 2 2 5 3" xfId="3684"/>
    <cellStyle name="Total 2 2 2 5 3 2" xfId="7093"/>
    <cellStyle name="Total 2 2 2 5 4" xfId="3685"/>
    <cellStyle name="Total 2 2 2 5 4 2" xfId="7094"/>
    <cellStyle name="Total 2 2 2 5 5" xfId="3686"/>
    <cellStyle name="Total 2 2 2 5 5 2" xfId="7095"/>
    <cellStyle name="Total 2 2 2 5 6" xfId="4165"/>
    <cellStyle name="Total 2 2 2 5 7" xfId="4452"/>
    <cellStyle name="Total 2 2 2 6" xfId="594"/>
    <cellStyle name="Total 2 2 2 6 2" xfId="3687"/>
    <cellStyle name="Total 2 2 2 6 2 2" xfId="7096"/>
    <cellStyle name="Total 2 2 2 6 3" xfId="3688"/>
    <cellStyle name="Total 2 2 2 6 3 2" xfId="7097"/>
    <cellStyle name="Total 2 2 2 6 4" xfId="3689"/>
    <cellStyle name="Total 2 2 2 6 4 2" xfId="7098"/>
    <cellStyle name="Total 2 2 2 6 5" xfId="3690"/>
    <cellStyle name="Total 2 2 2 6 5 2" xfId="7099"/>
    <cellStyle name="Total 2 2 2 6 6" xfId="4166"/>
    <cellStyle name="Total 2 2 2 6 7" xfId="4973"/>
    <cellStyle name="Total 2 2 2 7" xfId="595"/>
    <cellStyle name="Total 2 2 2 7 2" xfId="3691"/>
    <cellStyle name="Total 2 2 2 7 2 2" xfId="7100"/>
    <cellStyle name="Total 2 2 2 7 3" xfId="3692"/>
    <cellStyle name="Total 2 2 2 7 3 2" xfId="7101"/>
    <cellStyle name="Total 2 2 2 7 4" xfId="3693"/>
    <cellStyle name="Total 2 2 2 7 4 2" xfId="7102"/>
    <cellStyle name="Total 2 2 2 7 5" xfId="3694"/>
    <cellStyle name="Total 2 2 2 7 5 2" xfId="7103"/>
    <cellStyle name="Total 2 2 2 7 6" xfId="4167"/>
    <cellStyle name="Total 2 2 2 7 7" xfId="4972"/>
    <cellStyle name="Total 2 2 2 8" xfId="3695"/>
    <cellStyle name="Total 2 2 2 8 2" xfId="7104"/>
    <cellStyle name="Total 2 2 2 9" xfId="3696"/>
    <cellStyle name="Total 2 2 2 9 2" xfId="7105"/>
    <cellStyle name="Total 2 2 3" xfId="596"/>
    <cellStyle name="Total 2 2 3 2" xfId="3697"/>
    <cellStyle name="Total 2 2 3 2 2" xfId="7106"/>
    <cellStyle name="Total 2 2 3 3" xfId="3698"/>
    <cellStyle name="Total 2 2 3 3 2" xfId="7107"/>
    <cellStyle name="Total 2 2 3 4" xfId="3699"/>
    <cellStyle name="Total 2 2 3 4 2" xfId="7108"/>
    <cellStyle name="Total 2 2 3 5" xfId="3700"/>
    <cellStyle name="Total 2 2 3 5 2" xfId="7109"/>
    <cellStyle name="Total 2 2 3 6" xfId="4168"/>
    <cellStyle name="Total 2 2 3 7" xfId="4971"/>
    <cellStyle name="Total 2 2 4" xfId="597"/>
    <cellStyle name="Total 2 2 4 2" xfId="3701"/>
    <cellStyle name="Total 2 2 4 2 2" xfId="7110"/>
    <cellStyle name="Total 2 2 4 3" xfId="3702"/>
    <cellStyle name="Total 2 2 4 3 2" xfId="7111"/>
    <cellStyle name="Total 2 2 4 4" xfId="3703"/>
    <cellStyle name="Total 2 2 4 4 2" xfId="7112"/>
    <cellStyle name="Total 2 2 4 5" xfId="3704"/>
    <cellStyle name="Total 2 2 4 5 2" xfId="7113"/>
    <cellStyle name="Total 2 2 4 6" xfId="4169"/>
    <cellStyle name="Total 2 2 4 7" xfId="4970"/>
    <cellStyle name="Total 2 2 5" xfId="598"/>
    <cellStyle name="Total 2 2 5 2" xfId="3705"/>
    <cellStyle name="Total 2 2 5 2 2" xfId="7114"/>
    <cellStyle name="Total 2 2 5 3" xfId="3706"/>
    <cellStyle name="Total 2 2 5 3 2" xfId="7115"/>
    <cellStyle name="Total 2 2 5 4" xfId="3707"/>
    <cellStyle name="Total 2 2 5 4 2" xfId="7116"/>
    <cellStyle name="Total 2 2 5 5" xfId="3708"/>
    <cellStyle name="Total 2 2 5 5 2" xfId="7117"/>
    <cellStyle name="Total 2 2 5 6" xfId="4170"/>
    <cellStyle name="Total 2 2 5 7" xfId="4451"/>
    <cellStyle name="Total 2 2 6" xfId="599"/>
    <cellStyle name="Total 2 2 6 2" xfId="3709"/>
    <cellStyle name="Total 2 2 6 2 2" xfId="7118"/>
    <cellStyle name="Total 2 2 6 3" xfId="3710"/>
    <cellStyle name="Total 2 2 6 3 2" xfId="7119"/>
    <cellStyle name="Total 2 2 6 4" xfId="3711"/>
    <cellStyle name="Total 2 2 6 4 2" xfId="7120"/>
    <cellStyle name="Total 2 2 6 5" xfId="3712"/>
    <cellStyle name="Total 2 2 6 5 2" xfId="7121"/>
    <cellStyle name="Total 2 2 6 6" xfId="4171"/>
    <cellStyle name="Total 2 2 6 7" xfId="4969"/>
    <cellStyle name="Total 2 2 7" xfId="4007"/>
    <cellStyle name="Total 2 2 8" xfId="4205"/>
    <cellStyle name="Total 2 2 9" xfId="5070"/>
    <cellStyle name="Total 2 3" xfId="424"/>
    <cellStyle name="Total 2 3 2" xfId="440"/>
    <cellStyle name="Total 2 3 2 10" xfId="3713"/>
    <cellStyle name="Total 2 3 2 10 2" xfId="7122"/>
    <cellStyle name="Total 2 3 2 11" xfId="3714"/>
    <cellStyle name="Total 2 3 2 11 2" xfId="7123"/>
    <cellStyle name="Total 2 3 2 12" xfId="4172"/>
    <cellStyle name="Total 2 3 2 13" xfId="5057"/>
    <cellStyle name="Total 2 3 2 2" xfId="600"/>
    <cellStyle name="Total 2 3 2 2 2" xfId="3715"/>
    <cellStyle name="Total 2 3 2 2 2 2" xfId="7124"/>
    <cellStyle name="Total 2 3 2 2 3" xfId="3716"/>
    <cellStyle name="Total 2 3 2 2 3 2" xfId="7125"/>
    <cellStyle name="Total 2 3 2 2 4" xfId="3717"/>
    <cellStyle name="Total 2 3 2 2 4 2" xfId="7126"/>
    <cellStyle name="Total 2 3 2 2 5" xfId="3718"/>
    <cellStyle name="Total 2 3 2 2 5 2" xfId="7127"/>
    <cellStyle name="Total 2 3 2 2 6" xfId="4173"/>
    <cellStyle name="Total 2 3 2 2 7" xfId="4968"/>
    <cellStyle name="Total 2 3 2 3" xfId="601"/>
    <cellStyle name="Total 2 3 2 3 2" xfId="3719"/>
    <cellStyle name="Total 2 3 2 3 2 2" xfId="7128"/>
    <cellStyle name="Total 2 3 2 3 3" xfId="3720"/>
    <cellStyle name="Total 2 3 2 3 3 2" xfId="7129"/>
    <cellStyle name="Total 2 3 2 3 4" xfId="3721"/>
    <cellStyle name="Total 2 3 2 3 4 2" xfId="7130"/>
    <cellStyle name="Total 2 3 2 3 5" xfId="3722"/>
    <cellStyle name="Total 2 3 2 3 5 2" xfId="7131"/>
    <cellStyle name="Total 2 3 2 3 6" xfId="4174"/>
    <cellStyle name="Total 2 3 2 3 7" xfId="4967"/>
    <cellStyle name="Total 2 3 2 4" xfId="602"/>
    <cellStyle name="Total 2 3 2 4 2" xfId="3723"/>
    <cellStyle name="Total 2 3 2 4 2 2" xfId="7132"/>
    <cellStyle name="Total 2 3 2 4 3" xfId="3724"/>
    <cellStyle name="Total 2 3 2 4 3 2" xfId="7133"/>
    <cellStyle name="Total 2 3 2 4 4" xfId="3725"/>
    <cellStyle name="Total 2 3 2 4 4 2" xfId="7134"/>
    <cellStyle name="Total 2 3 2 4 5" xfId="3726"/>
    <cellStyle name="Total 2 3 2 4 5 2" xfId="7135"/>
    <cellStyle name="Total 2 3 2 4 6" xfId="4175"/>
    <cellStyle name="Total 2 3 2 4 7" xfId="4966"/>
    <cellStyle name="Total 2 3 2 5" xfId="603"/>
    <cellStyle name="Total 2 3 2 5 2" xfId="3727"/>
    <cellStyle name="Total 2 3 2 5 2 2" xfId="7136"/>
    <cellStyle name="Total 2 3 2 5 3" xfId="3728"/>
    <cellStyle name="Total 2 3 2 5 3 2" xfId="7137"/>
    <cellStyle name="Total 2 3 2 5 4" xfId="3729"/>
    <cellStyle name="Total 2 3 2 5 4 2" xfId="7138"/>
    <cellStyle name="Total 2 3 2 5 5" xfId="3730"/>
    <cellStyle name="Total 2 3 2 5 5 2" xfId="7139"/>
    <cellStyle name="Total 2 3 2 5 6" xfId="4176"/>
    <cellStyle name="Total 2 3 2 5 7" xfId="4450"/>
    <cellStyle name="Total 2 3 2 6" xfId="604"/>
    <cellStyle name="Total 2 3 2 6 2" xfId="3731"/>
    <cellStyle name="Total 2 3 2 6 2 2" xfId="7140"/>
    <cellStyle name="Total 2 3 2 6 3" xfId="3732"/>
    <cellStyle name="Total 2 3 2 6 3 2" xfId="7141"/>
    <cellStyle name="Total 2 3 2 6 4" xfId="3733"/>
    <cellStyle name="Total 2 3 2 6 4 2" xfId="7142"/>
    <cellStyle name="Total 2 3 2 6 5" xfId="3734"/>
    <cellStyle name="Total 2 3 2 6 5 2" xfId="7143"/>
    <cellStyle name="Total 2 3 2 6 6" xfId="4177"/>
    <cellStyle name="Total 2 3 2 6 7" xfId="4965"/>
    <cellStyle name="Total 2 3 2 7" xfId="605"/>
    <cellStyle name="Total 2 3 2 7 2" xfId="3735"/>
    <cellStyle name="Total 2 3 2 7 2 2" xfId="7144"/>
    <cellStyle name="Total 2 3 2 7 3" xfId="3736"/>
    <cellStyle name="Total 2 3 2 7 3 2" xfId="7145"/>
    <cellStyle name="Total 2 3 2 7 4" xfId="3737"/>
    <cellStyle name="Total 2 3 2 7 4 2" xfId="7146"/>
    <cellStyle name="Total 2 3 2 7 5" xfId="3738"/>
    <cellStyle name="Total 2 3 2 7 5 2" xfId="7147"/>
    <cellStyle name="Total 2 3 2 7 6" xfId="4178"/>
    <cellStyle name="Total 2 3 2 7 7" xfId="4964"/>
    <cellStyle name="Total 2 3 2 8" xfId="3739"/>
    <cellStyle name="Total 2 3 2 8 2" xfId="7148"/>
    <cellStyle name="Total 2 3 2 9" xfId="3740"/>
    <cellStyle name="Total 2 3 2 9 2" xfId="7149"/>
    <cellStyle name="Total 2 3 3" xfId="606"/>
    <cellStyle name="Total 2 3 3 2" xfId="3741"/>
    <cellStyle name="Total 2 3 3 2 2" xfId="7150"/>
    <cellStyle name="Total 2 3 3 3" xfId="3742"/>
    <cellStyle name="Total 2 3 3 3 2" xfId="7151"/>
    <cellStyle name="Total 2 3 3 4" xfId="3743"/>
    <cellStyle name="Total 2 3 3 4 2" xfId="7152"/>
    <cellStyle name="Total 2 3 3 5" xfId="3744"/>
    <cellStyle name="Total 2 3 3 5 2" xfId="7153"/>
    <cellStyle name="Total 2 3 3 6" xfId="4179"/>
    <cellStyle name="Total 2 3 3 7" xfId="4963"/>
    <cellStyle name="Total 2 3 4" xfId="607"/>
    <cellStyle name="Total 2 3 4 2" xfId="3745"/>
    <cellStyle name="Total 2 3 4 2 2" xfId="7154"/>
    <cellStyle name="Total 2 3 4 3" xfId="3746"/>
    <cellStyle name="Total 2 3 4 3 2" xfId="7155"/>
    <cellStyle name="Total 2 3 4 4" xfId="3747"/>
    <cellStyle name="Total 2 3 4 4 2" xfId="7156"/>
    <cellStyle name="Total 2 3 4 5" xfId="3748"/>
    <cellStyle name="Total 2 3 4 5 2" xfId="7157"/>
    <cellStyle name="Total 2 3 4 6" xfId="4180"/>
    <cellStyle name="Total 2 3 4 7" xfId="4962"/>
    <cellStyle name="Total 2 3 5" xfId="608"/>
    <cellStyle name="Total 2 3 5 2" xfId="3749"/>
    <cellStyle name="Total 2 3 5 2 2" xfId="7158"/>
    <cellStyle name="Total 2 3 5 3" xfId="3750"/>
    <cellStyle name="Total 2 3 5 3 2" xfId="7159"/>
    <cellStyle name="Total 2 3 5 4" xfId="3751"/>
    <cellStyle name="Total 2 3 5 4 2" xfId="7160"/>
    <cellStyle name="Total 2 3 5 5" xfId="3752"/>
    <cellStyle name="Total 2 3 5 5 2" xfId="7161"/>
    <cellStyle name="Total 2 3 5 6" xfId="4181"/>
    <cellStyle name="Total 2 3 5 7" xfId="4961"/>
    <cellStyle name="Total 2 3 6" xfId="609"/>
    <cellStyle name="Total 2 3 6 2" xfId="3753"/>
    <cellStyle name="Total 2 3 6 2 2" xfId="7162"/>
    <cellStyle name="Total 2 3 6 3" xfId="3754"/>
    <cellStyle name="Total 2 3 6 3 2" xfId="7163"/>
    <cellStyle name="Total 2 3 6 4" xfId="3755"/>
    <cellStyle name="Total 2 3 6 4 2" xfId="7164"/>
    <cellStyle name="Total 2 3 6 5" xfId="3756"/>
    <cellStyle name="Total 2 3 6 5 2" xfId="7165"/>
    <cellStyle name="Total 2 3 6 6" xfId="4182"/>
    <cellStyle name="Total 2 3 6 7" xfId="4960"/>
    <cellStyle name="Total 2 3 7" xfId="4008"/>
    <cellStyle name="Total 2 3 8" xfId="4204"/>
    <cellStyle name="Total 2 3 9" xfId="4472"/>
    <cellStyle name="Total 2 4" xfId="429"/>
    <cellStyle name="Total 2 4 2" xfId="610"/>
    <cellStyle name="Total 2 4 2 2" xfId="3757"/>
    <cellStyle name="Total 2 4 2 2 2" xfId="7166"/>
    <cellStyle name="Total 2 4 2 3" xfId="3758"/>
    <cellStyle name="Total 2 4 2 3 2" xfId="7167"/>
    <cellStyle name="Total 2 4 2 4" xfId="3759"/>
    <cellStyle name="Total 2 4 2 4 2" xfId="7168"/>
    <cellStyle name="Total 2 4 2 5" xfId="3760"/>
    <cellStyle name="Total 2 4 2 5 2" xfId="7169"/>
    <cellStyle name="Total 2 4 2 6" xfId="4184"/>
    <cellStyle name="Total 2 4 2 7" xfId="4449"/>
    <cellStyle name="Total 2 4 3" xfId="611"/>
    <cellStyle name="Total 2 4 3 2" xfId="3761"/>
    <cellStyle name="Total 2 4 3 2 2" xfId="7170"/>
    <cellStyle name="Total 2 4 3 3" xfId="3762"/>
    <cellStyle name="Total 2 4 3 3 2" xfId="7171"/>
    <cellStyle name="Total 2 4 3 4" xfId="3763"/>
    <cellStyle name="Total 2 4 3 4 2" xfId="7172"/>
    <cellStyle name="Total 2 4 3 5" xfId="3764"/>
    <cellStyle name="Total 2 4 3 5 2" xfId="7173"/>
    <cellStyle name="Total 2 4 3 6" xfId="4185"/>
    <cellStyle name="Total 2 4 3 7" xfId="4959"/>
    <cellStyle name="Total 2 4 4" xfId="612"/>
    <cellStyle name="Total 2 4 4 2" xfId="3765"/>
    <cellStyle name="Total 2 4 4 2 2" xfId="7174"/>
    <cellStyle name="Total 2 4 4 3" xfId="3766"/>
    <cellStyle name="Total 2 4 4 3 2" xfId="7175"/>
    <cellStyle name="Total 2 4 4 4" xfId="3767"/>
    <cellStyle name="Total 2 4 4 4 2" xfId="7176"/>
    <cellStyle name="Total 2 4 4 5" xfId="3768"/>
    <cellStyle name="Total 2 4 4 5 2" xfId="7177"/>
    <cellStyle name="Total 2 4 4 6" xfId="4186"/>
    <cellStyle name="Total 2 4 4 7" xfId="4958"/>
    <cellStyle name="Total 2 4 5" xfId="613"/>
    <cellStyle name="Total 2 4 5 2" xfId="3769"/>
    <cellStyle name="Total 2 4 5 2 2" xfId="7178"/>
    <cellStyle name="Total 2 4 5 3" xfId="3770"/>
    <cellStyle name="Total 2 4 5 3 2" xfId="7179"/>
    <cellStyle name="Total 2 4 5 4" xfId="3771"/>
    <cellStyle name="Total 2 4 5 4 2" xfId="7180"/>
    <cellStyle name="Total 2 4 5 5" xfId="3772"/>
    <cellStyle name="Total 2 4 5 5 2" xfId="7181"/>
    <cellStyle name="Total 2 4 5 6" xfId="4187"/>
    <cellStyle name="Total 2 4 5 7" xfId="4957"/>
    <cellStyle name="Total 2 4 6" xfId="614"/>
    <cellStyle name="Total 2 4 6 2" xfId="3773"/>
    <cellStyle name="Total 2 4 6 2 2" xfId="7182"/>
    <cellStyle name="Total 2 4 6 3" xfId="3774"/>
    <cellStyle name="Total 2 4 6 3 2" xfId="7183"/>
    <cellStyle name="Total 2 4 6 4" xfId="3775"/>
    <cellStyle name="Total 2 4 6 4 2" xfId="7184"/>
    <cellStyle name="Total 2 4 6 5" xfId="3776"/>
    <cellStyle name="Total 2 4 6 5 2" xfId="7185"/>
    <cellStyle name="Total 2 4 6 6" xfId="4188"/>
    <cellStyle name="Total 2 4 6 7" xfId="4956"/>
    <cellStyle name="Total 2 4 7" xfId="615"/>
    <cellStyle name="Total 2 4 7 2" xfId="3777"/>
    <cellStyle name="Total 2 4 7 2 2" xfId="7186"/>
    <cellStyle name="Total 2 4 7 3" xfId="3778"/>
    <cellStyle name="Total 2 4 7 3 2" xfId="7187"/>
    <cellStyle name="Total 2 4 7 4" xfId="3779"/>
    <cellStyle name="Total 2 4 7 4 2" xfId="7188"/>
    <cellStyle name="Total 2 4 7 5" xfId="3780"/>
    <cellStyle name="Total 2 4 7 5 2" xfId="7189"/>
    <cellStyle name="Total 2 4 7 6" xfId="4189"/>
    <cellStyle name="Total 2 4 7 7" xfId="4448"/>
    <cellStyle name="Total 2 4 8" xfId="4183"/>
    <cellStyle name="Total 2 4 9" xfId="4471"/>
    <cellStyle name="Total 2 5" xfId="616"/>
    <cellStyle name="Total 2 5 2" xfId="3781"/>
    <cellStyle name="Total 2 5 2 2" xfId="7190"/>
    <cellStyle name="Total 2 5 3" xfId="3782"/>
    <cellStyle name="Total 2 5 3 2" xfId="7191"/>
    <cellStyle name="Total 2 5 4" xfId="3783"/>
    <cellStyle name="Total 2 5 4 2" xfId="7192"/>
    <cellStyle name="Total 2 5 5" xfId="3784"/>
    <cellStyle name="Total 2 5 5 2" xfId="7193"/>
    <cellStyle name="Total 2 5 6" xfId="4190"/>
    <cellStyle name="Total 2 5 7" xfId="4955"/>
    <cellStyle name="Total 2 6" xfId="617"/>
    <cellStyle name="Total 2 6 2" xfId="3785"/>
    <cellStyle name="Total 2 6 2 2" xfId="7194"/>
    <cellStyle name="Total 2 6 3" xfId="3786"/>
    <cellStyle name="Total 2 6 3 2" xfId="7195"/>
    <cellStyle name="Total 2 6 4" xfId="3787"/>
    <cellStyle name="Total 2 6 4 2" xfId="7196"/>
    <cellStyle name="Total 2 6 5" xfId="3788"/>
    <cellStyle name="Total 2 6 5 2" xfId="7197"/>
    <cellStyle name="Total 2 6 6" xfId="4191"/>
    <cellStyle name="Total 2 6 7" xfId="4954"/>
    <cellStyle name="Total 2 7" xfId="618"/>
    <cellStyle name="Total 2 7 2" xfId="3789"/>
    <cellStyle name="Total 2 7 2 2" xfId="7198"/>
    <cellStyle name="Total 2 7 3" xfId="3790"/>
    <cellStyle name="Total 2 7 3 2" xfId="7199"/>
    <cellStyle name="Total 2 7 4" xfId="3791"/>
    <cellStyle name="Total 2 7 4 2" xfId="7200"/>
    <cellStyle name="Total 2 7 5" xfId="3792"/>
    <cellStyle name="Total 2 7 5 2" xfId="7201"/>
    <cellStyle name="Total 2 7 6" xfId="4192"/>
    <cellStyle name="Total 2 7 7" xfId="4953"/>
    <cellStyle name="Total 2 8" xfId="619"/>
    <cellStyle name="Total 2 8 2" xfId="3793"/>
    <cellStyle name="Total 2 8 2 2" xfId="7202"/>
    <cellStyle name="Total 2 8 3" xfId="3794"/>
    <cellStyle name="Total 2 8 3 2" xfId="7203"/>
    <cellStyle name="Total 2 8 4" xfId="3795"/>
    <cellStyle name="Total 2 8 4 2" xfId="7204"/>
    <cellStyle name="Total 2 8 5" xfId="3796"/>
    <cellStyle name="Total 2 8 5 2" xfId="7205"/>
    <cellStyle name="Total 2 8 6" xfId="4193"/>
    <cellStyle name="Total 2 8 7" xfId="4952"/>
    <cellStyle name="Total 2 9" xfId="3977"/>
    <cellStyle name="Total 3" xfId="269"/>
    <cellStyle name="Total 3 2" xfId="677"/>
    <cellStyle name="Total 3 2 2" xfId="4535"/>
    <cellStyle name="Total 3 2 3" xfId="4948"/>
    <cellStyle name="Total 3 3" xfId="4315"/>
    <cellStyle name="Total 3 4" xfId="5515"/>
    <cellStyle name="Total 4" xfId="6447"/>
  </cellStyles>
  <dxfs count="1">
    <dxf>
      <font>
        <color rgb="FF9C0006"/>
      </font>
      <fill>
        <patternFill>
          <bgColor rgb="FFFFC7CE"/>
        </patternFill>
      </fill>
    </dxf>
  </dxfs>
  <tableStyles count="0" defaultTableStyle="TableStyleMedium9" defaultPivotStyle="PivotStyleLight16"/>
  <colors>
    <mruColors>
      <color rgb="FF9B2190"/>
      <color rgb="FFD9D9D9"/>
      <color rgb="FFEEB0EB"/>
      <color rgb="FFAD25A8"/>
      <color rgb="FFFFCCFF"/>
      <color rgb="FF9900CC"/>
      <color rgb="FF660066"/>
      <color rgb="FF6E186A"/>
      <color rgb="FFCC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91" Type="http://schemas.openxmlformats.org/officeDocument/2006/relationships/externalLink" Target="externalLinks/externalLink14.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9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07.xml"/><Relationship Id="rId1" Type="http://schemas.microsoft.com/office/2011/relationships/chartStyle" Target="style107.xml"/><Relationship Id="rId4" Type="http://schemas.openxmlformats.org/officeDocument/2006/relationships/chartUserShapes" Target="../drawings/drawing32.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08.xml"/><Relationship Id="rId1" Type="http://schemas.microsoft.com/office/2011/relationships/chartStyle" Target="style108.xml"/><Relationship Id="rId4" Type="http://schemas.openxmlformats.org/officeDocument/2006/relationships/chartUserShapes" Target="../drawings/drawing33.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09.xml"/><Relationship Id="rId1" Type="http://schemas.microsoft.com/office/2011/relationships/chartStyle" Target="style109.xml"/><Relationship Id="rId4"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15.xml"/><Relationship Id="rId1" Type="http://schemas.microsoft.com/office/2011/relationships/chartStyle" Target="style115.xml"/></Relationships>
</file>

<file path=xl/charts/_rels/chart117.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Públicas)</a:t>
            </a:r>
          </a:p>
        </c:rich>
      </c:tx>
      <c:layout>
        <c:manualLayout>
          <c:xMode val="edge"/>
          <c:yMode val="edge"/>
          <c:x val="0.33455904792879948"/>
          <c:y val="4.671805652884840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ES'!$BU$6</c:f>
              <c:strCache>
                <c:ptCount val="1"/>
                <c:pt idx="0">
                  <c:v>México</c:v>
                </c:pt>
              </c:strCache>
            </c:strRef>
          </c:tx>
          <c:spPr>
            <a:solidFill>
              <a:schemeClr val="accent1"/>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ES'!$BV$6:$CE$6</c:f>
              <c:numCache>
                <c:formatCode>0%</c:formatCode>
                <c:ptCount val="10"/>
                <c:pt idx="0">
                  <c:v>0.47555251952350602</c:v>
                </c:pt>
                <c:pt idx="1">
                  <c:v>0.48745111619479364</c:v>
                </c:pt>
                <c:pt idx="2">
                  <c:v>0.52518378058142257</c:v>
                </c:pt>
                <c:pt idx="3">
                  <c:v>0.48664253932506901</c:v>
                </c:pt>
                <c:pt idx="4">
                  <c:v>0.48320030259240221</c:v>
                </c:pt>
                <c:pt idx="5">
                  <c:v>0.48221194141518414</c:v>
                </c:pt>
                <c:pt idx="6">
                  <c:v>0.46905701790010812</c:v>
                </c:pt>
                <c:pt idx="7">
                  <c:v>0.47034554896116221</c:v>
                </c:pt>
                <c:pt idx="8">
                  <c:v>0.45404513928854484</c:v>
                </c:pt>
                <c:pt idx="9">
                  <c:v>0.3861423578424355</c:v>
                </c:pt>
              </c:numCache>
            </c:numRef>
          </c:val>
          <c:shape val="cylinder"/>
          <c:extLst xmlns:c16r2="http://schemas.microsoft.com/office/drawing/2015/06/chart">
            <c:ext xmlns:c16="http://schemas.microsoft.com/office/drawing/2014/chart" uri="{C3380CC4-5D6E-409C-BE32-E72D297353CC}">
              <c16:uniqueId val="{00000000-F12E-46FA-B466-99B917835956}"/>
            </c:ext>
          </c:extLst>
        </c:ser>
        <c:ser>
          <c:idx val="1"/>
          <c:order val="1"/>
          <c:tx>
            <c:strRef>
              <c:f>'Demanda-Ingreso ES'!$BU$7</c:f>
              <c:strCache>
                <c:ptCount val="1"/>
                <c:pt idx="0">
                  <c:v>Estado de México</c:v>
                </c:pt>
              </c:strCache>
            </c:strRef>
          </c:tx>
          <c:spPr>
            <a:solidFill>
              <a:schemeClr val="accent2"/>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ES'!$BV$7:$CE$7</c:f>
              <c:numCache>
                <c:formatCode>0%</c:formatCode>
                <c:ptCount val="10"/>
                <c:pt idx="0">
                  <c:v>0.47908068566437384</c:v>
                </c:pt>
                <c:pt idx="1">
                  <c:v>0.43254038926345251</c:v>
                </c:pt>
                <c:pt idx="2">
                  <c:v>0.45605316832025444</c:v>
                </c:pt>
                <c:pt idx="3">
                  <c:v>0.45725295367168162</c:v>
                </c:pt>
                <c:pt idx="4">
                  <c:v>0.45059826257990493</c:v>
                </c:pt>
                <c:pt idx="5">
                  <c:v>0.44707567174098806</c:v>
                </c:pt>
                <c:pt idx="6">
                  <c:v>0.42442711778740738</c:v>
                </c:pt>
                <c:pt idx="7">
                  <c:v>0.44584640618769233</c:v>
                </c:pt>
                <c:pt idx="8">
                  <c:v>0.42616529573051315</c:v>
                </c:pt>
                <c:pt idx="9">
                  <c:v>0.32408263953129818</c:v>
                </c:pt>
              </c:numCache>
            </c:numRef>
          </c:val>
          <c:shape val="cylinder"/>
          <c:extLst xmlns:c16r2="http://schemas.microsoft.com/office/drawing/2015/06/chart">
            <c:ext xmlns:c16="http://schemas.microsoft.com/office/drawing/2014/chart" uri="{C3380CC4-5D6E-409C-BE32-E72D297353CC}">
              <c16:uniqueId val="{00000001-F12E-46FA-B466-99B917835956}"/>
            </c:ext>
          </c:extLst>
        </c:ser>
        <c:ser>
          <c:idx val="2"/>
          <c:order val="2"/>
          <c:tx>
            <c:strRef>
              <c:f>'Demanda-Ingreso ES'!$BU$8</c:f>
              <c:strCache>
                <c:ptCount val="1"/>
                <c:pt idx="0">
                  <c:v>Lerma y alrededores*</c:v>
                </c:pt>
              </c:strCache>
            </c:strRef>
          </c:tx>
          <c:spPr>
            <a:solidFill>
              <a:schemeClr val="accent3"/>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ES'!$BV$8:$CE$8</c:f>
              <c:numCache>
                <c:formatCode>0%</c:formatCode>
                <c:ptCount val="10"/>
                <c:pt idx="0">
                  <c:v>0.24430785566968205</c:v>
                </c:pt>
                <c:pt idx="1">
                  <c:v>0.26652526031623602</c:v>
                </c:pt>
                <c:pt idx="2">
                  <c:v>0.25609706856173786</c:v>
                </c:pt>
                <c:pt idx="3">
                  <c:v>0.26491925567669483</c:v>
                </c:pt>
                <c:pt idx="4">
                  <c:v>0.26710193518028352</c:v>
                </c:pt>
                <c:pt idx="5">
                  <c:v>0.23670154785262698</c:v>
                </c:pt>
                <c:pt idx="6">
                  <c:v>0.23305799495696025</c:v>
                </c:pt>
                <c:pt idx="7">
                  <c:v>0.28813868613138688</c:v>
                </c:pt>
                <c:pt idx="8">
                  <c:v>0.22475281806640249</c:v>
                </c:pt>
                <c:pt idx="9">
                  <c:v>0.24787768537768537</c:v>
                </c:pt>
              </c:numCache>
            </c:numRef>
          </c:val>
          <c:shape val="cylinder"/>
          <c:extLst xmlns:c16r2="http://schemas.microsoft.com/office/drawing/2015/06/chart">
            <c:ext xmlns:c16="http://schemas.microsoft.com/office/drawing/2014/chart" uri="{C3380CC4-5D6E-409C-BE32-E72D297353CC}">
              <c16:uniqueId val="{00000002-F12E-46FA-B466-99B917835956}"/>
            </c:ext>
          </c:extLst>
        </c:ser>
        <c:dLbls>
          <c:showLegendKey val="0"/>
          <c:showVal val="0"/>
          <c:showCatName val="0"/>
          <c:showSerName val="0"/>
          <c:showPercent val="0"/>
          <c:showBubbleSize val="0"/>
        </c:dLbls>
        <c:gapWidth val="219"/>
        <c:shape val="box"/>
        <c:axId val="198536496"/>
        <c:axId val="198543024"/>
        <c:axId val="0"/>
      </c:bar3DChart>
      <c:catAx>
        <c:axId val="19853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43024"/>
        <c:crosses val="autoZero"/>
        <c:auto val="1"/>
        <c:lblAlgn val="ctr"/>
        <c:lblOffset val="100"/>
        <c:noMultiLvlLbl val="0"/>
      </c:catAx>
      <c:valAx>
        <c:axId val="198543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36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2021</a:t>
            </a:r>
            <a:r>
              <a:rPr lang="es-MX" baseline="0"/>
              <a:t> </a:t>
            </a:r>
            <a:r>
              <a:rPr lang="es-MX"/>
              <a:t>/ </a:t>
            </a:r>
            <a:r>
              <a:rPr lang="es-MX" sz="1680" b="0" i="0" u="none" strike="noStrike" baseline="0">
                <a:effectLst/>
              </a:rPr>
              <a:t>Aspirantes </a:t>
            </a:r>
            <a:r>
              <a:rPr lang="es-MX"/>
              <a:t>2019</a:t>
            </a:r>
          </a:p>
        </c:rich>
      </c:tx>
      <c:layout>
        <c:manualLayout>
          <c:xMode val="edge"/>
          <c:yMode val="edge"/>
          <c:x val="0.27778091031544655"/>
          <c:y val="1.850208840501799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Aspirantes!$O$24</c:f>
              <c:strCache>
                <c:ptCount val="1"/>
                <c:pt idx="0">
                  <c:v>2021/2019</c:v>
                </c:pt>
              </c:strCache>
            </c:strRef>
          </c:tx>
          <c:spPr>
            <a:solidFill>
              <a:srgbClr val="AD25A8"/>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Aspirantes!$O$25:$O$33</c:f>
              <c:numCache>
                <c:formatCode>0%</c:formatCode>
                <c:ptCount val="9"/>
                <c:pt idx="0">
                  <c:v>0.55714285714285716</c:v>
                </c:pt>
                <c:pt idx="1">
                  <c:v>0.98734177215189878</c:v>
                </c:pt>
                <c:pt idx="2">
                  <c:v>0.58163265306122447</c:v>
                </c:pt>
                <c:pt idx="3">
                  <c:v>0.69230769230769229</c:v>
                </c:pt>
                <c:pt idx="4">
                  <c:v>0.8086303939962477</c:v>
                </c:pt>
                <c:pt idx="5">
                  <c:v>0.81372549019607843</c:v>
                </c:pt>
                <c:pt idx="6">
                  <c:v>1.0486891385767789</c:v>
                </c:pt>
                <c:pt idx="7">
                  <c:v>0.69411764705882351</c:v>
                </c:pt>
                <c:pt idx="8">
                  <c:v>0.9885057471264368</c:v>
                </c:pt>
              </c:numCache>
            </c:numRef>
          </c:val>
          <c:shape val="cylinder"/>
          <c:extLst xmlns:c16r2="http://schemas.microsoft.com/office/drawing/2015/06/chart">
            <c:ext xmlns:c16="http://schemas.microsoft.com/office/drawing/2014/chart" uri="{C3380CC4-5D6E-409C-BE32-E72D297353CC}">
              <c16:uniqueId val="{00000000-5462-4B48-9E37-5A10A6A18F49}"/>
            </c:ext>
          </c:extLst>
        </c:ser>
        <c:dLbls>
          <c:showLegendKey val="0"/>
          <c:showVal val="0"/>
          <c:showCatName val="0"/>
          <c:showSerName val="0"/>
          <c:showPercent val="0"/>
          <c:showBubbleSize val="0"/>
        </c:dLbls>
        <c:gapWidth val="219"/>
        <c:shape val="box"/>
        <c:axId val="198534320"/>
        <c:axId val="198537584"/>
        <c:axId val="0"/>
      </c:bar3DChart>
      <c:catAx>
        <c:axId val="198534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7584"/>
        <c:crosses val="autoZero"/>
        <c:auto val="1"/>
        <c:lblAlgn val="ctr"/>
        <c:lblOffset val="100"/>
        <c:noMultiLvlLbl val="0"/>
      </c:catAx>
      <c:valAx>
        <c:axId val="19853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4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Plazas UAM-L por Departamento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'Plazas Div x Depto'!$BA$3</c:f>
              <c:strCache>
                <c:ptCount val="1"/>
                <c:pt idx="0">
                  <c:v>2011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Depto'!$BA$5:$BA$7,'Plazas Div x Depto'!$BA$10:$BA$12,'Plazas Div x Depto'!$BA$15:$BA$17)</c:f>
              <c:numCache>
                <c:formatCode>General</c:formatCode>
                <c:ptCount val="9"/>
                <c:pt idx="0">
                  <c:v>1</c:v>
                </c:pt>
                <c:pt idx="1">
                  <c:v>4</c:v>
                </c:pt>
                <c:pt idx="2">
                  <c:v>1</c:v>
                </c:pt>
                <c:pt idx="3">
                  <c:v>5</c:v>
                </c:pt>
                <c:pt idx="4">
                  <c:v>1</c:v>
                </c:pt>
                <c:pt idx="5">
                  <c:v>2</c:v>
                </c:pt>
                <c:pt idx="6">
                  <c:v>1</c:v>
                </c:pt>
                <c:pt idx="7">
                  <c:v>1</c:v>
                </c:pt>
                <c:pt idx="8">
                  <c:v>5</c:v>
                </c:pt>
              </c:numCache>
            </c:numRef>
          </c:val>
          <c:extLst xmlns:c16r2="http://schemas.microsoft.com/office/drawing/2015/06/chart">
            <c:ext xmlns:c16="http://schemas.microsoft.com/office/drawing/2014/chart" uri="{C3380CC4-5D6E-409C-BE32-E72D297353CC}">
              <c16:uniqueId val="{00000000-3107-4E9D-818C-8E2640BDFC0A}"/>
            </c:ext>
          </c:extLst>
        </c:ser>
        <c:ser>
          <c:idx val="1"/>
          <c:order val="1"/>
          <c:tx>
            <c:strRef>
              <c:f>'Plazas Div x Depto'!$BB$3</c:f>
              <c:strCache>
                <c:ptCount val="1"/>
                <c:pt idx="0">
                  <c:v>2012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Depto'!$BB$5:$BB$7,'Plazas Div x Depto'!$BB$10:$BB$12,'Plazas Div x Depto'!$BB$15:$BB$17)</c:f>
              <c:numCache>
                <c:formatCode>General</c:formatCode>
                <c:ptCount val="9"/>
                <c:pt idx="0">
                  <c:v>2</c:v>
                </c:pt>
                <c:pt idx="1">
                  <c:v>4</c:v>
                </c:pt>
                <c:pt idx="2">
                  <c:v>2</c:v>
                </c:pt>
                <c:pt idx="3">
                  <c:v>2</c:v>
                </c:pt>
                <c:pt idx="4">
                  <c:v>1</c:v>
                </c:pt>
                <c:pt idx="5">
                  <c:v>2</c:v>
                </c:pt>
                <c:pt idx="6">
                  <c:v>0</c:v>
                </c:pt>
                <c:pt idx="7">
                  <c:v>0</c:v>
                </c:pt>
                <c:pt idx="8">
                  <c:v>6</c:v>
                </c:pt>
              </c:numCache>
            </c:numRef>
          </c:val>
          <c:extLst xmlns:c16r2="http://schemas.microsoft.com/office/drawing/2015/06/chart">
            <c:ext xmlns:c16="http://schemas.microsoft.com/office/drawing/2014/chart" uri="{C3380CC4-5D6E-409C-BE32-E72D297353CC}">
              <c16:uniqueId val="{00000001-3107-4E9D-818C-8E2640BDFC0A}"/>
            </c:ext>
          </c:extLst>
        </c:ser>
        <c:ser>
          <c:idx val="2"/>
          <c:order val="2"/>
          <c:tx>
            <c:strRef>
              <c:f>'Plazas Div x Depto'!$BC$3</c:f>
              <c:strCache>
                <c:ptCount val="1"/>
                <c:pt idx="0">
                  <c:v>2013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Depto'!$BC$5:$BC$7,'Plazas Div x Depto'!$BC$10:$BC$12,'Plazas Div x Depto'!$BC$15:$BC$17)</c:f>
              <c:numCache>
                <c:formatCode>General</c:formatCode>
                <c:ptCount val="9"/>
                <c:pt idx="0">
                  <c:v>0</c:v>
                </c:pt>
                <c:pt idx="1">
                  <c:v>1</c:v>
                </c:pt>
                <c:pt idx="2">
                  <c:v>0</c:v>
                </c:pt>
                <c:pt idx="3">
                  <c:v>0</c:v>
                </c:pt>
                <c:pt idx="4">
                  <c:v>0</c:v>
                </c:pt>
                <c:pt idx="5">
                  <c:v>0</c:v>
                </c:pt>
                <c:pt idx="6">
                  <c:v>0</c:v>
                </c:pt>
                <c:pt idx="7">
                  <c:v>0</c:v>
                </c:pt>
                <c:pt idx="8">
                  <c:v>3</c:v>
                </c:pt>
              </c:numCache>
            </c:numRef>
          </c:val>
          <c:extLst xmlns:c16r2="http://schemas.microsoft.com/office/drawing/2015/06/chart">
            <c:ext xmlns:c16="http://schemas.microsoft.com/office/drawing/2014/chart" uri="{C3380CC4-5D6E-409C-BE32-E72D297353CC}">
              <c16:uniqueId val="{00000002-3107-4E9D-818C-8E2640BDFC0A}"/>
            </c:ext>
          </c:extLst>
        </c:ser>
        <c:ser>
          <c:idx val="3"/>
          <c:order val="3"/>
          <c:tx>
            <c:strRef>
              <c:f>'Plazas Div x Depto'!$BD$3</c:f>
              <c:strCache>
                <c:ptCount val="1"/>
                <c:pt idx="0">
                  <c:v>2014</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Depto'!$BD$5:$BD$7,'Plazas Div x Depto'!$BD$10:$BD$12,'Plazas Div x Depto'!$BD$15:$BD$17)</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3107-4E9D-818C-8E2640BDFC0A}"/>
            </c:ext>
          </c:extLst>
        </c:ser>
        <c:ser>
          <c:idx val="4"/>
          <c:order val="4"/>
          <c:tx>
            <c:strRef>
              <c:f>'Plazas Div x Depto'!$BE$3</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Depto'!$BE$5:$BE$7,'Plazas Div x Depto'!$BE$10:$BE$12,'Plazas Div x Depto'!$BE$15:$BE$17)</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4-3107-4E9D-818C-8E2640BDFC0A}"/>
            </c:ext>
          </c:extLst>
        </c:ser>
        <c:ser>
          <c:idx val="5"/>
          <c:order val="5"/>
          <c:tx>
            <c:strRef>
              <c:f>'Plazas Div x Depto'!$BF$3</c:f>
              <c:strCache>
                <c:ptCount val="1"/>
                <c:pt idx="0">
                  <c:v>2016</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Depto'!$BF$5:$BF$7,'Plazas Div x Depto'!$BF$10:$BF$12,'Plazas Div x Depto'!$BF$15:$BF$17)</c:f>
              <c:numCache>
                <c:formatCode>General</c:formatCode>
                <c:ptCount val="9"/>
                <c:pt idx="0">
                  <c:v>3</c:v>
                </c:pt>
                <c:pt idx="1">
                  <c:v>2</c:v>
                </c:pt>
                <c:pt idx="2">
                  <c:v>3</c:v>
                </c:pt>
                <c:pt idx="3">
                  <c:v>4</c:v>
                </c:pt>
                <c:pt idx="4">
                  <c:v>3</c:v>
                </c:pt>
                <c:pt idx="5">
                  <c:v>1</c:v>
                </c:pt>
                <c:pt idx="6">
                  <c:v>7</c:v>
                </c:pt>
                <c:pt idx="7">
                  <c:v>5</c:v>
                </c:pt>
                <c:pt idx="8">
                  <c:v>1</c:v>
                </c:pt>
              </c:numCache>
            </c:numRef>
          </c:val>
          <c:extLst xmlns:c16r2="http://schemas.microsoft.com/office/drawing/2015/06/chart">
            <c:ext xmlns:c16="http://schemas.microsoft.com/office/drawing/2014/chart" uri="{C3380CC4-5D6E-409C-BE32-E72D297353CC}">
              <c16:uniqueId val="{00000005-3107-4E9D-818C-8E2640BDFC0A}"/>
            </c:ext>
          </c:extLst>
        </c:ser>
        <c:ser>
          <c:idx val="6"/>
          <c:order val="6"/>
          <c:tx>
            <c:strRef>
              <c:f>'Plazas Div x Depto'!$BG$3</c:f>
              <c:strCache>
                <c:ptCount val="1"/>
                <c:pt idx="0">
                  <c:v>2017</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Depto'!$BG$5:$BG$7,'Plazas Div x Depto'!$BG$10:$BG$12,'Plazas Div x Depto'!$BG$15:$BG$17)</c:f>
              <c:numCache>
                <c:formatCode>General</c:formatCode>
                <c:ptCount val="9"/>
                <c:pt idx="0">
                  <c:v>0</c:v>
                </c:pt>
                <c:pt idx="1">
                  <c:v>0</c:v>
                </c:pt>
                <c:pt idx="2">
                  <c:v>0</c:v>
                </c:pt>
                <c:pt idx="3">
                  <c:v>0</c:v>
                </c:pt>
                <c:pt idx="4">
                  <c:v>0</c:v>
                </c:pt>
                <c:pt idx="5">
                  <c:v>1</c:v>
                </c:pt>
                <c:pt idx="6">
                  <c:v>2</c:v>
                </c:pt>
                <c:pt idx="7">
                  <c:v>0</c:v>
                </c:pt>
                <c:pt idx="8">
                  <c:v>2</c:v>
                </c:pt>
              </c:numCache>
            </c:numRef>
          </c:val>
          <c:extLst xmlns:c16r2="http://schemas.microsoft.com/office/drawing/2015/06/chart">
            <c:ext xmlns:c16="http://schemas.microsoft.com/office/drawing/2014/chart" uri="{C3380CC4-5D6E-409C-BE32-E72D297353CC}">
              <c16:uniqueId val="{00000000-57E6-4A47-B15E-1973145A85DC}"/>
            </c:ext>
          </c:extLst>
        </c:ser>
        <c:ser>
          <c:idx val="8"/>
          <c:order val="7"/>
          <c:tx>
            <c:strRef>
              <c:f>'Plazas Div x Depto'!$BH$3</c:f>
              <c:strCache>
                <c:ptCount val="1"/>
                <c:pt idx="0">
                  <c:v>2018</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Depto'!$BH$5:$BH$7,'Plazas Div x Depto'!$BH$10:$BH$12,'Plazas Div x Depto'!$BH$15:$BH$17)</c:f>
              <c:numCache>
                <c:formatCode>General</c:formatCode>
                <c:ptCount val="9"/>
                <c:pt idx="0">
                  <c:v>1</c:v>
                </c:pt>
                <c:pt idx="1">
                  <c:v>1</c:v>
                </c:pt>
                <c:pt idx="2">
                  <c:v>2</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1E03-4691-B9E9-796B159B188F}"/>
            </c:ext>
          </c:extLst>
        </c:ser>
        <c:ser>
          <c:idx val="7"/>
          <c:order val="8"/>
          <c:tx>
            <c:strRef>
              <c:f>'Plazas Div x Depto'!$BI$3</c:f>
              <c:strCache>
                <c:ptCount val="1"/>
                <c:pt idx="0">
                  <c:v>2019</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Depto'!$BI$5:$BI$7,'Plazas Div x Depto'!$BI$10:$BI$12,'Plazas Div x Depto'!$BI$15:$BI$17)</c:f>
              <c:numCache>
                <c:formatCode>General</c:formatCode>
                <c:ptCount val="9"/>
                <c:pt idx="0">
                  <c:v>0</c:v>
                </c:pt>
                <c:pt idx="1">
                  <c:v>0</c:v>
                </c:pt>
                <c:pt idx="2">
                  <c:v>0</c:v>
                </c:pt>
                <c:pt idx="3">
                  <c:v>2</c:v>
                </c:pt>
                <c:pt idx="4">
                  <c:v>1</c:v>
                </c:pt>
                <c:pt idx="5">
                  <c:v>2</c:v>
                </c:pt>
                <c:pt idx="6">
                  <c:v>0</c:v>
                </c:pt>
                <c:pt idx="7">
                  <c:v>3</c:v>
                </c:pt>
                <c:pt idx="8">
                  <c:v>0</c:v>
                </c:pt>
              </c:numCache>
            </c:numRef>
          </c:val>
          <c:extLst xmlns:c16r2="http://schemas.microsoft.com/office/drawing/2015/06/chart">
            <c:ext xmlns:c16="http://schemas.microsoft.com/office/drawing/2014/chart" uri="{C3380CC4-5D6E-409C-BE32-E72D297353CC}">
              <c16:uniqueId val="{00000000-31F5-4718-BA7E-3ED57695D337}"/>
            </c:ext>
          </c:extLst>
        </c:ser>
        <c:ser>
          <c:idx val="9"/>
          <c:order val="9"/>
          <c:tx>
            <c:strRef>
              <c:f>'Plazas Div x Depto'!$BJ$3</c:f>
              <c:strCache>
                <c:ptCount val="1"/>
                <c:pt idx="0">
                  <c:v>2020</c:v>
                </c:pt>
              </c:strCache>
            </c:strRef>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Depto'!$BJ$5:$BJ$7,'Plazas Div x Depto'!$BJ$10:$BJ$12,'Plazas Div x Depto'!$BJ$15:$BJ$17)</c:f>
              <c:numCache>
                <c:formatCode>General</c:formatCode>
                <c:ptCount val="9"/>
                <c:pt idx="0">
                  <c:v>0</c:v>
                </c:pt>
                <c:pt idx="1">
                  <c:v>0</c:v>
                </c:pt>
                <c:pt idx="2">
                  <c:v>0</c:v>
                </c:pt>
                <c:pt idx="3">
                  <c:v>0</c:v>
                </c:pt>
                <c:pt idx="4">
                  <c:v>0</c:v>
                </c:pt>
                <c:pt idx="5">
                  <c:v>0</c:v>
                </c:pt>
                <c:pt idx="6">
                  <c:v>0</c:v>
                </c:pt>
                <c:pt idx="7">
                  <c:v>1</c:v>
                </c:pt>
                <c:pt idx="8">
                  <c:v>0</c:v>
                </c:pt>
              </c:numCache>
            </c:numRef>
          </c:val>
          <c:extLst xmlns:c16r2="http://schemas.microsoft.com/office/drawing/2015/06/chart">
            <c:ext xmlns:c16="http://schemas.microsoft.com/office/drawing/2014/chart" uri="{C3380CC4-5D6E-409C-BE32-E72D297353CC}">
              <c16:uniqueId val="{00000001-F5D5-404F-8889-E930054F6668}"/>
            </c:ext>
          </c:extLst>
        </c:ser>
        <c:ser>
          <c:idx val="10"/>
          <c:order val="10"/>
          <c:tx>
            <c:strRef>
              <c:f>'Plazas Div x Depto'!$BK$3</c:f>
              <c:strCache>
                <c:ptCount val="1"/>
                <c:pt idx="0">
                  <c:v>2021</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Depto'!$BY$6:$BZ$14</c:f>
              <c:multiLvlStrCache>
                <c:ptCount val="9"/>
                <c:lvl>
                  <c:pt idx="0">
                    <c:v>DPP</c:v>
                  </c:pt>
                  <c:pt idx="1">
                    <c:v>DRT</c:v>
                  </c:pt>
                  <c:pt idx="2">
                    <c:v>DSIC</c:v>
                  </c:pt>
                  <c:pt idx="3">
                    <c:v>DCAM</c:v>
                  </c:pt>
                  <c:pt idx="4">
                    <c:v>DCAL</c:v>
                  </c:pt>
                  <c:pt idx="5">
                    <c:v>DCSA</c:v>
                  </c:pt>
                  <c:pt idx="6">
                    <c:v>DAH</c:v>
                  </c:pt>
                  <c:pt idx="7">
                    <c:v>DEC</c:v>
                  </c:pt>
                  <c:pt idx="8">
                    <c:v>DPS</c:v>
                  </c:pt>
                </c:lvl>
                <c:lvl>
                  <c:pt idx="0">
                    <c:v>DCBI</c:v>
                  </c:pt>
                  <c:pt idx="3">
                    <c:v>DCBS</c:v>
                  </c:pt>
                  <c:pt idx="6">
                    <c:v>DCSH</c:v>
                  </c:pt>
                </c:lvl>
              </c:multiLvlStrCache>
            </c:multiLvlStrRef>
          </c:cat>
          <c:val>
            <c:numRef>
              <c:f>('Plazas Div x Depto'!$BK$5:$BK$7,'Plazas Div x Depto'!$BK$10:$BK$12,'Plazas Div x Depto'!$BK$15:$BK$17)</c:f>
              <c:numCache>
                <c:formatCode>General</c:formatCode>
                <c:ptCount val="9"/>
                <c:pt idx="0">
                  <c:v>1</c:v>
                </c:pt>
                <c:pt idx="1">
                  <c:v>1</c:v>
                </c:pt>
                <c:pt idx="2">
                  <c:v>0</c:v>
                </c:pt>
                <c:pt idx="3">
                  <c:v>0</c:v>
                </c:pt>
                <c:pt idx="4">
                  <c:v>1</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1209-4E9E-9B35-6B8716C7B55C}"/>
            </c:ext>
          </c:extLst>
        </c:ser>
        <c:dLbls>
          <c:showLegendKey val="0"/>
          <c:showVal val="0"/>
          <c:showCatName val="0"/>
          <c:showSerName val="0"/>
          <c:showPercent val="0"/>
          <c:showBubbleSize val="0"/>
        </c:dLbls>
        <c:gapWidth val="150"/>
        <c:overlap val="100"/>
        <c:axId val="147419424"/>
        <c:axId val="147420512"/>
      </c:barChart>
      <c:catAx>
        <c:axId val="1474194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20512"/>
        <c:crosses val="autoZero"/>
        <c:auto val="1"/>
        <c:lblAlgn val="ctr"/>
        <c:lblOffset val="200"/>
        <c:noMultiLvlLbl val="0"/>
      </c:catAx>
      <c:valAx>
        <c:axId val="1474205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1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400"/>
              <a:t>Evolución de planta académica con contratación</a:t>
            </a:r>
            <a:r>
              <a:rPr lang="es-MX" sz="1400" baseline="0"/>
              <a:t> por tiempo indeterminado</a:t>
            </a:r>
            <a:endParaRPr lang="es-MX" sz="1400"/>
          </a:p>
        </c:rich>
      </c:tx>
      <c:layout>
        <c:manualLayout>
          <c:xMode val="edge"/>
          <c:yMode val="edge"/>
          <c:x val="0.14339565357195022"/>
          <c:y val="2.902493916475595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6.5553959039791554E-2"/>
          <c:y val="0.12716551471558701"/>
          <c:w val="0.91303484874609653"/>
          <c:h val="0.77314610343048495"/>
        </c:manualLayout>
      </c:layout>
      <c:lineChart>
        <c:grouping val="standard"/>
        <c:varyColors val="0"/>
        <c:ser>
          <c:idx val="0"/>
          <c:order val="0"/>
          <c:tx>
            <c:strRef>
              <c:f>'Plazas Def Histo'!$A$4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'Plazas Def Histo'!$B$3:$M$3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Histo'!$B$4:$M$4</c:f>
              <c:numCache>
                <c:formatCode>General</c:formatCode>
                <c:ptCount val="12"/>
                <c:pt idx="0">
                  <c:v>3</c:v>
                </c:pt>
                <c:pt idx="1">
                  <c:v>4</c:v>
                </c:pt>
                <c:pt idx="2">
                  <c:v>7</c:v>
                </c:pt>
                <c:pt idx="3">
                  <c:v>8</c:v>
                </c:pt>
                <c:pt idx="4">
                  <c:v>10</c:v>
                </c:pt>
                <c:pt idx="5">
                  <c:v>15</c:v>
                </c:pt>
                <c:pt idx="6">
                  <c:v>17</c:v>
                </c:pt>
                <c:pt idx="7">
                  <c:v>19</c:v>
                </c:pt>
                <c:pt idx="8">
                  <c:v>22</c:v>
                </c:pt>
                <c:pt idx="9">
                  <c:v>22</c:v>
                </c:pt>
                <c:pt idx="10">
                  <c:v>21</c:v>
                </c:pt>
                <c:pt idx="11">
                  <c:v>23</c:v>
                </c:pt>
              </c:numCache>
            </c:numRef>
          </c:val>
          <c:smooth val="0"/>
          <c:extLst xmlns:c16r2="http://schemas.microsoft.com/office/drawing/2015/06/chart">
            <c:ext xmlns:c16="http://schemas.microsoft.com/office/drawing/2014/chart" uri="{C3380CC4-5D6E-409C-BE32-E72D297353CC}">
              <c16:uniqueId val="{00000000-510D-4141-9B39-F8C745DE0B97}"/>
            </c:ext>
          </c:extLst>
        </c:ser>
        <c:ser>
          <c:idx val="1"/>
          <c:order val="1"/>
          <c:tx>
            <c:strRef>
              <c:f>'Plazas Def Histo'!$A$6</c:f>
              <c:strCache>
                <c:ptCount val="1"/>
                <c:pt idx="0">
                  <c:v>DCSH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'Plazas Def Histo'!$B$3:$M$3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Histo'!$B$6:$M$6</c:f>
              <c:numCache>
                <c:formatCode>General</c:formatCode>
                <c:ptCount val="12"/>
                <c:pt idx="0">
                  <c:v>2</c:v>
                </c:pt>
                <c:pt idx="1">
                  <c:v>3</c:v>
                </c:pt>
                <c:pt idx="2">
                  <c:v>6</c:v>
                </c:pt>
                <c:pt idx="3">
                  <c:v>7</c:v>
                </c:pt>
                <c:pt idx="4">
                  <c:v>13</c:v>
                </c:pt>
                <c:pt idx="5">
                  <c:v>13</c:v>
                </c:pt>
                <c:pt idx="6">
                  <c:v>21</c:v>
                </c:pt>
                <c:pt idx="7">
                  <c:v>28</c:v>
                </c:pt>
                <c:pt idx="8">
                  <c:v>31</c:v>
                </c:pt>
                <c:pt idx="9">
                  <c:v>32</c:v>
                </c:pt>
                <c:pt idx="10">
                  <c:v>31</c:v>
                </c:pt>
                <c:pt idx="11">
                  <c:v>32</c:v>
                </c:pt>
              </c:numCache>
            </c:numRef>
          </c:val>
          <c:smooth val="0"/>
          <c:extLst xmlns:c16r2="http://schemas.microsoft.com/office/drawing/2015/06/chart">
            <c:ext xmlns:c16="http://schemas.microsoft.com/office/drawing/2014/chart" uri="{C3380CC4-5D6E-409C-BE32-E72D297353CC}">
              <c16:uniqueId val="{00000001-510D-4141-9B39-F8C745DE0B97}"/>
            </c:ext>
          </c:extLst>
        </c:ser>
        <c:ser>
          <c:idx val="2"/>
          <c:order val="2"/>
          <c:tx>
            <c:strRef>
              <c:f>'Plazas Def Histo'!$A$5</c:f>
              <c:strCache>
                <c:ptCount val="1"/>
                <c:pt idx="0">
                  <c:v>DCBS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'Plazas Def Histo'!$B$3:$M$3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Histo'!$B$5:$M$5</c:f>
              <c:numCache>
                <c:formatCode>General</c:formatCode>
                <c:ptCount val="12"/>
                <c:pt idx="0">
                  <c:v>5</c:v>
                </c:pt>
                <c:pt idx="1">
                  <c:v>6</c:v>
                </c:pt>
                <c:pt idx="2">
                  <c:v>9</c:v>
                </c:pt>
                <c:pt idx="3">
                  <c:v>13</c:v>
                </c:pt>
                <c:pt idx="4">
                  <c:v>13</c:v>
                </c:pt>
                <c:pt idx="5">
                  <c:v>14</c:v>
                </c:pt>
                <c:pt idx="6">
                  <c:v>16</c:v>
                </c:pt>
                <c:pt idx="7">
                  <c:v>18</c:v>
                </c:pt>
                <c:pt idx="8">
                  <c:v>19</c:v>
                </c:pt>
                <c:pt idx="9">
                  <c:v>20</c:v>
                </c:pt>
                <c:pt idx="10">
                  <c:v>21</c:v>
                </c:pt>
                <c:pt idx="11">
                  <c:v>21</c:v>
                </c:pt>
              </c:numCache>
            </c:numRef>
          </c:val>
          <c:smooth val="0"/>
          <c:extLst xmlns:c16r2="http://schemas.microsoft.com/office/drawing/2015/06/chart">
            <c:ext xmlns:c16="http://schemas.microsoft.com/office/drawing/2014/chart" uri="{C3380CC4-5D6E-409C-BE32-E72D297353CC}">
              <c16:uniqueId val="{00000002-510D-4141-9B39-F8C745DE0B97}"/>
            </c:ext>
          </c:extLst>
        </c:ser>
        <c:dLbls>
          <c:showLegendKey val="0"/>
          <c:showVal val="0"/>
          <c:showCatName val="0"/>
          <c:showSerName val="0"/>
          <c:showPercent val="0"/>
          <c:showBubbleSize val="0"/>
        </c:dLbls>
        <c:marker val="1"/>
        <c:smooth val="0"/>
        <c:axId val="147417248"/>
        <c:axId val="147427040"/>
      </c:lineChart>
      <c:catAx>
        <c:axId val="14741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7040"/>
        <c:crosses val="autoZero"/>
        <c:auto val="1"/>
        <c:lblAlgn val="ctr"/>
        <c:lblOffset val="100"/>
        <c:noMultiLvlLbl val="0"/>
      </c:catAx>
      <c:valAx>
        <c:axId val="14742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17248"/>
        <c:crosses val="autoZero"/>
        <c:crossBetween val="between"/>
      </c:valAx>
      <c:spPr>
        <a:noFill/>
        <a:ln>
          <a:noFill/>
        </a:ln>
        <a:effectLst/>
      </c:spPr>
    </c:plotArea>
    <c:legend>
      <c:legendPos val="b"/>
      <c:layout>
        <c:manualLayout>
          <c:xMode val="edge"/>
          <c:yMode val="edge"/>
          <c:x val="0.10127064773837581"/>
          <c:y val="0.16582696222587001"/>
          <c:w val="0.43144973302339884"/>
          <c:h val="8.31527368860696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400"/>
              <a:t>Evolución de planta académica con contratación por</a:t>
            </a:r>
            <a:r>
              <a:rPr lang="es-MX" sz="1400" baseline="0"/>
              <a:t> tiempo indeterminado</a:t>
            </a:r>
            <a:endParaRPr lang="es-MX" sz="1400"/>
          </a:p>
          <a:p>
            <a:pPr>
              <a:defRPr/>
            </a:pPr>
            <a:r>
              <a:rPr lang="es-MX" sz="1400"/>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Histo'!$O$4</c:f>
              <c:strCache>
                <c:ptCount val="1"/>
                <c:pt idx="0">
                  <c:v>DCBI</c:v>
                </c:pt>
              </c:strCache>
            </c:strRef>
          </c:tx>
          <c:spPr>
            <a:solidFill>
              <a:srgbClr val="EEB0EB"/>
            </a:solidFill>
            <a:ln>
              <a:noFill/>
            </a:ln>
            <a:effectLst/>
            <a:sp3d/>
          </c:spPr>
          <c:invertIfNegative val="0"/>
          <c:cat>
            <c:numRef>
              <c:f>'Plazas Def Histo'!$P$3:$AA$3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Histo'!$P$4:$AA$4</c:f>
              <c:numCache>
                <c:formatCode>0%</c:formatCode>
                <c:ptCount val="12"/>
                <c:pt idx="0">
                  <c:v>0.6</c:v>
                </c:pt>
                <c:pt idx="1">
                  <c:v>0.5</c:v>
                </c:pt>
                <c:pt idx="2">
                  <c:v>0.4375</c:v>
                </c:pt>
                <c:pt idx="3">
                  <c:v>0.42105263157894735</c:v>
                </c:pt>
                <c:pt idx="4">
                  <c:v>0.52631578947368418</c:v>
                </c:pt>
                <c:pt idx="5">
                  <c:v>0.78947368421052633</c:v>
                </c:pt>
                <c:pt idx="6">
                  <c:v>0.73913043478260865</c:v>
                </c:pt>
                <c:pt idx="7">
                  <c:v>0.82608695652173914</c:v>
                </c:pt>
                <c:pt idx="8">
                  <c:v>0.81481481481481477</c:v>
                </c:pt>
                <c:pt idx="9">
                  <c:v>0.81481481481481477</c:v>
                </c:pt>
                <c:pt idx="10">
                  <c:v>0.77777777777777779</c:v>
                </c:pt>
                <c:pt idx="11">
                  <c:v>0.7931034482758621</c:v>
                </c:pt>
              </c:numCache>
            </c:numRef>
          </c:val>
          <c:shape val="cylinder"/>
          <c:extLst xmlns:c16r2="http://schemas.microsoft.com/office/drawing/2015/06/chart">
            <c:ext xmlns:c16="http://schemas.microsoft.com/office/drawing/2014/chart" uri="{C3380CC4-5D6E-409C-BE32-E72D297353CC}">
              <c16:uniqueId val="{00000000-C65E-4F17-90F1-9A136CB2F2CA}"/>
            </c:ext>
          </c:extLst>
        </c:ser>
        <c:ser>
          <c:idx val="1"/>
          <c:order val="1"/>
          <c:tx>
            <c:strRef>
              <c:f>'Plazas Def Histo'!$O$5</c:f>
              <c:strCache>
                <c:ptCount val="1"/>
                <c:pt idx="0">
                  <c:v>DCBS</c:v>
                </c:pt>
              </c:strCache>
            </c:strRef>
          </c:tx>
          <c:spPr>
            <a:solidFill>
              <a:srgbClr val="E27ADD"/>
            </a:solidFill>
            <a:ln>
              <a:noFill/>
            </a:ln>
            <a:effectLst/>
            <a:sp3d/>
          </c:spPr>
          <c:invertIfNegative val="0"/>
          <c:cat>
            <c:numRef>
              <c:f>'Plazas Def Histo'!$P$3:$AA$3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Histo'!$P$5:$AA$5</c:f>
              <c:numCache>
                <c:formatCode>0%</c:formatCode>
                <c:ptCount val="12"/>
                <c:pt idx="0">
                  <c:v>0.7142857142857143</c:v>
                </c:pt>
                <c:pt idx="1">
                  <c:v>0.6</c:v>
                </c:pt>
                <c:pt idx="2">
                  <c:v>0.5</c:v>
                </c:pt>
                <c:pt idx="3">
                  <c:v>0.61904761904761907</c:v>
                </c:pt>
                <c:pt idx="4">
                  <c:v>0.61904761904761907</c:v>
                </c:pt>
                <c:pt idx="5">
                  <c:v>0.7</c:v>
                </c:pt>
                <c:pt idx="6">
                  <c:v>0.72727272727272729</c:v>
                </c:pt>
                <c:pt idx="7">
                  <c:v>0.81818181818181823</c:v>
                </c:pt>
                <c:pt idx="8">
                  <c:v>0.86363636363636365</c:v>
                </c:pt>
                <c:pt idx="9">
                  <c:v>0.7407407407407407</c:v>
                </c:pt>
                <c:pt idx="10">
                  <c:v>0.77777777777777779</c:v>
                </c:pt>
                <c:pt idx="11">
                  <c:v>0.75</c:v>
                </c:pt>
              </c:numCache>
            </c:numRef>
          </c:val>
          <c:shape val="cylinder"/>
          <c:extLst xmlns:c16r2="http://schemas.microsoft.com/office/drawing/2015/06/chart">
            <c:ext xmlns:c16="http://schemas.microsoft.com/office/drawing/2014/chart" uri="{C3380CC4-5D6E-409C-BE32-E72D297353CC}">
              <c16:uniqueId val="{00000001-C65E-4F17-90F1-9A136CB2F2CA}"/>
            </c:ext>
          </c:extLst>
        </c:ser>
        <c:ser>
          <c:idx val="2"/>
          <c:order val="2"/>
          <c:tx>
            <c:strRef>
              <c:f>'Plazas Def Histo'!$O$6</c:f>
              <c:strCache>
                <c:ptCount val="1"/>
                <c:pt idx="0">
                  <c:v>DCSH</c:v>
                </c:pt>
              </c:strCache>
            </c:strRef>
          </c:tx>
          <c:spPr>
            <a:solidFill>
              <a:srgbClr val="DA52D4"/>
            </a:solidFill>
            <a:ln>
              <a:noFill/>
            </a:ln>
            <a:effectLst/>
            <a:sp3d/>
          </c:spPr>
          <c:invertIfNegative val="0"/>
          <c:cat>
            <c:numRef>
              <c:f>'Plazas Def Histo'!$P$3:$AA$3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Histo'!$P$6:$AA$6</c:f>
              <c:numCache>
                <c:formatCode>0%</c:formatCode>
                <c:ptCount val="12"/>
                <c:pt idx="0">
                  <c:v>0.4</c:v>
                </c:pt>
                <c:pt idx="1">
                  <c:v>0.375</c:v>
                </c:pt>
                <c:pt idx="2">
                  <c:v>0.375</c:v>
                </c:pt>
                <c:pt idx="3">
                  <c:v>0.28000000000000003</c:v>
                </c:pt>
                <c:pt idx="4">
                  <c:v>0.52</c:v>
                </c:pt>
                <c:pt idx="5">
                  <c:v>0.52</c:v>
                </c:pt>
                <c:pt idx="6">
                  <c:v>0.72413793103448276</c:v>
                </c:pt>
                <c:pt idx="7">
                  <c:v>0.84848484848484851</c:v>
                </c:pt>
                <c:pt idx="8">
                  <c:v>0.93939393939393945</c:v>
                </c:pt>
                <c:pt idx="9">
                  <c:v>0.88888888888888884</c:v>
                </c:pt>
                <c:pt idx="10">
                  <c:v>0.83783783783783783</c:v>
                </c:pt>
                <c:pt idx="11">
                  <c:v>0.86486486486486491</c:v>
                </c:pt>
              </c:numCache>
            </c:numRef>
          </c:val>
          <c:shape val="cylinder"/>
          <c:extLst xmlns:c16r2="http://schemas.microsoft.com/office/drawing/2015/06/chart">
            <c:ext xmlns:c16="http://schemas.microsoft.com/office/drawing/2014/chart" uri="{C3380CC4-5D6E-409C-BE32-E72D297353CC}">
              <c16:uniqueId val="{00000002-C65E-4F17-90F1-9A136CB2F2CA}"/>
            </c:ext>
          </c:extLst>
        </c:ser>
        <c:ser>
          <c:idx val="3"/>
          <c:order val="3"/>
          <c:tx>
            <c:strRef>
              <c:f>'Plazas Def Histo'!$O$7</c:f>
              <c:strCache>
                <c:ptCount val="1"/>
                <c:pt idx="0">
                  <c:v>Total UAM-L</c:v>
                </c:pt>
              </c:strCache>
            </c:strRef>
          </c:tx>
          <c:spPr>
            <a:solidFill>
              <a:srgbClr val="AD25A8"/>
            </a:solidFill>
            <a:ln>
              <a:noFill/>
            </a:ln>
            <a:effectLst/>
            <a:sp3d/>
          </c:spPr>
          <c:invertIfNegative val="0"/>
          <c:cat>
            <c:numRef>
              <c:f>'Plazas Def Histo'!$P$3:$AA$3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Def Histo'!$P$7:$AA$7</c:f>
              <c:numCache>
                <c:formatCode>0%</c:formatCode>
                <c:ptCount val="12"/>
                <c:pt idx="0">
                  <c:v>0.58823529411764708</c:v>
                </c:pt>
                <c:pt idx="1">
                  <c:v>0.5</c:v>
                </c:pt>
                <c:pt idx="2">
                  <c:v>0.44</c:v>
                </c:pt>
                <c:pt idx="3">
                  <c:v>0.43076923076923079</c:v>
                </c:pt>
                <c:pt idx="4">
                  <c:v>0.55384615384615388</c:v>
                </c:pt>
                <c:pt idx="5">
                  <c:v>0.65625</c:v>
                </c:pt>
                <c:pt idx="6">
                  <c:v>0.72972972972972971</c:v>
                </c:pt>
                <c:pt idx="7">
                  <c:v>0.83333333333333337</c:v>
                </c:pt>
                <c:pt idx="8">
                  <c:v>0.87804878048780488</c:v>
                </c:pt>
                <c:pt idx="9">
                  <c:v>0.82222222222222219</c:v>
                </c:pt>
                <c:pt idx="10">
                  <c:v>0.80219780219780223</c:v>
                </c:pt>
                <c:pt idx="11">
                  <c:v>0.80851063829787229</c:v>
                </c:pt>
              </c:numCache>
            </c:numRef>
          </c:val>
          <c:shape val="cylinder"/>
          <c:extLst xmlns:c16r2="http://schemas.microsoft.com/office/drawing/2015/06/char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47410720"/>
        <c:axId val="147427584"/>
        <c:axId val="0"/>
      </c:bar3DChart>
      <c:catAx>
        <c:axId val="14741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7584"/>
        <c:crosses val="autoZero"/>
        <c:auto val="1"/>
        <c:lblAlgn val="ctr"/>
        <c:lblOffset val="100"/>
        <c:noMultiLvlLbl val="0"/>
      </c:catAx>
      <c:valAx>
        <c:axId val="14742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1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400"/>
              <a:t>Evolución de planta académica con contratación</a:t>
            </a:r>
            <a:r>
              <a:rPr lang="es-MX" sz="1400" baseline="0"/>
              <a:t> por tiempo indeterminado</a:t>
            </a:r>
            <a:endParaRPr lang="es-MX" sz="1400"/>
          </a:p>
          <a:p>
            <a:pPr>
              <a:defRPr/>
            </a:pPr>
            <a:r>
              <a:rPr lang="es-MX" sz="1400"/>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Histo'!$O$4</c:f>
              <c:strCache>
                <c:ptCount val="1"/>
                <c:pt idx="0">
                  <c:v>DCBI</c:v>
                </c:pt>
              </c:strCache>
            </c:strRef>
          </c:tx>
          <c:spPr>
            <a:solidFill>
              <a:srgbClr val="EEB0EB"/>
            </a:solidFill>
            <a:ln>
              <a:noFill/>
            </a:ln>
            <a:effectLst/>
            <a:sp3d/>
          </c:spPr>
          <c:invertIfNegative val="0"/>
          <c:cat>
            <c:numRef>
              <c:extLst>
                <c:ext xmlns:c15="http://schemas.microsoft.com/office/drawing/2012/chart" uri="{02D57815-91ED-43cb-92C2-25804820EDAC}">
                  <c15:fullRef>
                    <c15:sqref>'Plazas Def Histo'!$P$3:$AA$3</c15:sqref>
                  </c15:fullRef>
                </c:ext>
              </c:extLst>
              <c:f>'Plazas Def Histo'!$T$3:$AA$3</c:f>
              <c:numCache>
                <c:formatCode>General</c:formatCode>
                <c:ptCount val="8"/>
                <c:pt idx="0">
                  <c:v>2014</c:v>
                </c:pt>
                <c:pt idx="1">
                  <c:v>2015</c:v>
                </c:pt>
                <c:pt idx="2">
                  <c:v>2016</c:v>
                </c:pt>
                <c:pt idx="3">
                  <c:v>2017</c:v>
                </c:pt>
                <c:pt idx="4">
                  <c:v>2018</c:v>
                </c:pt>
                <c:pt idx="5">
                  <c:v>2019</c:v>
                </c:pt>
                <c:pt idx="6">
                  <c:v>2020</c:v>
                </c:pt>
                <c:pt idx="7">
                  <c:v>2021</c:v>
                </c:pt>
              </c:numCache>
            </c:numRef>
          </c:cat>
          <c:val>
            <c:numRef>
              <c:extLst>
                <c:ext xmlns:c15="http://schemas.microsoft.com/office/drawing/2012/chart" uri="{02D57815-91ED-43cb-92C2-25804820EDAC}">
                  <c15:fullRef>
                    <c15:sqref>'Plazas Def Histo'!$P$4:$AA$4</c15:sqref>
                  </c15:fullRef>
                </c:ext>
              </c:extLst>
              <c:f>'Plazas Def Histo'!$T$4:$AA$4</c:f>
              <c:numCache>
                <c:formatCode>0%</c:formatCode>
                <c:ptCount val="8"/>
                <c:pt idx="0">
                  <c:v>0.52631578947368418</c:v>
                </c:pt>
                <c:pt idx="1">
                  <c:v>0.78947368421052633</c:v>
                </c:pt>
                <c:pt idx="2">
                  <c:v>0.73913043478260865</c:v>
                </c:pt>
                <c:pt idx="3">
                  <c:v>0.82608695652173914</c:v>
                </c:pt>
                <c:pt idx="4">
                  <c:v>0.81481481481481477</c:v>
                </c:pt>
                <c:pt idx="5">
                  <c:v>0.81481481481481477</c:v>
                </c:pt>
                <c:pt idx="6">
                  <c:v>0.77777777777777779</c:v>
                </c:pt>
                <c:pt idx="7">
                  <c:v>0.7931034482758621</c:v>
                </c:pt>
              </c:numCache>
            </c:numRef>
          </c:val>
          <c:shape val="cylinder"/>
          <c:extLst xmlns:c16r2="http://schemas.microsoft.com/office/drawing/2015/06/chart">
            <c:ext xmlns:c16="http://schemas.microsoft.com/office/drawing/2014/chart" uri="{C3380CC4-5D6E-409C-BE32-E72D297353CC}">
              <c16:uniqueId val="{00000000-C65E-4F17-90F1-9A136CB2F2CA}"/>
            </c:ext>
          </c:extLst>
        </c:ser>
        <c:ser>
          <c:idx val="1"/>
          <c:order val="1"/>
          <c:tx>
            <c:strRef>
              <c:f>'Plazas Def Histo'!$O$5</c:f>
              <c:strCache>
                <c:ptCount val="1"/>
                <c:pt idx="0">
                  <c:v>DCBS</c:v>
                </c:pt>
              </c:strCache>
            </c:strRef>
          </c:tx>
          <c:spPr>
            <a:solidFill>
              <a:srgbClr val="E27ADD"/>
            </a:solidFill>
            <a:ln>
              <a:noFill/>
            </a:ln>
            <a:effectLst/>
            <a:sp3d/>
          </c:spPr>
          <c:invertIfNegative val="0"/>
          <c:cat>
            <c:numRef>
              <c:extLst>
                <c:ext xmlns:c15="http://schemas.microsoft.com/office/drawing/2012/chart" uri="{02D57815-91ED-43cb-92C2-25804820EDAC}">
                  <c15:fullRef>
                    <c15:sqref>'Plazas Def Histo'!$P$3:$AA$3</c15:sqref>
                  </c15:fullRef>
                </c:ext>
              </c:extLst>
              <c:f>'Plazas Def Histo'!$T$3:$AA$3</c:f>
              <c:numCache>
                <c:formatCode>General</c:formatCode>
                <c:ptCount val="8"/>
                <c:pt idx="0">
                  <c:v>2014</c:v>
                </c:pt>
                <c:pt idx="1">
                  <c:v>2015</c:v>
                </c:pt>
                <c:pt idx="2">
                  <c:v>2016</c:v>
                </c:pt>
                <c:pt idx="3">
                  <c:v>2017</c:v>
                </c:pt>
                <c:pt idx="4">
                  <c:v>2018</c:v>
                </c:pt>
                <c:pt idx="5">
                  <c:v>2019</c:v>
                </c:pt>
                <c:pt idx="6">
                  <c:v>2020</c:v>
                </c:pt>
                <c:pt idx="7">
                  <c:v>2021</c:v>
                </c:pt>
              </c:numCache>
            </c:numRef>
          </c:cat>
          <c:val>
            <c:numRef>
              <c:extLst>
                <c:ext xmlns:c15="http://schemas.microsoft.com/office/drawing/2012/chart" uri="{02D57815-91ED-43cb-92C2-25804820EDAC}">
                  <c15:fullRef>
                    <c15:sqref>'Plazas Def Histo'!$P$5:$AA$5</c15:sqref>
                  </c15:fullRef>
                </c:ext>
              </c:extLst>
              <c:f>'Plazas Def Histo'!$T$5:$AA$5</c:f>
              <c:numCache>
                <c:formatCode>0%</c:formatCode>
                <c:ptCount val="8"/>
                <c:pt idx="0">
                  <c:v>0.61904761904761907</c:v>
                </c:pt>
                <c:pt idx="1">
                  <c:v>0.7</c:v>
                </c:pt>
                <c:pt idx="2">
                  <c:v>0.72727272727272729</c:v>
                </c:pt>
                <c:pt idx="3">
                  <c:v>0.81818181818181823</c:v>
                </c:pt>
                <c:pt idx="4">
                  <c:v>0.86363636363636365</c:v>
                </c:pt>
                <c:pt idx="5">
                  <c:v>0.7407407407407407</c:v>
                </c:pt>
                <c:pt idx="6">
                  <c:v>0.77777777777777779</c:v>
                </c:pt>
                <c:pt idx="7">
                  <c:v>0.75</c:v>
                </c:pt>
              </c:numCache>
            </c:numRef>
          </c:val>
          <c:shape val="cylinder"/>
          <c:extLst xmlns:c16r2="http://schemas.microsoft.com/office/drawing/2015/06/chart">
            <c:ext xmlns:c16="http://schemas.microsoft.com/office/drawing/2014/chart" uri="{C3380CC4-5D6E-409C-BE32-E72D297353CC}">
              <c16:uniqueId val="{00000001-C65E-4F17-90F1-9A136CB2F2CA}"/>
            </c:ext>
          </c:extLst>
        </c:ser>
        <c:ser>
          <c:idx val="2"/>
          <c:order val="2"/>
          <c:tx>
            <c:strRef>
              <c:f>'Plazas Def Histo'!$O$6</c:f>
              <c:strCache>
                <c:ptCount val="1"/>
                <c:pt idx="0">
                  <c:v>DCSH</c:v>
                </c:pt>
              </c:strCache>
            </c:strRef>
          </c:tx>
          <c:spPr>
            <a:solidFill>
              <a:srgbClr val="DA52D4"/>
            </a:solidFill>
            <a:ln>
              <a:noFill/>
            </a:ln>
            <a:effectLst/>
            <a:sp3d/>
          </c:spPr>
          <c:invertIfNegative val="0"/>
          <c:cat>
            <c:numRef>
              <c:extLst>
                <c:ext xmlns:c15="http://schemas.microsoft.com/office/drawing/2012/chart" uri="{02D57815-91ED-43cb-92C2-25804820EDAC}">
                  <c15:fullRef>
                    <c15:sqref>'Plazas Def Histo'!$P$3:$AA$3</c15:sqref>
                  </c15:fullRef>
                </c:ext>
              </c:extLst>
              <c:f>'Plazas Def Histo'!$T$3:$AA$3</c:f>
              <c:numCache>
                <c:formatCode>General</c:formatCode>
                <c:ptCount val="8"/>
                <c:pt idx="0">
                  <c:v>2014</c:v>
                </c:pt>
                <c:pt idx="1">
                  <c:v>2015</c:v>
                </c:pt>
                <c:pt idx="2">
                  <c:v>2016</c:v>
                </c:pt>
                <c:pt idx="3">
                  <c:v>2017</c:v>
                </c:pt>
                <c:pt idx="4">
                  <c:v>2018</c:v>
                </c:pt>
                <c:pt idx="5">
                  <c:v>2019</c:v>
                </c:pt>
                <c:pt idx="6">
                  <c:v>2020</c:v>
                </c:pt>
                <c:pt idx="7">
                  <c:v>2021</c:v>
                </c:pt>
              </c:numCache>
            </c:numRef>
          </c:cat>
          <c:val>
            <c:numRef>
              <c:extLst>
                <c:ext xmlns:c15="http://schemas.microsoft.com/office/drawing/2012/chart" uri="{02D57815-91ED-43cb-92C2-25804820EDAC}">
                  <c15:fullRef>
                    <c15:sqref>'Plazas Def Histo'!$P$6:$AA$6</c15:sqref>
                  </c15:fullRef>
                </c:ext>
              </c:extLst>
              <c:f>'Plazas Def Histo'!$T$6:$AA$6</c:f>
              <c:numCache>
                <c:formatCode>0%</c:formatCode>
                <c:ptCount val="8"/>
                <c:pt idx="0">
                  <c:v>0.52</c:v>
                </c:pt>
                <c:pt idx="1">
                  <c:v>0.52</c:v>
                </c:pt>
                <c:pt idx="2">
                  <c:v>0.72413793103448276</c:v>
                </c:pt>
                <c:pt idx="3">
                  <c:v>0.84848484848484851</c:v>
                </c:pt>
                <c:pt idx="4">
                  <c:v>0.93939393939393945</c:v>
                </c:pt>
                <c:pt idx="5">
                  <c:v>0.88888888888888884</c:v>
                </c:pt>
                <c:pt idx="6">
                  <c:v>0.83783783783783783</c:v>
                </c:pt>
                <c:pt idx="7">
                  <c:v>0.86486486486486491</c:v>
                </c:pt>
              </c:numCache>
            </c:numRef>
          </c:val>
          <c:shape val="cylinder"/>
          <c:extLst xmlns:c16r2="http://schemas.microsoft.com/office/drawing/2015/06/chart">
            <c:ext xmlns:c16="http://schemas.microsoft.com/office/drawing/2014/chart" uri="{C3380CC4-5D6E-409C-BE32-E72D297353CC}">
              <c16:uniqueId val="{00000002-C65E-4F17-90F1-9A136CB2F2CA}"/>
            </c:ext>
          </c:extLst>
        </c:ser>
        <c:ser>
          <c:idx val="3"/>
          <c:order val="3"/>
          <c:tx>
            <c:strRef>
              <c:f>'Plazas Def Histo'!$O$7</c:f>
              <c:strCache>
                <c:ptCount val="1"/>
                <c:pt idx="0">
                  <c:v>Total UAM-L</c:v>
                </c:pt>
              </c:strCache>
            </c:strRef>
          </c:tx>
          <c:spPr>
            <a:solidFill>
              <a:srgbClr val="CB2BC3"/>
            </a:solidFill>
            <a:ln>
              <a:noFill/>
            </a:ln>
            <a:effectLst/>
            <a:sp3d/>
          </c:spPr>
          <c:invertIfNegative val="0"/>
          <c:cat>
            <c:numRef>
              <c:extLst>
                <c:ext xmlns:c15="http://schemas.microsoft.com/office/drawing/2012/chart" uri="{02D57815-91ED-43cb-92C2-25804820EDAC}">
                  <c15:fullRef>
                    <c15:sqref>'Plazas Def Histo'!$P$3:$AA$3</c15:sqref>
                  </c15:fullRef>
                </c:ext>
              </c:extLst>
              <c:f>'Plazas Def Histo'!$T$3:$AA$3</c:f>
              <c:numCache>
                <c:formatCode>General</c:formatCode>
                <c:ptCount val="8"/>
                <c:pt idx="0">
                  <c:v>2014</c:v>
                </c:pt>
                <c:pt idx="1">
                  <c:v>2015</c:v>
                </c:pt>
                <c:pt idx="2">
                  <c:v>2016</c:v>
                </c:pt>
                <c:pt idx="3">
                  <c:v>2017</c:v>
                </c:pt>
                <c:pt idx="4">
                  <c:v>2018</c:v>
                </c:pt>
                <c:pt idx="5">
                  <c:v>2019</c:v>
                </c:pt>
                <c:pt idx="6">
                  <c:v>2020</c:v>
                </c:pt>
                <c:pt idx="7">
                  <c:v>2021</c:v>
                </c:pt>
              </c:numCache>
            </c:numRef>
          </c:cat>
          <c:val>
            <c:numRef>
              <c:extLst>
                <c:ext xmlns:c15="http://schemas.microsoft.com/office/drawing/2012/chart" uri="{02D57815-91ED-43cb-92C2-25804820EDAC}">
                  <c15:fullRef>
                    <c15:sqref>'Plazas Def Histo'!$P$7:$AA$7</c15:sqref>
                  </c15:fullRef>
                </c:ext>
              </c:extLst>
              <c:f>'Plazas Def Histo'!$T$7:$AA$7</c:f>
              <c:numCache>
                <c:formatCode>0%</c:formatCode>
                <c:ptCount val="8"/>
                <c:pt idx="0">
                  <c:v>0.55384615384615388</c:v>
                </c:pt>
                <c:pt idx="1">
                  <c:v>0.65625</c:v>
                </c:pt>
                <c:pt idx="2">
                  <c:v>0.72972972972972971</c:v>
                </c:pt>
                <c:pt idx="3">
                  <c:v>0.83333333333333337</c:v>
                </c:pt>
                <c:pt idx="4">
                  <c:v>0.87804878048780488</c:v>
                </c:pt>
                <c:pt idx="5">
                  <c:v>0.82222222222222219</c:v>
                </c:pt>
                <c:pt idx="6">
                  <c:v>0.80219780219780223</c:v>
                </c:pt>
                <c:pt idx="7">
                  <c:v>0.80851063829787229</c:v>
                </c:pt>
              </c:numCache>
            </c:numRef>
          </c:val>
          <c:shape val="cylinder"/>
          <c:extLst xmlns:c16r2="http://schemas.microsoft.com/office/drawing/2015/06/char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47428128"/>
        <c:axId val="147428672"/>
        <c:axId val="0"/>
      </c:bar3DChart>
      <c:catAx>
        <c:axId val="14742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8672"/>
        <c:crosses val="autoZero"/>
        <c:auto val="1"/>
        <c:lblAlgn val="ctr"/>
        <c:lblOffset val="100"/>
        <c:noMultiLvlLbl val="0"/>
      </c:catAx>
      <c:valAx>
        <c:axId val="147428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MX" sz="1200"/>
              <a:t>Alumnos</a:t>
            </a:r>
            <a:r>
              <a:rPr lang="es-MX" sz="1200" baseline="0"/>
              <a:t> activos de licencitura por plaza académica de tiempo completo</a:t>
            </a:r>
            <a:r>
              <a:rPr lang="es-MX" sz="1200"/>
              <a:t>*</a:t>
            </a:r>
          </a:p>
          <a:p>
            <a:pPr>
              <a:defRPr sz="1200"/>
            </a:pPr>
            <a:r>
              <a:rPr lang="es-MX" sz="1200"/>
              <a:t> (*</a:t>
            </a:r>
            <a:r>
              <a:rPr lang="es-MX" sz="1200" baseline="0"/>
              <a:t> AA/PATC, p</a:t>
            </a:r>
            <a:r>
              <a:rPr lang="es-MX" sz="1200"/>
              <a:t>romedio anual)</a:t>
            </a:r>
          </a:p>
        </c:rich>
      </c:tx>
      <c:layout>
        <c:manualLayout>
          <c:xMode val="edge"/>
          <c:yMode val="edge"/>
          <c:x val="0.18971633954313757"/>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5.0310738020454993E-2"/>
          <c:y val="0.15993551987103974"/>
          <c:w val="0.92251189441849679"/>
          <c:h val="0.73188883377766745"/>
        </c:manualLayout>
      </c:layout>
      <c:lineChart>
        <c:grouping val="standard"/>
        <c:varyColors val="0"/>
        <c:ser>
          <c:idx val="0"/>
          <c:order val="0"/>
          <c:tx>
            <c:strRef>
              <c:f>'Activos x plaza TC'!$B$4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'Activos x plaza TC'!$C$3:$M$3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'Activos x plaza TC'!$C$4:$M$4</c:f>
              <c:numCache>
                <c:formatCode>0.0</c:formatCode>
                <c:ptCount val="11"/>
                <c:pt idx="0">
                  <c:v>7.375</c:v>
                </c:pt>
                <c:pt idx="1">
                  <c:v>5.0625</c:v>
                </c:pt>
                <c:pt idx="2">
                  <c:v>6.5789473684210522</c:v>
                </c:pt>
                <c:pt idx="3">
                  <c:v>7.2631578947368425</c:v>
                </c:pt>
                <c:pt idx="4">
                  <c:v>9.0526315789473681</c:v>
                </c:pt>
                <c:pt idx="5">
                  <c:v>7.7391304347826084</c:v>
                </c:pt>
                <c:pt idx="6">
                  <c:v>11.608695652173912</c:v>
                </c:pt>
                <c:pt idx="7">
                  <c:v>12.296296296296296</c:v>
                </c:pt>
                <c:pt idx="8">
                  <c:v>15.666666666666666</c:v>
                </c:pt>
                <c:pt idx="9">
                  <c:v>17.666666666666668</c:v>
                </c:pt>
                <c:pt idx="10">
                  <c:v>18.724137931034484</c:v>
                </c:pt>
              </c:numCache>
            </c:numRef>
          </c:val>
          <c:smooth val="0"/>
          <c:extLst xmlns:c16r2="http://schemas.microsoft.com/office/drawing/2015/06/chart">
            <c:ext xmlns:c16="http://schemas.microsoft.com/office/drawing/2014/chart" uri="{C3380CC4-5D6E-409C-BE32-E72D297353CC}">
              <c16:uniqueId val="{00000000-4B10-4CD0-9B0B-113A37836F54}"/>
            </c:ext>
          </c:extLst>
        </c:ser>
        <c:ser>
          <c:idx val="1"/>
          <c:order val="1"/>
          <c:tx>
            <c:strRef>
              <c:f>'Activos x plaza TC'!$B$5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'Activos x plaza TC'!$C$3:$M$3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'Activos x plaza TC'!$C$5:$M$5</c:f>
              <c:numCache>
                <c:formatCode>0.0</c:formatCode>
                <c:ptCount val="11"/>
                <c:pt idx="0">
                  <c:v>5.5</c:v>
                </c:pt>
                <c:pt idx="1">
                  <c:v>4.1111111111111107</c:v>
                </c:pt>
                <c:pt idx="2">
                  <c:v>5.3809523809523814</c:v>
                </c:pt>
                <c:pt idx="3">
                  <c:v>7.0952380952380949</c:v>
                </c:pt>
                <c:pt idx="4">
                  <c:v>10.15</c:v>
                </c:pt>
                <c:pt idx="5">
                  <c:v>11.136363636363637</c:v>
                </c:pt>
                <c:pt idx="6">
                  <c:v>13.5</c:v>
                </c:pt>
                <c:pt idx="7">
                  <c:v>15.227272727272727</c:v>
                </c:pt>
                <c:pt idx="8">
                  <c:v>14.777777777777779</c:v>
                </c:pt>
                <c:pt idx="9">
                  <c:v>17.814814814814813</c:v>
                </c:pt>
                <c:pt idx="10">
                  <c:v>19.357142857142858</c:v>
                </c:pt>
              </c:numCache>
            </c:numRef>
          </c:val>
          <c:smooth val="0"/>
          <c:extLst xmlns:c16r2="http://schemas.microsoft.com/office/drawing/2015/06/chart">
            <c:ext xmlns:c16="http://schemas.microsoft.com/office/drawing/2014/chart" uri="{C3380CC4-5D6E-409C-BE32-E72D297353CC}">
              <c16:uniqueId val="{00000001-4B10-4CD0-9B0B-113A37836F54}"/>
            </c:ext>
          </c:extLst>
        </c:ser>
        <c:ser>
          <c:idx val="2"/>
          <c:order val="2"/>
          <c:tx>
            <c:strRef>
              <c:f>'Activos x plaza TC'!$B$6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'Activos x plaza TC'!$C$3:$M$3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'Activos x plaza TC'!$C$6:$M$6</c:f>
              <c:numCache>
                <c:formatCode>0.0</c:formatCode>
                <c:ptCount val="11"/>
                <c:pt idx="0">
                  <c:v>7.125</c:v>
                </c:pt>
                <c:pt idx="1">
                  <c:v>5.0625</c:v>
                </c:pt>
                <c:pt idx="2">
                  <c:v>5.52</c:v>
                </c:pt>
                <c:pt idx="3">
                  <c:v>7.04</c:v>
                </c:pt>
                <c:pt idx="4">
                  <c:v>8.44</c:v>
                </c:pt>
                <c:pt idx="5">
                  <c:v>8.5517241379310338</c:v>
                </c:pt>
                <c:pt idx="6">
                  <c:v>9</c:v>
                </c:pt>
                <c:pt idx="7">
                  <c:v>10.666666666666666</c:v>
                </c:pt>
                <c:pt idx="8">
                  <c:v>10.777777777777779</c:v>
                </c:pt>
                <c:pt idx="9">
                  <c:v>13.054054054054054</c:v>
                </c:pt>
                <c:pt idx="10">
                  <c:v>13.972972972972974</c:v>
                </c:pt>
              </c:numCache>
            </c:numRef>
          </c:val>
          <c:smooth val="0"/>
          <c:extLst xmlns:c16r2="http://schemas.microsoft.com/office/drawing/2015/06/chart">
            <c:ext xmlns:c16="http://schemas.microsoft.com/office/drawing/2014/chart" uri="{C3380CC4-5D6E-409C-BE32-E72D297353CC}">
              <c16:uniqueId val="{00000002-4B10-4CD0-9B0B-113A37836F54}"/>
            </c:ext>
          </c:extLst>
        </c:ser>
        <c:ser>
          <c:idx val="3"/>
          <c:order val="3"/>
          <c:tx>
            <c:strRef>
              <c:f>'Activos x plaza TC'!$B$7</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tx1"/>
                </a:solidFill>
              </a:ln>
              <a:effectLst/>
            </c:spPr>
          </c:marker>
          <c:cat>
            <c:numRef>
              <c:f>'Activos x plaza TC'!$C$3:$M$3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'Activos x plaza TC'!$C$7:$M$7</c:f>
              <c:numCache>
                <c:formatCode>0.0</c:formatCode>
                <c:ptCount val="11"/>
                <c:pt idx="0">
                  <c:v>6.5769230769230766</c:v>
                </c:pt>
                <c:pt idx="1">
                  <c:v>4.72</c:v>
                </c:pt>
                <c:pt idx="2">
                  <c:v>5.7846153846153845</c:v>
                </c:pt>
                <c:pt idx="3">
                  <c:v>7.1230769230769226</c:v>
                </c:pt>
                <c:pt idx="4">
                  <c:v>9.15625</c:v>
                </c:pt>
                <c:pt idx="5">
                  <c:v>9.0675675675675684</c:v>
                </c:pt>
                <c:pt idx="6">
                  <c:v>11.038461538461538</c:v>
                </c:pt>
                <c:pt idx="7">
                  <c:v>12.426829268292684</c:v>
                </c:pt>
                <c:pt idx="8">
                  <c:v>13.444444444444445</c:v>
                </c:pt>
                <c:pt idx="9">
                  <c:v>15.835164835164836</c:v>
                </c:pt>
                <c:pt idx="10">
                  <c:v>17.042553191489361</c:v>
                </c:pt>
              </c:numCache>
            </c:numRef>
          </c:val>
          <c:smooth val="0"/>
          <c:extLst xmlns:c16r2="http://schemas.microsoft.com/office/drawing/2015/06/chart">
            <c:ext xmlns:c16="http://schemas.microsoft.com/office/drawing/2014/chart" uri="{C3380CC4-5D6E-409C-BE32-E72D297353CC}">
              <c16:uniqueId val="{00000003-4B10-4CD0-9B0B-113A37836F54}"/>
            </c:ext>
          </c:extLst>
        </c:ser>
        <c:dLbls>
          <c:showLegendKey val="0"/>
          <c:showVal val="0"/>
          <c:showCatName val="0"/>
          <c:showSerName val="0"/>
          <c:showPercent val="0"/>
          <c:showBubbleSize val="0"/>
        </c:dLbls>
        <c:marker val="1"/>
        <c:smooth val="0"/>
        <c:axId val="147429216"/>
        <c:axId val="147400384"/>
      </c:lineChart>
      <c:catAx>
        <c:axId val="147429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0384"/>
        <c:crosses val="autoZero"/>
        <c:auto val="1"/>
        <c:lblAlgn val="ctr"/>
        <c:lblOffset val="100"/>
        <c:tickMarkSkip val="1"/>
        <c:noMultiLvlLbl val="1"/>
      </c:catAx>
      <c:valAx>
        <c:axId val="147400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9216"/>
        <c:crosses val="autoZero"/>
        <c:crossBetween val="between"/>
        <c:majorUnit val="2"/>
      </c:valAx>
      <c:spPr>
        <a:noFill/>
        <a:ln>
          <a:noFill/>
        </a:ln>
        <a:effectLst/>
      </c:spPr>
    </c:plotArea>
    <c:legend>
      <c:legendPos val="b"/>
      <c:layout>
        <c:manualLayout>
          <c:xMode val="edge"/>
          <c:yMode val="edge"/>
          <c:x val="5.8445927301535507E-2"/>
          <c:y val="0.16662572571842046"/>
          <c:w val="0.44354272298409481"/>
          <c:h val="9.0232190464380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Horas Frente a Grupo por Plaza (Promedio Trimestral)</a:t>
            </a:r>
          </a:p>
        </c:rich>
      </c:tx>
      <c:layout>
        <c:manualLayout>
          <c:xMode val="edge"/>
          <c:yMode val="edge"/>
          <c:x val="0.1945476827855010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413530747306893"/>
          <c:h val="0.71395140542704816"/>
        </c:manualLayout>
      </c:layout>
      <c:bar3DChart>
        <c:barDir val="col"/>
        <c:grouping val="clustered"/>
        <c:varyColors val="0"/>
        <c:ser>
          <c:idx val="0"/>
          <c:order val="0"/>
          <c:tx>
            <c:strRef>
              <c:f>'Carga por Plaza'!$A$9</c:f>
              <c:strCache>
                <c:ptCount val="1"/>
                <c:pt idx="0">
                  <c:v>2015</c:v>
                </c:pt>
              </c:strCache>
            </c:strRef>
          </c:tx>
          <c:spPr>
            <a:solidFill>
              <a:srgbClr val="E27ADD"/>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Plaza'!$D$9,'Carga por Plaza'!$G$9,'Carga por Plaza'!$J$9,'Carga por Plaza'!$M$9)</c:f>
              <c:numCache>
                <c:formatCode>0.00</c:formatCode>
                <c:ptCount val="4"/>
                <c:pt idx="0">
                  <c:v>8.8754385964912288</c:v>
                </c:pt>
                <c:pt idx="1">
                  <c:v>8.2633333333333336</c:v>
                </c:pt>
                <c:pt idx="2">
                  <c:v>6.6653333333333338</c:v>
                </c:pt>
                <c:pt idx="3">
                  <c:v>7.8208333333333329</c:v>
                </c:pt>
              </c:numCache>
            </c:numRef>
          </c:val>
          <c:shape val="cylinder"/>
          <c:extLst xmlns:c16r2="http://schemas.microsoft.com/office/drawing/2015/06/chart">
            <c:ext xmlns:c16="http://schemas.microsoft.com/office/drawing/2014/chart" uri="{C3380CC4-5D6E-409C-BE32-E72D297353CC}">
              <c16:uniqueId val="{00000000-310D-4182-A7A7-F25DE20CDE69}"/>
            </c:ext>
          </c:extLst>
        </c:ser>
        <c:ser>
          <c:idx val="3"/>
          <c:order val="1"/>
          <c:tx>
            <c:strRef>
              <c:f>'Carga por Plaza'!$A$17</c:f>
              <c:strCache>
                <c:ptCount val="1"/>
                <c:pt idx="0">
                  <c:v>2016</c:v>
                </c:pt>
              </c:strCache>
            </c:strRef>
          </c:tx>
          <c:spPr>
            <a:solidFill>
              <a:srgbClr val="AD25A8"/>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Plaza'!$D$17,'Carga por Plaza'!$G$17,'Carga por Plaza'!$J$17,'Carga por Plaza'!$M$17)</c:f>
              <c:numCache>
                <c:formatCode>0.00</c:formatCode>
                <c:ptCount val="4"/>
                <c:pt idx="0">
                  <c:v>9.9447173913043478</c:v>
                </c:pt>
                <c:pt idx="1">
                  <c:v>10.711987878787879</c:v>
                </c:pt>
                <c:pt idx="2">
                  <c:v>6.8573464052287578</c:v>
                </c:pt>
                <c:pt idx="3">
                  <c:v>8.8395080168776374</c:v>
                </c:pt>
              </c:numCache>
            </c:numRef>
          </c:val>
          <c:shape val="cylinder"/>
          <c:extLst xmlns:c16r2="http://schemas.microsoft.com/office/drawing/2015/06/chart">
            <c:ext xmlns:c16="http://schemas.microsoft.com/office/drawing/2014/chart" uri="{C3380CC4-5D6E-409C-BE32-E72D297353CC}">
              <c16:uniqueId val="{00000001-310D-4182-A7A7-F25DE20CDE69}"/>
            </c:ext>
          </c:extLst>
        </c:ser>
        <c:ser>
          <c:idx val="1"/>
          <c:order val="2"/>
          <c:tx>
            <c:strRef>
              <c:f>'Carga por Plaza'!$A$25</c:f>
              <c:strCache>
                <c:ptCount val="1"/>
                <c:pt idx="0">
                  <c:v>2017</c:v>
                </c:pt>
              </c:strCache>
            </c:strRef>
          </c:tx>
          <c:spPr>
            <a:solidFill>
              <a:srgbClr val="9900CC"/>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Plaza'!$D$25,'Carga por Plaza'!$G$25,'Carga por Plaza'!$J$25,'Carga por Plaza'!$M$25)</c:f>
              <c:numCache>
                <c:formatCode>0.00</c:formatCode>
                <c:ptCount val="4"/>
                <c:pt idx="0">
                  <c:v>9.9016231884057966</c:v>
                </c:pt>
                <c:pt idx="1">
                  <c:v>12.517575757575756</c:v>
                </c:pt>
                <c:pt idx="2">
                  <c:v>7.3330606060606058</c:v>
                </c:pt>
                <c:pt idx="3">
                  <c:v>9.5527564102564106</c:v>
                </c:pt>
              </c:numCache>
            </c:numRef>
          </c:val>
          <c:shape val="cylinder"/>
          <c:extLst xmlns:c16r2="http://schemas.microsoft.com/office/drawing/2015/06/chart">
            <c:ext xmlns:c16="http://schemas.microsoft.com/office/drawing/2014/chart" uri="{C3380CC4-5D6E-409C-BE32-E72D297353CC}">
              <c16:uniqueId val="{00000000-07B3-4C4D-BDC4-1477F9FE86D9}"/>
            </c:ext>
          </c:extLst>
        </c:ser>
        <c:ser>
          <c:idx val="4"/>
          <c:order val="3"/>
          <c:tx>
            <c:strRef>
              <c:f>'Carga por Plaza'!$A$33</c:f>
              <c:strCache>
                <c:ptCount val="1"/>
                <c:pt idx="0">
                  <c:v>2018</c:v>
                </c:pt>
              </c:strCache>
            </c:strRef>
          </c:tx>
          <c:spPr>
            <a:solidFill>
              <a:srgbClr val="660066"/>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Plaza'!$D$33,'Carga por Plaza'!$G$33,'Carga por Plaza'!$J$33,'Carga por Plaza'!$M$33)</c:f>
              <c:numCache>
                <c:formatCode>0.00</c:formatCode>
                <c:ptCount val="4"/>
                <c:pt idx="0">
                  <c:v>8.4969135802469129</c:v>
                </c:pt>
                <c:pt idx="1">
                  <c:v>11.597727272727271</c:v>
                </c:pt>
                <c:pt idx="2">
                  <c:v>8.0595959595959599</c:v>
                </c:pt>
                <c:pt idx="3">
                  <c:v>9.1528455284552841</c:v>
                </c:pt>
              </c:numCache>
            </c:numRef>
          </c:val>
          <c:shape val="cylinder"/>
          <c:extLst xmlns:c16r2="http://schemas.microsoft.com/office/drawing/2015/06/chart">
            <c:ext xmlns:c16="http://schemas.microsoft.com/office/drawing/2014/chart" uri="{C3380CC4-5D6E-409C-BE32-E72D297353CC}">
              <c16:uniqueId val="{00000001-EF9B-4C76-9A36-73EF65F5466B}"/>
            </c:ext>
          </c:extLst>
        </c:ser>
        <c:ser>
          <c:idx val="2"/>
          <c:order val="4"/>
          <c:tx>
            <c:strRef>
              <c:f>'Carga por Plaza'!$A$40</c:f>
              <c:strCache>
                <c:ptCount val="1"/>
                <c:pt idx="0">
                  <c:v>2019</c:v>
                </c:pt>
              </c:strCache>
            </c:strRef>
          </c:tx>
          <c:spPr>
            <a:solidFill>
              <a:schemeClr val="accent4">
                <a:lumMod val="40000"/>
                <a:lumOff val="60000"/>
              </a:schemeClr>
            </a:solidFill>
            <a:ln>
              <a:solidFill>
                <a:schemeClr val="bg1">
                  <a:lumMod val="50000"/>
                </a:schemeClr>
              </a:solidFill>
            </a:ln>
            <a:effectLst/>
            <a:sp3d>
              <a:contourClr>
                <a:schemeClr val="bg1">
                  <a:lumMod val="50000"/>
                </a:schemeClr>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Plaza'!$D$40,'Carga por Plaza'!$G$40,'Carga por Plaza'!$J$40,'Carga por Plaza'!$M$40)</c:f>
              <c:numCache>
                <c:formatCode>0.00</c:formatCode>
                <c:ptCount val="4"/>
                <c:pt idx="0">
                  <c:v>9.7907407407407412</c:v>
                </c:pt>
                <c:pt idx="1">
                  <c:v>9.1592592592592581</c:v>
                </c:pt>
                <c:pt idx="2">
                  <c:v>8.6611111111111114</c:v>
                </c:pt>
                <c:pt idx="3">
                  <c:v>9.1494444444444429</c:v>
                </c:pt>
              </c:numCache>
            </c:numRef>
          </c:val>
          <c:shape val="cylinder"/>
          <c:extLst xmlns:c16r2="http://schemas.microsoft.com/office/drawing/2015/06/chart">
            <c:ext xmlns:c16="http://schemas.microsoft.com/office/drawing/2014/chart" uri="{C3380CC4-5D6E-409C-BE32-E72D297353CC}">
              <c16:uniqueId val="{00000000-CD02-4CC1-8E5F-3B6CA332DCB9}"/>
            </c:ext>
          </c:extLst>
        </c:ser>
        <c:ser>
          <c:idx val="5"/>
          <c:order val="5"/>
          <c:tx>
            <c:strRef>
              <c:f>'Carga por Plaza'!$A$48</c:f>
              <c:strCache>
                <c:ptCount val="1"/>
                <c:pt idx="0">
                  <c:v>2020</c:v>
                </c:pt>
              </c:strCache>
            </c:strRef>
          </c:tx>
          <c:spPr>
            <a:solidFill>
              <a:schemeClr val="bg1">
                <a:lumMod val="5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Plaza'!$D$48,'Carga por Plaza'!$G$48,'Carga por Plaza'!$J$48,'Carga por Plaza'!$M$48)</c:f>
              <c:numCache>
                <c:formatCode>0.00</c:formatCode>
                <c:ptCount val="4"/>
                <c:pt idx="0">
                  <c:v>11.24320987654321</c:v>
                </c:pt>
                <c:pt idx="1">
                  <c:v>10.719753086419752</c:v>
                </c:pt>
                <c:pt idx="2">
                  <c:v>10.061261261261262</c:v>
                </c:pt>
                <c:pt idx="3">
                  <c:v>10.607326007326007</c:v>
                </c:pt>
              </c:numCache>
            </c:numRef>
          </c:val>
          <c:shape val="cylinder"/>
          <c:extLst xmlns:c16r2="http://schemas.microsoft.com/office/drawing/2015/06/chart">
            <c:ext xmlns:c16="http://schemas.microsoft.com/office/drawing/2014/chart" uri="{C3380CC4-5D6E-409C-BE32-E72D297353CC}">
              <c16:uniqueId val="{00000001-64B7-47A9-B759-BD5C82623907}"/>
            </c:ext>
          </c:extLst>
        </c:ser>
        <c:ser>
          <c:idx val="6"/>
          <c:order val="6"/>
          <c:tx>
            <c:strRef>
              <c:f>'Carga por Plaza'!$A$56</c:f>
              <c:strCache>
                <c:ptCount val="1"/>
                <c:pt idx="0">
                  <c:v>2021</c:v>
                </c:pt>
              </c:strCache>
            </c:strRef>
          </c:tx>
          <c:spPr>
            <a:solidFill>
              <a:srgbClr val="D9D9D9"/>
            </a:solidFill>
            <a:ln w="15875">
              <a:solidFill>
                <a:schemeClr val="accent1"/>
              </a:solidFill>
            </a:ln>
            <a:effectLst/>
            <a:sp3d contourW="15875">
              <a:contourClr>
                <a:schemeClr val="accent1"/>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Plaza'!$D$56,'Carga por Plaza'!$G$56,'Carga por Plaza'!$J$56,'Carga por Plaza'!$M$56)</c:f>
              <c:numCache>
                <c:formatCode>0.00</c:formatCode>
                <c:ptCount val="4"/>
                <c:pt idx="0">
                  <c:v>11.515176670923799</c:v>
                </c:pt>
                <c:pt idx="1">
                  <c:v>14.207314814814815</c:v>
                </c:pt>
                <c:pt idx="2">
                  <c:v>10.607927927927927</c:v>
                </c:pt>
                <c:pt idx="3">
                  <c:v>11.945220559582262</c:v>
                </c:pt>
              </c:numCache>
            </c:numRef>
          </c:val>
          <c:shape val="cylinder"/>
          <c:extLst xmlns:c16r2="http://schemas.microsoft.com/office/drawing/2015/06/chart">
            <c:ext xmlns:c16="http://schemas.microsoft.com/office/drawing/2014/chart" uri="{C3380CC4-5D6E-409C-BE32-E72D297353CC}">
              <c16:uniqueId val="{00000000-CAA0-BF45-A688-5D63D3BED922}"/>
            </c:ext>
          </c:extLst>
        </c:ser>
        <c:dLbls>
          <c:showLegendKey val="0"/>
          <c:showVal val="0"/>
          <c:showCatName val="0"/>
          <c:showSerName val="0"/>
          <c:showPercent val="0"/>
          <c:showBubbleSize val="0"/>
        </c:dLbls>
        <c:gapWidth val="150"/>
        <c:shape val="box"/>
        <c:axId val="147412352"/>
        <c:axId val="147413984"/>
        <c:axId val="0"/>
      </c:bar3DChart>
      <c:catAx>
        <c:axId val="147412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13984"/>
        <c:crosses val="autoZero"/>
        <c:auto val="1"/>
        <c:lblAlgn val="ctr"/>
        <c:lblOffset val="100"/>
        <c:noMultiLvlLbl val="0"/>
      </c:catAx>
      <c:valAx>
        <c:axId val="147413984"/>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12352"/>
        <c:crosses val="autoZero"/>
        <c:crossBetween val="between"/>
        <c:majorUnit val="2"/>
      </c:valAx>
      <c:spPr>
        <a:noFill/>
        <a:ln>
          <a:noFill/>
        </a:ln>
        <a:effectLst/>
      </c:spPr>
    </c:plotArea>
    <c:legend>
      <c:legendPos val="t"/>
      <c:layout>
        <c:manualLayout>
          <c:xMode val="edge"/>
          <c:yMode val="edge"/>
          <c:x val="0.23541364956610639"/>
          <c:y val="8.1141320749540446E-2"/>
          <c:w val="0.64511638833615847"/>
          <c:h val="9.723081036192661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Número de Calificaciones por Plaza (Promedio Trimestral)</a:t>
            </a:r>
          </a:p>
        </c:rich>
      </c:tx>
      <c:layout>
        <c:manualLayout>
          <c:xMode val="edge"/>
          <c:yMode val="edge"/>
          <c:x val="0.1933866967420268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3735375102652041"/>
          <c:h val="0.71395140542704816"/>
        </c:manualLayout>
      </c:layout>
      <c:bar3DChart>
        <c:barDir val="col"/>
        <c:grouping val="clustered"/>
        <c:varyColors val="0"/>
        <c:ser>
          <c:idx val="0"/>
          <c:order val="0"/>
          <c:tx>
            <c:strRef>
              <c:f>'Carga por Plaza'!$O$9</c:f>
              <c:strCache>
                <c:ptCount val="1"/>
                <c:pt idx="0">
                  <c:v>2015</c:v>
                </c:pt>
              </c:strCache>
            </c:strRef>
          </c:tx>
          <c:spPr>
            <a:solidFill>
              <a:srgbClr val="E27ADD"/>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Plaza'!$R$9,'Carga por Plaza'!$U$9,'Carga por Plaza'!$X$9,'Carga por Plaza'!$AA$9)</c:f>
              <c:numCache>
                <c:formatCode>0.00</c:formatCode>
                <c:ptCount val="4"/>
                <c:pt idx="0">
                  <c:v>28.701754385964914</c:v>
                </c:pt>
                <c:pt idx="1">
                  <c:v>33.4</c:v>
                </c:pt>
                <c:pt idx="2">
                  <c:v>23.8</c:v>
                </c:pt>
                <c:pt idx="3">
                  <c:v>28.255208333333332</c:v>
                </c:pt>
              </c:numCache>
            </c:numRef>
          </c:val>
          <c:shape val="cylinder"/>
          <c:extLst xmlns:c16r2="http://schemas.microsoft.com/office/drawing/2015/06/chart">
            <c:ext xmlns:c16="http://schemas.microsoft.com/office/drawing/2014/chart" uri="{C3380CC4-5D6E-409C-BE32-E72D297353CC}">
              <c16:uniqueId val="{00000000-B296-41C2-953C-40BF1E392638}"/>
            </c:ext>
          </c:extLst>
        </c:ser>
        <c:ser>
          <c:idx val="3"/>
          <c:order val="1"/>
          <c:tx>
            <c:strRef>
              <c:f>'Carga por Plaza'!$A$17</c:f>
              <c:strCache>
                <c:ptCount val="1"/>
                <c:pt idx="0">
                  <c:v>2016</c:v>
                </c:pt>
              </c:strCache>
            </c:strRef>
          </c:tx>
          <c:spPr>
            <a:solidFill>
              <a:srgbClr val="AD25A8"/>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Plaza'!$R$17,'Carga por Plaza'!$U$17,'Carga por Plaza'!$X$17,'Carga por Plaza'!$AA$17)</c:f>
              <c:numCache>
                <c:formatCode>0.00</c:formatCode>
                <c:ptCount val="4"/>
                <c:pt idx="0">
                  <c:v>36.207971014492749</c:v>
                </c:pt>
                <c:pt idx="1">
                  <c:v>44.70151515151516</c:v>
                </c:pt>
                <c:pt idx="2">
                  <c:v>24.81045751633987</c:v>
                </c:pt>
                <c:pt idx="3">
                  <c:v>33.728933092224231</c:v>
                </c:pt>
              </c:numCache>
            </c:numRef>
          </c:val>
          <c:shape val="cylinder"/>
          <c:extLst xmlns:c16r2="http://schemas.microsoft.com/office/drawing/2015/06/chart">
            <c:ext xmlns:c16="http://schemas.microsoft.com/office/drawing/2014/chart" uri="{C3380CC4-5D6E-409C-BE32-E72D297353CC}">
              <c16:uniqueId val="{00000001-B296-41C2-953C-40BF1E392638}"/>
            </c:ext>
          </c:extLst>
        </c:ser>
        <c:ser>
          <c:idx val="1"/>
          <c:order val="2"/>
          <c:tx>
            <c:strRef>
              <c:f>'Carga por Plaza'!$A$25</c:f>
              <c:strCache>
                <c:ptCount val="1"/>
                <c:pt idx="0">
                  <c:v>2017</c:v>
                </c:pt>
              </c:strCache>
            </c:strRef>
          </c:tx>
          <c:spPr>
            <a:solidFill>
              <a:srgbClr val="9900CC"/>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Plaza'!$R$25,'Carga por Plaza'!$U$25,'Carga por Plaza'!$X$25,'Carga por Plaza'!$AA$25)</c:f>
              <c:numCache>
                <c:formatCode>0.00</c:formatCode>
                <c:ptCount val="4"/>
                <c:pt idx="0">
                  <c:v>39.507246376811594</c:v>
                </c:pt>
                <c:pt idx="1">
                  <c:v>50.318181818181813</c:v>
                </c:pt>
                <c:pt idx="2">
                  <c:v>27</c:v>
                </c:pt>
                <c:pt idx="3">
                  <c:v>37.264957264957268</c:v>
                </c:pt>
              </c:numCache>
            </c:numRef>
          </c:val>
          <c:shape val="cylinder"/>
          <c:extLst xmlns:c16r2="http://schemas.microsoft.com/office/drawing/2015/06/chart">
            <c:ext xmlns:c16="http://schemas.microsoft.com/office/drawing/2014/chart" uri="{C3380CC4-5D6E-409C-BE32-E72D297353CC}">
              <c16:uniqueId val="{00000000-50D3-422E-BB53-61764080C2DF}"/>
            </c:ext>
          </c:extLst>
        </c:ser>
        <c:ser>
          <c:idx val="2"/>
          <c:order val="3"/>
          <c:tx>
            <c:strRef>
              <c:f>'Carga por Plaza'!$A$33</c:f>
              <c:strCache>
                <c:ptCount val="1"/>
                <c:pt idx="0">
                  <c:v>2018</c:v>
                </c:pt>
              </c:strCache>
            </c:strRef>
          </c:tx>
          <c:spPr>
            <a:solidFill>
              <a:srgbClr val="660066"/>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Plaza'!$R$33,'Carga por Plaza'!$U$33,'Carga por Plaza'!$X$33,'Carga por Plaza'!$AA$33)</c:f>
              <c:numCache>
                <c:formatCode>0.00</c:formatCode>
                <c:ptCount val="4"/>
                <c:pt idx="0">
                  <c:v>35.234567901234563</c:v>
                </c:pt>
                <c:pt idx="1">
                  <c:v>62.030303030303031</c:v>
                </c:pt>
                <c:pt idx="2">
                  <c:v>31.949494949494948</c:v>
                </c:pt>
                <c:pt idx="3">
                  <c:v>41.101626016260163</c:v>
                </c:pt>
              </c:numCache>
            </c:numRef>
          </c:val>
          <c:shape val="cylinder"/>
          <c:extLst xmlns:c16r2="http://schemas.microsoft.com/office/drawing/2015/06/chart">
            <c:ext xmlns:c16="http://schemas.microsoft.com/office/drawing/2014/chart" uri="{C3380CC4-5D6E-409C-BE32-E72D297353CC}">
              <c16:uniqueId val="{00000000-FF67-4005-BBE5-A0D65CB1ADBF}"/>
            </c:ext>
          </c:extLst>
        </c:ser>
        <c:ser>
          <c:idx val="4"/>
          <c:order val="4"/>
          <c:tx>
            <c:strRef>
              <c:f>'Carga por Plaza'!$O$40</c:f>
              <c:strCache>
                <c:ptCount val="1"/>
                <c:pt idx="0">
                  <c:v>2019</c:v>
                </c:pt>
              </c:strCache>
            </c:strRef>
          </c:tx>
          <c:spPr>
            <a:solidFill>
              <a:schemeClr val="accent4">
                <a:lumMod val="40000"/>
                <a:lumOff val="6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Plaza'!$R$40,'Carga por Plaza'!$U$40,'Carga por Plaza'!$X$40,'Carga por Plaza'!$AA$40)</c:f>
              <c:numCache>
                <c:formatCode>0.00</c:formatCode>
                <c:ptCount val="4"/>
                <c:pt idx="0">
                  <c:v>35.25925925925926</c:v>
                </c:pt>
                <c:pt idx="1">
                  <c:v>53.629629629629633</c:v>
                </c:pt>
                <c:pt idx="2">
                  <c:v>31.458333333333336</c:v>
                </c:pt>
                <c:pt idx="3">
                  <c:v>39.25</c:v>
                </c:pt>
              </c:numCache>
            </c:numRef>
          </c:val>
          <c:shape val="cylinder"/>
          <c:extLst xmlns:c16r2="http://schemas.microsoft.com/office/drawing/2015/06/chart">
            <c:ext xmlns:c16="http://schemas.microsoft.com/office/drawing/2014/chart" uri="{C3380CC4-5D6E-409C-BE32-E72D297353CC}">
              <c16:uniqueId val="{00000000-FF23-4409-9613-B22493318210}"/>
            </c:ext>
          </c:extLst>
        </c:ser>
        <c:ser>
          <c:idx val="5"/>
          <c:order val="5"/>
          <c:tx>
            <c:strRef>
              <c:f>'Carga por Plaza'!$O$48</c:f>
              <c:strCache>
                <c:ptCount val="1"/>
                <c:pt idx="0">
                  <c:v>2020</c:v>
                </c:pt>
              </c:strCache>
            </c:strRef>
          </c:tx>
          <c:spPr>
            <a:solidFill>
              <a:schemeClr val="bg1">
                <a:lumMod val="5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Plaza'!$R$48,'Carga por Plaza'!$U$48,'Carga por Plaza'!$X$48,'Carga por Plaza'!$AA$48)</c:f>
              <c:numCache>
                <c:formatCode>0.00</c:formatCode>
                <c:ptCount val="4"/>
                <c:pt idx="0">
                  <c:v>37.790123456790127</c:v>
                </c:pt>
                <c:pt idx="1">
                  <c:v>65.197530864197532</c:v>
                </c:pt>
                <c:pt idx="2">
                  <c:v>36.117117117117118</c:v>
                </c:pt>
                <c:pt idx="3">
                  <c:v>45.241758241758248</c:v>
                </c:pt>
              </c:numCache>
            </c:numRef>
          </c:val>
          <c:shape val="cylinder"/>
          <c:extLst xmlns:c16r2="http://schemas.microsoft.com/office/drawing/2015/06/chart">
            <c:ext xmlns:c16="http://schemas.microsoft.com/office/drawing/2014/chart" uri="{C3380CC4-5D6E-409C-BE32-E72D297353CC}">
              <c16:uniqueId val="{00000001-E63D-49B8-BAF7-948F7B4B32DA}"/>
            </c:ext>
          </c:extLst>
        </c:ser>
        <c:ser>
          <c:idx val="6"/>
          <c:order val="6"/>
          <c:tx>
            <c:strRef>
              <c:f>'Carga por Plaza'!$O$56</c:f>
              <c:strCache>
                <c:ptCount val="1"/>
                <c:pt idx="0">
                  <c:v>2021</c:v>
                </c:pt>
              </c:strCache>
            </c:strRef>
          </c:tx>
          <c:spPr>
            <a:solidFill>
              <a:srgbClr val="D9D9D9"/>
            </a:solidFill>
            <a:ln w="19050">
              <a:solidFill>
                <a:schemeClr val="accent1"/>
              </a:solidFill>
            </a:ln>
            <a:effectLst/>
            <a:sp3d contourW="19050">
              <a:contourClr>
                <a:schemeClr val="accent1"/>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Plaza'!$R$56,'Carga por Plaza'!$U$56,'Carga por Plaza'!$X$56,'Carga por Plaza'!$AA$56)</c:f>
              <c:numCache>
                <c:formatCode>0.00</c:formatCode>
                <c:ptCount val="4"/>
                <c:pt idx="0">
                  <c:v>32.873988931460197</c:v>
                </c:pt>
                <c:pt idx="1">
                  <c:v>70.383597883597886</c:v>
                </c:pt>
                <c:pt idx="2">
                  <c:v>35.738738738738739</c:v>
                </c:pt>
                <c:pt idx="3">
                  <c:v>45.181084872574239</c:v>
                </c:pt>
              </c:numCache>
            </c:numRef>
          </c:val>
          <c:shape val="cylinder"/>
          <c:extLst xmlns:c16r2="http://schemas.microsoft.com/office/drawing/2015/06/chart">
            <c:ext xmlns:c16="http://schemas.microsoft.com/office/drawing/2014/chart" uri="{C3380CC4-5D6E-409C-BE32-E72D297353CC}">
              <c16:uniqueId val="{00000000-E83A-754A-8451-3A210C73AC79}"/>
            </c:ext>
          </c:extLst>
        </c:ser>
        <c:dLbls>
          <c:showLegendKey val="0"/>
          <c:showVal val="0"/>
          <c:showCatName val="0"/>
          <c:showSerName val="0"/>
          <c:showPercent val="0"/>
          <c:showBubbleSize val="0"/>
        </c:dLbls>
        <c:gapWidth val="150"/>
        <c:shape val="box"/>
        <c:axId val="147399840"/>
        <c:axId val="147407456"/>
        <c:axId val="0"/>
      </c:bar3DChart>
      <c:catAx>
        <c:axId val="147399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07456"/>
        <c:crosses val="autoZero"/>
        <c:auto val="1"/>
        <c:lblAlgn val="ctr"/>
        <c:lblOffset val="100"/>
        <c:noMultiLvlLbl val="0"/>
      </c:catAx>
      <c:valAx>
        <c:axId val="1474074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399840"/>
        <c:crosses val="autoZero"/>
        <c:crossBetween val="between"/>
      </c:valAx>
      <c:spPr>
        <a:noFill/>
        <a:ln>
          <a:noFill/>
        </a:ln>
        <a:effectLst/>
      </c:spPr>
    </c:plotArea>
    <c:legend>
      <c:legendPos val="t"/>
      <c:layout>
        <c:manualLayout>
          <c:xMode val="edge"/>
          <c:yMode val="edge"/>
          <c:x val="0.26481376876449936"/>
          <c:y val="8.5786920901649522E-2"/>
          <c:w val="0.64420503402694618"/>
          <c:h val="9.732522423728674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'!$AB$5</c:f>
              <c:strCache>
                <c:ptCount val="1"/>
                <c:pt idx="0">
                  <c:v>PRODEP</c:v>
                </c:pt>
              </c:strCache>
            </c:strRef>
          </c:tx>
          <c:spPr>
            <a:solidFill>
              <a:srgbClr val="AD25A8"/>
            </a:solidFill>
            <a:ln>
              <a:noFill/>
            </a:ln>
            <a:effectLst/>
            <a:sp3d/>
          </c:spPr>
          <c:invertIfNegative val="0"/>
          <c:cat>
            <c:strRef>
              <c:f>'PROMEP-SNI '!$Q$6:$Q$9</c:f>
              <c:strCache>
                <c:ptCount val="4"/>
                <c:pt idx="0">
                  <c:v>DCBI</c:v>
                </c:pt>
                <c:pt idx="1">
                  <c:v>DCBS</c:v>
                </c:pt>
                <c:pt idx="2">
                  <c:v>DCSH</c:v>
                </c:pt>
                <c:pt idx="3">
                  <c:v>UAM-L</c:v>
                </c:pt>
              </c:strCache>
            </c:strRef>
          </c:cat>
          <c:val>
            <c:numRef>
              <c:f>'PROMEP-SNI '!$AB$6:$AB$9</c:f>
              <c:numCache>
                <c:formatCode>0%</c:formatCode>
                <c:ptCount val="4"/>
                <c:pt idx="0">
                  <c:v>0.30434782608695654</c:v>
                </c:pt>
                <c:pt idx="1">
                  <c:v>0.61904761904761907</c:v>
                </c:pt>
                <c:pt idx="2">
                  <c:v>0.71875</c:v>
                </c:pt>
                <c:pt idx="3">
                  <c:v>0.56578947368421051</c:v>
                </c:pt>
              </c:numCache>
            </c:numRef>
          </c:val>
          <c:shape val="cylinder"/>
          <c:extLst xmlns:c16r2="http://schemas.microsoft.com/office/drawing/2015/06/chart">
            <c:ext xmlns:c16="http://schemas.microsoft.com/office/drawing/2014/chart" uri="{C3380CC4-5D6E-409C-BE32-E72D297353CC}">
              <c16:uniqueId val="{00000000-7F84-438C-AE10-453E20A812C2}"/>
            </c:ext>
          </c:extLst>
        </c:ser>
        <c:ser>
          <c:idx val="1"/>
          <c:order val="1"/>
          <c:tx>
            <c:strRef>
              <c:f>'PROMEP-SNI '!$AC$5</c:f>
              <c:strCache>
                <c:ptCount val="1"/>
                <c:pt idx="0">
                  <c:v>SNI/SNC</c:v>
                </c:pt>
              </c:strCache>
            </c:strRef>
          </c:tx>
          <c:spPr>
            <a:solidFill>
              <a:schemeClr val="accent6">
                <a:lumMod val="75000"/>
              </a:schemeClr>
            </a:solidFill>
            <a:ln>
              <a:noFill/>
            </a:ln>
            <a:effectLst/>
            <a:sp3d/>
          </c:spPr>
          <c:invertIfNegative val="0"/>
          <c:cat>
            <c:strRef>
              <c:f>'PROMEP-SNI '!$Q$6:$Q$9</c:f>
              <c:strCache>
                <c:ptCount val="4"/>
                <c:pt idx="0">
                  <c:v>DCBI</c:v>
                </c:pt>
                <c:pt idx="1">
                  <c:v>DCBS</c:v>
                </c:pt>
                <c:pt idx="2">
                  <c:v>DCSH</c:v>
                </c:pt>
                <c:pt idx="3">
                  <c:v>UAM-L</c:v>
                </c:pt>
              </c:strCache>
            </c:strRef>
          </c:cat>
          <c:val>
            <c:numRef>
              <c:f>'PROMEP-SNI '!$AC$6:$AC$9</c:f>
              <c:numCache>
                <c:formatCode>0%</c:formatCode>
                <c:ptCount val="4"/>
                <c:pt idx="0">
                  <c:v>0.30434782608695654</c:v>
                </c:pt>
                <c:pt idx="1">
                  <c:v>0.61904761904761907</c:v>
                </c:pt>
                <c:pt idx="2">
                  <c:v>0.6875</c:v>
                </c:pt>
                <c:pt idx="3">
                  <c:v>0.55263157894736847</c:v>
                </c:pt>
              </c:numCache>
            </c:numRef>
          </c:val>
          <c:shape val="cylinder"/>
          <c:extLst xmlns:c16r2="http://schemas.microsoft.com/office/drawing/2015/06/chart">
            <c:ext xmlns:c16="http://schemas.microsoft.com/office/drawing/2014/chart" uri="{C3380CC4-5D6E-409C-BE32-E72D297353CC}">
              <c16:uniqueId val="{00000001-7F84-438C-AE10-453E20A812C2}"/>
            </c:ext>
          </c:extLst>
        </c:ser>
        <c:dLbls>
          <c:showLegendKey val="0"/>
          <c:showVal val="0"/>
          <c:showCatName val="0"/>
          <c:showSerName val="0"/>
          <c:showPercent val="0"/>
          <c:showBubbleSize val="0"/>
        </c:dLbls>
        <c:gapWidth val="219"/>
        <c:shape val="box"/>
        <c:axId val="147430304"/>
        <c:axId val="147408000"/>
        <c:axId val="0"/>
      </c:bar3DChart>
      <c:catAx>
        <c:axId val="14743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8000"/>
        <c:crosses val="autoZero"/>
        <c:auto val="1"/>
        <c:lblAlgn val="ctr"/>
        <c:lblOffset val="100"/>
        <c:noMultiLvlLbl val="0"/>
      </c:catAx>
      <c:valAx>
        <c:axId val="14740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30304"/>
        <c:crosses val="autoZero"/>
        <c:crossBetween val="between"/>
      </c:valAx>
      <c:spPr>
        <a:noFill/>
        <a:ln>
          <a:noFill/>
        </a:ln>
        <a:effectLst/>
      </c:spPr>
    </c:plotArea>
    <c:legend>
      <c:legendPos val="b"/>
      <c:layout>
        <c:manualLayout>
          <c:xMode val="edge"/>
          <c:yMode val="edge"/>
          <c:x val="0.34926038219526589"/>
          <c:y val="9.1356885635039201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'!$AB$5</c:f>
              <c:strCache>
                <c:ptCount val="1"/>
                <c:pt idx="0">
                  <c:v>PRODEP</c:v>
                </c:pt>
              </c:strCache>
            </c:strRef>
          </c:tx>
          <c:spPr>
            <a:solidFill>
              <a:srgbClr val="AD25A8"/>
            </a:solidFill>
            <a:ln>
              <a:noFill/>
            </a:ln>
            <a:effectLst/>
            <a:sp3d/>
          </c:spPr>
          <c:invertIfNegative val="0"/>
          <c:cat>
            <c:strRef>
              <c:f>'PROMEP-SNI '!$Q$6:$Q$9</c:f>
              <c:strCache>
                <c:ptCount val="4"/>
                <c:pt idx="0">
                  <c:v>DCBI</c:v>
                </c:pt>
                <c:pt idx="1">
                  <c:v>DCBS</c:v>
                </c:pt>
                <c:pt idx="2">
                  <c:v>DCSH</c:v>
                </c:pt>
                <c:pt idx="3">
                  <c:v>UAM-L</c:v>
                </c:pt>
              </c:strCache>
            </c:strRef>
          </c:cat>
          <c:val>
            <c:numRef>
              <c:f>'PROMEP-SNI '!$AB$6:$AB$9</c:f>
              <c:numCache>
                <c:formatCode>0%</c:formatCode>
                <c:ptCount val="4"/>
                <c:pt idx="0">
                  <c:v>0.30434782608695654</c:v>
                </c:pt>
                <c:pt idx="1">
                  <c:v>0.61904761904761907</c:v>
                </c:pt>
                <c:pt idx="2">
                  <c:v>0.71875</c:v>
                </c:pt>
                <c:pt idx="3">
                  <c:v>0.56578947368421051</c:v>
                </c:pt>
              </c:numCache>
            </c:numRef>
          </c:val>
          <c:shape val="cylinder"/>
          <c:extLst xmlns:c16r2="http://schemas.microsoft.com/office/drawing/2015/06/char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47430848"/>
        <c:axId val="147404192"/>
        <c:axId val="0"/>
      </c:bar3DChart>
      <c:catAx>
        <c:axId val="14743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4192"/>
        <c:crosses val="autoZero"/>
        <c:auto val="1"/>
        <c:lblAlgn val="ctr"/>
        <c:lblOffset val="100"/>
        <c:noMultiLvlLbl val="0"/>
      </c:catAx>
      <c:valAx>
        <c:axId val="147404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30848"/>
        <c:crosses val="autoZero"/>
        <c:crossBetween val="between"/>
      </c:valAx>
      <c:spPr>
        <a:noFill/>
        <a:ln>
          <a:noFill/>
        </a:ln>
        <a:effectLst/>
      </c:spPr>
    </c:plotArea>
    <c:legend>
      <c:legendPos val="b"/>
      <c:layout>
        <c:manualLayout>
          <c:xMode val="edge"/>
          <c:yMode val="edge"/>
          <c:x val="0.38934166652812774"/>
          <c:y val="9.054028574709992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'!$AC$5</c:f>
              <c:strCache>
                <c:ptCount val="1"/>
                <c:pt idx="0">
                  <c:v>SNI/SNC</c:v>
                </c:pt>
              </c:strCache>
            </c:strRef>
          </c:tx>
          <c:spPr>
            <a:solidFill>
              <a:srgbClr val="AD25A8"/>
            </a:solidFill>
            <a:ln>
              <a:noFill/>
            </a:ln>
            <a:effectLst/>
            <a:sp3d/>
          </c:spPr>
          <c:invertIfNegative val="0"/>
          <c:cat>
            <c:strRef>
              <c:f>'PROMEP-SNI '!$Q$6:$Q$9</c:f>
              <c:strCache>
                <c:ptCount val="4"/>
                <c:pt idx="0">
                  <c:v>DCBI</c:v>
                </c:pt>
                <c:pt idx="1">
                  <c:v>DCBS</c:v>
                </c:pt>
                <c:pt idx="2">
                  <c:v>DCSH</c:v>
                </c:pt>
                <c:pt idx="3">
                  <c:v>UAM-L</c:v>
                </c:pt>
              </c:strCache>
            </c:strRef>
          </c:cat>
          <c:val>
            <c:numRef>
              <c:f>'PROMEP-SNI '!$AC$6:$AC$9</c:f>
              <c:numCache>
                <c:formatCode>0%</c:formatCode>
                <c:ptCount val="4"/>
                <c:pt idx="0">
                  <c:v>0.30434782608695654</c:v>
                </c:pt>
                <c:pt idx="1">
                  <c:v>0.61904761904761907</c:v>
                </c:pt>
                <c:pt idx="2">
                  <c:v>0.6875</c:v>
                </c:pt>
                <c:pt idx="3">
                  <c:v>0.55263157894736847</c:v>
                </c:pt>
              </c:numCache>
            </c:numRef>
          </c:val>
          <c:shape val="cylinder"/>
          <c:extLst xmlns:c16r2="http://schemas.microsoft.com/office/drawing/2015/06/char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47417792"/>
        <c:axId val="147405824"/>
        <c:axId val="0"/>
      </c:bar3DChart>
      <c:catAx>
        <c:axId val="14741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5824"/>
        <c:crosses val="autoZero"/>
        <c:auto val="1"/>
        <c:lblAlgn val="ctr"/>
        <c:lblOffset val="100"/>
        <c:noMultiLvlLbl val="0"/>
      </c:catAx>
      <c:valAx>
        <c:axId val="147405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17792"/>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Licenciatura UAML</a:t>
            </a:r>
          </a:p>
        </c:rich>
      </c:tx>
      <c:layout>
        <c:manualLayout>
          <c:xMode val="edge"/>
          <c:yMode val="edge"/>
          <c:x val="0.27909328725516735"/>
          <c:y val="1.86329188804872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Aspirantes!$B$50</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Aspirantes!$C$24:$M$24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Aspirantes!$C$50:$M$50</c:f>
              <c:numCache>
                <c:formatCode>#,##0</c:formatCode>
                <c:ptCount val="11"/>
                <c:pt idx="0">
                  <c:v>68</c:v>
                </c:pt>
                <c:pt idx="1">
                  <c:v>35</c:v>
                </c:pt>
                <c:pt idx="2">
                  <c:v>61</c:v>
                </c:pt>
                <c:pt idx="3">
                  <c:v>72</c:v>
                </c:pt>
                <c:pt idx="4">
                  <c:v>90</c:v>
                </c:pt>
                <c:pt idx="5">
                  <c:v>91</c:v>
                </c:pt>
                <c:pt idx="6" formatCode="General">
                  <c:v>200</c:v>
                </c:pt>
                <c:pt idx="7" formatCode="General">
                  <c:v>165</c:v>
                </c:pt>
                <c:pt idx="8" formatCode="0">
                  <c:v>206.66666666666666</c:v>
                </c:pt>
                <c:pt idx="9" formatCode="0">
                  <c:v>207.66666666666666</c:v>
                </c:pt>
                <c:pt idx="10" formatCode="0">
                  <c:v>141</c:v>
                </c:pt>
              </c:numCache>
            </c:numRef>
          </c:yVal>
          <c:smooth val="0"/>
          <c:extLst xmlns:c16r2="http://schemas.microsoft.com/office/drawing/2015/06/chart">
            <c:ext xmlns:c16="http://schemas.microsoft.com/office/drawing/2014/chart" uri="{C3380CC4-5D6E-409C-BE32-E72D297353CC}">
              <c16:uniqueId val="{00000000-908F-4851-90E4-B631EA609490}"/>
            </c:ext>
          </c:extLst>
        </c:ser>
        <c:ser>
          <c:idx val="1"/>
          <c:order val="1"/>
          <c:tx>
            <c:strRef>
              <c:f>Aspirantes!$B$51</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Aspirantes!$C$24:$M$24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Aspirantes!$C$51:$M$51</c:f>
              <c:numCache>
                <c:formatCode>#,##0</c:formatCode>
                <c:ptCount val="11"/>
                <c:pt idx="0">
                  <c:v>175</c:v>
                </c:pt>
                <c:pt idx="1">
                  <c:v>74</c:v>
                </c:pt>
                <c:pt idx="2">
                  <c:v>160</c:v>
                </c:pt>
                <c:pt idx="3">
                  <c:v>98</c:v>
                </c:pt>
                <c:pt idx="4">
                  <c:v>192</c:v>
                </c:pt>
                <c:pt idx="5">
                  <c:v>240</c:v>
                </c:pt>
                <c:pt idx="6" formatCode="General">
                  <c:v>257</c:v>
                </c:pt>
                <c:pt idx="7" formatCode="0">
                  <c:v>311.33333333333331</c:v>
                </c:pt>
                <c:pt idx="8" formatCode="0">
                  <c:v>310.66666666666669</c:v>
                </c:pt>
                <c:pt idx="9" formatCode="0">
                  <c:v>295.33333333333331</c:v>
                </c:pt>
                <c:pt idx="10" formatCode="0">
                  <c:v>244</c:v>
                </c:pt>
              </c:numCache>
            </c:numRef>
          </c:yVal>
          <c:smooth val="0"/>
          <c:extLst xmlns:c16r2="http://schemas.microsoft.com/office/drawing/2015/06/chart">
            <c:ext xmlns:c16="http://schemas.microsoft.com/office/drawing/2014/chart" uri="{C3380CC4-5D6E-409C-BE32-E72D297353CC}">
              <c16:uniqueId val="{00000001-908F-4851-90E4-B631EA609490}"/>
            </c:ext>
          </c:extLst>
        </c:ser>
        <c:ser>
          <c:idx val="2"/>
          <c:order val="2"/>
          <c:tx>
            <c:strRef>
              <c:f>Aspirantes!$B$52</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Aspirantes!$C$24:$M$24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Aspirantes!$C$52:$M$52</c:f>
              <c:numCache>
                <c:formatCode>#,##0</c:formatCode>
                <c:ptCount val="11"/>
                <c:pt idx="0">
                  <c:v>169</c:v>
                </c:pt>
                <c:pt idx="1">
                  <c:v>72</c:v>
                </c:pt>
                <c:pt idx="2">
                  <c:v>112</c:v>
                </c:pt>
                <c:pt idx="3">
                  <c:v>164</c:v>
                </c:pt>
                <c:pt idx="4">
                  <c:v>221</c:v>
                </c:pt>
                <c:pt idx="5">
                  <c:v>253</c:v>
                </c:pt>
                <c:pt idx="6" formatCode="General">
                  <c:v>218</c:v>
                </c:pt>
                <c:pt idx="7" formatCode="0">
                  <c:v>188.66666666666666</c:v>
                </c:pt>
                <c:pt idx="8" formatCode="0">
                  <c:v>174.66666666666666</c:v>
                </c:pt>
                <c:pt idx="9" formatCode="0">
                  <c:v>169.66666666666666</c:v>
                </c:pt>
                <c:pt idx="10" formatCode="0">
                  <c:v>161.33333333333334</c:v>
                </c:pt>
              </c:numCache>
            </c:numRef>
          </c:yVal>
          <c:smooth val="0"/>
          <c:extLst xmlns:c16r2="http://schemas.microsoft.com/office/drawing/2015/06/chart">
            <c:ext xmlns:c16="http://schemas.microsoft.com/office/drawing/2014/chart" uri="{C3380CC4-5D6E-409C-BE32-E72D297353CC}">
              <c16:uniqueId val="{00000002-908F-4851-90E4-B631EA609490}"/>
            </c:ext>
          </c:extLst>
        </c:ser>
        <c:ser>
          <c:idx val="3"/>
          <c:order val="3"/>
          <c:tx>
            <c:strRef>
              <c:f>Aspirantes!$B$53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Aspirantes!$C$24:$M$24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Aspirantes!$C$53:$M$53</c:f>
              <c:numCache>
                <c:formatCode>#,##0</c:formatCode>
                <c:ptCount val="11"/>
                <c:pt idx="0">
                  <c:v>137.33333333333334</c:v>
                </c:pt>
                <c:pt idx="1">
                  <c:v>60.333333333333336</c:v>
                </c:pt>
                <c:pt idx="2">
                  <c:v>111.25</c:v>
                </c:pt>
                <c:pt idx="3">
                  <c:v>124.5</c:v>
                </c:pt>
                <c:pt idx="4">
                  <c:v>181</c:v>
                </c:pt>
                <c:pt idx="5">
                  <c:v>209.25</c:v>
                </c:pt>
                <c:pt idx="6">
                  <c:v>225</c:v>
                </c:pt>
                <c:pt idx="7">
                  <c:v>221.66666666666666</c:v>
                </c:pt>
                <c:pt idx="8">
                  <c:v>230.66666666666666</c:v>
                </c:pt>
                <c:pt idx="9">
                  <c:v>224.22222222222223</c:v>
                </c:pt>
                <c:pt idx="10" formatCode="0">
                  <c:v>182.11111111111111</c:v>
                </c:pt>
              </c:numCache>
            </c:numRef>
          </c:yVal>
          <c:smooth val="0"/>
          <c:extLst xmlns:c16r2="http://schemas.microsoft.com/office/drawing/2015/06/chart">
            <c:ext xmlns:c16="http://schemas.microsoft.com/office/drawing/2014/chart" uri="{C3380CC4-5D6E-409C-BE32-E72D297353CC}">
              <c16:uniqueId val="{00000003-908F-4851-90E4-B631EA609490}"/>
            </c:ext>
          </c:extLst>
        </c:ser>
        <c:dLbls>
          <c:showLegendKey val="0"/>
          <c:showVal val="0"/>
          <c:showCatName val="0"/>
          <c:showSerName val="0"/>
          <c:showPercent val="0"/>
          <c:showBubbleSize val="0"/>
        </c:dLbls>
        <c:axId val="198538128"/>
        <c:axId val="198521264"/>
      </c:scatterChart>
      <c:valAx>
        <c:axId val="198538128"/>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1264"/>
        <c:crosses val="autoZero"/>
        <c:crossBetween val="midCat"/>
        <c:majorUnit val="1"/>
      </c:valAx>
      <c:valAx>
        <c:axId val="19852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812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sz="1200" b="1"/>
              <a:t>PROYECTOS</a:t>
            </a:r>
            <a:r>
              <a:rPr lang="es-MX" sz="1200" b="1" baseline="0"/>
              <a:t> DE INVESTIGACIÓN UAM-L</a:t>
            </a:r>
            <a:endParaRPr lang="es-MX" sz="1200" b="1"/>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'Proys Inv'!$U$5</c:f>
              <c:strCache>
                <c:ptCount val="1"/>
                <c:pt idx="0">
                  <c:v>DCBI</c:v>
                </c:pt>
              </c:strCache>
            </c:strRef>
          </c:tx>
          <c:spPr>
            <a:solidFill>
              <a:schemeClr val="accent1"/>
            </a:solidFill>
            <a:ln>
              <a:noFill/>
            </a:ln>
            <a:effectLst/>
            <a:sp3d/>
          </c:spPr>
          <c:invertIfNegative val="0"/>
          <c:cat>
            <c:numRef>
              <c:f>'Proys Inv'!$V$4:$AE$4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'Proys Inv'!$V$5:$AE$5</c:f>
              <c:numCache>
                <c:formatCode>General</c:formatCode>
                <c:ptCount val="10"/>
                <c:pt idx="0">
                  <c:v>15</c:v>
                </c:pt>
                <c:pt idx="1">
                  <c:v>15</c:v>
                </c:pt>
                <c:pt idx="2">
                  <c:v>16</c:v>
                </c:pt>
                <c:pt idx="3">
                  <c:v>10</c:v>
                </c:pt>
                <c:pt idx="4">
                  <c:v>7</c:v>
                </c:pt>
                <c:pt idx="5">
                  <c:v>10</c:v>
                </c:pt>
                <c:pt idx="6">
                  <c:v>10</c:v>
                </c:pt>
                <c:pt idx="7">
                  <c:v>10</c:v>
                </c:pt>
                <c:pt idx="8">
                  <c:v>11</c:v>
                </c:pt>
                <c:pt idx="9">
                  <c:v>10</c:v>
                </c:pt>
              </c:numCache>
            </c:numRef>
          </c:val>
          <c:shape val="cylinder"/>
          <c:extLst xmlns:c16r2="http://schemas.microsoft.com/office/drawing/2015/06/chart">
            <c:ext xmlns:c16="http://schemas.microsoft.com/office/drawing/2014/chart" uri="{C3380CC4-5D6E-409C-BE32-E72D297353CC}">
              <c16:uniqueId val="{00000000-4A63-42AF-841A-AAAD21257036}"/>
            </c:ext>
          </c:extLst>
        </c:ser>
        <c:ser>
          <c:idx val="1"/>
          <c:order val="1"/>
          <c:tx>
            <c:strRef>
              <c:f>'Proys Inv'!$U$6</c:f>
              <c:strCache>
                <c:ptCount val="1"/>
                <c:pt idx="0">
                  <c:v>DCBS</c:v>
                </c:pt>
              </c:strCache>
            </c:strRef>
          </c:tx>
          <c:spPr>
            <a:solidFill>
              <a:srgbClr val="E27ADD"/>
            </a:solidFill>
            <a:ln>
              <a:noFill/>
            </a:ln>
            <a:effectLst/>
            <a:sp3d/>
          </c:spPr>
          <c:invertIfNegative val="0"/>
          <c:cat>
            <c:numRef>
              <c:f>'Proys Inv'!$V$4:$AE$4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'Proys Inv'!$V$6:$AE$6</c:f>
              <c:numCache>
                <c:formatCode>General</c:formatCode>
                <c:ptCount val="10"/>
                <c:pt idx="0">
                  <c:v>2</c:v>
                </c:pt>
                <c:pt idx="1">
                  <c:v>13</c:v>
                </c:pt>
                <c:pt idx="2">
                  <c:v>19</c:v>
                </c:pt>
                <c:pt idx="3">
                  <c:v>19</c:v>
                </c:pt>
                <c:pt idx="4">
                  <c:v>15</c:v>
                </c:pt>
                <c:pt idx="5">
                  <c:v>15</c:v>
                </c:pt>
                <c:pt idx="6">
                  <c:v>16</c:v>
                </c:pt>
                <c:pt idx="7">
                  <c:v>15</c:v>
                </c:pt>
                <c:pt idx="8">
                  <c:v>20</c:v>
                </c:pt>
                <c:pt idx="9">
                  <c:v>17</c:v>
                </c:pt>
              </c:numCache>
            </c:numRef>
          </c:val>
          <c:shape val="cylinder"/>
          <c:extLst xmlns:c16r2="http://schemas.microsoft.com/office/drawing/2015/06/chart">
            <c:ext xmlns:c16="http://schemas.microsoft.com/office/drawing/2014/chart" uri="{C3380CC4-5D6E-409C-BE32-E72D297353CC}">
              <c16:uniqueId val="{00000001-4A63-42AF-841A-AAAD21257036}"/>
            </c:ext>
          </c:extLst>
        </c:ser>
        <c:ser>
          <c:idx val="2"/>
          <c:order val="2"/>
          <c:tx>
            <c:strRef>
              <c:f>'Proys Inv'!$U$7</c:f>
              <c:strCache>
                <c:ptCount val="1"/>
                <c:pt idx="0">
                  <c:v>DCSH</c:v>
                </c:pt>
              </c:strCache>
            </c:strRef>
          </c:tx>
          <c:spPr>
            <a:solidFill>
              <a:srgbClr val="F08200"/>
            </a:solidFill>
            <a:ln>
              <a:noFill/>
            </a:ln>
            <a:effectLst/>
            <a:sp3d/>
          </c:spPr>
          <c:invertIfNegative val="0"/>
          <c:cat>
            <c:numRef>
              <c:f>'Proys Inv'!$V$4:$AE$4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'Proys Inv'!$V$7:$AE$7</c:f>
              <c:numCache>
                <c:formatCode>General</c:formatCode>
                <c:ptCount val="10"/>
                <c:pt idx="0">
                  <c:v>0</c:v>
                </c:pt>
                <c:pt idx="1">
                  <c:v>0</c:v>
                </c:pt>
                <c:pt idx="2">
                  <c:v>3</c:v>
                </c:pt>
                <c:pt idx="3">
                  <c:v>13</c:v>
                </c:pt>
                <c:pt idx="4">
                  <c:v>31</c:v>
                </c:pt>
                <c:pt idx="5">
                  <c:v>29</c:v>
                </c:pt>
                <c:pt idx="6">
                  <c:v>14</c:v>
                </c:pt>
                <c:pt idx="7">
                  <c:v>17</c:v>
                </c:pt>
                <c:pt idx="8">
                  <c:v>40</c:v>
                </c:pt>
                <c:pt idx="9">
                  <c:v>39</c:v>
                </c:pt>
              </c:numCache>
            </c:numRef>
          </c:val>
          <c:shape val="cylinder"/>
          <c:extLst xmlns:c16r2="http://schemas.microsoft.com/office/drawing/2015/06/chart">
            <c:ext xmlns:c16="http://schemas.microsoft.com/office/drawing/2014/chart" uri="{C3380CC4-5D6E-409C-BE32-E72D297353CC}">
              <c16:uniqueId val="{00000002-4A63-42AF-841A-AAAD21257036}"/>
            </c:ext>
          </c:extLst>
        </c:ser>
        <c:dLbls>
          <c:showLegendKey val="0"/>
          <c:showVal val="0"/>
          <c:showCatName val="0"/>
          <c:showSerName val="0"/>
          <c:showPercent val="0"/>
          <c:showBubbleSize val="0"/>
        </c:dLbls>
        <c:gapWidth val="219"/>
        <c:shape val="box"/>
        <c:axId val="147400928"/>
        <c:axId val="147418336"/>
        <c:axId val="0"/>
      </c:bar3DChart>
      <c:catAx>
        <c:axId val="1474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18336"/>
        <c:crosses val="autoZero"/>
        <c:auto val="1"/>
        <c:lblAlgn val="ctr"/>
        <c:lblOffset val="100"/>
        <c:noMultiLvlLbl val="0"/>
      </c:catAx>
      <c:valAx>
        <c:axId val="147418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0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0804070543813605E-2"/>
          <c:y val="8.2958223972003503E-2"/>
          <c:w val="0.89605267762582308"/>
          <c:h val="0.7308628608923885"/>
        </c:manualLayout>
      </c:layout>
      <c:pie3DChart>
        <c:varyColors val="1"/>
        <c:dLbls>
          <c:showLegendKey val="0"/>
          <c:showVal val="0"/>
          <c:showCatName val="0"/>
          <c:showSerName val="0"/>
          <c:showPercent val="0"/>
          <c:showBubbleSize val="0"/>
          <c:showLeaderLines val="0"/>
        </c:dLbls>
      </c:pie3DChart>
      <c:spPr>
        <a:noFill/>
        <a:ln>
          <a:noFill/>
        </a:ln>
      </c:spPr>
    </c:plotArea>
    <c:legend>
      <c:legendPos val="b"/>
      <c:layout>
        <c:manualLayout>
          <c:xMode val="edge"/>
          <c:yMode val="edge"/>
          <c:x val="0.20510433070866141"/>
          <c:y val="0.86998651210265388"/>
          <c:w val="0.65090223097112865"/>
          <c:h val="0.10223571011956839"/>
        </c:manualLayout>
      </c:layout>
      <c:overlay val="0"/>
      <c:txPr>
        <a:bodyPr/>
        <a:lstStyle/>
        <a:p>
          <a:pPr rtl="0">
            <a:defRPr sz="1100"/>
          </a:pPr>
          <a:endParaRPr lang="es-MX"/>
        </a:p>
      </c:txPr>
    </c:legend>
    <c:plotVisOnly val="1"/>
    <c:dispBlanksAs val="gap"/>
    <c:showDLblsOverMax val="0"/>
  </c:chart>
  <c:spPr>
    <a:noFill/>
    <a:ln>
      <a:no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 por apoyos externos</a:t>
            </a:r>
            <a:r>
              <a:rPr lang="es-MX" baseline="0"/>
              <a:t> (UMA-L)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'Recursos Ext'!$J$3</c:f>
              <c:strCache>
                <c:ptCount val="1"/>
                <c:pt idx="0">
                  <c:v>CONACyT</c:v>
                </c:pt>
              </c:strCache>
            </c:strRef>
          </c:tx>
          <c:spPr>
            <a:solidFill>
              <a:schemeClr val="accent1"/>
            </a:solidFill>
            <a:ln>
              <a:noFill/>
            </a:ln>
            <a:effectLst/>
          </c:spPr>
          <c:invertIfNegative val="0"/>
          <c:cat>
            <c:multiLvlStrRef>
              <c:f>'Recursos Ext'!$H$4:$I$53</c:f>
              <c:multiLvlStrCache>
                <c:ptCount val="4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lvl>
                <c:lvl>
                  <c:pt idx="0">
                    <c:v>2021</c:v>
                  </c:pt>
                  <c:pt idx="5">
                    <c:v>2020</c:v>
                  </c:pt>
                  <c:pt idx="10">
                    <c:v>2019</c:v>
                  </c:pt>
                  <c:pt idx="15">
                    <c:v>2018</c:v>
                  </c:pt>
                  <c:pt idx="20">
                    <c:v>2017</c:v>
                  </c:pt>
                  <c:pt idx="25">
                    <c:v>2016</c:v>
                  </c:pt>
                  <c:pt idx="30">
                    <c:v>2015</c:v>
                  </c:pt>
                  <c:pt idx="35">
                    <c:v>2014</c:v>
                  </c:pt>
                  <c:pt idx="40">
                    <c:v>2013</c:v>
                  </c:pt>
                  <c:pt idx="45">
                    <c:v>2012</c:v>
                  </c:pt>
                </c:lvl>
              </c:multiLvlStrCache>
            </c:multiLvlStrRef>
          </c:cat>
          <c:val>
            <c:numRef>
              <c:f>'Recursos Ext'!$J$4:$J$53</c:f>
              <c:numCache>
                <c:formatCode>_-"$"* #,##0_-;\-"$"* #,##0_-;_-"$"* "-"??_-;_-@_-</c:formatCode>
                <c:ptCount val="50"/>
                <c:pt idx="0">
                  <c:v>0</c:v>
                </c:pt>
                <c:pt idx="1">
                  <c:v>262000</c:v>
                </c:pt>
                <c:pt idx="2">
                  <c:v>0</c:v>
                </c:pt>
                <c:pt idx="3">
                  <c:v>0</c:v>
                </c:pt>
                <c:pt idx="5">
                  <c:v>100000</c:v>
                </c:pt>
                <c:pt idx="6">
                  <c:v>0</c:v>
                </c:pt>
                <c:pt idx="7">
                  <c:v>0</c:v>
                </c:pt>
                <c:pt idx="8">
                  <c:v>0</c:v>
                </c:pt>
                <c:pt idx="10">
                  <c:v>0</c:v>
                </c:pt>
                <c:pt idx="11">
                  <c:v>805470</c:v>
                </c:pt>
                <c:pt idx="12">
                  <c:v>0</c:v>
                </c:pt>
                <c:pt idx="13">
                  <c:v>0</c:v>
                </c:pt>
                <c:pt idx="15">
                  <c:v>0</c:v>
                </c:pt>
                <c:pt idx="16">
                  <c:v>1278056</c:v>
                </c:pt>
                <c:pt idx="17">
                  <c:v>2650000</c:v>
                </c:pt>
                <c:pt idx="18">
                  <c:v>0</c:v>
                </c:pt>
                <c:pt idx="20">
                  <c:v>0</c:v>
                </c:pt>
                <c:pt idx="21">
                  <c:v>0</c:v>
                </c:pt>
                <c:pt idx="22">
                  <c:v>0</c:v>
                </c:pt>
                <c:pt idx="23">
                  <c:v>0</c:v>
                </c:pt>
                <c:pt idx="25">
                  <c:v>0</c:v>
                </c:pt>
                <c:pt idx="26">
                  <c:v>0</c:v>
                </c:pt>
                <c:pt idx="27">
                  <c:v>0</c:v>
                </c:pt>
                <c:pt idx="28">
                  <c:v>0</c:v>
                </c:pt>
                <c:pt idx="30">
                  <c:v>0</c:v>
                </c:pt>
                <c:pt idx="31">
                  <c:v>384169.98</c:v>
                </c:pt>
                <c:pt idx="32">
                  <c:v>0</c:v>
                </c:pt>
                <c:pt idx="33">
                  <c:v>8880402.0399999991</c:v>
                </c:pt>
                <c:pt idx="36">
                  <c:v>1714698</c:v>
                </c:pt>
                <c:pt idx="37">
                  <c:v>210000</c:v>
                </c:pt>
                <c:pt idx="41">
                  <c:v>923719.05</c:v>
                </c:pt>
                <c:pt idx="43">
                  <c:v>211200</c:v>
                </c:pt>
                <c:pt idx="45">
                  <c:v>0</c:v>
                </c:pt>
                <c:pt idx="46">
                  <c:v>308290</c:v>
                </c:pt>
                <c:pt idx="47">
                  <c:v>0</c:v>
                </c:pt>
              </c:numCache>
            </c:numRef>
          </c:val>
          <c:extLst xmlns:c16r2="http://schemas.microsoft.com/office/drawing/2015/06/chart">
            <c:ext xmlns:c16="http://schemas.microsoft.com/office/drawing/2014/chart" uri="{C3380CC4-5D6E-409C-BE32-E72D297353CC}">
              <c16:uniqueId val="{00000000-A43F-4C25-815C-56DE73CC203F}"/>
            </c:ext>
          </c:extLst>
        </c:ser>
        <c:ser>
          <c:idx val="1"/>
          <c:order val="1"/>
          <c:tx>
            <c:strRef>
              <c:f>'Recursos Ext'!$K$3</c:f>
              <c:strCache>
                <c:ptCount val="1"/>
                <c:pt idx="0">
                  <c:v>SEP</c:v>
                </c:pt>
              </c:strCache>
            </c:strRef>
          </c:tx>
          <c:spPr>
            <a:solidFill>
              <a:schemeClr val="accent2"/>
            </a:solidFill>
            <a:ln>
              <a:noFill/>
            </a:ln>
            <a:effectLst/>
          </c:spPr>
          <c:invertIfNegative val="0"/>
          <c:cat>
            <c:multiLvlStrRef>
              <c:f>'Recursos Ext'!$H$4:$I$53</c:f>
              <c:multiLvlStrCache>
                <c:ptCount val="4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lvl>
                <c:lvl>
                  <c:pt idx="0">
                    <c:v>2021</c:v>
                  </c:pt>
                  <c:pt idx="5">
                    <c:v>2020</c:v>
                  </c:pt>
                  <c:pt idx="10">
                    <c:v>2019</c:v>
                  </c:pt>
                  <c:pt idx="15">
                    <c:v>2018</c:v>
                  </c:pt>
                  <c:pt idx="20">
                    <c:v>2017</c:v>
                  </c:pt>
                  <c:pt idx="25">
                    <c:v>2016</c:v>
                  </c:pt>
                  <c:pt idx="30">
                    <c:v>2015</c:v>
                  </c:pt>
                  <c:pt idx="35">
                    <c:v>2014</c:v>
                  </c:pt>
                  <c:pt idx="40">
                    <c:v>2013</c:v>
                  </c:pt>
                  <c:pt idx="45">
                    <c:v>2012</c:v>
                  </c:pt>
                </c:lvl>
              </c:multiLvlStrCache>
            </c:multiLvlStrRef>
          </c:cat>
          <c:val>
            <c:numRef>
              <c:f>'Recursos Ext'!$K$4:$K$53</c:f>
              <c:numCache>
                <c:formatCode>_-"$"* #,##0_-;\-"$"* #,##0_-;_-"$"* "-"??_-;_-@_-</c:formatCode>
                <c:ptCount val="50"/>
                <c:pt idx="0">
                  <c:v>0</c:v>
                </c:pt>
                <c:pt idx="1">
                  <c:v>212000</c:v>
                </c:pt>
                <c:pt idx="3">
                  <c:v>0</c:v>
                </c:pt>
                <c:pt idx="5">
                  <c:v>0</c:v>
                </c:pt>
                <c:pt idx="6">
                  <c:v>484000</c:v>
                </c:pt>
                <c:pt idx="7">
                  <c:v>60000</c:v>
                </c:pt>
                <c:pt idx="8">
                  <c:v>0</c:v>
                </c:pt>
                <c:pt idx="10">
                  <c:v>852820</c:v>
                </c:pt>
                <c:pt idx="11">
                  <c:v>504000</c:v>
                </c:pt>
                <c:pt idx="12">
                  <c:v>126000</c:v>
                </c:pt>
                <c:pt idx="13">
                  <c:v>0</c:v>
                </c:pt>
                <c:pt idx="15">
                  <c:v>1004806</c:v>
                </c:pt>
                <c:pt idx="16">
                  <c:v>334507</c:v>
                </c:pt>
                <c:pt idx="17">
                  <c:v>165261</c:v>
                </c:pt>
                <c:pt idx="18">
                  <c:v>0</c:v>
                </c:pt>
                <c:pt idx="20">
                  <c:v>70000</c:v>
                </c:pt>
                <c:pt idx="21">
                  <c:v>651539</c:v>
                </c:pt>
                <c:pt idx="22">
                  <c:v>1086078</c:v>
                </c:pt>
                <c:pt idx="23">
                  <c:v>0</c:v>
                </c:pt>
                <c:pt idx="25">
                  <c:v>870000</c:v>
                </c:pt>
                <c:pt idx="26">
                  <c:v>312000</c:v>
                </c:pt>
                <c:pt idx="27">
                  <c:v>2285640</c:v>
                </c:pt>
                <c:pt idx="28">
                  <c:v>0</c:v>
                </c:pt>
                <c:pt idx="30">
                  <c:v>40000</c:v>
                </c:pt>
                <c:pt idx="31">
                  <c:v>450087</c:v>
                </c:pt>
                <c:pt idx="32">
                  <c:v>0</c:v>
                </c:pt>
                <c:pt idx="33">
                  <c:v>0</c:v>
                </c:pt>
                <c:pt idx="35">
                  <c:v>80000</c:v>
                </c:pt>
                <c:pt idx="37">
                  <c:v>784561</c:v>
                </c:pt>
                <c:pt idx="45">
                  <c:v>3828750</c:v>
                </c:pt>
                <c:pt idx="46">
                  <c:v>2928750</c:v>
                </c:pt>
                <c:pt idx="47">
                  <c:v>1934750</c:v>
                </c:pt>
              </c:numCache>
            </c:numRef>
          </c:val>
          <c:extLst xmlns:c16r2="http://schemas.microsoft.com/office/drawing/2015/06/chart">
            <c:ext xmlns:c16="http://schemas.microsoft.com/office/drawing/2014/chart" uri="{C3380CC4-5D6E-409C-BE32-E72D297353CC}">
              <c16:uniqueId val="{00000001-A43F-4C25-815C-56DE73CC203F}"/>
            </c:ext>
          </c:extLst>
        </c:ser>
        <c:ser>
          <c:idx val="2"/>
          <c:order val="2"/>
          <c:tx>
            <c:strRef>
              <c:f>'Recursos Ext'!$L$3</c:f>
              <c:strCache>
                <c:ptCount val="1"/>
                <c:pt idx="0">
                  <c:v>Convenios</c:v>
                </c:pt>
              </c:strCache>
            </c:strRef>
          </c:tx>
          <c:spPr>
            <a:solidFill>
              <a:schemeClr val="accent3"/>
            </a:solidFill>
            <a:ln>
              <a:noFill/>
            </a:ln>
            <a:effectLst/>
          </c:spPr>
          <c:invertIfNegative val="0"/>
          <c:cat>
            <c:multiLvlStrRef>
              <c:f>'Recursos Ext'!$H$4:$I$53</c:f>
              <c:multiLvlStrCache>
                <c:ptCount val="4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lvl>
                <c:lvl>
                  <c:pt idx="0">
                    <c:v>2021</c:v>
                  </c:pt>
                  <c:pt idx="5">
                    <c:v>2020</c:v>
                  </c:pt>
                  <c:pt idx="10">
                    <c:v>2019</c:v>
                  </c:pt>
                  <c:pt idx="15">
                    <c:v>2018</c:v>
                  </c:pt>
                  <c:pt idx="20">
                    <c:v>2017</c:v>
                  </c:pt>
                  <c:pt idx="25">
                    <c:v>2016</c:v>
                  </c:pt>
                  <c:pt idx="30">
                    <c:v>2015</c:v>
                  </c:pt>
                  <c:pt idx="35">
                    <c:v>2014</c:v>
                  </c:pt>
                  <c:pt idx="40">
                    <c:v>2013</c:v>
                  </c:pt>
                  <c:pt idx="45">
                    <c:v>2012</c:v>
                  </c:pt>
                </c:lvl>
              </c:multiLvlStrCache>
            </c:multiLvlStrRef>
          </c:cat>
          <c:val>
            <c:numRef>
              <c:f>'Recursos Ext'!$L$4:$L$53</c:f>
              <c:numCache>
                <c:formatCode>_-"$"* #,##0_-;\-"$"* #,##0_-;_-"$"* "-"??_-;_-@_-</c:formatCode>
                <c:ptCount val="50"/>
                <c:pt idx="0">
                  <c:v>50000</c:v>
                </c:pt>
                <c:pt idx="1">
                  <c:v>0</c:v>
                </c:pt>
                <c:pt idx="2">
                  <c:v>194880</c:v>
                </c:pt>
                <c:pt idx="3">
                  <c:v>0</c:v>
                </c:pt>
                <c:pt idx="5">
                  <c:v>1360490</c:v>
                </c:pt>
                <c:pt idx="6">
                  <c:v>630000</c:v>
                </c:pt>
                <c:pt idx="7">
                  <c:v>500000</c:v>
                </c:pt>
                <c:pt idx="8">
                  <c:v>0</c:v>
                </c:pt>
                <c:pt idx="10">
                  <c:v>0</c:v>
                </c:pt>
                <c:pt idx="11">
                  <c:v>277450</c:v>
                </c:pt>
                <c:pt idx="12">
                  <c:v>410000</c:v>
                </c:pt>
                <c:pt idx="13">
                  <c:v>0</c:v>
                </c:pt>
                <c:pt idx="15">
                  <c:v>0</c:v>
                </c:pt>
                <c:pt idx="16">
                  <c:v>0</c:v>
                </c:pt>
                <c:pt idx="17">
                  <c:v>900000</c:v>
                </c:pt>
                <c:pt idx="18">
                  <c:v>0</c:v>
                </c:pt>
                <c:pt idx="20">
                  <c:v>2429998</c:v>
                </c:pt>
                <c:pt idx="21">
                  <c:v>190000</c:v>
                </c:pt>
                <c:pt idx="22">
                  <c:v>0</c:v>
                </c:pt>
                <c:pt idx="23">
                  <c:v>0</c:v>
                </c:pt>
                <c:pt idx="25">
                  <c:v>582176.43999999994</c:v>
                </c:pt>
                <c:pt idx="26">
                  <c:v>4685570</c:v>
                </c:pt>
                <c:pt idx="27">
                  <c:v>992685.47</c:v>
                </c:pt>
                <c:pt idx="28">
                  <c:v>12000000</c:v>
                </c:pt>
                <c:pt idx="30">
                  <c:v>0</c:v>
                </c:pt>
                <c:pt idx="31">
                  <c:v>283500</c:v>
                </c:pt>
                <c:pt idx="32">
                  <c:v>1053056.8500000001</c:v>
                </c:pt>
                <c:pt idx="33">
                  <c:v>17172.41</c:v>
                </c:pt>
                <c:pt idx="45">
                  <c:v>0</c:v>
                </c:pt>
                <c:pt idx="46">
                  <c:v>300142.86</c:v>
                </c:pt>
                <c:pt idx="47">
                  <c:v>0</c:v>
                </c:pt>
              </c:numCache>
            </c:numRef>
          </c:val>
          <c:extLst xmlns:c16r2="http://schemas.microsoft.com/office/drawing/2015/06/chart">
            <c:ext xmlns:c16="http://schemas.microsoft.com/office/drawing/2014/chart" uri="{C3380CC4-5D6E-409C-BE32-E72D297353CC}">
              <c16:uniqueId val="{00000002-A43F-4C25-815C-56DE73CC203F}"/>
            </c:ext>
          </c:extLst>
        </c:ser>
        <c:ser>
          <c:idx val="3"/>
          <c:order val="3"/>
          <c:tx>
            <c:strRef>
              <c:f>'Recursos Ext'!$M$3</c:f>
              <c:strCache>
                <c:ptCount val="1"/>
                <c:pt idx="0">
                  <c:v>TOTAL</c:v>
                </c:pt>
              </c:strCache>
            </c:strRef>
          </c:tx>
          <c:spPr>
            <a:solidFill>
              <a:schemeClr val="accent4"/>
            </a:solidFill>
            <a:ln>
              <a:noFill/>
            </a:ln>
            <a:effectLst/>
          </c:spPr>
          <c:invertIfNegative val="0"/>
          <c:cat>
            <c:multiLvlStrRef>
              <c:f>'Recursos Ext'!$H$4:$I$53</c:f>
              <c:multiLvlStrCache>
                <c:ptCount val="4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pt idx="45">
                    <c:v>DCBI</c:v>
                  </c:pt>
                  <c:pt idx="46">
                    <c:v>DCBS</c:v>
                  </c:pt>
                  <c:pt idx="47">
                    <c:v>DCSH</c:v>
                  </c:pt>
                  <c:pt idx="48">
                    <c:v>Rectoría</c:v>
                  </c:pt>
                </c:lvl>
                <c:lvl>
                  <c:pt idx="0">
                    <c:v>2021</c:v>
                  </c:pt>
                  <c:pt idx="5">
                    <c:v>2020</c:v>
                  </c:pt>
                  <c:pt idx="10">
                    <c:v>2019</c:v>
                  </c:pt>
                  <c:pt idx="15">
                    <c:v>2018</c:v>
                  </c:pt>
                  <c:pt idx="20">
                    <c:v>2017</c:v>
                  </c:pt>
                  <c:pt idx="25">
                    <c:v>2016</c:v>
                  </c:pt>
                  <c:pt idx="30">
                    <c:v>2015</c:v>
                  </c:pt>
                  <c:pt idx="35">
                    <c:v>2014</c:v>
                  </c:pt>
                  <c:pt idx="40">
                    <c:v>2013</c:v>
                  </c:pt>
                  <c:pt idx="45">
                    <c:v>2012</c:v>
                  </c:pt>
                </c:lvl>
              </c:multiLvlStrCache>
            </c:multiLvlStrRef>
          </c:cat>
          <c:val>
            <c:numRef>
              <c:f>'Recursos Ext'!$M$4:$M$53</c:f>
              <c:numCache>
                <c:formatCode>_-"$"* #,##0_-;\-"$"* #,##0_-;_-"$"* "-"??_-;_-@_-</c:formatCode>
                <c:ptCount val="50"/>
                <c:pt idx="0">
                  <c:v>50000</c:v>
                </c:pt>
                <c:pt idx="1">
                  <c:v>474000</c:v>
                </c:pt>
                <c:pt idx="2">
                  <c:v>194880</c:v>
                </c:pt>
                <c:pt idx="3">
                  <c:v>0</c:v>
                </c:pt>
                <c:pt idx="5">
                  <c:v>1460490</c:v>
                </c:pt>
                <c:pt idx="6">
                  <c:v>1114000</c:v>
                </c:pt>
                <c:pt idx="7">
                  <c:v>560000</c:v>
                </c:pt>
                <c:pt idx="8">
                  <c:v>0</c:v>
                </c:pt>
                <c:pt idx="10">
                  <c:v>852820</c:v>
                </c:pt>
                <c:pt idx="11">
                  <c:v>1586920</c:v>
                </c:pt>
                <c:pt idx="12">
                  <c:v>536000</c:v>
                </c:pt>
                <c:pt idx="13">
                  <c:v>0</c:v>
                </c:pt>
                <c:pt idx="15">
                  <c:v>1004806</c:v>
                </c:pt>
                <c:pt idx="16">
                  <c:v>1612563</c:v>
                </c:pt>
                <c:pt idx="17">
                  <c:v>3715261</c:v>
                </c:pt>
                <c:pt idx="18">
                  <c:v>0</c:v>
                </c:pt>
                <c:pt idx="20">
                  <c:v>2499998</c:v>
                </c:pt>
                <c:pt idx="21">
                  <c:v>841539</c:v>
                </c:pt>
                <c:pt idx="22">
                  <c:v>1086078</c:v>
                </c:pt>
                <c:pt idx="23">
                  <c:v>0</c:v>
                </c:pt>
                <c:pt idx="25">
                  <c:v>1452176.44</c:v>
                </c:pt>
                <c:pt idx="26">
                  <c:v>4997570</c:v>
                </c:pt>
                <c:pt idx="27">
                  <c:v>3278325.4699999997</c:v>
                </c:pt>
                <c:pt idx="28">
                  <c:v>12000000</c:v>
                </c:pt>
                <c:pt idx="30">
                  <c:v>40000</c:v>
                </c:pt>
                <c:pt idx="31">
                  <c:v>1117756.98</c:v>
                </c:pt>
                <c:pt idx="32">
                  <c:v>1053056.8500000001</c:v>
                </c:pt>
                <c:pt idx="33">
                  <c:v>8897574.4499999993</c:v>
                </c:pt>
                <c:pt idx="35">
                  <c:v>80000</c:v>
                </c:pt>
                <c:pt idx="36">
                  <c:v>1714698</c:v>
                </c:pt>
                <c:pt idx="37">
                  <c:v>994561</c:v>
                </c:pt>
                <c:pt idx="41">
                  <c:v>923719.05</c:v>
                </c:pt>
                <c:pt idx="43">
                  <c:v>211200</c:v>
                </c:pt>
                <c:pt idx="45">
                  <c:v>3828750</c:v>
                </c:pt>
                <c:pt idx="46">
                  <c:v>3537182.86</c:v>
                </c:pt>
                <c:pt idx="47">
                  <c:v>1934750</c:v>
                </c:pt>
              </c:numCache>
            </c:numRef>
          </c:val>
          <c:extLst xmlns:c16r2="http://schemas.microsoft.com/office/drawing/2015/06/chart">
            <c:ext xmlns:c16="http://schemas.microsoft.com/office/drawing/2014/chart" uri="{C3380CC4-5D6E-409C-BE32-E72D297353CC}">
              <c16:uniqueId val="{00000000-51BA-41E5-BA8D-46B835431269}"/>
            </c:ext>
          </c:extLst>
        </c:ser>
        <c:dLbls>
          <c:showLegendKey val="0"/>
          <c:showVal val="0"/>
          <c:showCatName val="0"/>
          <c:showSerName val="0"/>
          <c:showPercent val="0"/>
          <c:showBubbleSize val="0"/>
        </c:dLbls>
        <c:gapWidth val="150"/>
        <c:overlap val="100"/>
        <c:axId val="147401472"/>
        <c:axId val="147404736"/>
      </c:barChart>
      <c:catAx>
        <c:axId val="14740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04736"/>
        <c:crosses val="autoZero"/>
        <c:auto val="1"/>
        <c:lblAlgn val="ctr"/>
        <c:lblOffset val="100"/>
        <c:noMultiLvlLbl val="0"/>
      </c:catAx>
      <c:valAx>
        <c:axId val="1474047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0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a:t>
            </a:r>
            <a:r>
              <a:rPr lang="es-MX" baseline="0"/>
              <a:t> por apoyos externos (UAM-L)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Ext'!$O$4</c:f>
              <c:strCache>
                <c:ptCount val="1"/>
                <c:pt idx="0">
                  <c:v>2021</c:v>
                </c:pt>
              </c:strCache>
            </c:strRef>
          </c:tx>
          <c:spPr>
            <a:solidFill>
              <a:schemeClr val="accent1"/>
            </a:solidFill>
            <a:ln>
              <a:noFill/>
            </a:ln>
            <a:effectLst/>
          </c:spPr>
          <c:invertIfNegative val="0"/>
          <c:cat>
            <c:strRef>
              <c:f>'Recursos Ext'!$P$3:$S$3</c:f>
              <c:strCache>
                <c:ptCount val="4"/>
                <c:pt idx="0">
                  <c:v>CONACyT</c:v>
                </c:pt>
                <c:pt idx="1">
                  <c:v>SEP</c:v>
                </c:pt>
                <c:pt idx="2">
                  <c:v>Convenios</c:v>
                </c:pt>
                <c:pt idx="3">
                  <c:v>TOTAL</c:v>
                </c:pt>
              </c:strCache>
            </c:strRef>
          </c:cat>
          <c:val>
            <c:numRef>
              <c:f>'Recursos Ext'!$P$4:$S$4</c:f>
              <c:numCache>
                <c:formatCode>_-"$"* #,##0_-;\-"$"* #,##0_-;_-"$"* "-"??_-;_-@_-</c:formatCode>
                <c:ptCount val="4"/>
                <c:pt idx="0">
                  <c:v>262000</c:v>
                </c:pt>
                <c:pt idx="1">
                  <c:v>212000</c:v>
                </c:pt>
                <c:pt idx="2">
                  <c:v>244880</c:v>
                </c:pt>
                <c:pt idx="3">
                  <c:v>718880</c:v>
                </c:pt>
              </c:numCache>
            </c:numRef>
          </c:val>
          <c:extLst xmlns:c16r2="http://schemas.microsoft.com/office/drawing/2015/06/chart">
            <c:ext xmlns:c16="http://schemas.microsoft.com/office/drawing/2014/chart" uri="{C3380CC4-5D6E-409C-BE32-E72D297353CC}">
              <c16:uniqueId val="{00000000-B16A-4F0D-98AB-4BBBE093F026}"/>
            </c:ext>
          </c:extLst>
        </c:ser>
        <c:ser>
          <c:idx val="1"/>
          <c:order val="1"/>
          <c:tx>
            <c:strRef>
              <c:f>'Recursos Ext'!$O$5</c:f>
              <c:strCache>
                <c:ptCount val="1"/>
                <c:pt idx="0">
                  <c:v>2020</c:v>
                </c:pt>
              </c:strCache>
            </c:strRef>
          </c:tx>
          <c:spPr>
            <a:solidFill>
              <a:schemeClr val="accent2"/>
            </a:solidFill>
            <a:ln>
              <a:noFill/>
            </a:ln>
            <a:effectLst/>
          </c:spPr>
          <c:invertIfNegative val="0"/>
          <c:cat>
            <c:strRef>
              <c:f>'Recursos Ext'!$P$3:$S$3</c:f>
              <c:strCache>
                <c:ptCount val="4"/>
                <c:pt idx="0">
                  <c:v>CONACyT</c:v>
                </c:pt>
                <c:pt idx="1">
                  <c:v>SEP</c:v>
                </c:pt>
                <c:pt idx="2">
                  <c:v>Convenios</c:v>
                </c:pt>
                <c:pt idx="3">
                  <c:v>TOTAL</c:v>
                </c:pt>
              </c:strCache>
            </c:strRef>
          </c:cat>
          <c:val>
            <c:numRef>
              <c:f>'Recursos Ext'!$P$5:$S$5</c:f>
              <c:numCache>
                <c:formatCode>_-"$"* #,##0_-;\-"$"* #,##0_-;_-"$"* "-"??_-;_-@_-</c:formatCode>
                <c:ptCount val="4"/>
                <c:pt idx="0">
                  <c:v>100000</c:v>
                </c:pt>
                <c:pt idx="1">
                  <c:v>544000</c:v>
                </c:pt>
                <c:pt idx="2">
                  <c:v>2490490</c:v>
                </c:pt>
                <c:pt idx="3">
                  <c:v>3134490</c:v>
                </c:pt>
              </c:numCache>
            </c:numRef>
          </c:val>
          <c:extLst xmlns:c16r2="http://schemas.microsoft.com/office/drawing/2015/06/chart">
            <c:ext xmlns:c16="http://schemas.microsoft.com/office/drawing/2014/chart" uri="{C3380CC4-5D6E-409C-BE32-E72D297353CC}">
              <c16:uniqueId val="{00000001-B16A-4F0D-98AB-4BBBE093F026}"/>
            </c:ext>
          </c:extLst>
        </c:ser>
        <c:ser>
          <c:idx val="2"/>
          <c:order val="2"/>
          <c:tx>
            <c:strRef>
              <c:f>'Recursos Ext'!$O$6</c:f>
              <c:strCache>
                <c:ptCount val="1"/>
                <c:pt idx="0">
                  <c:v>2019</c:v>
                </c:pt>
              </c:strCache>
            </c:strRef>
          </c:tx>
          <c:spPr>
            <a:solidFill>
              <a:schemeClr val="accent3"/>
            </a:solidFill>
            <a:ln>
              <a:noFill/>
            </a:ln>
            <a:effectLst/>
          </c:spPr>
          <c:invertIfNegative val="0"/>
          <c:cat>
            <c:strRef>
              <c:f>'Recursos Ext'!$P$3:$S$3</c:f>
              <c:strCache>
                <c:ptCount val="4"/>
                <c:pt idx="0">
                  <c:v>CONACyT</c:v>
                </c:pt>
                <c:pt idx="1">
                  <c:v>SEP</c:v>
                </c:pt>
                <c:pt idx="2">
                  <c:v>Convenios</c:v>
                </c:pt>
                <c:pt idx="3">
                  <c:v>TOTAL</c:v>
                </c:pt>
              </c:strCache>
            </c:strRef>
          </c:cat>
          <c:val>
            <c:numRef>
              <c:f>'Recursos Ext'!$P$6:$S$6</c:f>
              <c:numCache>
                <c:formatCode>_-"$"* #,##0_-;\-"$"* #,##0_-;_-"$"* "-"??_-;_-@_-</c:formatCode>
                <c:ptCount val="4"/>
                <c:pt idx="0">
                  <c:v>805470</c:v>
                </c:pt>
                <c:pt idx="1">
                  <c:v>1482820</c:v>
                </c:pt>
                <c:pt idx="2">
                  <c:v>687450</c:v>
                </c:pt>
                <c:pt idx="3">
                  <c:v>2975740</c:v>
                </c:pt>
              </c:numCache>
            </c:numRef>
          </c:val>
          <c:extLst xmlns:c16r2="http://schemas.microsoft.com/office/drawing/2015/06/chart">
            <c:ext xmlns:c16="http://schemas.microsoft.com/office/drawing/2014/chart" uri="{C3380CC4-5D6E-409C-BE32-E72D297353CC}">
              <c16:uniqueId val="{00000002-B16A-4F0D-98AB-4BBBE093F026}"/>
            </c:ext>
          </c:extLst>
        </c:ser>
        <c:ser>
          <c:idx val="3"/>
          <c:order val="3"/>
          <c:tx>
            <c:strRef>
              <c:f>'Recursos Ext'!$O$7</c:f>
              <c:strCache>
                <c:ptCount val="1"/>
                <c:pt idx="0">
                  <c:v>2018</c:v>
                </c:pt>
              </c:strCache>
            </c:strRef>
          </c:tx>
          <c:spPr>
            <a:solidFill>
              <a:schemeClr val="accent4"/>
            </a:solidFill>
            <a:ln>
              <a:noFill/>
            </a:ln>
            <a:effectLst/>
          </c:spPr>
          <c:invertIfNegative val="0"/>
          <c:cat>
            <c:strRef>
              <c:f>'Recursos Ext'!$P$3:$S$3</c:f>
              <c:strCache>
                <c:ptCount val="4"/>
                <c:pt idx="0">
                  <c:v>CONACyT</c:v>
                </c:pt>
                <c:pt idx="1">
                  <c:v>SEP</c:v>
                </c:pt>
                <c:pt idx="2">
                  <c:v>Convenios</c:v>
                </c:pt>
                <c:pt idx="3">
                  <c:v>TOTAL</c:v>
                </c:pt>
              </c:strCache>
            </c:strRef>
          </c:cat>
          <c:val>
            <c:numRef>
              <c:f>'Recursos Ext'!$P$7:$S$7</c:f>
              <c:numCache>
                <c:formatCode>_-"$"* #,##0_-;\-"$"* #,##0_-;_-"$"* "-"??_-;_-@_-</c:formatCode>
                <c:ptCount val="4"/>
                <c:pt idx="0">
                  <c:v>3928056</c:v>
                </c:pt>
                <c:pt idx="1">
                  <c:v>1504574</c:v>
                </c:pt>
                <c:pt idx="2">
                  <c:v>900000</c:v>
                </c:pt>
                <c:pt idx="3">
                  <c:v>6332630</c:v>
                </c:pt>
              </c:numCache>
            </c:numRef>
          </c:val>
          <c:extLst xmlns:c16r2="http://schemas.microsoft.com/office/drawing/2015/06/chart">
            <c:ext xmlns:c16="http://schemas.microsoft.com/office/drawing/2014/chart" uri="{C3380CC4-5D6E-409C-BE32-E72D297353CC}">
              <c16:uniqueId val="{00000003-B16A-4F0D-98AB-4BBBE093F026}"/>
            </c:ext>
          </c:extLst>
        </c:ser>
        <c:ser>
          <c:idx val="4"/>
          <c:order val="4"/>
          <c:tx>
            <c:strRef>
              <c:f>'Recursos Ext'!$O$8</c:f>
              <c:strCache>
                <c:ptCount val="1"/>
                <c:pt idx="0">
                  <c:v>2017</c:v>
                </c:pt>
              </c:strCache>
            </c:strRef>
          </c:tx>
          <c:spPr>
            <a:solidFill>
              <a:schemeClr val="accent5"/>
            </a:solidFill>
            <a:ln>
              <a:noFill/>
            </a:ln>
            <a:effectLst/>
          </c:spPr>
          <c:invertIfNegative val="0"/>
          <c:cat>
            <c:strRef>
              <c:f>'Recursos Ext'!$P$3:$S$3</c:f>
              <c:strCache>
                <c:ptCount val="4"/>
                <c:pt idx="0">
                  <c:v>CONACyT</c:v>
                </c:pt>
                <c:pt idx="1">
                  <c:v>SEP</c:v>
                </c:pt>
                <c:pt idx="2">
                  <c:v>Convenios</c:v>
                </c:pt>
                <c:pt idx="3">
                  <c:v>TOTAL</c:v>
                </c:pt>
              </c:strCache>
            </c:strRef>
          </c:cat>
          <c:val>
            <c:numRef>
              <c:f>'Recursos Ext'!$P$8:$S$8</c:f>
              <c:numCache>
                <c:formatCode>_-"$"* #,##0_-;\-"$"* #,##0_-;_-"$"* "-"??_-;_-@_-</c:formatCode>
                <c:ptCount val="4"/>
                <c:pt idx="0">
                  <c:v>0</c:v>
                </c:pt>
                <c:pt idx="1">
                  <c:v>1807617</c:v>
                </c:pt>
                <c:pt idx="2">
                  <c:v>2619998</c:v>
                </c:pt>
                <c:pt idx="3">
                  <c:v>4427615</c:v>
                </c:pt>
              </c:numCache>
            </c:numRef>
          </c:val>
          <c:extLst xmlns:c16r2="http://schemas.microsoft.com/office/drawing/2015/06/chart">
            <c:ext xmlns:c16="http://schemas.microsoft.com/office/drawing/2014/chart" uri="{C3380CC4-5D6E-409C-BE32-E72D297353CC}">
              <c16:uniqueId val="{00000000-336C-423A-9416-9415C0BD58BC}"/>
            </c:ext>
          </c:extLst>
        </c:ser>
        <c:ser>
          <c:idx val="5"/>
          <c:order val="5"/>
          <c:tx>
            <c:strRef>
              <c:f>'Recursos Ext'!$O$9</c:f>
              <c:strCache>
                <c:ptCount val="1"/>
                <c:pt idx="0">
                  <c:v>2016</c:v>
                </c:pt>
              </c:strCache>
            </c:strRef>
          </c:tx>
          <c:spPr>
            <a:solidFill>
              <a:schemeClr val="accent6"/>
            </a:solidFill>
            <a:ln>
              <a:noFill/>
            </a:ln>
            <a:effectLst/>
          </c:spPr>
          <c:invertIfNegative val="0"/>
          <c:cat>
            <c:strRef>
              <c:f>'Recursos Ext'!$P$3:$S$3</c:f>
              <c:strCache>
                <c:ptCount val="4"/>
                <c:pt idx="0">
                  <c:v>CONACyT</c:v>
                </c:pt>
                <c:pt idx="1">
                  <c:v>SEP</c:v>
                </c:pt>
                <c:pt idx="2">
                  <c:v>Convenios</c:v>
                </c:pt>
                <c:pt idx="3">
                  <c:v>TOTAL</c:v>
                </c:pt>
              </c:strCache>
            </c:strRef>
          </c:cat>
          <c:val>
            <c:numRef>
              <c:f>'Recursos Ext'!$P$9:$S$9</c:f>
              <c:numCache>
                <c:formatCode>_-"$"* #,##0_-;\-"$"* #,##0_-;_-"$"* "-"??_-;_-@_-</c:formatCode>
                <c:ptCount val="4"/>
                <c:pt idx="0">
                  <c:v>0</c:v>
                </c:pt>
                <c:pt idx="1">
                  <c:v>3467640</c:v>
                </c:pt>
                <c:pt idx="2">
                  <c:v>18260431.91</c:v>
                </c:pt>
                <c:pt idx="3">
                  <c:v>21728071.91</c:v>
                </c:pt>
              </c:numCache>
            </c:numRef>
          </c:val>
          <c:extLst xmlns:c16r2="http://schemas.microsoft.com/office/drawing/2015/06/chart">
            <c:ext xmlns:c16="http://schemas.microsoft.com/office/drawing/2014/chart" uri="{C3380CC4-5D6E-409C-BE32-E72D297353CC}">
              <c16:uniqueId val="{00000000-4296-45C0-9BF6-F9B60F7E9F0F}"/>
            </c:ext>
          </c:extLst>
        </c:ser>
        <c:ser>
          <c:idx val="6"/>
          <c:order val="6"/>
          <c:tx>
            <c:strRef>
              <c:f>'Recursos Ext'!$O$10</c:f>
              <c:strCache>
                <c:ptCount val="1"/>
                <c:pt idx="0">
                  <c:v>2015</c:v>
                </c:pt>
              </c:strCache>
            </c:strRef>
          </c:tx>
          <c:spPr>
            <a:solidFill>
              <a:schemeClr val="accent1">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Ext'!$P$10:$S$10</c:f>
              <c:numCache>
                <c:formatCode>_-"$"* #,##0_-;\-"$"* #,##0_-;_-"$"* "-"??_-;_-@_-</c:formatCode>
                <c:ptCount val="4"/>
                <c:pt idx="0">
                  <c:v>9264572.0199999996</c:v>
                </c:pt>
                <c:pt idx="1">
                  <c:v>490087</c:v>
                </c:pt>
                <c:pt idx="2">
                  <c:v>1353729.26</c:v>
                </c:pt>
                <c:pt idx="3">
                  <c:v>11108388.279999999</c:v>
                </c:pt>
              </c:numCache>
            </c:numRef>
          </c:val>
          <c:extLst xmlns:c16r2="http://schemas.microsoft.com/office/drawing/2015/06/chart">
            <c:ext xmlns:c16="http://schemas.microsoft.com/office/drawing/2014/chart" uri="{C3380CC4-5D6E-409C-BE32-E72D297353CC}">
              <c16:uniqueId val="{00000000-6F17-4A02-B0A3-AC28675B7036}"/>
            </c:ext>
          </c:extLst>
        </c:ser>
        <c:ser>
          <c:idx val="7"/>
          <c:order val="7"/>
          <c:tx>
            <c:strRef>
              <c:f>'Recursos Ext'!$O$11</c:f>
              <c:strCache>
                <c:ptCount val="1"/>
                <c:pt idx="0">
                  <c:v>2014</c:v>
                </c:pt>
              </c:strCache>
            </c:strRef>
          </c:tx>
          <c:spPr>
            <a:solidFill>
              <a:schemeClr val="accent2">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Ext'!$P$11:$S$11</c:f>
              <c:numCache>
                <c:formatCode>_-"$"* #,##0_-;\-"$"* #,##0_-;_-"$"* "-"??_-;_-@_-</c:formatCode>
                <c:ptCount val="4"/>
                <c:pt idx="0">
                  <c:v>1924698</c:v>
                </c:pt>
                <c:pt idx="1">
                  <c:v>864561</c:v>
                </c:pt>
                <c:pt idx="2">
                  <c:v>0</c:v>
                </c:pt>
                <c:pt idx="3">
                  <c:v>2789259</c:v>
                </c:pt>
              </c:numCache>
            </c:numRef>
          </c:val>
          <c:extLst xmlns:c16r2="http://schemas.microsoft.com/office/drawing/2015/06/chart">
            <c:ext xmlns:c16="http://schemas.microsoft.com/office/drawing/2014/chart" uri="{C3380CC4-5D6E-409C-BE32-E72D297353CC}">
              <c16:uniqueId val="{00000001-9622-4B78-8C67-2377D9AC3085}"/>
            </c:ext>
          </c:extLst>
        </c:ser>
        <c:ser>
          <c:idx val="8"/>
          <c:order val="8"/>
          <c:tx>
            <c:strRef>
              <c:f>'Recursos Ext'!$O$12</c:f>
              <c:strCache>
                <c:ptCount val="1"/>
                <c:pt idx="0">
                  <c:v>2013</c:v>
                </c:pt>
              </c:strCache>
            </c:strRef>
          </c:tx>
          <c:spPr>
            <a:solidFill>
              <a:schemeClr val="accent3">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Ext'!$P$12:$S$12</c:f>
              <c:numCache>
                <c:formatCode>_-"$"* #,##0_-;\-"$"* #,##0_-;_-"$"* "-"??_-;_-@_-</c:formatCode>
                <c:ptCount val="4"/>
                <c:pt idx="0">
                  <c:v>1134919.05</c:v>
                </c:pt>
                <c:pt idx="1">
                  <c:v>0</c:v>
                </c:pt>
                <c:pt idx="2">
                  <c:v>0</c:v>
                </c:pt>
                <c:pt idx="3">
                  <c:v>1134919.05</c:v>
                </c:pt>
              </c:numCache>
            </c:numRef>
          </c:val>
          <c:extLst xmlns:c16r2="http://schemas.microsoft.com/office/drawing/2015/06/chart">
            <c:ext xmlns:c16="http://schemas.microsoft.com/office/drawing/2014/chart" uri="{C3380CC4-5D6E-409C-BE32-E72D297353CC}">
              <c16:uniqueId val="{00000002-9622-4B78-8C67-2377D9AC3085}"/>
            </c:ext>
          </c:extLst>
        </c:ser>
        <c:ser>
          <c:idx val="9"/>
          <c:order val="9"/>
          <c:tx>
            <c:strRef>
              <c:f>'Recursos Ext'!$O$13</c:f>
              <c:strCache>
                <c:ptCount val="1"/>
                <c:pt idx="0">
                  <c:v>2012</c:v>
                </c:pt>
              </c:strCache>
            </c:strRef>
          </c:tx>
          <c:spPr>
            <a:solidFill>
              <a:schemeClr val="accent4">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Ext'!$P$13:$S$13</c:f>
              <c:numCache>
                <c:formatCode>_-"$"* #,##0_-;\-"$"* #,##0_-;_-"$"* "-"??_-;_-@_-</c:formatCode>
                <c:ptCount val="4"/>
                <c:pt idx="0">
                  <c:v>308290</c:v>
                </c:pt>
                <c:pt idx="1">
                  <c:v>8692250</c:v>
                </c:pt>
                <c:pt idx="2">
                  <c:v>300142.86</c:v>
                </c:pt>
                <c:pt idx="3">
                  <c:v>9300682.8599999994</c:v>
                </c:pt>
              </c:numCache>
            </c:numRef>
          </c:val>
          <c:extLst xmlns:c16r2="http://schemas.microsoft.com/office/drawing/2015/06/chart">
            <c:ext xmlns:c16="http://schemas.microsoft.com/office/drawing/2014/chart" uri="{C3380CC4-5D6E-409C-BE32-E72D297353CC}">
              <c16:uniqueId val="{00000000-59B0-5C41-9109-393965E5DBFD}"/>
            </c:ext>
          </c:extLst>
        </c:ser>
        <c:dLbls>
          <c:showLegendKey val="0"/>
          <c:showVal val="0"/>
          <c:showCatName val="0"/>
          <c:showSerName val="0"/>
          <c:showPercent val="0"/>
          <c:showBubbleSize val="0"/>
        </c:dLbls>
        <c:gapWidth val="219"/>
        <c:overlap val="-27"/>
        <c:axId val="147402016"/>
        <c:axId val="147416160"/>
      </c:barChart>
      <c:catAx>
        <c:axId val="1474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16160"/>
        <c:crosses val="autoZero"/>
        <c:auto val="1"/>
        <c:lblAlgn val="ctr"/>
        <c:lblOffset val="100"/>
        <c:noMultiLvlLbl val="0"/>
      </c:catAx>
      <c:valAx>
        <c:axId val="1474161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02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por apoyos externos (UAM-L)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Ext'!$O$3</c:f>
              <c:strCache>
                <c:ptCount val="1"/>
                <c:pt idx="0">
                  <c:v>AÑO</c:v>
                </c:pt>
              </c:strCache>
            </c:strRef>
          </c:tx>
          <c:spPr>
            <a:solidFill>
              <a:srgbClr val="9900CC"/>
            </a:solidFill>
            <a:ln>
              <a:noFill/>
            </a:ln>
            <a:effectLst/>
          </c:spPr>
          <c:invertIfNegative val="0"/>
          <c:cat>
            <c:numRef>
              <c:f>'Recursos Ext'!$O$4:$O$13</c:f>
              <c:numCache>
                <c:formatCode>General</c:formatCode>
                <c:ptCount val="10"/>
                <c:pt idx="0">
                  <c:v>2021</c:v>
                </c:pt>
                <c:pt idx="1">
                  <c:v>2020</c:v>
                </c:pt>
                <c:pt idx="2">
                  <c:v>2019</c:v>
                </c:pt>
                <c:pt idx="3">
                  <c:v>2018</c:v>
                </c:pt>
                <c:pt idx="4">
                  <c:v>2017</c:v>
                </c:pt>
                <c:pt idx="5">
                  <c:v>2016</c:v>
                </c:pt>
                <c:pt idx="6">
                  <c:v>2015</c:v>
                </c:pt>
                <c:pt idx="7">
                  <c:v>2014</c:v>
                </c:pt>
                <c:pt idx="8">
                  <c:v>2013</c:v>
                </c:pt>
                <c:pt idx="9">
                  <c:v>2012</c:v>
                </c:pt>
              </c:numCache>
            </c:numRef>
          </c:cat>
          <c:val>
            <c:numRef>
              <c:f>'Recursos Ext'!$S$4:$S$13</c:f>
              <c:numCache>
                <c:formatCode>_-"$"* #,##0_-;\-"$"* #,##0_-;_-"$"* "-"??_-;_-@_-</c:formatCode>
                <c:ptCount val="10"/>
                <c:pt idx="0">
                  <c:v>718880</c:v>
                </c:pt>
                <c:pt idx="1">
                  <c:v>3134490</c:v>
                </c:pt>
                <c:pt idx="2">
                  <c:v>2975740</c:v>
                </c:pt>
                <c:pt idx="3">
                  <c:v>6332630</c:v>
                </c:pt>
                <c:pt idx="4">
                  <c:v>4427615</c:v>
                </c:pt>
                <c:pt idx="5">
                  <c:v>21728071.91</c:v>
                </c:pt>
                <c:pt idx="6">
                  <c:v>11108388.279999999</c:v>
                </c:pt>
                <c:pt idx="7">
                  <c:v>2789259</c:v>
                </c:pt>
                <c:pt idx="8">
                  <c:v>1134919.05</c:v>
                </c:pt>
                <c:pt idx="9">
                  <c:v>9300682.8599999994</c:v>
                </c:pt>
              </c:numCache>
            </c:numRef>
          </c:val>
          <c:extLst xmlns:c16r2="http://schemas.microsoft.com/office/drawing/2015/06/chart">
            <c:ext xmlns:c16="http://schemas.microsoft.com/office/drawing/2014/chart" uri="{C3380CC4-5D6E-409C-BE32-E72D297353CC}">
              <c16:uniqueId val="{00000000-6D8C-429E-B7BB-013D14276CE7}"/>
            </c:ext>
          </c:extLst>
        </c:ser>
        <c:dLbls>
          <c:showLegendKey val="0"/>
          <c:showVal val="0"/>
          <c:showCatName val="0"/>
          <c:showSerName val="0"/>
          <c:showPercent val="0"/>
          <c:showBubbleSize val="0"/>
        </c:dLbls>
        <c:gapWidth val="219"/>
        <c:overlap val="-27"/>
        <c:axId val="147421056"/>
        <c:axId val="147415616"/>
      </c:barChart>
      <c:catAx>
        <c:axId val="14742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15616"/>
        <c:crosses val="autoZero"/>
        <c:auto val="1"/>
        <c:lblAlgn val="ctr"/>
        <c:lblOffset val="100"/>
        <c:noMultiLvlLbl val="0"/>
      </c:catAx>
      <c:valAx>
        <c:axId val="1474156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2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MX"/>
              <a:t>Acuerdos de los órganos colegiados</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'Sesiones de Órganos Colegia'!$B$4</c:f>
              <c:strCache>
                <c:ptCount val="1"/>
                <c:pt idx="0">
                  <c:v>2012</c:v>
                </c:pt>
              </c:strCache>
            </c:strRef>
          </c:tx>
          <c:spPr>
            <a:solidFill>
              <a:schemeClr val="accent1"/>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Colegia'!$B$13:$B$16</c:f>
              <c:numCache>
                <c:formatCode>General</c:formatCode>
                <c:ptCount val="4"/>
                <c:pt idx="0">
                  <c:v>5</c:v>
                </c:pt>
                <c:pt idx="1">
                  <c:v>21</c:v>
                </c:pt>
                <c:pt idx="2">
                  <c:v>23</c:v>
                </c:pt>
                <c:pt idx="3">
                  <c:v>20</c:v>
                </c:pt>
              </c:numCache>
            </c:numRef>
          </c:val>
          <c:shape val="cylinder"/>
          <c:extLst xmlns:c16r2="http://schemas.microsoft.com/office/drawing/2015/06/chart">
            <c:ext xmlns:c16="http://schemas.microsoft.com/office/drawing/2014/chart" uri="{C3380CC4-5D6E-409C-BE32-E72D297353CC}">
              <c16:uniqueId val="{00000000-A19B-4481-A815-91139534DA68}"/>
            </c:ext>
          </c:extLst>
        </c:ser>
        <c:ser>
          <c:idx val="1"/>
          <c:order val="1"/>
          <c:tx>
            <c:strRef>
              <c:f>'Sesiones de Órganos Colegia'!$C$4</c:f>
              <c:strCache>
                <c:ptCount val="1"/>
                <c:pt idx="0">
                  <c:v>2013</c:v>
                </c:pt>
              </c:strCache>
            </c:strRef>
          </c:tx>
          <c:spPr>
            <a:solidFill>
              <a:schemeClr val="accent2"/>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Colegia'!$C$13:$C$16</c:f>
              <c:numCache>
                <c:formatCode>General</c:formatCode>
                <c:ptCount val="4"/>
                <c:pt idx="0">
                  <c:v>31</c:v>
                </c:pt>
                <c:pt idx="1">
                  <c:v>50</c:v>
                </c:pt>
                <c:pt idx="2">
                  <c:v>56</c:v>
                </c:pt>
                <c:pt idx="3">
                  <c:v>50</c:v>
                </c:pt>
              </c:numCache>
            </c:numRef>
          </c:val>
          <c:shape val="cylinder"/>
          <c:extLst xmlns:c16r2="http://schemas.microsoft.com/office/drawing/2015/06/chart">
            <c:ext xmlns:c16="http://schemas.microsoft.com/office/drawing/2014/chart" uri="{C3380CC4-5D6E-409C-BE32-E72D297353CC}">
              <c16:uniqueId val="{00000001-A19B-4481-A815-91139534DA68}"/>
            </c:ext>
          </c:extLst>
        </c:ser>
        <c:ser>
          <c:idx val="2"/>
          <c:order val="2"/>
          <c:tx>
            <c:strRef>
              <c:f>'Sesiones de Órganos Colegia'!$D$4</c:f>
              <c:strCache>
                <c:ptCount val="1"/>
                <c:pt idx="0">
                  <c:v>2014</c:v>
                </c:pt>
              </c:strCache>
            </c:strRef>
          </c:tx>
          <c:spPr>
            <a:solidFill>
              <a:schemeClr val="accent3"/>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Colegia'!$D$13:$D$16</c:f>
              <c:numCache>
                <c:formatCode>General</c:formatCode>
                <c:ptCount val="4"/>
                <c:pt idx="0">
                  <c:v>28</c:v>
                </c:pt>
                <c:pt idx="1">
                  <c:v>23</c:v>
                </c:pt>
                <c:pt idx="2">
                  <c:v>24</c:v>
                </c:pt>
                <c:pt idx="3">
                  <c:v>28</c:v>
                </c:pt>
              </c:numCache>
            </c:numRef>
          </c:val>
          <c:shape val="cylinder"/>
          <c:extLst xmlns:c16r2="http://schemas.microsoft.com/office/drawing/2015/06/chart">
            <c:ext xmlns:c16="http://schemas.microsoft.com/office/drawing/2014/chart" uri="{C3380CC4-5D6E-409C-BE32-E72D297353CC}">
              <c16:uniqueId val="{00000002-A19B-4481-A815-91139534DA68}"/>
            </c:ext>
          </c:extLst>
        </c:ser>
        <c:ser>
          <c:idx val="3"/>
          <c:order val="3"/>
          <c:tx>
            <c:strRef>
              <c:f>'Sesiones de Órganos Colegia'!$E$4</c:f>
              <c:strCache>
                <c:ptCount val="1"/>
                <c:pt idx="0">
                  <c:v>2015</c:v>
                </c:pt>
              </c:strCache>
            </c:strRef>
          </c:tx>
          <c:spPr>
            <a:solidFill>
              <a:schemeClr val="accent4"/>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Colegia'!$E$13:$E$16</c:f>
              <c:numCache>
                <c:formatCode>General</c:formatCode>
                <c:ptCount val="4"/>
                <c:pt idx="0">
                  <c:v>44</c:v>
                </c:pt>
                <c:pt idx="1">
                  <c:v>70</c:v>
                </c:pt>
                <c:pt idx="2">
                  <c:v>73</c:v>
                </c:pt>
                <c:pt idx="3">
                  <c:v>75</c:v>
                </c:pt>
              </c:numCache>
            </c:numRef>
          </c:val>
          <c:shape val="cylinder"/>
          <c:extLst xmlns:c16r2="http://schemas.microsoft.com/office/drawing/2015/06/chart">
            <c:ext xmlns:c16="http://schemas.microsoft.com/office/drawing/2014/chart" uri="{C3380CC4-5D6E-409C-BE32-E72D297353CC}">
              <c16:uniqueId val="{00000003-A19B-4481-A815-91139534DA68}"/>
            </c:ext>
          </c:extLst>
        </c:ser>
        <c:ser>
          <c:idx val="4"/>
          <c:order val="4"/>
          <c:tx>
            <c:strRef>
              <c:f>'Sesiones de Órganos Colegia'!$F$4</c:f>
              <c:strCache>
                <c:ptCount val="1"/>
                <c:pt idx="0">
                  <c:v>2016</c:v>
                </c:pt>
              </c:strCache>
            </c:strRef>
          </c:tx>
          <c:spPr>
            <a:solidFill>
              <a:schemeClr val="accent5"/>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Colegia'!$F$13:$F$16</c:f>
              <c:numCache>
                <c:formatCode>General</c:formatCode>
                <c:ptCount val="4"/>
                <c:pt idx="0">
                  <c:v>30</c:v>
                </c:pt>
                <c:pt idx="1">
                  <c:v>78</c:v>
                </c:pt>
                <c:pt idx="2">
                  <c:v>65</c:v>
                </c:pt>
                <c:pt idx="3">
                  <c:v>97</c:v>
                </c:pt>
              </c:numCache>
            </c:numRef>
          </c:val>
          <c:shape val="cylinder"/>
          <c:extLst xmlns:c16r2="http://schemas.microsoft.com/office/drawing/2015/06/chart">
            <c:ext xmlns:c16="http://schemas.microsoft.com/office/drawing/2014/chart" uri="{C3380CC4-5D6E-409C-BE32-E72D297353CC}">
              <c16:uniqueId val="{00000004-A19B-4481-A815-91139534DA68}"/>
            </c:ext>
          </c:extLst>
        </c:ser>
        <c:ser>
          <c:idx val="5"/>
          <c:order val="5"/>
          <c:tx>
            <c:strRef>
              <c:f>'Sesiones de Órganos Colegia'!$G$4</c:f>
              <c:strCache>
                <c:ptCount val="1"/>
                <c:pt idx="0">
                  <c:v>2017</c:v>
                </c:pt>
              </c:strCache>
            </c:strRef>
          </c:tx>
          <c:spPr>
            <a:solidFill>
              <a:schemeClr val="accent6"/>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Colegia'!$G$13:$G$16</c:f>
              <c:numCache>
                <c:formatCode>General</c:formatCode>
                <c:ptCount val="4"/>
                <c:pt idx="0">
                  <c:v>46</c:v>
                </c:pt>
                <c:pt idx="1">
                  <c:v>74</c:v>
                </c:pt>
                <c:pt idx="2">
                  <c:v>53</c:v>
                </c:pt>
                <c:pt idx="3">
                  <c:v>62</c:v>
                </c:pt>
              </c:numCache>
            </c:numRef>
          </c:val>
          <c:shape val="cylinder"/>
          <c:extLst xmlns:c16r2="http://schemas.microsoft.com/office/drawing/2015/06/chart">
            <c:ext xmlns:c16="http://schemas.microsoft.com/office/drawing/2014/chart" uri="{C3380CC4-5D6E-409C-BE32-E72D297353CC}">
              <c16:uniqueId val="{00000000-EFDE-48E2-A2B2-6454A57CED95}"/>
            </c:ext>
          </c:extLst>
        </c:ser>
        <c:ser>
          <c:idx val="6"/>
          <c:order val="6"/>
          <c:tx>
            <c:strRef>
              <c:f>'Sesiones de Órganos Colegia'!$H$4</c:f>
              <c:strCache>
                <c:ptCount val="1"/>
                <c:pt idx="0">
                  <c:v>2018</c:v>
                </c:pt>
              </c:strCache>
            </c:strRef>
          </c:tx>
          <c:spPr>
            <a:solidFill>
              <a:schemeClr val="accent1">
                <a:lumMod val="60000"/>
              </a:scheme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Colegia'!$H$13:$H$16</c:f>
              <c:numCache>
                <c:formatCode>General</c:formatCode>
                <c:ptCount val="4"/>
                <c:pt idx="0">
                  <c:v>80</c:v>
                </c:pt>
                <c:pt idx="1">
                  <c:v>62</c:v>
                </c:pt>
                <c:pt idx="2">
                  <c:v>62</c:v>
                </c:pt>
                <c:pt idx="3">
                  <c:v>78</c:v>
                </c:pt>
              </c:numCache>
            </c:numRef>
          </c:val>
          <c:shape val="cylinder"/>
          <c:extLst xmlns:c16r2="http://schemas.microsoft.com/office/drawing/2015/06/chart">
            <c:ext xmlns:c16="http://schemas.microsoft.com/office/drawing/2014/chart" uri="{C3380CC4-5D6E-409C-BE32-E72D297353CC}">
              <c16:uniqueId val="{00000000-996C-4A27-859F-862595E5036A}"/>
            </c:ext>
          </c:extLst>
        </c:ser>
        <c:ser>
          <c:idx val="7"/>
          <c:order val="7"/>
          <c:tx>
            <c:strRef>
              <c:f>'Sesiones de Órganos Colegia'!$I$4</c:f>
              <c:strCache>
                <c:ptCount val="1"/>
                <c:pt idx="0">
                  <c:v>2019</c:v>
                </c:pt>
              </c:strCache>
            </c:strRef>
          </c:tx>
          <c:spPr>
            <a:solidFill>
              <a:srgbClr val="F79646">
                <a:lumMod val="50000"/>
              </a:srgb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Colegia'!$I$13:$I$16</c:f>
              <c:numCache>
                <c:formatCode>General</c:formatCode>
                <c:ptCount val="4"/>
                <c:pt idx="0">
                  <c:v>30</c:v>
                </c:pt>
                <c:pt idx="1">
                  <c:v>54</c:v>
                </c:pt>
                <c:pt idx="2">
                  <c:v>58</c:v>
                </c:pt>
                <c:pt idx="3">
                  <c:v>83</c:v>
                </c:pt>
              </c:numCache>
            </c:numRef>
          </c:val>
          <c:shape val="cylinder"/>
          <c:extLst xmlns:c16r2="http://schemas.microsoft.com/office/drawing/2015/06/chart">
            <c:ext xmlns:c16="http://schemas.microsoft.com/office/drawing/2014/chart" uri="{C3380CC4-5D6E-409C-BE32-E72D297353CC}">
              <c16:uniqueId val="{00000000-D8DB-4D16-8C01-A4F12735EC45}"/>
            </c:ext>
          </c:extLst>
        </c:ser>
        <c:ser>
          <c:idx val="8"/>
          <c:order val="8"/>
          <c:tx>
            <c:strRef>
              <c:f>'Sesiones de Órganos Colegia'!$J$4</c:f>
              <c:strCache>
                <c:ptCount val="1"/>
                <c:pt idx="0">
                  <c:v>2020</c:v>
                </c:pt>
              </c:strCache>
            </c:strRef>
          </c:tx>
          <c:spPr>
            <a:solidFill>
              <a:schemeClr val="accent3">
                <a:lumMod val="60000"/>
              </a:scheme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Colegia'!$J$13:$J$16</c:f>
              <c:numCache>
                <c:formatCode>General</c:formatCode>
                <c:ptCount val="4"/>
                <c:pt idx="0">
                  <c:v>35</c:v>
                </c:pt>
                <c:pt idx="1">
                  <c:v>56</c:v>
                </c:pt>
                <c:pt idx="2">
                  <c:v>76</c:v>
                </c:pt>
                <c:pt idx="3">
                  <c:v>111</c:v>
                </c:pt>
              </c:numCache>
            </c:numRef>
          </c:val>
          <c:shape val="cylinder"/>
          <c:extLst xmlns:c16r2="http://schemas.microsoft.com/office/drawing/2015/06/chart">
            <c:ext xmlns:c16="http://schemas.microsoft.com/office/drawing/2014/chart" uri="{C3380CC4-5D6E-409C-BE32-E72D297353CC}">
              <c16:uniqueId val="{00000001-B083-4332-82B7-3CD1F1B2C2B4}"/>
            </c:ext>
          </c:extLst>
        </c:ser>
        <c:ser>
          <c:idx val="9"/>
          <c:order val="9"/>
          <c:tx>
            <c:strRef>
              <c:f>'Sesiones de Órganos Colegia'!$K$4</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'Sesiones de Órganos Colegia'!$A$13:$A$16</c:f>
              <c:strCache>
                <c:ptCount val="4"/>
                <c:pt idx="0">
                  <c:v>CA_UAML</c:v>
                </c:pt>
                <c:pt idx="1">
                  <c:v>CD_CBI</c:v>
                </c:pt>
                <c:pt idx="2">
                  <c:v>CD_CBS</c:v>
                </c:pt>
                <c:pt idx="3">
                  <c:v>CD_CSH</c:v>
                </c:pt>
              </c:strCache>
            </c:strRef>
          </c:cat>
          <c:val>
            <c:numRef>
              <c:f>'Sesiones de Órganos Colegia'!$K$13:$K$16</c:f>
              <c:numCache>
                <c:formatCode>General</c:formatCode>
                <c:ptCount val="4"/>
                <c:pt idx="0">
                  <c:v>40</c:v>
                </c:pt>
                <c:pt idx="1">
                  <c:v>83</c:v>
                </c:pt>
                <c:pt idx="2">
                  <c:v>83</c:v>
                </c:pt>
                <c:pt idx="3">
                  <c:v>110</c:v>
                </c:pt>
              </c:numCache>
            </c:numRef>
          </c:val>
          <c:shape val="cylinder"/>
          <c:extLst xmlns:c16r2="http://schemas.microsoft.com/office/drawing/2015/06/chart">
            <c:ext xmlns:c16="http://schemas.microsoft.com/office/drawing/2014/chart" uri="{C3380CC4-5D6E-409C-BE32-E72D297353CC}">
              <c16:uniqueId val="{00000000-EF49-A945-9909-131A4B229FF9}"/>
            </c:ext>
          </c:extLst>
        </c:ser>
        <c:dLbls>
          <c:showLegendKey val="0"/>
          <c:showVal val="0"/>
          <c:showCatName val="0"/>
          <c:showSerName val="0"/>
          <c:showPercent val="0"/>
          <c:showBubbleSize val="0"/>
        </c:dLbls>
        <c:gapWidth val="219"/>
        <c:shape val="box"/>
        <c:axId val="147403104"/>
        <c:axId val="147411808"/>
        <c:axId val="0"/>
      </c:bar3DChart>
      <c:catAx>
        <c:axId val="14740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47411808"/>
        <c:crosses val="autoZero"/>
        <c:auto val="1"/>
        <c:lblAlgn val="ctr"/>
        <c:lblOffset val="100"/>
        <c:noMultiLvlLbl val="0"/>
      </c:catAx>
      <c:valAx>
        <c:axId val="14741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47403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a:t>Acuerdos de los órganos colegiados (Total)</a:t>
            </a:r>
          </a:p>
        </c:rich>
      </c:tx>
      <c:layout>
        <c:manualLayout>
          <c:xMode val="edge"/>
          <c:yMode val="edge"/>
          <c:x val="0.24784940164473698"/>
          <c:y val="6.533575317604355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B2BC3"/>
            </a:solidFill>
            <a:ln>
              <a:noFill/>
            </a:ln>
            <a:effectLst/>
            <a:sp3d/>
          </c:spPr>
          <c:invertIfNegative val="0"/>
          <c:cat>
            <c:numRef>
              <c:f>'Sesiones de Órganos Colegia'!$B$4:$K$4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'Sesiones de Órganos Colegia'!$B$17:$K$17</c:f>
              <c:numCache>
                <c:formatCode>General</c:formatCode>
                <c:ptCount val="10"/>
                <c:pt idx="0">
                  <c:v>69</c:v>
                </c:pt>
                <c:pt idx="1">
                  <c:v>187</c:v>
                </c:pt>
                <c:pt idx="2">
                  <c:v>103</c:v>
                </c:pt>
                <c:pt idx="3">
                  <c:v>262</c:v>
                </c:pt>
                <c:pt idx="4">
                  <c:v>270</c:v>
                </c:pt>
                <c:pt idx="5">
                  <c:v>235</c:v>
                </c:pt>
                <c:pt idx="6">
                  <c:v>282</c:v>
                </c:pt>
                <c:pt idx="7">
                  <c:v>225</c:v>
                </c:pt>
                <c:pt idx="8">
                  <c:v>278</c:v>
                </c:pt>
                <c:pt idx="9">
                  <c:v>316</c:v>
                </c:pt>
              </c:numCache>
            </c:numRef>
          </c:val>
          <c:shape val="cylinder"/>
          <c:extLst xmlns:c16r2="http://schemas.microsoft.com/office/drawing/2015/06/chart">
            <c:ext xmlns:c16="http://schemas.microsoft.com/office/drawing/2014/chart" uri="{C3380CC4-5D6E-409C-BE32-E72D297353CC}">
              <c16:uniqueId val="{00000000-A19B-4481-A815-91139534DA68}"/>
            </c:ext>
          </c:extLst>
        </c:ser>
        <c:dLbls>
          <c:showLegendKey val="0"/>
          <c:showVal val="0"/>
          <c:showCatName val="0"/>
          <c:showSerName val="0"/>
          <c:showPercent val="0"/>
          <c:showBubbleSize val="0"/>
        </c:dLbls>
        <c:gapWidth val="45"/>
        <c:gapDepth val="147"/>
        <c:shape val="box"/>
        <c:axId val="147421600"/>
        <c:axId val="147405280"/>
        <c:axId val="0"/>
      </c:bar3DChart>
      <c:catAx>
        <c:axId val="14742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47405280"/>
        <c:crosses val="autoZero"/>
        <c:auto val="1"/>
        <c:lblAlgn val="ctr"/>
        <c:lblOffset val="100"/>
        <c:noMultiLvlLbl val="0"/>
      </c:catAx>
      <c:valAx>
        <c:axId val="147405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47421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Comisiones de Órganos Colegiados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Comisiones!$I$4</c:f>
              <c:strCache>
                <c:ptCount val="1"/>
                <c:pt idx="0">
                  <c:v>Comisiones</c:v>
                </c:pt>
              </c:strCache>
            </c:strRef>
          </c:tx>
          <c:spPr>
            <a:solidFill>
              <a:srgbClr val="7030A0"/>
            </a:solidFill>
            <a:ln>
              <a:noFill/>
            </a:ln>
            <a:effectLst/>
            <a:sp3d/>
          </c:spPr>
          <c:invertIfNegative val="0"/>
          <c:cat>
            <c:strRef>
              <c:f>Comisiones!$H$5:$H$8</c:f>
              <c:strCache>
                <c:ptCount val="4"/>
                <c:pt idx="0">
                  <c:v>CA_UAML</c:v>
                </c:pt>
                <c:pt idx="1">
                  <c:v>CD_CBI</c:v>
                </c:pt>
                <c:pt idx="2">
                  <c:v>CD_CBS</c:v>
                </c:pt>
                <c:pt idx="3">
                  <c:v>CD_CSH</c:v>
                </c:pt>
              </c:strCache>
            </c:strRef>
          </c:cat>
          <c:val>
            <c:numRef>
              <c:f>Comisiones!$I$5:$I$8</c:f>
              <c:numCache>
                <c:formatCode>General</c:formatCode>
                <c:ptCount val="4"/>
                <c:pt idx="0">
                  <c:v>5</c:v>
                </c:pt>
                <c:pt idx="1">
                  <c:v>7</c:v>
                </c:pt>
                <c:pt idx="2">
                  <c:v>6</c:v>
                </c:pt>
                <c:pt idx="3">
                  <c:v>9</c:v>
                </c:pt>
              </c:numCache>
            </c:numRef>
          </c:val>
          <c:shape val="cylinder"/>
          <c:extLst xmlns:c16r2="http://schemas.microsoft.com/office/drawing/2015/06/chart">
            <c:ext xmlns:c16="http://schemas.microsoft.com/office/drawing/2014/chart" uri="{C3380CC4-5D6E-409C-BE32-E72D297353CC}">
              <c16:uniqueId val="{00000000-E07A-4BF9-9DBC-EF5706451B49}"/>
            </c:ext>
          </c:extLst>
        </c:ser>
        <c:dLbls>
          <c:showLegendKey val="0"/>
          <c:showVal val="0"/>
          <c:showCatName val="0"/>
          <c:showSerName val="0"/>
          <c:showPercent val="0"/>
          <c:showBubbleSize val="0"/>
        </c:dLbls>
        <c:gapWidth val="150"/>
        <c:shape val="box"/>
        <c:axId val="147422144"/>
        <c:axId val="147406912"/>
        <c:axId val="0"/>
      </c:bar3DChart>
      <c:catAx>
        <c:axId val="1474221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6912"/>
        <c:crosses val="autoZero"/>
        <c:auto val="1"/>
        <c:lblAlgn val="ctr"/>
        <c:lblOffset val="100"/>
        <c:noMultiLvlLbl val="0"/>
      </c:catAx>
      <c:valAx>
        <c:axId val="14740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mn-lt"/>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2021 / </a:t>
            </a:r>
            <a:r>
              <a:rPr lang="es-MX" sz="1680" b="0" i="0" u="none" strike="noStrike" baseline="0">
                <a:effectLst/>
              </a:rPr>
              <a:t>Aspirantes </a:t>
            </a:r>
            <a:r>
              <a:rPr lang="es-MX"/>
              <a:t>2020</a:t>
            </a:r>
          </a:p>
        </c:rich>
      </c:tx>
      <c:layout>
        <c:manualLayout>
          <c:xMode val="edge"/>
          <c:yMode val="edge"/>
          <c:x val="0.29446051088535707"/>
          <c:y val="1.110125304301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Aspirantes!$N$24</c:f>
              <c:strCache>
                <c:ptCount val="1"/>
                <c:pt idx="0">
                  <c:v>2021/2020</c:v>
                </c:pt>
              </c:strCache>
            </c:strRef>
          </c:tx>
          <c:spPr>
            <a:solidFill>
              <a:srgbClr val="AD25A8"/>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Aspirantes!$N$25:$N$33</c:f>
              <c:numCache>
                <c:formatCode>0%</c:formatCode>
                <c:ptCount val="9"/>
                <c:pt idx="0">
                  <c:v>0.58208955223880599</c:v>
                </c:pt>
                <c:pt idx="1">
                  <c:v>0.96296296296296291</c:v>
                </c:pt>
                <c:pt idx="2">
                  <c:v>0.57868020304568524</c:v>
                </c:pt>
                <c:pt idx="3">
                  <c:v>0.78488372093023251</c:v>
                </c:pt>
                <c:pt idx="4">
                  <c:v>0.77938517179023503</c:v>
                </c:pt>
                <c:pt idx="5">
                  <c:v>1.031055900621118</c:v>
                </c:pt>
                <c:pt idx="6">
                  <c:v>1.0408921933085502</c:v>
                </c:pt>
                <c:pt idx="7">
                  <c:v>0.74213836477987416</c:v>
                </c:pt>
                <c:pt idx="8">
                  <c:v>1.0617283950617284</c:v>
                </c:pt>
              </c:numCache>
            </c:numRef>
          </c:val>
          <c:shape val="cylinder"/>
          <c:extLst xmlns:c16r2="http://schemas.microsoft.com/office/drawing/2015/06/chart">
            <c:ext xmlns:c16="http://schemas.microsoft.com/office/drawing/2014/chart" uri="{C3380CC4-5D6E-409C-BE32-E72D297353CC}">
              <c16:uniqueId val="{00000000-52D6-4552-9FD5-7066F249ABAF}"/>
            </c:ext>
          </c:extLst>
        </c:ser>
        <c:dLbls>
          <c:showLegendKey val="0"/>
          <c:showVal val="0"/>
          <c:showCatName val="0"/>
          <c:showSerName val="0"/>
          <c:showPercent val="0"/>
          <c:showBubbleSize val="0"/>
        </c:dLbls>
        <c:gapWidth val="219"/>
        <c:shape val="box"/>
        <c:axId val="198538672"/>
        <c:axId val="198545744"/>
        <c:axId val="0"/>
      </c:bar3DChart>
      <c:catAx>
        <c:axId val="198538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45744"/>
        <c:crosses val="autoZero"/>
        <c:auto val="1"/>
        <c:lblAlgn val="ctr"/>
        <c:lblOffset val="100"/>
        <c:noMultiLvlLbl val="0"/>
      </c:catAx>
      <c:valAx>
        <c:axId val="19854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2021 / </a:t>
            </a:r>
            <a:r>
              <a:rPr lang="es-MX" sz="1680" b="0" i="0" u="none" strike="noStrike" baseline="0">
                <a:effectLst/>
              </a:rPr>
              <a:t>Aspirantes </a:t>
            </a:r>
            <a:r>
              <a:rPr lang="es-MX"/>
              <a:t>2020</a:t>
            </a:r>
          </a:p>
        </c:rich>
      </c:tx>
      <c:layout>
        <c:manualLayout>
          <c:xMode val="edge"/>
          <c:yMode val="edge"/>
          <c:x val="0.3122284035766813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Aspirantes!$N$24</c:f>
              <c:strCache>
                <c:ptCount val="1"/>
                <c:pt idx="0">
                  <c:v>2021/2020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F07F-4F35-B13A-FFA64F8E4895}"/>
              </c:ext>
            </c:extLst>
          </c:dPt>
          <c:cat>
            <c:strRef>
              <c:f>Aspirantes!$B$35:$B$38</c:f>
              <c:strCache>
                <c:ptCount val="4"/>
                <c:pt idx="0">
                  <c:v>DCBI</c:v>
                </c:pt>
                <c:pt idx="1">
                  <c:v>DCBS</c:v>
                </c:pt>
                <c:pt idx="2">
                  <c:v>DCSH</c:v>
                </c:pt>
                <c:pt idx="3">
                  <c:v>UAML</c:v>
                </c:pt>
              </c:strCache>
            </c:strRef>
          </c:cat>
          <c:val>
            <c:numRef>
              <c:f>Aspirantes!$N$35:$N$38</c:f>
              <c:numCache>
                <c:formatCode>0%</c:formatCode>
                <c:ptCount val="4"/>
                <c:pt idx="0">
                  <c:v>0.67897271268057779</c:v>
                </c:pt>
                <c:pt idx="1">
                  <c:v>0.82618510158013547</c:v>
                </c:pt>
                <c:pt idx="2">
                  <c:v>0.9508840864440079</c:v>
                </c:pt>
                <c:pt idx="3">
                  <c:v>0.81219028741328048</c:v>
                </c:pt>
              </c:numCache>
            </c:numRef>
          </c:val>
          <c:shape val="cylinder"/>
          <c:extLst xmlns:c16r2="http://schemas.microsoft.com/office/drawing/2015/06/chart">
            <c:ext xmlns:c16="http://schemas.microsoft.com/office/drawing/2014/chart" uri="{C3380CC4-5D6E-409C-BE32-E72D297353CC}">
              <c16:uniqueId val="{00000002-F07F-4F35-B13A-FFA64F8E4895}"/>
            </c:ext>
          </c:extLst>
        </c:ser>
        <c:dLbls>
          <c:showLegendKey val="0"/>
          <c:showVal val="0"/>
          <c:showCatName val="0"/>
          <c:showSerName val="0"/>
          <c:showPercent val="0"/>
          <c:showBubbleSize val="0"/>
        </c:dLbls>
        <c:gapWidth val="219"/>
        <c:shape val="box"/>
        <c:axId val="198547376"/>
        <c:axId val="198539216"/>
        <c:axId val="0"/>
      </c:bar3DChart>
      <c:catAx>
        <c:axId val="198547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9216"/>
        <c:crosses val="autoZero"/>
        <c:auto val="1"/>
        <c:lblAlgn val="ctr"/>
        <c:lblOffset val="100"/>
        <c:noMultiLvlLbl val="0"/>
      </c:catAx>
      <c:valAx>
        <c:axId val="198539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47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2021 / </a:t>
            </a:r>
            <a:r>
              <a:rPr lang="es-MX" sz="1680" b="0" i="0" u="none" strike="noStrike" baseline="0">
                <a:effectLst/>
              </a:rPr>
              <a:t>Aspirantes </a:t>
            </a:r>
            <a:r>
              <a:rPr lang="es-MX"/>
              <a:t>2019</a:t>
            </a:r>
          </a:p>
        </c:rich>
      </c:tx>
      <c:layout>
        <c:manualLayout>
          <c:xMode val="edge"/>
          <c:yMode val="edge"/>
          <c:x val="0.28682255313211052"/>
          <c:y val="1.075846925901537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Aspirantes!$O$24</c:f>
              <c:strCache>
                <c:ptCount val="1"/>
                <c:pt idx="0">
                  <c:v>2021/2019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DDE0-492D-98C6-B28FFDDD4B57}"/>
              </c:ext>
            </c:extLst>
          </c:dPt>
          <c:cat>
            <c:strRef>
              <c:f>Aspirantes!$B$35:$B$38</c:f>
              <c:strCache>
                <c:ptCount val="4"/>
                <c:pt idx="0">
                  <c:v>DCBI</c:v>
                </c:pt>
                <c:pt idx="1">
                  <c:v>DCBS</c:v>
                </c:pt>
                <c:pt idx="2">
                  <c:v>DCSH</c:v>
                </c:pt>
                <c:pt idx="3">
                  <c:v>UAML</c:v>
                </c:pt>
              </c:strCache>
            </c:strRef>
          </c:cat>
          <c:val>
            <c:numRef>
              <c:f>Aspirantes!$O$35:$O$38</c:f>
              <c:numCache>
                <c:formatCode>0%</c:formatCode>
                <c:ptCount val="4"/>
                <c:pt idx="0">
                  <c:v>0.68225806451612903</c:v>
                </c:pt>
                <c:pt idx="1">
                  <c:v>0.78540772532188841</c:v>
                </c:pt>
                <c:pt idx="2">
                  <c:v>0.92366412213740456</c:v>
                </c:pt>
                <c:pt idx="3">
                  <c:v>0.78949903660886322</c:v>
                </c:pt>
              </c:numCache>
            </c:numRef>
          </c:val>
          <c:shape val="cylinder"/>
          <c:extLst xmlns:c16r2="http://schemas.microsoft.com/office/drawing/2015/06/chart">
            <c:ext xmlns:c16="http://schemas.microsoft.com/office/drawing/2014/chart" uri="{C3380CC4-5D6E-409C-BE32-E72D297353CC}">
              <c16:uniqueId val="{00000002-DDE0-492D-98C6-B28FFDDD4B57}"/>
            </c:ext>
          </c:extLst>
        </c:ser>
        <c:dLbls>
          <c:showLegendKey val="0"/>
          <c:showVal val="0"/>
          <c:showCatName val="0"/>
          <c:showSerName val="0"/>
          <c:showPercent val="0"/>
          <c:showBubbleSize val="0"/>
        </c:dLbls>
        <c:gapWidth val="219"/>
        <c:shape val="box"/>
        <c:axId val="198539760"/>
        <c:axId val="198516368"/>
        <c:axId val="0"/>
      </c:bar3DChart>
      <c:catAx>
        <c:axId val="198539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16368"/>
        <c:crosses val="autoZero"/>
        <c:auto val="1"/>
        <c:lblAlgn val="ctr"/>
        <c:lblOffset val="100"/>
        <c:noMultiLvlLbl val="0"/>
      </c:catAx>
      <c:valAx>
        <c:axId val="19851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sexo'!$X$6:$AH$6</c:f>
              <c:numCache>
                <c:formatCode>0%</c:formatCode>
                <c:ptCount val="11"/>
                <c:pt idx="0">
                  <c:v>0.30882352941176472</c:v>
                </c:pt>
                <c:pt idx="1">
                  <c:v>0.42857142857142855</c:v>
                </c:pt>
                <c:pt idx="2">
                  <c:v>0.32786885245901637</c:v>
                </c:pt>
                <c:pt idx="3">
                  <c:v>0.47222222222222221</c:v>
                </c:pt>
                <c:pt idx="4">
                  <c:v>0.41111111111111109</c:v>
                </c:pt>
                <c:pt idx="5">
                  <c:v>0.25274725274725274</c:v>
                </c:pt>
                <c:pt idx="6">
                  <c:v>0.3</c:v>
                </c:pt>
                <c:pt idx="7">
                  <c:v>0.25252525252525254</c:v>
                </c:pt>
                <c:pt idx="8">
                  <c:v>0.20322580645161289</c:v>
                </c:pt>
                <c:pt idx="9">
                  <c:v>0.2231139646869984</c:v>
                </c:pt>
                <c:pt idx="10">
                  <c:v>0.2458628841607565</c:v>
                </c:pt>
              </c:numCache>
            </c:numRef>
          </c:yVal>
          <c:smooth val="0"/>
          <c:extLst xmlns:c16r2="http://schemas.microsoft.com/office/drawing/2015/06/chart">
            <c:ext xmlns:c16="http://schemas.microsoft.com/office/drawing/2014/chart" uri="{C3380CC4-5D6E-409C-BE32-E72D297353CC}">
              <c16:uniqueId val="{00000000-0B98-4FB4-AE77-E2A2DC3089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sexo'!$X$7:$AH$7</c:f>
              <c:numCache>
                <c:formatCode>0%</c:formatCode>
                <c:ptCount val="11"/>
                <c:pt idx="0">
                  <c:v>0.64</c:v>
                </c:pt>
                <c:pt idx="1">
                  <c:v>0.60810810810810811</c:v>
                </c:pt>
                <c:pt idx="2">
                  <c:v>0.67500000000000004</c:v>
                </c:pt>
                <c:pt idx="3">
                  <c:v>0.60204081632653061</c:v>
                </c:pt>
                <c:pt idx="4">
                  <c:v>0.67708333333333337</c:v>
                </c:pt>
                <c:pt idx="5">
                  <c:v>0.6791666666666667</c:v>
                </c:pt>
                <c:pt idx="6">
                  <c:v>0.7023346303501945</c:v>
                </c:pt>
                <c:pt idx="7">
                  <c:v>0.76873661670235549</c:v>
                </c:pt>
                <c:pt idx="8">
                  <c:v>0.73390557939914158</c:v>
                </c:pt>
                <c:pt idx="9">
                  <c:v>0.76185101580135439</c:v>
                </c:pt>
                <c:pt idx="10">
                  <c:v>0.73770491803278693</c:v>
                </c:pt>
              </c:numCache>
            </c:numRef>
          </c:yVal>
          <c:smooth val="0"/>
          <c:extLst xmlns:c16r2="http://schemas.microsoft.com/office/drawing/2015/06/chart">
            <c:ext xmlns:c16="http://schemas.microsoft.com/office/drawing/2014/chart" uri="{C3380CC4-5D6E-409C-BE32-E72D297353CC}">
              <c16:uniqueId val="{00000001-0B98-4FB4-AE77-E2A2DC3089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sexo'!$X$8:$AH$8</c:f>
              <c:numCache>
                <c:formatCode>0%</c:formatCode>
                <c:ptCount val="11"/>
                <c:pt idx="0">
                  <c:v>0.59171597633136097</c:v>
                </c:pt>
                <c:pt idx="1">
                  <c:v>0.51388888888888884</c:v>
                </c:pt>
                <c:pt idx="2">
                  <c:v>0.5580357142857143</c:v>
                </c:pt>
                <c:pt idx="3">
                  <c:v>0.52439024390243905</c:v>
                </c:pt>
                <c:pt idx="4">
                  <c:v>0.57013574660633481</c:v>
                </c:pt>
                <c:pt idx="5">
                  <c:v>0.53754940711462451</c:v>
                </c:pt>
                <c:pt idx="6">
                  <c:v>0.53899082568807344</c:v>
                </c:pt>
                <c:pt idx="7">
                  <c:v>0.53886925795053009</c:v>
                </c:pt>
                <c:pt idx="8">
                  <c:v>0.52099236641221369</c:v>
                </c:pt>
                <c:pt idx="9">
                  <c:v>0.52062868369351667</c:v>
                </c:pt>
                <c:pt idx="10">
                  <c:v>0.53099173553719003</c:v>
                </c:pt>
              </c:numCache>
            </c:numRef>
          </c:yVal>
          <c:smooth val="0"/>
          <c:extLst xmlns:c16r2="http://schemas.microsoft.com/office/drawing/2015/06/chart">
            <c:ext xmlns:c16="http://schemas.microsoft.com/office/drawing/2014/chart" uri="{C3380CC4-5D6E-409C-BE32-E72D297353CC}">
              <c16:uniqueId val="{00000002-0B98-4FB4-AE77-E2A2DC30897F}"/>
            </c:ext>
          </c:extLst>
        </c:ser>
        <c:ser>
          <c:idx val="3"/>
          <c:order val="3"/>
          <c:tx>
            <c:strRef>
              <c:f>'Aspirantes por sexo'!$A$9</c:f>
              <c:strCache>
                <c:ptCount val="1"/>
                <c:pt idx="0">
                  <c:v>UAML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'Aspirantes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sexo'!$X$9:$AH$9</c:f>
              <c:numCache>
                <c:formatCode>0%</c:formatCode>
                <c:ptCount val="11"/>
                <c:pt idx="0">
                  <c:v>0.56553398058252424</c:v>
                </c:pt>
                <c:pt idx="1">
                  <c:v>0.53591160220994472</c:v>
                </c:pt>
                <c:pt idx="2">
                  <c:v>0.56853932584269662</c:v>
                </c:pt>
                <c:pt idx="3">
                  <c:v>0.53212851405622486</c:v>
                </c:pt>
                <c:pt idx="4">
                  <c:v>0.57872928176795579</c:v>
                </c:pt>
                <c:pt idx="5">
                  <c:v>0.54719235364396657</c:v>
                </c:pt>
                <c:pt idx="6">
                  <c:v>0.53037037037037038</c:v>
                </c:pt>
                <c:pt idx="7">
                  <c:v>0.57543859649122808</c:v>
                </c:pt>
                <c:pt idx="8">
                  <c:v>0.52167630057803471</c:v>
                </c:pt>
                <c:pt idx="9">
                  <c:v>0.53468780971258667</c:v>
                </c:pt>
                <c:pt idx="10">
                  <c:v>0.549725442342892</c:v>
                </c:pt>
              </c:numCache>
            </c:numRef>
          </c:yVal>
          <c:smooth val="0"/>
          <c:extLst xmlns:c16r2="http://schemas.microsoft.com/office/drawing/2015/06/chart">
            <c:ext xmlns:c16="http://schemas.microsoft.com/office/drawing/2014/chart" uri="{C3380CC4-5D6E-409C-BE32-E72D297353CC}">
              <c16:uniqueId val="{00000000-D0F9-2646-A2E9-0E95BA824F1A}"/>
            </c:ext>
          </c:extLst>
        </c:ser>
        <c:dLbls>
          <c:showLegendKey val="0"/>
          <c:showVal val="0"/>
          <c:showCatName val="0"/>
          <c:showSerName val="0"/>
          <c:showPercent val="0"/>
          <c:showBubbleSize val="0"/>
        </c:dLbls>
        <c:axId val="198541392"/>
        <c:axId val="198518544"/>
      </c:scatterChart>
      <c:valAx>
        <c:axId val="198541392"/>
        <c:scaling>
          <c:orientation val="minMax"/>
          <c:max val="2021"/>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8518544"/>
        <c:crosses val="autoZero"/>
        <c:crossBetween val="midCat"/>
      </c:valAx>
      <c:valAx>
        <c:axId val="19851854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85413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ACUMULADO (MUJERES/TOTAL)</a:t>
            </a:r>
          </a:p>
        </c:rich>
      </c:tx>
      <c:layout>
        <c:manualLayout>
          <c:xMode val="edge"/>
          <c:yMode val="edge"/>
          <c:x val="0.157054513063395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sexo'!$BE$6:$BO$6</c:f>
              <c:numCache>
                <c:formatCode>0%</c:formatCode>
                <c:ptCount val="11"/>
                <c:pt idx="0">
                  <c:v>0.30882352941176472</c:v>
                </c:pt>
                <c:pt idx="1">
                  <c:v>0.34951456310679613</c:v>
                </c:pt>
                <c:pt idx="2">
                  <c:v>0.34146341463414637</c:v>
                </c:pt>
                <c:pt idx="3">
                  <c:v>0.38135593220338981</c:v>
                </c:pt>
                <c:pt idx="4">
                  <c:v>0.38957055214723929</c:v>
                </c:pt>
                <c:pt idx="5">
                  <c:v>0.35971223021582732</c:v>
                </c:pt>
                <c:pt idx="6">
                  <c:v>0.33047735618115054</c:v>
                </c:pt>
                <c:pt idx="7">
                  <c:v>0.30106707317073172</c:v>
                </c:pt>
                <c:pt idx="8">
                  <c:v>0.26966873706004141</c:v>
                </c:pt>
                <c:pt idx="9">
                  <c:v>0.2583170254403131</c:v>
                </c:pt>
                <c:pt idx="10">
                  <c:v>0.25654801880456685</c:v>
                </c:pt>
              </c:numCache>
            </c:numRef>
          </c:yVal>
          <c:smooth val="0"/>
          <c:extLst xmlns:c16r2="http://schemas.microsoft.com/office/drawing/2015/06/chart">
            <c:ext xmlns:c16="http://schemas.microsoft.com/office/drawing/2014/chart" uri="{C3380CC4-5D6E-409C-BE32-E72D297353CC}">
              <c16:uniqueId val="{00000000-54D9-425A-BAC8-7ABF8CB12B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sexo'!$BE$7:$BO$7</c:f>
              <c:numCache>
                <c:formatCode>0%</c:formatCode>
                <c:ptCount val="11"/>
                <c:pt idx="0">
                  <c:v>0.64</c:v>
                </c:pt>
                <c:pt idx="1">
                  <c:v>0.63052208835341361</c:v>
                </c:pt>
                <c:pt idx="2">
                  <c:v>0.64792176039119809</c:v>
                </c:pt>
                <c:pt idx="3">
                  <c:v>0.63905325443786987</c:v>
                </c:pt>
                <c:pt idx="4">
                  <c:v>0.64949928469241769</c:v>
                </c:pt>
                <c:pt idx="5">
                  <c:v>0.6570820021299254</c:v>
                </c:pt>
                <c:pt idx="6">
                  <c:v>0.67309015829318652</c:v>
                </c:pt>
                <c:pt idx="7">
                  <c:v>0.71051529116045242</c:v>
                </c:pt>
                <c:pt idx="8">
                  <c:v>0.71708345887315461</c:v>
                </c:pt>
                <c:pt idx="9">
                  <c:v>0.72651605231866823</c:v>
                </c:pt>
                <c:pt idx="10">
                  <c:v>0.72817500506380395</c:v>
                </c:pt>
              </c:numCache>
            </c:numRef>
          </c:yVal>
          <c:smooth val="0"/>
          <c:extLst xmlns:c16r2="http://schemas.microsoft.com/office/drawing/2015/06/chart">
            <c:ext xmlns:c16="http://schemas.microsoft.com/office/drawing/2014/chart" uri="{C3380CC4-5D6E-409C-BE32-E72D297353CC}">
              <c16:uniqueId val="{00000001-54D9-425A-BAC8-7ABF8CB12B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sexo'!$BE$8:$BO$8</c:f>
              <c:numCache>
                <c:formatCode>0%</c:formatCode>
                <c:ptCount val="11"/>
                <c:pt idx="0">
                  <c:v>0.59171597633136097</c:v>
                </c:pt>
                <c:pt idx="1">
                  <c:v>0.56846473029045641</c:v>
                </c:pt>
                <c:pt idx="2">
                  <c:v>0.5634408602150538</c:v>
                </c:pt>
                <c:pt idx="3">
                  <c:v>0.54728877679697352</c:v>
                </c:pt>
                <c:pt idx="4">
                  <c:v>0.55546558704453441</c:v>
                </c:pt>
                <c:pt idx="5">
                  <c:v>0.55025847214244683</c:v>
                </c:pt>
                <c:pt idx="6">
                  <c:v>0.54800183739090491</c:v>
                </c:pt>
                <c:pt idx="7">
                  <c:v>0.54611738971928547</c:v>
                </c:pt>
                <c:pt idx="8">
                  <c:v>0.54208754208754206</c:v>
                </c:pt>
                <c:pt idx="9">
                  <c:v>0.53919491525423724</c:v>
                </c:pt>
                <c:pt idx="10">
                  <c:v>0.53826291079812205</c:v>
                </c:pt>
              </c:numCache>
            </c:numRef>
          </c:yVal>
          <c:smooth val="0"/>
          <c:extLst xmlns:c16r2="http://schemas.microsoft.com/office/drawing/2015/06/chart">
            <c:ext xmlns:c16="http://schemas.microsoft.com/office/drawing/2014/chart" uri="{C3380CC4-5D6E-409C-BE32-E72D297353CC}">
              <c16:uniqueId val="{00000002-54D9-425A-BAC8-7ABF8CB12B7F}"/>
            </c:ext>
          </c:extLst>
        </c:ser>
        <c:ser>
          <c:idx val="3"/>
          <c:order val="3"/>
          <c:tx>
            <c:strRef>
              <c:f>'Aspirantes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 por sexo'!$BE$9:$BO$9</c:f>
              <c:numCache>
                <c:formatCode>0%</c:formatCode>
                <c:ptCount val="11"/>
                <c:pt idx="0">
                  <c:v>0.56553398058252424</c:v>
                </c:pt>
                <c:pt idx="1">
                  <c:v>0.55649241146711637</c:v>
                </c:pt>
                <c:pt idx="2">
                  <c:v>0.56165703275529866</c:v>
                </c:pt>
                <c:pt idx="3">
                  <c:v>0.55208333333333337</c:v>
                </c:pt>
                <c:pt idx="4">
                  <c:v>0.56061946902654869</c:v>
                </c:pt>
                <c:pt idx="5">
                  <c:v>0.5569906360994511</c:v>
                </c:pt>
                <c:pt idx="6">
                  <c:v>0.54890937710816279</c:v>
                </c:pt>
                <c:pt idx="7">
                  <c:v>0.55712511642347096</c:v>
                </c:pt>
                <c:pt idx="8">
                  <c:v>0.54848555999060811</c:v>
                </c:pt>
                <c:pt idx="9">
                  <c:v>0.54584282460136679</c:v>
                </c:pt>
                <c:pt idx="10">
                  <c:v>0.54636550308008214</c:v>
                </c:pt>
              </c:numCache>
            </c:numRef>
          </c:yVal>
          <c:smooth val="0"/>
          <c:extLst xmlns:c16r2="http://schemas.microsoft.com/office/drawing/2015/06/chart">
            <c:ext xmlns:c16="http://schemas.microsoft.com/office/drawing/2014/chart" uri="{C3380CC4-5D6E-409C-BE32-E72D297353CC}">
              <c16:uniqueId val="{00000003-54D9-425A-BAC8-7ABF8CB12B7F}"/>
            </c:ext>
          </c:extLst>
        </c:ser>
        <c:dLbls>
          <c:showLegendKey val="0"/>
          <c:showVal val="0"/>
          <c:showCatName val="0"/>
          <c:showSerName val="0"/>
          <c:showPercent val="0"/>
          <c:showBubbleSize val="0"/>
        </c:dLbls>
        <c:axId val="198544112"/>
        <c:axId val="198547920"/>
      </c:scatterChart>
      <c:valAx>
        <c:axId val="198544112"/>
        <c:scaling>
          <c:orientation val="minMax"/>
          <c:max val="2021"/>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8547920"/>
        <c:crosses val="autoZero"/>
        <c:crossBetween val="midCat"/>
      </c:valAx>
      <c:valAx>
        <c:axId val="19854792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8544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licenciatura UAML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Admisión!$C$23</c:f>
              <c:strCache>
                <c:ptCount val="1"/>
                <c:pt idx="0">
                  <c:v>2011</c:v>
                </c:pt>
              </c:strCache>
            </c:strRef>
          </c:tx>
          <c:spPr>
            <a:solidFill>
              <a:srgbClr val="FFCC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Admisión!$C$24:$C$32</c:f>
              <c:numCache>
                <c:formatCode>#,##0</c:formatCode>
                <c:ptCount val="9"/>
                <c:pt idx="0">
                  <c:v>59</c:v>
                </c:pt>
                <c:pt idx="3">
                  <c:v>67</c:v>
                </c:pt>
                <c:pt idx="7">
                  <c:v>81</c:v>
                </c:pt>
              </c:numCache>
            </c:numRef>
          </c:val>
          <c:shape val="cylinder"/>
          <c:extLst xmlns:c16r2="http://schemas.microsoft.com/office/drawing/2015/06/chart">
            <c:ext xmlns:c16="http://schemas.microsoft.com/office/drawing/2014/chart" uri="{C3380CC4-5D6E-409C-BE32-E72D297353CC}">
              <c16:uniqueId val="{00000000-A754-4ABD-8D82-0814CE207E81}"/>
            </c:ext>
          </c:extLst>
        </c:ser>
        <c:ser>
          <c:idx val="1"/>
          <c:order val="1"/>
          <c:tx>
            <c:strRef>
              <c:f>Admisión!$D$23</c:f>
              <c:strCache>
                <c:ptCount val="1"/>
                <c:pt idx="0">
                  <c:v>2012</c:v>
                </c:pt>
              </c:strCache>
            </c:strRef>
          </c:tx>
          <c:spPr>
            <a:solidFill>
              <a:srgbClr val="FF99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Admisión!$D$24:$D$32</c:f>
              <c:numCache>
                <c:formatCode>#,##0</c:formatCode>
                <c:ptCount val="9"/>
                <c:pt idx="0">
                  <c:v>33</c:v>
                </c:pt>
                <c:pt idx="3">
                  <c:v>39</c:v>
                </c:pt>
                <c:pt idx="7">
                  <c:v>37</c:v>
                </c:pt>
              </c:numCache>
            </c:numRef>
          </c:val>
          <c:shape val="cylinder"/>
          <c:extLst xmlns:c16r2="http://schemas.microsoft.com/office/drawing/2015/06/chart">
            <c:ext xmlns:c16="http://schemas.microsoft.com/office/drawing/2014/chart" uri="{C3380CC4-5D6E-409C-BE32-E72D297353CC}">
              <c16:uniqueId val="{00000001-A754-4ABD-8D82-0814CE207E81}"/>
            </c:ext>
          </c:extLst>
        </c:ser>
        <c:ser>
          <c:idx val="2"/>
          <c:order val="2"/>
          <c:tx>
            <c:strRef>
              <c:f>Admisión!$E$23</c:f>
              <c:strCache>
                <c:ptCount val="1"/>
                <c:pt idx="0">
                  <c:v>2013</c:v>
                </c:pt>
              </c:strCache>
            </c:strRef>
          </c:tx>
          <c:spPr>
            <a:solidFill>
              <a:srgbClr val="FF66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Admisión!$E$24:$E$32</c:f>
              <c:numCache>
                <c:formatCode>#,##0</c:formatCode>
                <c:ptCount val="9"/>
                <c:pt idx="0">
                  <c:v>48</c:v>
                </c:pt>
                <c:pt idx="3">
                  <c:v>74</c:v>
                </c:pt>
                <c:pt idx="6">
                  <c:v>22</c:v>
                </c:pt>
                <c:pt idx="7">
                  <c:v>67</c:v>
                </c:pt>
              </c:numCache>
            </c:numRef>
          </c:val>
          <c:shape val="cylinder"/>
          <c:extLst xmlns:c16r2="http://schemas.microsoft.com/office/drawing/2015/06/chart">
            <c:ext xmlns:c16="http://schemas.microsoft.com/office/drawing/2014/chart" uri="{C3380CC4-5D6E-409C-BE32-E72D297353CC}">
              <c16:uniqueId val="{00000002-A754-4ABD-8D82-0814CE207E81}"/>
            </c:ext>
          </c:extLst>
        </c:ser>
        <c:ser>
          <c:idx val="3"/>
          <c:order val="3"/>
          <c:tx>
            <c:strRef>
              <c:f>Admisión!$F$23</c:f>
              <c:strCache>
                <c:ptCount val="1"/>
                <c:pt idx="0">
                  <c:v>2014</c:v>
                </c:pt>
              </c:strCache>
            </c:strRef>
          </c:tx>
          <c:spPr>
            <a:solidFill>
              <a:srgbClr val="FF00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Admisión!$F$24:$F$32</c:f>
              <c:numCache>
                <c:formatCode>#,##0</c:formatCode>
                <c:ptCount val="9"/>
                <c:pt idx="0">
                  <c:v>57</c:v>
                </c:pt>
                <c:pt idx="3">
                  <c:v>66</c:v>
                </c:pt>
                <c:pt idx="6">
                  <c:v>25</c:v>
                </c:pt>
                <c:pt idx="7">
                  <c:v>41</c:v>
                </c:pt>
              </c:numCache>
            </c:numRef>
          </c:val>
          <c:shape val="cylinder"/>
          <c:extLst xmlns:c16r2="http://schemas.microsoft.com/office/drawing/2015/06/chart">
            <c:ext xmlns:c16="http://schemas.microsoft.com/office/drawing/2014/chart" uri="{C3380CC4-5D6E-409C-BE32-E72D297353CC}">
              <c16:uniqueId val="{00000003-A754-4ABD-8D82-0814CE207E81}"/>
            </c:ext>
          </c:extLst>
        </c:ser>
        <c:ser>
          <c:idx val="4"/>
          <c:order val="4"/>
          <c:tx>
            <c:strRef>
              <c:f>Admisión!$G$23</c:f>
              <c:strCache>
                <c:ptCount val="1"/>
                <c:pt idx="0">
                  <c:v>2015</c:v>
                </c:pt>
              </c:strCache>
            </c:strRef>
          </c:tx>
          <c:spPr>
            <a:solidFill>
              <a:srgbClr val="CC00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Admisión!$G$24:$G$32</c:f>
              <c:numCache>
                <c:formatCode>#,##0</c:formatCode>
                <c:ptCount val="9"/>
                <c:pt idx="0">
                  <c:v>79</c:v>
                </c:pt>
                <c:pt idx="3">
                  <c:v>85</c:v>
                </c:pt>
                <c:pt idx="6">
                  <c:v>28</c:v>
                </c:pt>
                <c:pt idx="7">
                  <c:v>50</c:v>
                </c:pt>
              </c:numCache>
            </c:numRef>
          </c:val>
          <c:shape val="cylinder"/>
          <c:extLst xmlns:c16r2="http://schemas.microsoft.com/office/drawing/2015/06/chart">
            <c:ext xmlns:c16="http://schemas.microsoft.com/office/drawing/2014/chart" uri="{C3380CC4-5D6E-409C-BE32-E72D297353CC}">
              <c16:uniqueId val="{00000004-A754-4ABD-8D82-0814CE207E81}"/>
            </c:ext>
          </c:extLst>
        </c:ser>
        <c:ser>
          <c:idx val="5"/>
          <c:order val="5"/>
          <c:tx>
            <c:strRef>
              <c:f>Admisión!$H$23</c:f>
              <c:strCache>
                <c:ptCount val="1"/>
                <c:pt idx="0">
                  <c:v>2016</c:v>
                </c:pt>
              </c:strCache>
            </c:strRef>
          </c:tx>
          <c:spPr>
            <a:solidFill>
              <a:srgbClr val="9900CC"/>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Admisión!$H$24:$H$32</c:f>
              <c:numCache>
                <c:formatCode>#,##0</c:formatCode>
                <c:ptCount val="9"/>
                <c:pt idx="0">
                  <c:v>63</c:v>
                </c:pt>
                <c:pt idx="3">
                  <c:v>100</c:v>
                </c:pt>
                <c:pt idx="6">
                  <c:v>37</c:v>
                </c:pt>
                <c:pt idx="7">
                  <c:v>78</c:v>
                </c:pt>
              </c:numCache>
            </c:numRef>
          </c:val>
          <c:shape val="cylinder"/>
          <c:extLst xmlns:c16r2="http://schemas.microsoft.com/office/drawing/2015/06/chart">
            <c:ext xmlns:c16="http://schemas.microsoft.com/office/drawing/2014/chart" uri="{C3380CC4-5D6E-409C-BE32-E72D297353CC}">
              <c16:uniqueId val="{00000005-A754-4ABD-8D82-0814CE207E81}"/>
            </c:ext>
          </c:extLst>
        </c:ser>
        <c:ser>
          <c:idx val="6"/>
          <c:order val="6"/>
          <c:tx>
            <c:strRef>
              <c:f>Admisión!$I$23</c:f>
              <c:strCache>
                <c:ptCount val="1"/>
                <c:pt idx="0">
                  <c:v>2017</c:v>
                </c:pt>
              </c:strCache>
            </c:strRef>
          </c:tx>
          <c:spPr>
            <a:solidFill>
              <a:srgbClr val="660066"/>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Admisión!$I$24:$I$32</c:f>
              <c:numCache>
                <c:formatCode>#,##0</c:formatCode>
                <c:ptCount val="9"/>
                <c:pt idx="0">
                  <c:v>63</c:v>
                </c:pt>
                <c:pt idx="1">
                  <c:v>76</c:v>
                </c:pt>
                <c:pt idx="3">
                  <c:v>74</c:v>
                </c:pt>
                <c:pt idx="4">
                  <c:v>39</c:v>
                </c:pt>
                <c:pt idx="6">
                  <c:v>46</c:v>
                </c:pt>
                <c:pt idx="7">
                  <c:v>79</c:v>
                </c:pt>
              </c:numCache>
            </c:numRef>
          </c:val>
          <c:shape val="cylinder"/>
          <c:extLst xmlns:c16r2="http://schemas.microsoft.com/office/drawing/2015/06/chart">
            <c:ext xmlns:c16="http://schemas.microsoft.com/office/drawing/2014/chart" uri="{C3380CC4-5D6E-409C-BE32-E72D297353CC}">
              <c16:uniqueId val="{00000006-A754-4ABD-8D82-0814CE207E81}"/>
            </c:ext>
          </c:extLst>
        </c:ser>
        <c:ser>
          <c:idx val="7"/>
          <c:order val="7"/>
          <c:tx>
            <c:strRef>
              <c:f>Admisión!$J$23</c:f>
              <c:strCache>
                <c:ptCount val="1"/>
                <c:pt idx="0">
                  <c:v>2018</c:v>
                </c:pt>
              </c:strCache>
            </c:strRef>
          </c:tx>
          <c:spPr>
            <a:solidFill>
              <a:sysClr val="window" lastClr="FFFFFF">
                <a:lumMod val="50000"/>
              </a:sys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Admisión!$J$24:$J$32</c:f>
              <c:numCache>
                <c:formatCode>#,##0</c:formatCode>
                <c:ptCount val="9"/>
                <c:pt idx="0">
                  <c:v>50</c:v>
                </c:pt>
                <c:pt idx="1">
                  <c:v>65</c:v>
                </c:pt>
                <c:pt idx="2">
                  <c:v>43</c:v>
                </c:pt>
                <c:pt idx="3">
                  <c:v>52</c:v>
                </c:pt>
                <c:pt idx="4">
                  <c:v>52</c:v>
                </c:pt>
                <c:pt idx="5">
                  <c:v>32</c:v>
                </c:pt>
                <c:pt idx="6">
                  <c:v>37</c:v>
                </c:pt>
                <c:pt idx="7">
                  <c:v>59</c:v>
                </c:pt>
                <c:pt idx="8">
                  <c:v>68</c:v>
                </c:pt>
              </c:numCache>
            </c:numRef>
          </c:val>
          <c:shape val="cylinder"/>
          <c:extLst xmlns:c16r2="http://schemas.microsoft.com/office/drawing/2015/06/chart">
            <c:ext xmlns:c16="http://schemas.microsoft.com/office/drawing/2014/chart" uri="{C3380CC4-5D6E-409C-BE32-E72D297353CC}">
              <c16:uniqueId val="{00000000-1F0E-4C63-A0F6-E20445ACDA0A}"/>
            </c:ext>
          </c:extLst>
        </c:ser>
        <c:ser>
          <c:idx val="8"/>
          <c:order val="8"/>
          <c:tx>
            <c:strRef>
              <c:f>Admisión!$K$23</c:f>
              <c:strCache>
                <c:ptCount val="1"/>
                <c:pt idx="0">
                  <c:v>2019</c:v>
                </c:pt>
              </c:strCache>
            </c:strRef>
          </c:tx>
          <c:spPr>
            <a:solidFill>
              <a:srgbClr val="8064A2">
                <a:lumMod val="60000"/>
                <a:lumOff val="40000"/>
              </a:srgb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Admisión!$K$24:$K$32</c:f>
              <c:numCache>
                <c:formatCode>#,##0</c:formatCode>
                <c:ptCount val="9"/>
                <c:pt idx="0">
                  <c:v>56</c:v>
                </c:pt>
                <c:pt idx="1">
                  <c:v>72</c:v>
                </c:pt>
                <c:pt idx="2">
                  <c:v>67</c:v>
                </c:pt>
                <c:pt idx="3">
                  <c:v>49</c:v>
                </c:pt>
                <c:pt idx="4">
                  <c:v>46</c:v>
                </c:pt>
                <c:pt idx="5">
                  <c:v>45</c:v>
                </c:pt>
                <c:pt idx="6">
                  <c:v>34</c:v>
                </c:pt>
                <c:pt idx="7">
                  <c:v>67</c:v>
                </c:pt>
                <c:pt idx="8">
                  <c:v>35</c:v>
                </c:pt>
              </c:numCache>
            </c:numRef>
          </c:val>
          <c:shape val="cylinder"/>
          <c:extLst xmlns:c16r2="http://schemas.microsoft.com/office/drawing/2015/06/chart">
            <c:ext xmlns:c16="http://schemas.microsoft.com/office/drawing/2014/chart" uri="{C3380CC4-5D6E-409C-BE32-E72D297353CC}">
              <c16:uniqueId val="{00000000-9D7A-4BD8-89EF-23A0E66E140A}"/>
            </c:ext>
          </c:extLst>
        </c:ser>
        <c:ser>
          <c:idx val="9"/>
          <c:order val="9"/>
          <c:tx>
            <c:strRef>
              <c:f>Admisión!$L$23</c:f>
              <c:strCache>
                <c:ptCount val="1"/>
                <c:pt idx="0">
                  <c:v>2020</c:v>
                </c:pt>
              </c:strCache>
            </c:strRef>
          </c:tx>
          <c:spPr>
            <a:solidFill>
              <a:schemeClr val="accent4">
                <a:lumMod val="60000"/>
              </a:scheme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Admisión!$L$24:$L$32</c:f>
              <c:numCache>
                <c:formatCode>#,##0</c:formatCode>
                <c:ptCount val="9"/>
                <c:pt idx="0">
                  <c:v>43</c:v>
                </c:pt>
                <c:pt idx="1">
                  <c:v>54</c:v>
                </c:pt>
                <c:pt idx="2">
                  <c:v>69</c:v>
                </c:pt>
                <c:pt idx="3">
                  <c:v>54</c:v>
                </c:pt>
                <c:pt idx="4">
                  <c:v>49</c:v>
                </c:pt>
                <c:pt idx="5">
                  <c:v>49</c:v>
                </c:pt>
                <c:pt idx="6">
                  <c:v>37</c:v>
                </c:pt>
                <c:pt idx="7">
                  <c:v>72</c:v>
                </c:pt>
                <c:pt idx="8">
                  <c:v>50</c:v>
                </c:pt>
              </c:numCache>
            </c:numRef>
          </c:val>
          <c:shape val="cylinder"/>
          <c:extLst xmlns:c16r2="http://schemas.microsoft.com/office/drawing/2015/06/chart">
            <c:ext xmlns:c16="http://schemas.microsoft.com/office/drawing/2014/chart" uri="{C3380CC4-5D6E-409C-BE32-E72D297353CC}">
              <c16:uniqueId val="{00000001-85B6-4DD7-A62B-D4AD459BCF12}"/>
            </c:ext>
          </c:extLst>
        </c:ser>
        <c:ser>
          <c:idx val="10"/>
          <c:order val="10"/>
          <c:tx>
            <c:strRef>
              <c:f>Admisión!$M$23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Admisión!$M$24:$M$32</c:f>
              <c:numCache>
                <c:formatCode>#,##0</c:formatCode>
                <c:ptCount val="9"/>
                <c:pt idx="0">
                  <c:v>22</c:v>
                </c:pt>
                <c:pt idx="1">
                  <c:v>62</c:v>
                </c:pt>
                <c:pt idx="2">
                  <c:v>68</c:v>
                </c:pt>
                <c:pt idx="3">
                  <c:v>46</c:v>
                </c:pt>
                <c:pt idx="4">
                  <c:v>54</c:v>
                </c:pt>
                <c:pt idx="5">
                  <c:v>52</c:v>
                </c:pt>
                <c:pt idx="6">
                  <c:v>48</c:v>
                </c:pt>
                <c:pt idx="7">
                  <c:v>68</c:v>
                </c:pt>
                <c:pt idx="8">
                  <c:v>42</c:v>
                </c:pt>
              </c:numCache>
            </c:numRef>
          </c:val>
          <c:shape val="cylinder"/>
          <c:extLst xmlns:c16r2="http://schemas.microsoft.com/office/drawing/2015/06/chart">
            <c:ext xmlns:c16="http://schemas.microsoft.com/office/drawing/2014/chart" uri="{C3380CC4-5D6E-409C-BE32-E72D297353CC}">
              <c16:uniqueId val="{00000000-BDA5-984C-A056-5A6407CE6D7B}"/>
            </c:ext>
          </c:extLst>
        </c:ser>
        <c:dLbls>
          <c:showLegendKey val="0"/>
          <c:showVal val="0"/>
          <c:showCatName val="0"/>
          <c:showSerName val="0"/>
          <c:showPercent val="0"/>
          <c:showBubbleSize val="0"/>
        </c:dLbls>
        <c:gapWidth val="219"/>
        <c:shape val="box"/>
        <c:axId val="198517456"/>
        <c:axId val="198519088"/>
        <c:axId val="0"/>
      </c:bar3DChart>
      <c:catAx>
        <c:axId val="19851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8519088"/>
        <c:crosses val="autoZero"/>
        <c:auto val="1"/>
        <c:lblAlgn val="ctr"/>
        <c:lblOffset val="100"/>
        <c:noMultiLvlLbl val="0"/>
      </c:catAx>
      <c:valAx>
        <c:axId val="198519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851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2021 / </a:t>
            </a:r>
            <a:r>
              <a:rPr lang="es-MX" sz="1680" b="0" i="0" u="none" strike="noStrike" baseline="0">
                <a:effectLst/>
              </a:rPr>
              <a:t>Admisión</a:t>
            </a:r>
            <a:r>
              <a:rPr lang="es-MX"/>
              <a:t>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Admisión!$N$23</c:f>
              <c:strCache>
                <c:ptCount val="1"/>
                <c:pt idx="0">
                  <c:v>2021/2020</c:v>
                </c:pt>
              </c:strCache>
            </c:strRef>
          </c:tx>
          <c:spPr>
            <a:solidFill>
              <a:srgbClr val="AD25A8"/>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Admisión!$N$24:$N$32</c:f>
              <c:numCache>
                <c:formatCode>0%</c:formatCode>
                <c:ptCount val="9"/>
                <c:pt idx="0">
                  <c:v>0.51162790697674421</c:v>
                </c:pt>
                <c:pt idx="1">
                  <c:v>1.1481481481481481</c:v>
                </c:pt>
                <c:pt idx="2">
                  <c:v>0.98550724637681164</c:v>
                </c:pt>
                <c:pt idx="3">
                  <c:v>0.85185185185185186</c:v>
                </c:pt>
                <c:pt idx="4">
                  <c:v>1.1020408163265305</c:v>
                </c:pt>
                <c:pt idx="5">
                  <c:v>1.0612244897959184</c:v>
                </c:pt>
                <c:pt idx="6">
                  <c:v>1.2972972972972974</c:v>
                </c:pt>
                <c:pt idx="7">
                  <c:v>0.94444444444444442</c:v>
                </c:pt>
                <c:pt idx="8">
                  <c:v>0.84</c:v>
                </c:pt>
              </c:numCache>
            </c:numRef>
          </c:val>
          <c:shape val="cylinder"/>
          <c:extLst xmlns:c16r2="http://schemas.microsoft.com/office/drawing/2015/06/chart">
            <c:ext xmlns:c16="http://schemas.microsoft.com/office/drawing/2014/chart" uri="{C3380CC4-5D6E-409C-BE32-E72D297353CC}">
              <c16:uniqueId val="{00000000-59B3-452B-B8C2-DF24035AB832}"/>
            </c:ext>
          </c:extLst>
        </c:ser>
        <c:dLbls>
          <c:showLegendKey val="0"/>
          <c:showVal val="0"/>
          <c:showCatName val="0"/>
          <c:showSerName val="0"/>
          <c:showPercent val="0"/>
          <c:showBubbleSize val="0"/>
        </c:dLbls>
        <c:gapWidth val="219"/>
        <c:shape val="box"/>
        <c:axId val="198520176"/>
        <c:axId val="198520720"/>
        <c:axId val="0"/>
      </c:bar3DChart>
      <c:catAx>
        <c:axId val="1985201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0720"/>
        <c:crosses val="autoZero"/>
        <c:auto val="1"/>
        <c:lblAlgn val="ctr"/>
        <c:lblOffset val="100"/>
        <c:noMultiLvlLbl val="0"/>
      </c:catAx>
      <c:valAx>
        <c:axId val="19852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0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2021 / </a:t>
            </a:r>
            <a:r>
              <a:rPr lang="es-MX" sz="1680" b="0" i="0" u="none" strike="noStrike" baseline="0">
                <a:effectLst/>
              </a:rPr>
              <a:t>Admisión</a:t>
            </a:r>
            <a:r>
              <a:rPr lang="es-MX"/>
              <a:t>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Admisión!$N$23</c:f>
              <c:strCache>
                <c:ptCount val="1"/>
                <c:pt idx="0">
                  <c:v>2021/2020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4159-470D-B3AB-2F80144D10A1}"/>
              </c:ext>
            </c:extLst>
          </c:dPt>
          <c:cat>
            <c:strRef>
              <c:f>Admisión!$B$34:$B$37</c:f>
              <c:strCache>
                <c:ptCount val="4"/>
                <c:pt idx="0">
                  <c:v>DCBI</c:v>
                </c:pt>
                <c:pt idx="1">
                  <c:v>DCBS</c:v>
                </c:pt>
                <c:pt idx="2">
                  <c:v>DCSH</c:v>
                </c:pt>
                <c:pt idx="3">
                  <c:v>UAML</c:v>
                </c:pt>
              </c:strCache>
            </c:strRef>
          </c:cat>
          <c:val>
            <c:numRef>
              <c:f>Admisión!$N$34:$N$37</c:f>
              <c:numCache>
                <c:formatCode>0%</c:formatCode>
                <c:ptCount val="4"/>
                <c:pt idx="0">
                  <c:v>0.91566265060240959</c:v>
                </c:pt>
                <c:pt idx="1">
                  <c:v>1</c:v>
                </c:pt>
                <c:pt idx="2">
                  <c:v>0.99371069182389937</c:v>
                </c:pt>
                <c:pt idx="3">
                  <c:v>0.96855345911949686</c:v>
                </c:pt>
              </c:numCache>
            </c:numRef>
          </c:val>
          <c:shape val="cylinder"/>
          <c:extLst xmlns:c16r2="http://schemas.microsoft.com/office/drawing/2015/06/chart">
            <c:ext xmlns:c16="http://schemas.microsoft.com/office/drawing/2014/chart" uri="{C3380CC4-5D6E-409C-BE32-E72D297353CC}">
              <c16:uniqueId val="{00000002-4159-470D-B3AB-2F80144D10A1}"/>
            </c:ext>
          </c:extLst>
        </c:ser>
        <c:dLbls>
          <c:showLegendKey val="0"/>
          <c:showVal val="0"/>
          <c:showCatName val="0"/>
          <c:showSerName val="0"/>
          <c:showPercent val="0"/>
          <c:showBubbleSize val="0"/>
        </c:dLbls>
        <c:gapWidth val="219"/>
        <c:shape val="box"/>
        <c:axId val="198522352"/>
        <c:axId val="198522896"/>
        <c:axId val="0"/>
      </c:bar3DChart>
      <c:catAx>
        <c:axId val="198522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2896"/>
        <c:crosses val="autoZero"/>
        <c:auto val="1"/>
        <c:lblAlgn val="ctr"/>
        <c:lblOffset val="100"/>
        <c:noMultiLvlLbl val="0"/>
      </c:catAx>
      <c:valAx>
        <c:axId val="19852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Privadas)</a:t>
            </a:r>
          </a:p>
        </c:rich>
      </c:tx>
      <c:layout>
        <c:manualLayout>
          <c:xMode val="edge"/>
          <c:yMode val="edge"/>
          <c:x val="0.34609317365421355"/>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ES'!$BU$12</c:f>
              <c:strCache>
                <c:ptCount val="1"/>
                <c:pt idx="0">
                  <c:v>México</c:v>
                </c:pt>
              </c:strCache>
            </c:strRef>
          </c:tx>
          <c:spPr>
            <a:solidFill>
              <a:schemeClr val="accent1"/>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ES'!$BV$12:$CE$12</c:f>
              <c:numCache>
                <c:formatCode>0%</c:formatCode>
                <c:ptCount val="10"/>
                <c:pt idx="0">
                  <c:v>0.7811465784135796</c:v>
                </c:pt>
                <c:pt idx="1">
                  <c:v>0.80441437411091732</c:v>
                </c:pt>
                <c:pt idx="2">
                  <c:v>0.77272683243410789</c:v>
                </c:pt>
                <c:pt idx="3">
                  <c:v>0.74556303329272888</c:v>
                </c:pt>
                <c:pt idx="4">
                  <c:v>0.77071718195641159</c:v>
                </c:pt>
                <c:pt idx="5">
                  <c:v>0.76432207089691306</c:v>
                </c:pt>
                <c:pt idx="6">
                  <c:v>0.73491137040836862</c:v>
                </c:pt>
                <c:pt idx="7">
                  <c:v>0.74634822077233409</c:v>
                </c:pt>
                <c:pt idx="8">
                  <c:v>0.72734059097978232</c:v>
                </c:pt>
                <c:pt idx="9">
                  <c:v>0.71424710946397207</c:v>
                </c:pt>
              </c:numCache>
            </c:numRef>
          </c:val>
          <c:shape val="cylinder"/>
          <c:extLst xmlns:c16r2="http://schemas.microsoft.com/office/drawing/2015/06/chart">
            <c:ext xmlns:c16="http://schemas.microsoft.com/office/drawing/2014/chart" uri="{C3380CC4-5D6E-409C-BE32-E72D297353CC}">
              <c16:uniqueId val="{00000000-5D5A-4640-9D39-64C973D98E86}"/>
            </c:ext>
          </c:extLst>
        </c:ser>
        <c:ser>
          <c:idx val="1"/>
          <c:order val="1"/>
          <c:tx>
            <c:strRef>
              <c:f>'Demanda-Ingreso ES'!$BU$13</c:f>
              <c:strCache>
                <c:ptCount val="1"/>
                <c:pt idx="0">
                  <c:v>Estado de México</c:v>
                </c:pt>
              </c:strCache>
            </c:strRef>
          </c:tx>
          <c:spPr>
            <a:solidFill>
              <a:schemeClr val="accent2"/>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ES'!$BV$13:$CE$13</c:f>
              <c:numCache>
                <c:formatCode>0%</c:formatCode>
                <c:ptCount val="10"/>
                <c:pt idx="0">
                  <c:v>0.93277434179969199</c:v>
                </c:pt>
                <c:pt idx="1">
                  <c:v>0.94421858555007532</c:v>
                </c:pt>
                <c:pt idx="2">
                  <c:v>0.93455070745981184</c:v>
                </c:pt>
                <c:pt idx="3">
                  <c:v>0.82096356681992044</c:v>
                </c:pt>
                <c:pt idx="4">
                  <c:v>0.8278298433152731</c:v>
                </c:pt>
                <c:pt idx="5">
                  <c:v>0.83671752973687374</c:v>
                </c:pt>
                <c:pt idx="6">
                  <c:v>0.78229929127454401</c:v>
                </c:pt>
                <c:pt idx="7">
                  <c:v>0.82288184968262246</c:v>
                </c:pt>
                <c:pt idx="8">
                  <c:v>0.76783349645920895</c:v>
                </c:pt>
                <c:pt idx="9">
                  <c:v>0.78105726015137067</c:v>
                </c:pt>
              </c:numCache>
            </c:numRef>
          </c:val>
          <c:shape val="cylinder"/>
          <c:extLst xmlns:c16r2="http://schemas.microsoft.com/office/drawing/2015/06/chart">
            <c:ext xmlns:c16="http://schemas.microsoft.com/office/drawing/2014/chart" uri="{C3380CC4-5D6E-409C-BE32-E72D297353CC}">
              <c16:uniqueId val="{00000001-5D5A-4640-9D39-64C973D98E86}"/>
            </c:ext>
          </c:extLst>
        </c:ser>
        <c:ser>
          <c:idx val="2"/>
          <c:order val="2"/>
          <c:tx>
            <c:strRef>
              <c:f>'Demanda-Ingreso ES'!$BU$14</c:f>
              <c:strCache>
                <c:ptCount val="1"/>
                <c:pt idx="0">
                  <c:v>Lerma y alrededores*</c:v>
                </c:pt>
              </c:strCache>
            </c:strRef>
          </c:tx>
          <c:spPr>
            <a:solidFill>
              <a:schemeClr val="accent3"/>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ES'!$BV$14:$CE$14</c:f>
              <c:numCache>
                <c:formatCode>0%</c:formatCode>
                <c:ptCount val="10"/>
                <c:pt idx="0">
                  <c:v>0.7367931704843208</c:v>
                </c:pt>
                <c:pt idx="1">
                  <c:v>0.84545389410331728</c:v>
                </c:pt>
                <c:pt idx="2">
                  <c:v>0.77127292787201762</c:v>
                </c:pt>
                <c:pt idx="3">
                  <c:v>0.75274796327427906</c:v>
                </c:pt>
                <c:pt idx="4">
                  <c:v>0.79253552928675786</c:v>
                </c:pt>
                <c:pt idx="5">
                  <c:v>0.81452787324517972</c:v>
                </c:pt>
                <c:pt idx="6">
                  <c:v>0.83994040334166975</c:v>
                </c:pt>
                <c:pt idx="7">
                  <c:v>0.84047619047619049</c:v>
                </c:pt>
                <c:pt idx="8">
                  <c:v>0.85266553067185979</c:v>
                </c:pt>
                <c:pt idx="9">
                  <c:v>0.78233687841333721</c:v>
                </c:pt>
              </c:numCache>
            </c:numRef>
          </c:val>
          <c:shape val="cylinder"/>
          <c:extLst xmlns:c16r2="http://schemas.microsoft.com/office/drawing/2015/06/chart">
            <c:ext xmlns:c16="http://schemas.microsoft.com/office/drawing/2014/chart" uri="{C3380CC4-5D6E-409C-BE32-E72D297353CC}">
              <c16:uniqueId val="{00000002-5D5A-4640-9D39-64C973D98E86}"/>
            </c:ext>
          </c:extLst>
        </c:ser>
        <c:dLbls>
          <c:showLegendKey val="0"/>
          <c:showVal val="0"/>
          <c:showCatName val="0"/>
          <c:showSerName val="0"/>
          <c:showPercent val="0"/>
          <c:showBubbleSize val="0"/>
        </c:dLbls>
        <c:gapWidth val="219"/>
        <c:shape val="box"/>
        <c:axId val="198515824"/>
        <c:axId val="198543568"/>
        <c:axId val="0"/>
      </c:bar3DChart>
      <c:catAx>
        <c:axId val="19851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43568"/>
        <c:crosses val="autoZero"/>
        <c:auto val="1"/>
        <c:lblAlgn val="ctr"/>
        <c:lblOffset val="100"/>
        <c:noMultiLvlLbl val="0"/>
      </c:catAx>
      <c:valAx>
        <c:axId val="19854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158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Admisión!$C$23</c:f>
              <c:strCache>
                <c:ptCount val="1"/>
                <c:pt idx="0">
                  <c:v>2011</c:v>
                </c:pt>
              </c:strCache>
            </c:strRef>
          </c:tx>
          <c:spPr>
            <a:solidFill>
              <a:srgbClr val="FFCCFF"/>
            </a:solidFill>
            <a:ln>
              <a:noFill/>
            </a:ln>
            <a:effectLst/>
            <a:sp3d/>
          </c:spPr>
          <c:invertIfNegative val="0"/>
          <c:cat>
            <c:strRef>
              <c:f>Admisión!$B$34:$B$36</c:f>
              <c:strCache>
                <c:ptCount val="3"/>
                <c:pt idx="0">
                  <c:v>DCBI</c:v>
                </c:pt>
                <c:pt idx="1">
                  <c:v>DCBS</c:v>
                </c:pt>
                <c:pt idx="2">
                  <c:v>DCSH</c:v>
                </c:pt>
              </c:strCache>
            </c:strRef>
          </c:cat>
          <c:val>
            <c:numRef>
              <c:f>Admisión!$C$34:$C$36</c:f>
              <c:numCache>
                <c:formatCode>#,##0</c:formatCode>
                <c:ptCount val="3"/>
                <c:pt idx="0">
                  <c:v>59</c:v>
                </c:pt>
                <c:pt idx="1">
                  <c:v>67</c:v>
                </c:pt>
                <c:pt idx="2">
                  <c:v>81</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Admisión!$D$23</c:f>
              <c:strCache>
                <c:ptCount val="1"/>
                <c:pt idx="0">
                  <c:v>2012</c:v>
                </c:pt>
              </c:strCache>
            </c:strRef>
          </c:tx>
          <c:spPr>
            <a:solidFill>
              <a:srgbClr val="FF99FF"/>
            </a:solidFill>
            <a:ln>
              <a:noFill/>
            </a:ln>
            <a:effectLst/>
            <a:sp3d/>
          </c:spPr>
          <c:invertIfNegative val="0"/>
          <c:cat>
            <c:strRef>
              <c:f>Admisión!$B$34:$B$36</c:f>
              <c:strCache>
                <c:ptCount val="3"/>
                <c:pt idx="0">
                  <c:v>DCBI</c:v>
                </c:pt>
                <c:pt idx="1">
                  <c:v>DCBS</c:v>
                </c:pt>
                <c:pt idx="2">
                  <c:v>DCSH</c:v>
                </c:pt>
              </c:strCache>
            </c:strRef>
          </c:cat>
          <c:val>
            <c:numRef>
              <c:f>Admisión!$D$34:$D$36</c:f>
              <c:numCache>
                <c:formatCode>#,##0</c:formatCode>
                <c:ptCount val="3"/>
                <c:pt idx="0">
                  <c:v>33</c:v>
                </c:pt>
                <c:pt idx="1">
                  <c:v>39</c:v>
                </c:pt>
                <c:pt idx="2" formatCode="General">
                  <c:v>37</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Admisión!$E$23</c:f>
              <c:strCache>
                <c:ptCount val="1"/>
                <c:pt idx="0">
                  <c:v>2013</c:v>
                </c:pt>
              </c:strCache>
            </c:strRef>
          </c:tx>
          <c:spPr>
            <a:solidFill>
              <a:srgbClr val="FF66FF"/>
            </a:solidFill>
            <a:ln>
              <a:noFill/>
            </a:ln>
            <a:effectLst/>
            <a:sp3d/>
          </c:spPr>
          <c:invertIfNegative val="0"/>
          <c:cat>
            <c:strRef>
              <c:f>Admisión!$B$34:$B$36</c:f>
              <c:strCache>
                <c:ptCount val="3"/>
                <c:pt idx="0">
                  <c:v>DCBI</c:v>
                </c:pt>
                <c:pt idx="1">
                  <c:v>DCBS</c:v>
                </c:pt>
                <c:pt idx="2">
                  <c:v>DCSH</c:v>
                </c:pt>
              </c:strCache>
            </c:strRef>
          </c:cat>
          <c:val>
            <c:numRef>
              <c:f>Admisión!$E$34:$E$36</c:f>
              <c:numCache>
                <c:formatCode>#,##0</c:formatCode>
                <c:ptCount val="3"/>
                <c:pt idx="0">
                  <c:v>48</c:v>
                </c:pt>
                <c:pt idx="1">
                  <c:v>74</c:v>
                </c:pt>
                <c:pt idx="2">
                  <c:v>89</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Admisión!$F$23</c:f>
              <c:strCache>
                <c:ptCount val="1"/>
                <c:pt idx="0">
                  <c:v>2014</c:v>
                </c:pt>
              </c:strCache>
            </c:strRef>
          </c:tx>
          <c:spPr>
            <a:solidFill>
              <a:srgbClr val="FF00FF"/>
            </a:solidFill>
            <a:ln>
              <a:noFill/>
            </a:ln>
            <a:effectLst/>
            <a:sp3d/>
          </c:spPr>
          <c:invertIfNegative val="0"/>
          <c:cat>
            <c:strRef>
              <c:f>Admisión!$B$34:$B$36</c:f>
              <c:strCache>
                <c:ptCount val="3"/>
                <c:pt idx="0">
                  <c:v>DCBI</c:v>
                </c:pt>
                <c:pt idx="1">
                  <c:v>DCBS</c:v>
                </c:pt>
                <c:pt idx="2">
                  <c:v>DCSH</c:v>
                </c:pt>
              </c:strCache>
            </c:strRef>
          </c:cat>
          <c:val>
            <c:numRef>
              <c:f>Admisión!$F$34:$F$36</c:f>
              <c:numCache>
                <c:formatCode>#,##0</c:formatCode>
                <c:ptCount val="3"/>
                <c:pt idx="0">
                  <c:v>57</c:v>
                </c:pt>
                <c:pt idx="1">
                  <c:v>66</c:v>
                </c:pt>
                <c:pt idx="2">
                  <c:v>66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Admisión!$G$23</c:f>
              <c:strCache>
                <c:ptCount val="1"/>
                <c:pt idx="0">
                  <c:v>2015</c:v>
                </c:pt>
              </c:strCache>
            </c:strRef>
          </c:tx>
          <c:spPr>
            <a:solidFill>
              <a:srgbClr val="CC00FF"/>
            </a:solidFill>
            <a:ln>
              <a:noFill/>
            </a:ln>
            <a:effectLst/>
            <a:sp3d/>
          </c:spPr>
          <c:invertIfNegative val="0"/>
          <c:cat>
            <c:strRef>
              <c:f>Admisión!$B$34:$B$36</c:f>
              <c:strCache>
                <c:ptCount val="3"/>
                <c:pt idx="0">
                  <c:v>DCBI</c:v>
                </c:pt>
                <c:pt idx="1">
                  <c:v>DCBS</c:v>
                </c:pt>
                <c:pt idx="2">
                  <c:v>DCSH</c:v>
                </c:pt>
              </c:strCache>
            </c:strRef>
          </c:cat>
          <c:val>
            <c:numRef>
              <c:f>Admisión!$G$34:$G$36</c:f>
              <c:numCache>
                <c:formatCode>#,##0</c:formatCode>
                <c:ptCount val="3"/>
                <c:pt idx="0">
                  <c:v>79</c:v>
                </c:pt>
                <c:pt idx="1">
                  <c:v>85</c:v>
                </c:pt>
                <c:pt idx="2">
                  <c:v>78</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Admisión!$H$23</c:f>
              <c:strCache>
                <c:ptCount val="1"/>
                <c:pt idx="0">
                  <c:v>2016</c:v>
                </c:pt>
              </c:strCache>
            </c:strRef>
          </c:tx>
          <c:spPr>
            <a:solidFill>
              <a:srgbClr val="9900CC"/>
            </a:solidFill>
            <a:ln>
              <a:noFill/>
            </a:ln>
            <a:effectLst/>
            <a:sp3d/>
          </c:spPr>
          <c:invertIfNegative val="0"/>
          <c:cat>
            <c:strRef>
              <c:f>Admisión!$B$34:$B$36</c:f>
              <c:strCache>
                <c:ptCount val="3"/>
                <c:pt idx="0">
                  <c:v>DCBI</c:v>
                </c:pt>
                <c:pt idx="1">
                  <c:v>DCBS</c:v>
                </c:pt>
                <c:pt idx="2">
                  <c:v>DCSH</c:v>
                </c:pt>
              </c:strCache>
            </c:strRef>
          </c:cat>
          <c:val>
            <c:numRef>
              <c:f>Admisión!$H$34:$H$36</c:f>
              <c:numCache>
                <c:formatCode>#,##0</c:formatCode>
                <c:ptCount val="3"/>
                <c:pt idx="0">
                  <c:v>63</c:v>
                </c:pt>
                <c:pt idx="1">
                  <c:v>100</c:v>
                </c:pt>
                <c:pt idx="2">
                  <c:v>115</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Admisión!$I$23</c:f>
              <c:strCache>
                <c:ptCount val="1"/>
                <c:pt idx="0">
                  <c:v>2017</c:v>
                </c:pt>
              </c:strCache>
            </c:strRef>
          </c:tx>
          <c:spPr>
            <a:solidFill>
              <a:srgbClr val="660066"/>
            </a:solidFill>
            <a:ln>
              <a:noFill/>
            </a:ln>
            <a:effectLst/>
            <a:sp3d/>
          </c:spPr>
          <c:invertIfNegative val="0"/>
          <c:cat>
            <c:strRef>
              <c:f>Admisión!$B$34:$B$36</c:f>
              <c:strCache>
                <c:ptCount val="3"/>
                <c:pt idx="0">
                  <c:v>DCBI</c:v>
                </c:pt>
                <c:pt idx="1">
                  <c:v>DCBS</c:v>
                </c:pt>
                <c:pt idx="2">
                  <c:v>DCSH</c:v>
                </c:pt>
              </c:strCache>
            </c:strRef>
          </c:cat>
          <c:val>
            <c:numRef>
              <c:f>Admisión!$I$34:$I$36</c:f>
              <c:numCache>
                <c:formatCode>#,##0</c:formatCode>
                <c:ptCount val="3"/>
                <c:pt idx="0">
                  <c:v>139</c:v>
                </c:pt>
                <c:pt idx="1">
                  <c:v>113</c:v>
                </c:pt>
                <c:pt idx="2">
                  <c:v>125</c:v>
                </c:pt>
              </c:numCache>
            </c:numRef>
          </c:val>
          <c:shape val="cylinder"/>
          <c:extLst xmlns:c16r2="http://schemas.microsoft.com/office/drawing/2015/06/chart">
            <c:ext xmlns:c16="http://schemas.microsoft.com/office/drawing/2014/chart" uri="{C3380CC4-5D6E-409C-BE32-E72D297353CC}">
              <c16:uniqueId val="{00000000-77BE-4A7F-9425-F8BD89454361}"/>
            </c:ext>
          </c:extLst>
        </c:ser>
        <c:ser>
          <c:idx val="7"/>
          <c:order val="7"/>
          <c:tx>
            <c:strRef>
              <c:f>Admisión!$J$23</c:f>
              <c:strCache>
                <c:ptCount val="1"/>
                <c:pt idx="0">
                  <c:v>2018</c:v>
                </c:pt>
              </c:strCache>
            </c:strRef>
          </c:tx>
          <c:spPr>
            <a:solidFill>
              <a:sysClr val="window" lastClr="FFFFFF">
                <a:lumMod val="50000"/>
              </a:sysClr>
            </a:solidFill>
            <a:ln>
              <a:noFill/>
            </a:ln>
            <a:effectLst/>
            <a:sp3d/>
          </c:spPr>
          <c:invertIfNegative val="0"/>
          <c:cat>
            <c:strRef>
              <c:f>Admisión!$B$34:$B$36</c:f>
              <c:strCache>
                <c:ptCount val="3"/>
                <c:pt idx="0">
                  <c:v>DCBI</c:v>
                </c:pt>
                <c:pt idx="1">
                  <c:v>DCBS</c:v>
                </c:pt>
                <c:pt idx="2">
                  <c:v>DCSH</c:v>
                </c:pt>
              </c:strCache>
            </c:strRef>
          </c:cat>
          <c:val>
            <c:numRef>
              <c:f>Admisión!$J$34:$J$36</c:f>
              <c:numCache>
                <c:formatCode>#,##0</c:formatCode>
                <c:ptCount val="3"/>
                <c:pt idx="0">
                  <c:v>158</c:v>
                </c:pt>
                <c:pt idx="1">
                  <c:v>136</c:v>
                </c:pt>
                <c:pt idx="2">
                  <c:v>164</c:v>
                </c:pt>
              </c:numCache>
            </c:numRef>
          </c:val>
          <c:shape val="cylinder"/>
          <c:extLst xmlns:c16r2="http://schemas.microsoft.com/office/drawing/2015/06/chart">
            <c:ext xmlns:c16="http://schemas.microsoft.com/office/drawing/2014/chart" uri="{C3380CC4-5D6E-409C-BE32-E72D297353CC}">
              <c16:uniqueId val="{00000000-8FBE-4B38-89CD-DEC6481AB19A}"/>
            </c:ext>
          </c:extLst>
        </c:ser>
        <c:ser>
          <c:idx val="8"/>
          <c:order val="8"/>
          <c:tx>
            <c:strRef>
              <c:f>Admisión!$K$23</c:f>
              <c:strCache>
                <c:ptCount val="1"/>
                <c:pt idx="0">
                  <c:v>2019</c:v>
                </c:pt>
              </c:strCache>
            </c:strRef>
          </c:tx>
          <c:spPr>
            <a:solidFill>
              <a:srgbClr val="8064A2">
                <a:lumMod val="60000"/>
                <a:lumOff val="40000"/>
              </a:srgbClr>
            </a:solidFill>
            <a:ln>
              <a:noFill/>
            </a:ln>
            <a:effectLst/>
            <a:sp3d/>
          </c:spPr>
          <c:invertIfNegative val="0"/>
          <c:cat>
            <c:strRef>
              <c:f>Admisión!$B$34:$B$36</c:f>
              <c:strCache>
                <c:ptCount val="3"/>
                <c:pt idx="0">
                  <c:v>DCBI</c:v>
                </c:pt>
                <c:pt idx="1">
                  <c:v>DCBS</c:v>
                </c:pt>
                <c:pt idx="2">
                  <c:v>DCSH</c:v>
                </c:pt>
              </c:strCache>
            </c:strRef>
          </c:cat>
          <c:val>
            <c:numRef>
              <c:f>Admisión!$K$34:$K$36</c:f>
              <c:numCache>
                <c:formatCode>#,##0</c:formatCode>
                <c:ptCount val="3"/>
                <c:pt idx="0">
                  <c:v>195</c:v>
                </c:pt>
                <c:pt idx="1">
                  <c:v>140</c:v>
                </c:pt>
                <c:pt idx="2">
                  <c:v>136</c:v>
                </c:pt>
              </c:numCache>
            </c:numRef>
          </c:val>
          <c:shape val="cylinder"/>
          <c:extLst xmlns:c16r2="http://schemas.microsoft.com/office/drawing/2015/06/chart">
            <c:ext xmlns:c16="http://schemas.microsoft.com/office/drawing/2014/chart" uri="{C3380CC4-5D6E-409C-BE32-E72D297353CC}">
              <c16:uniqueId val="{00000000-241F-464E-A7F0-5EABB66B9CB5}"/>
            </c:ext>
          </c:extLst>
        </c:ser>
        <c:ser>
          <c:idx val="9"/>
          <c:order val="9"/>
          <c:tx>
            <c:strRef>
              <c:f>Admisión!$L$23</c:f>
              <c:strCache>
                <c:ptCount val="1"/>
                <c:pt idx="0">
                  <c:v>2020</c:v>
                </c:pt>
              </c:strCache>
            </c:strRef>
          </c:tx>
          <c:spPr>
            <a:solidFill>
              <a:schemeClr val="accent4">
                <a:lumMod val="60000"/>
              </a:schemeClr>
            </a:solidFill>
            <a:ln>
              <a:noFill/>
            </a:ln>
            <a:effectLst/>
            <a:sp3d/>
          </c:spPr>
          <c:invertIfNegative val="0"/>
          <c:cat>
            <c:strRef>
              <c:f>Admisión!$B$34:$B$36</c:f>
              <c:strCache>
                <c:ptCount val="3"/>
                <c:pt idx="0">
                  <c:v>DCBI</c:v>
                </c:pt>
                <c:pt idx="1">
                  <c:v>DCBS</c:v>
                </c:pt>
                <c:pt idx="2">
                  <c:v>DCSH</c:v>
                </c:pt>
              </c:strCache>
            </c:strRef>
          </c:cat>
          <c:val>
            <c:numRef>
              <c:f>Admisión!$L$34:$L$36</c:f>
              <c:numCache>
                <c:formatCode>#,##0</c:formatCode>
                <c:ptCount val="3"/>
                <c:pt idx="0">
                  <c:v>166</c:v>
                </c:pt>
                <c:pt idx="1">
                  <c:v>152</c:v>
                </c:pt>
                <c:pt idx="2">
                  <c:v>159</c:v>
                </c:pt>
              </c:numCache>
            </c:numRef>
          </c:val>
          <c:shape val="cylinder"/>
          <c:extLst xmlns:c16r2="http://schemas.microsoft.com/office/drawing/2015/06/chart">
            <c:ext xmlns:c16="http://schemas.microsoft.com/office/drawing/2014/chart" uri="{C3380CC4-5D6E-409C-BE32-E72D297353CC}">
              <c16:uniqueId val="{00000001-C7B5-4FB2-9A6C-C47385802B99}"/>
            </c:ext>
          </c:extLst>
        </c:ser>
        <c:ser>
          <c:idx val="10"/>
          <c:order val="10"/>
          <c:tx>
            <c:strRef>
              <c:f>Admisión!$M$23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Admisión!$B$34:$B$36</c:f>
              <c:strCache>
                <c:ptCount val="3"/>
                <c:pt idx="0">
                  <c:v>DCBI</c:v>
                </c:pt>
                <c:pt idx="1">
                  <c:v>DCBS</c:v>
                </c:pt>
                <c:pt idx="2">
                  <c:v>DCSH</c:v>
                </c:pt>
              </c:strCache>
            </c:strRef>
          </c:cat>
          <c:val>
            <c:numRef>
              <c:f>Admisión!$M$34:$M$36</c:f>
              <c:numCache>
                <c:formatCode>#,##0</c:formatCode>
                <c:ptCount val="3"/>
                <c:pt idx="0">
                  <c:v>152</c:v>
                </c:pt>
                <c:pt idx="1">
                  <c:v>152</c:v>
                </c:pt>
                <c:pt idx="2">
                  <c:v>158</c:v>
                </c:pt>
              </c:numCache>
            </c:numRef>
          </c:val>
          <c:shape val="cylinder"/>
          <c:extLst xmlns:c16r2="http://schemas.microsoft.com/office/drawing/2015/06/chart">
            <c:ext xmlns:c16="http://schemas.microsoft.com/office/drawing/2014/chart" uri="{C3380CC4-5D6E-409C-BE32-E72D297353CC}">
              <c16:uniqueId val="{00000000-1877-D04C-A587-FEEB394ACCEF}"/>
            </c:ext>
          </c:extLst>
        </c:ser>
        <c:dLbls>
          <c:showLegendKey val="0"/>
          <c:showVal val="0"/>
          <c:showCatName val="0"/>
          <c:showSerName val="0"/>
          <c:showPercent val="0"/>
          <c:showBubbleSize val="0"/>
        </c:dLbls>
        <c:gapWidth val="219"/>
        <c:shape val="box"/>
        <c:axId val="259911968"/>
        <c:axId val="259922848"/>
        <c:axId val="0"/>
      </c:bar3DChart>
      <c:catAx>
        <c:axId val="25991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2848"/>
        <c:crosses val="autoZero"/>
        <c:auto val="1"/>
        <c:lblAlgn val="ctr"/>
        <c:lblOffset val="100"/>
        <c:noMultiLvlLbl val="0"/>
      </c:catAx>
      <c:valAx>
        <c:axId val="259922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1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Admisión!$C$37:$M$37</c:f>
              <c:numCache>
                <c:formatCode>#,##0</c:formatCode>
                <c:ptCount val="11"/>
                <c:pt idx="0">
                  <c:v>207</c:v>
                </c:pt>
                <c:pt idx="1">
                  <c:v>109</c:v>
                </c:pt>
                <c:pt idx="2">
                  <c:v>211</c:v>
                </c:pt>
                <c:pt idx="3">
                  <c:v>189</c:v>
                </c:pt>
                <c:pt idx="4">
                  <c:v>242</c:v>
                </c:pt>
                <c:pt idx="5">
                  <c:v>278</c:v>
                </c:pt>
                <c:pt idx="6">
                  <c:v>377</c:v>
                </c:pt>
                <c:pt idx="7">
                  <c:v>458</c:v>
                </c:pt>
                <c:pt idx="8">
                  <c:v>471</c:v>
                </c:pt>
                <c:pt idx="9">
                  <c:v>477</c:v>
                </c:pt>
                <c:pt idx="10">
                  <c:v>462</c:v>
                </c:pt>
              </c:numCache>
            </c:numRef>
          </c:yVal>
          <c:smooth val="0"/>
          <c:extLst xmlns:c16r2="http://schemas.microsoft.com/office/drawing/2015/06/chart">
            <c:ext xmlns:c16="http://schemas.microsoft.com/office/drawing/2014/chart" uri="{C3380CC4-5D6E-409C-BE32-E72D297353CC}">
              <c16:uniqueId val="{00000000-1335-4F06-AC44-A5E95075F1E6}"/>
            </c:ext>
          </c:extLst>
        </c:ser>
        <c:dLbls>
          <c:showLegendKey val="0"/>
          <c:showVal val="0"/>
          <c:showCatName val="0"/>
          <c:showSerName val="0"/>
          <c:showPercent val="0"/>
          <c:showBubbleSize val="0"/>
        </c:dLbls>
        <c:axId val="259924480"/>
        <c:axId val="259929376"/>
      </c:scatterChart>
      <c:valAx>
        <c:axId val="259924480"/>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9376"/>
        <c:crosses val="autoZero"/>
        <c:crossBetween val="midCat"/>
      </c:valAx>
      <c:valAx>
        <c:axId val="259929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44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t>
            </a:r>
            <a:r>
              <a:rPr lang="es-MX" baseline="0"/>
              <a:t> </a:t>
            </a:r>
            <a:r>
              <a:rPr lang="es-MX"/>
              <a:t>Licenciaturas UAM</a:t>
            </a:r>
          </a:p>
        </c:rich>
      </c:tx>
      <c:layout>
        <c:manualLayout>
          <c:xMode val="edge"/>
          <c:yMode val="edge"/>
          <c:x val="0.30523943038352658"/>
          <c:y val="3.386960203217612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Admisión!$B$51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Admisión!$C$51:$M$51</c:f>
              <c:numCache>
                <c:formatCode>#,##0</c:formatCode>
                <c:ptCount val="11"/>
                <c:pt idx="0">
                  <c:v>69</c:v>
                </c:pt>
                <c:pt idx="1">
                  <c:v>36.333333333333336</c:v>
                </c:pt>
                <c:pt idx="2">
                  <c:v>52.75</c:v>
                </c:pt>
                <c:pt idx="3">
                  <c:v>47.25</c:v>
                </c:pt>
                <c:pt idx="4">
                  <c:v>60.5</c:v>
                </c:pt>
                <c:pt idx="5">
                  <c:v>69.5</c:v>
                </c:pt>
                <c:pt idx="6">
                  <c:v>62.833333333333336</c:v>
                </c:pt>
                <c:pt idx="7">
                  <c:v>50.888888888888886</c:v>
                </c:pt>
                <c:pt idx="8" formatCode="0">
                  <c:v>52.333333333333336</c:v>
                </c:pt>
                <c:pt idx="9" formatCode="0">
                  <c:v>53</c:v>
                </c:pt>
                <c:pt idx="10" formatCode="0">
                  <c:v>51.333333333333336</c:v>
                </c:pt>
              </c:numCache>
            </c:numRef>
          </c:yVal>
          <c:smooth val="0"/>
          <c:extLst xmlns:c16r2="http://schemas.microsoft.com/office/drawing/2015/06/chart">
            <c:ext xmlns:c16="http://schemas.microsoft.com/office/drawing/2014/chart" uri="{C3380CC4-5D6E-409C-BE32-E72D297353CC}">
              <c16:uniqueId val="{00000004-59C6-4E5D-95C1-DFCA7B8461E7}"/>
            </c:ext>
          </c:extLst>
        </c:ser>
        <c:dLbls>
          <c:showLegendKey val="0"/>
          <c:showVal val="0"/>
          <c:showCatName val="0"/>
          <c:showSerName val="0"/>
          <c:showPercent val="0"/>
          <c:showBubbleSize val="0"/>
        </c:dLbls>
        <c:axId val="259919584"/>
        <c:axId val="259912512"/>
      </c:scatterChart>
      <c:valAx>
        <c:axId val="259919584"/>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12512"/>
        <c:crosses val="autoZero"/>
        <c:crossBetween val="midCat"/>
      </c:valAx>
      <c:valAx>
        <c:axId val="25991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19584"/>
        <c:crosses val="autoZero"/>
        <c:crossBetween val="midCat"/>
      </c:valAx>
      <c:spPr>
        <a:noFill/>
        <a:ln>
          <a:noFill/>
        </a:ln>
        <a:effectLst/>
      </c:spPr>
    </c:plotArea>
    <c:legend>
      <c:legendPos val="b"/>
      <c:layout>
        <c:manualLayout>
          <c:xMode val="edge"/>
          <c:yMode val="edge"/>
          <c:x val="0.10877594711376345"/>
          <c:y val="8.4683072532952847E-2"/>
          <c:w val="0.84367545629017437"/>
          <c:h val="0.15044881162707846"/>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2021 / </a:t>
            </a:r>
            <a:r>
              <a:rPr lang="es-MX" sz="1680" b="0" i="0" u="none" strike="noStrike" baseline="0">
                <a:effectLst/>
              </a:rPr>
              <a:t>Admisión</a:t>
            </a:r>
            <a:r>
              <a:rPr lang="es-MX"/>
              <a:t>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Admisión!$O$23</c:f>
              <c:strCache>
                <c:ptCount val="1"/>
                <c:pt idx="0">
                  <c:v>2021/2019</c:v>
                </c:pt>
              </c:strCache>
            </c:strRef>
          </c:tx>
          <c:spPr>
            <a:solidFill>
              <a:srgbClr val="AD25A8"/>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Admisión!$O$24:$O$32</c:f>
              <c:numCache>
                <c:formatCode>0%</c:formatCode>
                <c:ptCount val="9"/>
                <c:pt idx="0">
                  <c:v>0.39285714285714285</c:v>
                </c:pt>
                <c:pt idx="1">
                  <c:v>0.86111111111111116</c:v>
                </c:pt>
                <c:pt idx="2">
                  <c:v>1.0149253731343284</c:v>
                </c:pt>
                <c:pt idx="3">
                  <c:v>0.93877551020408168</c:v>
                </c:pt>
                <c:pt idx="4">
                  <c:v>1.173913043478261</c:v>
                </c:pt>
                <c:pt idx="5">
                  <c:v>1.1555555555555554</c:v>
                </c:pt>
                <c:pt idx="6">
                  <c:v>1.411764705882353</c:v>
                </c:pt>
                <c:pt idx="7">
                  <c:v>1.0149253731343284</c:v>
                </c:pt>
                <c:pt idx="8">
                  <c:v>1.2</c:v>
                </c:pt>
              </c:numCache>
            </c:numRef>
          </c:val>
          <c:shape val="cylinder"/>
          <c:extLst xmlns:c16r2="http://schemas.microsoft.com/office/drawing/2015/06/chart">
            <c:ext xmlns:c16="http://schemas.microsoft.com/office/drawing/2014/chart" uri="{C3380CC4-5D6E-409C-BE32-E72D297353CC}">
              <c16:uniqueId val="{00000000-BC09-498A-8970-0C2A59356D78}"/>
            </c:ext>
          </c:extLst>
        </c:ser>
        <c:dLbls>
          <c:showLegendKey val="0"/>
          <c:showVal val="0"/>
          <c:showCatName val="0"/>
          <c:showSerName val="0"/>
          <c:showPercent val="0"/>
          <c:showBubbleSize val="0"/>
        </c:dLbls>
        <c:gapWidth val="219"/>
        <c:shape val="box"/>
        <c:axId val="259925568"/>
        <c:axId val="259928832"/>
        <c:axId val="0"/>
      </c:bar3DChart>
      <c:catAx>
        <c:axId val="25992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8832"/>
        <c:crosses val="autoZero"/>
        <c:auto val="1"/>
        <c:lblAlgn val="ctr"/>
        <c:lblOffset val="100"/>
        <c:noMultiLvlLbl val="0"/>
      </c:catAx>
      <c:valAx>
        <c:axId val="25992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20201 / </a:t>
            </a:r>
            <a:r>
              <a:rPr lang="es-MX" sz="1680" b="0" i="0" u="none" strike="noStrike" baseline="0">
                <a:effectLst/>
              </a:rPr>
              <a:t>Admisión</a:t>
            </a:r>
            <a:r>
              <a:rPr lang="es-MX"/>
              <a:t>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Admisión!$O$23</c:f>
              <c:strCache>
                <c:ptCount val="1"/>
                <c:pt idx="0">
                  <c:v>2021/2019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7E48-4251-BA5B-C56D7A1DD80C}"/>
              </c:ext>
            </c:extLst>
          </c:dPt>
          <c:cat>
            <c:strRef>
              <c:f>Admisión!$B$34:$B$37</c:f>
              <c:strCache>
                <c:ptCount val="4"/>
                <c:pt idx="0">
                  <c:v>DCBI</c:v>
                </c:pt>
                <c:pt idx="1">
                  <c:v>DCBS</c:v>
                </c:pt>
                <c:pt idx="2">
                  <c:v>DCSH</c:v>
                </c:pt>
                <c:pt idx="3">
                  <c:v>UAML</c:v>
                </c:pt>
              </c:strCache>
            </c:strRef>
          </c:cat>
          <c:val>
            <c:numRef>
              <c:f>Admisión!$O$34:$O$37</c:f>
              <c:numCache>
                <c:formatCode>0%</c:formatCode>
                <c:ptCount val="4"/>
                <c:pt idx="0">
                  <c:v>0.77948717948717949</c:v>
                </c:pt>
                <c:pt idx="1">
                  <c:v>1.0857142857142856</c:v>
                </c:pt>
                <c:pt idx="2">
                  <c:v>1.161764705882353</c:v>
                </c:pt>
                <c:pt idx="3">
                  <c:v>0.98089171974522293</c:v>
                </c:pt>
              </c:numCache>
            </c:numRef>
          </c:val>
          <c:shape val="cylinder"/>
          <c:extLst xmlns:c16r2="http://schemas.microsoft.com/office/drawing/2015/06/chart">
            <c:ext xmlns:c16="http://schemas.microsoft.com/office/drawing/2014/chart" uri="{C3380CC4-5D6E-409C-BE32-E72D297353CC}">
              <c16:uniqueId val="{00000002-7E48-4251-BA5B-C56D7A1DD80C}"/>
            </c:ext>
          </c:extLst>
        </c:ser>
        <c:dLbls>
          <c:showLegendKey val="0"/>
          <c:showVal val="0"/>
          <c:showCatName val="0"/>
          <c:showSerName val="0"/>
          <c:showPercent val="0"/>
          <c:showBubbleSize val="0"/>
        </c:dLbls>
        <c:gapWidth val="219"/>
        <c:shape val="box"/>
        <c:axId val="259926112"/>
        <c:axId val="259904896"/>
        <c:axId val="0"/>
      </c:bar3DChart>
      <c:catAx>
        <c:axId val="2599261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04896"/>
        <c:crosses val="autoZero"/>
        <c:auto val="1"/>
        <c:lblAlgn val="ctr"/>
        <c:lblOffset val="100"/>
        <c:noMultiLvlLbl val="0"/>
      </c:catAx>
      <c:valAx>
        <c:axId val="25990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 Licenciatura UAML</a:t>
            </a:r>
          </a:p>
        </c:rich>
      </c:tx>
      <c:layout>
        <c:manualLayout>
          <c:xMode val="edge"/>
          <c:yMode val="edge"/>
          <c:x val="0.32108238195012151"/>
          <c:y val="2.368866328257191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Admisión!$B$48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Admisión!$C$48:$M$48</c:f>
              <c:numCache>
                <c:formatCode>#,##0</c:formatCode>
                <c:ptCount val="11"/>
                <c:pt idx="0">
                  <c:v>59</c:v>
                </c:pt>
                <c:pt idx="1">
                  <c:v>33</c:v>
                </c:pt>
                <c:pt idx="2">
                  <c:v>48</c:v>
                </c:pt>
                <c:pt idx="3">
                  <c:v>57</c:v>
                </c:pt>
                <c:pt idx="4">
                  <c:v>79</c:v>
                </c:pt>
                <c:pt idx="5">
                  <c:v>63</c:v>
                </c:pt>
                <c:pt idx="6">
                  <c:v>69.5</c:v>
                </c:pt>
                <c:pt idx="7">
                  <c:v>52.666666666666664</c:v>
                </c:pt>
                <c:pt idx="8" formatCode="0">
                  <c:v>65</c:v>
                </c:pt>
                <c:pt idx="9" formatCode="0">
                  <c:v>55.333333333333336</c:v>
                </c:pt>
                <c:pt idx="10" formatCode="0">
                  <c:v>50.666666666666664</c:v>
                </c:pt>
              </c:numCache>
            </c:numRef>
          </c:yVal>
          <c:smooth val="0"/>
          <c:extLst xmlns:c16r2="http://schemas.microsoft.com/office/drawing/2015/06/chart">
            <c:ext xmlns:c16="http://schemas.microsoft.com/office/drawing/2014/chart" uri="{C3380CC4-5D6E-409C-BE32-E72D297353CC}">
              <c16:uniqueId val="{00000000-628A-4687-93C8-8C3F3B014B66}"/>
            </c:ext>
          </c:extLst>
        </c:ser>
        <c:ser>
          <c:idx val="1"/>
          <c:order val="1"/>
          <c:tx>
            <c:strRef>
              <c:f>Admisión!$B$49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Admisión!$C$49:$M$49</c:f>
              <c:numCache>
                <c:formatCode>#,##0</c:formatCode>
                <c:ptCount val="11"/>
                <c:pt idx="0">
                  <c:v>67</c:v>
                </c:pt>
                <c:pt idx="1">
                  <c:v>39</c:v>
                </c:pt>
                <c:pt idx="2">
                  <c:v>74</c:v>
                </c:pt>
                <c:pt idx="3">
                  <c:v>66</c:v>
                </c:pt>
                <c:pt idx="4">
                  <c:v>85</c:v>
                </c:pt>
                <c:pt idx="5">
                  <c:v>100</c:v>
                </c:pt>
                <c:pt idx="6">
                  <c:v>56.5</c:v>
                </c:pt>
                <c:pt idx="7">
                  <c:v>45.333333333333336</c:v>
                </c:pt>
                <c:pt idx="8" formatCode="0">
                  <c:v>46.666666666666664</c:v>
                </c:pt>
                <c:pt idx="9" formatCode="0">
                  <c:v>50.666666666666664</c:v>
                </c:pt>
                <c:pt idx="10" formatCode="0">
                  <c:v>50.666666666666664</c:v>
                </c:pt>
              </c:numCache>
            </c:numRef>
          </c:yVal>
          <c:smooth val="0"/>
          <c:extLst xmlns:c16r2="http://schemas.microsoft.com/office/drawing/2015/06/chart">
            <c:ext xmlns:c16="http://schemas.microsoft.com/office/drawing/2014/chart" uri="{C3380CC4-5D6E-409C-BE32-E72D297353CC}">
              <c16:uniqueId val="{00000001-628A-4687-93C8-8C3F3B014B66}"/>
            </c:ext>
          </c:extLst>
        </c:ser>
        <c:ser>
          <c:idx val="2"/>
          <c:order val="2"/>
          <c:tx>
            <c:strRef>
              <c:f>Admisión!$B$50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Admisión!$C$50:$M$50</c:f>
              <c:numCache>
                <c:formatCode>#,##0</c:formatCode>
                <c:ptCount val="11"/>
                <c:pt idx="0">
                  <c:v>81</c:v>
                </c:pt>
                <c:pt idx="1">
                  <c:v>37</c:v>
                </c:pt>
                <c:pt idx="2">
                  <c:v>44.5</c:v>
                </c:pt>
                <c:pt idx="3">
                  <c:v>33</c:v>
                </c:pt>
                <c:pt idx="4">
                  <c:v>39</c:v>
                </c:pt>
                <c:pt idx="5">
                  <c:v>57.5</c:v>
                </c:pt>
                <c:pt idx="6">
                  <c:v>62.5</c:v>
                </c:pt>
                <c:pt idx="7">
                  <c:v>54.666666666666664</c:v>
                </c:pt>
                <c:pt idx="8" formatCode="0">
                  <c:v>45.333333333333336</c:v>
                </c:pt>
                <c:pt idx="9" formatCode="0">
                  <c:v>53</c:v>
                </c:pt>
                <c:pt idx="10" formatCode="0">
                  <c:v>52.666666666666664</c:v>
                </c:pt>
              </c:numCache>
            </c:numRef>
          </c:yVal>
          <c:smooth val="0"/>
          <c:extLst xmlns:c16r2="http://schemas.microsoft.com/office/drawing/2015/06/chart">
            <c:ext xmlns:c16="http://schemas.microsoft.com/office/drawing/2014/chart" uri="{C3380CC4-5D6E-409C-BE32-E72D297353CC}">
              <c16:uniqueId val="{00000002-628A-4687-93C8-8C3F3B014B66}"/>
            </c:ext>
          </c:extLst>
        </c:ser>
        <c:ser>
          <c:idx val="3"/>
          <c:order val="3"/>
          <c:tx>
            <c:strRef>
              <c:f>Admisión!$B$51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Admisión!$C$51:$M$51</c:f>
              <c:numCache>
                <c:formatCode>#,##0</c:formatCode>
                <c:ptCount val="11"/>
                <c:pt idx="0">
                  <c:v>69</c:v>
                </c:pt>
                <c:pt idx="1">
                  <c:v>36.333333333333336</c:v>
                </c:pt>
                <c:pt idx="2">
                  <c:v>52.75</c:v>
                </c:pt>
                <c:pt idx="3">
                  <c:v>47.25</c:v>
                </c:pt>
                <c:pt idx="4">
                  <c:v>60.5</c:v>
                </c:pt>
                <c:pt idx="5">
                  <c:v>69.5</c:v>
                </c:pt>
                <c:pt idx="6">
                  <c:v>62.833333333333336</c:v>
                </c:pt>
                <c:pt idx="7">
                  <c:v>50.888888888888886</c:v>
                </c:pt>
                <c:pt idx="8" formatCode="0">
                  <c:v>52.333333333333336</c:v>
                </c:pt>
                <c:pt idx="9" formatCode="0">
                  <c:v>53</c:v>
                </c:pt>
                <c:pt idx="10" formatCode="0">
                  <c:v>51.333333333333336</c:v>
                </c:pt>
              </c:numCache>
            </c:numRef>
          </c:yVal>
          <c:smooth val="0"/>
          <c:extLst xmlns:c16r2="http://schemas.microsoft.com/office/drawing/2015/06/chart">
            <c:ext xmlns:c16="http://schemas.microsoft.com/office/drawing/2014/chart" uri="{C3380CC4-5D6E-409C-BE32-E72D297353CC}">
              <c16:uniqueId val="{00000003-628A-4687-93C8-8C3F3B014B66}"/>
            </c:ext>
          </c:extLst>
        </c:ser>
        <c:dLbls>
          <c:showLegendKey val="0"/>
          <c:showVal val="0"/>
          <c:showCatName val="0"/>
          <c:showSerName val="0"/>
          <c:showPercent val="0"/>
          <c:showBubbleSize val="0"/>
        </c:dLbls>
        <c:axId val="259920672"/>
        <c:axId val="259929920"/>
      </c:scatterChart>
      <c:valAx>
        <c:axId val="259920672"/>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9920"/>
        <c:crosses val="autoZero"/>
        <c:crossBetween val="midCat"/>
      </c:valAx>
      <c:valAx>
        <c:axId val="25992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067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(2021)</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DE8F-4627-9DA2-0D85EA1D28D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DE8F-4627-9DA2-0D85EA1D28D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DE8F-4627-9DA2-0D85EA1D28D8}"/>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E8F-4627-9DA2-0D85EA1D28D8}"/>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E8F-4627-9DA2-0D85EA1D28D8}"/>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E8F-4627-9DA2-0D85EA1D28D8}"/>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Admisión!$B$34:$B$36</c:f>
              <c:strCache>
                <c:ptCount val="3"/>
                <c:pt idx="0">
                  <c:v>DCBI</c:v>
                </c:pt>
                <c:pt idx="1">
                  <c:v>DCBS</c:v>
                </c:pt>
                <c:pt idx="2">
                  <c:v>DCSH</c:v>
                </c:pt>
              </c:strCache>
            </c:strRef>
          </c:cat>
          <c:val>
            <c:numRef>
              <c:f>Admisión!$M$34:$M$36</c:f>
              <c:numCache>
                <c:formatCode>#,##0</c:formatCode>
                <c:ptCount val="3"/>
                <c:pt idx="0">
                  <c:v>152</c:v>
                </c:pt>
                <c:pt idx="1">
                  <c:v>152</c:v>
                </c:pt>
                <c:pt idx="2">
                  <c:v>158</c:v>
                </c:pt>
              </c:numCache>
            </c:numRef>
          </c:val>
          <c:extLst xmlns:c16r2="http://schemas.microsoft.com/office/drawing/2015/06/chart">
            <c:ext xmlns:c16="http://schemas.microsoft.com/office/drawing/2014/chart" uri="{C3380CC4-5D6E-409C-BE32-E72D297353CC}">
              <c16:uniqueId val="{00000006-DE8F-4627-9DA2-0D85EA1D28D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(Acumulado</a:t>
            </a:r>
            <a:r>
              <a:rPr lang="es-MX" baseline="0"/>
              <a:t> al </a:t>
            </a:r>
            <a:r>
              <a:rPr lang="es-MX"/>
              <a:t>2021)</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D8F3-422C-947B-4A44833D2F7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D8F3-422C-947B-4A44833D2F77}"/>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D8F3-422C-947B-4A44833D2F77}"/>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8F3-422C-947B-4A44833D2F77}"/>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8F3-422C-947B-4A44833D2F77}"/>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8F3-422C-947B-4A44833D2F77}"/>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Admisión!$B$34:$B$36</c:f>
              <c:strCache>
                <c:ptCount val="3"/>
                <c:pt idx="0">
                  <c:v>DCBI</c:v>
                </c:pt>
                <c:pt idx="1">
                  <c:v>DCBS</c:v>
                </c:pt>
                <c:pt idx="2">
                  <c:v>DCSH</c:v>
                </c:pt>
              </c:strCache>
            </c:strRef>
          </c:cat>
          <c:val>
            <c:numRef>
              <c:f>Admisión!$Z$34:$Z$36</c:f>
              <c:numCache>
                <c:formatCode>#,##0</c:formatCode>
                <c:ptCount val="3"/>
                <c:pt idx="0">
                  <c:v>1149</c:v>
                </c:pt>
                <c:pt idx="1">
                  <c:v>1124</c:v>
                </c:pt>
                <c:pt idx="2">
                  <c:v>1208</c:v>
                </c:pt>
              </c:numCache>
            </c:numRef>
          </c:val>
          <c:extLst xmlns:c16r2="http://schemas.microsoft.com/office/drawing/2015/06/chart">
            <c:ext xmlns:c16="http://schemas.microsoft.com/office/drawing/2014/chart" uri="{C3380CC4-5D6E-409C-BE32-E72D297353CC}">
              <c16:uniqueId val="{00000006-D8F3-422C-947B-4A44833D2F7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acumulada licenciaturas</a:t>
            </a:r>
            <a:r>
              <a:rPr lang="es-MX" baseline="0"/>
              <a:t> UAML</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Admisión!$P$24:$Z$24</c:f>
              <c:numCache>
                <c:formatCode>#,##0</c:formatCode>
                <c:ptCount val="11"/>
                <c:pt idx="0">
                  <c:v>59</c:v>
                </c:pt>
                <c:pt idx="1">
                  <c:v>92</c:v>
                </c:pt>
                <c:pt idx="2">
                  <c:v>140</c:v>
                </c:pt>
                <c:pt idx="3">
                  <c:v>197</c:v>
                </c:pt>
                <c:pt idx="4">
                  <c:v>276</c:v>
                </c:pt>
                <c:pt idx="5">
                  <c:v>339</c:v>
                </c:pt>
                <c:pt idx="6">
                  <c:v>402</c:v>
                </c:pt>
                <c:pt idx="7">
                  <c:v>452</c:v>
                </c:pt>
                <c:pt idx="8">
                  <c:v>508</c:v>
                </c:pt>
                <c:pt idx="9">
                  <c:v>551</c:v>
                </c:pt>
                <c:pt idx="10">
                  <c:v>573</c:v>
                </c:pt>
              </c:numCache>
            </c:numRef>
          </c:yVal>
          <c:smooth val="0"/>
          <c:extLst xmlns:c16r2="http://schemas.microsoft.com/office/drawing/2015/06/chart">
            <c:ext xmlns:c16="http://schemas.microsoft.com/office/drawing/2014/chart" uri="{C3380CC4-5D6E-409C-BE32-E72D297353CC}">
              <c16:uniqueId val="{00000000-E72A-432A-AB0E-B9EFB03336C6}"/>
            </c:ext>
          </c:extLst>
        </c:ser>
        <c:ser>
          <c:idx val="7"/>
          <c:order val="1"/>
          <c:tx>
            <c:strRef>
              <c:f>Admisión!$B$27</c:f>
              <c:strCache>
                <c:ptCount val="1"/>
                <c:pt idx="0">
                  <c:v>BA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Admisión!$P$27:$Z$27</c:f>
              <c:numCache>
                <c:formatCode>#,##0</c:formatCode>
                <c:ptCount val="11"/>
                <c:pt idx="0">
                  <c:v>67</c:v>
                </c:pt>
                <c:pt idx="1">
                  <c:v>106</c:v>
                </c:pt>
                <c:pt idx="2">
                  <c:v>180</c:v>
                </c:pt>
                <c:pt idx="3">
                  <c:v>246</c:v>
                </c:pt>
                <c:pt idx="4">
                  <c:v>331</c:v>
                </c:pt>
                <c:pt idx="5">
                  <c:v>431</c:v>
                </c:pt>
                <c:pt idx="6">
                  <c:v>505</c:v>
                </c:pt>
                <c:pt idx="7">
                  <c:v>557</c:v>
                </c:pt>
                <c:pt idx="8">
                  <c:v>606</c:v>
                </c:pt>
                <c:pt idx="9">
                  <c:v>660</c:v>
                </c:pt>
                <c:pt idx="10">
                  <c:v>706</c:v>
                </c:pt>
              </c:numCache>
            </c:numRef>
          </c:yVal>
          <c:smooth val="0"/>
          <c:extLst xmlns:c16r2="http://schemas.microsoft.com/office/drawing/2015/06/chart">
            <c:ext xmlns:c16="http://schemas.microsoft.com/office/drawing/2014/chart" uri="{C3380CC4-5D6E-409C-BE32-E72D297353CC}">
              <c16:uniqueId val="{00000000-16EA-4495-A433-8E6DA0840610}"/>
            </c:ext>
          </c:extLst>
        </c:ser>
        <c:ser>
          <c:idx val="1"/>
          <c:order val="2"/>
          <c:tx>
            <c:strRef>
              <c:f>Admisión!$B$26</c:f>
              <c:strCache>
                <c:ptCount val="1"/>
                <c:pt idx="0">
                  <c:v>ISMI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Admisión!$P$26:$Z$26</c:f>
              <c:numCache>
                <c:formatCode>#,##0</c:formatCode>
                <c:ptCount val="11"/>
                <c:pt idx="7">
                  <c:v>43</c:v>
                </c:pt>
                <c:pt idx="8">
                  <c:v>110</c:v>
                </c:pt>
                <c:pt idx="9">
                  <c:v>179</c:v>
                </c:pt>
                <c:pt idx="10">
                  <c:v>247</c:v>
                </c:pt>
              </c:numCache>
            </c:numRef>
          </c:yVal>
          <c:smooth val="0"/>
          <c:extLst xmlns:c16r2="http://schemas.microsoft.com/office/drawing/2015/06/chart">
            <c:ext xmlns:c16="http://schemas.microsoft.com/office/drawing/2014/chart" uri="{C3380CC4-5D6E-409C-BE32-E72D297353CC}">
              <c16:uniqueId val="{00000001-E72A-432A-AB0E-B9EFB03336C6}"/>
            </c:ext>
          </c:extLst>
        </c:ser>
        <c:ser>
          <c:idx val="2"/>
          <c:order val="3"/>
          <c:tx>
            <c:strRef>
              <c:f>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Admisión!$P$30:$Z$30</c:f>
              <c:numCache>
                <c:formatCode>#,##0</c:formatCode>
                <c:ptCount val="11"/>
                <c:pt idx="0">
                  <c:v>0</c:v>
                </c:pt>
                <c:pt idx="1">
                  <c:v>0</c:v>
                </c:pt>
                <c:pt idx="2">
                  <c:v>22</c:v>
                </c:pt>
                <c:pt idx="3">
                  <c:v>47</c:v>
                </c:pt>
                <c:pt idx="4">
                  <c:v>75</c:v>
                </c:pt>
                <c:pt idx="5">
                  <c:v>112</c:v>
                </c:pt>
                <c:pt idx="6">
                  <c:v>158</c:v>
                </c:pt>
                <c:pt idx="7">
                  <c:v>195</c:v>
                </c:pt>
                <c:pt idx="8">
                  <c:v>229</c:v>
                </c:pt>
                <c:pt idx="9">
                  <c:v>266</c:v>
                </c:pt>
                <c:pt idx="10">
                  <c:v>314</c:v>
                </c:pt>
              </c:numCache>
            </c:numRef>
          </c:yVal>
          <c:smooth val="0"/>
          <c:extLst xmlns:c16r2="http://schemas.microsoft.com/office/drawing/2015/06/chart">
            <c:ext xmlns:c16="http://schemas.microsoft.com/office/drawing/2014/chart" uri="{C3380CC4-5D6E-409C-BE32-E72D297353CC}">
              <c16:uniqueId val="{00000002-E72A-432A-AB0E-B9EFB03336C6}"/>
            </c:ext>
          </c:extLst>
        </c:ser>
        <c:ser>
          <c:idx val="3"/>
          <c:order val="4"/>
          <c:tx>
            <c:strRef>
              <c:f>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Admisión!$P$31:$Z$31</c:f>
              <c:numCache>
                <c:formatCode>#,##0</c:formatCode>
                <c:ptCount val="11"/>
                <c:pt idx="0">
                  <c:v>81</c:v>
                </c:pt>
                <c:pt idx="1">
                  <c:v>118</c:v>
                </c:pt>
                <c:pt idx="2">
                  <c:v>185</c:v>
                </c:pt>
                <c:pt idx="3">
                  <c:v>226</c:v>
                </c:pt>
                <c:pt idx="4">
                  <c:v>276</c:v>
                </c:pt>
                <c:pt idx="5">
                  <c:v>354</c:v>
                </c:pt>
                <c:pt idx="6">
                  <c:v>433</c:v>
                </c:pt>
                <c:pt idx="7">
                  <c:v>492</c:v>
                </c:pt>
                <c:pt idx="8">
                  <c:v>559</c:v>
                </c:pt>
                <c:pt idx="9">
                  <c:v>631</c:v>
                </c:pt>
                <c:pt idx="10">
                  <c:v>699</c:v>
                </c:pt>
              </c:numCache>
            </c:numRef>
          </c:yVal>
          <c:smooth val="0"/>
          <c:extLst xmlns:c16r2="http://schemas.microsoft.com/office/drawing/2015/06/chart">
            <c:ext xmlns:c16="http://schemas.microsoft.com/office/drawing/2014/chart" uri="{C3380CC4-5D6E-409C-BE32-E72D297353CC}">
              <c16:uniqueId val="{00000003-E72A-432A-AB0E-B9EFB03336C6}"/>
            </c:ext>
          </c:extLst>
        </c:ser>
        <c:ser>
          <c:idx val="4"/>
          <c:order val="5"/>
          <c:tx>
            <c:strRef>
              <c:f>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Admisión!$P$25:$Z$25</c:f>
              <c:numCache>
                <c:formatCode>#,##0</c:formatCode>
                <c:ptCount val="11"/>
                <c:pt idx="6">
                  <c:v>76</c:v>
                </c:pt>
                <c:pt idx="7">
                  <c:v>141</c:v>
                </c:pt>
                <c:pt idx="8">
                  <c:v>213</c:v>
                </c:pt>
                <c:pt idx="9">
                  <c:v>267</c:v>
                </c:pt>
                <c:pt idx="10">
                  <c:v>329</c:v>
                </c:pt>
              </c:numCache>
            </c:numRef>
          </c:yVal>
          <c:smooth val="0"/>
          <c:extLst xmlns:c16r2="http://schemas.microsoft.com/office/drawing/2015/06/chart">
            <c:ext xmlns:c16="http://schemas.microsoft.com/office/drawing/2014/chart" uri="{C3380CC4-5D6E-409C-BE32-E72D297353CC}">
              <c16:uniqueId val="{00000002-E149-4F2A-B705-D46744A5D7D4}"/>
            </c:ext>
          </c:extLst>
        </c:ser>
        <c:ser>
          <c:idx val="5"/>
          <c:order val="6"/>
          <c:tx>
            <c:strRef>
              <c:f>Admisión!$B$28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Admisión!$P$28:$Z$28</c:f>
              <c:numCache>
                <c:formatCode>#,##0</c:formatCode>
                <c:ptCount val="11"/>
                <c:pt idx="6">
                  <c:v>39</c:v>
                </c:pt>
                <c:pt idx="7">
                  <c:v>91</c:v>
                </c:pt>
                <c:pt idx="8">
                  <c:v>137</c:v>
                </c:pt>
                <c:pt idx="9">
                  <c:v>186</c:v>
                </c:pt>
                <c:pt idx="10">
                  <c:v>240</c:v>
                </c:pt>
              </c:numCache>
            </c:numRef>
          </c:yVal>
          <c:smooth val="0"/>
          <c:extLst xmlns:c16r2="http://schemas.microsoft.com/office/drawing/2015/06/chart">
            <c:ext xmlns:c16="http://schemas.microsoft.com/office/drawing/2014/chart" uri="{C3380CC4-5D6E-409C-BE32-E72D297353CC}">
              <c16:uniqueId val="{00000003-E149-4F2A-B705-D46744A5D7D4}"/>
            </c:ext>
          </c:extLst>
        </c:ser>
        <c:ser>
          <c:idx val="6"/>
          <c:order val="7"/>
          <c:tx>
            <c:strRef>
              <c:f>Admisión!$B$29</c:f>
              <c:strCache>
                <c:ptCount val="1"/>
                <c:pt idx="0">
                  <c:v>CTA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Admisión!$P$29:$Z$29</c:f>
              <c:numCache>
                <c:formatCode>#,##0</c:formatCode>
                <c:ptCount val="11"/>
                <c:pt idx="7">
                  <c:v>32</c:v>
                </c:pt>
                <c:pt idx="8">
                  <c:v>77</c:v>
                </c:pt>
                <c:pt idx="9">
                  <c:v>126</c:v>
                </c:pt>
                <c:pt idx="10">
                  <c:v>178</c:v>
                </c:pt>
              </c:numCache>
            </c:numRef>
          </c:yVal>
          <c:smooth val="0"/>
          <c:extLst xmlns:c16r2="http://schemas.microsoft.com/office/drawing/2015/06/chart">
            <c:ext xmlns:c16="http://schemas.microsoft.com/office/drawing/2014/chart" uri="{C3380CC4-5D6E-409C-BE32-E72D297353CC}">
              <c16:uniqueId val="{00000001-16EA-4495-A433-8E6DA0840610}"/>
            </c:ext>
          </c:extLst>
        </c:ser>
        <c:ser>
          <c:idx val="8"/>
          <c:order val="8"/>
          <c:tx>
            <c:strRef>
              <c:f>Admisión!$B$32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Admisión!$P$32:$Z$32</c:f>
              <c:numCache>
                <c:formatCode>#,##0</c:formatCode>
                <c:ptCount val="11"/>
                <c:pt idx="7">
                  <c:v>68</c:v>
                </c:pt>
                <c:pt idx="8">
                  <c:v>103</c:v>
                </c:pt>
                <c:pt idx="9">
                  <c:v>153</c:v>
                </c:pt>
                <c:pt idx="10">
                  <c:v>195</c:v>
                </c:pt>
              </c:numCache>
            </c:numRef>
          </c:yVal>
          <c:smooth val="0"/>
          <c:extLst xmlns:c16r2="http://schemas.microsoft.com/office/drawing/2015/06/chart">
            <c:ext xmlns:c16="http://schemas.microsoft.com/office/drawing/2014/chart" uri="{C3380CC4-5D6E-409C-BE32-E72D297353CC}">
              <c16:uniqueId val="{00000002-16EA-4495-A433-8E6DA0840610}"/>
            </c:ext>
          </c:extLst>
        </c:ser>
        <c:dLbls>
          <c:showLegendKey val="0"/>
          <c:showVal val="0"/>
          <c:showCatName val="0"/>
          <c:showSerName val="0"/>
          <c:showPercent val="0"/>
          <c:showBubbleSize val="0"/>
        </c:dLbls>
        <c:axId val="259923392"/>
        <c:axId val="259926656"/>
      </c:scatterChart>
      <c:valAx>
        <c:axId val="259923392"/>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6656"/>
        <c:crosses val="autoZero"/>
        <c:crossBetween val="midCat"/>
      </c:valAx>
      <c:valAx>
        <c:axId val="25992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3392"/>
        <c:crosses val="autoZero"/>
        <c:crossBetween val="midCat"/>
      </c:valAx>
      <c:spPr>
        <a:noFill/>
        <a:ln>
          <a:noFill/>
        </a:ln>
        <a:effectLst/>
      </c:spPr>
    </c:plotArea>
    <c:legend>
      <c:legendPos val="b"/>
      <c:layout>
        <c:manualLayout>
          <c:xMode val="edge"/>
          <c:yMode val="edge"/>
          <c:x val="0.11091133983708801"/>
          <c:y val="0.10693890293077798"/>
          <c:w val="0.83295794480133478"/>
          <c:h val="9.160665953295146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acumulada divisiones UAML</a:t>
            </a:r>
          </a:p>
        </c:rich>
      </c:tx>
      <c:layout>
        <c:manualLayout>
          <c:xMode val="edge"/>
          <c:yMode val="edge"/>
          <c:x val="0.26202223371903749"/>
          <c:y val="2.730376404961402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Admisión!$B$34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Admisión!$P$34:$Z$34</c:f>
              <c:numCache>
                <c:formatCode>#,##0</c:formatCode>
                <c:ptCount val="11"/>
                <c:pt idx="0">
                  <c:v>59</c:v>
                </c:pt>
                <c:pt idx="1">
                  <c:v>92</c:v>
                </c:pt>
                <c:pt idx="2">
                  <c:v>140</c:v>
                </c:pt>
                <c:pt idx="3">
                  <c:v>197</c:v>
                </c:pt>
                <c:pt idx="4">
                  <c:v>276</c:v>
                </c:pt>
                <c:pt idx="5">
                  <c:v>339</c:v>
                </c:pt>
                <c:pt idx="6">
                  <c:v>478</c:v>
                </c:pt>
                <c:pt idx="7">
                  <c:v>636</c:v>
                </c:pt>
                <c:pt idx="8">
                  <c:v>831</c:v>
                </c:pt>
                <c:pt idx="9">
                  <c:v>997</c:v>
                </c:pt>
                <c:pt idx="10">
                  <c:v>1149</c:v>
                </c:pt>
              </c:numCache>
            </c:numRef>
          </c:yVal>
          <c:smooth val="0"/>
          <c:extLst xmlns:c16r2="http://schemas.microsoft.com/office/drawing/2015/06/chart">
            <c:ext xmlns:c16="http://schemas.microsoft.com/office/drawing/2014/chart" uri="{C3380CC4-5D6E-409C-BE32-E72D297353CC}">
              <c16:uniqueId val="{00000000-5DB2-478B-8966-456B545962B1}"/>
            </c:ext>
          </c:extLst>
        </c:ser>
        <c:ser>
          <c:idx val="1"/>
          <c:order val="1"/>
          <c:tx>
            <c:strRef>
              <c:f>Admisión!$B$35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Admisión!$P$35:$Z$35</c:f>
              <c:numCache>
                <c:formatCode>#,##0</c:formatCode>
                <c:ptCount val="11"/>
                <c:pt idx="0">
                  <c:v>67</c:v>
                </c:pt>
                <c:pt idx="1">
                  <c:v>106</c:v>
                </c:pt>
                <c:pt idx="2">
                  <c:v>180</c:v>
                </c:pt>
                <c:pt idx="3">
                  <c:v>246</c:v>
                </c:pt>
                <c:pt idx="4">
                  <c:v>331</c:v>
                </c:pt>
                <c:pt idx="5">
                  <c:v>431</c:v>
                </c:pt>
                <c:pt idx="6">
                  <c:v>544</c:v>
                </c:pt>
                <c:pt idx="7">
                  <c:v>680</c:v>
                </c:pt>
                <c:pt idx="8">
                  <c:v>820</c:v>
                </c:pt>
                <c:pt idx="9">
                  <c:v>972</c:v>
                </c:pt>
                <c:pt idx="10">
                  <c:v>1124</c:v>
                </c:pt>
              </c:numCache>
            </c:numRef>
          </c:yVal>
          <c:smooth val="0"/>
          <c:extLst xmlns:c16r2="http://schemas.microsoft.com/office/drawing/2015/06/chart">
            <c:ext xmlns:c16="http://schemas.microsoft.com/office/drawing/2014/chart" uri="{C3380CC4-5D6E-409C-BE32-E72D297353CC}">
              <c16:uniqueId val="{00000001-5DB2-478B-8966-456B545962B1}"/>
            </c:ext>
          </c:extLst>
        </c:ser>
        <c:ser>
          <c:idx val="2"/>
          <c:order val="2"/>
          <c:tx>
            <c:strRef>
              <c:f>Admisión!$B$36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Admisión!$P$36:$Z$36</c:f>
              <c:numCache>
                <c:formatCode>#,##0</c:formatCode>
                <c:ptCount val="11"/>
                <c:pt idx="0">
                  <c:v>81</c:v>
                </c:pt>
                <c:pt idx="1">
                  <c:v>118</c:v>
                </c:pt>
                <c:pt idx="2">
                  <c:v>207</c:v>
                </c:pt>
                <c:pt idx="3">
                  <c:v>273</c:v>
                </c:pt>
                <c:pt idx="4">
                  <c:v>351</c:v>
                </c:pt>
                <c:pt idx="5">
                  <c:v>466</c:v>
                </c:pt>
                <c:pt idx="6">
                  <c:v>591</c:v>
                </c:pt>
                <c:pt idx="7">
                  <c:v>755</c:v>
                </c:pt>
                <c:pt idx="8">
                  <c:v>891</c:v>
                </c:pt>
                <c:pt idx="9">
                  <c:v>1050</c:v>
                </c:pt>
                <c:pt idx="10">
                  <c:v>1208</c:v>
                </c:pt>
              </c:numCache>
            </c:numRef>
          </c:yVal>
          <c:smooth val="0"/>
          <c:extLst xmlns:c16r2="http://schemas.microsoft.com/office/drawing/2015/06/chart">
            <c:ext xmlns:c16="http://schemas.microsoft.com/office/drawing/2014/chart" uri="{C3380CC4-5D6E-409C-BE32-E72D297353CC}">
              <c16:uniqueId val="{00000002-5DB2-478B-8966-456B545962B1}"/>
            </c:ext>
          </c:extLst>
        </c:ser>
        <c:dLbls>
          <c:showLegendKey val="0"/>
          <c:showVal val="0"/>
          <c:showCatName val="0"/>
          <c:showSerName val="0"/>
          <c:showPercent val="0"/>
          <c:showBubbleSize val="0"/>
        </c:dLbls>
        <c:axId val="259927200"/>
        <c:axId val="259927744"/>
      </c:scatterChart>
      <c:valAx>
        <c:axId val="259927200"/>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7744"/>
        <c:crosses val="autoZero"/>
        <c:crossBetween val="midCat"/>
      </c:valAx>
      <c:valAx>
        <c:axId val="259927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9927200"/>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(Públicas+Privadas)</a:t>
            </a:r>
          </a:p>
        </c:rich>
      </c:tx>
      <c:layout>
        <c:manualLayout>
          <c:xMode val="edge"/>
          <c:yMode val="edge"/>
          <c:x val="0.31983835098491192"/>
          <c:y val="1.3229428499105711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ES'!$BU$18</c:f>
              <c:strCache>
                <c:ptCount val="1"/>
                <c:pt idx="0">
                  <c:v>México</c:v>
                </c:pt>
              </c:strCache>
            </c:strRef>
          </c:tx>
          <c:spPr>
            <a:solidFill>
              <a:schemeClr val="accent1"/>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ES'!$BV$18:$CE$18</c:f>
              <c:numCache>
                <c:formatCode>0%</c:formatCode>
                <c:ptCount val="10"/>
                <c:pt idx="0">
                  <c:v>0.55362549033764108</c:v>
                </c:pt>
                <c:pt idx="1">
                  <c:v>0.56926839711692545</c:v>
                </c:pt>
                <c:pt idx="2">
                  <c:v>0.59970620398046215</c:v>
                </c:pt>
                <c:pt idx="3">
                  <c:v>0.55400208721814881</c:v>
                </c:pt>
                <c:pt idx="4">
                  <c:v>0.55807024062456512</c:v>
                </c:pt>
                <c:pt idx="5">
                  <c:v>0.55623873161170168</c:v>
                </c:pt>
                <c:pt idx="6">
                  <c:v>0.54053082092349269</c:v>
                </c:pt>
                <c:pt idx="7">
                  <c:v>0.54608251063930713</c:v>
                </c:pt>
                <c:pt idx="8">
                  <c:v>0.52786205671545772</c:v>
                </c:pt>
                <c:pt idx="9">
                  <c:v>0.45430127391052555</c:v>
                </c:pt>
              </c:numCache>
            </c:numRef>
          </c:val>
          <c:shape val="cylinder"/>
          <c:extLst xmlns:c16r2="http://schemas.microsoft.com/office/drawing/2015/06/chart">
            <c:ext xmlns:c16="http://schemas.microsoft.com/office/drawing/2014/chart" uri="{C3380CC4-5D6E-409C-BE32-E72D297353CC}">
              <c16:uniqueId val="{00000000-5DBA-4C4F-B03A-7F647B1F92DE}"/>
            </c:ext>
          </c:extLst>
        </c:ser>
        <c:ser>
          <c:idx val="1"/>
          <c:order val="1"/>
          <c:tx>
            <c:strRef>
              <c:f>'Demanda-Ingreso ES'!$BU$19</c:f>
              <c:strCache>
                <c:ptCount val="1"/>
                <c:pt idx="0">
                  <c:v>Estado de México</c:v>
                </c:pt>
              </c:strCache>
            </c:strRef>
          </c:tx>
          <c:spPr>
            <a:solidFill>
              <a:schemeClr val="accent2"/>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ES'!$BV$19:$CE$19</c:f>
              <c:numCache>
                <c:formatCode>0%</c:formatCode>
                <c:ptCount val="10"/>
                <c:pt idx="0">
                  <c:v>0.6191536412145181</c:v>
                </c:pt>
                <c:pt idx="1">
                  <c:v>0.58157021614213933</c:v>
                </c:pt>
                <c:pt idx="2">
                  <c:v>0.60830033470041955</c:v>
                </c:pt>
                <c:pt idx="3">
                  <c:v>0.57088453274750739</c:v>
                </c:pt>
                <c:pt idx="4">
                  <c:v>0.56726218780427051</c:v>
                </c:pt>
                <c:pt idx="5">
                  <c:v>0.5700166261393238</c:v>
                </c:pt>
                <c:pt idx="6">
                  <c:v>0.54557879987216995</c:v>
                </c:pt>
                <c:pt idx="7">
                  <c:v>0.5699612882385896</c:v>
                </c:pt>
                <c:pt idx="8">
                  <c:v>0.54658441808792346</c:v>
                </c:pt>
                <c:pt idx="9">
                  <c:v>0.43751358295381554</c:v>
                </c:pt>
              </c:numCache>
            </c:numRef>
          </c:val>
          <c:shape val="cylinder"/>
          <c:extLst xmlns:c16r2="http://schemas.microsoft.com/office/drawing/2015/06/chart">
            <c:ext xmlns:c16="http://schemas.microsoft.com/office/drawing/2014/chart" uri="{C3380CC4-5D6E-409C-BE32-E72D297353CC}">
              <c16:uniqueId val="{00000001-5DBA-4C4F-B03A-7F647B1F92DE}"/>
            </c:ext>
          </c:extLst>
        </c:ser>
        <c:ser>
          <c:idx val="2"/>
          <c:order val="2"/>
          <c:tx>
            <c:strRef>
              <c:f>'Demanda-Ingreso ES'!$BU$20</c:f>
              <c:strCache>
                <c:ptCount val="1"/>
                <c:pt idx="0">
                  <c:v>Lerma y alrededores*</c:v>
                </c:pt>
              </c:strCache>
            </c:strRef>
          </c:tx>
          <c:spPr>
            <a:solidFill>
              <a:schemeClr val="accent3"/>
            </a:solidFill>
            <a:ln>
              <a:noFill/>
            </a:ln>
            <a:effectLst/>
            <a:sp3d/>
          </c:spPr>
          <c:invertIfNegative val="0"/>
          <c:cat>
            <c:strRef>
              <c:f>'Demanda-Ingreso ES'!$BV$5:$CE$5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ES'!$BV$20:$CE$20</c:f>
              <c:numCache>
                <c:formatCode>0%</c:formatCode>
                <c:ptCount val="10"/>
                <c:pt idx="0">
                  <c:v>0.34013683760402619</c:v>
                </c:pt>
                <c:pt idx="1">
                  <c:v>0.38929152042785298</c:v>
                </c:pt>
                <c:pt idx="2">
                  <c:v>0.37277071555736002</c:v>
                </c:pt>
                <c:pt idx="3">
                  <c:v>0.38232548006597988</c:v>
                </c:pt>
                <c:pt idx="4">
                  <c:v>0.38686971132740949</c:v>
                </c:pt>
                <c:pt idx="5">
                  <c:v>0.37407043248258576</c:v>
                </c:pt>
                <c:pt idx="6">
                  <c:v>0.38253951610789272</c:v>
                </c:pt>
                <c:pt idx="7">
                  <c:v>0.43107905019537118</c:v>
                </c:pt>
                <c:pt idx="8">
                  <c:v>0.37555906340436729</c:v>
                </c:pt>
                <c:pt idx="9">
                  <c:v>0.37164680822738466</c:v>
                </c:pt>
              </c:numCache>
            </c:numRef>
          </c:val>
          <c:shape val="cylinder"/>
          <c:extLst xmlns:c16r2="http://schemas.microsoft.com/office/drawing/2015/06/chart">
            <c:ext xmlns:c16="http://schemas.microsoft.com/office/drawing/2014/chart" uri="{C3380CC4-5D6E-409C-BE32-E72D297353CC}">
              <c16:uniqueId val="{00000002-5DBA-4C4F-B03A-7F647B1F92DE}"/>
            </c:ext>
          </c:extLst>
        </c:ser>
        <c:dLbls>
          <c:showLegendKey val="0"/>
          <c:showVal val="0"/>
          <c:showCatName val="0"/>
          <c:showSerName val="0"/>
          <c:showPercent val="0"/>
          <c:showBubbleSize val="0"/>
        </c:dLbls>
        <c:gapWidth val="219"/>
        <c:shape val="box"/>
        <c:axId val="198524528"/>
        <c:axId val="198518000"/>
        <c:axId val="0"/>
      </c:bar3DChart>
      <c:catAx>
        <c:axId val="19852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18000"/>
        <c:crosses val="autoZero"/>
        <c:auto val="1"/>
        <c:lblAlgn val="ctr"/>
        <c:lblOffset val="100"/>
        <c:noMultiLvlLbl val="0"/>
      </c:catAx>
      <c:valAx>
        <c:axId val="198518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2452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Admisión!$P$37:$Z$37</c:f>
              <c:numCache>
                <c:formatCode>#,##0</c:formatCode>
                <c:ptCount val="11"/>
                <c:pt idx="0">
                  <c:v>207</c:v>
                </c:pt>
                <c:pt idx="1">
                  <c:v>316</c:v>
                </c:pt>
                <c:pt idx="2">
                  <c:v>527</c:v>
                </c:pt>
                <c:pt idx="3">
                  <c:v>716</c:v>
                </c:pt>
                <c:pt idx="4">
                  <c:v>958</c:v>
                </c:pt>
                <c:pt idx="5">
                  <c:v>1236</c:v>
                </c:pt>
                <c:pt idx="6">
                  <c:v>1613</c:v>
                </c:pt>
                <c:pt idx="7">
                  <c:v>2071</c:v>
                </c:pt>
                <c:pt idx="8">
                  <c:v>2542</c:v>
                </c:pt>
                <c:pt idx="9">
                  <c:v>3019</c:v>
                </c:pt>
                <c:pt idx="10">
                  <c:v>3481</c:v>
                </c:pt>
              </c:numCache>
            </c:numRef>
          </c:yVal>
          <c:smooth val="0"/>
          <c:extLst xmlns:c16r2="http://schemas.microsoft.com/office/drawing/2015/06/chart">
            <c:ext xmlns:c16="http://schemas.microsoft.com/office/drawing/2014/chart" uri="{C3380CC4-5D6E-409C-BE32-E72D297353CC}">
              <c16:uniqueId val="{00000000-FF51-483D-862E-AE57E3A51A5E}"/>
            </c:ext>
          </c:extLst>
        </c:ser>
        <c:dLbls>
          <c:showLegendKey val="0"/>
          <c:showVal val="0"/>
          <c:showCatName val="0"/>
          <c:showSerName val="0"/>
          <c:showPercent val="0"/>
          <c:showBubbleSize val="0"/>
        </c:dLbls>
        <c:axId val="2120912576"/>
        <c:axId val="2120900064"/>
      </c:scatterChart>
      <c:valAx>
        <c:axId val="2120912576"/>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20900064"/>
        <c:crosses val="autoZero"/>
        <c:crossBetween val="midCat"/>
      </c:valAx>
      <c:valAx>
        <c:axId val="2120900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20912576"/>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Admisión</a:t>
            </a:r>
            <a:r>
              <a:rPr lang="es-MX" baseline="0"/>
              <a:t> anual UAM Lerma</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Admisión!$C$24:$M$24</c:f>
              <c:numCache>
                <c:formatCode>#,##0</c:formatCode>
                <c:ptCount val="11"/>
                <c:pt idx="0">
                  <c:v>59</c:v>
                </c:pt>
                <c:pt idx="1">
                  <c:v>33</c:v>
                </c:pt>
                <c:pt idx="2">
                  <c:v>48</c:v>
                </c:pt>
                <c:pt idx="3">
                  <c:v>57</c:v>
                </c:pt>
                <c:pt idx="4">
                  <c:v>79</c:v>
                </c:pt>
                <c:pt idx="5">
                  <c:v>63</c:v>
                </c:pt>
                <c:pt idx="6">
                  <c:v>63</c:v>
                </c:pt>
                <c:pt idx="7">
                  <c:v>50</c:v>
                </c:pt>
                <c:pt idx="8">
                  <c:v>56</c:v>
                </c:pt>
                <c:pt idx="9">
                  <c:v>43</c:v>
                </c:pt>
                <c:pt idx="10">
                  <c:v>22</c:v>
                </c:pt>
              </c:numCache>
            </c:numRef>
          </c:val>
          <c:smooth val="0"/>
          <c:extLst xmlns:c16r2="http://schemas.microsoft.com/office/drawing/2015/06/chart">
            <c:ext xmlns:c16="http://schemas.microsoft.com/office/drawing/2014/chart" uri="{C3380CC4-5D6E-409C-BE32-E72D297353CC}">
              <c16:uniqueId val="{00000000-60FE-478B-961C-338B043614A7}"/>
            </c:ext>
          </c:extLst>
        </c:ser>
        <c:ser>
          <c:idx val="1"/>
          <c:order val="1"/>
          <c:tx>
            <c:strRef>
              <c:f>Admisión!$B$27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Admisión!$C$27:$M$27</c:f>
              <c:numCache>
                <c:formatCode>#,##0</c:formatCode>
                <c:ptCount val="11"/>
                <c:pt idx="0">
                  <c:v>67</c:v>
                </c:pt>
                <c:pt idx="1">
                  <c:v>39</c:v>
                </c:pt>
                <c:pt idx="2">
                  <c:v>74</c:v>
                </c:pt>
                <c:pt idx="3">
                  <c:v>66</c:v>
                </c:pt>
                <c:pt idx="4">
                  <c:v>85</c:v>
                </c:pt>
                <c:pt idx="5">
                  <c:v>100</c:v>
                </c:pt>
                <c:pt idx="6">
                  <c:v>74</c:v>
                </c:pt>
                <c:pt idx="7">
                  <c:v>52</c:v>
                </c:pt>
                <c:pt idx="8">
                  <c:v>49</c:v>
                </c:pt>
                <c:pt idx="9">
                  <c:v>54</c:v>
                </c:pt>
                <c:pt idx="10">
                  <c:v>46</c:v>
                </c:pt>
              </c:numCache>
            </c:numRef>
          </c:val>
          <c:smooth val="0"/>
          <c:extLst xmlns:c16r2="http://schemas.microsoft.com/office/drawing/2015/06/chart">
            <c:ext xmlns:c16="http://schemas.microsoft.com/office/drawing/2014/chart" uri="{C3380CC4-5D6E-409C-BE32-E72D297353CC}">
              <c16:uniqueId val="{00000001-60FE-478B-961C-338B043614A7}"/>
            </c:ext>
          </c:extLst>
        </c:ser>
        <c:ser>
          <c:idx val="2"/>
          <c:order val="2"/>
          <c:tx>
            <c:strRef>
              <c:f>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Admisión!$C$30:$M$30</c:f>
              <c:numCache>
                <c:formatCode>General</c:formatCode>
                <c:ptCount val="11"/>
                <c:pt idx="2" formatCode="#,##0">
                  <c:v>22</c:v>
                </c:pt>
                <c:pt idx="3" formatCode="#,##0">
                  <c:v>25</c:v>
                </c:pt>
                <c:pt idx="4" formatCode="#,##0">
                  <c:v>28</c:v>
                </c:pt>
                <c:pt idx="5" formatCode="#,##0">
                  <c:v>37</c:v>
                </c:pt>
                <c:pt idx="6" formatCode="#,##0">
                  <c:v>46</c:v>
                </c:pt>
                <c:pt idx="7" formatCode="#,##0">
                  <c:v>37</c:v>
                </c:pt>
                <c:pt idx="8" formatCode="#,##0">
                  <c:v>34</c:v>
                </c:pt>
                <c:pt idx="9" formatCode="#,##0">
                  <c:v>37</c:v>
                </c:pt>
                <c:pt idx="10" formatCode="#,##0">
                  <c:v>48</c:v>
                </c:pt>
              </c:numCache>
            </c:numRef>
          </c:val>
          <c:smooth val="0"/>
          <c:extLst xmlns:c16r2="http://schemas.microsoft.com/office/drawing/2015/06/chart">
            <c:ext xmlns:c16="http://schemas.microsoft.com/office/drawing/2014/chart" uri="{C3380CC4-5D6E-409C-BE32-E72D297353CC}">
              <c16:uniqueId val="{00000002-60FE-478B-961C-338B043614A7}"/>
            </c:ext>
          </c:extLst>
        </c:ser>
        <c:ser>
          <c:idx val="3"/>
          <c:order val="3"/>
          <c:tx>
            <c:strRef>
              <c:f>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Admisión!$C$31:$M$31</c:f>
              <c:numCache>
                <c:formatCode>#,##0</c:formatCode>
                <c:ptCount val="11"/>
                <c:pt idx="0">
                  <c:v>81</c:v>
                </c:pt>
                <c:pt idx="1">
                  <c:v>37</c:v>
                </c:pt>
                <c:pt idx="2">
                  <c:v>67</c:v>
                </c:pt>
                <c:pt idx="3">
                  <c:v>41</c:v>
                </c:pt>
                <c:pt idx="4">
                  <c:v>50</c:v>
                </c:pt>
                <c:pt idx="5">
                  <c:v>78</c:v>
                </c:pt>
                <c:pt idx="6">
                  <c:v>79</c:v>
                </c:pt>
                <c:pt idx="7">
                  <c:v>59</c:v>
                </c:pt>
                <c:pt idx="8">
                  <c:v>67</c:v>
                </c:pt>
                <c:pt idx="9">
                  <c:v>72</c:v>
                </c:pt>
                <c:pt idx="10">
                  <c:v>68</c:v>
                </c:pt>
              </c:numCache>
            </c:numRef>
          </c:val>
          <c:smooth val="0"/>
          <c:extLst xmlns:c16r2="http://schemas.microsoft.com/office/drawing/2015/06/chart">
            <c:ext xmlns:c16="http://schemas.microsoft.com/office/drawing/2014/chart" uri="{C3380CC4-5D6E-409C-BE32-E72D297353CC}">
              <c16:uniqueId val="{00000003-60FE-478B-961C-338B043614A7}"/>
            </c:ext>
          </c:extLst>
        </c:ser>
        <c:ser>
          <c:idx val="4"/>
          <c:order val="4"/>
          <c:tx>
            <c:strRef>
              <c:f>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Admisión!$C$25:$M$25</c:f>
              <c:numCache>
                <c:formatCode>#,##0</c:formatCode>
                <c:ptCount val="11"/>
                <c:pt idx="6">
                  <c:v>76</c:v>
                </c:pt>
                <c:pt idx="7">
                  <c:v>65</c:v>
                </c:pt>
                <c:pt idx="8">
                  <c:v>72</c:v>
                </c:pt>
                <c:pt idx="9">
                  <c:v>54</c:v>
                </c:pt>
                <c:pt idx="10">
                  <c:v>62</c:v>
                </c:pt>
              </c:numCache>
            </c:numRef>
          </c:val>
          <c:smooth val="0"/>
          <c:extLst xmlns:c16r2="http://schemas.microsoft.com/office/drawing/2015/06/chart">
            <c:ext xmlns:c16="http://schemas.microsoft.com/office/drawing/2014/chart" uri="{C3380CC4-5D6E-409C-BE32-E72D297353CC}">
              <c16:uniqueId val="{00000000-1E64-479B-B7DB-24A337D271C1}"/>
            </c:ext>
          </c:extLst>
        </c:ser>
        <c:ser>
          <c:idx val="7"/>
          <c:order val="5"/>
          <c:tx>
            <c:strRef>
              <c:f>Admisión!$B$28</c:f>
              <c:strCache>
                <c:ptCount val="1"/>
                <c:pt idx="0">
                  <c:v>PB</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Admisión!$C$28:$M$28</c:f>
              <c:numCache>
                <c:formatCode>#,##0</c:formatCode>
                <c:ptCount val="11"/>
                <c:pt idx="6">
                  <c:v>39</c:v>
                </c:pt>
                <c:pt idx="7">
                  <c:v>52</c:v>
                </c:pt>
                <c:pt idx="8">
                  <c:v>46</c:v>
                </c:pt>
                <c:pt idx="9">
                  <c:v>49</c:v>
                </c:pt>
                <c:pt idx="10">
                  <c:v>54</c:v>
                </c:pt>
              </c:numCache>
            </c:numRef>
          </c:val>
          <c:smooth val="0"/>
          <c:extLst xmlns:c16r2="http://schemas.microsoft.com/office/drawing/2015/06/chart">
            <c:ext xmlns:c16="http://schemas.microsoft.com/office/drawing/2014/chart" uri="{C3380CC4-5D6E-409C-BE32-E72D297353CC}">
              <c16:uniqueId val="{00000000-B813-43FE-8CD3-74AC1C5429A5}"/>
            </c:ext>
          </c:extLst>
        </c:ser>
        <c:ser>
          <c:idx val="5"/>
          <c:order val="6"/>
          <c:tx>
            <c:strRef>
              <c:f>Admisión!$B$29</c:f>
              <c:strCache>
                <c:ptCount val="1"/>
                <c:pt idx="0">
                  <c:v>CTA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Admisión!$C$29:$M$29</c:f>
              <c:numCache>
                <c:formatCode>#,##0</c:formatCode>
                <c:ptCount val="11"/>
                <c:pt idx="7">
                  <c:v>32</c:v>
                </c:pt>
                <c:pt idx="8">
                  <c:v>45</c:v>
                </c:pt>
                <c:pt idx="9">
                  <c:v>49</c:v>
                </c:pt>
                <c:pt idx="10">
                  <c:v>52</c:v>
                </c:pt>
              </c:numCache>
            </c:numRef>
          </c:val>
          <c:smooth val="0"/>
          <c:extLst xmlns:c16r2="http://schemas.microsoft.com/office/drawing/2015/06/chart">
            <c:ext xmlns:c16="http://schemas.microsoft.com/office/drawing/2014/chart" uri="{C3380CC4-5D6E-409C-BE32-E72D297353CC}">
              <c16:uniqueId val="{00000001-1E64-479B-B7DB-24A337D271C1}"/>
            </c:ext>
          </c:extLst>
        </c:ser>
        <c:ser>
          <c:idx val="6"/>
          <c:order val="7"/>
          <c:tx>
            <c:strRef>
              <c:f>Admisión!$B$26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Admisión!$C$26:$M$26</c:f>
              <c:numCache>
                <c:formatCode>#,##0</c:formatCode>
                <c:ptCount val="11"/>
                <c:pt idx="7">
                  <c:v>43</c:v>
                </c:pt>
                <c:pt idx="8">
                  <c:v>67</c:v>
                </c:pt>
                <c:pt idx="9">
                  <c:v>69</c:v>
                </c:pt>
                <c:pt idx="10">
                  <c:v>68</c:v>
                </c:pt>
              </c:numCache>
            </c:numRef>
          </c:val>
          <c:smooth val="0"/>
          <c:extLst xmlns:c16r2="http://schemas.microsoft.com/office/drawing/2015/06/chart">
            <c:ext xmlns:c16="http://schemas.microsoft.com/office/drawing/2014/chart" uri="{C3380CC4-5D6E-409C-BE32-E72D297353CC}">
              <c16:uniqueId val="{00000001-B813-43FE-8CD3-74AC1C5429A5}"/>
            </c:ext>
          </c:extLst>
        </c:ser>
        <c:ser>
          <c:idx val="8"/>
          <c:order val="8"/>
          <c:tx>
            <c:strRef>
              <c:f>Admisión!$B$32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Admisión!$C$23:$M$23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Admisión!$C$32:$M$32</c:f>
              <c:numCache>
                <c:formatCode>#,##0</c:formatCode>
                <c:ptCount val="11"/>
                <c:pt idx="7">
                  <c:v>68</c:v>
                </c:pt>
                <c:pt idx="8">
                  <c:v>35</c:v>
                </c:pt>
                <c:pt idx="9">
                  <c:v>50</c:v>
                </c:pt>
                <c:pt idx="10">
                  <c:v>42</c:v>
                </c:pt>
              </c:numCache>
            </c:numRef>
          </c:val>
          <c:smooth val="0"/>
          <c:extLst xmlns:c16r2="http://schemas.microsoft.com/office/drawing/2015/06/chart">
            <c:ext xmlns:c16="http://schemas.microsoft.com/office/drawing/2014/chart" uri="{C3380CC4-5D6E-409C-BE32-E72D297353CC}">
              <c16:uniqueId val="{00000002-B813-43FE-8CD3-74AC1C5429A5}"/>
            </c:ext>
          </c:extLst>
        </c:ser>
        <c:dLbls>
          <c:showLegendKey val="0"/>
          <c:showVal val="0"/>
          <c:showCatName val="0"/>
          <c:showSerName val="0"/>
          <c:showPercent val="0"/>
          <c:showBubbleSize val="0"/>
        </c:dLbls>
        <c:marker val="1"/>
        <c:smooth val="0"/>
        <c:axId val="2120906592"/>
        <c:axId val="2120901152"/>
      </c:lineChart>
      <c:catAx>
        <c:axId val="21209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20901152"/>
        <c:crosses val="autoZero"/>
        <c:auto val="1"/>
        <c:lblAlgn val="ctr"/>
        <c:lblOffset val="100"/>
        <c:noMultiLvlLbl val="0"/>
      </c:catAx>
      <c:valAx>
        <c:axId val="212090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2090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sexo'!$X$6:$AH$6</c:f>
              <c:numCache>
                <c:formatCode>0%</c:formatCode>
                <c:ptCount val="11"/>
                <c:pt idx="0">
                  <c:v>0.28813559322033899</c:v>
                </c:pt>
                <c:pt idx="1">
                  <c:v>0.45454545454545453</c:v>
                </c:pt>
                <c:pt idx="2">
                  <c:v>0.33333333333333331</c:v>
                </c:pt>
                <c:pt idx="3">
                  <c:v>0.47368421052631576</c:v>
                </c:pt>
                <c:pt idx="4">
                  <c:v>0.41772151898734178</c:v>
                </c:pt>
                <c:pt idx="5">
                  <c:v>0.20634920634920634</c:v>
                </c:pt>
                <c:pt idx="6">
                  <c:v>0.39568345323741005</c:v>
                </c:pt>
                <c:pt idx="7">
                  <c:v>0.27215189873417722</c:v>
                </c:pt>
                <c:pt idx="8">
                  <c:v>0.29230769230769232</c:v>
                </c:pt>
                <c:pt idx="9">
                  <c:v>0.30722891566265059</c:v>
                </c:pt>
                <c:pt idx="10">
                  <c:v>0.24342105263157895</c:v>
                </c:pt>
              </c:numCache>
            </c:numRef>
          </c:yVal>
          <c:smooth val="0"/>
          <c:extLst xmlns:c16r2="http://schemas.microsoft.com/office/drawing/2015/06/chart">
            <c:ext xmlns:c16="http://schemas.microsoft.com/office/drawing/2014/chart" uri="{C3380CC4-5D6E-409C-BE32-E72D297353CC}">
              <c16:uniqueId val="{00000000-5662-4993-A685-8B7B1FB0FAF2}"/>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sexo'!$X$7:$AH$7</c:f>
              <c:numCache>
                <c:formatCode>0%</c:formatCode>
                <c:ptCount val="11"/>
                <c:pt idx="0">
                  <c:v>0.67164179104477617</c:v>
                </c:pt>
                <c:pt idx="1">
                  <c:v>0.58974358974358976</c:v>
                </c:pt>
                <c:pt idx="2">
                  <c:v>0.70270270270270274</c:v>
                </c:pt>
                <c:pt idx="3">
                  <c:v>0.63636363636363635</c:v>
                </c:pt>
                <c:pt idx="4">
                  <c:v>0.69411764705882351</c:v>
                </c:pt>
                <c:pt idx="5">
                  <c:v>0.66</c:v>
                </c:pt>
                <c:pt idx="6">
                  <c:v>0.66371681415929207</c:v>
                </c:pt>
                <c:pt idx="7">
                  <c:v>0.71323529411764708</c:v>
                </c:pt>
                <c:pt idx="8">
                  <c:v>0.69285714285714284</c:v>
                </c:pt>
                <c:pt idx="9">
                  <c:v>0.78289473684210531</c:v>
                </c:pt>
                <c:pt idx="10">
                  <c:v>0.67763157894736847</c:v>
                </c:pt>
              </c:numCache>
            </c:numRef>
          </c:yVal>
          <c:smooth val="0"/>
          <c:extLst xmlns:c16r2="http://schemas.microsoft.com/office/drawing/2015/06/chart">
            <c:ext xmlns:c16="http://schemas.microsoft.com/office/drawing/2014/chart" uri="{C3380CC4-5D6E-409C-BE32-E72D297353CC}">
              <c16:uniqueId val="{00000001-5662-4993-A685-8B7B1FB0FAF2}"/>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sexo'!$X$8:$AH$8</c:f>
              <c:numCache>
                <c:formatCode>0%</c:formatCode>
                <c:ptCount val="11"/>
                <c:pt idx="0">
                  <c:v>0.58024691358024694</c:v>
                </c:pt>
                <c:pt idx="1">
                  <c:v>0.48648648648648651</c:v>
                </c:pt>
                <c:pt idx="2">
                  <c:v>0.5056179775280899</c:v>
                </c:pt>
                <c:pt idx="3">
                  <c:v>0.48484848484848486</c:v>
                </c:pt>
                <c:pt idx="4">
                  <c:v>0.61538461538461542</c:v>
                </c:pt>
                <c:pt idx="5">
                  <c:v>0.59130434782608698</c:v>
                </c:pt>
                <c:pt idx="6">
                  <c:v>0.52800000000000002</c:v>
                </c:pt>
                <c:pt idx="7">
                  <c:v>0.53048780487804881</c:v>
                </c:pt>
                <c:pt idx="8">
                  <c:v>0.49264705882352944</c:v>
                </c:pt>
                <c:pt idx="9">
                  <c:v>0.62264150943396224</c:v>
                </c:pt>
                <c:pt idx="10">
                  <c:v>0.53164556962025311</c:v>
                </c:pt>
              </c:numCache>
            </c:numRef>
          </c:yVal>
          <c:smooth val="0"/>
          <c:extLst xmlns:c16r2="http://schemas.microsoft.com/office/drawing/2015/06/chart">
            <c:ext xmlns:c16="http://schemas.microsoft.com/office/drawing/2014/chart" uri="{C3380CC4-5D6E-409C-BE32-E72D297353CC}">
              <c16:uniqueId val="{00000002-5662-4993-A685-8B7B1FB0FAF2}"/>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'Admisión por sexo'!$X$9:$AH$9</c:f>
              <c:numCache>
                <c:formatCode>0%</c:formatCode>
                <c:ptCount val="11"/>
                <c:pt idx="0">
                  <c:v>0.52657004830917875</c:v>
                </c:pt>
                <c:pt idx="1">
                  <c:v>0.51376146788990829</c:v>
                </c:pt>
                <c:pt idx="2">
                  <c:v>0.53554502369668244</c:v>
                </c:pt>
                <c:pt idx="3">
                  <c:v>0.53439153439153442</c:v>
                </c:pt>
                <c:pt idx="4">
                  <c:v>0.57851239669421484</c:v>
                </c:pt>
                <c:pt idx="5">
                  <c:v>0.52877697841726623</c:v>
                </c:pt>
                <c:pt idx="6">
                  <c:v>0.519893899204244</c:v>
                </c:pt>
                <c:pt idx="7">
                  <c:v>0.49563318777292575</c:v>
                </c:pt>
                <c:pt idx="8">
                  <c:v>0.46921443736730362</c:v>
                </c:pt>
                <c:pt idx="9">
                  <c:v>0.56394129979035634</c:v>
                </c:pt>
                <c:pt idx="10">
                  <c:v>0.48484848484848486</c:v>
                </c:pt>
              </c:numCache>
            </c:numRef>
          </c:yVal>
          <c:smooth val="0"/>
          <c:extLst xmlns:c16r2="http://schemas.microsoft.com/office/drawing/2015/06/chart">
            <c:ext xmlns:c16="http://schemas.microsoft.com/office/drawing/2014/chart" uri="{C3380CC4-5D6E-409C-BE32-E72D297353CC}">
              <c16:uniqueId val="{00000003-5662-4993-A685-8B7B1FB0FAF2}"/>
            </c:ext>
          </c:extLst>
        </c:ser>
        <c:dLbls>
          <c:showLegendKey val="0"/>
          <c:showVal val="0"/>
          <c:showCatName val="0"/>
          <c:showSerName val="0"/>
          <c:showPercent val="0"/>
          <c:showBubbleSize val="0"/>
        </c:dLbls>
        <c:axId val="2120903328"/>
        <c:axId val="2120903872"/>
      </c:scatterChart>
      <c:valAx>
        <c:axId val="2120903328"/>
        <c:scaling>
          <c:orientation val="minMax"/>
          <c:max val="2021"/>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20903872"/>
        <c:crosses val="autoZero"/>
        <c:crossBetween val="midCat"/>
      </c:valAx>
      <c:valAx>
        <c:axId val="2120903872"/>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209033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AMISIÓN ACUMULADA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sexo'!$BE$5:$BN$5</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xVal>
          <c:yVal>
            <c:numRef>
              <c:f>'Admisión por sexo'!$BE$6:$BN$6</c:f>
              <c:numCache>
                <c:formatCode>0%</c:formatCode>
                <c:ptCount val="10"/>
                <c:pt idx="0">
                  <c:v>0.34782608695652173</c:v>
                </c:pt>
                <c:pt idx="1">
                  <c:v>0.34285714285714286</c:v>
                </c:pt>
                <c:pt idx="2">
                  <c:v>0.38071065989847713</c:v>
                </c:pt>
                <c:pt idx="3">
                  <c:v>0.39130434782608697</c:v>
                </c:pt>
                <c:pt idx="4">
                  <c:v>0.35693215339233036</c:v>
                </c:pt>
                <c:pt idx="5">
                  <c:v>0.3682008368200837</c:v>
                </c:pt>
                <c:pt idx="6">
                  <c:v>0.34433962264150941</c:v>
                </c:pt>
                <c:pt idx="7">
                  <c:v>0.33212996389891697</c:v>
                </c:pt>
                <c:pt idx="8">
                  <c:v>0.32798395185556672</c:v>
                </c:pt>
                <c:pt idx="9">
                  <c:v>0.31679721496953872</c:v>
                </c:pt>
              </c:numCache>
            </c:numRef>
          </c:yVal>
          <c:smooth val="0"/>
          <c:extLst xmlns:c16r2="http://schemas.microsoft.com/office/drawing/2015/06/chart">
            <c:ext xmlns:c16="http://schemas.microsoft.com/office/drawing/2014/chart" uri="{C3380CC4-5D6E-409C-BE32-E72D297353CC}">
              <c16:uniqueId val="{00000000-08D5-4639-8A18-10EF425EDA3D}"/>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sexo'!$BE$5:$BN$5</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xVal>
          <c:yVal>
            <c:numRef>
              <c:f>'Admisión por sexo'!$BE$7:$BN$7</c:f>
              <c:numCache>
                <c:formatCode>0%</c:formatCode>
                <c:ptCount val="10"/>
                <c:pt idx="0">
                  <c:v>0.64150943396226412</c:v>
                </c:pt>
                <c:pt idx="1">
                  <c:v>0.66666666666666663</c:v>
                </c:pt>
                <c:pt idx="2">
                  <c:v>0.65853658536585369</c:v>
                </c:pt>
                <c:pt idx="3">
                  <c:v>0.66767371601208458</c:v>
                </c:pt>
                <c:pt idx="4">
                  <c:v>0.66589327146171695</c:v>
                </c:pt>
                <c:pt idx="5">
                  <c:v>0.6654411764705882</c:v>
                </c:pt>
                <c:pt idx="6">
                  <c:v>0.67500000000000004</c:v>
                </c:pt>
                <c:pt idx="7">
                  <c:v>0.67804878048780493</c:v>
                </c:pt>
                <c:pt idx="8">
                  <c:v>0.69444444444444442</c:v>
                </c:pt>
                <c:pt idx="9">
                  <c:v>0.69217081850533813</c:v>
                </c:pt>
              </c:numCache>
            </c:numRef>
          </c:yVal>
          <c:smooth val="0"/>
          <c:extLst xmlns:c16r2="http://schemas.microsoft.com/office/drawing/2015/06/chart">
            <c:ext xmlns:c16="http://schemas.microsoft.com/office/drawing/2014/chart" uri="{C3380CC4-5D6E-409C-BE32-E72D297353CC}">
              <c16:uniqueId val="{00000001-08D5-4639-8A18-10EF425EDA3D}"/>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sexo'!$BE$5:$BN$5</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xVal>
          <c:yVal>
            <c:numRef>
              <c:f>'Admisión por sexo'!$BE$8:$BN$8</c:f>
              <c:numCache>
                <c:formatCode>0%</c:formatCode>
                <c:ptCount val="10"/>
                <c:pt idx="0">
                  <c:v>0.55084745762711862</c:v>
                </c:pt>
                <c:pt idx="1">
                  <c:v>0.53140096618357491</c:v>
                </c:pt>
                <c:pt idx="2">
                  <c:v>0.52014652014652019</c:v>
                </c:pt>
                <c:pt idx="3">
                  <c:v>0.54131054131054135</c:v>
                </c:pt>
                <c:pt idx="4">
                  <c:v>0.55364806866952787</c:v>
                </c:pt>
                <c:pt idx="5">
                  <c:v>0.54822335025380708</c:v>
                </c:pt>
                <c:pt idx="6">
                  <c:v>0.54437086092715237</c:v>
                </c:pt>
                <c:pt idx="7">
                  <c:v>0.53647586980920314</c:v>
                </c:pt>
                <c:pt idx="8">
                  <c:v>0.54952380952380953</c:v>
                </c:pt>
                <c:pt idx="9">
                  <c:v>0.54718543046357615</c:v>
                </c:pt>
              </c:numCache>
            </c:numRef>
          </c:yVal>
          <c:smooth val="0"/>
          <c:extLst xmlns:c16r2="http://schemas.microsoft.com/office/drawing/2015/06/chart">
            <c:ext xmlns:c16="http://schemas.microsoft.com/office/drawing/2014/chart" uri="{C3380CC4-5D6E-409C-BE32-E72D297353CC}">
              <c16:uniqueId val="{00000002-08D5-4639-8A18-10EF425EDA3D}"/>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sexo'!$BE$5:$BN$5</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xVal>
          <c:yVal>
            <c:numRef>
              <c:f>'Admisión por sexo'!$BE$9:$BN$9</c:f>
              <c:numCache>
                <c:formatCode>0%</c:formatCode>
                <c:ptCount val="10"/>
                <c:pt idx="0">
                  <c:v>0.52215189873417722</c:v>
                </c:pt>
                <c:pt idx="1">
                  <c:v>0.52751423149905119</c:v>
                </c:pt>
                <c:pt idx="2">
                  <c:v>0.52932960893854752</c:v>
                </c:pt>
                <c:pt idx="3">
                  <c:v>0.54175365344467641</c:v>
                </c:pt>
                <c:pt idx="4">
                  <c:v>0.53883495145631066</c:v>
                </c:pt>
                <c:pt idx="5">
                  <c:v>0.53440793552386856</c:v>
                </c:pt>
                <c:pt idx="6">
                  <c:v>0.52583293095123129</c:v>
                </c:pt>
                <c:pt idx="7">
                  <c:v>0.51534225019669555</c:v>
                </c:pt>
                <c:pt idx="8">
                  <c:v>0.52302086783703217</c:v>
                </c:pt>
                <c:pt idx="9">
                  <c:v>0.51795461074403903</c:v>
                </c:pt>
              </c:numCache>
            </c:numRef>
          </c:yVal>
          <c:smooth val="0"/>
          <c:extLst xmlns:c16r2="http://schemas.microsoft.com/office/drawing/2015/06/chart">
            <c:ext xmlns:c16="http://schemas.microsoft.com/office/drawing/2014/chart" uri="{C3380CC4-5D6E-409C-BE32-E72D297353CC}">
              <c16:uniqueId val="{00000003-08D5-4639-8A18-10EF425EDA3D}"/>
            </c:ext>
          </c:extLst>
        </c:ser>
        <c:dLbls>
          <c:showLegendKey val="0"/>
          <c:showVal val="0"/>
          <c:showCatName val="0"/>
          <c:showSerName val="0"/>
          <c:showPercent val="0"/>
          <c:showBubbleSize val="0"/>
        </c:dLbls>
        <c:axId val="2120904960"/>
        <c:axId val="258932480"/>
      </c:scatterChart>
      <c:valAx>
        <c:axId val="2120904960"/>
        <c:scaling>
          <c:orientation val="minMax"/>
          <c:max val="2021"/>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58932480"/>
        <c:crosses val="autoZero"/>
        <c:crossBetween val="midCat"/>
      </c:valAx>
      <c:valAx>
        <c:axId val="25893248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20904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Admisión'!$B$23</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Admisión'!$C$23:$M$23</c:f>
              <c:numCache>
                <c:formatCode>0%</c:formatCode>
                <c:ptCount val="11"/>
                <c:pt idx="0">
                  <c:v>0.86764705882352944</c:v>
                </c:pt>
                <c:pt idx="1">
                  <c:v>0.94285714285714284</c:v>
                </c:pt>
                <c:pt idx="2">
                  <c:v>0.78688524590163933</c:v>
                </c:pt>
                <c:pt idx="3">
                  <c:v>0.79166666666666663</c:v>
                </c:pt>
                <c:pt idx="4">
                  <c:v>0.87777777777777777</c:v>
                </c:pt>
                <c:pt idx="5">
                  <c:v>0.69230769230769229</c:v>
                </c:pt>
                <c:pt idx="6">
                  <c:v>0.72413793103448276</c:v>
                </c:pt>
                <c:pt idx="7">
                  <c:v>0.5376344086021505</c:v>
                </c:pt>
                <c:pt idx="8">
                  <c:v>0.8</c:v>
                </c:pt>
                <c:pt idx="9">
                  <c:v>0.64179104477611937</c:v>
                </c:pt>
                <c:pt idx="10">
                  <c:v>0.5641025641025641</c:v>
                </c:pt>
              </c:numCache>
            </c:numRef>
          </c:yVal>
          <c:smooth val="0"/>
          <c:extLst xmlns:c16r2="http://schemas.microsoft.com/office/drawing/2015/06/chart">
            <c:ext xmlns:c16="http://schemas.microsoft.com/office/drawing/2014/chart" uri="{C3380CC4-5D6E-409C-BE32-E72D297353CC}">
              <c16:uniqueId val="{00000000-B919-41AD-A6BA-55D646CDB215}"/>
            </c:ext>
          </c:extLst>
        </c:ser>
        <c:ser>
          <c:idx val="1"/>
          <c:order val="1"/>
          <c:tx>
            <c:strRef>
              <c:f>'% de Admisión'!$B$26</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Admisión'!$C$26:$M$26</c:f>
              <c:numCache>
                <c:formatCode>0%</c:formatCode>
                <c:ptCount val="11"/>
                <c:pt idx="0">
                  <c:v>0.38285714285714284</c:v>
                </c:pt>
                <c:pt idx="1">
                  <c:v>0.52702702702702697</c:v>
                </c:pt>
                <c:pt idx="2">
                  <c:v>0.46250000000000002</c:v>
                </c:pt>
                <c:pt idx="3">
                  <c:v>0.67346938775510201</c:v>
                </c:pt>
                <c:pt idx="4">
                  <c:v>0.44270833333333331</c:v>
                </c:pt>
                <c:pt idx="5">
                  <c:v>0.41666666666666669</c:v>
                </c:pt>
                <c:pt idx="6">
                  <c:v>0.37</c:v>
                </c:pt>
                <c:pt idx="7">
                  <c:v>0.22222222222222221</c:v>
                </c:pt>
                <c:pt idx="8">
                  <c:v>0.25128205128205128</c:v>
                </c:pt>
                <c:pt idx="9">
                  <c:v>0.31395348837209303</c:v>
                </c:pt>
                <c:pt idx="10">
                  <c:v>0.34074074074074073</c:v>
                </c:pt>
              </c:numCache>
            </c:numRef>
          </c:yVal>
          <c:smooth val="0"/>
          <c:extLst xmlns:c16r2="http://schemas.microsoft.com/office/drawing/2015/06/chart">
            <c:ext xmlns:c16="http://schemas.microsoft.com/office/drawing/2014/chart" uri="{C3380CC4-5D6E-409C-BE32-E72D297353CC}">
              <c16:uniqueId val="{00000001-B919-41AD-A6BA-55D646CDB215}"/>
            </c:ext>
          </c:extLst>
        </c:ser>
        <c:ser>
          <c:idx val="2"/>
          <c:order val="2"/>
          <c:tx>
            <c:strRef>
              <c:f>'% de Admisión'!$B$29</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Admisión'!$C$29:$M$29</c:f>
              <c:numCache>
                <c:formatCode>0%</c:formatCode>
                <c:ptCount val="11"/>
                <c:pt idx="2">
                  <c:v>0.20560747663551401</c:v>
                </c:pt>
                <c:pt idx="3">
                  <c:v>0.1111111111111111</c:v>
                </c:pt>
                <c:pt idx="4">
                  <c:v>9.8245614035087719E-2</c:v>
                </c:pt>
                <c:pt idx="5">
                  <c:v>0.11635220125786164</c:v>
                </c:pt>
                <c:pt idx="6">
                  <c:v>0.17557251908396945</c:v>
                </c:pt>
                <c:pt idx="7">
                  <c:v>0.15546218487394958</c:v>
                </c:pt>
                <c:pt idx="8">
                  <c:v>0.12734082397003746</c:v>
                </c:pt>
                <c:pt idx="9">
                  <c:v>0.13754646840148699</c:v>
                </c:pt>
                <c:pt idx="10">
                  <c:v>0.17142857142857143</c:v>
                </c:pt>
              </c:numCache>
            </c:numRef>
          </c:yVal>
          <c:smooth val="0"/>
          <c:extLst xmlns:c16r2="http://schemas.microsoft.com/office/drawing/2015/06/chart">
            <c:ext xmlns:c16="http://schemas.microsoft.com/office/drawing/2014/chart" uri="{C3380CC4-5D6E-409C-BE32-E72D297353CC}">
              <c16:uniqueId val="{00000002-B919-41AD-A6BA-55D646CDB215}"/>
            </c:ext>
          </c:extLst>
        </c:ser>
        <c:ser>
          <c:idx val="3"/>
          <c:order val="3"/>
          <c:tx>
            <c:strRef>
              <c:f>'% de Admisión'!$B$30</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Admisión'!$C$30:$M$30</c:f>
              <c:numCache>
                <c:formatCode>0%</c:formatCode>
                <c:ptCount val="11"/>
                <c:pt idx="0">
                  <c:v>0.47928994082840237</c:v>
                </c:pt>
                <c:pt idx="1">
                  <c:v>0.51388888888888884</c:v>
                </c:pt>
                <c:pt idx="2">
                  <c:v>0.57264957264957261</c:v>
                </c:pt>
                <c:pt idx="3">
                  <c:v>0.39805825242718446</c:v>
                </c:pt>
                <c:pt idx="4">
                  <c:v>0.31847133757961782</c:v>
                </c:pt>
                <c:pt idx="5">
                  <c:v>0.41489361702127658</c:v>
                </c:pt>
                <c:pt idx="6">
                  <c:v>0.45402298850574713</c:v>
                </c:pt>
                <c:pt idx="7">
                  <c:v>0.26576576576576577</c:v>
                </c:pt>
                <c:pt idx="8">
                  <c:v>0.39411764705882352</c:v>
                </c:pt>
                <c:pt idx="9">
                  <c:v>0.45283018867924529</c:v>
                </c:pt>
                <c:pt idx="10">
                  <c:v>0.57627118644067798</c:v>
                </c:pt>
              </c:numCache>
            </c:numRef>
          </c:yVal>
          <c:smooth val="0"/>
          <c:extLst xmlns:c16r2="http://schemas.microsoft.com/office/drawing/2015/06/chart">
            <c:ext xmlns:c16="http://schemas.microsoft.com/office/drawing/2014/chart" uri="{C3380CC4-5D6E-409C-BE32-E72D297353CC}">
              <c16:uniqueId val="{00000003-B919-41AD-A6BA-55D646CDB215}"/>
            </c:ext>
          </c:extLst>
        </c:ser>
        <c:ser>
          <c:idx val="4"/>
          <c:order val="4"/>
          <c:tx>
            <c:strRef>
              <c:f>'% de Admisión'!$B$24</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Admisión'!$C$24:$M$24</c:f>
              <c:numCache>
                <c:formatCode>0%</c:formatCode>
                <c:ptCount val="11"/>
                <c:pt idx="6">
                  <c:v>0.24281150159744408</c:v>
                </c:pt>
                <c:pt idx="7">
                  <c:v>0.25691699604743085</c:v>
                </c:pt>
                <c:pt idx="8">
                  <c:v>0.45569620253164556</c:v>
                </c:pt>
                <c:pt idx="9">
                  <c:v>0.33333333333333331</c:v>
                </c:pt>
                <c:pt idx="10">
                  <c:v>0.39743589743589741</c:v>
                </c:pt>
              </c:numCache>
            </c:numRef>
          </c:yVal>
          <c:smooth val="0"/>
          <c:extLst xmlns:c16r2="http://schemas.microsoft.com/office/drawing/2015/06/chart">
            <c:ext xmlns:c16="http://schemas.microsoft.com/office/drawing/2014/chart" uri="{C3380CC4-5D6E-409C-BE32-E72D297353CC}">
              <c16:uniqueId val="{00000000-216C-418D-A7FD-A4D582174957}"/>
            </c:ext>
          </c:extLst>
        </c:ser>
        <c:ser>
          <c:idx val="5"/>
          <c:order val="5"/>
          <c:tx>
            <c:strRef>
              <c:f>'% de Admisión'!$B$27</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Admisión'!$C$27:$M$27</c:f>
              <c:numCache>
                <c:formatCode>0%</c:formatCode>
                <c:ptCount val="11"/>
                <c:pt idx="6">
                  <c:v>0.12420382165605096</c:v>
                </c:pt>
                <c:pt idx="7">
                  <c:v>8.4006462035541199E-2</c:v>
                </c:pt>
                <c:pt idx="8">
                  <c:v>8.6303939962476553E-2</c:v>
                </c:pt>
                <c:pt idx="9">
                  <c:v>8.8607594936708861E-2</c:v>
                </c:pt>
                <c:pt idx="10">
                  <c:v>0.12529002320185614</c:v>
                </c:pt>
              </c:numCache>
            </c:numRef>
          </c:yVal>
          <c:smooth val="0"/>
          <c:extLst xmlns:c16r2="http://schemas.microsoft.com/office/drawing/2015/06/chart">
            <c:ext xmlns:c16="http://schemas.microsoft.com/office/drawing/2014/chart" uri="{C3380CC4-5D6E-409C-BE32-E72D297353CC}">
              <c16:uniqueId val="{00000001-216C-418D-A7FD-A4D582174957}"/>
            </c:ext>
          </c:extLst>
        </c:ser>
        <c:ser>
          <c:idx val="6"/>
          <c:order val="6"/>
          <c:tx>
            <c:strRef>
              <c:f>'% de Admisión'!$B$25</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Admisión'!$C$25:$M$25</c:f>
              <c:numCache>
                <c:formatCode>0%</c:formatCode>
                <c:ptCount val="11"/>
                <c:pt idx="7">
                  <c:v>0.28859060402684567</c:v>
                </c:pt>
                <c:pt idx="8">
                  <c:v>0.17091836734693877</c:v>
                </c:pt>
                <c:pt idx="9">
                  <c:v>0.17512690355329949</c:v>
                </c:pt>
                <c:pt idx="10">
                  <c:v>0.2982456140350877</c:v>
                </c:pt>
              </c:numCache>
            </c:numRef>
          </c:yVal>
          <c:smooth val="0"/>
          <c:extLst xmlns:c16r2="http://schemas.microsoft.com/office/drawing/2015/06/chart">
            <c:ext xmlns:c16="http://schemas.microsoft.com/office/drawing/2014/chart" uri="{C3380CC4-5D6E-409C-BE32-E72D297353CC}">
              <c16:uniqueId val="{00000000-9A11-43EB-BC6C-5B7EF060678C}"/>
            </c:ext>
          </c:extLst>
        </c:ser>
        <c:ser>
          <c:idx val="7"/>
          <c:order val="7"/>
          <c:tx>
            <c:strRef>
              <c:f>'% de Admisión'!$B$28</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Admisión'!$C$28:$M$28</c:f>
              <c:numCache>
                <c:formatCode>0%</c:formatCode>
                <c:ptCount val="11"/>
                <c:pt idx="7">
                  <c:v>0.39506172839506171</c:v>
                </c:pt>
                <c:pt idx="8">
                  <c:v>0.22058823529411764</c:v>
                </c:pt>
                <c:pt idx="9">
                  <c:v>0.30434782608695654</c:v>
                </c:pt>
                <c:pt idx="10">
                  <c:v>0.31325301204819278</c:v>
                </c:pt>
              </c:numCache>
            </c:numRef>
          </c:yVal>
          <c:smooth val="0"/>
          <c:extLst xmlns:c16r2="http://schemas.microsoft.com/office/drawing/2015/06/chart">
            <c:ext xmlns:c16="http://schemas.microsoft.com/office/drawing/2014/chart" uri="{C3380CC4-5D6E-409C-BE32-E72D297353CC}">
              <c16:uniqueId val="{00000001-9A11-43EB-BC6C-5B7EF060678C}"/>
            </c:ext>
          </c:extLst>
        </c:ser>
        <c:ser>
          <c:idx val="8"/>
          <c:order val="8"/>
          <c:tx>
            <c:strRef>
              <c:f>'% de Admisión'!$B$31</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Admisión'!$C$31:$M$31</c:f>
              <c:numCache>
                <c:formatCode>0%</c:formatCode>
                <c:ptCount val="11"/>
                <c:pt idx="7">
                  <c:v>0.64150943396226412</c:v>
                </c:pt>
                <c:pt idx="8">
                  <c:v>0.40229885057471265</c:v>
                </c:pt>
                <c:pt idx="9">
                  <c:v>0.61728395061728392</c:v>
                </c:pt>
                <c:pt idx="10">
                  <c:v>0.48837209302325579</c:v>
                </c:pt>
              </c:numCache>
            </c:numRef>
          </c:yVal>
          <c:smooth val="0"/>
          <c:extLst xmlns:c16r2="http://schemas.microsoft.com/office/drawing/2015/06/chart">
            <c:ext xmlns:c16="http://schemas.microsoft.com/office/drawing/2014/chart" uri="{C3380CC4-5D6E-409C-BE32-E72D297353CC}">
              <c16:uniqueId val="{00000002-9A11-43EB-BC6C-5B7EF060678C}"/>
            </c:ext>
          </c:extLst>
        </c:ser>
        <c:dLbls>
          <c:showLegendKey val="0"/>
          <c:showVal val="0"/>
          <c:showCatName val="0"/>
          <c:showSerName val="0"/>
          <c:showPercent val="0"/>
          <c:showBubbleSize val="0"/>
        </c:dLbls>
        <c:axId val="258927040"/>
        <c:axId val="258928128"/>
      </c:scatterChart>
      <c:valAx>
        <c:axId val="258927040"/>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8928128"/>
        <c:crosses val="autoZero"/>
        <c:crossBetween val="midCat"/>
      </c:valAx>
      <c:valAx>
        <c:axId val="25892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8927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Admisión'!$B$33</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Admisión'!$C$33:$M$33</c:f>
              <c:numCache>
                <c:formatCode>0%</c:formatCode>
                <c:ptCount val="11"/>
                <c:pt idx="0">
                  <c:v>0.86764705882352944</c:v>
                </c:pt>
                <c:pt idx="1">
                  <c:v>0.94285714285714284</c:v>
                </c:pt>
                <c:pt idx="2">
                  <c:v>0.78688524590163933</c:v>
                </c:pt>
                <c:pt idx="3">
                  <c:v>0.79166666666666663</c:v>
                </c:pt>
                <c:pt idx="4">
                  <c:v>0.87777777777777777</c:v>
                </c:pt>
                <c:pt idx="5">
                  <c:v>0.69230769230769229</c:v>
                </c:pt>
                <c:pt idx="6">
                  <c:v>0.34749999999999998</c:v>
                </c:pt>
                <c:pt idx="7">
                  <c:v>0.31919191919191919</c:v>
                </c:pt>
                <c:pt idx="8">
                  <c:v>0.31451612903225806</c:v>
                </c:pt>
                <c:pt idx="9">
                  <c:v>0.2664526484751204</c:v>
                </c:pt>
                <c:pt idx="10">
                  <c:v>0.35933806146572106</c:v>
                </c:pt>
              </c:numCache>
            </c:numRef>
          </c:yVal>
          <c:smooth val="0"/>
          <c:extLst xmlns:c16r2="http://schemas.microsoft.com/office/drawing/2015/06/chart">
            <c:ext xmlns:c16="http://schemas.microsoft.com/office/drawing/2014/chart" uri="{C3380CC4-5D6E-409C-BE32-E72D297353CC}">
              <c16:uniqueId val="{00000000-43AE-4045-8CE7-792C93416782}"/>
            </c:ext>
          </c:extLst>
        </c:ser>
        <c:ser>
          <c:idx val="1"/>
          <c:order val="1"/>
          <c:tx>
            <c:strRef>
              <c:f>'% de Admisión'!$B$34</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Admisión'!$C$34:$M$34</c:f>
              <c:numCache>
                <c:formatCode>0%</c:formatCode>
                <c:ptCount val="11"/>
                <c:pt idx="0">
                  <c:v>0.38285714285714284</c:v>
                </c:pt>
                <c:pt idx="1">
                  <c:v>0.52702702702702697</c:v>
                </c:pt>
                <c:pt idx="2">
                  <c:v>0.46250000000000002</c:v>
                </c:pt>
                <c:pt idx="3">
                  <c:v>0.67346938775510201</c:v>
                </c:pt>
                <c:pt idx="4">
                  <c:v>0.44270833333333331</c:v>
                </c:pt>
                <c:pt idx="5">
                  <c:v>0.41666666666666669</c:v>
                </c:pt>
                <c:pt idx="6">
                  <c:v>0.21984435797665369</c:v>
                </c:pt>
                <c:pt idx="7">
                  <c:v>0.145610278372591</c:v>
                </c:pt>
                <c:pt idx="8">
                  <c:v>0.15021459227467812</c:v>
                </c:pt>
                <c:pt idx="9">
                  <c:v>0.17155756207674944</c:v>
                </c:pt>
                <c:pt idx="10">
                  <c:v>0.20765027322404372</c:v>
                </c:pt>
              </c:numCache>
            </c:numRef>
          </c:yVal>
          <c:smooth val="0"/>
          <c:extLst xmlns:c16r2="http://schemas.microsoft.com/office/drawing/2015/06/chart">
            <c:ext xmlns:c16="http://schemas.microsoft.com/office/drawing/2014/chart" uri="{C3380CC4-5D6E-409C-BE32-E72D297353CC}">
              <c16:uniqueId val="{00000001-43AE-4045-8CE7-792C93416782}"/>
            </c:ext>
          </c:extLst>
        </c:ser>
        <c:ser>
          <c:idx val="2"/>
          <c:order val="2"/>
          <c:tx>
            <c:strRef>
              <c:f>'% de Admisión'!$B$35</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Admisión'!$C$35:$M$35</c:f>
              <c:numCache>
                <c:formatCode>0%</c:formatCode>
                <c:ptCount val="11"/>
                <c:pt idx="0">
                  <c:v>0.47928994082840237</c:v>
                </c:pt>
                <c:pt idx="1">
                  <c:v>0.51388888888888884</c:v>
                </c:pt>
                <c:pt idx="2">
                  <c:v>0.39732142857142855</c:v>
                </c:pt>
                <c:pt idx="3">
                  <c:v>0.20121951219512196</c:v>
                </c:pt>
                <c:pt idx="4">
                  <c:v>0.17647058823529413</c:v>
                </c:pt>
                <c:pt idx="5">
                  <c:v>0.22727272727272727</c:v>
                </c:pt>
                <c:pt idx="6">
                  <c:v>0.28669724770642202</c:v>
                </c:pt>
                <c:pt idx="7">
                  <c:v>0.28975265017667845</c:v>
                </c:pt>
                <c:pt idx="8">
                  <c:v>0.25954198473282442</c:v>
                </c:pt>
                <c:pt idx="9">
                  <c:v>0.31237721021611004</c:v>
                </c:pt>
                <c:pt idx="10">
                  <c:v>0.32644628099173556</c:v>
                </c:pt>
              </c:numCache>
            </c:numRef>
          </c:yVal>
          <c:smooth val="0"/>
          <c:extLst xmlns:c16r2="http://schemas.microsoft.com/office/drawing/2015/06/char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258933024"/>
        <c:axId val="258933568"/>
      </c:scatterChart>
      <c:valAx>
        <c:axId val="258933024"/>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8933568"/>
        <c:crosses val="autoZero"/>
        <c:crossBetween val="midCat"/>
      </c:valAx>
      <c:valAx>
        <c:axId val="25893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8933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de Admisión'!$B$36</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Admisión'!$C$36:$M$36</c:f>
              <c:numCache>
                <c:formatCode>0%</c:formatCode>
                <c:ptCount val="11"/>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pt idx="9">
                  <c:v>0.23637264618434092</c:v>
                </c:pt>
                <c:pt idx="10">
                  <c:v>0.28187919463087246</c:v>
                </c:pt>
              </c:numCache>
            </c:numRef>
          </c:yVal>
          <c:smooth val="0"/>
          <c:extLst xmlns:c16r2="http://schemas.microsoft.com/office/drawing/2015/06/char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258936288"/>
        <c:axId val="223649040"/>
      </c:scatterChart>
      <c:valAx>
        <c:axId val="258936288"/>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3649040"/>
        <c:crosses val="autoZero"/>
        <c:crossBetween val="midCat"/>
      </c:valAx>
      <c:valAx>
        <c:axId val="223649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589362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 Aspirantes UAM</a:t>
            </a:r>
          </a:p>
        </c:rich>
      </c:tx>
      <c:layout>
        <c:manualLayout>
          <c:xMode val="edge"/>
          <c:yMode val="edge"/>
          <c:x val="0.36347182158119651"/>
          <c:y val="2.64961850262279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 de Admisión'!$B$38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de Admisión'!$C$22:$M$22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de Admisión'!$C$38:$M$38</c:f>
              <c:numCache>
                <c:formatCode>0%</c:formatCode>
                <c:ptCount val="11"/>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pt idx="9">
                  <c:v>0.23637264618434092</c:v>
                </c:pt>
                <c:pt idx="10">
                  <c:v>0.28187919463087246</c:v>
                </c:pt>
              </c:numCache>
            </c:numRef>
          </c:yVal>
          <c:smooth val="0"/>
          <c:extLst xmlns:c16r2="http://schemas.microsoft.com/office/drawing/2015/06/chart">
            <c:ext xmlns:c16="http://schemas.microsoft.com/office/drawing/2014/chart" uri="{C3380CC4-5D6E-409C-BE32-E72D297353CC}">
              <c16:uniqueId val="{00000004-1A48-40F7-AA62-8E7D53245259}"/>
            </c:ext>
          </c:extLst>
        </c:ser>
        <c:dLbls>
          <c:showLegendKey val="0"/>
          <c:showVal val="0"/>
          <c:showCatName val="0"/>
          <c:showSerName val="0"/>
          <c:showPercent val="0"/>
          <c:showBubbleSize val="0"/>
        </c:dLbls>
        <c:axId val="223646864"/>
        <c:axId val="223659376"/>
      </c:scatterChart>
      <c:valAx>
        <c:axId val="223646864"/>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3659376"/>
        <c:crosses val="autoZero"/>
        <c:crossBetween val="midCat"/>
      </c:valAx>
      <c:valAx>
        <c:axId val="223659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36468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Admisión / Aspirantes 2021 UAML</a:t>
            </a:r>
            <a:endParaRPr lang="es-MX">
              <a:effectLst/>
            </a:endParaRPr>
          </a:p>
        </c:rich>
      </c:tx>
      <c:layout>
        <c:manualLayout>
          <c:xMode val="edge"/>
          <c:yMode val="edge"/>
          <c:x val="0.3150602261048304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9"/>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2303-46A6-8F0A-628F21E577B8}"/>
              </c:ext>
            </c:extLst>
          </c:dPt>
          <c:cat>
            <c:strRef>
              <c:f>('% de Admisión'!$B$23:$B$31,'% de Admisión'!$B$36)</c:f>
              <c:strCache>
                <c:ptCount val="10"/>
                <c:pt idx="0">
                  <c:v>IRH</c:v>
                </c:pt>
                <c:pt idx="1">
                  <c:v>ICT</c:v>
                </c:pt>
                <c:pt idx="2">
                  <c:v>ISMI</c:v>
                </c:pt>
                <c:pt idx="3">
                  <c:v>BA</c:v>
                </c:pt>
                <c:pt idx="4">
                  <c:v>PB</c:v>
                </c:pt>
                <c:pt idx="5">
                  <c:v>CTA</c:v>
                </c:pt>
                <c:pt idx="6">
                  <c:v>ACD</c:v>
                </c:pt>
                <c:pt idx="7">
                  <c:v>PP</c:v>
                </c:pt>
                <c:pt idx="8">
                  <c:v>ETD</c:v>
                </c:pt>
                <c:pt idx="9">
                  <c:v>UAML</c:v>
                </c:pt>
              </c:strCache>
            </c:strRef>
          </c:cat>
          <c:val>
            <c:numRef>
              <c:f>('% de Admisión'!$M$23:$M$31,'% de Admisión'!$M$36)</c:f>
              <c:numCache>
                <c:formatCode>0%</c:formatCode>
                <c:ptCount val="10"/>
                <c:pt idx="0">
                  <c:v>0.5641025641025641</c:v>
                </c:pt>
                <c:pt idx="1">
                  <c:v>0.39743589743589741</c:v>
                </c:pt>
                <c:pt idx="2">
                  <c:v>0.2982456140350877</c:v>
                </c:pt>
                <c:pt idx="3">
                  <c:v>0.34074074074074073</c:v>
                </c:pt>
                <c:pt idx="4">
                  <c:v>0.12529002320185614</c:v>
                </c:pt>
                <c:pt idx="5">
                  <c:v>0.31325301204819278</c:v>
                </c:pt>
                <c:pt idx="6">
                  <c:v>0.17142857142857143</c:v>
                </c:pt>
                <c:pt idx="7">
                  <c:v>0.57627118644067798</c:v>
                </c:pt>
                <c:pt idx="8">
                  <c:v>0.48837209302325579</c:v>
                </c:pt>
                <c:pt idx="9">
                  <c:v>0.28187919463087246</c:v>
                </c:pt>
              </c:numCache>
            </c:numRef>
          </c:val>
          <c:shape val="cylinder"/>
          <c:extLst xmlns:c16r2="http://schemas.microsoft.com/office/drawing/2015/06/char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223653936"/>
        <c:axId val="223646320"/>
        <c:axId val="0"/>
      </c:bar3DChart>
      <c:catAx>
        <c:axId val="223653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223646320"/>
        <c:crosses val="autoZero"/>
        <c:auto val="1"/>
        <c:lblAlgn val="ctr"/>
        <c:lblOffset val="100"/>
        <c:noMultiLvlLbl val="0"/>
      </c:catAx>
      <c:valAx>
        <c:axId val="22364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365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sexo'!$B$5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sexo'!$B$6:$B$9</c:f>
              <c:numCache>
                <c:formatCode>0%</c:formatCode>
                <c:ptCount val="4"/>
                <c:pt idx="0">
                  <c:v>0.80952380952380953</c:v>
                </c:pt>
                <c:pt idx="1">
                  <c:v>0.4017857142857143</c:v>
                </c:pt>
                <c:pt idx="2">
                  <c:v>0.47</c:v>
                </c:pt>
                <c:pt idx="3">
                  <c:v>0.46781115879828328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Admisión por sexo'!$C$5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sexo'!$C$6:$C$9</c:f>
              <c:numCache>
                <c:formatCode>0%</c:formatCode>
                <c:ptCount val="4"/>
                <c:pt idx="0">
                  <c:v>1</c:v>
                </c:pt>
                <c:pt idx="1">
                  <c:v>0.51111111111111107</c:v>
                </c:pt>
                <c:pt idx="2">
                  <c:v>0.48648648648648651</c:v>
                </c:pt>
                <c:pt idx="3">
                  <c:v>0.57731958762886593</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Admisión por sexo'!$D$5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sexo'!$D$6:$D$9</c:f>
              <c:numCache>
                <c:formatCode>0%</c:formatCode>
                <c:ptCount val="4"/>
                <c:pt idx="0">
                  <c:v>0.8</c:v>
                </c:pt>
                <c:pt idx="1">
                  <c:v>0.48148148148148145</c:v>
                </c:pt>
                <c:pt idx="2">
                  <c:v>0.36</c:v>
                </c:pt>
                <c:pt idx="3">
                  <c:v>0.44664031620553357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Admisión por sexo'!$E$5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sexo'!$E$6:$E$9</c:f>
              <c:numCache>
                <c:formatCode>0%</c:formatCode>
                <c:ptCount val="4"/>
                <c:pt idx="0">
                  <c:v>0.79411764705882348</c:v>
                </c:pt>
                <c:pt idx="1">
                  <c:v>0.71186440677966101</c:v>
                </c:pt>
                <c:pt idx="2">
                  <c:v>0.18604651162790697</c:v>
                </c:pt>
                <c:pt idx="3">
                  <c:v>0.38113207547169814</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Admisión por sexo'!$F$5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sexo'!$F$6:$F$9</c:f>
              <c:numCache>
                <c:formatCode>0%</c:formatCode>
                <c:ptCount val="4"/>
                <c:pt idx="0">
                  <c:v>0.89189189189189189</c:v>
                </c:pt>
                <c:pt idx="1">
                  <c:v>0.45384615384615384</c:v>
                </c:pt>
                <c:pt idx="2">
                  <c:v>0.19047619047619047</c:v>
                </c:pt>
                <c:pt idx="3">
                  <c:v>0.33412887828162291</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Admisión por sexo'!$G$5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sexo'!$G$6:$G$9</c:f>
              <c:numCache>
                <c:formatCode>0%</c:formatCode>
                <c:ptCount val="4"/>
                <c:pt idx="0">
                  <c:v>0.56521739130434778</c:v>
                </c:pt>
                <c:pt idx="1">
                  <c:v>0.40490797546012269</c:v>
                </c:pt>
                <c:pt idx="2">
                  <c:v>0.25</c:v>
                </c:pt>
                <c:pt idx="3">
                  <c:v>0.32096069868995636</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Admisión por sexo'!$H$5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sexo'!$H$6:$H$9</c:f>
              <c:numCache>
                <c:formatCode>0%</c:formatCode>
                <c:ptCount val="4"/>
                <c:pt idx="0">
                  <c:v>0.45833333333333331</c:v>
                </c:pt>
                <c:pt idx="1">
                  <c:v>0.2077562326869806</c:v>
                </c:pt>
                <c:pt idx="2">
                  <c:v>0.28085106382978725</c:v>
                </c:pt>
                <c:pt idx="3">
                  <c:v>0.27374301675977653</c:v>
                </c:pt>
              </c:numCache>
            </c:numRef>
          </c:val>
          <c:shape val="cylinder"/>
          <c:extLst xmlns:c16r2="http://schemas.microsoft.com/office/drawing/2015/06/chart">
            <c:ext xmlns:c16="http://schemas.microsoft.com/office/drawing/2014/chart" uri="{C3380CC4-5D6E-409C-BE32-E72D297353CC}">
              <c16:uniqueId val="{00000000-6AA1-4518-B6B3-DD42273B5447}"/>
            </c:ext>
          </c:extLst>
        </c:ser>
        <c:ser>
          <c:idx val="7"/>
          <c:order val="7"/>
          <c:tx>
            <c:strRef>
              <c:f>'% de Admisión por sexo'!$I$5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sexo'!$I$6:$I$9</c:f>
              <c:numCache>
                <c:formatCode>0%</c:formatCode>
                <c:ptCount val="4"/>
                <c:pt idx="0">
                  <c:v>0.34399999999999997</c:v>
                </c:pt>
                <c:pt idx="1">
                  <c:v>0.13509749303621169</c:v>
                </c:pt>
                <c:pt idx="2">
                  <c:v>0.28524590163934427</c:v>
                </c:pt>
                <c:pt idx="3">
                  <c:v>0.19773519163763068</c:v>
                </c:pt>
              </c:numCache>
            </c:numRef>
          </c:val>
          <c:shape val="cylinder"/>
          <c:extLst xmlns:c16r2="http://schemas.microsoft.com/office/drawing/2015/06/chart">
            <c:ext xmlns:c16="http://schemas.microsoft.com/office/drawing/2014/chart" uri="{C3380CC4-5D6E-409C-BE32-E72D297353CC}">
              <c16:uniqueId val="{00000000-B035-4C83-874B-21BE23A40CF4}"/>
            </c:ext>
          </c:extLst>
        </c:ser>
        <c:ser>
          <c:idx val="8"/>
          <c:order val="8"/>
          <c:tx>
            <c:strRef>
              <c:f>'% de Admisión por sexo'!$J$5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sexo'!$J$6:$J$9</c:f>
              <c:numCache>
                <c:formatCode>0%</c:formatCode>
                <c:ptCount val="4"/>
                <c:pt idx="0">
                  <c:v>0.45238095238095238</c:v>
                </c:pt>
                <c:pt idx="1">
                  <c:v>0.14181286549707603</c:v>
                </c:pt>
                <c:pt idx="2">
                  <c:v>0.24542124542124541</c:v>
                </c:pt>
                <c:pt idx="3">
                  <c:v>0.20406278855032317</c:v>
                </c:pt>
              </c:numCache>
            </c:numRef>
          </c:val>
          <c:shape val="cylinder"/>
          <c:extLst xmlns:c16r2="http://schemas.microsoft.com/office/drawing/2015/06/chart">
            <c:ext xmlns:c16="http://schemas.microsoft.com/office/drawing/2014/chart" uri="{C3380CC4-5D6E-409C-BE32-E72D297353CC}">
              <c16:uniqueId val="{00000000-5AAE-46D8-B462-5B2E35054D6A}"/>
            </c:ext>
          </c:extLst>
        </c:ser>
        <c:ser>
          <c:idx val="9"/>
          <c:order val="9"/>
          <c:tx>
            <c:strRef>
              <c:f>'% de Admisión por sexo'!$K$5</c:f>
              <c:strCache>
                <c:ptCount val="1"/>
                <c:pt idx="0">
                  <c:v>2020</c:v>
                </c:pt>
              </c:strCache>
            </c:strRef>
          </c:tx>
          <c:spPr>
            <a:solidFill>
              <a:schemeClr val="accent4">
                <a:lumMod val="60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sexo'!$K$6:$K$9</c:f>
              <c:numCache>
                <c:formatCode>0%</c:formatCode>
                <c:ptCount val="4"/>
                <c:pt idx="0">
                  <c:v>0.36690647482014388</c:v>
                </c:pt>
                <c:pt idx="1">
                  <c:v>0.17629629629629628</c:v>
                </c:pt>
                <c:pt idx="2">
                  <c:v>0.37358490566037733</c:v>
                </c:pt>
                <c:pt idx="3">
                  <c:v>0.24930491195551435</c:v>
                </c:pt>
              </c:numCache>
            </c:numRef>
          </c:val>
          <c:shape val="cylinder"/>
          <c:extLst xmlns:c16r2="http://schemas.microsoft.com/office/drawing/2015/06/chart">
            <c:ext xmlns:c16="http://schemas.microsoft.com/office/drawing/2014/chart" uri="{C3380CC4-5D6E-409C-BE32-E72D297353CC}">
              <c16:uniqueId val="{00000001-C9D6-4D41-8D98-20AC29F6738A}"/>
            </c:ext>
          </c:extLst>
        </c:ser>
        <c:ser>
          <c:idx val="10"/>
          <c:order val="10"/>
          <c:tx>
            <c:strRef>
              <c:f>'% de Admisión por sexo'!$L$5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Admisión por sexo'!$A$6:$A$9</c:f>
              <c:strCache>
                <c:ptCount val="4"/>
                <c:pt idx="0">
                  <c:v>DCBI</c:v>
                </c:pt>
                <c:pt idx="1">
                  <c:v>DCBS</c:v>
                </c:pt>
                <c:pt idx="2">
                  <c:v>DCSH</c:v>
                </c:pt>
                <c:pt idx="3">
                  <c:v>UAML</c:v>
                </c:pt>
              </c:strCache>
            </c:strRef>
          </c:cat>
          <c:val>
            <c:numRef>
              <c:f>'% de Admisión por sexo'!$L$6:$L$9</c:f>
              <c:numCache>
                <c:formatCode>0%</c:formatCode>
                <c:ptCount val="4"/>
                <c:pt idx="0">
                  <c:v>0.35576923076923078</c:v>
                </c:pt>
                <c:pt idx="1">
                  <c:v>0.19074074074074074</c:v>
                </c:pt>
                <c:pt idx="2">
                  <c:v>0.32684824902723736</c:v>
                </c:pt>
                <c:pt idx="3">
                  <c:v>0.24861265260821311</c:v>
                </c:pt>
              </c:numCache>
            </c:numRef>
          </c:val>
          <c:shape val="cylinder"/>
          <c:extLst xmlns:c16r2="http://schemas.microsoft.com/office/drawing/2015/06/chart">
            <c:ext xmlns:c16="http://schemas.microsoft.com/office/drawing/2014/chart" uri="{C3380CC4-5D6E-409C-BE32-E72D297353CC}">
              <c16:uniqueId val="{00000000-7E3C-F346-A952-6335BC09BA8E}"/>
            </c:ext>
          </c:extLst>
        </c:ser>
        <c:dLbls>
          <c:showLegendKey val="0"/>
          <c:showVal val="0"/>
          <c:showCatName val="0"/>
          <c:showSerName val="0"/>
          <c:showPercent val="0"/>
          <c:showBubbleSize val="0"/>
        </c:dLbls>
        <c:gapWidth val="219"/>
        <c:gapDepth val="25"/>
        <c:shape val="box"/>
        <c:axId val="1915406144"/>
        <c:axId val="1915404512"/>
        <c:axId val="0"/>
      </c:bar3DChart>
      <c:catAx>
        <c:axId val="191540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5404512"/>
        <c:crosses val="autoZero"/>
        <c:auto val="1"/>
        <c:lblAlgn val="ctr"/>
        <c:lblOffset val="100"/>
        <c:noMultiLvlLbl val="0"/>
      </c:catAx>
      <c:valAx>
        <c:axId val="191540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5406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Solicitudes</a:t>
            </a:r>
            <a:r>
              <a:rPr lang="es-MX" baseline="0"/>
              <a:t> 1er Ingreso</a:t>
            </a:r>
            <a:r>
              <a:rPr lang="es-MX"/>
              <a:t> (Públicas/Total)</a:t>
            </a:r>
          </a:p>
        </c:rich>
      </c:tx>
      <c:layout>
        <c:manualLayout>
          <c:xMode val="edge"/>
          <c:yMode val="edge"/>
          <c:x val="0.34701153227596321"/>
          <c:y val="8.011225809015530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ES'!$CG$7</c:f>
              <c:strCache>
                <c:ptCount val="1"/>
                <c:pt idx="0">
                  <c:v>Estado de México</c:v>
                </c:pt>
              </c:strCache>
            </c:strRef>
          </c:tx>
          <c:spPr>
            <a:solidFill>
              <a:schemeClr val="accent1"/>
            </a:solidFill>
            <a:ln>
              <a:noFill/>
            </a:ln>
            <a:effectLst/>
            <a:sp3d/>
          </c:spPr>
          <c:invertIfNegative val="0"/>
          <c:cat>
            <c:strRef>
              <c:f>'Demanda-Ingreso ES'!$CH$5:$CQ$5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ES'!$CH$7:$CQ$7</c:f>
              <c:numCache>
                <c:formatCode>0%</c:formatCode>
                <c:ptCount val="10"/>
                <c:pt idx="0">
                  <c:v>0.69126093420983115</c:v>
                </c:pt>
                <c:pt idx="1">
                  <c:v>0.71730142904619476</c:v>
                </c:pt>
                <c:pt idx="2">
                  <c:v>0.70888062523635442</c:v>
                </c:pt>
                <c:pt idx="3">
                  <c:v>0.68757695000362118</c:v>
                </c:pt>
                <c:pt idx="4">
                  <c:v>0.69073658945270933</c:v>
                </c:pt>
                <c:pt idx="5">
                  <c:v>0.68447703480657895</c:v>
                </c:pt>
                <c:pt idx="6">
                  <c:v>0.66146660439047178</c:v>
                </c:pt>
                <c:pt idx="7">
                  <c:v>0.67081375453614023</c:v>
                </c:pt>
                <c:pt idx="8">
                  <c:v>0.64755537067662305</c:v>
                </c:pt>
                <c:pt idx="9">
                  <c:v>0.75177846141958171</c:v>
                </c:pt>
              </c:numCache>
            </c:numRef>
          </c:val>
          <c:shape val="cylinder"/>
          <c:extLst xmlns:c16r2="http://schemas.microsoft.com/office/drawing/2015/06/chart">
            <c:ext xmlns:c16="http://schemas.microsoft.com/office/drawing/2014/chart" uri="{C3380CC4-5D6E-409C-BE32-E72D297353CC}">
              <c16:uniqueId val="{00000000-568C-4A2A-BD21-A2FA60EAF75F}"/>
            </c:ext>
          </c:extLst>
        </c:ser>
        <c:ser>
          <c:idx val="1"/>
          <c:order val="1"/>
          <c:tx>
            <c:strRef>
              <c:f>'Demanda-Ingreso ES'!$CG$8</c:f>
              <c:strCache>
                <c:ptCount val="1"/>
                <c:pt idx="0">
                  <c:v>Lerma y alrededores*</c:v>
                </c:pt>
              </c:strCache>
            </c:strRef>
          </c:tx>
          <c:spPr>
            <a:solidFill>
              <a:schemeClr val="accent2"/>
            </a:solidFill>
            <a:ln>
              <a:noFill/>
            </a:ln>
            <a:effectLst/>
            <a:sp3d/>
          </c:spPr>
          <c:invertIfNegative val="0"/>
          <c:cat>
            <c:strRef>
              <c:f>'Demanda-Ingreso ES'!$CH$5:$CQ$5</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ES'!$CH$8:$CQ$8</c:f>
              <c:numCache>
                <c:formatCode>0%</c:formatCode>
                <c:ptCount val="10"/>
                <c:pt idx="0">
                  <c:v>0.80541758494786353</c:v>
                </c:pt>
                <c:pt idx="1">
                  <c:v>0.79828508779106866</c:v>
                </c:pt>
                <c:pt idx="2">
                  <c:v>0.77352656401286812</c:v>
                </c:pt>
                <c:pt idx="3">
                  <c:v>0.75932899691886335</c:v>
                </c:pt>
                <c:pt idx="4">
                  <c:v>0.77205915744539133</c:v>
                </c:pt>
                <c:pt idx="5">
                  <c:v>0.76226613673817012</c:v>
                </c:pt>
                <c:pt idx="6">
                  <c:v>0.75368948072033348</c:v>
                </c:pt>
                <c:pt idx="7">
                  <c:v>0.74120829576194769</c:v>
                </c:pt>
                <c:pt idx="8">
                  <c:v>0.75982928469116318</c:v>
                </c:pt>
                <c:pt idx="9">
                  <c:v>0.76842175331158891</c:v>
                </c:pt>
              </c:numCache>
            </c:numRef>
          </c:val>
          <c:shape val="cylinder"/>
          <c:extLst xmlns:c16r2="http://schemas.microsoft.com/office/drawing/2015/06/chart">
            <c:ext xmlns:c16="http://schemas.microsoft.com/office/drawing/2014/chart" uri="{C3380CC4-5D6E-409C-BE32-E72D297353CC}">
              <c16:uniqueId val="{00000001-568C-4A2A-BD21-A2FA60EAF75F}"/>
            </c:ext>
          </c:extLst>
        </c:ser>
        <c:dLbls>
          <c:showLegendKey val="0"/>
          <c:showVal val="0"/>
          <c:showCatName val="0"/>
          <c:showSerName val="0"/>
          <c:showPercent val="0"/>
          <c:showBubbleSize val="0"/>
        </c:dLbls>
        <c:gapWidth val="219"/>
        <c:shape val="box"/>
        <c:axId val="198533232"/>
        <c:axId val="198529424"/>
        <c:axId val="0"/>
      </c:bar3DChart>
      <c:catAx>
        <c:axId val="19853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s-MX" sz="1200" b="0" i="0" u="none" strike="noStrike" kern="1200" baseline="0">
                <a:solidFill>
                  <a:schemeClr val="tx1">
                    <a:lumMod val="65000"/>
                    <a:lumOff val="35000"/>
                  </a:schemeClr>
                </a:solidFill>
                <a:latin typeface="+mn-lt"/>
                <a:ea typeface="+mn-ea"/>
                <a:cs typeface="+mn-cs"/>
              </a:defRPr>
            </a:pPr>
            <a:endParaRPr lang="es-MX"/>
          </a:p>
        </c:txPr>
        <c:crossAx val="198529424"/>
        <c:crosses val="autoZero"/>
        <c:auto val="1"/>
        <c:lblAlgn val="ctr"/>
        <c:lblOffset val="100"/>
        <c:noMultiLvlLbl val="0"/>
      </c:catAx>
      <c:valAx>
        <c:axId val="198529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33232"/>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sexo'!$M$5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sexo'!$M$6:$M$9</c:f>
              <c:numCache>
                <c:formatCode>0%</c:formatCode>
                <c:ptCount val="4"/>
                <c:pt idx="0">
                  <c:v>0.8936170212765957</c:v>
                </c:pt>
                <c:pt idx="1">
                  <c:v>0.34920634920634919</c:v>
                </c:pt>
                <c:pt idx="2">
                  <c:v>0.49275362318840582</c:v>
                </c:pt>
                <c:pt idx="3">
                  <c:v>0.54748603351955305</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Admisión por sexo'!$N$5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sexo'!$N$6:$N$9</c:f>
              <c:numCache>
                <c:formatCode>0%</c:formatCode>
                <c:ptCount val="4"/>
                <c:pt idx="0">
                  <c:v>0.9</c:v>
                </c:pt>
                <c:pt idx="1">
                  <c:v>0.55172413793103448</c:v>
                </c:pt>
                <c:pt idx="2">
                  <c:v>0.54285714285714282</c:v>
                </c:pt>
                <c:pt idx="3">
                  <c:v>0.63095238095238093</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Admisión por sexo'!$O$5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sexo'!$O$6:$O$9</c:f>
              <c:numCache>
                <c:formatCode>0%</c:formatCode>
                <c:ptCount val="4"/>
                <c:pt idx="0">
                  <c:v>0.78048780487804881</c:v>
                </c:pt>
                <c:pt idx="1">
                  <c:v>0.42307692307692307</c:v>
                </c:pt>
                <c:pt idx="2">
                  <c:v>0.44444444444444442</c:v>
                </c:pt>
                <c:pt idx="3">
                  <c:v>0.51041666666666663</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Admisión por sexo'!$P$5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sexo'!$P$6:$P$9</c:f>
              <c:numCache>
                <c:formatCode>0%</c:formatCode>
                <c:ptCount val="4"/>
                <c:pt idx="0">
                  <c:v>0.78947368421052633</c:v>
                </c:pt>
                <c:pt idx="1">
                  <c:v>0.61538461538461542</c:v>
                </c:pt>
                <c:pt idx="2">
                  <c:v>0.21794871794871795</c:v>
                </c:pt>
                <c:pt idx="3">
                  <c:v>0.37768240343347642</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Admisión por sexo'!$Q$5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sexo'!$Q$6:$Q$9</c:f>
              <c:numCache>
                <c:formatCode>0%</c:formatCode>
                <c:ptCount val="4"/>
                <c:pt idx="0">
                  <c:v>0.86792452830188682</c:v>
                </c:pt>
                <c:pt idx="1">
                  <c:v>0.41935483870967744</c:v>
                </c:pt>
                <c:pt idx="2">
                  <c:v>0.15789473684210525</c:v>
                </c:pt>
                <c:pt idx="3">
                  <c:v>0.33442622950819673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Admisión por sexo'!$R$5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sexo'!$R$6:$R$9</c:f>
              <c:numCache>
                <c:formatCode>0%</c:formatCode>
                <c:ptCount val="4"/>
                <c:pt idx="0">
                  <c:v>0.73529411764705888</c:v>
                </c:pt>
                <c:pt idx="1">
                  <c:v>0.44155844155844154</c:v>
                </c:pt>
                <c:pt idx="2">
                  <c:v>0.20085470085470086</c:v>
                </c:pt>
                <c:pt idx="3">
                  <c:v>0.34564643799472294</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Admisión por sexo'!$S$5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sexo'!$S$6:$S$9</c:f>
              <c:numCache>
                <c:formatCode>0%</c:formatCode>
                <c:ptCount val="4"/>
                <c:pt idx="0">
                  <c:v>0.3</c:v>
                </c:pt>
                <c:pt idx="1">
                  <c:v>0.24836601307189543</c:v>
                </c:pt>
                <c:pt idx="2">
                  <c:v>0.29353233830845771</c:v>
                </c:pt>
                <c:pt idx="3">
                  <c:v>0.28548895899053628</c:v>
                </c:pt>
              </c:numCache>
            </c:numRef>
          </c:val>
          <c:shape val="cylinder"/>
          <c:extLst xmlns:c16r2="http://schemas.microsoft.com/office/drawing/2015/06/chart">
            <c:ext xmlns:c16="http://schemas.microsoft.com/office/drawing/2014/chart" uri="{C3380CC4-5D6E-409C-BE32-E72D297353CC}">
              <c16:uniqueId val="{00000000-F269-421A-8947-B2D356AD51E6}"/>
            </c:ext>
          </c:extLst>
        </c:ser>
        <c:ser>
          <c:idx val="7"/>
          <c:order val="7"/>
          <c:tx>
            <c:strRef>
              <c:f>'% de Admisión por sexo'!$T$5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sexo'!$T$6:$T$9</c:f>
              <c:numCache>
                <c:formatCode>0%</c:formatCode>
                <c:ptCount val="4"/>
                <c:pt idx="0">
                  <c:v>0.3108108108108108</c:v>
                </c:pt>
                <c:pt idx="1">
                  <c:v>0.18055555555555555</c:v>
                </c:pt>
                <c:pt idx="2">
                  <c:v>0.2950191570881226</c:v>
                </c:pt>
                <c:pt idx="3">
                  <c:v>0.27272727272727271</c:v>
                </c:pt>
              </c:numCache>
            </c:numRef>
          </c:val>
          <c:shape val="cylinder"/>
          <c:extLst xmlns:c16r2="http://schemas.microsoft.com/office/drawing/2015/06/chart">
            <c:ext xmlns:c16="http://schemas.microsoft.com/office/drawing/2014/chart" uri="{C3380CC4-5D6E-409C-BE32-E72D297353CC}">
              <c16:uniqueId val="{00000000-FDE1-409F-95C9-F7017158CFC1}"/>
            </c:ext>
          </c:extLst>
        </c:ser>
        <c:ser>
          <c:idx val="8"/>
          <c:order val="8"/>
          <c:tx>
            <c:strRef>
              <c:f>'% de Admisión por sexo'!$U$5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sexo'!$U$6:$U$9</c:f>
              <c:numCache>
                <c:formatCode>0%</c:formatCode>
                <c:ptCount val="4"/>
                <c:pt idx="0">
                  <c:v>0.2793522267206478</c:v>
                </c:pt>
                <c:pt idx="1">
                  <c:v>0.17338709677419356</c:v>
                </c:pt>
                <c:pt idx="2">
                  <c:v>0.27490039840637448</c:v>
                </c:pt>
                <c:pt idx="3">
                  <c:v>0.25176233635448136</c:v>
                </c:pt>
              </c:numCache>
            </c:numRef>
          </c:val>
          <c:shape val="cylinder"/>
          <c:extLst xmlns:c16r2="http://schemas.microsoft.com/office/drawing/2015/06/chart">
            <c:ext xmlns:c16="http://schemas.microsoft.com/office/drawing/2014/chart" uri="{C3380CC4-5D6E-409C-BE32-E72D297353CC}">
              <c16:uniqueId val="{00000000-3EF1-40C1-8600-9096928B90BB}"/>
            </c:ext>
          </c:extLst>
        </c:ser>
        <c:ser>
          <c:idx val="9"/>
          <c:order val="9"/>
          <c:tx>
            <c:strRef>
              <c:f>'% de Admisión por sexo'!$V$5</c:f>
              <c:strCache>
                <c:ptCount val="1"/>
                <c:pt idx="0">
                  <c:v>2020</c:v>
                </c:pt>
              </c:strCache>
            </c:strRef>
          </c:tx>
          <c:spPr>
            <a:solidFill>
              <a:schemeClr val="accent4">
                <a:lumMod val="60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sexo'!$V$6:$V$9</c:f>
              <c:numCache>
                <c:formatCode>0%</c:formatCode>
                <c:ptCount val="4"/>
                <c:pt idx="0">
                  <c:v>0.23760330578512398</c:v>
                </c:pt>
                <c:pt idx="1">
                  <c:v>0.15639810426540285</c:v>
                </c:pt>
                <c:pt idx="2">
                  <c:v>0.24590163934426229</c:v>
                </c:pt>
                <c:pt idx="3">
                  <c:v>0.2215122470713525</c:v>
                </c:pt>
              </c:numCache>
            </c:numRef>
          </c:val>
          <c:shape val="cylinder"/>
          <c:extLst xmlns:c16r2="http://schemas.microsoft.com/office/drawing/2015/06/chart">
            <c:ext xmlns:c16="http://schemas.microsoft.com/office/drawing/2014/chart" uri="{C3380CC4-5D6E-409C-BE32-E72D297353CC}">
              <c16:uniqueId val="{00000001-EBCF-495E-8D47-744987A0A496}"/>
            </c:ext>
          </c:extLst>
        </c:ser>
        <c:ser>
          <c:idx val="10"/>
          <c:order val="10"/>
          <c:tx>
            <c:strRef>
              <c:f>'% de Admisión por sexo'!$W$5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Admisión por sexo'!$A$6:$A$9</c:f>
              <c:strCache>
                <c:ptCount val="4"/>
                <c:pt idx="0">
                  <c:v>DCBI</c:v>
                </c:pt>
                <c:pt idx="1">
                  <c:v>DCBS</c:v>
                </c:pt>
                <c:pt idx="2">
                  <c:v>DCSH</c:v>
                </c:pt>
                <c:pt idx="3">
                  <c:v>UAML</c:v>
                </c:pt>
              </c:strCache>
            </c:strRef>
          </c:cat>
          <c:val>
            <c:numRef>
              <c:f>'% de Admisión por sexo'!$W$6:$W$9</c:f>
              <c:numCache>
                <c:formatCode>0%</c:formatCode>
                <c:ptCount val="4"/>
                <c:pt idx="0">
                  <c:v>0.36050156739811912</c:v>
                </c:pt>
                <c:pt idx="1">
                  <c:v>0.25520833333333331</c:v>
                </c:pt>
                <c:pt idx="2">
                  <c:v>0.32599118942731276</c:v>
                </c:pt>
                <c:pt idx="3">
                  <c:v>0.3224932249322493</c:v>
                </c:pt>
              </c:numCache>
            </c:numRef>
          </c:val>
          <c:shape val="cylinder"/>
          <c:extLst xmlns:c16r2="http://schemas.microsoft.com/office/drawing/2015/06/chart">
            <c:ext xmlns:c16="http://schemas.microsoft.com/office/drawing/2014/chart" uri="{C3380CC4-5D6E-409C-BE32-E72D297353CC}">
              <c16:uniqueId val="{00000000-17F4-9340-8341-357D4C5B780B}"/>
            </c:ext>
          </c:extLst>
        </c:ser>
        <c:dLbls>
          <c:showLegendKey val="0"/>
          <c:showVal val="0"/>
          <c:showCatName val="0"/>
          <c:showSerName val="0"/>
          <c:showPercent val="0"/>
          <c:showBubbleSize val="0"/>
        </c:dLbls>
        <c:gapWidth val="219"/>
        <c:shape val="box"/>
        <c:axId val="1915402880"/>
        <c:axId val="1915402336"/>
        <c:axId val="0"/>
      </c:bar3DChart>
      <c:catAx>
        <c:axId val="19154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5402336"/>
        <c:crosses val="autoZero"/>
        <c:auto val="1"/>
        <c:lblAlgn val="ctr"/>
        <c:lblOffset val="100"/>
        <c:noMultiLvlLbl val="0"/>
      </c:catAx>
      <c:valAx>
        <c:axId val="191540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5402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2021)</a:t>
            </a:r>
            <a:endParaRPr lang="es-MX"/>
          </a:p>
        </c:rich>
      </c:tx>
      <c:layout>
        <c:manualLayout>
          <c:xMode val="edge"/>
          <c:yMode val="edge"/>
          <c:x val="0.11341966598268818"/>
          <c:y val="2.33690288604439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sexo'!$X$4:$AC$4</c:f>
              <c:strCache>
                <c:ptCount val="1"/>
                <c:pt idx="0">
                  <c:v>MUJERES</c:v>
                </c:pt>
              </c:strCache>
            </c:strRef>
          </c:tx>
          <c:spPr>
            <a:solidFill>
              <a:schemeClr val="accent6">
                <a:lumMod val="75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sexo'!$AH$6:$AH$9</c:f>
              <c:numCache>
                <c:formatCode>0%</c:formatCode>
                <c:ptCount val="4"/>
                <c:pt idx="0">
                  <c:v>0.47643979057591623</c:v>
                </c:pt>
                <c:pt idx="1">
                  <c:v>0.21641168289290683</c:v>
                </c:pt>
                <c:pt idx="2">
                  <c:v>0.28826864369821192</c:v>
                </c:pt>
                <c:pt idx="3">
                  <c:v>0.271046301864101</c:v>
                </c:pt>
              </c:numCache>
            </c:numRef>
          </c:val>
          <c:shape val="cylinder"/>
          <c:extLst xmlns:c16r2="http://schemas.microsoft.com/office/drawing/2015/06/chart">
            <c:ext xmlns:c16="http://schemas.microsoft.com/office/drawing/2014/chart" uri="{C3380CC4-5D6E-409C-BE32-E72D297353CC}">
              <c16:uniqueId val="{00000000-8332-41D1-9976-78AEB9B0DC78}"/>
            </c:ext>
          </c:extLst>
        </c:ser>
        <c:ser>
          <c:idx val="1"/>
          <c:order val="1"/>
          <c:tx>
            <c:strRef>
              <c:f>'% de Admisión por sexo'!$AI$4:$AQ$4</c:f>
              <c:strCache>
                <c:ptCount val="1"/>
                <c:pt idx="0">
                  <c:v>HOMBRES</c:v>
                </c:pt>
              </c:strCache>
            </c:strRef>
          </c:tx>
          <c:spPr>
            <a:solidFill>
              <a:srgbClr val="00B0F0"/>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sexo'!$AS$6:$AS$9</c:f>
              <c:numCache>
                <c:formatCode>0%</c:formatCode>
                <c:ptCount val="4"/>
                <c:pt idx="0">
                  <c:v>0.35456187895212288</c:v>
                </c:pt>
                <c:pt idx="1">
                  <c:v>0.2578241430700447</c:v>
                </c:pt>
                <c:pt idx="2">
                  <c:v>0.27808845958312151</c:v>
                </c:pt>
                <c:pt idx="3">
                  <c:v>0.3038203874705776</c:v>
                </c:pt>
              </c:numCache>
            </c:numRef>
          </c:val>
          <c:shape val="cylinder"/>
          <c:extLst xmlns:c16r2="http://schemas.microsoft.com/office/drawing/2015/06/chart">
            <c:ext xmlns:c16="http://schemas.microsoft.com/office/drawing/2014/chart" uri="{C3380CC4-5D6E-409C-BE32-E72D297353CC}">
              <c16:uniqueId val="{0000000C-8332-41D1-9976-78AEB9B0DC78}"/>
            </c:ext>
          </c:extLst>
        </c:ser>
        <c:dLbls>
          <c:showLegendKey val="0"/>
          <c:showVal val="0"/>
          <c:showCatName val="0"/>
          <c:showSerName val="0"/>
          <c:showPercent val="0"/>
          <c:showBubbleSize val="0"/>
        </c:dLbls>
        <c:gapWidth val="150"/>
        <c:shape val="box"/>
        <c:axId val="1915407232"/>
        <c:axId val="1918754160"/>
        <c:axId val="0"/>
      </c:bar3DChart>
      <c:catAx>
        <c:axId val="1915407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8754160"/>
        <c:crosses val="autoZero"/>
        <c:auto val="1"/>
        <c:lblAlgn val="ctr"/>
        <c:lblOffset val="100"/>
        <c:noMultiLvlLbl val="0"/>
      </c:catAx>
      <c:valAx>
        <c:axId val="191875416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540723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Ingreso'!$C$24:$C$32</c:f>
              <c:numCache>
                <c:formatCode>#,##0</c:formatCode>
                <c:ptCount val="9"/>
                <c:pt idx="0">
                  <c:v>59</c:v>
                </c:pt>
                <c:pt idx="3">
                  <c:v>56</c:v>
                </c:pt>
                <c:pt idx="7">
                  <c:v>58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Ingreso'!$D$24:$D$32</c:f>
              <c:numCache>
                <c:formatCode>#,##0</c:formatCode>
                <c:ptCount val="9"/>
                <c:pt idx="0">
                  <c:v>30</c:v>
                </c:pt>
                <c:pt idx="3">
                  <c:v>26</c:v>
                </c:pt>
                <c:pt idx="7">
                  <c:v>33</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Ingreso'!$E$24:$E$32</c:f>
              <c:numCache>
                <c:formatCode>#,##0</c:formatCode>
                <c:ptCount val="9"/>
                <c:pt idx="0">
                  <c:v>52</c:v>
                </c:pt>
                <c:pt idx="3">
                  <c:v>55</c:v>
                </c:pt>
                <c:pt idx="6">
                  <c:v>18</c:v>
                </c:pt>
                <c:pt idx="7">
                  <c:v>51</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Ingreso'!$F$24:$F$32</c:f>
              <c:numCache>
                <c:formatCode>#,##0</c:formatCode>
                <c:ptCount val="9"/>
                <c:pt idx="0">
                  <c:v>49</c:v>
                </c:pt>
                <c:pt idx="3">
                  <c:v>47</c:v>
                </c:pt>
                <c:pt idx="6">
                  <c:v>18</c:v>
                </c:pt>
                <c:pt idx="7">
                  <c:v>30</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Ingreso'!$G$24:$G$32</c:f>
              <c:numCache>
                <c:formatCode>#,##0</c:formatCode>
                <c:ptCount val="9"/>
                <c:pt idx="0">
                  <c:v>68</c:v>
                </c:pt>
                <c:pt idx="3">
                  <c:v>78</c:v>
                </c:pt>
                <c:pt idx="6">
                  <c:v>18</c:v>
                </c:pt>
                <c:pt idx="7">
                  <c:v>37</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Ingreso'!$H$24:$H$32</c:f>
              <c:numCache>
                <c:formatCode>#,##0</c:formatCode>
                <c:ptCount val="9"/>
                <c:pt idx="0">
                  <c:v>52</c:v>
                </c:pt>
                <c:pt idx="3">
                  <c:v>81</c:v>
                </c:pt>
                <c:pt idx="6">
                  <c:v>27</c:v>
                </c:pt>
                <c:pt idx="7">
                  <c:v>63</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Ingreso'!$I$24:$I$32</c:f>
              <c:numCache>
                <c:formatCode>#,##0</c:formatCode>
                <c:ptCount val="9"/>
                <c:pt idx="0">
                  <c:v>52</c:v>
                </c:pt>
                <c:pt idx="1">
                  <c:v>59</c:v>
                </c:pt>
                <c:pt idx="3">
                  <c:v>64</c:v>
                </c:pt>
                <c:pt idx="4">
                  <c:v>31</c:v>
                </c:pt>
                <c:pt idx="6">
                  <c:v>31</c:v>
                </c:pt>
                <c:pt idx="7">
                  <c:v>65</c:v>
                </c:pt>
              </c:numCache>
            </c:numRef>
          </c:val>
          <c:shape val="cylinder"/>
          <c:extLst xmlns:c16r2="http://schemas.microsoft.com/office/drawing/2015/06/chart">
            <c:ext xmlns:c16="http://schemas.microsoft.com/office/drawing/2014/chart" uri="{C3380CC4-5D6E-409C-BE32-E72D297353CC}">
              <c16:uniqueId val="{00000000-A253-4524-B849-C1A6094B9CCC}"/>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Ingreso'!$J$24:$J$32</c:f>
              <c:numCache>
                <c:formatCode>#,##0</c:formatCode>
                <c:ptCount val="9"/>
                <c:pt idx="0">
                  <c:v>37</c:v>
                </c:pt>
                <c:pt idx="1">
                  <c:v>42</c:v>
                </c:pt>
                <c:pt idx="2">
                  <c:v>28</c:v>
                </c:pt>
                <c:pt idx="3">
                  <c:v>34</c:v>
                </c:pt>
                <c:pt idx="4">
                  <c:v>40</c:v>
                </c:pt>
                <c:pt idx="5">
                  <c:v>28</c:v>
                </c:pt>
                <c:pt idx="6">
                  <c:v>29</c:v>
                </c:pt>
                <c:pt idx="7">
                  <c:v>48</c:v>
                </c:pt>
                <c:pt idx="8">
                  <c:v>57</c:v>
                </c:pt>
              </c:numCache>
            </c:numRef>
          </c:val>
          <c:shape val="cylinder"/>
          <c:extLst xmlns:c16r2="http://schemas.microsoft.com/office/drawing/2015/06/chart">
            <c:ext xmlns:c16="http://schemas.microsoft.com/office/drawing/2014/chart" uri="{C3380CC4-5D6E-409C-BE32-E72D297353CC}">
              <c16:uniqueId val="{00000000-2280-4A42-82E1-DD88CB8AA47D}"/>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Ingreso'!$K$24:$K$32</c:f>
              <c:numCache>
                <c:formatCode>#,##0</c:formatCode>
                <c:ptCount val="9"/>
                <c:pt idx="0">
                  <c:v>43</c:v>
                </c:pt>
                <c:pt idx="1">
                  <c:v>52</c:v>
                </c:pt>
                <c:pt idx="2">
                  <c:v>51</c:v>
                </c:pt>
                <c:pt idx="3">
                  <c:v>38</c:v>
                </c:pt>
                <c:pt idx="4">
                  <c:v>38</c:v>
                </c:pt>
                <c:pt idx="5">
                  <c:v>39</c:v>
                </c:pt>
                <c:pt idx="6">
                  <c:v>30</c:v>
                </c:pt>
                <c:pt idx="7">
                  <c:v>60</c:v>
                </c:pt>
                <c:pt idx="8">
                  <c:v>30</c:v>
                </c:pt>
              </c:numCache>
            </c:numRef>
          </c:val>
          <c:shape val="cylinder"/>
          <c:extLst xmlns:c16r2="http://schemas.microsoft.com/office/drawing/2015/06/chart">
            <c:ext xmlns:c16="http://schemas.microsoft.com/office/drawing/2014/chart" uri="{C3380CC4-5D6E-409C-BE32-E72D297353CC}">
              <c16:uniqueId val="{00000000-F754-48F8-8D2A-9E1876DECC14}"/>
            </c:ext>
          </c:extLst>
        </c:ser>
        <c:ser>
          <c:idx val="9"/>
          <c:order val="9"/>
          <c:tx>
            <c:strRef>
              <c:f>'Primer Ingreso'!$L$23</c:f>
              <c:strCache>
                <c:ptCount val="1"/>
                <c:pt idx="0">
                  <c:v>2020</c:v>
                </c:pt>
              </c:strCache>
            </c:strRef>
          </c:tx>
          <c:spPr>
            <a:solidFill>
              <a:schemeClr val="accent4">
                <a:lumMod val="60000"/>
              </a:scheme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Ingreso'!$L$24:$L$32</c:f>
              <c:numCache>
                <c:formatCode>#,##0</c:formatCode>
                <c:ptCount val="9"/>
                <c:pt idx="0">
                  <c:v>33</c:v>
                </c:pt>
                <c:pt idx="1">
                  <c:v>46</c:v>
                </c:pt>
                <c:pt idx="2">
                  <c:v>51</c:v>
                </c:pt>
                <c:pt idx="3">
                  <c:v>38</c:v>
                </c:pt>
                <c:pt idx="4">
                  <c:v>40</c:v>
                </c:pt>
                <c:pt idx="5">
                  <c:v>40</c:v>
                </c:pt>
                <c:pt idx="6">
                  <c:v>31</c:v>
                </c:pt>
                <c:pt idx="7">
                  <c:v>61</c:v>
                </c:pt>
                <c:pt idx="8">
                  <c:v>42</c:v>
                </c:pt>
              </c:numCache>
            </c:numRef>
          </c:val>
          <c:shape val="cylinder"/>
          <c:extLst xmlns:c16r2="http://schemas.microsoft.com/office/drawing/2015/06/chart">
            <c:ext xmlns:c16="http://schemas.microsoft.com/office/drawing/2014/chart" uri="{C3380CC4-5D6E-409C-BE32-E72D297353CC}">
              <c16:uniqueId val="{00000001-A9B5-4D2A-B8D0-ACE1DF657745}"/>
            </c:ext>
          </c:extLst>
        </c:ser>
        <c:ser>
          <c:idx val="10"/>
          <c:order val="10"/>
          <c:tx>
            <c:strRef>
              <c:f>'Primer Ingreso'!$M$23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Ingreso'!$M$24:$M$32</c:f>
              <c:numCache>
                <c:formatCode>#,##0</c:formatCode>
                <c:ptCount val="9"/>
                <c:pt idx="0">
                  <c:v>19</c:v>
                </c:pt>
                <c:pt idx="1">
                  <c:v>51</c:v>
                </c:pt>
                <c:pt idx="2">
                  <c:v>50</c:v>
                </c:pt>
                <c:pt idx="3">
                  <c:v>40</c:v>
                </c:pt>
                <c:pt idx="4">
                  <c:v>41</c:v>
                </c:pt>
                <c:pt idx="5">
                  <c:v>41</c:v>
                </c:pt>
                <c:pt idx="6">
                  <c:v>31</c:v>
                </c:pt>
                <c:pt idx="7">
                  <c:v>62</c:v>
                </c:pt>
                <c:pt idx="8">
                  <c:v>36</c:v>
                </c:pt>
              </c:numCache>
            </c:numRef>
          </c:val>
          <c:shape val="cylinder"/>
          <c:extLst xmlns:c16r2="http://schemas.microsoft.com/office/drawing/2015/06/chart">
            <c:ext xmlns:c16="http://schemas.microsoft.com/office/drawing/2014/chart" uri="{C3380CC4-5D6E-409C-BE32-E72D297353CC}">
              <c16:uniqueId val="{00000000-D104-8941-B41E-3F084F461FE0}"/>
            </c:ext>
          </c:extLst>
        </c:ser>
        <c:dLbls>
          <c:showLegendKey val="0"/>
          <c:showVal val="0"/>
          <c:showCatName val="0"/>
          <c:showSerName val="0"/>
          <c:showPercent val="0"/>
          <c:showBubbleSize val="0"/>
        </c:dLbls>
        <c:gapWidth val="219"/>
        <c:shape val="box"/>
        <c:axId val="1918749808"/>
        <c:axId val="1918750352"/>
        <c:axId val="0"/>
      </c:bar3DChart>
      <c:catAx>
        <c:axId val="191874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8750352"/>
        <c:crosses val="autoZero"/>
        <c:auto val="1"/>
        <c:lblAlgn val="ctr"/>
        <c:lblOffset val="100"/>
        <c:noMultiLvlLbl val="0"/>
      </c:catAx>
      <c:valAx>
        <c:axId val="1918750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874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2021 / </a:t>
            </a:r>
            <a:r>
              <a:rPr lang="es-MX" sz="1680" b="0" i="0" u="none" strike="noStrike" baseline="0">
                <a:effectLst/>
              </a:rPr>
              <a:t>Primer Ingreso </a:t>
            </a:r>
            <a:r>
              <a:rPr lang="es-MX"/>
              <a:t>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Ingreso'!$N$23</c:f>
              <c:strCache>
                <c:ptCount val="1"/>
                <c:pt idx="0">
                  <c:v>2021/2020</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Ingreso'!$N$24:$N$32</c:f>
              <c:numCache>
                <c:formatCode>0%</c:formatCode>
                <c:ptCount val="9"/>
                <c:pt idx="0">
                  <c:v>0.5757575757575758</c:v>
                </c:pt>
                <c:pt idx="1">
                  <c:v>1.1086956521739131</c:v>
                </c:pt>
                <c:pt idx="2">
                  <c:v>0.98039215686274506</c:v>
                </c:pt>
                <c:pt idx="3">
                  <c:v>1.0526315789473684</c:v>
                </c:pt>
                <c:pt idx="4">
                  <c:v>1.0249999999999999</c:v>
                </c:pt>
                <c:pt idx="5">
                  <c:v>1.0249999999999999</c:v>
                </c:pt>
                <c:pt idx="6">
                  <c:v>1</c:v>
                </c:pt>
                <c:pt idx="7">
                  <c:v>1.0163934426229508</c:v>
                </c:pt>
                <c:pt idx="8">
                  <c:v>0.8571428571428571</c:v>
                </c:pt>
              </c:numCache>
            </c:numRef>
          </c:val>
          <c:shape val="cylinder"/>
          <c:extLst xmlns:c16r2="http://schemas.microsoft.com/office/drawing/2015/06/chart">
            <c:ext xmlns:c16="http://schemas.microsoft.com/office/drawing/2014/chart" uri="{C3380CC4-5D6E-409C-BE32-E72D297353CC}">
              <c16:uniqueId val="{00000000-33BD-4B0A-8A6A-447FC93AB19D}"/>
            </c:ext>
          </c:extLst>
        </c:ser>
        <c:dLbls>
          <c:showLegendKey val="0"/>
          <c:showVal val="0"/>
          <c:showCatName val="0"/>
          <c:showSerName val="0"/>
          <c:showPercent val="0"/>
          <c:showBubbleSize val="0"/>
        </c:dLbls>
        <c:gapWidth val="219"/>
        <c:shape val="box"/>
        <c:axId val="1918750896"/>
        <c:axId val="145695200"/>
        <c:axId val="0"/>
      </c:bar3DChart>
      <c:catAx>
        <c:axId val="1918750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5200"/>
        <c:crosses val="autoZero"/>
        <c:auto val="1"/>
        <c:lblAlgn val="ctr"/>
        <c:lblOffset val="100"/>
        <c:noMultiLvlLbl val="0"/>
      </c:catAx>
      <c:valAx>
        <c:axId val="14569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1875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2021 / </a:t>
            </a:r>
            <a:r>
              <a:rPr lang="es-MX" sz="1680" b="0" i="0" u="none" strike="noStrike" baseline="0">
                <a:effectLst/>
              </a:rPr>
              <a:t>Primer Ingreso </a:t>
            </a:r>
            <a:r>
              <a:rPr lang="es-MX"/>
              <a:t>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Ingreso'!$N$23</c:f>
              <c:strCache>
                <c:ptCount val="1"/>
                <c:pt idx="0">
                  <c:v>2021/2020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C20D-4B21-80AA-E570F780E566}"/>
              </c:ext>
            </c:extLst>
          </c:dPt>
          <c:cat>
            <c:strRef>
              <c:f>'Primer Ingreso'!$B$34:$B$37</c:f>
              <c:strCache>
                <c:ptCount val="4"/>
                <c:pt idx="0">
                  <c:v>DCBI</c:v>
                </c:pt>
                <c:pt idx="1">
                  <c:v>DCBS</c:v>
                </c:pt>
                <c:pt idx="2">
                  <c:v>DCSH</c:v>
                </c:pt>
                <c:pt idx="3">
                  <c:v>UAML</c:v>
                </c:pt>
              </c:strCache>
            </c:strRef>
          </c:cat>
          <c:val>
            <c:numRef>
              <c:f>'Primer Ingreso'!$N$34:$N$37</c:f>
              <c:numCache>
                <c:formatCode>0%</c:formatCode>
                <c:ptCount val="4"/>
                <c:pt idx="0">
                  <c:v>0.92307692307692313</c:v>
                </c:pt>
                <c:pt idx="1">
                  <c:v>1.0338983050847457</c:v>
                </c:pt>
                <c:pt idx="2">
                  <c:v>0.96268656716417911</c:v>
                </c:pt>
                <c:pt idx="3">
                  <c:v>0.97120418848167545</c:v>
                </c:pt>
              </c:numCache>
            </c:numRef>
          </c:val>
          <c:shape val="cylinder"/>
          <c:extLst xmlns:c16r2="http://schemas.microsoft.com/office/drawing/2015/06/chart">
            <c:ext xmlns:c16="http://schemas.microsoft.com/office/drawing/2014/chart" uri="{C3380CC4-5D6E-409C-BE32-E72D297353CC}">
              <c16:uniqueId val="{00000002-C20D-4B21-80AA-E570F780E566}"/>
            </c:ext>
          </c:extLst>
        </c:ser>
        <c:dLbls>
          <c:showLegendKey val="0"/>
          <c:showVal val="0"/>
          <c:showCatName val="0"/>
          <c:showSerName val="0"/>
          <c:showPercent val="0"/>
          <c:showBubbleSize val="0"/>
        </c:dLbls>
        <c:gapWidth val="219"/>
        <c:shape val="box"/>
        <c:axId val="145701728"/>
        <c:axId val="145707168"/>
        <c:axId val="0"/>
      </c:bar3DChart>
      <c:catAx>
        <c:axId val="145701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7168"/>
        <c:crosses val="autoZero"/>
        <c:auto val="1"/>
        <c:lblAlgn val="ctr"/>
        <c:lblOffset val="100"/>
        <c:noMultiLvlLbl val="0"/>
      </c:catAx>
      <c:valAx>
        <c:axId val="145707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Ingreso'!$B$34:$B$36</c:f>
              <c:strCache>
                <c:ptCount val="3"/>
                <c:pt idx="0">
                  <c:v>DCBI</c:v>
                </c:pt>
                <c:pt idx="1">
                  <c:v>DCBS</c:v>
                </c:pt>
                <c:pt idx="2">
                  <c:v>DCSH</c:v>
                </c:pt>
              </c:strCache>
            </c:strRef>
          </c:cat>
          <c:val>
            <c:numRef>
              <c:f>'Primer Ingreso'!$C$34:$C$36</c:f>
              <c:numCache>
                <c:formatCode>#,##0</c:formatCode>
                <c:ptCount val="3"/>
                <c:pt idx="0">
                  <c:v>59</c:v>
                </c:pt>
                <c:pt idx="1">
                  <c:v>56</c:v>
                </c:pt>
                <c:pt idx="2">
                  <c:v>58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Ingreso'!$B$34:$B$36</c:f>
              <c:strCache>
                <c:ptCount val="3"/>
                <c:pt idx="0">
                  <c:v>DCBI</c:v>
                </c:pt>
                <c:pt idx="1">
                  <c:v>DCBS</c:v>
                </c:pt>
                <c:pt idx="2">
                  <c:v>DCSH</c:v>
                </c:pt>
              </c:strCache>
            </c:strRef>
          </c:cat>
          <c:val>
            <c:numRef>
              <c:f>'Primer Ingreso'!$D$34:$D$36</c:f>
              <c:numCache>
                <c:formatCode>#,##0</c:formatCode>
                <c:ptCount val="3"/>
                <c:pt idx="0">
                  <c:v>30</c:v>
                </c:pt>
                <c:pt idx="1">
                  <c:v>26</c:v>
                </c:pt>
                <c:pt idx="2" formatCode="General">
                  <c:v>33</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Ingreso'!$B$34:$B$36</c:f>
              <c:strCache>
                <c:ptCount val="3"/>
                <c:pt idx="0">
                  <c:v>DCBI</c:v>
                </c:pt>
                <c:pt idx="1">
                  <c:v>DCBS</c:v>
                </c:pt>
                <c:pt idx="2">
                  <c:v>DCSH</c:v>
                </c:pt>
              </c:strCache>
            </c:strRef>
          </c:cat>
          <c:val>
            <c:numRef>
              <c:f>'Primer Ingreso'!$E$34:$E$36</c:f>
              <c:numCache>
                <c:formatCode>#,##0</c:formatCode>
                <c:ptCount val="3"/>
                <c:pt idx="0">
                  <c:v>52</c:v>
                </c:pt>
                <c:pt idx="1">
                  <c:v>55</c:v>
                </c:pt>
                <c:pt idx="2">
                  <c:v>69</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Ingreso'!$B$34:$B$36</c:f>
              <c:strCache>
                <c:ptCount val="3"/>
                <c:pt idx="0">
                  <c:v>DCBI</c:v>
                </c:pt>
                <c:pt idx="1">
                  <c:v>DCBS</c:v>
                </c:pt>
                <c:pt idx="2">
                  <c:v>DCSH</c:v>
                </c:pt>
              </c:strCache>
            </c:strRef>
          </c:cat>
          <c:val>
            <c:numRef>
              <c:f>'Primer Ingreso'!$F$34:$F$36</c:f>
              <c:numCache>
                <c:formatCode>#,##0</c:formatCode>
                <c:ptCount val="3"/>
                <c:pt idx="0">
                  <c:v>49</c:v>
                </c:pt>
                <c:pt idx="1">
                  <c:v>47</c:v>
                </c:pt>
                <c:pt idx="2">
                  <c:v>48</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Ingreso'!$B$34:$B$36</c:f>
              <c:strCache>
                <c:ptCount val="3"/>
                <c:pt idx="0">
                  <c:v>DCBI</c:v>
                </c:pt>
                <c:pt idx="1">
                  <c:v>DCBS</c:v>
                </c:pt>
                <c:pt idx="2">
                  <c:v>DCSH</c:v>
                </c:pt>
              </c:strCache>
            </c:strRef>
          </c:cat>
          <c:val>
            <c:numRef>
              <c:f>'Primer Ingreso'!$G$34:$G$36</c:f>
              <c:numCache>
                <c:formatCode>#,##0</c:formatCode>
                <c:ptCount val="3"/>
                <c:pt idx="0">
                  <c:v>68</c:v>
                </c:pt>
                <c:pt idx="1">
                  <c:v>78</c:v>
                </c:pt>
                <c:pt idx="2">
                  <c:v>55</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Ingreso'!$B$34:$B$36</c:f>
              <c:strCache>
                <c:ptCount val="3"/>
                <c:pt idx="0">
                  <c:v>DCBI</c:v>
                </c:pt>
                <c:pt idx="1">
                  <c:v>DCBS</c:v>
                </c:pt>
                <c:pt idx="2">
                  <c:v>DCSH</c:v>
                </c:pt>
              </c:strCache>
            </c:strRef>
          </c:cat>
          <c:val>
            <c:numRef>
              <c:f>'Primer Ingreso'!$H$34:$H$36</c:f>
              <c:numCache>
                <c:formatCode>#,##0</c:formatCode>
                <c:ptCount val="3"/>
                <c:pt idx="0">
                  <c:v>52</c:v>
                </c:pt>
                <c:pt idx="1">
                  <c:v>81</c:v>
                </c:pt>
                <c:pt idx="2">
                  <c:v>90</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Ingreso'!$B$34:$B$36</c:f>
              <c:strCache>
                <c:ptCount val="3"/>
                <c:pt idx="0">
                  <c:v>DCBI</c:v>
                </c:pt>
                <c:pt idx="1">
                  <c:v>DCBS</c:v>
                </c:pt>
                <c:pt idx="2">
                  <c:v>DCSH</c:v>
                </c:pt>
              </c:strCache>
            </c:strRef>
          </c:cat>
          <c:val>
            <c:numRef>
              <c:f>'Primer Ingreso'!$I$34:$I$36</c:f>
              <c:numCache>
                <c:formatCode>#,##0</c:formatCode>
                <c:ptCount val="3"/>
                <c:pt idx="0">
                  <c:v>111</c:v>
                </c:pt>
                <c:pt idx="1">
                  <c:v>95</c:v>
                </c:pt>
                <c:pt idx="2">
                  <c:v>96</c:v>
                </c:pt>
              </c:numCache>
            </c:numRef>
          </c:val>
          <c:shape val="cylinder"/>
          <c:extLst xmlns:c16r2="http://schemas.microsoft.com/office/drawing/2015/06/chart">
            <c:ext xmlns:c16="http://schemas.microsoft.com/office/drawing/2014/chart" uri="{C3380CC4-5D6E-409C-BE32-E72D297353CC}">
              <c16:uniqueId val="{00000000-0093-45D9-A1EB-241B981F0B90}"/>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Ingreso'!$B$34:$B$36</c:f>
              <c:strCache>
                <c:ptCount val="3"/>
                <c:pt idx="0">
                  <c:v>DCBI</c:v>
                </c:pt>
                <c:pt idx="1">
                  <c:v>DCBS</c:v>
                </c:pt>
                <c:pt idx="2">
                  <c:v>DCSH</c:v>
                </c:pt>
              </c:strCache>
            </c:strRef>
          </c:cat>
          <c:val>
            <c:numRef>
              <c:f>'Primer Ingreso'!$J$34:$J$36</c:f>
              <c:numCache>
                <c:formatCode>0</c:formatCode>
                <c:ptCount val="3"/>
                <c:pt idx="0">
                  <c:v>107</c:v>
                </c:pt>
                <c:pt idx="1">
                  <c:v>102</c:v>
                </c:pt>
                <c:pt idx="2">
                  <c:v>134</c:v>
                </c:pt>
              </c:numCache>
            </c:numRef>
          </c:val>
          <c:shape val="cylinder"/>
          <c:extLst xmlns:c16r2="http://schemas.microsoft.com/office/drawing/2015/06/chart">
            <c:ext xmlns:c16="http://schemas.microsoft.com/office/drawing/2014/chart" uri="{C3380CC4-5D6E-409C-BE32-E72D297353CC}">
              <c16:uniqueId val="{00000000-89A8-4A6E-BC25-1F876DD30B7F}"/>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Ingreso'!$B$34:$B$36</c:f>
              <c:strCache>
                <c:ptCount val="3"/>
                <c:pt idx="0">
                  <c:v>DCBI</c:v>
                </c:pt>
                <c:pt idx="1">
                  <c:v>DCBS</c:v>
                </c:pt>
                <c:pt idx="2">
                  <c:v>DCSH</c:v>
                </c:pt>
              </c:strCache>
            </c:strRef>
          </c:cat>
          <c:val>
            <c:numRef>
              <c:f>'Primer Ingreso'!$K$34:$K$36</c:f>
              <c:numCache>
                <c:formatCode>0</c:formatCode>
                <c:ptCount val="3"/>
                <c:pt idx="0">
                  <c:v>146</c:v>
                </c:pt>
                <c:pt idx="1">
                  <c:v>115</c:v>
                </c:pt>
                <c:pt idx="2">
                  <c:v>120</c:v>
                </c:pt>
              </c:numCache>
            </c:numRef>
          </c:val>
          <c:shape val="cylinder"/>
          <c:extLst xmlns:c16r2="http://schemas.microsoft.com/office/drawing/2015/06/chart">
            <c:ext xmlns:c16="http://schemas.microsoft.com/office/drawing/2014/chart" uri="{C3380CC4-5D6E-409C-BE32-E72D297353CC}">
              <c16:uniqueId val="{00000000-2DCE-4407-B385-AB9BB2B1F64A}"/>
            </c:ext>
          </c:extLst>
        </c:ser>
        <c:ser>
          <c:idx val="9"/>
          <c:order val="9"/>
          <c:tx>
            <c:strRef>
              <c:f>'Primer Ingreso'!$L$23</c:f>
              <c:strCache>
                <c:ptCount val="1"/>
                <c:pt idx="0">
                  <c:v>2020</c:v>
                </c:pt>
              </c:strCache>
            </c:strRef>
          </c:tx>
          <c:spPr>
            <a:solidFill>
              <a:schemeClr val="accent4">
                <a:lumMod val="60000"/>
              </a:schemeClr>
            </a:solidFill>
            <a:ln>
              <a:noFill/>
            </a:ln>
            <a:effectLst/>
            <a:sp3d/>
          </c:spPr>
          <c:invertIfNegative val="0"/>
          <c:cat>
            <c:strRef>
              <c:f>'Primer Ingreso'!$B$34:$B$36</c:f>
              <c:strCache>
                <c:ptCount val="3"/>
                <c:pt idx="0">
                  <c:v>DCBI</c:v>
                </c:pt>
                <c:pt idx="1">
                  <c:v>DCBS</c:v>
                </c:pt>
                <c:pt idx="2">
                  <c:v>DCSH</c:v>
                </c:pt>
              </c:strCache>
            </c:strRef>
          </c:cat>
          <c:val>
            <c:numRef>
              <c:f>'Primer Ingreso'!$L$34:$L$36</c:f>
              <c:numCache>
                <c:formatCode>0</c:formatCode>
                <c:ptCount val="3"/>
                <c:pt idx="0">
                  <c:v>130</c:v>
                </c:pt>
                <c:pt idx="1">
                  <c:v>118</c:v>
                </c:pt>
                <c:pt idx="2">
                  <c:v>134</c:v>
                </c:pt>
              </c:numCache>
            </c:numRef>
          </c:val>
          <c:shape val="cylinder"/>
          <c:extLst xmlns:c16r2="http://schemas.microsoft.com/office/drawing/2015/06/chart">
            <c:ext xmlns:c16="http://schemas.microsoft.com/office/drawing/2014/chart" uri="{C3380CC4-5D6E-409C-BE32-E72D297353CC}">
              <c16:uniqueId val="{00000001-2635-41F1-9430-A9B4DE67E6F4}"/>
            </c:ext>
          </c:extLst>
        </c:ser>
        <c:ser>
          <c:idx val="10"/>
          <c:order val="10"/>
          <c:tx>
            <c:strRef>
              <c:f>'Primer Ingreso'!$M$23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'Primer Ingreso'!$B$34:$B$36</c:f>
              <c:strCache>
                <c:ptCount val="3"/>
                <c:pt idx="0">
                  <c:v>DCBI</c:v>
                </c:pt>
                <c:pt idx="1">
                  <c:v>DCBS</c:v>
                </c:pt>
                <c:pt idx="2">
                  <c:v>DCSH</c:v>
                </c:pt>
              </c:strCache>
            </c:strRef>
          </c:cat>
          <c:val>
            <c:numRef>
              <c:f>'Primer Ingreso'!$M$34:$M$36</c:f>
              <c:numCache>
                <c:formatCode>0</c:formatCode>
                <c:ptCount val="3"/>
                <c:pt idx="0">
                  <c:v>120</c:v>
                </c:pt>
                <c:pt idx="1">
                  <c:v>122</c:v>
                </c:pt>
                <c:pt idx="2">
                  <c:v>129</c:v>
                </c:pt>
              </c:numCache>
            </c:numRef>
          </c:val>
          <c:shape val="cylinder"/>
          <c:extLst xmlns:c16r2="http://schemas.microsoft.com/office/drawing/2015/06/chart">
            <c:ext xmlns:c16="http://schemas.microsoft.com/office/drawing/2014/chart" uri="{C3380CC4-5D6E-409C-BE32-E72D297353CC}">
              <c16:uniqueId val="{00000000-E779-DE4A-A96E-C4302A891085}"/>
            </c:ext>
          </c:extLst>
        </c:ser>
        <c:dLbls>
          <c:showLegendKey val="0"/>
          <c:showVal val="0"/>
          <c:showCatName val="0"/>
          <c:showSerName val="0"/>
          <c:showPercent val="0"/>
          <c:showBubbleSize val="0"/>
        </c:dLbls>
        <c:gapWidth val="219"/>
        <c:shape val="box"/>
        <c:axId val="145696832"/>
        <c:axId val="145697376"/>
        <c:axId val="0"/>
      </c:bar3DChart>
      <c:catAx>
        <c:axId val="14569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7376"/>
        <c:crosses val="autoZero"/>
        <c:auto val="1"/>
        <c:lblAlgn val="ctr"/>
        <c:lblOffset val="100"/>
        <c:noMultiLvlLbl val="0"/>
      </c:catAx>
      <c:valAx>
        <c:axId val="145697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Ingreso'!$C$37:$M$37</c:f>
              <c:numCache>
                <c:formatCode>#,##0</c:formatCode>
                <c:ptCount val="11"/>
                <c:pt idx="0">
                  <c:v>173</c:v>
                </c:pt>
                <c:pt idx="1">
                  <c:v>89</c:v>
                </c:pt>
                <c:pt idx="2">
                  <c:v>176</c:v>
                </c:pt>
                <c:pt idx="3">
                  <c:v>144</c:v>
                </c:pt>
                <c:pt idx="4">
                  <c:v>201</c:v>
                </c:pt>
                <c:pt idx="5">
                  <c:v>223</c:v>
                </c:pt>
                <c:pt idx="6">
                  <c:v>302</c:v>
                </c:pt>
                <c:pt idx="7" formatCode="0">
                  <c:v>343</c:v>
                </c:pt>
                <c:pt idx="8" formatCode="0">
                  <c:v>381</c:v>
                </c:pt>
                <c:pt idx="9" formatCode="0">
                  <c:v>382</c:v>
                </c:pt>
                <c:pt idx="10" formatCode="0">
                  <c:v>371</c:v>
                </c:pt>
              </c:numCache>
            </c:numRef>
          </c:yVal>
          <c:smooth val="0"/>
          <c:extLst xmlns:c16r2="http://schemas.microsoft.com/office/drawing/2015/06/chart">
            <c:ext xmlns:c16="http://schemas.microsoft.com/office/drawing/2014/chart" uri="{C3380CC4-5D6E-409C-BE32-E72D297353CC}">
              <c16:uniqueId val="{00000000-06AF-441D-807F-8CE6CDEFEFD1}"/>
            </c:ext>
          </c:extLst>
        </c:ser>
        <c:dLbls>
          <c:showLegendKey val="0"/>
          <c:showVal val="0"/>
          <c:showCatName val="0"/>
          <c:showSerName val="0"/>
          <c:showPercent val="0"/>
          <c:showBubbleSize val="0"/>
        </c:dLbls>
        <c:axId val="145702816"/>
        <c:axId val="145699552"/>
      </c:scatterChart>
      <c:valAx>
        <c:axId val="145702816"/>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9552"/>
        <c:crosses val="autoZero"/>
        <c:crossBetween val="midCat"/>
      </c:valAx>
      <c:valAx>
        <c:axId val="145699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2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a:t>
            </a:r>
            <a:r>
              <a:rPr lang="es-MX" baseline="0"/>
              <a:t> Ingreso</a:t>
            </a:r>
            <a:r>
              <a:rPr lang="es-MX"/>
              <a:t> por Licenciatura UAM</a:t>
            </a:r>
          </a:p>
        </c:rich>
      </c:tx>
      <c:layout>
        <c:manualLayout>
          <c:xMode val="edge"/>
          <c:yMode val="edge"/>
          <c:x val="0.31995268071901245"/>
          <c:y val="9.900990099009901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'Primer Ingreso'!$B$51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Ingreso'!$C$51:$M$51</c:f>
              <c:numCache>
                <c:formatCode>#,##0</c:formatCode>
                <c:ptCount val="11"/>
                <c:pt idx="0">
                  <c:v>57.666666666666664</c:v>
                </c:pt>
                <c:pt idx="1">
                  <c:v>29.666666666666668</c:v>
                </c:pt>
                <c:pt idx="2">
                  <c:v>44</c:v>
                </c:pt>
                <c:pt idx="3">
                  <c:v>36</c:v>
                </c:pt>
                <c:pt idx="4">
                  <c:v>50.25</c:v>
                </c:pt>
                <c:pt idx="5">
                  <c:v>55.75</c:v>
                </c:pt>
                <c:pt idx="6">
                  <c:v>50.333333333333336</c:v>
                </c:pt>
                <c:pt idx="7">
                  <c:v>38.111111111111114</c:v>
                </c:pt>
                <c:pt idx="8">
                  <c:v>42.333333333333336</c:v>
                </c:pt>
                <c:pt idx="9">
                  <c:v>42.444444444444443</c:v>
                </c:pt>
                <c:pt idx="10">
                  <c:v>41.222222222222221</c:v>
                </c:pt>
              </c:numCache>
            </c:numRef>
          </c:yVal>
          <c:smooth val="0"/>
          <c:extLst xmlns:c16r2="http://schemas.microsoft.com/office/drawing/2015/06/chart">
            <c:ext xmlns:c16="http://schemas.microsoft.com/office/drawing/2014/chart" uri="{C3380CC4-5D6E-409C-BE32-E72D297353CC}">
              <c16:uniqueId val="{00000004-7541-4395-94B5-FDCB0B9624F4}"/>
            </c:ext>
          </c:extLst>
        </c:ser>
        <c:dLbls>
          <c:showLegendKey val="0"/>
          <c:showVal val="0"/>
          <c:showCatName val="0"/>
          <c:showSerName val="0"/>
          <c:showPercent val="0"/>
          <c:showBubbleSize val="0"/>
        </c:dLbls>
        <c:axId val="145694656"/>
        <c:axId val="145702272"/>
      </c:scatterChart>
      <c:valAx>
        <c:axId val="145694656"/>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2272"/>
        <c:crosses val="autoZero"/>
        <c:crossBetween val="midCat"/>
      </c:valAx>
      <c:valAx>
        <c:axId val="14570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4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2021 / </a:t>
            </a:r>
            <a:r>
              <a:rPr lang="es-MX" sz="1680" b="0" i="0" u="none" strike="noStrike" baseline="0">
                <a:effectLst/>
              </a:rPr>
              <a:t>Admisión</a:t>
            </a:r>
            <a:r>
              <a:rPr lang="es-MX"/>
              <a:t>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Ingreso'!$O$23</c:f>
              <c:strCache>
                <c:ptCount val="1"/>
                <c:pt idx="0">
                  <c:v>2021/2019</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Ingreso'!$O$24:$O$32</c:f>
              <c:numCache>
                <c:formatCode>0%</c:formatCode>
                <c:ptCount val="9"/>
                <c:pt idx="0">
                  <c:v>0.44186046511627908</c:v>
                </c:pt>
                <c:pt idx="1">
                  <c:v>0.98076923076923073</c:v>
                </c:pt>
                <c:pt idx="2">
                  <c:v>0.98039215686274506</c:v>
                </c:pt>
                <c:pt idx="3">
                  <c:v>1.0526315789473684</c:v>
                </c:pt>
                <c:pt idx="4">
                  <c:v>1.0789473684210527</c:v>
                </c:pt>
                <c:pt idx="5">
                  <c:v>1.0512820512820513</c:v>
                </c:pt>
                <c:pt idx="6">
                  <c:v>1.0333333333333334</c:v>
                </c:pt>
                <c:pt idx="7">
                  <c:v>1.0333333333333334</c:v>
                </c:pt>
                <c:pt idx="8">
                  <c:v>1.2</c:v>
                </c:pt>
              </c:numCache>
            </c:numRef>
          </c:val>
          <c:shape val="cylinder"/>
          <c:extLst xmlns:c16r2="http://schemas.microsoft.com/office/drawing/2015/06/chart">
            <c:ext xmlns:c16="http://schemas.microsoft.com/office/drawing/2014/chart" uri="{C3380CC4-5D6E-409C-BE32-E72D297353CC}">
              <c16:uniqueId val="{00000000-BDD5-413B-B159-34EE7B1BAC82}"/>
            </c:ext>
          </c:extLst>
        </c:ser>
        <c:dLbls>
          <c:showLegendKey val="0"/>
          <c:showVal val="0"/>
          <c:showCatName val="0"/>
          <c:showSerName val="0"/>
          <c:showPercent val="0"/>
          <c:showBubbleSize val="0"/>
        </c:dLbls>
        <c:gapWidth val="219"/>
        <c:shape val="box"/>
        <c:axId val="145698464"/>
        <c:axId val="145703360"/>
        <c:axId val="0"/>
      </c:bar3DChart>
      <c:catAx>
        <c:axId val="1456984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3360"/>
        <c:crosses val="autoZero"/>
        <c:auto val="1"/>
        <c:lblAlgn val="ctr"/>
        <c:lblOffset val="100"/>
        <c:noMultiLvlLbl val="0"/>
      </c:catAx>
      <c:valAx>
        <c:axId val="145703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2021 / </a:t>
            </a:r>
            <a:r>
              <a:rPr lang="es-MX" sz="1680" b="0" i="0" u="none" strike="noStrike" baseline="0">
                <a:effectLst/>
              </a:rPr>
              <a:t>Primer Ingreso </a:t>
            </a:r>
            <a:r>
              <a:rPr lang="es-MX"/>
              <a:t>2019</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Ingreso'!$O$23</c:f>
              <c:strCache>
                <c:ptCount val="1"/>
                <c:pt idx="0">
                  <c:v>2021/2019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4F02-4F60-A558-3BBF90CAEB59}"/>
              </c:ext>
            </c:extLst>
          </c:dPt>
          <c:cat>
            <c:strRef>
              <c:f>'Primer Ingreso'!$B$34:$B$37</c:f>
              <c:strCache>
                <c:ptCount val="4"/>
                <c:pt idx="0">
                  <c:v>DCBI</c:v>
                </c:pt>
                <c:pt idx="1">
                  <c:v>DCBS</c:v>
                </c:pt>
                <c:pt idx="2">
                  <c:v>DCSH</c:v>
                </c:pt>
                <c:pt idx="3">
                  <c:v>UAML</c:v>
                </c:pt>
              </c:strCache>
            </c:strRef>
          </c:cat>
          <c:val>
            <c:numRef>
              <c:f>'Primer Ingreso'!$O$34:$O$37</c:f>
              <c:numCache>
                <c:formatCode>0%</c:formatCode>
                <c:ptCount val="4"/>
                <c:pt idx="0">
                  <c:v>0.82191780821917804</c:v>
                </c:pt>
                <c:pt idx="1">
                  <c:v>1.0608695652173914</c:v>
                </c:pt>
                <c:pt idx="2">
                  <c:v>1.075</c:v>
                </c:pt>
                <c:pt idx="3">
                  <c:v>0.97375328083989499</c:v>
                </c:pt>
              </c:numCache>
            </c:numRef>
          </c:val>
          <c:shape val="cylinder"/>
          <c:extLst xmlns:c16r2="http://schemas.microsoft.com/office/drawing/2015/06/chart">
            <c:ext xmlns:c16="http://schemas.microsoft.com/office/drawing/2014/chart" uri="{C3380CC4-5D6E-409C-BE32-E72D297353CC}">
              <c16:uniqueId val="{00000002-4F02-4F60-A558-3BBF90CAEB59}"/>
            </c:ext>
          </c:extLst>
        </c:ser>
        <c:dLbls>
          <c:showLegendKey val="0"/>
          <c:showVal val="0"/>
          <c:showCatName val="0"/>
          <c:showSerName val="0"/>
          <c:showPercent val="0"/>
          <c:showBubbleSize val="0"/>
        </c:dLbls>
        <c:gapWidth val="219"/>
        <c:shape val="box"/>
        <c:axId val="145699008"/>
        <c:axId val="145703904"/>
        <c:axId val="0"/>
      </c:bar3DChart>
      <c:catAx>
        <c:axId val="145699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3904"/>
        <c:crosses val="autoZero"/>
        <c:auto val="1"/>
        <c:lblAlgn val="ctr"/>
        <c:lblOffset val="100"/>
        <c:noMultiLvlLbl val="0"/>
      </c:catAx>
      <c:valAx>
        <c:axId val="14570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1er Ingreso (Públicas/Total)</a:t>
            </a:r>
          </a:p>
        </c:rich>
      </c:tx>
      <c:layout>
        <c:manualLayout>
          <c:xMode val="edge"/>
          <c:yMode val="edge"/>
          <c:x val="0.38016912640485373"/>
          <c:y val="4.1362877501395588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ES'!$CG$12</c:f>
              <c:strCache>
                <c:ptCount val="1"/>
                <c:pt idx="0">
                  <c:v>México</c:v>
                </c:pt>
              </c:strCache>
            </c:strRef>
          </c:tx>
          <c:spPr>
            <a:solidFill>
              <a:schemeClr val="accent1"/>
            </a:solidFill>
            <a:ln>
              <a:noFill/>
            </a:ln>
            <a:effectLst/>
            <a:sp3d/>
          </c:spPr>
          <c:invertIfNegative val="0"/>
          <c:cat>
            <c:strRef>
              <c:f>'Demanda-Ingreso ES'!$CH$11:$CQ$11</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ES'!$CH$12:$CQ$12</c:f>
              <c:numCache>
                <c:formatCode>0%</c:formatCode>
                <c:ptCount val="10"/>
                <c:pt idx="0">
                  <c:v>0.63952740297677002</c:v>
                </c:pt>
                <c:pt idx="1">
                  <c:v>0.64278200960787624</c:v>
                </c:pt>
                <c:pt idx="2">
                  <c:v>0.63960592393564275</c:v>
                </c:pt>
                <c:pt idx="3">
                  <c:v>0.64988904320215501</c:v>
                </c:pt>
                <c:pt idx="4">
                  <c:v>0.64037464428843549</c:v>
                </c:pt>
                <c:pt idx="5">
                  <c:v>0.63943346774953125</c:v>
                </c:pt>
                <c:pt idx="6">
                  <c:v>0.63447454999359099</c:v>
                </c:pt>
                <c:pt idx="7">
                  <c:v>0.62495979565628745</c:v>
                </c:pt>
                <c:pt idx="8">
                  <c:v>0.62783041282703644</c:v>
                </c:pt>
                <c:pt idx="9">
                  <c:v>0.67340111917244783</c:v>
                </c:pt>
              </c:numCache>
            </c:numRef>
          </c:val>
          <c:shape val="cylinder"/>
          <c:extLst xmlns:c16r2="http://schemas.microsoft.com/office/drawing/2015/06/chart">
            <c:ext xmlns:c16="http://schemas.microsoft.com/office/drawing/2014/chart" uri="{C3380CC4-5D6E-409C-BE32-E72D297353CC}">
              <c16:uniqueId val="{00000000-41E4-4E61-B60D-CC3D83A55849}"/>
            </c:ext>
          </c:extLst>
        </c:ser>
        <c:ser>
          <c:idx val="1"/>
          <c:order val="1"/>
          <c:tx>
            <c:strRef>
              <c:f>'Demanda-Ingreso ES'!$CG$13</c:f>
              <c:strCache>
                <c:ptCount val="1"/>
                <c:pt idx="0">
                  <c:v>Estado de México</c:v>
                </c:pt>
              </c:strCache>
            </c:strRef>
          </c:tx>
          <c:spPr>
            <a:solidFill>
              <a:schemeClr val="accent2"/>
            </a:solidFill>
            <a:ln>
              <a:noFill/>
            </a:ln>
            <a:effectLst/>
            <a:sp3d/>
          </c:spPr>
          <c:invertIfNegative val="0"/>
          <c:cat>
            <c:strRef>
              <c:f>'Demanda-Ingreso ES'!$CH$11:$CQ$11</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ES'!$CH$13:$CQ$13</c:f>
              <c:numCache>
                <c:formatCode>0%</c:formatCode>
                <c:ptCount val="10"/>
                <c:pt idx="0">
                  <c:v>0.53487493295626309</c:v>
                </c:pt>
                <c:pt idx="1">
                  <c:v>0.53613970294885382</c:v>
                </c:pt>
                <c:pt idx="2">
                  <c:v>0.5395055435198165</c:v>
                </c:pt>
                <c:pt idx="3">
                  <c:v>0.55071835586895157</c:v>
                </c:pt>
                <c:pt idx="4">
                  <c:v>0.54867874820373619</c:v>
                </c:pt>
                <c:pt idx="5">
                  <c:v>0.53684930595802494</c:v>
                </c:pt>
                <c:pt idx="6">
                  <c:v>0.51458078004469754</c:v>
                </c:pt>
                <c:pt idx="7">
                  <c:v>0.52473721961975439</c:v>
                </c:pt>
                <c:pt idx="8">
                  <c:v>0.50489113284947928</c:v>
                </c:pt>
                <c:pt idx="9">
                  <c:v>0.55687036382903565</c:v>
                </c:pt>
              </c:numCache>
            </c:numRef>
          </c:val>
          <c:shape val="cylinder"/>
          <c:extLst xmlns:c16r2="http://schemas.microsoft.com/office/drawing/2015/06/chart">
            <c:ext xmlns:c16="http://schemas.microsoft.com/office/drawing/2014/chart" uri="{C3380CC4-5D6E-409C-BE32-E72D297353CC}">
              <c16:uniqueId val="{00000001-41E4-4E61-B60D-CC3D83A55849}"/>
            </c:ext>
          </c:extLst>
        </c:ser>
        <c:ser>
          <c:idx val="2"/>
          <c:order val="2"/>
          <c:tx>
            <c:strRef>
              <c:f>'Demanda-Ingreso ES'!$CG$14</c:f>
              <c:strCache>
                <c:ptCount val="1"/>
                <c:pt idx="0">
                  <c:v>Lerma y alrededores*</c:v>
                </c:pt>
              </c:strCache>
            </c:strRef>
          </c:tx>
          <c:spPr>
            <a:solidFill>
              <a:schemeClr val="accent3"/>
            </a:solidFill>
            <a:ln>
              <a:noFill/>
            </a:ln>
            <a:effectLst/>
            <a:sp3d/>
          </c:spPr>
          <c:invertIfNegative val="0"/>
          <c:cat>
            <c:strRef>
              <c:f>'Demanda-Ingreso ES'!$CH$11:$CQ$11</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'Demanda-Ingreso ES'!$CH$14:$CQ$14</c:f>
              <c:numCache>
                <c:formatCode>0%</c:formatCode>
                <c:ptCount val="10"/>
                <c:pt idx="0">
                  <c:v>0.5785020066727915</c:v>
                </c:pt>
                <c:pt idx="1">
                  <c:v>0.54498703353698741</c:v>
                </c:pt>
                <c:pt idx="2">
                  <c:v>0.53142019271051533</c:v>
                </c:pt>
                <c:pt idx="3">
                  <c:v>0.52615084049004845</c:v>
                </c:pt>
                <c:pt idx="4">
                  <c:v>0.53304378448174672</c:v>
                </c:pt>
                <c:pt idx="5">
                  <c:v>0.48234118169702356</c:v>
                </c:pt>
                <c:pt idx="6">
                  <c:v>0.45917703086990785</c:v>
                </c:pt>
                <c:pt idx="7">
                  <c:v>0.49543299400362573</c:v>
                </c:pt>
                <c:pt idx="8">
                  <c:v>0.45471881689044563</c:v>
                </c:pt>
                <c:pt idx="9">
                  <c:v>0.51251511216585321</c:v>
                </c:pt>
              </c:numCache>
            </c:numRef>
          </c:val>
          <c:shape val="cylinder"/>
          <c:extLst xmlns:c16r2="http://schemas.microsoft.com/office/drawing/2015/06/chart">
            <c:ext xmlns:c16="http://schemas.microsoft.com/office/drawing/2014/chart" uri="{C3380CC4-5D6E-409C-BE32-E72D297353CC}">
              <c16:uniqueId val="{00000002-41E4-4E61-B60D-CC3D83A55849}"/>
            </c:ext>
          </c:extLst>
        </c:ser>
        <c:dLbls>
          <c:showLegendKey val="0"/>
          <c:showVal val="0"/>
          <c:showCatName val="0"/>
          <c:showSerName val="0"/>
          <c:showPercent val="0"/>
          <c:showBubbleSize val="0"/>
        </c:dLbls>
        <c:gapWidth val="219"/>
        <c:shape val="box"/>
        <c:axId val="198516912"/>
        <c:axId val="198525616"/>
        <c:axId val="0"/>
      </c:bar3DChart>
      <c:catAx>
        <c:axId val="19851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25616"/>
        <c:crosses val="autoZero"/>
        <c:auto val="1"/>
        <c:lblAlgn val="ctr"/>
        <c:lblOffset val="100"/>
        <c:noMultiLvlLbl val="0"/>
      </c:catAx>
      <c:valAx>
        <c:axId val="198525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8516912"/>
        <c:crosses val="autoZero"/>
        <c:crossBetween val="between"/>
        <c:majorUnit val="0.25"/>
      </c:valAx>
      <c:spPr>
        <a:noFill/>
        <a:ln>
          <a:noFill/>
        </a:ln>
        <a:effectLst/>
      </c:spPr>
    </c:plotArea>
    <c:legend>
      <c:legendPos val="b"/>
      <c:layout>
        <c:manualLayout>
          <c:xMode val="edge"/>
          <c:yMode val="edge"/>
          <c:x val="7.7665740634195263E-2"/>
          <c:y val="0.83563694073124595"/>
          <c:w val="0.8725042876947271"/>
          <c:h val="0.12715375694317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por Licenciatura UAML</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'Primer Ingreso'!$B$48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Ingreso'!$C$48:$M$48</c:f>
              <c:numCache>
                <c:formatCode>#,##0</c:formatCode>
                <c:ptCount val="11"/>
                <c:pt idx="0">
                  <c:v>59</c:v>
                </c:pt>
                <c:pt idx="1">
                  <c:v>30</c:v>
                </c:pt>
                <c:pt idx="2">
                  <c:v>52</c:v>
                </c:pt>
                <c:pt idx="3">
                  <c:v>49</c:v>
                </c:pt>
                <c:pt idx="4">
                  <c:v>68</c:v>
                </c:pt>
                <c:pt idx="5">
                  <c:v>52</c:v>
                </c:pt>
                <c:pt idx="6">
                  <c:v>55.5</c:v>
                </c:pt>
                <c:pt idx="7">
                  <c:v>35.666666666666664</c:v>
                </c:pt>
                <c:pt idx="8">
                  <c:v>48.666666666666664</c:v>
                </c:pt>
                <c:pt idx="9">
                  <c:v>43.333333333333336</c:v>
                </c:pt>
                <c:pt idx="10">
                  <c:v>40</c:v>
                </c:pt>
              </c:numCache>
            </c:numRef>
          </c:yVal>
          <c:smooth val="0"/>
          <c:extLst xmlns:c16r2="http://schemas.microsoft.com/office/drawing/2015/06/chart">
            <c:ext xmlns:c16="http://schemas.microsoft.com/office/drawing/2014/chart" uri="{C3380CC4-5D6E-409C-BE32-E72D297353CC}">
              <c16:uniqueId val="{00000000-8567-4C82-A2B3-AFC731302318}"/>
            </c:ext>
          </c:extLst>
        </c:ser>
        <c:ser>
          <c:idx val="1"/>
          <c:order val="1"/>
          <c:tx>
            <c:strRef>
              <c:f>'Primer Ingreso'!$B$49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Ingreso'!$C$49:$M$49</c:f>
              <c:numCache>
                <c:formatCode>#,##0</c:formatCode>
                <c:ptCount val="11"/>
                <c:pt idx="0">
                  <c:v>56</c:v>
                </c:pt>
                <c:pt idx="1">
                  <c:v>26</c:v>
                </c:pt>
                <c:pt idx="2">
                  <c:v>55</c:v>
                </c:pt>
                <c:pt idx="3">
                  <c:v>47</c:v>
                </c:pt>
                <c:pt idx="4">
                  <c:v>78</c:v>
                </c:pt>
                <c:pt idx="5">
                  <c:v>81</c:v>
                </c:pt>
                <c:pt idx="6">
                  <c:v>47.5</c:v>
                </c:pt>
                <c:pt idx="7">
                  <c:v>34</c:v>
                </c:pt>
                <c:pt idx="8">
                  <c:v>38.333333333333336</c:v>
                </c:pt>
                <c:pt idx="9">
                  <c:v>39.333333333333336</c:v>
                </c:pt>
                <c:pt idx="10">
                  <c:v>40.666666666666664</c:v>
                </c:pt>
              </c:numCache>
            </c:numRef>
          </c:yVal>
          <c:smooth val="0"/>
          <c:extLst xmlns:c16r2="http://schemas.microsoft.com/office/drawing/2015/06/chart">
            <c:ext xmlns:c16="http://schemas.microsoft.com/office/drawing/2014/chart" uri="{C3380CC4-5D6E-409C-BE32-E72D297353CC}">
              <c16:uniqueId val="{00000001-8567-4C82-A2B3-AFC731302318}"/>
            </c:ext>
          </c:extLst>
        </c:ser>
        <c:ser>
          <c:idx val="2"/>
          <c:order val="2"/>
          <c:tx>
            <c:strRef>
              <c:f>'Primer Ingreso'!$B$50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Ingreso'!$C$50:$M$50</c:f>
              <c:numCache>
                <c:formatCode>#,##0</c:formatCode>
                <c:ptCount val="11"/>
                <c:pt idx="0">
                  <c:v>58</c:v>
                </c:pt>
                <c:pt idx="1">
                  <c:v>33</c:v>
                </c:pt>
                <c:pt idx="2">
                  <c:v>34.5</c:v>
                </c:pt>
                <c:pt idx="3">
                  <c:v>24</c:v>
                </c:pt>
                <c:pt idx="4">
                  <c:v>27.5</c:v>
                </c:pt>
                <c:pt idx="5">
                  <c:v>45</c:v>
                </c:pt>
                <c:pt idx="6">
                  <c:v>48</c:v>
                </c:pt>
                <c:pt idx="7">
                  <c:v>44.666666666666664</c:v>
                </c:pt>
                <c:pt idx="8">
                  <c:v>40</c:v>
                </c:pt>
                <c:pt idx="9">
                  <c:v>44.666666666666664</c:v>
                </c:pt>
                <c:pt idx="10">
                  <c:v>43</c:v>
                </c:pt>
              </c:numCache>
            </c:numRef>
          </c:yVal>
          <c:smooth val="0"/>
          <c:extLst xmlns:c16r2="http://schemas.microsoft.com/office/drawing/2015/06/chart">
            <c:ext xmlns:c16="http://schemas.microsoft.com/office/drawing/2014/chart" uri="{C3380CC4-5D6E-409C-BE32-E72D297353CC}">
              <c16:uniqueId val="{00000002-8567-4C82-A2B3-AFC731302318}"/>
            </c:ext>
          </c:extLst>
        </c:ser>
        <c:ser>
          <c:idx val="3"/>
          <c:order val="3"/>
          <c:tx>
            <c:strRef>
              <c:f>'Primer Ingreso'!$B$51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Ingreso'!$C$51:$M$51</c:f>
              <c:numCache>
                <c:formatCode>#,##0</c:formatCode>
                <c:ptCount val="11"/>
                <c:pt idx="0">
                  <c:v>57.666666666666664</c:v>
                </c:pt>
                <c:pt idx="1">
                  <c:v>29.666666666666668</c:v>
                </c:pt>
                <c:pt idx="2">
                  <c:v>44</c:v>
                </c:pt>
                <c:pt idx="3">
                  <c:v>36</c:v>
                </c:pt>
                <c:pt idx="4">
                  <c:v>50.25</c:v>
                </c:pt>
                <c:pt idx="5">
                  <c:v>55.75</c:v>
                </c:pt>
                <c:pt idx="6">
                  <c:v>50.333333333333336</c:v>
                </c:pt>
                <c:pt idx="7">
                  <c:v>38.111111111111114</c:v>
                </c:pt>
                <c:pt idx="8">
                  <c:v>42.333333333333336</c:v>
                </c:pt>
                <c:pt idx="9">
                  <c:v>42.444444444444443</c:v>
                </c:pt>
                <c:pt idx="10">
                  <c:v>41.222222222222221</c:v>
                </c:pt>
              </c:numCache>
            </c:numRef>
          </c:yVal>
          <c:smooth val="0"/>
          <c:extLst xmlns:c16r2="http://schemas.microsoft.com/office/drawing/2015/06/chart">
            <c:ext xmlns:c16="http://schemas.microsoft.com/office/drawing/2014/chart" uri="{C3380CC4-5D6E-409C-BE32-E72D297353CC}">
              <c16:uniqueId val="{00000003-8567-4C82-A2B3-AFC731302318}"/>
            </c:ext>
          </c:extLst>
        </c:ser>
        <c:dLbls>
          <c:showLegendKey val="0"/>
          <c:showVal val="0"/>
          <c:showCatName val="0"/>
          <c:showSerName val="0"/>
          <c:showPercent val="0"/>
          <c:showBubbleSize val="0"/>
        </c:dLbls>
        <c:axId val="145706624"/>
        <c:axId val="145700096"/>
      </c:scatterChart>
      <c:valAx>
        <c:axId val="145706624"/>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0096"/>
        <c:crosses val="autoZero"/>
        <c:crossBetween val="midCat"/>
      </c:valAx>
      <c:valAx>
        <c:axId val="145700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662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1er ingreso UAML (2021)</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F806-4D0A-92B3-ABA7052E661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F806-4D0A-92B3-ABA7052E661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F806-4D0A-92B3-ABA7052E661F}"/>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806-4D0A-92B3-ABA7052E661F}"/>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806-4D0A-92B3-ABA7052E661F}"/>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F806-4D0A-92B3-ABA7052E661F}"/>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Ingreso'!$M$34:$M$36</c:f>
              <c:numCache>
                <c:formatCode>0</c:formatCode>
                <c:ptCount val="3"/>
                <c:pt idx="0">
                  <c:v>120</c:v>
                </c:pt>
                <c:pt idx="1">
                  <c:v>122</c:v>
                </c:pt>
                <c:pt idx="2">
                  <c:v>129</c:v>
                </c:pt>
              </c:numCache>
            </c:numRef>
          </c:val>
          <c:extLst xmlns:c16r2="http://schemas.microsoft.com/office/drawing/2015/06/chart">
            <c:ext xmlns:c16="http://schemas.microsoft.com/office/drawing/2014/chart" uri="{C3380CC4-5D6E-409C-BE32-E72D297353CC}">
              <c16:uniqueId val="{00000006-F806-4D0A-92B3-ABA7052E661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sz="1600" b="1" i="0" u="none" strike="noStrike" cap="all" baseline="0">
                <a:effectLst/>
              </a:rPr>
              <a:t>1er Ingreso </a:t>
            </a:r>
            <a:r>
              <a:rPr lang="es-MX"/>
              <a:t>UAML (Acumulado</a:t>
            </a:r>
            <a:r>
              <a:rPr lang="es-MX" baseline="0"/>
              <a:t> al </a:t>
            </a:r>
            <a:r>
              <a:rPr lang="es-MX"/>
              <a:t>2021)</a:t>
            </a:r>
          </a:p>
        </c:rich>
      </c:tx>
      <c:layout>
        <c:manualLayout>
          <c:xMode val="edge"/>
          <c:yMode val="edge"/>
          <c:x val="0.12247817560823071"/>
          <c:y val="7.6908566312291777E-3"/>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CC7F-4F39-9C2E-516082CBCF4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CC7F-4F39-9C2E-516082CBCF4B}"/>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CC7F-4F39-9C2E-516082CBCF4B}"/>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C7F-4F39-9C2E-516082CBCF4B}"/>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C7F-4F39-9C2E-516082CBCF4B}"/>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CC7F-4F39-9C2E-516082CBCF4B}"/>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Ingreso'!$Z$34:$Z$36</c:f>
              <c:numCache>
                <c:formatCode>#,##0</c:formatCode>
                <c:ptCount val="3"/>
                <c:pt idx="0">
                  <c:v>924</c:v>
                </c:pt>
                <c:pt idx="1">
                  <c:v>895</c:v>
                </c:pt>
                <c:pt idx="2">
                  <c:v>966</c:v>
                </c:pt>
              </c:numCache>
            </c:numRef>
          </c:val>
          <c:extLst xmlns:c16r2="http://schemas.microsoft.com/office/drawing/2015/06/chart">
            <c:ext xmlns:c16="http://schemas.microsoft.com/office/drawing/2014/chart" uri="{C3380CC4-5D6E-409C-BE32-E72D297353CC}">
              <c16:uniqueId val="{00000006-CC7F-4F39-9C2E-516082CBCF4B}"/>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acumulada licenciaturas</a:t>
            </a:r>
            <a:r>
              <a:rPr lang="es-MX" baseline="0"/>
              <a:t> UAML</a:t>
            </a:r>
            <a:endParaRPr lang="es-MX"/>
          </a:p>
        </c:rich>
      </c:tx>
      <c:layout>
        <c:manualLayout>
          <c:xMode val="edge"/>
          <c:yMode val="edge"/>
          <c:x val="0.15657985431992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Ingreso'!$P$24:$Z$24</c:f>
              <c:numCache>
                <c:formatCode>#,##0</c:formatCode>
                <c:ptCount val="11"/>
                <c:pt idx="0">
                  <c:v>59</c:v>
                </c:pt>
                <c:pt idx="1">
                  <c:v>89</c:v>
                </c:pt>
                <c:pt idx="2">
                  <c:v>141</c:v>
                </c:pt>
                <c:pt idx="3">
                  <c:v>190</c:v>
                </c:pt>
                <c:pt idx="4">
                  <c:v>258</c:v>
                </c:pt>
                <c:pt idx="5">
                  <c:v>310</c:v>
                </c:pt>
                <c:pt idx="6">
                  <c:v>362</c:v>
                </c:pt>
                <c:pt idx="7">
                  <c:v>399</c:v>
                </c:pt>
                <c:pt idx="8">
                  <c:v>442</c:v>
                </c:pt>
                <c:pt idx="9">
                  <c:v>475</c:v>
                </c:pt>
                <c:pt idx="10">
                  <c:v>494</c:v>
                </c:pt>
              </c:numCache>
            </c:numRef>
          </c:yVal>
          <c:smooth val="0"/>
          <c:extLst xmlns:c16r2="http://schemas.microsoft.com/office/drawing/2015/06/chart">
            <c:ext xmlns:c16="http://schemas.microsoft.com/office/drawing/2014/chart" uri="{C3380CC4-5D6E-409C-BE32-E72D297353CC}">
              <c16:uniqueId val="{00000000-43E6-4645-9A2B-680A8591988B}"/>
            </c:ext>
          </c:extLst>
        </c:ser>
        <c:ser>
          <c:idx val="1"/>
          <c:order val="1"/>
          <c:tx>
            <c:strRef>
              <c:f>'Primer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Ingreso'!$P$27:$Z$27</c:f>
              <c:numCache>
                <c:formatCode>#,##0</c:formatCode>
                <c:ptCount val="11"/>
                <c:pt idx="0">
                  <c:v>56</c:v>
                </c:pt>
                <c:pt idx="1">
                  <c:v>82</c:v>
                </c:pt>
                <c:pt idx="2">
                  <c:v>137</c:v>
                </c:pt>
                <c:pt idx="3">
                  <c:v>184</c:v>
                </c:pt>
                <c:pt idx="4">
                  <c:v>262</c:v>
                </c:pt>
                <c:pt idx="5">
                  <c:v>343</c:v>
                </c:pt>
                <c:pt idx="6">
                  <c:v>407</c:v>
                </c:pt>
                <c:pt idx="7">
                  <c:v>441</c:v>
                </c:pt>
                <c:pt idx="8">
                  <c:v>479</c:v>
                </c:pt>
                <c:pt idx="9">
                  <c:v>517</c:v>
                </c:pt>
                <c:pt idx="10">
                  <c:v>557</c:v>
                </c:pt>
              </c:numCache>
            </c:numRef>
          </c:yVal>
          <c:smooth val="0"/>
          <c:extLst xmlns:c16r2="http://schemas.microsoft.com/office/drawing/2015/06/chart">
            <c:ext xmlns:c16="http://schemas.microsoft.com/office/drawing/2014/chart" uri="{C3380CC4-5D6E-409C-BE32-E72D297353CC}">
              <c16:uniqueId val="{00000001-43E6-4645-9A2B-680A8591988B}"/>
            </c:ext>
          </c:extLst>
        </c:ser>
        <c:ser>
          <c:idx val="2"/>
          <c:order val="2"/>
          <c:tx>
            <c:strRef>
              <c:f>'Primer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Ingreso'!$P$30:$Z$30</c:f>
              <c:numCache>
                <c:formatCode>#,##0</c:formatCode>
                <c:ptCount val="11"/>
                <c:pt idx="0">
                  <c:v>0</c:v>
                </c:pt>
                <c:pt idx="1">
                  <c:v>0</c:v>
                </c:pt>
                <c:pt idx="2">
                  <c:v>18</c:v>
                </c:pt>
                <c:pt idx="3">
                  <c:v>36</c:v>
                </c:pt>
                <c:pt idx="4">
                  <c:v>54</c:v>
                </c:pt>
                <c:pt idx="5">
                  <c:v>81</c:v>
                </c:pt>
                <c:pt idx="6">
                  <c:v>112</c:v>
                </c:pt>
                <c:pt idx="7">
                  <c:v>141</c:v>
                </c:pt>
                <c:pt idx="8">
                  <c:v>171</c:v>
                </c:pt>
                <c:pt idx="9">
                  <c:v>202</c:v>
                </c:pt>
                <c:pt idx="10">
                  <c:v>233</c:v>
                </c:pt>
              </c:numCache>
            </c:numRef>
          </c:yVal>
          <c:smooth val="0"/>
          <c:extLst xmlns:c16r2="http://schemas.microsoft.com/office/drawing/2015/06/chart">
            <c:ext xmlns:c16="http://schemas.microsoft.com/office/drawing/2014/chart" uri="{C3380CC4-5D6E-409C-BE32-E72D297353CC}">
              <c16:uniqueId val="{00000002-43E6-4645-9A2B-680A8591988B}"/>
            </c:ext>
          </c:extLst>
        </c:ser>
        <c:ser>
          <c:idx val="3"/>
          <c:order val="3"/>
          <c:tx>
            <c:strRef>
              <c:f>'Primer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Ingreso'!$P$31:$Z$31</c:f>
              <c:numCache>
                <c:formatCode>#,##0</c:formatCode>
                <c:ptCount val="11"/>
                <c:pt idx="0">
                  <c:v>58</c:v>
                </c:pt>
                <c:pt idx="1">
                  <c:v>91</c:v>
                </c:pt>
                <c:pt idx="2">
                  <c:v>142</c:v>
                </c:pt>
                <c:pt idx="3">
                  <c:v>172</c:v>
                </c:pt>
                <c:pt idx="4">
                  <c:v>209</c:v>
                </c:pt>
                <c:pt idx="5">
                  <c:v>272</c:v>
                </c:pt>
                <c:pt idx="6">
                  <c:v>337</c:v>
                </c:pt>
                <c:pt idx="7">
                  <c:v>385</c:v>
                </c:pt>
                <c:pt idx="8">
                  <c:v>445</c:v>
                </c:pt>
                <c:pt idx="9">
                  <c:v>506</c:v>
                </c:pt>
                <c:pt idx="10">
                  <c:v>568</c:v>
                </c:pt>
              </c:numCache>
            </c:numRef>
          </c:yVal>
          <c:smooth val="0"/>
          <c:extLst xmlns:c16r2="http://schemas.microsoft.com/office/drawing/2015/06/chart">
            <c:ext xmlns:c16="http://schemas.microsoft.com/office/drawing/2014/chart" uri="{C3380CC4-5D6E-409C-BE32-E72D297353CC}">
              <c16:uniqueId val="{00000003-43E6-4645-9A2B-680A8591988B}"/>
            </c:ext>
          </c:extLst>
        </c:ser>
        <c:ser>
          <c:idx val="4"/>
          <c:order val="4"/>
          <c:tx>
            <c:strRef>
              <c:f>'Primer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Ingreso'!$P$25:$Z$25</c:f>
              <c:numCache>
                <c:formatCode>#,##0</c:formatCode>
                <c:ptCount val="11"/>
                <c:pt idx="6">
                  <c:v>59</c:v>
                </c:pt>
                <c:pt idx="7">
                  <c:v>101</c:v>
                </c:pt>
                <c:pt idx="8">
                  <c:v>153</c:v>
                </c:pt>
                <c:pt idx="9">
                  <c:v>199</c:v>
                </c:pt>
                <c:pt idx="10">
                  <c:v>250</c:v>
                </c:pt>
              </c:numCache>
            </c:numRef>
          </c:yVal>
          <c:smooth val="0"/>
          <c:extLst xmlns:c16r2="http://schemas.microsoft.com/office/drawing/2015/06/chart">
            <c:ext xmlns:c16="http://schemas.microsoft.com/office/drawing/2014/chart" uri="{C3380CC4-5D6E-409C-BE32-E72D297353CC}">
              <c16:uniqueId val="{00000000-F5FB-4060-A476-E66B15856B31}"/>
            </c:ext>
          </c:extLst>
        </c:ser>
        <c:ser>
          <c:idx val="5"/>
          <c:order val="5"/>
          <c:tx>
            <c:strRef>
              <c:f>'Primer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Ingreso'!$P$28:$Z$28</c:f>
              <c:numCache>
                <c:formatCode>#,##0</c:formatCode>
                <c:ptCount val="11"/>
                <c:pt idx="6">
                  <c:v>31</c:v>
                </c:pt>
                <c:pt idx="7">
                  <c:v>71</c:v>
                </c:pt>
                <c:pt idx="8">
                  <c:v>109</c:v>
                </c:pt>
                <c:pt idx="9">
                  <c:v>149</c:v>
                </c:pt>
                <c:pt idx="10">
                  <c:v>190</c:v>
                </c:pt>
              </c:numCache>
            </c:numRef>
          </c:yVal>
          <c:smooth val="0"/>
          <c:extLst xmlns:c16r2="http://schemas.microsoft.com/office/drawing/2015/06/chart">
            <c:ext xmlns:c16="http://schemas.microsoft.com/office/drawing/2014/chart" uri="{C3380CC4-5D6E-409C-BE32-E72D297353CC}">
              <c16:uniqueId val="{00000001-F5FB-4060-A476-E66B15856B31}"/>
            </c:ext>
          </c:extLst>
        </c:ser>
        <c:ser>
          <c:idx val="6"/>
          <c:order val="6"/>
          <c:tx>
            <c:strRef>
              <c:f>'Primer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Ingreso'!$P$26:$Z$26</c:f>
              <c:numCache>
                <c:formatCode>#,##0</c:formatCode>
                <c:ptCount val="11"/>
                <c:pt idx="7">
                  <c:v>28</c:v>
                </c:pt>
                <c:pt idx="8">
                  <c:v>79</c:v>
                </c:pt>
                <c:pt idx="9">
                  <c:v>130</c:v>
                </c:pt>
                <c:pt idx="10">
                  <c:v>180</c:v>
                </c:pt>
              </c:numCache>
            </c:numRef>
          </c:yVal>
          <c:smooth val="0"/>
          <c:extLst xmlns:c16r2="http://schemas.microsoft.com/office/drawing/2015/06/chart">
            <c:ext xmlns:c16="http://schemas.microsoft.com/office/drawing/2014/chart" uri="{C3380CC4-5D6E-409C-BE32-E72D297353CC}">
              <c16:uniqueId val="{00000000-343C-45D9-87BC-D3E081C6A525}"/>
            </c:ext>
          </c:extLst>
        </c:ser>
        <c:ser>
          <c:idx val="7"/>
          <c:order val="7"/>
          <c:tx>
            <c:strRef>
              <c:f>'Primer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Ingreso'!$P$29:$Z$29</c:f>
              <c:numCache>
                <c:formatCode>#,##0</c:formatCode>
                <c:ptCount val="11"/>
                <c:pt idx="7">
                  <c:v>28</c:v>
                </c:pt>
                <c:pt idx="8">
                  <c:v>67</c:v>
                </c:pt>
                <c:pt idx="9">
                  <c:v>107</c:v>
                </c:pt>
                <c:pt idx="10">
                  <c:v>148</c:v>
                </c:pt>
              </c:numCache>
            </c:numRef>
          </c:yVal>
          <c:smooth val="0"/>
          <c:extLst xmlns:c16r2="http://schemas.microsoft.com/office/drawing/2015/06/chart">
            <c:ext xmlns:c16="http://schemas.microsoft.com/office/drawing/2014/chart" uri="{C3380CC4-5D6E-409C-BE32-E72D297353CC}">
              <c16:uniqueId val="{00000001-343C-45D9-87BC-D3E081C6A525}"/>
            </c:ext>
          </c:extLst>
        </c:ser>
        <c:ser>
          <c:idx val="8"/>
          <c:order val="8"/>
          <c:tx>
            <c:strRef>
              <c:f>'Primer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Ingreso'!$P$32:$Z$32</c:f>
              <c:numCache>
                <c:formatCode>#,##0</c:formatCode>
                <c:ptCount val="11"/>
                <c:pt idx="7">
                  <c:v>57</c:v>
                </c:pt>
                <c:pt idx="8">
                  <c:v>87</c:v>
                </c:pt>
                <c:pt idx="9">
                  <c:v>129</c:v>
                </c:pt>
                <c:pt idx="10">
                  <c:v>165</c:v>
                </c:pt>
              </c:numCache>
            </c:numRef>
          </c:yVal>
          <c:smooth val="0"/>
          <c:extLst xmlns:c16r2="http://schemas.microsoft.com/office/drawing/2015/06/chart">
            <c:ext xmlns:c16="http://schemas.microsoft.com/office/drawing/2014/chart" uri="{C3380CC4-5D6E-409C-BE32-E72D297353CC}">
              <c16:uniqueId val="{00000002-343C-45D9-87BC-D3E081C6A525}"/>
            </c:ext>
          </c:extLst>
        </c:ser>
        <c:dLbls>
          <c:showLegendKey val="0"/>
          <c:showVal val="0"/>
          <c:showCatName val="0"/>
          <c:showSerName val="0"/>
          <c:showPercent val="0"/>
          <c:showBubbleSize val="0"/>
        </c:dLbls>
        <c:axId val="145704448"/>
        <c:axId val="145700640"/>
      </c:scatterChart>
      <c:valAx>
        <c:axId val="145704448"/>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0640"/>
        <c:crosses val="autoZero"/>
        <c:crossBetween val="midCat"/>
      </c:valAx>
      <c:valAx>
        <c:axId val="145700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4448"/>
        <c:crosses val="autoZero"/>
        <c:crossBetween val="midCat"/>
      </c:valAx>
      <c:spPr>
        <a:noFill/>
        <a:ln>
          <a:noFill/>
        </a:ln>
        <a:effectLst/>
      </c:spPr>
    </c:plotArea>
    <c:legend>
      <c:legendPos val="b"/>
      <c:layout>
        <c:manualLayout>
          <c:xMode val="edge"/>
          <c:yMode val="edge"/>
          <c:x val="0.10406361594468069"/>
          <c:y val="0.18938051890931604"/>
          <c:w val="0.89593638483587901"/>
          <c:h val="9.990238725625129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acumulada divisiones UAML</a:t>
            </a:r>
          </a:p>
        </c:rich>
      </c:tx>
      <c:layout>
        <c:manualLayout>
          <c:xMode val="edge"/>
          <c:yMode val="edge"/>
          <c:x val="0.13278598152658075"/>
          <c:y val="2.730361188097883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Ingreso'!$P$34:$Z$34</c:f>
              <c:numCache>
                <c:formatCode>#,##0</c:formatCode>
                <c:ptCount val="11"/>
                <c:pt idx="0">
                  <c:v>59</c:v>
                </c:pt>
                <c:pt idx="1">
                  <c:v>89</c:v>
                </c:pt>
                <c:pt idx="2">
                  <c:v>141</c:v>
                </c:pt>
                <c:pt idx="3">
                  <c:v>190</c:v>
                </c:pt>
                <c:pt idx="4">
                  <c:v>258</c:v>
                </c:pt>
                <c:pt idx="5">
                  <c:v>310</c:v>
                </c:pt>
                <c:pt idx="6">
                  <c:v>421</c:v>
                </c:pt>
                <c:pt idx="7">
                  <c:v>528</c:v>
                </c:pt>
                <c:pt idx="8">
                  <c:v>674</c:v>
                </c:pt>
                <c:pt idx="9">
                  <c:v>804</c:v>
                </c:pt>
                <c:pt idx="10">
                  <c:v>924</c:v>
                </c:pt>
              </c:numCache>
            </c:numRef>
          </c:yVal>
          <c:smooth val="0"/>
          <c:extLst xmlns:c16r2="http://schemas.microsoft.com/office/drawing/2015/06/chart">
            <c:ext xmlns:c16="http://schemas.microsoft.com/office/drawing/2014/chart" uri="{C3380CC4-5D6E-409C-BE32-E72D297353CC}">
              <c16:uniqueId val="{00000000-F503-41B2-8A1B-535DF3D67D78}"/>
            </c:ext>
          </c:extLst>
        </c:ser>
        <c:ser>
          <c:idx val="1"/>
          <c:order val="1"/>
          <c:tx>
            <c:strRef>
              <c:f>'Primer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Ingreso'!$P$35:$Z$35</c:f>
              <c:numCache>
                <c:formatCode>#,##0</c:formatCode>
                <c:ptCount val="11"/>
                <c:pt idx="0">
                  <c:v>56</c:v>
                </c:pt>
                <c:pt idx="1">
                  <c:v>82</c:v>
                </c:pt>
                <c:pt idx="2">
                  <c:v>137</c:v>
                </c:pt>
                <c:pt idx="3">
                  <c:v>184</c:v>
                </c:pt>
                <c:pt idx="4">
                  <c:v>262</c:v>
                </c:pt>
                <c:pt idx="5">
                  <c:v>343</c:v>
                </c:pt>
                <c:pt idx="6">
                  <c:v>438</c:v>
                </c:pt>
                <c:pt idx="7">
                  <c:v>540</c:v>
                </c:pt>
                <c:pt idx="8">
                  <c:v>655</c:v>
                </c:pt>
                <c:pt idx="9">
                  <c:v>773</c:v>
                </c:pt>
                <c:pt idx="10">
                  <c:v>895</c:v>
                </c:pt>
              </c:numCache>
            </c:numRef>
          </c:yVal>
          <c:smooth val="0"/>
          <c:extLst xmlns:c16r2="http://schemas.microsoft.com/office/drawing/2015/06/chart">
            <c:ext xmlns:c16="http://schemas.microsoft.com/office/drawing/2014/chart" uri="{C3380CC4-5D6E-409C-BE32-E72D297353CC}">
              <c16:uniqueId val="{00000001-F503-41B2-8A1B-535DF3D67D78}"/>
            </c:ext>
          </c:extLst>
        </c:ser>
        <c:ser>
          <c:idx val="2"/>
          <c:order val="2"/>
          <c:tx>
            <c:strRef>
              <c:f>'Primer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Ingreso'!$P$36:$Z$36</c:f>
              <c:numCache>
                <c:formatCode>#,##0</c:formatCode>
                <c:ptCount val="11"/>
                <c:pt idx="0">
                  <c:v>58</c:v>
                </c:pt>
                <c:pt idx="1">
                  <c:v>91</c:v>
                </c:pt>
                <c:pt idx="2">
                  <c:v>160</c:v>
                </c:pt>
                <c:pt idx="3">
                  <c:v>208</c:v>
                </c:pt>
                <c:pt idx="4">
                  <c:v>263</c:v>
                </c:pt>
                <c:pt idx="5">
                  <c:v>353</c:v>
                </c:pt>
                <c:pt idx="6">
                  <c:v>449</c:v>
                </c:pt>
                <c:pt idx="7">
                  <c:v>583</c:v>
                </c:pt>
                <c:pt idx="8">
                  <c:v>703</c:v>
                </c:pt>
                <c:pt idx="9">
                  <c:v>837</c:v>
                </c:pt>
                <c:pt idx="10">
                  <c:v>966</c:v>
                </c:pt>
              </c:numCache>
            </c:numRef>
          </c:yVal>
          <c:smooth val="0"/>
          <c:extLst xmlns:c16r2="http://schemas.microsoft.com/office/drawing/2015/06/chart">
            <c:ext xmlns:c16="http://schemas.microsoft.com/office/drawing/2014/chart" uri="{C3380CC4-5D6E-409C-BE32-E72D297353CC}">
              <c16:uniqueId val="{00000002-F503-41B2-8A1B-535DF3D67D78}"/>
            </c:ext>
          </c:extLst>
        </c:ser>
        <c:dLbls>
          <c:showLegendKey val="0"/>
          <c:showVal val="0"/>
          <c:showCatName val="0"/>
          <c:showSerName val="0"/>
          <c:showPercent val="0"/>
          <c:showBubbleSize val="0"/>
        </c:dLbls>
        <c:axId val="145694112"/>
        <c:axId val="145701184"/>
      </c:scatterChart>
      <c:valAx>
        <c:axId val="145694112"/>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1184"/>
        <c:crosses val="autoZero"/>
        <c:crossBetween val="midCat"/>
      </c:valAx>
      <c:valAx>
        <c:axId val="145701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4112"/>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acumulado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Ingreso'!$P$23:$Z$23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Ingreso'!$P$37:$Z$37</c:f>
              <c:numCache>
                <c:formatCode>#,##0</c:formatCode>
                <c:ptCount val="11"/>
                <c:pt idx="0">
                  <c:v>173</c:v>
                </c:pt>
                <c:pt idx="1">
                  <c:v>262</c:v>
                </c:pt>
                <c:pt idx="2">
                  <c:v>438</c:v>
                </c:pt>
                <c:pt idx="3">
                  <c:v>582</c:v>
                </c:pt>
                <c:pt idx="4">
                  <c:v>783</c:v>
                </c:pt>
                <c:pt idx="5">
                  <c:v>1006</c:v>
                </c:pt>
                <c:pt idx="6">
                  <c:v>1308</c:v>
                </c:pt>
                <c:pt idx="7">
                  <c:v>1651</c:v>
                </c:pt>
                <c:pt idx="8">
                  <c:v>2032</c:v>
                </c:pt>
                <c:pt idx="9">
                  <c:v>2414</c:v>
                </c:pt>
                <c:pt idx="10">
                  <c:v>2785</c:v>
                </c:pt>
              </c:numCache>
            </c:numRef>
          </c:yVal>
          <c:smooth val="0"/>
          <c:extLst xmlns:c16r2="http://schemas.microsoft.com/office/drawing/2015/06/chart">
            <c:ext xmlns:c16="http://schemas.microsoft.com/office/drawing/2014/chart" uri="{C3380CC4-5D6E-409C-BE32-E72D297353CC}">
              <c16:uniqueId val="{00000000-BB94-4C65-8588-11EE4C0AE52B}"/>
            </c:ext>
          </c:extLst>
        </c:ser>
        <c:dLbls>
          <c:showLegendKey val="0"/>
          <c:showVal val="0"/>
          <c:showCatName val="0"/>
          <c:showSerName val="0"/>
          <c:showPercent val="0"/>
          <c:showBubbleSize val="0"/>
        </c:dLbls>
        <c:axId val="145704992"/>
        <c:axId val="145697920"/>
      </c:scatterChart>
      <c:valAx>
        <c:axId val="145704992"/>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7920"/>
        <c:crosses val="autoZero"/>
        <c:crossBetween val="midCat"/>
      </c:valAx>
      <c:valAx>
        <c:axId val="14569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704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PRIMER INGRESO ANUAL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sexo'!$X$6:$AH$6</c:f>
              <c:numCache>
                <c:formatCode>0%</c:formatCode>
                <c:ptCount val="11"/>
                <c:pt idx="0">
                  <c:v>0.33898305084745761</c:v>
                </c:pt>
                <c:pt idx="1">
                  <c:v>0.46666666666666667</c:v>
                </c:pt>
                <c:pt idx="2">
                  <c:v>0.40384615384615385</c:v>
                </c:pt>
                <c:pt idx="3">
                  <c:v>0.46938775510204084</c:v>
                </c:pt>
                <c:pt idx="4">
                  <c:v>0.45588235294117646</c:v>
                </c:pt>
                <c:pt idx="5">
                  <c:v>0.19230769230769232</c:v>
                </c:pt>
                <c:pt idx="6">
                  <c:v>0.38738738738738737</c:v>
                </c:pt>
                <c:pt idx="7">
                  <c:v>0.26168224299065418</c:v>
                </c:pt>
                <c:pt idx="8">
                  <c:v>0.29452054794520549</c:v>
                </c:pt>
                <c:pt idx="9">
                  <c:v>0.31538461538461537</c:v>
                </c:pt>
                <c:pt idx="10">
                  <c:v>0.25833333333333336</c:v>
                </c:pt>
              </c:numCache>
            </c:numRef>
          </c:yVal>
          <c:smooth val="0"/>
          <c:extLst xmlns:c16r2="http://schemas.microsoft.com/office/drawing/2015/06/chart">
            <c:ext xmlns:c16="http://schemas.microsoft.com/office/drawing/2014/chart" uri="{C3380CC4-5D6E-409C-BE32-E72D297353CC}">
              <c16:uniqueId val="{00000000-8691-463E-A755-1D97E4A7B9FC}"/>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sexo'!$X$7:$AH$7</c:f>
              <c:numCache>
                <c:formatCode>0%</c:formatCode>
                <c:ptCount val="11"/>
                <c:pt idx="0">
                  <c:v>0.6964285714285714</c:v>
                </c:pt>
                <c:pt idx="1">
                  <c:v>0.57692307692307687</c:v>
                </c:pt>
                <c:pt idx="2">
                  <c:v>0.72727272727272729</c:v>
                </c:pt>
                <c:pt idx="3">
                  <c:v>0.63829787234042556</c:v>
                </c:pt>
                <c:pt idx="4">
                  <c:v>0.69230769230769229</c:v>
                </c:pt>
                <c:pt idx="5">
                  <c:v>0.62962962962962965</c:v>
                </c:pt>
                <c:pt idx="6">
                  <c:v>0.70526315789473681</c:v>
                </c:pt>
                <c:pt idx="7">
                  <c:v>0.75490196078431371</c:v>
                </c:pt>
                <c:pt idx="8">
                  <c:v>0.66956521739130437</c:v>
                </c:pt>
                <c:pt idx="9">
                  <c:v>0.79661016949152541</c:v>
                </c:pt>
                <c:pt idx="10">
                  <c:v>0.69672131147540983</c:v>
                </c:pt>
              </c:numCache>
            </c:numRef>
          </c:yVal>
          <c:smooth val="0"/>
          <c:extLst xmlns:c16r2="http://schemas.microsoft.com/office/drawing/2015/06/chart">
            <c:ext xmlns:c16="http://schemas.microsoft.com/office/drawing/2014/chart" uri="{C3380CC4-5D6E-409C-BE32-E72D297353CC}">
              <c16:uniqueId val="{00000001-8691-463E-A755-1D97E4A7B9FC}"/>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sexo'!$X$8:$AH$8</c:f>
              <c:numCache>
                <c:formatCode>0%</c:formatCode>
                <c:ptCount val="11"/>
                <c:pt idx="0">
                  <c:v>0.60344827586206895</c:v>
                </c:pt>
                <c:pt idx="1">
                  <c:v>0.45454545454545453</c:v>
                </c:pt>
                <c:pt idx="2">
                  <c:v>0.52173913043478259</c:v>
                </c:pt>
                <c:pt idx="3">
                  <c:v>0.5</c:v>
                </c:pt>
                <c:pt idx="4">
                  <c:v>0.6</c:v>
                </c:pt>
                <c:pt idx="5">
                  <c:v>0.62222222222222223</c:v>
                </c:pt>
                <c:pt idx="6">
                  <c:v>0.52083333333333337</c:v>
                </c:pt>
                <c:pt idx="7">
                  <c:v>0.52985074626865669</c:v>
                </c:pt>
                <c:pt idx="8">
                  <c:v>0.49166666666666664</c:v>
                </c:pt>
                <c:pt idx="9">
                  <c:v>0.61194029850746268</c:v>
                </c:pt>
                <c:pt idx="10">
                  <c:v>0.54263565891472865</c:v>
                </c:pt>
              </c:numCache>
            </c:numRef>
          </c:yVal>
          <c:smooth val="0"/>
          <c:extLst xmlns:c16r2="http://schemas.microsoft.com/office/drawing/2015/06/chart">
            <c:ext xmlns:c16="http://schemas.microsoft.com/office/drawing/2014/chart" uri="{C3380CC4-5D6E-409C-BE32-E72D297353CC}">
              <c16:uniqueId val="{00000002-8691-463E-A755-1D97E4A7B9FC}"/>
            </c:ext>
          </c:extLst>
        </c:ser>
        <c:ser>
          <c:idx val="3"/>
          <c:order val="3"/>
          <c:tx>
            <c:strRef>
              <c:f>'Primer Ingreso por sexo'!$A$9</c:f>
              <c:strCache>
                <c:ptCount val="1"/>
                <c:pt idx="0">
                  <c:v>UAML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 por sexo'!$X$5:$AH$5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sexo'!$X$9:$AH$9</c:f>
              <c:numCache>
                <c:formatCode>0%</c:formatCode>
                <c:ptCount val="11"/>
                <c:pt idx="0">
                  <c:v>0.54335260115606931</c:v>
                </c:pt>
                <c:pt idx="1">
                  <c:v>0.4943820224719101</c:v>
                </c:pt>
                <c:pt idx="2">
                  <c:v>0.55113636363636365</c:v>
                </c:pt>
                <c:pt idx="3">
                  <c:v>0.53472222222222221</c:v>
                </c:pt>
                <c:pt idx="4">
                  <c:v>0.58706467661691542</c:v>
                </c:pt>
                <c:pt idx="5">
                  <c:v>0.5246636771300448</c:v>
                </c:pt>
                <c:pt idx="6">
                  <c:v>0.5298013245033113</c:v>
                </c:pt>
                <c:pt idx="7">
                  <c:v>0.51311953352769679</c:v>
                </c:pt>
                <c:pt idx="8">
                  <c:v>0.46981627296587924</c:v>
                </c:pt>
                <c:pt idx="9">
                  <c:v>0.56806282722513091</c:v>
                </c:pt>
                <c:pt idx="10">
                  <c:v>0.50134770889487867</c:v>
                </c:pt>
              </c:numCache>
            </c:numRef>
          </c:yVal>
          <c:smooth val="0"/>
          <c:extLst xmlns:c16r2="http://schemas.microsoft.com/office/drawing/2015/06/chart">
            <c:ext xmlns:c16="http://schemas.microsoft.com/office/drawing/2014/chart" uri="{C3380CC4-5D6E-409C-BE32-E72D297353CC}">
              <c16:uniqueId val="{00000000-4D8D-4D6A-BCAC-311003B22F59}"/>
            </c:ext>
          </c:extLst>
        </c:ser>
        <c:dLbls>
          <c:showLegendKey val="0"/>
          <c:showVal val="0"/>
          <c:showCatName val="0"/>
          <c:showSerName val="0"/>
          <c:showPercent val="0"/>
          <c:showBubbleSize val="0"/>
        </c:dLbls>
        <c:axId val="145705536"/>
        <c:axId val="145706080"/>
      </c:scatterChart>
      <c:valAx>
        <c:axId val="145705536"/>
        <c:scaling>
          <c:orientation val="minMax"/>
          <c:max val="2021"/>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45706080"/>
        <c:crosses val="autoZero"/>
        <c:crossBetween val="midCat"/>
      </c:valAx>
      <c:valAx>
        <c:axId val="14570608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457055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1er INGRESO ACUMULADO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sexo'!$BE$6:$BO$6</c:f>
              <c:numCache>
                <c:formatCode>0%</c:formatCode>
                <c:ptCount val="11"/>
                <c:pt idx="0">
                  <c:v>0.33898305084745761</c:v>
                </c:pt>
                <c:pt idx="1">
                  <c:v>0.38202247191011235</c:v>
                </c:pt>
                <c:pt idx="2">
                  <c:v>0.39007092198581561</c:v>
                </c:pt>
                <c:pt idx="3">
                  <c:v>0.41052631578947368</c:v>
                </c:pt>
                <c:pt idx="4">
                  <c:v>0.42248062015503873</c:v>
                </c:pt>
                <c:pt idx="5">
                  <c:v>0.38387096774193546</c:v>
                </c:pt>
                <c:pt idx="6">
                  <c:v>0.38479809976247031</c:v>
                </c:pt>
                <c:pt idx="7">
                  <c:v>0.35984848484848486</c:v>
                </c:pt>
                <c:pt idx="8">
                  <c:v>0.3456973293768546</c:v>
                </c:pt>
                <c:pt idx="9">
                  <c:v>0.34079601990049752</c:v>
                </c:pt>
                <c:pt idx="10">
                  <c:v>0.33008658008658009</c:v>
                </c:pt>
              </c:numCache>
            </c:numRef>
          </c:yVal>
          <c:smooth val="0"/>
          <c:extLst xmlns:c16r2="http://schemas.microsoft.com/office/drawing/2015/06/chart">
            <c:ext xmlns:c16="http://schemas.microsoft.com/office/drawing/2014/chart" uri="{C3380CC4-5D6E-409C-BE32-E72D297353CC}">
              <c16:uniqueId val="{00000000-A14F-46FF-8B2F-191559F8406B}"/>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sexo'!$BE$7:$BO$7</c:f>
              <c:numCache>
                <c:formatCode>0%</c:formatCode>
                <c:ptCount val="11"/>
                <c:pt idx="0">
                  <c:v>0.6964285714285714</c:v>
                </c:pt>
                <c:pt idx="1">
                  <c:v>0.65853658536585369</c:v>
                </c:pt>
                <c:pt idx="2">
                  <c:v>0.68613138686131392</c:v>
                </c:pt>
                <c:pt idx="3">
                  <c:v>0.67391304347826086</c:v>
                </c:pt>
                <c:pt idx="4">
                  <c:v>0.67938931297709926</c:v>
                </c:pt>
                <c:pt idx="5">
                  <c:v>0.66763848396501457</c:v>
                </c:pt>
                <c:pt idx="6">
                  <c:v>0.67579908675799083</c:v>
                </c:pt>
                <c:pt idx="7">
                  <c:v>0.69074074074074077</c:v>
                </c:pt>
                <c:pt idx="8">
                  <c:v>0.68702290076335881</c:v>
                </c:pt>
                <c:pt idx="9">
                  <c:v>0.70375161707632605</c:v>
                </c:pt>
                <c:pt idx="10">
                  <c:v>0.70279329608938546</c:v>
                </c:pt>
              </c:numCache>
            </c:numRef>
          </c:yVal>
          <c:smooth val="0"/>
          <c:extLst xmlns:c16r2="http://schemas.microsoft.com/office/drawing/2015/06/chart">
            <c:ext xmlns:c16="http://schemas.microsoft.com/office/drawing/2014/chart" uri="{C3380CC4-5D6E-409C-BE32-E72D297353CC}">
              <c16:uniqueId val="{00000001-A14F-46FF-8B2F-191559F8406B}"/>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sexo'!$BE$8:$BO$8</c:f>
              <c:numCache>
                <c:formatCode>0%</c:formatCode>
                <c:ptCount val="11"/>
                <c:pt idx="0">
                  <c:v>0.60344827586206895</c:v>
                </c:pt>
                <c:pt idx="1">
                  <c:v>0.5494505494505495</c:v>
                </c:pt>
                <c:pt idx="2">
                  <c:v>0.53749999999999998</c:v>
                </c:pt>
                <c:pt idx="3">
                  <c:v>0.52884615384615385</c:v>
                </c:pt>
                <c:pt idx="4">
                  <c:v>0.54372623574144485</c:v>
                </c:pt>
                <c:pt idx="5">
                  <c:v>0.5637393767705382</c:v>
                </c:pt>
                <c:pt idx="6">
                  <c:v>0.55456570155902007</c:v>
                </c:pt>
                <c:pt idx="7">
                  <c:v>0.548885077186964</c:v>
                </c:pt>
                <c:pt idx="8">
                  <c:v>0.53911806543385488</c:v>
                </c:pt>
                <c:pt idx="9">
                  <c:v>0.5507765830346476</c:v>
                </c:pt>
                <c:pt idx="10">
                  <c:v>0.5496894409937888</c:v>
                </c:pt>
              </c:numCache>
            </c:numRef>
          </c:yVal>
          <c:smooth val="0"/>
          <c:extLst xmlns:c16r2="http://schemas.microsoft.com/office/drawing/2015/06/chart">
            <c:ext xmlns:c16="http://schemas.microsoft.com/office/drawing/2014/chart" uri="{C3380CC4-5D6E-409C-BE32-E72D297353CC}">
              <c16:uniqueId val="{00000002-A14F-46FF-8B2F-191559F8406B}"/>
            </c:ext>
          </c:extLst>
        </c:ser>
        <c:ser>
          <c:idx val="3"/>
          <c:order val="3"/>
          <c:tx>
            <c:strRef>
              <c:f>'Primer Ingreso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sexo'!$BE$5:$BO$5</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'Primer Ingreso por sexo'!$BE$9:$BO$9</c:f>
              <c:numCache>
                <c:formatCode>0%</c:formatCode>
                <c:ptCount val="11"/>
                <c:pt idx="0">
                  <c:v>0.54335260115606931</c:v>
                </c:pt>
                <c:pt idx="1">
                  <c:v>0.52671755725190839</c:v>
                </c:pt>
                <c:pt idx="2">
                  <c:v>0.5365296803652968</c:v>
                </c:pt>
                <c:pt idx="3">
                  <c:v>0.53608247422680411</c:v>
                </c:pt>
                <c:pt idx="4">
                  <c:v>0.54916985951468711</c:v>
                </c:pt>
                <c:pt idx="5">
                  <c:v>0.5437375745526839</c:v>
                </c:pt>
                <c:pt idx="6">
                  <c:v>0.54051987767584098</c:v>
                </c:pt>
                <c:pt idx="7">
                  <c:v>0.53482737734706243</c:v>
                </c:pt>
                <c:pt idx="8">
                  <c:v>0.52263779527559051</c:v>
                </c:pt>
                <c:pt idx="9">
                  <c:v>0.5298260149130074</c:v>
                </c:pt>
                <c:pt idx="10">
                  <c:v>0.52603231597845601</c:v>
                </c:pt>
              </c:numCache>
            </c:numRef>
          </c:yVal>
          <c:smooth val="0"/>
          <c:extLst xmlns:c16r2="http://schemas.microsoft.com/office/drawing/2015/06/chart">
            <c:ext xmlns:c16="http://schemas.microsoft.com/office/drawing/2014/chart" uri="{C3380CC4-5D6E-409C-BE32-E72D297353CC}">
              <c16:uniqueId val="{00000003-A14F-46FF-8B2F-191559F8406B}"/>
            </c:ext>
          </c:extLst>
        </c:ser>
        <c:dLbls>
          <c:showLegendKey val="0"/>
          <c:showVal val="0"/>
          <c:showCatName val="0"/>
          <c:showSerName val="0"/>
          <c:showPercent val="0"/>
          <c:showBubbleSize val="0"/>
        </c:dLbls>
        <c:axId val="145691936"/>
        <c:axId val="145695744"/>
      </c:scatterChart>
      <c:valAx>
        <c:axId val="145691936"/>
        <c:scaling>
          <c:orientation val="minMax"/>
          <c:max val="2021"/>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45695744"/>
        <c:crosses val="autoZero"/>
        <c:crossBetween val="midCat"/>
      </c:valAx>
      <c:valAx>
        <c:axId val="14569574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45691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Ingreso'!$C$24:$M$24</c:f>
              <c:numCache>
                <c:formatCode>0%</c:formatCode>
                <c:ptCount val="11"/>
                <c:pt idx="0">
                  <c:v>1</c:v>
                </c:pt>
                <c:pt idx="1">
                  <c:v>0.90909090909090906</c:v>
                </c:pt>
                <c:pt idx="2">
                  <c:v>1.0833333333333333</c:v>
                </c:pt>
                <c:pt idx="3">
                  <c:v>0.85964912280701755</c:v>
                </c:pt>
                <c:pt idx="4">
                  <c:v>0.86075949367088611</c:v>
                </c:pt>
                <c:pt idx="5">
                  <c:v>0.82539682539682535</c:v>
                </c:pt>
                <c:pt idx="6">
                  <c:v>0.82539682539682535</c:v>
                </c:pt>
                <c:pt idx="7">
                  <c:v>0.74</c:v>
                </c:pt>
                <c:pt idx="8">
                  <c:v>0.7678571428571429</c:v>
                </c:pt>
                <c:pt idx="9">
                  <c:v>0.76744186046511631</c:v>
                </c:pt>
                <c:pt idx="10">
                  <c:v>0.86363636363636365</c:v>
                </c:pt>
              </c:numCache>
            </c:numRef>
          </c:yVal>
          <c:smooth val="0"/>
          <c:extLst xmlns:c16r2="http://schemas.microsoft.com/office/drawing/2015/06/chart">
            <c:ext xmlns:c16="http://schemas.microsoft.com/office/drawing/2014/chart" uri="{C3380CC4-5D6E-409C-BE32-E72D297353CC}">
              <c16:uniqueId val="{00000000-B919-41AD-A6BA-55D646CDB215}"/>
            </c:ext>
          </c:extLst>
        </c:ser>
        <c:ser>
          <c:idx val="1"/>
          <c:order val="1"/>
          <c:tx>
            <c:strRef>
              <c:f>'% 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Ingreso'!$C$27:$M$27</c:f>
              <c:numCache>
                <c:formatCode>0%</c:formatCode>
                <c:ptCount val="11"/>
                <c:pt idx="0">
                  <c:v>0.83582089552238803</c:v>
                </c:pt>
                <c:pt idx="1">
                  <c:v>0.66666666666666663</c:v>
                </c:pt>
                <c:pt idx="2">
                  <c:v>0.7432432432432432</c:v>
                </c:pt>
                <c:pt idx="3">
                  <c:v>0.71212121212121215</c:v>
                </c:pt>
                <c:pt idx="4">
                  <c:v>0.91764705882352937</c:v>
                </c:pt>
                <c:pt idx="5">
                  <c:v>0.81</c:v>
                </c:pt>
                <c:pt idx="6">
                  <c:v>0.86486486486486491</c:v>
                </c:pt>
                <c:pt idx="7">
                  <c:v>0.65384615384615385</c:v>
                </c:pt>
                <c:pt idx="8">
                  <c:v>0.77551020408163263</c:v>
                </c:pt>
                <c:pt idx="9">
                  <c:v>0.70370370370370372</c:v>
                </c:pt>
                <c:pt idx="10">
                  <c:v>0.86956521739130432</c:v>
                </c:pt>
              </c:numCache>
            </c:numRef>
          </c:yVal>
          <c:smooth val="0"/>
          <c:extLst xmlns:c16r2="http://schemas.microsoft.com/office/drawing/2015/06/chart">
            <c:ext xmlns:c16="http://schemas.microsoft.com/office/drawing/2014/chart" uri="{C3380CC4-5D6E-409C-BE32-E72D297353CC}">
              <c16:uniqueId val="{00000001-B919-41AD-A6BA-55D646CDB215}"/>
            </c:ext>
          </c:extLst>
        </c:ser>
        <c:ser>
          <c:idx val="2"/>
          <c:order val="2"/>
          <c:tx>
            <c:strRef>
              <c:f>'% 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Ingreso'!$C$30:$M$30</c:f>
              <c:numCache>
                <c:formatCode>0%</c:formatCode>
                <c:ptCount val="11"/>
                <c:pt idx="2">
                  <c:v>0.81818181818181823</c:v>
                </c:pt>
                <c:pt idx="3">
                  <c:v>0.72</c:v>
                </c:pt>
                <c:pt idx="4">
                  <c:v>0.6428571428571429</c:v>
                </c:pt>
                <c:pt idx="5">
                  <c:v>0.72972972972972971</c:v>
                </c:pt>
                <c:pt idx="6">
                  <c:v>0.67391304347826086</c:v>
                </c:pt>
                <c:pt idx="7">
                  <c:v>0.78378378378378377</c:v>
                </c:pt>
                <c:pt idx="8">
                  <c:v>0.88235294117647056</c:v>
                </c:pt>
                <c:pt idx="9">
                  <c:v>0.83783783783783783</c:v>
                </c:pt>
                <c:pt idx="10">
                  <c:v>0.64583333333333337</c:v>
                </c:pt>
              </c:numCache>
            </c:numRef>
          </c:yVal>
          <c:smooth val="0"/>
          <c:extLst xmlns:c16r2="http://schemas.microsoft.com/office/drawing/2015/06/chart">
            <c:ext xmlns:c16="http://schemas.microsoft.com/office/drawing/2014/chart" uri="{C3380CC4-5D6E-409C-BE32-E72D297353CC}">
              <c16:uniqueId val="{00000002-B919-41AD-A6BA-55D646CDB215}"/>
            </c:ext>
          </c:extLst>
        </c:ser>
        <c:ser>
          <c:idx val="3"/>
          <c:order val="3"/>
          <c:tx>
            <c:strRef>
              <c:f>'% 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Ingreso'!$C$31:$M$31</c:f>
              <c:numCache>
                <c:formatCode>0%</c:formatCode>
                <c:ptCount val="11"/>
                <c:pt idx="0">
                  <c:v>0.71604938271604934</c:v>
                </c:pt>
                <c:pt idx="1">
                  <c:v>0.89189189189189189</c:v>
                </c:pt>
                <c:pt idx="2">
                  <c:v>0.76119402985074625</c:v>
                </c:pt>
                <c:pt idx="3">
                  <c:v>0.73170731707317072</c:v>
                </c:pt>
                <c:pt idx="4">
                  <c:v>0.74</c:v>
                </c:pt>
                <c:pt idx="5">
                  <c:v>0.80769230769230771</c:v>
                </c:pt>
                <c:pt idx="6">
                  <c:v>0.82278481012658233</c:v>
                </c:pt>
                <c:pt idx="7">
                  <c:v>0.81355932203389836</c:v>
                </c:pt>
                <c:pt idx="8">
                  <c:v>0.89552238805970152</c:v>
                </c:pt>
                <c:pt idx="9">
                  <c:v>0.84722222222222221</c:v>
                </c:pt>
                <c:pt idx="10">
                  <c:v>0.91176470588235292</c:v>
                </c:pt>
              </c:numCache>
            </c:numRef>
          </c:yVal>
          <c:smooth val="0"/>
          <c:extLst xmlns:c16r2="http://schemas.microsoft.com/office/drawing/2015/06/chart">
            <c:ext xmlns:c16="http://schemas.microsoft.com/office/drawing/2014/chart" uri="{C3380CC4-5D6E-409C-BE32-E72D297353CC}">
              <c16:uniqueId val="{00000003-B919-41AD-A6BA-55D646CDB215}"/>
            </c:ext>
          </c:extLst>
        </c:ser>
        <c:ser>
          <c:idx val="4"/>
          <c:order val="4"/>
          <c:tx>
            <c:strRef>
              <c:f>'% 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Ingreso'!$C$25:$M$25</c:f>
              <c:numCache>
                <c:formatCode>0%</c:formatCode>
                <c:ptCount val="11"/>
                <c:pt idx="6">
                  <c:v>0.77631578947368418</c:v>
                </c:pt>
                <c:pt idx="7">
                  <c:v>0.64615384615384619</c:v>
                </c:pt>
                <c:pt idx="8">
                  <c:v>0.72222222222222221</c:v>
                </c:pt>
                <c:pt idx="9">
                  <c:v>0.85185185185185186</c:v>
                </c:pt>
                <c:pt idx="10">
                  <c:v>0.82258064516129037</c:v>
                </c:pt>
              </c:numCache>
            </c:numRef>
          </c:yVal>
          <c:smooth val="0"/>
          <c:extLst xmlns:c16r2="http://schemas.microsoft.com/office/drawing/2015/06/chart">
            <c:ext xmlns:c16="http://schemas.microsoft.com/office/drawing/2014/chart" uri="{C3380CC4-5D6E-409C-BE32-E72D297353CC}">
              <c16:uniqueId val="{00000000-876D-4A88-B669-A14569F0B615}"/>
            </c:ext>
          </c:extLst>
        </c:ser>
        <c:ser>
          <c:idx val="5"/>
          <c:order val="5"/>
          <c:tx>
            <c:strRef>
              <c:f>'% 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Ingreso'!$C$28:$M$28</c:f>
              <c:numCache>
                <c:formatCode>0%</c:formatCode>
                <c:ptCount val="11"/>
                <c:pt idx="6">
                  <c:v>0.79487179487179482</c:v>
                </c:pt>
                <c:pt idx="7">
                  <c:v>0.76923076923076927</c:v>
                </c:pt>
                <c:pt idx="8">
                  <c:v>0.82608695652173914</c:v>
                </c:pt>
                <c:pt idx="9">
                  <c:v>0.81632653061224492</c:v>
                </c:pt>
                <c:pt idx="10">
                  <c:v>0.7592592592592593</c:v>
                </c:pt>
              </c:numCache>
            </c:numRef>
          </c:yVal>
          <c:smooth val="0"/>
          <c:extLst xmlns:c16r2="http://schemas.microsoft.com/office/drawing/2015/06/chart">
            <c:ext xmlns:c16="http://schemas.microsoft.com/office/drawing/2014/chart" uri="{C3380CC4-5D6E-409C-BE32-E72D297353CC}">
              <c16:uniqueId val="{00000001-876D-4A88-B669-A14569F0B615}"/>
            </c:ext>
          </c:extLst>
        </c:ser>
        <c:ser>
          <c:idx val="6"/>
          <c:order val="6"/>
          <c:tx>
            <c:strRef>
              <c:f>'% 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Ingreso'!$C$26:$M$26</c:f>
              <c:numCache>
                <c:formatCode>0%</c:formatCode>
                <c:ptCount val="11"/>
                <c:pt idx="7">
                  <c:v>0.65116279069767447</c:v>
                </c:pt>
                <c:pt idx="8">
                  <c:v>0.76119402985074625</c:v>
                </c:pt>
                <c:pt idx="9">
                  <c:v>0.73913043478260865</c:v>
                </c:pt>
                <c:pt idx="10">
                  <c:v>0.73529411764705888</c:v>
                </c:pt>
              </c:numCache>
            </c:numRef>
          </c:yVal>
          <c:smooth val="0"/>
          <c:extLst xmlns:c16r2="http://schemas.microsoft.com/office/drawing/2015/06/chart">
            <c:ext xmlns:c16="http://schemas.microsoft.com/office/drawing/2014/chart" uri="{C3380CC4-5D6E-409C-BE32-E72D297353CC}">
              <c16:uniqueId val="{00000000-116F-48E1-99C3-8ED1F9121F65}"/>
            </c:ext>
          </c:extLst>
        </c:ser>
        <c:ser>
          <c:idx val="7"/>
          <c:order val="7"/>
          <c:tx>
            <c:strRef>
              <c:f>'% 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Ingreso'!$C$29:$M$29</c:f>
              <c:numCache>
                <c:formatCode>0%</c:formatCode>
                <c:ptCount val="11"/>
                <c:pt idx="7">
                  <c:v>0.875</c:v>
                </c:pt>
                <c:pt idx="8">
                  <c:v>0.8666666666666667</c:v>
                </c:pt>
                <c:pt idx="9">
                  <c:v>0.81632653061224492</c:v>
                </c:pt>
                <c:pt idx="10">
                  <c:v>0.78846153846153844</c:v>
                </c:pt>
              </c:numCache>
            </c:numRef>
          </c:yVal>
          <c:smooth val="0"/>
          <c:extLst xmlns:c16r2="http://schemas.microsoft.com/office/drawing/2015/06/chart">
            <c:ext xmlns:c16="http://schemas.microsoft.com/office/drawing/2014/chart" uri="{C3380CC4-5D6E-409C-BE32-E72D297353CC}">
              <c16:uniqueId val="{00000001-116F-48E1-99C3-8ED1F9121F65}"/>
            </c:ext>
          </c:extLst>
        </c:ser>
        <c:ser>
          <c:idx val="8"/>
          <c:order val="8"/>
          <c:tx>
            <c:strRef>
              <c:f>'% 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Ingreso'!$C$32:$M$32</c:f>
              <c:numCache>
                <c:formatCode>0%</c:formatCode>
                <c:ptCount val="11"/>
                <c:pt idx="7">
                  <c:v>0.83823529411764708</c:v>
                </c:pt>
                <c:pt idx="8">
                  <c:v>0.8571428571428571</c:v>
                </c:pt>
                <c:pt idx="9">
                  <c:v>0.84</c:v>
                </c:pt>
                <c:pt idx="10">
                  <c:v>0.8571428571428571</c:v>
                </c:pt>
              </c:numCache>
            </c:numRef>
          </c:yVal>
          <c:smooth val="0"/>
          <c:extLst xmlns:c16r2="http://schemas.microsoft.com/office/drawing/2015/06/chart">
            <c:ext xmlns:c16="http://schemas.microsoft.com/office/drawing/2014/chart" uri="{C3380CC4-5D6E-409C-BE32-E72D297353CC}">
              <c16:uniqueId val="{00000002-116F-48E1-99C3-8ED1F9121F65}"/>
            </c:ext>
          </c:extLst>
        </c:ser>
        <c:dLbls>
          <c:showLegendKey val="0"/>
          <c:showVal val="0"/>
          <c:showCatName val="0"/>
          <c:showSerName val="0"/>
          <c:showPercent val="0"/>
          <c:showBubbleSize val="0"/>
        </c:dLbls>
        <c:axId val="145692480"/>
        <c:axId val="145693024"/>
      </c:scatterChart>
      <c:valAx>
        <c:axId val="145692480"/>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3024"/>
        <c:crosses val="autoZero"/>
        <c:crossBetween val="midCat"/>
      </c:valAx>
      <c:valAx>
        <c:axId val="145693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24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Ingreso'!$C$34:$M$34</c:f>
              <c:numCache>
                <c:formatCode>0%</c:formatCode>
                <c:ptCount val="11"/>
                <c:pt idx="0">
                  <c:v>1</c:v>
                </c:pt>
                <c:pt idx="1">
                  <c:v>0.90909090909090906</c:v>
                </c:pt>
                <c:pt idx="2">
                  <c:v>1.0833333333333333</c:v>
                </c:pt>
                <c:pt idx="3">
                  <c:v>0.85964912280701755</c:v>
                </c:pt>
                <c:pt idx="4">
                  <c:v>0.86075949367088611</c:v>
                </c:pt>
                <c:pt idx="5">
                  <c:v>0.82539682539682535</c:v>
                </c:pt>
                <c:pt idx="6">
                  <c:v>0.79856115107913672</c:v>
                </c:pt>
                <c:pt idx="7">
                  <c:v>0.67721518987341767</c:v>
                </c:pt>
                <c:pt idx="8">
                  <c:v>0.74871794871794872</c:v>
                </c:pt>
                <c:pt idx="9">
                  <c:v>0.7831325301204819</c:v>
                </c:pt>
                <c:pt idx="10">
                  <c:v>0.78947368421052633</c:v>
                </c:pt>
              </c:numCache>
            </c:numRef>
          </c:yVal>
          <c:smooth val="0"/>
          <c:extLst xmlns:c16r2="http://schemas.microsoft.com/office/drawing/2015/06/chart">
            <c:ext xmlns:c16="http://schemas.microsoft.com/office/drawing/2014/chart" uri="{C3380CC4-5D6E-409C-BE32-E72D297353CC}">
              <c16:uniqueId val="{00000000-43AE-4045-8CE7-792C93416782}"/>
            </c:ext>
          </c:extLst>
        </c:ser>
        <c:ser>
          <c:idx val="1"/>
          <c:order val="1"/>
          <c:tx>
            <c:strRef>
              <c:f>'% 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Ingreso'!$C$35:$M$35</c:f>
              <c:numCache>
                <c:formatCode>0%</c:formatCode>
                <c:ptCount val="11"/>
                <c:pt idx="0">
                  <c:v>0.83582089552238803</c:v>
                </c:pt>
                <c:pt idx="1">
                  <c:v>0.66666666666666663</c:v>
                </c:pt>
                <c:pt idx="2">
                  <c:v>0.7432432432432432</c:v>
                </c:pt>
                <c:pt idx="3">
                  <c:v>0.71212121212121215</c:v>
                </c:pt>
                <c:pt idx="4">
                  <c:v>0.91764705882352937</c:v>
                </c:pt>
                <c:pt idx="5">
                  <c:v>0.81</c:v>
                </c:pt>
                <c:pt idx="6">
                  <c:v>0.84070796460176989</c:v>
                </c:pt>
                <c:pt idx="7">
                  <c:v>0.75</c:v>
                </c:pt>
                <c:pt idx="8">
                  <c:v>0.8214285714285714</c:v>
                </c:pt>
                <c:pt idx="9">
                  <c:v>0.77631578947368418</c:v>
                </c:pt>
                <c:pt idx="10">
                  <c:v>0.80263157894736847</c:v>
                </c:pt>
              </c:numCache>
            </c:numRef>
          </c:yVal>
          <c:smooth val="0"/>
          <c:extLst xmlns:c16r2="http://schemas.microsoft.com/office/drawing/2015/06/chart">
            <c:ext xmlns:c16="http://schemas.microsoft.com/office/drawing/2014/chart" uri="{C3380CC4-5D6E-409C-BE32-E72D297353CC}">
              <c16:uniqueId val="{00000001-43AE-4045-8CE7-792C93416782}"/>
            </c:ext>
          </c:extLst>
        </c:ser>
        <c:ser>
          <c:idx val="2"/>
          <c:order val="2"/>
          <c:tx>
            <c:strRef>
              <c:f>'% 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Ingreso'!$C$36:$M$36</c:f>
              <c:numCache>
                <c:formatCode>0%</c:formatCode>
                <c:ptCount val="11"/>
                <c:pt idx="0">
                  <c:v>0.71604938271604934</c:v>
                </c:pt>
                <c:pt idx="1">
                  <c:v>0.89189189189189189</c:v>
                </c:pt>
                <c:pt idx="2">
                  <c:v>0.7752808988764045</c:v>
                </c:pt>
                <c:pt idx="3">
                  <c:v>0.72727272727272729</c:v>
                </c:pt>
                <c:pt idx="4">
                  <c:v>0.70512820512820518</c:v>
                </c:pt>
                <c:pt idx="5">
                  <c:v>0.78260869565217395</c:v>
                </c:pt>
                <c:pt idx="6">
                  <c:v>0.76800000000000002</c:v>
                </c:pt>
                <c:pt idx="7">
                  <c:v>0.81707317073170727</c:v>
                </c:pt>
                <c:pt idx="8">
                  <c:v>0.88235294117647056</c:v>
                </c:pt>
                <c:pt idx="9">
                  <c:v>0.84276729559748431</c:v>
                </c:pt>
                <c:pt idx="10">
                  <c:v>0.81645569620253167</c:v>
                </c:pt>
              </c:numCache>
            </c:numRef>
          </c:yVal>
          <c:smooth val="0"/>
          <c:extLst xmlns:c16r2="http://schemas.microsoft.com/office/drawing/2015/06/char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45693568"/>
        <c:axId val="145696288"/>
      </c:scatterChart>
      <c:valAx>
        <c:axId val="145693568"/>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6288"/>
        <c:crosses val="autoZero"/>
        <c:crossBetween val="midCat"/>
      </c:valAx>
      <c:valAx>
        <c:axId val="14569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56935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Aspirantes!$C$24</c:f>
              <c:strCache>
                <c:ptCount val="1"/>
                <c:pt idx="0">
                  <c:v>2011</c:v>
                </c:pt>
              </c:strCache>
            </c:strRef>
          </c:tx>
          <c:spPr>
            <a:solidFill>
              <a:srgbClr val="FFCC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Aspirantes!$C$25:$C$33</c:f>
              <c:numCache>
                <c:formatCode>#,##0</c:formatCode>
                <c:ptCount val="9"/>
                <c:pt idx="0">
                  <c:v>68</c:v>
                </c:pt>
                <c:pt idx="3">
                  <c:v>175</c:v>
                </c:pt>
                <c:pt idx="7">
                  <c:v>169</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Aspirantes!$D$24</c:f>
              <c:strCache>
                <c:ptCount val="1"/>
                <c:pt idx="0">
                  <c:v>2012</c:v>
                </c:pt>
              </c:strCache>
            </c:strRef>
          </c:tx>
          <c:spPr>
            <a:solidFill>
              <a:srgbClr val="FF99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Aspirantes!$D$25:$D$33</c:f>
              <c:numCache>
                <c:formatCode>#,##0</c:formatCode>
                <c:ptCount val="9"/>
                <c:pt idx="0">
                  <c:v>35</c:v>
                </c:pt>
                <c:pt idx="3">
                  <c:v>74</c:v>
                </c:pt>
                <c:pt idx="7">
                  <c:v>72</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Aspirantes!$E$24</c:f>
              <c:strCache>
                <c:ptCount val="1"/>
                <c:pt idx="0">
                  <c:v>2013</c:v>
                </c:pt>
              </c:strCache>
            </c:strRef>
          </c:tx>
          <c:spPr>
            <a:solidFill>
              <a:srgbClr val="FF66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Aspirantes!$E$25:$E$33</c:f>
              <c:numCache>
                <c:formatCode>#,##0</c:formatCode>
                <c:ptCount val="9"/>
                <c:pt idx="0">
                  <c:v>61</c:v>
                </c:pt>
                <c:pt idx="3">
                  <c:v>160</c:v>
                </c:pt>
                <c:pt idx="6">
                  <c:v>107</c:v>
                </c:pt>
                <c:pt idx="7">
                  <c:v>117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Aspirantes!$F$24</c:f>
              <c:strCache>
                <c:ptCount val="1"/>
                <c:pt idx="0">
                  <c:v>2014</c:v>
                </c:pt>
              </c:strCache>
            </c:strRef>
          </c:tx>
          <c:spPr>
            <a:solidFill>
              <a:srgbClr val="FF00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Aspirantes!$F$25:$F$33</c:f>
              <c:numCache>
                <c:formatCode>#,##0</c:formatCode>
                <c:ptCount val="9"/>
                <c:pt idx="0">
                  <c:v>72</c:v>
                </c:pt>
                <c:pt idx="3">
                  <c:v>98</c:v>
                </c:pt>
                <c:pt idx="6">
                  <c:v>225</c:v>
                </c:pt>
                <c:pt idx="7">
                  <c:v>103</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Aspirantes!$G$24</c:f>
              <c:strCache>
                <c:ptCount val="1"/>
                <c:pt idx="0">
                  <c:v>2015</c:v>
                </c:pt>
              </c:strCache>
            </c:strRef>
          </c:tx>
          <c:spPr>
            <a:solidFill>
              <a:srgbClr val="CC00FF"/>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Aspirantes!$G$25:$G$33</c:f>
              <c:numCache>
                <c:formatCode>#,##0</c:formatCode>
                <c:ptCount val="9"/>
                <c:pt idx="0">
                  <c:v>90</c:v>
                </c:pt>
                <c:pt idx="3">
                  <c:v>192</c:v>
                </c:pt>
                <c:pt idx="6">
                  <c:v>285</c:v>
                </c:pt>
                <c:pt idx="7">
                  <c:v>157</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Aspirantes!$H$24</c:f>
              <c:strCache>
                <c:ptCount val="1"/>
                <c:pt idx="0">
                  <c:v>2016</c:v>
                </c:pt>
              </c:strCache>
            </c:strRef>
          </c:tx>
          <c:spPr>
            <a:solidFill>
              <a:srgbClr val="9900CC"/>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Aspirantes!$H$25:$H$33</c:f>
              <c:numCache>
                <c:formatCode>#,##0</c:formatCode>
                <c:ptCount val="9"/>
                <c:pt idx="0">
                  <c:v>91</c:v>
                </c:pt>
                <c:pt idx="3">
                  <c:v>240</c:v>
                </c:pt>
                <c:pt idx="6">
                  <c:v>318</c:v>
                </c:pt>
                <c:pt idx="7">
                  <c:v>188</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Aspirantes!$I$24</c:f>
              <c:strCache>
                <c:ptCount val="1"/>
                <c:pt idx="0">
                  <c:v>2017</c:v>
                </c:pt>
              </c:strCache>
            </c:strRef>
          </c:tx>
          <c:spPr>
            <a:solidFill>
              <a:srgbClr val="660066"/>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Aspirantes!$I$25:$I$33</c:f>
              <c:numCache>
                <c:formatCode>#,##0</c:formatCode>
                <c:ptCount val="9"/>
                <c:pt idx="0">
                  <c:v>87</c:v>
                </c:pt>
                <c:pt idx="1">
                  <c:v>313</c:v>
                </c:pt>
                <c:pt idx="3">
                  <c:v>200</c:v>
                </c:pt>
                <c:pt idx="4">
                  <c:v>314</c:v>
                </c:pt>
                <c:pt idx="6">
                  <c:v>262</c:v>
                </c:pt>
                <c:pt idx="7">
                  <c:v>174</c:v>
                </c:pt>
              </c:numCache>
            </c:numRef>
          </c:val>
          <c:shape val="cylinder"/>
          <c:extLst xmlns:c16r2="http://schemas.microsoft.com/office/drawing/2015/06/chart">
            <c:ext xmlns:c16="http://schemas.microsoft.com/office/drawing/2014/chart" uri="{C3380CC4-5D6E-409C-BE32-E72D297353CC}">
              <c16:uniqueId val="{00000000-075F-4FD7-8B50-5A14CD5FA1B8}"/>
            </c:ext>
          </c:extLst>
        </c:ser>
        <c:ser>
          <c:idx val="7"/>
          <c:order val="7"/>
          <c:tx>
            <c:strRef>
              <c:f>Aspirantes!$J$24</c:f>
              <c:strCache>
                <c:ptCount val="1"/>
                <c:pt idx="0">
                  <c:v>2018</c:v>
                </c:pt>
              </c:strCache>
            </c:strRef>
          </c:tx>
          <c:spPr>
            <a:solidFill>
              <a:sysClr val="window" lastClr="FFFFFF">
                <a:lumMod val="50000"/>
              </a:sysClr>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Aspirantes!$J$25:$J$33</c:f>
              <c:numCache>
                <c:formatCode>#,##0</c:formatCode>
                <c:ptCount val="9"/>
                <c:pt idx="0">
                  <c:v>93</c:v>
                </c:pt>
                <c:pt idx="1">
                  <c:v>253</c:v>
                </c:pt>
                <c:pt idx="2">
                  <c:v>149</c:v>
                </c:pt>
                <c:pt idx="3">
                  <c:v>234</c:v>
                </c:pt>
                <c:pt idx="4">
                  <c:v>619</c:v>
                </c:pt>
                <c:pt idx="5">
                  <c:v>81</c:v>
                </c:pt>
                <c:pt idx="6">
                  <c:v>238</c:v>
                </c:pt>
                <c:pt idx="7">
                  <c:v>222</c:v>
                </c:pt>
                <c:pt idx="8">
                  <c:v>106</c:v>
                </c:pt>
              </c:numCache>
            </c:numRef>
          </c:val>
          <c:shape val="cylinder"/>
          <c:extLst xmlns:c16r2="http://schemas.microsoft.com/office/drawing/2015/06/chart">
            <c:ext xmlns:c16="http://schemas.microsoft.com/office/drawing/2014/chart" uri="{C3380CC4-5D6E-409C-BE32-E72D297353CC}">
              <c16:uniqueId val="{00000000-8D93-4160-A375-C0688D80DFC2}"/>
            </c:ext>
          </c:extLst>
        </c:ser>
        <c:ser>
          <c:idx val="8"/>
          <c:order val="8"/>
          <c:tx>
            <c:strRef>
              <c:f>Aspirantes!$K$24</c:f>
              <c:strCache>
                <c:ptCount val="1"/>
                <c:pt idx="0">
                  <c:v>2019</c:v>
                </c:pt>
              </c:strCache>
            </c:strRef>
          </c:tx>
          <c:spPr>
            <a:solidFill>
              <a:srgbClr val="8064A2">
                <a:lumMod val="60000"/>
                <a:lumOff val="40000"/>
              </a:srgbClr>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Aspirantes!$K$25:$K$33</c:f>
              <c:numCache>
                <c:formatCode>#,##0</c:formatCode>
                <c:ptCount val="9"/>
                <c:pt idx="0">
                  <c:v>70</c:v>
                </c:pt>
                <c:pt idx="1">
                  <c:v>158</c:v>
                </c:pt>
                <c:pt idx="2">
                  <c:v>392</c:v>
                </c:pt>
                <c:pt idx="3">
                  <c:v>195</c:v>
                </c:pt>
                <c:pt idx="4">
                  <c:v>533</c:v>
                </c:pt>
                <c:pt idx="5">
                  <c:v>204</c:v>
                </c:pt>
                <c:pt idx="6">
                  <c:v>267</c:v>
                </c:pt>
                <c:pt idx="7">
                  <c:v>170</c:v>
                </c:pt>
                <c:pt idx="8">
                  <c:v>87</c:v>
                </c:pt>
              </c:numCache>
            </c:numRef>
          </c:val>
          <c:shape val="cylinder"/>
          <c:extLst xmlns:c16r2="http://schemas.microsoft.com/office/drawing/2015/06/chart">
            <c:ext xmlns:c16="http://schemas.microsoft.com/office/drawing/2014/chart" uri="{C3380CC4-5D6E-409C-BE32-E72D297353CC}">
              <c16:uniqueId val="{00000000-09C2-4110-B22F-F458520C7A47}"/>
            </c:ext>
          </c:extLst>
        </c:ser>
        <c:ser>
          <c:idx val="9"/>
          <c:order val="9"/>
          <c:tx>
            <c:strRef>
              <c:f>Aspirantes!$L$24</c:f>
              <c:strCache>
                <c:ptCount val="1"/>
                <c:pt idx="0">
                  <c:v>2020</c:v>
                </c:pt>
              </c:strCache>
            </c:strRef>
          </c:tx>
          <c:spPr>
            <a:solidFill>
              <a:schemeClr val="accent4">
                <a:lumMod val="60000"/>
              </a:schemeClr>
            </a:solidFill>
            <a:ln>
              <a:noFill/>
            </a:ln>
            <a:effectLst/>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Aspirantes!$L$25:$L$33</c:f>
              <c:numCache>
                <c:formatCode>#,##0</c:formatCode>
                <c:ptCount val="9"/>
                <c:pt idx="0">
                  <c:v>67</c:v>
                </c:pt>
                <c:pt idx="1">
                  <c:v>162</c:v>
                </c:pt>
                <c:pt idx="2">
                  <c:v>394</c:v>
                </c:pt>
                <c:pt idx="3">
                  <c:v>172</c:v>
                </c:pt>
                <c:pt idx="4">
                  <c:v>553</c:v>
                </c:pt>
                <c:pt idx="5">
                  <c:v>161</c:v>
                </c:pt>
                <c:pt idx="6">
                  <c:v>269</c:v>
                </c:pt>
                <c:pt idx="7">
                  <c:v>159</c:v>
                </c:pt>
                <c:pt idx="8">
                  <c:v>81</c:v>
                </c:pt>
              </c:numCache>
            </c:numRef>
          </c:val>
          <c:shape val="cylinder"/>
          <c:extLst xmlns:c16r2="http://schemas.microsoft.com/office/drawing/2015/06/chart">
            <c:ext xmlns:c16="http://schemas.microsoft.com/office/drawing/2014/chart" uri="{C3380CC4-5D6E-409C-BE32-E72D297353CC}">
              <c16:uniqueId val="{00000001-AAD6-4E69-8942-1F365072D4C2}"/>
            </c:ext>
          </c:extLst>
        </c:ser>
        <c:ser>
          <c:idx val="10"/>
          <c:order val="10"/>
          <c:tx>
            <c:strRef>
              <c:f>Aspirantes!$M$24</c:f>
              <c:strCache>
                <c:ptCount val="1"/>
                <c:pt idx="0">
                  <c:v>2021</c:v>
                </c:pt>
              </c:strCache>
            </c:strRef>
          </c:tx>
          <c:spPr>
            <a:solidFill>
              <a:sysClr val="window" lastClr="FFFFFF">
                <a:lumMod val="85000"/>
              </a:sysClr>
            </a:solidFill>
            <a:ln w="15875">
              <a:solidFill>
                <a:srgbClr val="1F497D">
                  <a:lumMod val="50000"/>
                </a:srgbClr>
              </a:solidFill>
            </a:ln>
            <a:effectLst/>
            <a:sp3d contourW="15875">
              <a:contourClr>
                <a:srgbClr val="1F497D">
                  <a:lumMod val="50000"/>
                </a:srgbClr>
              </a:contourClr>
            </a:sp3d>
          </c:spPr>
          <c:invertIfNegative val="0"/>
          <c:cat>
            <c:strRef>
              <c:f>Aspirantes!$B$25:$B$33</c:f>
              <c:strCache>
                <c:ptCount val="9"/>
                <c:pt idx="0">
                  <c:v>IRH</c:v>
                </c:pt>
                <c:pt idx="1">
                  <c:v>ICT</c:v>
                </c:pt>
                <c:pt idx="2">
                  <c:v>ISMI</c:v>
                </c:pt>
                <c:pt idx="3">
                  <c:v>BA</c:v>
                </c:pt>
                <c:pt idx="4">
                  <c:v>PB</c:v>
                </c:pt>
                <c:pt idx="5">
                  <c:v>CTA</c:v>
                </c:pt>
                <c:pt idx="6">
                  <c:v>ACD</c:v>
                </c:pt>
                <c:pt idx="7">
                  <c:v>PP</c:v>
                </c:pt>
                <c:pt idx="8">
                  <c:v>ETD</c:v>
                </c:pt>
              </c:strCache>
            </c:strRef>
          </c:cat>
          <c:val>
            <c:numRef>
              <c:f>Aspirantes!$M$25:$M$33</c:f>
              <c:numCache>
                <c:formatCode>#,##0</c:formatCode>
                <c:ptCount val="9"/>
                <c:pt idx="0">
                  <c:v>39</c:v>
                </c:pt>
                <c:pt idx="1">
                  <c:v>156</c:v>
                </c:pt>
                <c:pt idx="2">
                  <c:v>228</c:v>
                </c:pt>
                <c:pt idx="3">
                  <c:v>135</c:v>
                </c:pt>
                <c:pt idx="4">
                  <c:v>431</c:v>
                </c:pt>
                <c:pt idx="5">
                  <c:v>166</c:v>
                </c:pt>
                <c:pt idx="6">
                  <c:v>280</c:v>
                </c:pt>
                <c:pt idx="7">
                  <c:v>118</c:v>
                </c:pt>
                <c:pt idx="8">
                  <c:v>86</c:v>
                </c:pt>
              </c:numCache>
            </c:numRef>
          </c:val>
          <c:shape val="cylinder"/>
          <c:extLst xmlns:c16r2="http://schemas.microsoft.com/office/drawing/2015/06/chart">
            <c:ext xmlns:c16="http://schemas.microsoft.com/office/drawing/2014/chart" uri="{C3380CC4-5D6E-409C-BE32-E72D297353CC}">
              <c16:uniqueId val="{00000000-3A5E-F240-B82E-EAB3C69A7FF0}"/>
            </c:ext>
          </c:extLst>
        </c:ser>
        <c:dLbls>
          <c:showLegendKey val="0"/>
          <c:showVal val="0"/>
          <c:showCatName val="0"/>
          <c:showSerName val="0"/>
          <c:showPercent val="0"/>
          <c:showBubbleSize val="0"/>
        </c:dLbls>
        <c:gapWidth val="219"/>
        <c:shape val="box"/>
        <c:axId val="198533776"/>
        <c:axId val="198526160"/>
        <c:axId val="0"/>
      </c:bar3DChart>
      <c:catAx>
        <c:axId val="19853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6160"/>
        <c:crosses val="autoZero"/>
        <c:auto val="1"/>
        <c:lblAlgn val="ctr"/>
        <c:lblOffset val="100"/>
        <c:noMultiLvlLbl val="0"/>
      </c:catAx>
      <c:valAx>
        <c:axId val="19852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3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layout>
        <c:manualLayout>
          <c:xMode val="edge"/>
          <c:yMode val="edge"/>
          <c:x val="0.25968481065664351"/>
          <c:y val="1.3468306910748329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Primer Ingreso'!$C$23:$M$23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 Primer Ingreso'!$C$37:$M$37</c:f>
              <c:numCache>
                <c:formatCode>0%</c:formatCode>
                <c:ptCount val="11"/>
                <c:pt idx="0">
                  <c:v>0.83574879227053145</c:v>
                </c:pt>
                <c:pt idx="1">
                  <c:v>0.8165137614678899</c:v>
                </c:pt>
                <c:pt idx="2">
                  <c:v>0.83412322274881512</c:v>
                </c:pt>
                <c:pt idx="3">
                  <c:v>0.76190476190476186</c:v>
                </c:pt>
                <c:pt idx="4">
                  <c:v>0.83057851239669422</c:v>
                </c:pt>
                <c:pt idx="5">
                  <c:v>0.80215827338129497</c:v>
                </c:pt>
                <c:pt idx="6">
                  <c:v>0.80106100795755963</c:v>
                </c:pt>
                <c:pt idx="7">
                  <c:v>0.74890829694323147</c:v>
                </c:pt>
                <c:pt idx="8">
                  <c:v>0.80891719745222934</c:v>
                </c:pt>
                <c:pt idx="9">
                  <c:v>0.80083857442348005</c:v>
                </c:pt>
                <c:pt idx="10">
                  <c:v>0.80303030303030298</c:v>
                </c:pt>
              </c:numCache>
            </c:numRef>
          </c:yVal>
          <c:smooth val="0"/>
          <c:extLst xmlns:c16r2="http://schemas.microsoft.com/office/drawing/2015/06/char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39409328"/>
        <c:axId val="139404976"/>
      </c:scatterChart>
      <c:valAx>
        <c:axId val="139409328"/>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4976"/>
        <c:crosses val="autoZero"/>
        <c:crossBetween val="midCat"/>
      </c:valAx>
      <c:valAx>
        <c:axId val="1394049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9328"/>
        <c:crosses val="autoZero"/>
        <c:crossBetween val="midCat"/>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Primer Ingreso / Admisión 2021 UAML</a:t>
            </a:r>
            <a:endParaRPr lang="es-MX">
              <a:effectLst/>
            </a:endParaRPr>
          </a:p>
        </c:rich>
      </c:tx>
      <c:layout>
        <c:manualLayout>
          <c:xMode val="edge"/>
          <c:yMode val="edge"/>
          <c:x val="0.25497555052169774"/>
          <c:y val="1.16084744910628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Primer Ingreso'!$B$24:$B$32,'% Primer Ingreso'!$B$37)</c:f>
              <c:strCache>
                <c:ptCount val="10"/>
                <c:pt idx="0">
                  <c:v>IRH</c:v>
                </c:pt>
                <c:pt idx="1">
                  <c:v>ICT</c:v>
                </c:pt>
                <c:pt idx="2">
                  <c:v>ISMI</c:v>
                </c:pt>
                <c:pt idx="3">
                  <c:v>BA</c:v>
                </c:pt>
                <c:pt idx="4">
                  <c:v>PB</c:v>
                </c:pt>
                <c:pt idx="5">
                  <c:v>CTA</c:v>
                </c:pt>
                <c:pt idx="6">
                  <c:v>ACD</c:v>
                </c:pt>
                <c:pt idx="7">
                  <c:v>PP</c:v>
                </c:pt>
                <c:pt idx="8">
                  <c:v>ETD</c:v>
                </c:pt>
                <c:pt idx="9">
                  <c:v>UAML</c:v>
                </c:pt>
              </c:strCache>
            </c:strRef>
          </c:cat>
          <c:val>
            <c:numRef>
              <c:f>('% Primer Ingreso'!$M$24:$M$32,'% Primer Ingreso'!$M$37)</c:f>
              <c:numCache>
                <c:formatCode>0%</c:formatCode>
                <c:ptCount val="10"/>
                <c:pt idx="0">
                  <c:v>0.86363636363636365</c:v>
                </c:pt>
                <c:pt idx="1">
                  <c:v>0.82258064516129037</c:v>
                </c:pt>
                <c:pt idx="2">
                  <c:v>0.73529411764705888</c:v>
                </c:pt>
                <c:pt idx="3">
                  <c:v>0.86956521739130432</c:v>
                </c:pt>
                <c:pt idx="4">
                  <c:v>0.7592592592592593</c:v>
                </c:pt>
                <c:pt idx="5">
                  <c:v>0.78846153846153844</c:v>
                </c:pt>
                <c:pt idx="6">
                  <c:v>0.64583333333333337</c:v>
                </c:pt>
                <c:pt idx="7">
                  <c:v>0.91176470588235292</c:v>
                </c:pt>
                <c:pt idx="8">
                  <c:v>0.8571428571428571</c:v>
                </c:pt>
                <c:pt idx="9">
                  <c:v>0.80303030303030298</c:v>
                </c:pt>
              </c:numCache>
            </c:numRef>
          </c:val>
          <c:shape val="cylinder"/>
          <c:extLst xmlns:c16r2="http://schemas.microsoft.com/office/drawing/2015/06/char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39397904"/>
        <c:axId val="139405520"/>
        <c:axId val="0"/>
      </c:bar3DChart>
      <c:catAx>
        <c:axId val="139397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9405520"/>
        <c:crosses val="autoZero"/>
        <c:auto val="1"/>
        <c:lblAlgn val="ctr"/>
        <c:lblOffset val="100"/>
        <c:noMultiLvlLbl val="0"/>
      </c:catAx>
      <c:valAx>
        <c:axId val="139405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sexo'!$B$5</c:f>
              <c:strCache>
                <c:ptCount val="1"/>
                <c:pt idx="0">
                  <c:v>2011</c:v>
                </c:pt>
              </c:strCache>
            </c:strRef>
          </c:tx>
          <c:spPr>
            <a:solidFill>
              <a:srgbClr val="FFCC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sexo'!$B$6:$B$9</c:f>
              <c:numCache>
                <c:formatCode>0%</c:formatCode>
                <c:ptCount val="4"/>
                <c:pt idx="0">
                  <c:v>1.1764705882352942</c:v>
                </c:pt>
                <c:pt idx="1">
                  <c:v>0.8666666666666667</c:v>
                </c:pt>
                <c:pt idx="2">
                  <c:v>0.74468085106382975</c:v>
                </c:pt>
                <c:pt idx="3">
                  <c:v>0.86238532110091748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Primer Ingreso por sexo'!$C$5</c:f>
              <c:strCache>
                <c:ptCount val="1"/>
                <c:pt idx="0">
                  <c:v>2012</c:v>
                </c:pt>
              </c:strCache>
            </c:strRef>
          </c:tx>
          <c:spPr>
            <a:solidFill>
              <a:srgbClr val="FF99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sexo'!$C$6:$C$9</c:f>
              <c:numCache>
                <c:formatCode>0%</c:formatCode>
                <c:ptCount val="4"/>
                <c:pt idx="0">
                  <c:v>0.93333333333333335</c:v>
                </c:pt>
                <c:pt idx="1">
                  <c:v>0.65217391304347827</c:v>
                </c:pt>
                <c:pt idx="2">
                  <c:v>0.83333333333333337</c:v>
                </c:pt>
                <c:pt idx="3">
                  <c:v>0.7857142857142857</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Primer Ingreso por sexo'!$D$5</c:f>
              <c:strCache>
                <c:ptCount val="1"/>
                <c:pt idx="0">
                  <c:v>2013</c:v>
                </c:pt>
              </c:strCache>
            </c:strRef>
          </c:tx>
          <c:spPr>
            <a:solidFill>
              <a:srgbClr val="FF66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sexo'!$D$6:$D$9</c:f>
              <c:numCache>
                <c:formatCode>0%</c:formatCode>
                <c:ptCount val="4"/>
                <c:pt idx="0">
                  <c:v>1.3125</c:v>
                </c:pt>
                <c:pt idx="1">
                  <c:v>0.76923076923076927</c:v>
                </c:pt>
                <c:pt idx="2">
                  <c:v>0.8</c:v>
                </c:pt>
                <c:pt idx="3">
                  <c:v>0.8584070796460177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Primer Ingreso por sexo'!$E$5</c:f>
              <c:strCache>
                <c:ptCount val="1"/>
                <c:pt idx="0">
                  <c:v>2014</c:v>
                </c:pt>
              </c:strCache>
            </c:strRef>
          </c:tx>
          <c:spPr>
            <a:solidFill>
              <a:srgbClr val="FF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sexo'!$E$6:$E$9</c:f>
              <c:numCache>
                <c:formatCode>0%</c:formatCode>
                <c:ptCount val="4"/>
                <c:pt idx="0">
                  <c:v>0.85185185185185186</c:v>
                </c:pt>
                <c:pt idx="1">
                  <c:v>0.7142857142857143</c:v>
                </c:pt>
                <c:pt idx="2">
                  <c:v>0.75</c:v>
                </c:pt>
                <c:pt idx="3">
                  <c:v>0.76237623762376239</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Primer Ingreso por sexo'!$F$5</c:f>
              <c:strCache>
                <c:ptCount val="1"/>
                <c:pt idx="0">
                  <c:v>2015</c:v>
                </c:pt>
              </c:strCache>
            </c:strRef>
          </c:tx>
          <c:spPr>
            <a:solidFill>
              <a:srgbClr val="CC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sexo'!$F$6:$F$9</c:f>
              <c:numCache>
                <c:formatCode>0%</c:formatCode>
                <c:ptCount val="4"/>
                <c:pt idx="0">
                  <c:v>0.93939393939393945</c:v>
                </c:pt>
                <c:pt idx="1">
                  <c:v>0.9152542372881356</c:v>
                </c:pt>
                <c:pt idx="2">
                  <c:v>0.6875</c:v>
                </c:pt>
                <c:pt idx="3">
                  <c:v>0.84285714285714286</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Primer Ingreso por sexo'!$G$5</c:f>
              <c:strCache>
                <c:ptCount val="1"/>
                <c:pt idx="0">
                  <c:v>2016</c:v>
                </c:pt>
              </c:strCache>
            </c:strRef>
          </c:tx>
          <c:spPr>
            <a:solidFill>
              <a:srgbClr val="9900CC"/>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sexo'!$G$6:$G$9</c:f>
              <c:numCache>
                <c:formatCode>0%</c:formatCode>
                <c:ptCount val="4"/>
                <c:pt idx="0">
                  <c:v>0.76923076923076927</c:v>
                </c:pt>
                <c:pt idx="1">
                  <c:v>0.77272727272727271</c:v>
                </c:pt>
                <c:pt idx="2">
                  <c:v>0.82352941176470584</c:v>
                </c:pt>
                <c:pt idx="3">
                  <c:v>0.79591836734693877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Primer Ingreso por sexo'!$H$5</c:f>
              <c:strCache>
                <c:ptCount val="1"/>
                <c:pt idx="0">
                  <c:v>2017</c:v>
                </c:pt>
              </c:strCache>
            </c:strRef>
          </c:tx>
          <c:spPr>
            <a:solidFill>
              <a:srgbClr val="660066"/>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sexo'!$H$6:$H$9</c:f>
              <c:numCache>
                <c:formatCode>0%</c:formatCode>
                <c:ptCount val="4"/>
                <c:pt idx="0">
                  <c:v>0.78181818181818186</c:v>
                </c:pt>
                <c:pt idx="1">
                  <c:v>0.89333333333333331</c:v>
                </c:pt>
                <c:pt idx="2">
                  <c:v>0.75757575757575757</c:v>
                </c:pt>
                <c:pt idx="3">
                  <c:v>0.81632653061224492</c:v>
                </c:pt>
              </c:numCache>
            </c:numRef>
          </c:val>
          <c:shape val="cylinder"/>
          <c:extLst xmlns:c16r2="http://schemas.microsoft.com/office/drawing/2015/06/chart">
            <c:ext xmlns:c16="http://schemas.microsoft.com/office/drawing/2014/chart" uri="{C3380CC4-5D6E-409C-BE32-E72D297353CC}">
              <c16:uniqueId val="{00000000-3BF5-4ABF-BF43-65400D2206AB}"/>
            </c:ext>
          </c:extLst>
        </c:ser>
        <c:ser>
          <c:idx val="7"/>
          <c:order val="7"/>
          <c:tx>
            <c:strRef>
              <c:f>'% de Primer Ingreso por sexo'!$I$5</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sexo'!$A$6:$A$9</c:f>
              <c:strCache>
                <c:ptCount val="4"/>
                <c:pt idx="0">
                  <c:v>DCBI</c:v>
                </c:pt>
                <c:pt idx="1">
                  <c:v>DCBS</c:v>
                </c:pt>
                <c:pt idx="2">
                  <c:v>DCSH</c:v>
                </c:pt>
                <c:pt idx="3">
                  <c:v>UAML</c:v>
                </c:pt>
              </c:strCache>
            </c:strRef>
          </c:cat>
          <c:val>
            <c:numRef>
              <c:f>'% de Primer Ingreso por sexo'!$I$6:$I$9</c:f>
              <c:numCache>
                <c:formatCode>0%</c:formatCode>
                <c:ptCount val="4"/>
                <c:pt idx="0">
                  <c:v>0.65116279069767447</c:v>
                </c:pt>
                <c:pt idx="1">
                  <c:v>0.79381443298969068</c:v>
                </c:pt>
                <c:pt idx="2">
                  <c:v>0.81609195402298851</c:v>
                </c:pt>
                <c:pt idx="3">
                  <c:v>0.77533039647577096</c:v>
                </c:pt>
              </c:numCache>
            </c:numRef>
          </c:val>
          <c:shape val="cylinder"/>
          <c:extLst xmlns:c16r2="http://schemas.microsoft.com/office/drawing/2015/06/chart">
            <c:ext xmlns:c16="http://schemas.microsoft.com/office/drawing/2014/chart" uri="{C3380CC4-5D6E-409C-BE32-E72D297353CC}">
              <c16:uniqueId val="{00000000-29D4-4FC5-9D1C-A22C52A7003B}"/>
            </c:ext>
          </c:extLst>
        </c:ser>
        <c:ser>
          <c:idx val="8"/>
          <c:order val="8"/>
          <c:tx>
            <c:strRef>
              <c:f>'% de Primer Ingreso por sexo'!$J$5</c:f>
              <c:strCache>
                <c:ptCount val="1"/>
                <c:pt idx="0">
                  <c:v>2019</c:v>
                </c:pt>
              </c:strCache>
            </c:strRef>
          </c:tx>
          <c:spPr>
            <a:solidFill>
              <a:srgbClr val="8064A2">
                <a:lumMod val="60000"/>
                <a:lumOff val="40000"/>
              </a:srgbClr>
            </a:solidFill>
            <a:ln>
              <a:solidFill>
                <a:srgbClr val="8064A2">
                  <a:lumMod val="60000"/>
                  <a:lumOff val="40000"/>
                </a:srgbClr>
              </a:solidFill>
            </a:ln>
            <a:effectLst/>
            <a:sp3d>
              <a:contourClr>
                <a:srgbClr val="8064A2">
                  <a:lumMod val="60000"/>
                  <a:lumOff val="4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sexo'!$J$6:$J$9</c:f>
              <c:numCache>
                <c:formatCode>0%</c:formatCode>
                <c:ptCount val="4"/>
                <c:pt idx="0">
                  <c:v>0.75438596491228072</c:v>
                </c:pt>
                <c:pt idx="1">
                  <c:v>0.79381443298969068</c:v>
                </c:pt>
                <c:pt idx="2">
                  <c:v>0.88059701492537312</c:v>
                </c:pt>
                <c:pt idx="3">
                  <c:v>0.80995475113122173</c:v>
                </c:pt>
              </c:numCache>
            </c:numRef>
          </c:val>
          <c:shape val="cylinder"/>
          <c:extLst xmlns:c16r2="http://schemas.microsoft.com/office/drawing/2015/06/chart">
            <c:ext xmlns:c16="http://schemas.microsoft.com/office/drawing/2014/chart" uri="{C3380CC4-5D6E-409C-BE32-E72D297353CC}">
              <c16:uniqueId val="{00000000-A34E-4A2A-9309-9744159A1783}"/>
            </c:ext>
          </c:extLst>
        </c:ser>
        <c:ser>
          <c:idx val="9"/>
          <c:order val="9"/>
          <c:tx>
            <c:strRef>
              <c:f>'% de Primer Ingreso por sexo'!$K$5</c:f>
              <c:strCache>
                <c:ptCount val="1"/>
                <c:pt idx="0">
                  <c:v>2020</c:v>
                </c:pt>
              </c:strCache>
            </c:strRef>
          </c:tx>
          <c:spPr>
            <a:solidFill>
              <a:schemeClr val="accent4">
                <a:lumMod val="60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sexo'!$K$6:$K$9</c:f>
              <c:numCache>
                <c:formatCode>0%</c:formatCode>
                <c:ptCount val="4"/>
                <c:pt idx="0">
                  <c:v>0.80392156862745101</c:v>
                </c:pt>
                <c:pt idx="1">
                  <c:v>0.78991596638655459</c:v>
                </c:pt>
                <c:pt idx="2">
                  <c:v>0.82828282828282829</c:v>
                </c:pt>
                <c:pt idx="3">
                  <c:v>0.80669144981412644</c:v>
                </c:pt>
              </c:numCache>
            </c:numRef>
          </c:val>
          <c:shape val="cylinder"/>
          <c:extLst xmlns:c16r2="http://schemas.microsoft.com/office/drawing/2015/06/chart">
            <c:ext xmlns:c16="http://schemas.microsoft.com/office/drawing/2014/chart" uri="{C3380CC4-5D6E-409C-BE32-E72D297353CC}">
              <c16:uniqueId val="{00000001-0954-4603-AB1E-408B1E856863}"/>
            </c:ext>
          </c:extLst>
        </c:ser>
        <c:ser>
          <c:idx val="10"/>
          <c:order val="10"/>
          <c:tx>
            <c:strRef>
              <c:f>'% de Primer Ingreso por sexo'!$L$5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sexo'!$L$6:$L$9</c:f>
              <c:numCache>
                <c:formatCode>0%</c:formatCode>
                <c:ptCount val="4"/>
                <c:pt idx="0">
                  <c:v>0.83783783783783783</c:v>
                </c:pt>
                <c:pt idx="1">
                  <c:v>0.82524271844660191</c:v>
                </c:pt>
                <c:pt idx="2">
                  <c:v>0.83333333333333337</c:v>
                </c:pt>
                <c:pt idx="3">
                  <c:v>0.8303571428571429</c:v>
                </c:pt>
              </c:numCache>
            </c:numRef>
          </c:val>
          <c:shape val="cylinder"/>
          <c:extLst xmlns:c16r2="http://schemas.microsoft.com/office/drawing/2015/06/chart">
            <c:ext xmlns:c16="http://schemas.microsoft.com/office/drawing/2014/chart" uri="{C3380CC4-5D6E-409C-BE32-E72D297353CC}">
              <c16:uniqueId val="{00000000-4773-9B49-A760-ED5C5F510776}"/>
            </c:ext>
          </c:extLst>
        </c:ser>
        <c:dLbls>
          <c:showLegendKey val="0"/>
          <c:showVal val="0"/>
          <c:showCatName val="0"/>
          <c:showSerName val="0"/>
          <c:showPercent val="0"/>
          <c:showBubbleSize val="0"/>
        </c:dLbls>
        <c:gapWidth val="219"/>
        <c:shape val="box"/>
        <c:axId val="139408784"/>
        <c:axId val="139409872"/>
        <c:axId val="0"/>
      </c:bar3DChart>
      <c:catAx>
        <c:axId val="13940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9872"/>
        <c:crosses val="autoZero"/>
        <c:auto val="1"/>
        <c:lblAlgn val="ctr"/>
        <c:lblOffset val="100"/>
        <c:noMultiLvlLbl val="0"/>
      </c:catAx>
      <c:valAx>
        <c:axId val="139409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sexo'!$M$5</c:f>
              <c:strCache>
                <c:ptCount val="1"/>
                <c:pt idx="0">
                  <c:v>2011</c:v>
                </c:pt>
              </c:strCache>
            </c:strRef>
          </c:tx>
          <c:spPr>
            <a:solidFill>
              <a:srgbClr val="FFCC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sexo'!$M$6:$M$9</c:f>
              <c:numCache>
                <c:formatCode>0%</c:formatCode>
                <c:ptCount val="4"/>
                <c:pt idx="0">
                  <c:v>0.9285714285714286</c:v>
                </c:pt>
                <c:pt idx="1">
                  <c:v>0.77272727272727271</c:v>
                </c:pt>
                <c:pt idx="2">
                  <c:v>0.67647058823529416</c:v>
                </c:pt>
                <c:pt idx="3">
                  <c:v>0.80612244897959184</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Primer Ingreso por sexo'!$N$5</c:f>
              <c:strCache>
                <c:ptCount val="1"/>
                <c:pt idx="0">
                  <c:v>2012</c:v>
                </c:pt>
              </c:strCache>
            </c:strRef>
          </c:tx>
          <c:spPr>
            <a:solidFill>
              <a:srgbClr val="FF99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sexo'!$N$6:$N$9</c:f>
              <c:numCache>
                <c:formatCode>0%</c:formatCode>
                <c:ptCount val="4"/>
                <c:pt idx="0">
                  <c:v>0.88888888888888884</c:v>
                </c:pt>
                <c:pt idx="1">
                  <c:v>0.6875</c:v>
                </c:pt>
                <c:pt idx="2">
                  <c:v>0.94736842105263153</c:v>
                </c:pt>
                <c:pt idx="3">
                  <c:v>0.84905660377358494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Primer Ingreso por sexo'!$O$5</c:f>
              <c:strCache>
                <c:ptCount val="1"/>
                <c:pt idx="0">
                  <c:v>2013</c:v>
                </c:pt>
              </c:strCache>
            </c:strRef>
          </c:tx>
          <c:spPr>
            <a:solidFill>
              <a:srgbClr val="FF66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sexo'!$O$6:$O$9</c:f>
              <c:numCache>
                <c:formatCode>0%</c:formatCode>
                <c:ptCount val="4"/>
                <c:pt idx="0">
                  <c:v>0.96875</c:v>
                </c:pt>
                <c:pt idx="1">
                  <c:v>0.68181818181818177</c:v>
                </c:pt>
                <c:pt idx="2">
                  <c:v>0.75</c:v>
                </c:pt>
                <c:pt idx="3">
                  <c:v>0.80612244897959184</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Primer Ingreso por sexo'!$P$5</c:f>
              <c:strCache>
                <c:ptCount val="1"/>
                <c:pt idx="0">
                  <c:v>2014</c:v>
                </c:pt>
              </c:strCache>
            </c:strRef>
          </c:tx>
          <c:spPr>
            <a:solidFill>
              <a:srgbClr val="FF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sexo'!$P$6:$P$9</c:f>
              <c:numCache>
                <c:formatCode>0%</c:formatCode>
                <c:ptCount val="4"/>
                <c:pt idx="0">
                  <c:v>0.8666666666666667</c:v>
                </c:pt>
                <c:pt idx="1">
                  <c:v>0.70833333333333337</c:v>
                </c:pt>
                <c:pt idx="2">
                  <c:v>0.70588235294117652</c:v>
                </c:pt>
                <c:pt idx="3">
                  <c:v>0.76136363636363635</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Primer Ingreso por sexo'!$Q$5</c:f>
              <c:strCache>
                <c:ptCount val="1"/>
                <c:pt idx="0">
                  <c:v>2015</c:v>
                </c:pt>
              </c:strCache>
            </c:strRef>
          </c:tx>
          <c:spPr>
            <a:solidFill>
              <a:srgbClr val="CC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sexo'!$Q$6:$Q$9</c:f>
              <c:numCache>
                <c:formatCode>0%</c:formatCode>
                <c:ptCount val="4"/>
                <c:pt idx="0">
                  <c:v>0.80434782608695654</c:v>
                </c:pt>
                <c:pt idx="1">
                  <c:v>0.92307692307692313</c:v>
                </c:pt>
                <c:pt idx="2">
                  <c:v>0.73333333333333328</c:v>
                </c:pt>
                <c:pt idx="3">
                  <c:v>0.81372549019607843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Primer Ingreso por sexo'!$R$5</c:f>
              <c:strCache>
                <c:ptCount val="1"/>
                <c:pt idx="0">
                  <c:v>2016</c:v>
                </c:pt>
              </c:strCache>
            </c:strRef>
          </c:tx>
          <c:spPr>
            <a:solidFill>
              <a:srgbClr val="9900CC"/>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sexo'!$R$6:$R$9</c:f>
              <c:numCache>
                <c:formatCode>0%</c:formatCode>
                <c:ptCount val="4"/>
                <c:pt idx="0">
                  <c:v>0.84</c:v>
                </c:pt>
                <c:pt idx="1">
                  <c:v>0.88235294117647056</c:v>
                </c:pt>
                <c:pt idx="2">
                  <c:v>0.72340425531914898</c:v>
                </c:pt>
                <c:pt idx="3">
                  <c:v>0.80916030534351147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Primer Ingreso por sexo'!$S$5</c:f>
              <c:strCache>
                <c:ptCount val="1"/>
                <c:pt idx="0">
                  <c:v>2017</c:v>
                </c:pt>
              </c:strCache>
            </c:strRef>
          </c:tx>
          <c:spPr>
            <a:solidFill>
              <a:srgbClr val="660066"/>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sexo'!$S$6:$S$9</c:f>
              <c:numCache>
                <c:formatCode>0%</c:formatCode>
                <c:ptCount val="4"/>
                <c:pt idx="0">
                  <c:v>0.80952380952380953</c:v>
                </c:pt>
                <c:pt idx="1">
                  <c:v>0.73684210526315785</c:v>
                </c:pt>
                <c:pt idx="2">
                  <c:v>0.77966101694915257</c:v>
                </c:pt>
                <c:pt idx="3">
                  <c:v>0.78453038674033149</c:v>
                </c:pt>
              </c:numCache>
            </c:numRef>
          </c:val>
          <c:shape val="cylinder"/>
          <c:extLst xmlns:c16r2="http://schemas.microsoft.com/office/drawing/2015/06/chart">
            <c:ext xmlns:c16="http://schemas.microsoft.com/office/drawing/2014/chart" uri="{C3380CC4-5D6E-409C-BE32-E72D297353CC}">
              <c16:uniqueId val="{00000000-9A12-4BC0-941D-291D143C4934}"/>
            </c:ext>
          </c:extLst>
        </c:ser>
        <c:ser>
          <c:idx val="7"/>
          <c:order val="7"/>
          <c:tx>
            <c:strRef>
              <c:f>'% de Primer Ingreso por sexo'!$T$5</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sexo'!$A$6:$A$9</c:f>
              <c:strCache>
                <c:ptCount val="4"/>
                <c:pt idx="0">
                  <c:v>DCBI</c:v>
                </c:pt>
                <c:pt idx="1">
                  <c:v>DCBS</c:v>
                </c:pt>
                <c:pt idx="2">
                  <c:v>DCSH</c:v>
                </c:pt>
                <c:pt idx="3">
                  <c:v>UAML</c:v>
                </c:pt>
              </c:strCache>
            </c:strRef>
          </c:cat>
          <c:val>
            <c:numRef>
              <c:f>'% de Primer Ingreso por sexo'!$T$6:$T$9</c:f>
              <c:numCache>
                <c:formatCode>0%</c:formatCode>
                <c:ptCount val="4"/>
                <c:pt idx="0">
                  <c:v>0.68695652173913047</c:v>
                </c:pt>
                <c:pt idx="1">
                  <c:v>0.64102564102564108</c:v>
                </c:pt>
                <c:pt idx="2">
                  <c:v>0.81818181818181823</c:v>
                </c:pt>
                <c:pt idx="3">
                  <c:v>0.72294372294372289</c:v>
                </c:pt>
              </c:numCache>
            </c:numRef>
          </c:val>
          <c:shape val="cylinder"/>
          <c:extLst xmlns:c16r2="http://schemas.microsoft.com/office/drawing/2015/06/chart">
            <c:ext xmlns:c16="http://schemas.microsoft.com/office/drawing/2014/chart" uri="{C3380CC4-5D6E-409C-BE32-E72D297353CC}">
              <c16:uniqueId val="{00000000-D832-4711-9777-3A159DBFCA2B}"/>
            </c:ext>
          </c:extLst>
        </c:ser>
        <c:ser>
          <c:idx val="8"/>
          <c:order val="8"/>
          <c:tx>
            <c:strRef>
              <c:f>'% de Primer Ingreso por sexo'!$U$5</c:f>
              <c:strCache>
                <c:ptCount val="1"/>
                <c:pt idx="0">
                  <c:v>2019</c:v>
                </c:pt>
              </c:strCache>
            </c:strRef>
          </c:tx>
          <c:spPr>
            <a:solidFill>
              <a:srgbClr val="8064A2">
                <a:lumMod val="60000"/>
                <a:lumOff val="40000"/>
              </a:srgb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sexo'!$U$6:$U$9</c:f>
              <c:numCache>
                <c:formatCode>0%</c:formatCode>
                <c:ptCount val="4"/>
                <c:pt idx="0">
                  <c:v>0.74637681159420288</c:v>
                </c:pt>
                <c:pt idx="1">
                  <c:v>0.88372093023255816</c:v>
                </c:pt>
                <c:pt idx="2">
                  <c:v>0.88405797101449279</c:v>
                </c:pt>
                <c:pt idx="3">
                  <c:v>0.80800000000000005</c:v>
                </c:pt>
              </c:numCache>
            </c:numRef>
          </c:val>
          <c:shape val="cylinder"/>
          <c:extLst xmlns:c16r2="http://schemas.microsoft.com/office/drawing/2015/06/chart">
            <c:ext xmlns:c16="http://schemas.microsoft.com/office/drawing/2014/chart" uri="{C3380CC4-5D6E-409C-BE32-E72D297353CC}">
              <c16:uniqueId val="{00000000-9FD3-4026-B3F8-6FADC2231E94}"/>
            </c:ext>
          </c:extLst>
        </c:ser>
        <c:ser>
          <c:idx val="9"/>
          <c:order val="9"/>
          <c:tx>
            <c:strRef>
              <c:f>'% de Primer Ingreso por sexo'!$V$5</c:f>
              <c:strCache>
                <c:ptCount val="1"/>
                <c:pt idx="0">
                  <c:v>2020</c:v>
                </c:pt>
              </c:strCache>
            </c:strRef>
          </c:tx>
          <c:spPr>
            <a:solidFill>
              <a:schemeClr val="accent4">
                <a:lumMod val="60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sexo'!$V$6:$V$9</c:f>
              <c:numCache>
                <c:formatCode>0%</c:formatCode>
                <c:ptCount val="4"/>
                <c:pt idx="0">
                  <c:v>0.77391304347826084</c:v>
                </c:pt>
                <c:pt idx="1">
                  <c:v>0.72727272727272729</c:v>
                </c:pt>
                <c:pt idx="2">
                  <c:v>0.8666666666666667</c:v>
                </c:pt>
                <c:pt idx="3">
                  <c:v>0.79326923076923073</c:v>
                </c:pt>
              </c:numCache>
            </c:numRef>
          </c:val>
          <c:shape val="cylinder"/>
          <c:extLst xmlns:c16r2="http://schemas.microsoft.com/office/drawing/2015/06/chart">
            <c:ext xmlns:c16="http://schemas.microsoft.com/office/drawing/2014/chart" uri="{C3380CC4-5D6E-409C-BE32-E72D297353CC}">
              <c16:uniqueId val="{00000001-C630-4BE0-A803-8568B7DBC3F3}"/>
            </c:ext>
          </c:extLst>
        </c:ser>
        <c:ser>
          <c:idx val="10"/>
          <c:order val="10"/>
          <c:tx>
            <c:strRef>
              <c:f>'% de Primer Ingreso por sexo'!$W$5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sexo'!$W$6:$W$9</c:f>
              <c:numCache>
                <c:formatCode>0%</c:formatCode>
                <c:ptCount val="4"/>
                <c:pt idx="0">
                  <c:v>0.77391304347826084</c:v>
                </c:pt>
                <c:pt idx="1">
                  <c:v>0.75510204081632648</c:v>
                </c:pt>
                <c:pt idx="2">
                  <c:v>0.79729729729729726</c:v>
                </c:pt>
                <c:pt idx="3">
                  <c:v>0.77731092436974791</c:v>
                </c:pt>
              </c:numCache>
            </c:numRef>
          </c:val>
          <c:shape val="cylinder"/>
          <c:extLst xmlns:c16r2="http://schemas.microsoft.com/office/drawing/2015/06/chart">
            <c:ext xmlns:c16="http://schemas.microsoft.com/office/drawing/2014/chart" uri="{C3380CC4-5D6E-409C-BE32-E72D297353CC}">
              <c16:uniqueId val="{00000000-E22E-D04E-B6B5-262D8A962062}"/>
            </c:ext>
          </c:extLst>
        </c:ser>
        <c:dLbls>
          <c:showLegendKey val="0"/>
          <c:showVal val="0"/>
          <c:showCatName val="0"/>
          <c:showSerName val="0"/>
          <c:showPercent val="0"/>
          <c:showBubbleSize val="0"/>
        </c:dLbls>
        <c:gapWidth val="219"/>
        <c:shape val="box"/>
        <c:axId val="139401712"/>
        <c:axId val="139403888"/>
        <c:axId val="0"/>
      </c:bar3DChart>
      <c:catAx>
        <c:axId val="13940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3888"/>
        <c:crosses val="autoZero"/>
        <c:auto val="1"/>
        <c:lblAlgn val="ctr"/>
        <c:lblOffset val="100"/>
        <c:noMultiLvlLbl val="0"/>
      </c:catAx>
      <c:valAx>
        <c:axId val="139403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2021)</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sexo'!$X$4:$AC$4</c:f>
              <c:strCache>
                <c:ptCount val="1"/>
                <c:pt idx="0">
                  <c:v>MUJERES</c:v>
                </c:pt>
              </c:strCache>
            </c:strRef>
          </c:tx>
          <c:spPr>
            <a:solidFill>
              <a:schemeClr val="accent6">
                <a:lumMod val="75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sexo'!$AH$6:$AH$9</c:f>
              <c:numCache>
                <c:formatCode>0%</c:formatCode>
                <c:ptCount val="4"/>
                <c:pt idx="0">
                  <c:v>0.83791208791208793</c:v>
                </c:pt>
                <c:pt idx="1">
                  <c:v>0.80848329048843193</c:v>
                </c:pt>
                <c:pt idx="2">
                  <c:v>0.80332829046898635</c:v>
                </c:pt>
                <c:pt idx="3">
                  <c:v>0.81253466444814204</c:v>
                </c:pt>
              </c:numCache>
            </c:numRef>
          </c:val>
          <c:shape val="cylinder"/>
          <c:extLst xmlns:c16r2="http://schemas.microsoft.com/office/drawing/2015/06/chart">
            <c:ext xmlns:c16="http://schemas.microsoft.com/office/drawing/2014/chart" uri="{C3380CC4-5D6E-409C-BE32-E72D297353CC}">
              <c16:uniqueId val="{00000000-0AB9-4BFE-BAF1-0EF55841521D}"/>
            </c:ext>
          </c:extLst>
        </c:ser>
        <c:ser>
          <c:idx val="1"/>
          <c:order val="1"/>
          <c:tx>
            <c:strRef>
              <c:f>'% de Primer Ingreso por sexo'!$AI$4:$AN$4</c:f>
              <c:strCache>
                <c:ptCount val="1"/>
                <c:pt idx="0">
                  <c:v>HOMBRES</c:v>
                </c:pt>
              </c:strCache>
            </c:strRef>
          </c:tx>
          <c:spPr>
            <a:solidFill>
              <a:srgbClr val="00B0F0"/>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sexo'!$AS$6:$AS$9</c:f>
              <c:numCache>
                <c:formatCode>0%</c:formatCode>
                <c:ptCount val="4"/>
                <c:pt idx="0">
                  <c:v>0.7885350318471338</c:v>
                </c:pt>
                <c:pt idx="1">
                  <c:v>0.76878612716763006</c:v>
                </c:pt>
                <c:pt idx="2">
                  <c:v>0.79524680073126142</c:v>
                </c:pt>
                <c:pt idx="3">
                  <c:v>0.78665077473182365</c:v>
                </c:pt>
              </c:numCache>
            </c:numRef>
          </c:val>
          <c:shape val="cylinder"/>
          <c:extLst xmlns:c16r2="http://schemas.microsoft.com/office/drawing/2015/06/chart">
            <c:ext xmlns:c16="http://schemas.microsoft.com/office/drawing/2014/chart" uri="{C3380CC4-5D6E-409C-BE32-E72D297353CC}">
              <c16:uniqueId val="{00000001-0AB9-4BFE-BAF1-0EF55841521D}"/>
            </c:ext>
          </c:extLst>
        </c:ser>
        <c:dLbls>
          <c:showLegendKey val="0"/>
          <c:showVal val="0"/>
          <c:showCatName val="0"/>
          <c:showSerName val="0"/>
          <c:showPercent val="0"/>
          <c:showBubbleSize val="0"/>
        </c:dLbls>
        <c:gapWidth val="150"/>
        <c:shape val="box"/>
        <c:axId val="139404432"/>
        <c:axId val="139410416"/>
        <c:axId val="0"/>
      </c:bar3DChart>
      <c:catAx>
        <c:axId val="139404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10416"/>
        <c:crosses val="autoZero"/>
        <c:auto val="1"/>
        <c:lblAlgn val="ctr"/>
        <c:lblOffset val="100"/>
        <c:noMultiLvlLbl val="0"/>
      </c:catAx>
      <c:valAx>
        <c:axId val="139410416"/>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443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Matrícula!$C$24:$C$32</c:f>
              <c:numCache>
                <c:formatCode>#,##0</c:formatCode>
                <c:ptCount val="9"/>
                <c:pt idx="0">
                  <c:v>41.5</c:v>
                </c:pt>
                <c:pt idx="3">
                  <c:v>41.5</c:v>
                </c:pt>
                <c:pt idx="7">
                  <c:v>40</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Matrícula!$D$24:$D$32</c:f>
              <c:numCache>
                <c:formatCode>#,##0</c:formatCode>
                <c:ptCount val="9"/>
                <c:pt idx="0">
                  <c:v>58</c:v>
                </c:pt>
                <c:pt idx="3">
                  <c:v>50.333333333333336</c:v>
                </c:pt>
                <c:pt idx="7">
                  <c:v>54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Matrícula!$E$24:$E$32</c:f>
              <c:numCache>
                <c:formatCode>#,##0</c:formatCode>
                <c:ptCount val="9"/>
                <c:pt idx="0">
                  <c:v>89.333333333333329</c:v>
                </c:pt>
                <c:pt idx="3">
                  <c:v>81.666666666666671</c:v>
                </c:pt>
                <c:pt idx="6">
                  <c:v>18</c:v>
                </c:pt>
                <c:pt idx="7">
                  <c:v>91</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Matrícula!$F$24:$F$32</c:f>
              <c:numCache>
                <c:formatCode>#,##0</c:formatCode>
                <c:ptCount val="9"/>
                <c:pt idx="0">
                  <c:v>102.66666666666667</c:v>
                </c:pt>
                <c:pt idx="3">
                  <c:v>119.33333333333333</c:v>
                </c:pt>
                <c:pt idx="6">
                  <c:v>20.666666666666668</c:v>
                </c:pt>
                <c:pt idx="7">
                  <c:v>116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Matrícula!$G$24:$G$32</c:f>
              <c:numCache>
                <c:formatCode>#,##0</c:formatCode>
                <c:ptCount val="9"/>
                <c:pt idx="0">
                  <c:v>120.33333333333333</c:v>
                </c:pt>
                <c:pt idx="3">
                  <c:v>152.33333333333334</c:v>
                </c:pt>
                <c:pt idx="6">
                  <c:v>34.333333333333336</c:v>
                </c:pt>
                <c:pt idx="7">
                  <c:v>122.33333333333333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Matrícula!$H$24:$H$32</c:f>
              <c:numCache>
                <c:formatCode>#,##0</c:formatCode>
                <c:ptCount val="9"/>
                <c:pt idx="0">
                  <c:v>142.33333333333334</c:v>
                </c:pt>
                <c:pt idx="3">
                  <c:v>190.66666666666666</c:v>
                </c:pt>
                <c:pt idx="6">
                  <c:v>51</c:v>
                </c:pt>
                <c:pt idx="7">
                  <c:v>136</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Matrícula!$I$24:$I$32</c:f>
              <c:numCache>
                <c:formatCode>#,##0</c:formatCode>
                <c:ptCount val="9"/>
                <c:pt idx="0">
                  <c:v>166</c:v>
                </c:pt>
                <c:pt idx="1">
                  <c:v>43.5</c:v>
                </c:pt>
                <c:pt idx="3">
                  <c:v>212.33333333333334</c:v>
                </c:pt>
                <c:pt idx="4">
                  <c:v>31</c:v>
                </c:pt>
                <c:pt idx="6">
                  <c:v>66.333333333333329</c:v>
                </c:pt>
                <c:pt idx="7">
                  <c:v>155.33333333333334</c:v>
                </c:pt>
              </c:numCache>
            </c:numRef>
          </c:val>
          <c:shape val="cylinder"/>
          <c:extLst xmlns:c16r2="http://schemas.microsoft.com/office/drawing/2015/06/chart">
            <c:ext xmlns:c16="http://schemas.microsoft.com/office/drawing/2014/chart" uri="{C3380CC4-5D6E-409C-BE32-E72D297353CC}">
              <c16:uniqueId val="{00000000-4E6A-4DAC-AAAD-9E533D3831D7}"/>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Matrícula!$J$24:$J$32</c:f>
              <c:numCache>
                <c:formatCode>#,##0</c:formatCode>
                <c:ptCount val="9"/>
                <c:pt idx="0">
                  <c:v>176</c:v>
                </c:pt>
                <c:pt idx="1">
                  <c:v>58.333333333333336</c:v>
                </c:pt>
                <c:pt idx="2">
                  <c:v>28</c:v>
                </c:pt>
                <c:pt idx="3">
                  <c:v>207.33333333333334</c:v>
                </c:pt>
                <c:pt idx="4">
                  <c:v>37.333333333333336</c:v>
                </c:pt>
                <c:pt idx="5">
                  <c:v>28</c:v>
                </c:pt>
                <c:pt idx="6">
                  <c:v>82</c:v>
                </c:pt>
                <c:pt idx="7">
                  <c:v>157.33333333333334</c:v>
                </c:pt>
                <c:pt idx="8">
                  <c:v>39.5</c:v>
                </c:pt>
              </c:numCache>
            </c:numRef>
          </c:val>
          <c:shape val="cylinder"/>
          <c:extLst xmlns:c16r2="http://schemas.microsoft.com/office/drawing/2015/06/chart">
            <c:ext xmlns:c16="http://schemas.microsoft.com/office/drawing/2014/chart" uri="{C3380CC4-5D6E-409C-BE32-E72D297353CC}">
              <c16:uniqueId val="{00000000-9F26-477F-95B7-AB8E3F4A19E7}"/>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Matrícula!$K$24:$K$32</c:f>
              <c:numCache>
                <c:formatCode>#,##0</c:formatCode>
                <c:ptCount val="9"/>
                <c:pt idx="0">
                  <c:v>173.33333333333334</c:v>
                </c:pt>
                <c:pt idx="1">
                  <c:v>90.333333333333329</c:v>
                </c:pt>
                <c:pt idx="2">
                  <c:v>38</c:v>
                </c:pt>
                <c:pt idx="3">
                  <c:v>207.33333333333334</c:v>
                </c:pt>
                <c:pt idx="4">
                  <c:v>67.666666666666671</c:v>
                </c:pt>
                <c:pt idx="5">
                  <c:v>41.666666666666664</c:v>
                </c:pt>
                <c:pt idx="6">
                  <c:v>92.333333333333329</c:v>
                </c:pt>
                <c:pt idx="7">
                  <c:v>170</c:v>
                </c:pt>
                <c:pt idx="8">
                  <c:v>51.666666666666664</c:v>
                </c:pt>
              </c:numCache>
            </c:numRef>
          </c:val>
          <c:shape val="cylinder"/>
          <c:extLst xmlns:c16r2="http://schemas.microsoft.com/office/drawing/2015/06/chart">
            <c:ext xmlns:c16="http://schemas.microsoft.com/office/drawing/2014/chart" uri="{C3380CC4-5D6E-409C-BE32-E72D297353CC}">
              <c16:uniqueId val="{00000000-733D-4E6D-B1F3-E85D69A54E5D}"/>
            </c:ext>
          </c:extLst>
        </c:ser>
        <c:ser>
          <c:idx val="9"/>
          <c:order val="9"/>
          <c:tx>
            <c:strRef>
              <c:f>Matrícula!$L$23</c:f>
              <c:strCache>
                <c:ptCount val="1"/>
                <c:pt idx="0">
                  <c:v>2020</c:v>
                </c:pt>
              </c:strCache>
            </c:strRef>
          </c:tx>
          <c:spPr>
            <a:solidFill>
              <a:schemeClr val="accent4">
                <a:lumMod val="60000"/>
              </a:scheme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Matrícula!$L$24:$L$32</c:f>
              <c:numCache>
                <c:formatCode>#,##0</c:formatCode>
                <c:ptCount val="9"/>
                <c:pt idx="0">
                  <c:v>175.66666666666666</c:v>
                </c:pt>
                <c:pt idx="1">
                  <c:v>120</c:v>
                </c:pt>
                <c:pt idx="2">
                  <c:v>80</c:v>
                </c:pt>
                <c:pt idx="3">
                  <c:v>207.33333333333334</c:v>
                </c:pt>
                <c:pt idx="4">
                  <c:v>94</c:v>
                </c:pt>
                <c:pt idx="5">
                  <c:v>66.666666666666671</c:v>
                </c:pt>
                <c:pt idx="6">
                  <c:v>104.33333333333333</c:v>
                </c:pt>
                <c:pt idx="7">
                  <c:v>195</c:v>
                </c:pt>
                <c:pt idx="8">
                  <c:v>81.666666666666671</c:v>
                </c:pt>
              </c:numCache>
            </c:numRef>
          </c:val>
          <c:shape val="cylinder"/>
          <c:extLst xmlns:c16r2="http://schemas.microsoft.com/office/drawing/2015/06/chart">
            <c:ext xmlns:c16="http://schemas.microsoft.com/office/drawing/2014/chart" uri="{C3380CC4-5D6E-409C-BE32-E72D297353CC}">
              <c16:uniqueId val="{00000001-1AF4-4A2D-9D96-C72D7AD87FAB}"/>
            </c:ext>
          </c:extLst>
        </c:ser>
        <c:ser>
          <c:idx val="10"/>
          <c:order val="10"/>
          <c:tx>
            <c:strRef>
              <c:f>Matrícula!$M$23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Matrícula!$M$24:$M$32</c:f>
              <c:numCache>
                <c:formatCode>#,##0</c:formatCode>
                <c:ptCount val="9"/>
                <c:pt idx="0">
                  <c:v>168.33333333333334</c:v>
                </c:pt>
                <c:pt idx="1">
                  <c:v>150</c:v>
                </c:pt>
                <c:pt idx="2">
                  <c:v>113.66666666666667</c:v>
                </c:pt>
                <c:pt idx="3">
                  <c:v>211.33333333333334</c:v>
                </c:pt>
                <c:pt idx="4">
                  <c:v>127</c:v>
                </c:pt>
                <c:pt idx="5">
                  <c:v>102</c:v>
                </c:pt>
                <c:pt idx="6">
                  <c:v>104</c:v>
                </c:pt>
                <c:pt idx="7">
                  <c:v>195.66666666666666</c:v>
                </c:pt>
                <c:pt idx="8">
                  <c:v>110.33333333333333</c:v>
                </c:pt>
              </c:numCache>
            </c:numRef>
          </c:val>
          <c:shape val="cylinder"/>
          <c:extLst xmlns:c16r2="http://schemas.microsoft.com/office/drawing/2015/06/chart">
            <c:ext xmlns:c16="http://schemas.microsoft.com/office/drawing/2014/chart" uri="{C3380CC4-5D6E-409C-BE32-E72D297353CC}">
              <c16:uniqueId val="{00000000-1B94-904A-BCE5-B151FFB83331}"/>
            </c:ext>
          </c:extLst>
        </c:ser>
        <c:dLbls>
          <c:showLegendKey val="0"/>
          <c:showVal val="0"/>
          <c:showCatName val="0"/>
          <c:showSerName val="0"/>
          <c:showPercent val="0"/>
          <c:showBubbleSize val="0"/>
        </c:dLbls>
        <c:gapWidth val="219"/>
        <c:shape val="box"/>
        <c:axId val="139406064"/>
        <c:axId val="139395184"/>
        <c:axId val="0"/>
      </c:bar3DChart>
      <c:catAx>
        <c:axId val="13940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5184"/>
        <c:crosses val="autoZero"/>
        <c:auto val="1"/>
        <c:lblAlgn val="ctr"/>
        <c:lblOffset val="100"/>
        <c:noMultiLvlLbl val="0"/>
      </c:catAx>
      <c:valAx>
        <c:axId val="13939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2021/ </a:t>
            </a:r>
            <a:r>
              <a:rPr lang="es-MX" sz="1680" b="0" i="0" u="none" strike="noStrike" baseline="0">
                <a:effectLst/>
              </a:rPr>
              <a:t>Matrícula </a:t>
            </a:r>
            <a:r>
              <a:rPr lang="es-MX"/>
              <a:t>2020</a:t>
            </a:r>
          </a:p>
        </c:rich>
      </c:tx>
      <c:layout>
        <c:manualLayout>
          <c:xMode val="edge"/>
          <c:yMode val="edge"/>
          <c:x val="0.30237706373158174"/>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Matrícula!$N$23</c:f>
              <c:strCache>
                <c:ptCount val="1"/>
                <c:pt idx="0">
                  <c:v>2021/2020</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Matrícula!$N$24:$N$32</c:f>
              <c:numCache>
                <c:formatCode>0%</c:formatCode>
                <c:ptCount val="9"/>
                <c:pt idx="0">
                  <c:v>1.0134615384615384</c:v>
                </c:pt>
                <c:pt idx="1">
                  <c:v>1.3284132841328413</c:v>
                </c:pt>
                <c:pt idx="2">
                  <c:v>2.1052631578947367</c:v>
                </c:pt>
                <c:pt idx="3">
                  <c:v>1</c:v>
                </c:pt>
                <c:pt idx="4">
                  <c:v>1.3891625615763545</c:v>
                </c:pt>
                <c:pt idx="5">
                  <c:v>1.6000000000000003</c:v>
                </c:pt>
                <c:pt idx="6">
                  <c:v>1.1299638989169676</c:v>
                </c:pt>
                <c:pt idx="7">
                  <c:v>1.1470588235294117</c:v>
                </c:pt>
                <c:pt idx="8">
                  <c:v>1.5806451612903227</c:v>
                </c:pt>
              </c:numCache>
            </c:numRef>
          </c:val>
          <c:shape val="cylinder"/>
          <c:extLst xmlns:c16r2="http://schemas.microsoft.com/office/drawing/2015/06/chart">
            <c:ext xmlns:c16="http://schemas.microsoft.com/office/drawing/2014/chart" uri="{C3380CC4-5D6E-409C-BE32-E72D297353CC}">
              <c16:uniqueId val="{00000000-C44C-4012-9841-7B2B342B3202}"/>
            </c:ext>
          </c:extLst>
        </c:ser>
        <c:dLbls>
          <c:showLegendKey val="0"/>
          <c:showVal val="0"/>
          <c:showCatName val="0"/>
          <c:showSerName val="0"/>
          <c:showPercent val="0"/>
          <c:showBubbleSize val="0"/>
        </c:dLbls>
        <c:gapWidth val="219"/>
        <c:shape val="box"/>
        <c:axId val="139406608"/>
        <c:axId val="139407152"/>
        <c:axId val="0"/>
      </c:bar3DChart>
      <c:catAx>
        <c:axId val="139406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7152"/>
        <c:crosses val="autoZero"/>
        <c:auto val="1"/>
        <c:lblAlgn val="ctr"/>
        <c:lblOffset val="100"/>
        <c:noMultiLvlLbl val="0"/>
      </c:catAx>
      <c:valAx>
        <c:axId val="13940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2021 / </a:t>
            </a:r>
            <a:r>
              <a:rPr lang="es-MX" sz="1680" b="0" i="0" u="none" strike="noStrike" baseline="0">
                <a:effectLst/>
              </a:rPr>
              <a:t>Matrícula </a:t>
            </a:r>
            <a:r>
              <a:rPr lang="es-MX"/>
              <a:t>2020</a:t>
            </a:r>
          </a:p>
        </c:rich>
      </c:tx>
      <c:layout>
        <c:manualLayout>
          <c:xMode val="edge"/>
          <c:yMode val="edge"/>
          <c:x val="0.31625134850947029"/>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Matrícula!$N$23</c:f>
              <c:strCache>
                <c:ptCount val="1"/>
                <c:pt idx="0">
                  <c:v>2021/2020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0642-4209-A171-F242CD55040D}"/>
              </c:ext>
            </c:extLst>
          </c:dPt>
          <c:cat>
            <c:strRef>
              <c:f>Matrícula!$B$34:$B$37</c:f>
              <c:strCache>
                <c:ptCount val="4"/>
                <c:pt idx="0">
                  <c:v>CBI</c:v>
                </c:pt>
                <c:pt idx="1">
                  <c:v>CBS</c:v>
                </c:pt>
                <c:pt idx="2">
                  <c:v>CSH</c:v>
                </c:pt>
                <c:pt idx="3">
                  <c:v>UAML</c:v>
                </c:pt>
              </c:strCache>
            </c:strRef>
          </c:cat>
          <c:val>
            <c:numRef>
              <c:f>Matrícula!$N$34:$N$37</c:f>
              <c:numCache>
                <c:formatCode>0%</c:formatCode>
                <c:ptCount val="4"/>
                <c:pt idx="0">
                  <c:v>1.245303867403315</c:v>
                </c:pt>
                <c:pt idx="1">
                  <c:v>1.1621052631578948</c:v>
                </c:pt>
                <c:pt idx="2">
                  <c:v>1.213375796178344</c:v>
                </c:pt>
                <c:pt idx="3">
                  <c:v>1.2062924562030748</c:v>
                </c:pt>
              </c:numCache>
            </c:numRef>
          </c:val>
          <c:shape val="cylinder"/>
          <c:extLst xmlns:c16r2="http://schemas.microsoft.com/office/drawing/2015/06/chart">
            <c:ext xmlns:c16="http://schemas.microsoft.com/office/drawing/2014/chart" uri="{C3380CC4-5D6E-409C-BE32-E72D297353CC}">
              <c16:uniqueId val="{00000002-0642-4209-A171-F242CD55040D}"/>
            </c:ext>
          </c:extLst>
        </c:ser>
        <c:dLbls>
          <c:showLegendKey val="0"/>
          <c:showVal val="0"/>
          <c:showCatName val="0"/>
          <c:showSerName val="0"/>
          <c:showPercent val="0"/>
          <c:showBubbleSize val="0"/>
        </c:dLbls>
        <c:gapWidth val="219"/>
        <c:shape val="box"/>
        <c:axId val="139407696"/>
        <c:axId val="139395728"/>
        <c:axId val="0"/>
      </c:bar3DChart>
      <c:catAx>
        <c:axId val="139407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5728"/>
        <c:crosses val="autoZero"/>
        <c:auto val="1"/>
        <c:lblAlgn val="ctr"/>
        <c:lblOffset val="100"/>
        <c:noMultiLvlLbl val="0"/>
      </c:catAx>
      <c:valAx>
        <c:axId val="139395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Matrícula!$B$34:$B$36</c:f>
              <c:strCache>
                <c:ptCount val="3"/>
                <c:pt idx="0">
                  <c:v>CBI</c:v>
                </c:pt>
                <c:pt idx="1">
                  <c:v>CBS</c:v>
                </c:pt>
                <c:pt idx="2">
                  <c:v>CSH</c:v>
                </c:pt>
              </c:strCache>
            </c:strRef>
          </c:cat>
          <c:val>
            <c:numRef>
              <c:f>Matrícula!$C$34:$C$36</c:f>
              <c:numCache>
                <c:formatCode>#,##0</c:formatCode>
                <c:ptCount val="3"/>
                <c:pt idx="0">
                  <c:v>41.5</c:v>
                </c:pt>
                <c:pt idx="1">
                  <c:v>41.5</c:v>
                </c:pt>
                <c:pt idx="2">
                  <c:v>40</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Matrícula!$B$34:$B$36</c:f>
              <c:strCache>
                <c:ptCount val="3"/>
                <c:pt idx="0">
                  <c:v>CBI</c:v>
                </c:pt>
                <c:pt idx="1">
                  <c:v>CBS</c:v>
                </c:pt>
                <c:pt idx="2">
                  <c:v>CSH</c:v>
                </c:pt>
              </c:strCache>
            </c:strRef>
          </c:cat>
          <c:val>
            <c:numRef>
              <c:f>Matrícula!$D$34:$D$36</c:f>
              <c:numCache>
                <c:formatCode>#,##0</c:formatCode>
                <c:ptCount val="3"/>
                <c:pt idx="0">
                  <c:v>58</c:v>
                </c:pt>
                <c:pt idx="1">
                  <c:v>50.333333333333336</c:v>
                </c:pt>
                <c:pt idx="2" formatCode="General">
                  <c:v>54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Matrícula!$B$34:$B$36</c:f>
              <c:strCache>
                <c:ptCount val="3"/>
                <c:pt idx="0">
                  <c:v>CBI</c:v>
                </c:pt>
                <c:pt idx="1">
                  <c:v>CBS</c:v>
                </c:pt>
                <c:pt idx="2">
                  <c:v>CSH</c:v>
                </c:pt>
              </c:strCache>
            </c:strRef>
          </c:cat>
          <c:val>
            <c:numRef>
              <c:f>Matrícula!$E$34:$E$36</c:f>
              <c:numCache>
                <c:formatCode>#,##0</c:formatCode>
                <c:ptCount val="3"/>
                <c:pt idx="0">
                  <c:v>89.333333333333329</c:v>
                </c:pt>
                <c:pt idx="1">
                  <c:v>81.666666666666671</c:v>
                </c:pt>
                <c:pt idx="2">
                  <c:v>97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Matrícula!$B$34:$B$36</c:f>
              <c:strCache>
                <c:ptCount val="3"/>
                <c:pt idx="0">
                  <c:v>CBI</c:v>
                </c:pt>
                <c:pt idx="1">
                  <c:v>CBS</c:v>
                </c:pt>
                <c:pt idx="2">
                  <c:v>CSH</c:v>
                </c:pt>
              </c:strCache>
            </c:strRef>
          </c:cat>
          <c:val>
            <c:numRef>
              <c:f>Matrícula!$F$34:$F$36</c:f>
              <c:numCache>
                <c:formatCode>#,##0</c:formatCode>
                <c:ptCount val="3"/>
                <c:pt idx="0">
                  <c:v>102.66666666666667</c:v>
                </c:pt>
                <c:pt idx="1">
                  <c:v>119.33333333333333</c:v>
                </c:pt>
                <c:pt idx="2">
                  <c:v>136.66666666666666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Matrícula!$B$34:$B$36</c:f>
              <c:strCache>
                <c:ptCount val="3"/>
                <c:pt idx="0">
                  <c:v>CBI</c:v>
                </c:pt>
                <c:pt idx="1">
                  <c:v>CBS</c:v>
                </c:pt>
                <c:pt idx="2">
                  <c:v>CSH</c:v>
                </c:pt>
              </c:strCache>
            </c:strRef>
          </c:cat>
          <c:val>
            <c:numRef>
              <c:f>Matrícula!$G$34:$G$36</c:f>
              <c:numCache>
                <c:formatCode>#,##0</c:formatCode>
                <c:ptCount val="3"/>
                <c:pt idx="0">
                  <c:v>120.33333333333333</c:v>
                </c:pt>
                <c:pt idx="1">
                  <c:v>152.33333333333334</c:v>
                </c:pt>
                <c:pt idx="2">
                  <c:v>156.66666666666666</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Matrícula!$B$34:$B$36</c:f>
              <c:strCache>
                <c:ptCount val="3"/>
                <c:pt idx="0">
                  <c:v>CBI</c:v>
                </c:pt>
                <c:pt idx="1">
                  <c:v>CBS</c:v>
                </c:pt>
                <c:pt idx="2">
                  <c:v>CSH</c:v>
                </c:pt>
              </c:strCache>
            </c:strRef>
          </c:cat>
          <c:val>
            <c:numRef>
              <c:f>Matrícula!$H$34:$H$36</c:f>
              <c:numCache>
                <c:formatCode>#,##0</c:formatCode>
                <c:ptCount val="3"/>
                <c:pt idx="0">
                  <c:v>142.33333333333334</c:v>
                </c:pt>
                <c:pt idx="1">
                  <c:v>190.66666666666666</c:v>
                </c:pt>
                <c:pt idx="2">
                  <c:v>187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Matrícula!$B$34:$B$36</c:f>
              <c:strCache>
                <c:ptCount val="3"/>
                <c:pt idx="0">
                  <c:v>CBI</c:v>
                </c:pt>
                <c:pt idx="1">
                  <c:v>CBS</c:v>
                </c:pt>
                <c:pt idx="2">
                  <c:v>CSH</c:v>
                </c:pt>
              </c:strCache>
            </c:strRef>
          </c:cat>
          <c:val>
            <c:numRef>
              <c:f>Matrícula!$I$34:$I$36</c:f>
              <c:numCache>
                <c:formatCode>#,##0</c:formatCode>
                <c:ptCount val="3"/>
                <c:pt idx="0">
                  <c:v>195</c:v>
                </c:pt>
                <c:pt idx="1">
                  <c:v>222.66666666666666</c:v>
                </c:pt>
                <c:pt idx="2">
                  <c:v>221.66666666666666</c:v>
                </c:pt>
              </c:numCache>
            </c:numRef>
          </c:val>
          <c:shape val="cylinder"/>
          <c:extLst xmlns:c16r2="http://schemas.microsoft.com/office/drawing/2015/06/chart">
            <c:ext xmlns:c16="http://schemas.microsoft.com/office/drawing/2014/chart" uri="{C3380CC4-5D6E-409C-BE32-E72D297353CC}">
              <c16:uniqueId val="{00000000-0B80-42DF-B7B6-84B441A6717D}"/>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Matrícula!$B$34:$B$36</c:f>
              <c:strCache>
                <c:ptCount val="3"/>
                <c:pt idx="0">
                  <c:v>CBI</c:v>
                </c:pt>
                <c:pt idx="1">
                  <c:v>CBS</c:v>
                </c:pt>
                <c:pt idx="2">
                  <c:v>CSH</c:v>
                </c:pt>
              </c:strCache>
            </c:strRef>
          </c:cat>
          <c:val>
            <c:numRef>
              <c:f>Matrícula!$J$34:$J$36</c:f>
              <c:numCache>
                <c:formatCode>#,##0</c:formatCode>
                <c:ptCount val="3"/>
                <c:pt idx="0">
                  <c:v>243.66666666666666</c:v>
                </c:pt>
                <c:pt idx="1">
                  <c:v>254</c:v>
                </c:pt>
                <c:pt idx="2">
                  <c:v>265.66666666666669</c:v>
                </c:pt>
              </c:numCache>
            </c:numRef>
          </c:val>
          <c:shape val="cylinder"/>
          <c:extLst xmlns:c16r2="http://schemas.microsoft.com/office/drawing/2015/06/chart">
            <c:ext xmlns:c16="http://schemas.microsoft.com/office/drawing/2014/chart" uri="{C3380CC4-5D6E-409C-BE32-E72D297353CC}">
              <c16:uniqueId val="{00000000-361A-410E-9DCB-DEDD98168E02}"/>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Matrícula!$B$34:$B$36</c:f>
              <c:strCache>
                <c:ptCount val="3"/>
                <c:pt idx="0">
                  <c:v>CBI</c:v>
                </c:pt>
                <c:pt idx="1">
                  <c:v>CBS</c:v>
                </c:pt>
                <c:pt idx="2">
                  <c:v>CSH</c:v>
                </c:pt>
              </c:strCache>
            </c:strRef>
          </c:cat>
          <c:val>
            <c:numRef>
              <c:f>Matrícula!$K$34:$K$36</c:f>
              <c:numCache>
                <c:formatCode>#,##0</c:formatCode>
                <c:ptCount val="3"/>
                <c:pt idx="0">
                  <c:v>301.66666666666669</c:v>
                </c:pt>
                <c:pt idx="1">
                  <c:v>316.66666666666669</c:v>
                </c:pt>
                <c:pt idx="2">
                  <c:v>314</c:v>
                </c:pt>
              </c:numCache>
            </c:numRef>
          </c:val>
          <c:shape val="cylinder"/>
          <c:extLst xmlns:c16r2="http://schemas.microsoft.com/office/drawing/2015/06/chart">
            <c:ext xmlns:c16="http://schemas.microsoft.com/office/drawing/2014/chart" uri="{C3380CC4-5D6E-409C-BE32-E72D297353CC}">
              <c16:uniqueId val="{00000000-A8C0-4332-8168-923BEFC879C0}"/>
            </c:ext>
          </c:extLst>
        </c:ser>
        <c:ser>
          <c:idx val="9"/>
          <c:order val="9"/>
          <c:tx>
            <c:strRef>
              <c:f>Matrícula!$L$23</c:f>
              <c:strCache>
                <c:ptCount val="1"/>
                <c:pt idx="0">
                  <c:v>2020</c:v>
                </c:pt>
              </c:strCache>
            </c:strRef>
          </c:tx>
          <c:spPr>
            <a:solidFill>
              <a:schemeClr val="accent4">
                <a:lumMod val="60000"/>
              </a:schemeClr>
            </a:solidFill>
            <a:ln>
              <a:noFill/>
            </a:ln>
            <a:effectLst/>
            <a:sp3d/>
          </c:spPr>
          <c:invertIfNegative val="0"/>
          <c:cat>
            <c:strRef>
              <c:f>Matrícula!$B$34:$B$36</c:f>
              <c:strCache>
                <c:ptCount val="3"/>
                <c:pt idx="0">
                  <c:v>CBI</c:v>
                </c:pt>
                <c:pt idx="1">
                  <c:v>CBS</c:v>
                </c:pt>
                <c:pt idx="2">
                  <c:v>CSH</c:v>
                </c:pt>
              </c:strCache>
            </c:strRef>
          </c:cat>
          <c:val>
            <c:numRef>
              <c:f>Matrícula!$L$34:$L$36</c:f>
              <c:numCache>
                <c:formatCode>#,##0</c:formatCode>
                <c:ptCount val="3"/>
                <c:pt idx="0">
                  <c:v>375.66666666666669</c:v>
                </c:pt>
                <c:pt idx="1">
                  <c:v>368</c:v>
                </c:pt>
                <c:pt idx="2">
                  <c:v>381</c:v>
                </c:pt>
              </c:numCache>
            </c:numRef>
          </c:val>
          <c:shape val="cylinder"/>
          <c:extLst xmlns:c16r2="http://schemas.microsoft.com/office/drawing/2015/06/chart">
            <c:ext xmlns:c16="http://schemas.microsoft.com/office/drawing/2014/chart" uri="{C3380CC4-5D6E-409C-BE32-E72D297353CC}">
              <c16:uniqueId val="{00000001-1673-4D97-87BC-FF230A320D0E}"/>
            </c:ext>
          </c:extLst>
        </c:ser>
        <c:ser>
          <c:idx val="10"/>
          <c:order val="10"/>
          <c:tx>
            <c:strRef>
              <c:f>Matrícula!$M$23</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Matrícula!$B$34:$B$36</c:f>
              <c:strCache>
                <c:ptCount val="3"/>
                <c:pt idx="0">
                  <c:v>CBI</c:v>
                </c:pt>
                <c:pt idx="1">
                  <c:v>CBS</c:v>
                </c:pt>
                <c:pt idx="2">
                  <c:v>CSH</c:v>
                </c:pt>
              </c:strCache>
            </c:strRef>
          </c:cat>
          <c:val>
            <c:numRef>
              <c:f>Matrícula!$M$34:$M$36</c:f>
              <c:numCache>
                <c:formatCode>#,##0</c:formatCode>
                <c:ptCount val="3"/>
                <c:pt idx="0">
                  <c:v>432</c:v>
                </c:pt>
                <c:pt idx="1">
                  <c:v>440.33333333333331</c:v>
                </c:pt>
                <c:pt idx="2">
                  <c:v>410</c:v>
                </c:pt>
              </c:numCache>
            </c:numRef>
          </c:val>
          <c:shape val="cylinder"/>
          <c:extLst xmlns:c16r2="http://schemas.microsoft.com/office/drawing/2015/06/chart">
            <c:ext xmlns:c16="http://schemas.microsoft.com/office/drawing/2014/chart" uri="{C3380CC4-5D6E-409C-BE32-E72D297353CC}">
              <c16:uniqueId val="{00000000-332F-CB49-91B4-3649DCF4C4AF}"/>
            </c:ext>
          </c:extLst>
        </c:ser>
        <c:dLbls>
          <c:showLegendKey val="0"/>
          <c:showVal val="0"/>
          <c:showCatName val="0"/>
          <c:showSerName val="0"/>
          <c:showPercent val="0"/>
          <c:showBubbleSize val="0"/>
        </c:dLbls>
        <c:gapWidth val="219"/>
        <c:shape val="box"/>
        <c:axId val="139408240"/>
        <c:axId val="139396272"/>
        <c:axId val="0"/>
      </c:bar3DChart>
      <c:catAx>
        <c:axId val="13940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6272"/>
        <c:crosses val="autoZero"/>
        <c:auto val="1"/>
        <c:lblAlgn val="ctr"/>
        <c:lblOffset val="100"/>
        <c:noMultiLvlLbl val="0"/>
      </c:catAx>
      <c:valAx>
        <c:axId val="139396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UAML</a:t>
            </a:r>
          </a:p>
        </c:rich>
      </c:tx>
      <c:layout>
        <c:manualLayout>
          <c:xMode val="edge"/>
          <c:yMode val="edge"/>
          <c:x val="0.38993044705494528"/>
          <c:y val="2.593630011959464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Matrícula!$B$37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Matrícula!$C$23:$M$23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Matrícula!$C$37:$M$37</c:f>
              <c:numCache>
                <c:formatCode>#,##0</c:formatCode>
                <c:ptCount val="11"/>
                <c:pt idx="0">
                  <c:v>123</c:v>
                </c:pt>
                <c:pt idx="1">
                  <c:v>162.33333333333334</c:v>
                </c:pt>
                <c:pt idx="2">
                  <c:v>268</c:v>
                </c:pt>
                <c:pt idx="3">
                  <c:v>358.66666666666669</c:v>
                </c:pt>
                <c:pt idx="4">
                  <c:v>429.33333333333331</c:v>
                </c:pt>
                <c:pt idx="5">
                  <c:v>520</c:v>
                </c:pt>
                <c:pt idx="6">
                  <c:v>639.33333333333337</c:v>
                </c:pt>
                <c:pt idx="7">
                  <c:v>763.33333333333337</c:v>
                </c:pt>
                <c:pt idx="8">
                  <c:v>932.33333333333337</c:v>
                </c:pt>
                <c:pt idx="9">
                  <c:v>1124.6666666666667</c:v>
                </c:pt>
                <c:pt idx="10">
                  <c:v>1174</c:v>
                </c:pt>
              </c:numCache>
            </c:numRef>
          </c:yVal>
          <c:smooth val="0"/>
          <c:extLst xmlns:c16r2="http://schemas.microsoft.com/office/drawing/2015/06/chart">
            <c:ext xmlns:c16="http://schemas.microsoft.com/office/drawing/2014/chart" uri="{C3380CC4-5D6E-409C-BE32-E72D297353CC}">
              <c16:uniqueId val="{00000000-E1E7-4DC9-9FA0-619859FAABFC}"/>
            </c:ext>
          </c:extLst>
        </c:ser>
        <c:dLbls>
          <c:showLegendKey val="0"/>
          <c:showVal val="0"/>
          <c:showCatName val="0"/>
          <c:showSerName val="0"/>
          <c:showPercent val="0"/>
          <c:showBubbleSize val="0"/>
        </c:dLbls>
        <c:axId val="139396816"/>
        <c:axId val="139397360"/>
      </c:scatterChart>
      <c:valAx>
        <c:axId val="139396816"/>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7360"/>
        <c:crosses val="autoZero"/>
        <c:crossBetween val="midCat"/>
      </c:valAx>
      <c:valAx>
        <c:axId val="13939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6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Aspirantes!$C$24</c:f>
              <c:strCache>
                <c:ptCount val="1"/>
                <c:pt idx="0">
                  <c:v>2011</c:v>
                </c:pt>
              </c:strCache>
            </c:strRef>
          </c:tx>
          <c:spPr>
            <a:solidFill>
              <a:srgbClr val="FFCCFF"/>
            </a:solidFill>
            <a:ln>
              <a:noFill/>
            </a:ln>
            <a:effectLst/>
            <a:sp3d/>
          </c:spPr>
          <c:invertIfNegative val="0"/>
          <c:cat>
            <c:strRef>
              <c:f>Aspirantes!$B$35:$B$38</c:f>
              <c:strCache>
                <c:ptCount val="4"/>
                <c:pt idx="0">
                  <c:v>DCBI</c:v>
                </c:pt>
                <c:pt idx="1">
                  <c:v>DCBS</c:v>
                </c:pt>
                <c:pt idx="2">
                  <c:v>DCSH</c:v>
                </c:pt>
                <c:pt idx="3">
                  <c:v>UAML</c:v>
                </c:pt>
              </c:strCache>
            </c:strRef>
          </c:cat>
          <c:val>
            <c:numRef>
              <c:f>Aspirantes!$C$35:$C$38</c:f>
              <c:numCache>
                <c:formatCode>#,##0</c:formatCode>
                <c:ptCount val="4"/>
                <c:pt idx="0">
                  <c:v>68</c:v>
                </c:pt>
                <c:pt idx="1">
                  <c:v>175</c:v>
                </c:pt>
                <c:pt idx="2">
                  <c:v>169</c:v>
                </c:pt>
                <c:pt idx="3">
                  <c:v>412</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Aspirantes!$D$24</c:f>
              <c:strCache>
                <c:ptCount val="1"/>
                <c:pt idx="0">
                  <c:v>2012</c:v>
                </c:pt>
              </c:strCache>
            </c:strRef>
          </c:tx>
          <c:spPr>
            <a:solidFill>
              <a:srgbClr val="FF99FF"/>
            </a:solidFill>
            <a:ln>
              <a:noFill/>
            </a:ln>
            <a:effectLst/>
            <a:sp3d/>
          </c:spPr>
          <c:invertIfNegative val="0"/>
          <c:cat>
            <c:strRef>
              <c:f>Aspirantes!$B$35:$B$38</c:f>
              <c:strCache>
                <c:ptCount val="4"/>
                <c:pt idx="0">
                  <c:v>DCBI</c:v>
                </c:pt>
                <c:pt idx="1">
                  <c:v>DCBS</c:v>
                </c:pt>
                <c:pt idx="2">
                  <c:v>DCSH</c:v>
                </c:pt>
                <c:pt idx="3">
                  <c:v>UAML</c:v>
                </c:pt>
              </c:strCache>
            </c:strRef>
          </c:cat>
          <c:val>
            <c:numRef>
              <c:f>Aspirantes!$D$35:$D$38</c:f>
              <c:numCache>
                <c:formatCode>#,##0</c:formatCode>
                <c:ptCount val="4"/>
                <c:pt idx="0">
                  <c:v>35</c:v>
                </c:pt>
                <c:pt idx="1">
                  <c:v>74</c:v>
                </c:pt>
                <c:pt idx="2" formatCode="General">
                  <c:v>72</c:v>
                </c:pt>
                <c:pt idx="3">
                  <c:v>181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Aspirantes!$E$24</c:f>
              <c:strCache>
                <c:ptCount val="1"/>
                <c:pt idx="0">
                  <c:v>2013</c:v>
                </c:pt>
              </c:strCache>
            </c:strRef>
          </c:tx>
          <c:spPr>
            <a:solidFill>
              <a:srgbClr val="FF66FF"/>
            </a:solidFill>
            <a:ln>
              <a:noFill/>
            </a:ln>
            <a:effectLst/>
            <a:sp3d/>
          </c:spPr>
          <c:invertIfNegative val="0"/>
          <c:cat>
            <c:strRef>
              <c:f>Aspirantes!$B$35:$B$38</c:f>
              <c:strCache>
                <c:ptCount val="4"/>
                <c:pt idx="0">
                  <c:v>DCBI</c:v>
                </c:pt>
                <c:pt idx="1">
                  <c:v>DCBS</c:v>
                </c:pt>
                <c:pt idx="2">
                  <c:v>DCSH</c:v>
                </c:pt>
                <c:pt idx="3">
                  <c:v>UAML</c:v>
                </c:pt>
              </c:strCache>
            </c:strRef>
          </c:cat>
          <c:val>
            <c:numRef>
              <c:f>Aspirantes!$E$35:$E$38</c:f>
              <c:numCache>
                <c:formatCode>#,##0</c:formatCode>
                <c:ptCount val="4"/>
                <c:pt idx="0">
                  <c:v>61</c:v>
                </c:pt>
                <c:pt idx="1">
                  <c:v>160</c:v>
                </c:pt>
                <c:pt idx="2">
                  <c:v>224</c:v>
                </c:pt>
                <c:pt idx="3">
                  <c:v>445</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Aspirantes!$F$24</c:f>
              <c:strCache>
                <c:ptCount val="1"/>
                <c:pt idx="0">
                  <c:v>2014</c:v>
                </c:pt>
              </c:strCache>
            </c:strRef>
          </c:tx>
          <c:spPr>
            <a:solidFill>
              <a:srgbClr val="FF00FF"/>
            </a:solidFill>
            <a:ln>
              <a:noFill/>
            </a:ln>
            <a:effectLst/>
            <a:sp3d/>
          </c:spPr>
          <c:invertIfNegative val="0"/>
          <c:cat>
            <c:strRef>
              <c:f>Aspirantes!$B$35:$B$38</c:f>
              <c:strCache>
                <c:ptCount val="4"/>
                <c:pt idx="0">
                  <c:v>DCBI</c:v>
                </c:pt>
                <c:pt idx="1">
                  <c:v>DCBS</c:v>
                </c:pt>
                <c:pt idx="2">
                  <c:v>DCSH</c:v>
                </c:pt>
                <c:pt idx="3">
                  <c:v>UAML</c:v>
                </c:pt>
              </c:strCache>
            </c:strRef>
          </c:cat>
          <c:val>
            <c:numRef>
              <c:f>Aspirantes!$F$35:$F$38</c:f>
              <c:numCache>
                <c:formatCode>#,##0</c:formatCode>
                <c:ptCount val="4"/>
                <c:pt idx="0">
                  <c:v>72</c:v>
                </c:pt>
                <c:pt idx="1">
                  <c:v>98</c:v>
                </c:pt>
                <c:pt idx="2">
                  <c:v>328</c:v>
                </c:pt>
                <c:pt idx="3">
                  <c:v>498</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Aspirantes!$G$24</c:f>
              <c:strCache>
                <c:ptCount val="1"/>
                <c:pt idx="0">
                  <c:v>2015</c:v>
                </c:pt>
              </c:strCache>
            </c:strRef>
          </c:tx>
          <c:spPr>
            <a:solidFill>
              <a:srgbClr val="CC00FF"/>
            </a:solidFill>
            <a:ln>
              <a:noFill/>
            </a:ln>
            <a:effectLst/>
            <a:sp3d/>
          </c:spPr>
          <c:invertIfNegative val="0"/>
          <c:cat>
            <c:strRef>
              <c:f>Aspirantes!$B$35:$B$38</c:f>
              <c:strCache>
                <c:ptCount val="4"/>
                <c:pt idx="0">
                  <c:v>DCBI</c:v>
                </c:pt>
                <c:pt idx="1">
                  <c:v>DCBS</c:v>
                </c:pt>
                <c:pt idx="2">
                  <c:v>DCSH</c:v>
                </c:pt>
                <c:pt idx="3">
                  <c:v>UAML</c:v>
                </c:pt>
              </c:strCache>
            </c:strRef>
          </c:cat>
          <c:val>
            <c:numRef>
              <c:f>Aspirantes!$G$35:$G$38</c:f>
              <c:numCache>
                <c:formatCode>#,##0</c:formatCode>
                <c:ptCount val="4"/>
                <c:pt idx="0">
                  <c:v>90</c:v>
                </c:pt>
                <c:pt idx="1">
                  <c:v>192</c:v>
                </c:pt>
                <c:pt idx="2">
                  <c:v>442</c:v>
                </c:pt>
                <c:pt idx="3">
                  <c:v>724</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Aspirantes!$H$24</c:f>
              <c:strCache>
                <c:ptCount val="1"/>
                <c:pt idx="0">
                  <c:v>2016</c:v>
                </c:pt>
              </c:strCache>
            </c:strRef>
          </c:tx>
          <c:spPr>
            <a:solidFill>
              <a:srgbClr val="9900CC"/>
            </a:solidFill>
            <a:ln>
              <a:noFill/>
            </a:ln>
            <a:effectLst/>
            <a:sp3d/>
          </c:spPr>
          <c:invertIfNegative val="0"/>
          <c:cat>
            <c:strRef>
              <c:f>Aspirantes!$B$35:$B$38</c:f>
              <c:strCache>
                <c:ptCount val="4"/>
                <c:pt idx="0">
                  <c:v>DCBI</c:v>
                </c:pt>
                <c:pt idx="1">
                  <c:v>DCBS</c:v>
                </c:pt>
                <c:pt idx="2">
                  <c:v>DCSH</c:v>
                </c:pt>
                <c:pt idx="3">
                  <c:v>UAML</c:v>
                </c:pt>
              </c:strCache>
            </c:strRef>
          </c:cat>
          <c:val>
            <c:numRef>
              <c:f>Aspirantes!$H$35:$H$38</c:f>
              <c:numCache>
                <c:formatCode>#,##0</c:formatCode>
                <c:ptCount val="4"/>
                <c:pt idx="0">
                  <c:v>91</c:v>
                </c:pt>
                <c:pt idx="1">
                  <c:v>240</c:v>
                </c:pt>
                <c:pt idx="2">
                  <c:v>506</c:v>
                </c:pt>
                <c:pt idx="3">
                  <c:v>837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Aspirantes!$I$24</c:f>
              <c:strCache>
                <c:ptCount val="1"/>
                <c:pt idx="0">
                  <c:v>2017</c:v>
                </c:pt>
              </c:strCache>
            </c:strRef>
          </c:tx>
          <c:spPr>
            <a:solidFill>
              <a:srgbClr val="660066"/>
            </a:solidFill>
            <a:ln>
              <a:noFill/>
            </a:ln>
            <a:effectLst/>
            <a:sp3d/>
          </c:spPr>
          <c:invertIfNegative val="0"/>
          <c:cat>
            <c:strRef>
              <c:f>Aspirantes!$B$35:$B$38</c:f>
              <c:strCache>
                <c:ptCount val="4"/>
                <c:pt idx="0">
                  <c:v>DCBI</c:v>
                </c:pt>
                <c:pt idx="1">
                  <c:v>DCBS</c:v>
                </c:pt>
                <c:pt idx="2">
                  <c:v>DCSH</c:v>
                </c:pt>
                <c:pt idx="3">
                  <c:v>UAML</c:v>
                </c:pt>
              </c:strCache>
            </c:strRef>
          </c:cat>
          <c:val>
            <c:numRef>
              <c:f>Aspirantes!$I$35:$I$38</c:f>
              <c:numCache>
                <c:formatCode>#,##0</c:formatCode>
                <c:ptCount val="4"/>
                <c:pt idx="0">
                  <c:v>400</c:v>
                </c:pt>
                <c:pt idx="1">
                  <c:v>514</c:v>
                </c:pt>
                <c:pt idx="2">
                  <c:v>436</c:v>
                </c:pt>
                <c:pt idx="3">
                  <c:v>1350</c:v>
                </c:pt>
              </c:numCache>
            </c:numRef>
          </c:val>
          <c:shape val="cylinder"/>
          <c:extLst xmlns:c16r2="http://schemas.microsoft.com/office/drawing/2015/06/chart">
            <c:ext xmlns:c16="http://schemas.microsoft.com/office/drawing/2014/chart" uri="{C3380CC4-5D6E-409C-BE32-E72D297353CC}">
              <c16:uniqueId val="{00000000-7C66-4561-B36F-A301D86CAADF}"/>
            </c:ext>
          </c:extLst>
        </c:ser>
        <c:ser>
          <c:idx val="7"/>
          <c:order val="7"/>
          <c:tx>
            <c:strRef>
              <c:f>Aspirantes!$J$24</c:f>
              <c:strCache>
                <c:ptCount val="1"/>
                <c:pt idx="0">
                  <c:v>2018</c:v>
                </c:pt>
              </c:strCache>
            </c:strRef>
          </c:tx>
          <c:spPr>
            <a:solidFill>
              <a:sysClr val="window" lastClr="FFFFFF">
                <a:lumMod val="50000"/>
              </a:sysClr>
            </a:solidFill>
            <a:ln>
              <a:noFill/>
            </a:ln>
            <a:effectLst/>
            <a:sp3d/>
          </c:spPr>
          <c:invertIfNegative val="0"/>
          <c:cat>
            <c:strRef>
              <c:f>Aspirantes!$B$35:$B$38</c:f>
              <c:strCache>
                <c:ptCount val="4"/>
                <c:pt idx="0">
                  <c:v>DCBI</c:v>
                </c:pt>
                <c:pt idx="1">
                  <c:v>DCBS</c:v>
                </c:pt>
                <c:pt idx="2">
                  <c:v>DCSH</c:v>
                </c:pt>
                <c:pt idx="3">
                  <c:v>UAML</c:v>
                </c:pt>
              </c:strCache>
            </c:strRef>
          </c:cat>
          <c:val>
            <c:numRef>
              <c:f>Aspirantes!$J$35:$J$38</c:f>
              <c:numCache>
                <c:formatCode>#,##0</c:formatCode>
                <c:ptCount val="4"/>
                <c:pt idx="0">
                  <c:v>495</c:v>
                </c:pt>
                <c:pt idx="1">
                  <c:v>934</c:v>
                </c:pt>
                <c:pt idx="2">
                  <c:v>566</c:v>
                </c:pt>
                <c:pt idx="3">
                  <c:v>1995</c:v>
                </c:pt>
              </c:numCache>
            </c:numRef>
          </c:val>
          <c:shape val="cylinder"/>
          <c:extLst xmlns:c16r2="http://schemas.microsoft.com/office/drawing/2015/06/chart">
            <c:ext xmlns:c16="http://schemas.microsoft.com/office/drawing/2014/chart" uri="{C3380CC4-5D6E-409C-BE32-E72D297353CC}">
              <c16:uniqueId val="{00000000-3044-452D-A32A-2870DEE4FABC}"/>
            </c:ext>
          </c:extLst>
        </c:ser>
        <c:ser>
          <c:idx val="8"/>
          <c:order val="8"/>
          <c:tx>
            <c:strRef>
              <c:f>Aspirantes!$K$24</c:f>
              <c:strCache>
                <c:ptCount val="1"/>
                <c:pt idx="0">
                  <c:v>2019</c:v>
                </c:pt>
              </c:strCache>
            </c:strRef>
          </c:tx>
          <c:spPr>
            <a:solidFill>
              <a:srgbClr val="8064A2">
                <a:lumMod val="40000"/>
                <a:lumOff val="60000"/>
              </a:srgbClr>
            </a:solidFill>
            <a:ln>
              <a:noFill/>
            </a:ln>
            <a:effectLst/>
            <a:sp3d/>
          </c:spPr>
          <c:invertIfNegative val="0"/>
          <c:dPt>
            <c:idx val="3"/>
            <c:invertIfNegative val="0"/>
            <c:bubble3D val="0"/>
            <c:spPr>
              <a:solidFill>
                <a:srgbClr val="8064A2">
                  <a:lumMod val="60000"/>
                  <a:lumOff val="40000"/>
                </a:srgbClr>
              </a:solidFill>
              <a:ln>
                <a:noFill/>
              </a:ln>
              <a:effectLst/>
              <a:sp3d/>
            </c:spPr>
            <c:extLst xmlns:c16r2="http://schemas.microsoft.com/office/drawing/2015/06/chart">
              <c:ext xmlns:c16="http://schemas.microsoft.com/office/drawing/2014/chart" uri="{C3380CC4-5D6E-409C-BE32-E72D297353CC}">
                <c16:uniqueId val="{00000001-A873-4C2A-81EC-E17BC529190E}"/>
              </c:ext>
            </c:extLst>
          </c:dPt>
          <c:cat>
            <c:strRef>
              <c:f>Aspirantes!$B$35:$B$38</c:f>
              <c:strCache>
                <c:ptCount val="4"/>
                <c:pt idx="0">
                  <c:v>DCBI</c:v>
                </c:pt>
                <c:pt idx="1">
                  <c:v>DCBS</c:v>
                </c:pt>
                <c:pt idx="2">
                  <c:v>DCSH</c:v>
                </c:pt>
                <c:pt idx="3">
                  <c:v>UAML</c:v>
                </c:pt>
              </c:strCache>
            </c:strRef>
          </c:cat>
          <c:val>
            <c:numRef>
              <c:f>Aspirantes!$K$35:$K$38</c:f>
              <c:numCache>
                <c:formatCode>#,##0</c:formatCode>
                <c:ptCount val="4"/>
                <c:pt idx="0">
                  <c:v>620</c:v>
                </c:pt>
                <c:pt idx="1">
                  <c:v>932</c:v>
                </c:pt>
                <c:pt idx="2">
                  <c:v>524</c:v>
                </c:pt>
                <c:pt idx="3">
                  <c:v>2076</c:v>
                </c:pt>
              </c:numCache>
            </c:numRef>
          </c:val>
          <c:shape val="cylinder"/>
          <c:extLst xmlns:c16r2="http://schemas.microsoft.com/office/drawing/2015/06/chart">
            <c:ext xmlns:c16="http://schemas.microsoft.com/office/drawing/2014/chart" uri="{C3380CC4-5D6E-409C-BE32-E72D297353CC}">
              <c16:uniqueId val="{00000002-A873-4C2A-81EC-E17BC529190E}"/>
            </c:ext>
          </c:extLst>
        </c:ser>
        <c:ser>
          <c:idx val="9"/>
          <c:order val="9"/>
          <c:tx>
            <c:strRef>
              <c:f>Aspirantes!$L$24</c:f>
              <c:strCache>
                <c:ptCount val="1"/>
                <c:pt idx="0">
                  <c:v>2020</c:v>
                </c:pt>
              </c:strCache>
            </c:strRef>
          </c:tx>
          <c:spPr>
            <a:solidFill>
              <a:schemeClr val="accent4">
                <a:lumMod val="60000"/>
              </a:schemeClr>
            </a:solidFill>
            <a:ln>
              <a:noFill/>
            </a:ln>
            <a:effectLst/>
            <a:sp3d/>
          </c:spPr>
          <c:invertIfNegative val="0"/>
          <c:cat>
            <c:strRef>
              <c:f>Aspirantes!$B$35:$B$38</c:f>
              <c:strCache>
                <c:ptCount val="4"/>
                <c:pt idx="0">
                  <c:v>DCBI</c:v>
                </c:pt>
                <c:pt idx="1">
                  <c:v>DCBS</c:v>
                </c:pt>
                <c:pt idx="2">
                  <c:v>DCSH</c:v>
                </c:pt>
                <c:pt idx="3">
                  <c:v>UAML</c:v>
                </c:pt>
              </c:strCache>
            </c:strRef>
          </c:cat>
          <c:val>
            <c:numRef>
              <c:f>Aspirantes!$L$35:$L$38</c:f>
              <c:numCache>
                <c:formatCode>#,##0</c:formatCode>
                <c:ptCount val="4"/>
                <c:pt idx="0">
                  <c:v>623</c:v>
                </c:pt>
                <c:pt idx="1">
                  <c:v>886</c:v>
                </c:pt>
                <c:pt idx="2">
                  <c:v>509</c:v>
                </c:pt>
                <c:pt idx="3">
                  <c:v>2018</c:v>
                </c:pt>
              </c:numCache>
            </c:numRef>
          </c:val>
          <c:shape val="cylinder"/>
          <c:extLst xmlns:c16r2="http://schemas.microsoft.com/office/drawing/2015/06/chart">
            <c:ext xmlns:c16="http://schemas.microsoft.com/office/drawing/2014/chart" uri="{C3380CC4-5D6E-409C-BE32-E72D297353CC}">
              <c16:uniqueId val="{00000003-B0B1-41F1-9D07-4D1E191CBE8C}"/>
            </c:ext>
          </c:extLst>
        </c:ser>
        <c:ser>
          <c:idx val="10"/>
          <c:order val="10"/>
          <c:tx>
            <c:strRef>
              <c:f>Aspirantes!$M$24</c:f>
              <c:strCache>
                <c:ptCount val="1"/>
                <c:pt idx="0">
                  <c:v>2021</c:v>
                </c:pt>
              </c:strCache>
            </c:strRef>
          </c:tx>
          <c:spPr>
            <a:solidFill>
              <a:sysClr val="window" lastClr="FFFFFF">
                <a:lumMod val="85000"/>
              </a:sysClr>
            </a:solidFill>
            <a:ln w="15875">
              <a:solidFill>
                <a:srgbClr val="1F497D">
                  <a:lumMod val="50000"/>
                </a:srgbClr>
              </a:solidFill>
            </a:ln>
            <a:effectLst/>
            <a:sp3d contourW="15875">
              <a:contourClr>
                <a:srgbClr val="1F497D">
                  <a:lumMod val="50000"/>
                </a:srgbClr>
              </a:contourClr>
            </a:sp3d>
          </c:spPr>
          <c:invertIfNegative val="0"/>
          <c:cat>
            <c:strRef>
              <c:f>Aspirantes!$B$35:$B$38</c:f>
              <c:strCache>
                <c:ptCount val="4"/>
                <c:pt idx="0">
                  <c:v>DCBI</c:v>
                </c:pt>
                <c:pt idx="1">
                  <c:v>DCBS</c:v>
                </c:pt>
                <c:pt idx="2">
                  <c:v>DCSH</c:v>
                </c:pt>
                <c:pt idx="3">
                  <c:v>UAML</c:v>
                </c:pt>
              </c:strCache>
            </c:strRef>
          </c:cat>
          <c:val>
            <c:numRef>
              <c:f>Aspirantes!$M$35:$M$38</c:f>
              <c:numCache>
                <c:formatCode>#,##0</c:formatCode>
                <c:ptCount val="4"/>
                <c:pt idx="0">
                  <c:v>423</c:v>
                </c:pt>
                <c:pt idx="1">
                  <c:v>732</c:v>
                </c:pt>
                <c:pt idx="2">
                  <c:v>484</c:v>
                </c:pt>
                <c:pt idx="3">
                  <c:v>1639</c:v>
                </c:pt>
              </c:numCache>
            </c:numRef>
          </c:val>
          <c:shape val="cylinder"/>
          <c:extLst xmlns:c16r2="http://schemas.microsoft.com/office/drawing/2015/06/chart">
            <c:ext xmlns:c16="http://schemas.microsoft.com/office/drawing/2014/chart" uri="{C3380CC4-5D6E-409C-BE32-E72D297353CC}">
              <c16:uniqueId val="{00000000-93DA-5E44-91A7-5CFFFAA80D1E}"/>
            </c:ext>
          </c:extLst>
        </c:ser>
        <c:dLbls>
          <c:showLegendKey val="0"/>
          <c:showVal val="0"/>
          <c:showCatName val="0"/>
          <c:showSerName val="0"/>
          <c:showPercent val="0"/>
          <c:showBubbleSize val="0"/>
        </c:dLbls>
        <c:gapWidth val="219"/>
        <c:shape val="box"/>
        <c:axId val="198526704"/>
        <c:axId val="198521808"/>
        <c:axId val="0"/>
      </c:bar3DChart>
      <c:catAx>
        <c:axId val="1985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1808"/>
        <c:crosses val="autoZero"/>
        <c:auto val="1"/>
        <c:lblAlgn val="ctr"/>
        <c:lblOffset val="100"/>
        <c:noMultiLvlLbl val="0"/>
      </c:catAx>
      <c:valAx>
        <c:axId val="19852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Promedio </a:t>
            </a:r>
            <a:r>
              <a:rPr lang="es-MX"/>
              <a:t>por Licenciatura UAM L</a:t>
            </a:r>
          </a:p>
        </c:rich>
      </c:tx>
      <c:layout>
        <c:manualLayout>
          <c:xMode val="edge"/>
          <c:yMode val="edge"/>
          <c:x val="0.23746377077500994"/>
          <c:y val="1.456165590135055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Matrícula!$B$51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Matrícula!$C$23:$M$23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Matrícula!$C$51:$M$51</c:f>
              <c:numCache>
                <c:formatCode>#,##0</c:formatCode>
                <c:ptCount val="11"/>
                <c:pt idx="0">
                  <c:v>41</c:v>
                </c:pt>
                <c:pt idx="1">
                  <c:v>54.111111111111114</c:v>
                </c:pt>
                <c:pt idx="2">
                  <c:v>67</c:v>
                </c:pt>
                <c:pt idx="3">
                  <c:v>89.666666666666671</c:v>
                </c:pt>
                <c:pt idx="4">
                  <c:v>107.33333333333333</c:v>
                </c:pt>
                <c:pt idx="5">
                  <c:v>130</c:v>
                </c:pt>
                <c:pt idx="6">
                  <c:v>106.55555555555556</c:v>
                </c:pt>
                <c:pt idx="7">
                  <c:v>84.814814814814824</c:v>
                </c:pt>
                <c:pt idx="8">
                  <c:v>103.5925925925926</c:v>
                </c:pt>
                <c:pt idx="9">
                  <c:v>124.96296296296298</c:v>
                </c:pt>
                <c:pt idx="10">
                  <c:v>142.48148148148147</c:v>
                </c:pt>
              </c:numCache>
            </c:numRef>
          </c:yVal>
          <c:smooth val="0"/>
          <c:extLst xmlns:c16r2="http://schemas.microsoft.com/office/drawing/2015/06/chart">
            <c:ext xmlns:c16="http://schemas.microsoft.com/office/drawing/2014/chart" uri="{C3380CC4-5D6E-409C-BE32-E72D297353CC}">
              <c16:uniqueId val="{00000004-CE50-4D71-B3BD-A300A822C105}"/>
            </c:ext>
          </c:extLst>
        </c:ser>
        <c:dLbls>
          <c:showLegendKey val="0"/>
          <c:showVal val="0"/>
          <c:showCatName val="0"/>
          <c:showSerName val="0"/>
          <c:showPercent val="0"/>
          <c:showBubbleSize val="0"/>
        </c:dLbls>
        <c:axId val="139399536"/>
        <c:axId val="139400080"/>
      </c:scatterChart>
      <c:valAx>
        <c:axId val="139399536"/>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0080"/>
        <c:crosses val="autoZero"/>
        <c:crossBetween val="midCat"/>
      </c:valAx>
      <c:valAx>
        <c:axId val="139400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9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2021 / </a:t>
            </a:r>
            <a:r>
              <a:rPr lang="es-MX" sz="1680" b="0" i="0" u="none" strike="noStrike" baseline="0">
                <a:effectLst/>
              </a:rPr>
              <a:t>Matrícula </a:t>
            </a:r>
            <a:r>
              <a:rPr lang="es-MX"/>
              <a:t>2019</a:t>
            </a:r>
          </a:p>
        </c:rich>
      </c:tx>
      <c:layout>
        <c:manualLayout>
          <c:xMode val="edge"/>
          <c:yMode val="edge"/>
          <c:x val="0.3006427781343457"/>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Matrícula!$O$23</c:f>
              <c:strCache>
                <c:ptCount val="1"/>
                <c:pt idx="0">
                  <c:v>2021/2019</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Matrícula!$O$24:$O$32</c:f>
              <c:numCache>
                <c:formatCode>0%</c:formatCode>
                <c:ptCount val="9"/>
                <c:pt idx="0">
                  <c:v>0.99810606060606055</c:v>
                </c:pt>
                <c:pt idx="1">
                  <c:v>2.0571428571428569</c:v>
                </c:pt>
                <c:pt idx="2">
                  <c:v>2.8571428571428572</c:v>
                </c:pt>
                <c:pt idx="3">
                  <c:v>1</c:v>
                </c:pt>
                <c:pt idx="4">
                  <c:v>2.5178571428571428</c:v>
                </c:pt>
                <c:pt idx="5">
                  <c:v>2.3809523809523809</c:v>
                </c:pt>
                <c:pt idx="6">
                  <c:v>1.2723577235772356</c:v>
                </c:pt>
                <c:pt idx="7">
                  <c:v>1.2394067796610169</c:v>
                </c:pt>
                <c:pt idx="8">
                  <c:v>2.0675105485232068</c:v>
                </c:pt>
              </c:numCache>
            </c:numRef>
          </c:val>
          <c:shape val="cylinder"/>
          <c:extLst xmlns:c16r2="http://schemas.microsoft.com/office/drawing/2015/06/chart">
            <c:ext xmlns:c16="http://schemas.microsoft.com/office/drawing/2014/chart" uri="{C3380CC4-5D6E-409C-BE32-E72D297353CC}">
              <c16:uniqueId val="{00000000-CC4A-4F6F-ABAA-D8BA466A0BA8}"/>
            </c:ext>
          </c:extLst>
        </c:ser>
        <c:dLbls>
          <c:showLegendKey val="0"/>
          <c:showVal val="0"/>
          <c:showCatName val="0"/>
          <c:showSerName val="0"/>
          <c:showPercent val="0"/>
          <c:showBubbleSize val="0"/>
        </c:dLbls>
        <c:gapWidth val="219"/>
        <c:shape val="box"/>
        <c:axId val="139398448"/>
        <c:axId val="139398992"/>
        <c:axId val="0"/>
      </c:bar3DChart>
      <c:catAx>
        <c:axId val="139398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8992"/>
        <c:crosses val="autoZero"/>
        <c:auto val="1"/>
        <c:lblAlgn val="ctr"/>
        <c:lblOffset val="100"/>
        <c:noMultiLvlLbl val="0"/>
      </c:catAx>
      <c:valAx>
        <c:axId val="139398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39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2021 / </a:t>
            </a:r>
            <a:r>
              <a:rPr lang="es-MX" sz="1680" b="0" i="0" u="none" strike="noStrike" baseline="0">
                <a:effectLst/>
              </a:rPr>
              <a:t>Matrícula </a:t>
            </a:r>
            <a:r>
              <a:rPr lang="es-MX"/>
              <a:t>2019</a:t>
            </a:r>
          </a:p>
        </c:rich>
      </c:tx>
      <c:layout>
        <c:manualLayout>
          <c:xMode val="edge"/>
          <c:yMode val="edge"/>
          <c:x val="0.31244984910349727"/>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Matrícula!$O$23</c:f>
              <c:strCache>
                <c:ptCount val="1"/>
                <c:pt idx="0">
                  <c:v>2021/2019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F483-4B6D-A18E-E4AF3710F5D3}"/>
              </c:ext>
            </c:extLst>
          </c:dPt>
          <c:cat>
            <c:strRef>
              <c:f>Matrícula!$B$34:$B$37</c:f>
              <c:strCache>
                <c:ptCount val="4"/>
                <c:pt idx="0">
                  <c:v>CBI</c:v>
                </c:pt>
                <c:pt idx="1">
                  <c:v>CBS</c:v>
                </c:pt>
                <c:pt idx="2">
                  <c:v>CSH</c:v>
                </c:pt>
                <c:pt idx="3">
                  <c:v>UAML</c:v>
                </c:pt>
              </c:strCache>
            </c:strRef>
          </c:cat>
          <c:val>
            <c:numRef>
              <c:f>Matrícula!$O$34:$O$37</c:f>
              <c:numCache>
                <c:formatCode>0%</c:formatCode>
                <c:ptCount val="4"/>
                <c:pt idx="0">
                  <c:v>1.5417236662106704</c:v>
                </c:pt>
                <c:pt idx="1">
                  <c:v>1.4488188976377954</c:v>
                </c:pt>
                <c:pt idx="2">
                  <c:v>1.4341279799247175</c:v>
                </c:pt>
                <c:pt idx="3">
                  <c:v>1.4733624454148473</c:v>
                </c:pt>
              </c:numCache>
            </c:numRef>
          </c:val>
          <c:shape val="cylinder"/>
          <c:extLst xmlns:c16r2="http://schemas.microsoft.com/office/drawing/2015/06/chart">
            <c:ext xmlns:c16="http://schemas.microsoft.com/office/drawing/2014/chart" uri="{C3380CC4-5D6E-409C-BE32-E72D297353CC}">
              <c16:uniqueId val="{00000002-F483-4B6D-A18E-E4AF3710F5D3}"/>
            </c:ext>
          </c:extLst>
        </c:ser>
        <c:dLbls>
          <c:showLegendKey val="0"/>
          <c:showVal val="0"/>
          <c:showCatName val="0"/>
          <c:showSerName val="0"/>
          <c:showPercent val="0"/>
          <c:showBubbleSize val="0"/>
        </c:dLbls>
        <c:gapWidth val="219"/>
        <c:shape val="box"/>
        <c:axId val="139402800"/>
        <c:axId val="139400624"/>
        <c:axId val="0"/>
      </c:bar3DChart>
      <c:catAx>
        <c:axId val="139402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0624"/>
        <c:crosses val="autoZero"/>
        <c:auto val="1"/>
        <c:lblAlgn val="ctr"/>
        <c:lblOffset val="100"/>
        <c:noMultiLvlLbl val="0"/>
      </c:catAx>
      <c:valAx>
        <c:axId val="139400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promedio</a:t>
            </a:r>
            <a:r>
              <a:rPr lang="es-MX" baseline="0"/>
              <a:t> por División</a:t>
            </a:r>
            <a:r>
              <a:rPr lang="es-MX"/>
              <a:t> UAML</a:t>
            </a:r>
          </a:p>
        </c:rich>
      </c:tx>
      <c:layout>
        <c:manualLayout>
          <c:xMode val="edge"/>
          <c:yMode val="edge"/>
          <c:x val="0.32720498326469649"/>
          <c:y val="1.013664516952940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Matrícula!$B$48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Matrícula!$C$23:$M$23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Matrícula!$C$48:$M$48</c:f>
              <c:numCache>
                <c:formatCode>#,##0</c:formatCode>
                <c:ptCount val="11"/>
                <c:pt idx="0">
                  <c:v>41.5</c:v>
                </c:pt>
                <c:pt idx="1">
                  <c:v>58</c:v>
                </c:pt>
                <c:pt idx="2">
                  <c:v>89.333333333333329</c:v>
                </c:pt>
                <c:pt idx="3">
                  <c:v>102.66666666666667</c:v>
                </c:pt>
                <c:pt idx="4">
                  <c:v>120.33333333333333</c:v>
                </c:pt>
                <c:pt idx="5">
                  <c:v>142.33333333333334</c:v>
                </c:pt>
                <c:pt idx="6">
                  <c:v>97.5</c:v>
                </c:pt>
                <c:pt idx="7">
                  <c:v>81.222222222222214</c:v>
                </c:pt>
                <c:pt idx="8">
                  <c:v>100.55555555555556</c:v>
                </c:pt>
                <c:pt idx="9">
                  <c:v>125.22222222222223</c:v>
                </c:pt>
                <c:pt idx="10">
                  <c:v>144</c:v>
                </c:pt>
              </c:numCache>
            </c:numRef>
          </c:yVal>
          <c:smooth val="0"/>
          <c:extLst xmlns:c16r2="http://schemas.microsoft.com/office/drawing/2015/06/chart">
            <c:ext xmlns:c16="http://schemas.microsoft.com/office/drawing/2014/chart" uri="{C3380CC4-5D6E-409C-BE32-E72D297353CC}">
              <c16:uniqueId val="{00000000-1A73-47E9-8FB5-8E5FC7521533}"/>
            </c:ext>
          </c:extLst>
        </c:ser>
        <c:ser>
          <c:idx val="1"/>
          <c:order val="1"/>
          <c:tx>
            <c:strRef>
              <c:f>Matrícula!$B$49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Matrícula!$C$23:$M$23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Matrícula!$C$49:$M$49</c:f>
              <c:numCache>
                <c:formatCode>#,##0</c:formatCode>
                <c:ptCount val="11"/>
                <c:pt idx="0">
                  <c:v>41.5</c:v>
                </c:pt>
                <c:pt idx="1">
                  <c:v>50.333333333333336</c:v>
                </c:pt>
                <c:pt idx="2">
                  <c:v>81.666666666666671</c:v>
                </c:pt>
                <c:pt idx="3">
                  <c:v>119.33333333333333</c:v>
                </c:pt>
                <c:pt idx="4">
                  <c:v>152.33333333333334</c:v>
                </c:pt>
                <c:pt idx="5">
                  <c:v>190.66666666666666</c:v>
                </c:pt>
                <c:pt idx="6">
                  <c:v>111.33333333333333</c:v>
                </c:pt>
                <c:pt idx="7">
                  <c:v>84.666666666666671</c:v>
                </c:pt>
                <c:pt idx="8">
                  <c:v>105.55555555555556</c:v>
                </c:pt>
                <c:pt idx="9">
                  <c:v>122.66666666666667</c:v>
                </c:pt>
                <c:pt idx="10">
                  <c:v>146.77777777777777</c:v>
                </c:pt>
              </c:numCache>
            </c:numRef>
          </c:yVal>
          <c:smooth val="0"/>
          <c:extLst xmlns:c16r2="http://schemas.microsoft.com/office/drawing/2015/06/chart">
            <c:ext xmlns:c16="http://schemas.microsoft.com/office/drawing/2014/chart" uri="{C3380CC4-5D6E-409C-BE32-E72D297353CC}">
              <c16:uniqueId val="{00000001-1A73-47E9-8FB5-8E5FC7521533}"/>
            </c:ext>
          </c:extLst>
        </c:ser>
        <c:ser>
          <c:idx val="2"/>
          <c:order val="2"/>
          <c:tx>
            <c:strRef>
              <c:f>Matrícula!$B$50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Matrícula!$C$23:$M$23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Matrícula!$C$50:$M$50</c:f>
              <c:numCache>
                <c:formatCode>#,##0</c:formatCode>
                <c:ptCount val="11"/>
                <c:pt idx="0">
                  <c:v>40</c:v>
                </c:pt>
                <c:pt idx="1">
                  <c:v>54</c:v>
                </c:pt>
                <c:pt idx="2">
                  <c:v>48.5</c:v>
                </c:pt>
                <c:pt idx="3">
                  <c:v>68.333333333333329</c:v>
                </c:pt>
                <c:pt idx="4">
                  <c:v>78.333333333333329</c:v>
                </c:pt>
                <c:pt idx="5">
                  <c:v>93.5</c:v>
                </c:pt>
                <c:pt idx="6">
                  <c:v>110.83333333333333</c:v>
                </c:pt>
                <c:pt idx="7">
                  <c:v>88.555555555555557</c:v>
                </c:pt>
                <c:pt idx="8">
                  <c:v>104.66666666666667</c:v>
                </c:pt>
                <c:pt idx="9">
                  <c:v>127</c:v>
                </c:pt>
                <c:pt idx="10">
                  <c:v>136.66666666666666</c:v>
                </c:pt>
              </c:numCache>
            </c:numRef>
          </c:yVal>
          <c:smooth val="0"/>
          <c:extLst xmlns:c16r2="http://schemas.microsoft.com/office/drawing/2015/06/chart">
            <c:ext xmlns:c16="http://schemas.microsoft.com/office/drawing/2014/chart" uri="{C3380CC4-5D6E-409C-BE32-E72D297353CC}">
              <c16:uniqueId val="{00000002-1A73-47E9-8FB5-8E5FC7521533}"/>
            </c:ext>
          </c:extLst>
        </c:ser>
        <c:ser>
          <c:idx val="3"/>
          <c:order val="3"/>
          <c:tx>
            <c:strRef>
              <c:f>Matrícula!$B$51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Matrícula!$C$51:$M$51</c:f>
              <c:numCache>
                <c:formatCode>#,##0</c:formatCode>
                <c:ptCount val="11"/>
                <c:pt idx="0">
                  <c:v>41</c:v>
                </c:pt>
                <c:pt idx="1">
                  <c:v>54.111111111111114</c:v>
                </c:pt>
                <c:pt idx="2">
                  <c:v>67</c:v>
                </c:pt>
                <c:pt idx="3">
                  <c:v>89.666666666666671</c:v>
                </c:pt>
                <c:pt idx="4">
                  <c:v>107.33333333333333</c:v>
                </c:pt>
                <c:pt idx="5">
                  <c:v>130</c:v>
                </c:pt>
                <c:pt idx="6">
                  <c:v>106.55555555555556</c:v>
                </c:pt>
                <c:pt idx="7">
                  <c:v>84.814814814814824</c:v>
                </c:pt>
                <c:pt idx="8">
                  <c:v>103.5925925925926</c:v>
                </c:pt>
                <c:pt idx="9">
                  <c:v>124.96296296296298</c:v>
                </c:pt>
                <c:pt idx="10">
                  <c:v>142.48148148148147</c:v>
                </c:pt>
              </c:numCache>
            </c:numRef>
          </c:yVal>
          <c:smooth val="0"/>
          <c:extLst xmlns:c16r2="http://schemas.microsoft.com/office/drawing/2015/06/chart">
            <c:ext xmlns:c16="http://schemas.microsoft.com/office/drawing/2014/chart" uri="{C3380CC4-5D6E-409C-BE32-E72D297353CC}">
              <c16:uniqueId val="{00000003-1A73-47E9-8FB5-8E5FC7521533}"/>
            </c:ext>
          </c:extLst>
        </c:ser>
        <c:dLbls>
          <c:showLegendKey val="0"/>
          <c:showVal val="0"/>
          <c:showCatName val="0"/>
          <c:showSerName val="0"/>
          <c:showPercent val="0"/>
          <c:showBubbleSize val="0"/>
        </c:dLbls>
        <c:axId val="139401168"/>
        <c:axId val="139402256"/>
      </c:scatterChart>
      <c:valAx>
        <c:axId val="139401168"/>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2256"/>
        <c:crosses val="autoZero"/>
        <c:crossBetween val="midCat"/>
      </c:valAx>
      <c:valAx>
        <c:axId val="139402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116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MATRÍCULA UAML (2021)</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27C9-4D54-A92C-F6E70288EF5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27C9-4D54-A92C-F6E70288EF5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27C9-4D54-A92C-F6E70288EF5C}"/>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27C9-4D54-A92C-F6E70288EF5C}"/>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27C9-4D54-A92C-F6E70288EF5C}"/>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27C9-4D54-A92C-F6E70288EF5C}"/>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Matrícula!$B$34:$B$36</c:f>
              <c:strCache>
                <c:ptCount val="3"/>
                <c:pt idx="0">
                  <c:v>CBI</c:v>
                </c:pt>
                <c:pt idx="1">
                  <c:v>CBS</c:v>
                </c:pt>
                <c:pt idx="2">
                  <c:v>CSH</c:v>
                </c:pt>
              </c:strCache>
            </c:strRef>
          </c:cat>
          <c:val>
            <c:numRef>
              <c:f>Matrícula!$M$34:$M$36</c:f>
              <c:numCache>
                <c:formatCode>#,##0</c:formatCode>
                <c:ptCount val="3"/>
                <c:pt idx="0">
                  <c:v>432</c:v>
                </c:pt>
                <c:pt idx="1">
                  <c:v>440.33333333333331</c:v>
                </c:pt>
                <c:pt idx="2">
                  <c:v>410</c:v>
                </c:pt>
              </c:numCache>
            </c:numRef>
          </c:val>
          <c:extLst xmlns:c16r2="http://schemas.microsoft.com/office/drawing/2015/06/chart">
            <c:ext xmlns:c16="http://schemas.microsoft.com/office/drawing/2014/chart" uri="{C3380CC4-5D6E-409C-BE32-E72D297353CC}">
              <c16:uniqueId val="{00000006-27C9-4D54-A92C-F6E70288EF5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a:t>
            </a:r>
            <a:r>
              <a:rPr lang="es-MX" baseline="0"/>
              <a:t> promedio anual</a:t>
            </a:r>
            <a:r>
              <a:rPr lang="es-MX"/>
              <a:t>(Mujeres/Total)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 por sexo'!$X$6</c:f>
              <c:strCache>
                <c:ptCount val="1"/>
                <c:pt idx="0">
                  <c:v>2011</c:v>
                </c:pt>
              </c:strCache>
            </c:strRef>
          </c:tx>
          <c:spPr>
            <a:solidFill>
              <a:srgbClr val="FFCC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sexo'!$X$7:$X$16</c:f>
              <c:numCache>
                <c:formatCode>0%</c:formatCode>
                <c:ptCount val="10"/>
                <c:pt idx="0">
                  <c:v>0.33333333333333331</c:v>
                </c:pt>
                <c:pt idx="3">
                  <c:v>0.69047619047619047</c:v>
                </c:pt>
                <c:pt idx="7">
                  <c:v>0.56097560975609762</c:v>
                </c:pt>
                <c:pt idx="9">
                  <c:v>0.52845528455284552</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'Matrícula por sexo'!$Y$6</c:f>
              <c:strCache>
                <c:ptCount val="1"/>
                <c:pt idx="0">
                  <c:v>2012</c:v>
                </c:pt>
              </c:strCache>
            </c:strRef>
          </c:tx>
          <c:spPr>
            <a:solidFill>
              <a:srgbClr val="FF99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sexo'!$Y$7:$Y$16</c:f>
              <c:numCache>
                <c:formatCode>0%</c:formatCode>
                <c:ptCount val="10"/>
                <c:pt idx="0">
                  <c:v>0.36206896551724138</c:v>
                </c:pt>
                <c:pt idx="3">
                  <c:v>0.66666666666666663</c:v>
                </c:pt>
                <c:pt idx="7">
                  <c:v>0.57407407407407407</c:v>
                </c:pt>
                <c:pt idx="9">
                  <c:v>0.52760736196319014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'Matrícula por sexo'!$Z$6</c:f>
              <c:strCache>
                <c:ptCount val="1"/>
                <c:pt idx="0">
                  <c:v>2013</c:v>
                </c:pt>
              </c:strCache>
            </c:strRef>
          </c:tx>
          <c:spPr>
            <a:solidFill>
              <a:srgbClr val="FF66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sexo'!$Z$7:$Z$16</c:f>
              <c:numCache>
                <c:formatCode>0%</c:formatCode>
                <c:ptCount val="10"/>
                <c:pt idx="0">
                  <c:v>0.4044943820224719</c:v>
                </c:pt>
                <c:pt idx="3">
                  <c:v>0.67073170731707321</c:v>
                </c:pt>
                <c:pt idx="6">
                  <c:v>0.5</c:v>
                </c:pt>
                <c:pt idx="7">
                  <c:v>0.53846153846153844</c:v>
                </c:pt>
                <c:pt idx="9">
                  <c:v>0.53358208955223885</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'Matrícula por sexo'!$AA$6</c:f>
              <c:strCache>
                <c:ptCount val="1"/>
                <c:pt idx="0">
                  <c:v>2014</c:v>
                </c:pt>
              </c:strCache>
            </c:strRef>
          </c:tx>
          <c:spPr>
            <a:solidFill>
              <a:srgbClr val="FF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sexo'!$AA$7:$AA$16</c:f>
              <c:numCache>
                <c:formatCode>0%</c:formatCode>
                <c:ptCount val="10"/>
                <c:pt idx="0">
                  <c:v>0.42156862745098039</c:v>
                </c:pt>
                <c:pt idx="3">
                  <c:v>0.68907563025210083</c:v>
                </c:pt>
                <c:pt idx="6">
                  <c:v>0.45</c:v>
                </c:pt>
                <c:pt idx="7">
                  <c:v>0.56896551724137934</c:v>
                </c:pt>
                <c:pt idx="9">
                  <c:v>0.55865921787709494</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'Matrícula por sexo'!$AB$6</c:f>
              <c:strCache>
                <c:ptCount val="1"/>
                <c:pt idx="0">
                  <c:v>2015</c:v>
                </c:pt>
              </c:strCache>
            </c:strRef>
          </c:tx>
          <c:spPr>
            <a:solidFill>
              <a:srgbClr val="CC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sexo'!$AB$7:$AB$16</c:f>
              <c:numCache>
                <c:formatCode>0%</c:formatCode>
                <c:ptCount val="10"/>
                <c:pt idx="0">
                  <c:v>0.42148760330578511</c:v>
                </c:pt>
                <c:pt idx="3">
                  <c:v>0.66013071895424835</c:v>
                </c:pt>
                <c:pt idx="6">
                  <c:v>0.44117647058823528</c:v>
                </c:pt>
                <c:pt idx="7">
                  <c:v>0.57377049180327866</c:v>
                </c:pt>
                <c:pt idx="9">
                  <c:v>0.55116279069767438</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'Matrícula por sexo'!$AC$6</c:f>
              <c:strCache>
                <c:ptCount val="1"/>
                <c:pt idx="0">
                  <c:v>2016</c:v>
                </c:pt>
              </c:strCache>
            </c:strRef>
          </c:tx>
          <c:spPr>
            <a:solidFill>
              <a:srgbClr val="9900CC"/>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sexo'!$AC$7:$AC$16</c:f>
              <c:numCache>
                <c:formatCode>0%</c:formatCode>
                <c:ptCount val="10"/>
                <c:pt idx="0">
                  <c:v>0.39436619718309857</c:v>
                </c:pt>
                <c:pt idx="3">
                  <c:v>0.64397905759162299</c:v>
                </c:pt>
                <c:pt idx="6">
                  <c:v>0.50980392156862742</c:v>
                </c:pt>
                <c:pt idx="7">
                  <c:v>0.55882352941176472</c:v>
                </c:pt>
                <c:pt idx="9">
                  <c:v>0.54038461538461535</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'Matrícula por sexo'!$AD$6</c:f>
              <c:strCache>
                <c:ptCount val="1"/>
                <c:pt idx="0">
                  <c:v>2017</c:v>
                </c:pt>
              </c:strCache>
            </c:strRef>
          </c:tx>
          <c:spPr>
            <a:solidFill>
              <a:srgbClr val="8064A2">
                <a:lumMod val="75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sexo'!$AD$7:$AD$16</c:f>
              <c:numCache>
                <c:formatCode>0%</c:formatCode>
                <c:ptCount val="10"/>
                <c:pt idx="0">
                  <c:v>0.5</c:v>
                </c:pt>
                <c:pt idx="1">
                  <c:v>0.25</c:v>
                </c:pt>
                <c:pt idx="3">
                  <c:v>0.6619718309859155</c:v>
                </c:pt>
                <c:pt idx="4">
                  <c:v>0.67741935483870963</c:v>
                </c:pt>
                <c:pt idx="6">
                  <c:v>0.53030303030303028</c:v>
                </c:pt>
                <c:pt idx="7">
                  <c:v>0.53205128205128205</c:v>
                </c:pt>
                <c:pt idx="9">
                  <c:v>0.52738654147104846</c:v>
                </c:pt>
              </c:numCache>
            </c:numRef>
          </c:val>
          <c:shape val="cylinder"/>
          <c:extLst xmlns:c16r2="http://schemas.microsoft.com/office/drawing/2015/06/chart">
            <c:ext xmlns:c16="http://schemas.microsoft.com/office/drawing/2014/chart" uri="{C3380CC4-5D6E-409C-BE32-E72D297353CC}">
              <c16:uniqueId val="{00000000-2A6D-4464-9AED-6E64E8FC3502}"/>
            </c:ext>
          </c:extLst>
        </c:ser>
        <c:ser>
          <c:idx val="7"/>
          <c:order val="7"/>
          <c:tx>
            <c:strRef>
              <c:f>'Matrícula por sexo'!$AE$6</c:f>
              <c:strCache>
                <c:ptCount val="1"/>
                <c:pt idx="0">
                  <c:v>2018</c:v>
                </c:pt>
              </c:strCache>
            </c:strRef>
          </c:tx>
          <c:spPr>
            <a:solidFill>
              <a:sysClr val="window" lastClr="FFFFFF">
                <a:lumMod val="50000"/>
              </a:sys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sexo'!$AE$7:$AE$16</c:f>
              <c:numCache>
                <c:formatCode>0%</c:formatCode>
                <c:ptCount val="10"/>
                <c:pt idx="0">
                  <c:v>0.39204545454545453</c:v>
                </c:pt>
                <c:pt idx="1">
                  <c:v>0.2413793103448276</c:v>
                </c:pt>
                <c:pt idx="3">
                  <c:v>0.6376811594202898</c:v>
                </c:pt>
                <c:pt idx="4">
                  <c:v>0.67567567567567566</c:v>
                </c:pt>
                <c:pt idx="5">
                  <c:v>0.8214285714285714</c:v>
                </c:pt>
                <c:pt idx="6">
                  <c:v>0.53658536585365857</c:v>
                </c:pt>
                <c:pt idx="7">
                  <c:v>0.53503184713375795</c:v>
                </c:pt>
                <c:pt idx="8">
                  <c:v>0.57499999999999996</c:v>
                </c:pt>
                <c:pt idx="9">
                  <c:v>0.51638269986893837</c:v>
                </c:pt>
              </c:numCache>
            </c:numRef>
          </c:val>
          <c:shape val="cylinder"/>
          <c:extLst xmlns:c16r2="http://schemas.microsoft.com/office/drawing/2015/06/chart">
            <c:ext xmlns:c16="http://schemas.microsoft.com/office/drawing/2014/chart" uri="{C3380CC4-5D6E-409C-BE32-E72D297353CC}">
              <c16:uniqueId val="{00000000-52A4-4E1B-8271-474DDBE87C71}"/>
            </c:ext>
          </c:extLst>
        </c:ser>
        <c:ser>
          <c:idx val="8"/>
          <c:order val="8"/>
          <c:tx>
            <c:strRef>
              <c:f>'Matrícula por sexo'!$AF$6</c:f>
              <c:strCache>
                <c:ptCount val="1"/>
                <c:pt idx="0">
                  <c:v>2019</c:v>
                </c:pt>
              </c:strCache>
            </c:strRef>
          </c:tx>
          <c:spPr>
            <a:solidFill>
              <a:srgbClr val="8064A2">
                <a:lumMod val="60000"/>
                <a:lumOff val="40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sexo'!$AF$7:$AF$16</c:f>
              <c:numCache>
                <c:formatCode>0%</c:formatCode>
                <c:ptCount val="10"/>
                <c:pt idx="0">
                  <c:v>0.40804597701149425</c:v>
                </c:pt>
                <c:pt idx="1">
                  <c:v>0.22222222222222221</c:v>
                </c:pt>
                <c:pt idx="2">
                  <c:v>0.10526315789473684</c:v>
                </c:pt>
                <c:pt idx="3">
                  <c:v>0.65700483091787443</c:v>
                </c:pt>
                <c:pt idx="4">
                  <c:v>0.73529411764705888</c:v>
                </c:pt>
                <c:pt idx="5">
                  <c:v>0.75609756097560976</c:v>
                </c:pt>
                <c:pt idx="6">
                  <c:v>0.52173913043478259</c:v>
                </c:pt>
                <c:pt idx="7">
                  <c:v>0.55882352941176472</c:v>
                </c:pt>
                <c:pt idx="8">
                  <c:v>0.59615384615384615</c:v>
                </c:pt>
                <c:pt idx="9">
                  <c:v>0.52145922746781115</c:v>
                </c:pt>
              </c:numCache>
            </c:numRef>
          </c:val>
          <c:shape val="cylinder"/>
          <c:extLst xmlns:c16r2="http://schemas.microsoft.com/office/drawing/2015/06/chart">
            <c:ext xmlns:c16="http://schemas.microsoft.com/office/drawing/2014/chart" uri="{C3380CC4-5D6E-409C-BE32-E72D297353CC}">
              <c16:uniqueId val="{00000000-7C82-4411-91AE-5DE8F40F7B4A}"/>
            </c:ext>
          </c:extLst>
        </c:ser>
        <c:ser>
          <c:idx val="9"/>
          <c:order val="9"/>
          <c:tx>
            <c:strRef>
              <c:f>'Matrícula por sexo'!$AG$6</c:f>
              <c:strCache>
                <c:ptCount val="1"/>
                <c:pt idx="0">
                  <c:v>2020</c:v>
                </c:pt>
              </c:strCache>
            </c:strRef>
          </c:tx>
          <c:spPr>
            <a:solidFill>
              <a:schemeClr val="accent4">
                <a:lumMod val="60000"/>
              </a:scheme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sexo'!$AG$7:$AG$16</c:f>
              <c:numCache>
                <c:formatCode>0%</c:formatCode>
                <c:ptCount val="10"/>
                <c:pt idx="0">
                  <c:v>0.44886363636363635</c:v>
                </c:pt>
                <c:pt idx="1">
                  <c:v>0.22500000000000001</c:v>
                </c:pt>
                <c:pt idx="2">
                  <c:v>0.15</c:v>
                </c:pt>
                <c:pt idx="3">
                  <c:v>0.65384615384615385</c:v>
                </c:pt>
                <c:pt idx="4">
                  <c:v>0.77659574468085102</c:v>
                </c:pt>
                <c:pt idx="5">
                  <c:v>0.74242424242424243</c:v>
                </c:pt>
                <c:pt idx="6">
                  <c:v>0.52884615384615385</c:v>
                </c:pt>
                <c:pt idx="7">
                  <c:v>0.54871794871794877</c:v>
                </c:pt>
                <c:pt idx="8">
                  <c:v>0.61728395061728392</c:v>
                </c:pt>
                <c:pt idx="9">
                  <c:v>0.52266666666666661</c:v>
                </c:pt>
              </c:numCache>
            </c:numRef>
          </c:val>
          <c:shape val="cylinder"/>
          <c:extLst xmlns:c16r2="http://schemas.microsoft.com/office/drawing/2015/06/chart">
            <c:ext xmlns:c16="http://schemas.microsoft.com/office/drawing/2014/chart" uri="{C3380CC4-5D6E-409C-BE32-E72D297353CC}">
              <c16:uniqueId val="{00000001-3BF2-4E5E-B3EE-D63891FD3152}"/>
            </c:ext>
          </c:extLst>
        </c:ser>
        <c:ser>
          <c:idx val="10"/>
          <c:order val="10"/>
          <c:tx>
            <c:strRef>
              <c:f>'Matrícula por sexo'!$AH$6</c:f>
              <c:strCache>
                <c:ptCount val="1"/>
                <c:pt idx="0">
                  <c:v>2021</c:v>
                </c:pt>
              </c:strCache>
            </c:strRef>
          </c:tx>
          <c:spPr>
            <a:solidFill>
              <a:srgbClr val="D9D9D9"/>
            </a:solidFill>
            <a:ln w="15875">
              <a:solidFill>
                <a:srgbClr val="1F497D">
                  <a:lumMod val="75000"/>
                </a:srgbClr>
              </a:solidFill>
            </a:ln>
            <a:effectLst/>
            <a:sp3d contourW="15875">
              <a:contourClr>
                <a:srgbClr val="1F497D">
                  <a:lumMod val="75000"/>
                </a:srgbClr>
              </a:contourClr>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sexo'!$AH$7:$AH$16</c:f>
              <c:numCache>
                <c:formatCode>0%</c:formatCode>
                <c:ptCount val="10"/>
                <c:pt idx="0">
                  <c:v>0.46153846153846156</c:v>
                </c:pt>
                <c:pt idx="1">
                  <c:v>0.24</c:v>
                </c:pt>
                <c:pt idx="2">
                  <c:v>0.36666666666666664</c:v>
                </c:pt>
                <c:pt idx="3">
                  <c:v>0.6635071090047393</c:v>
                </c:pt>
                <c:pt idx="4">
                  <c:v>0.78740157480314965</c:v>
                </c:pt>
                <c:pt idx="5">
                  <c:v>0.74509803921568629</c:v>
                </c:pt>
                <c:pt idx="6">
                  <c:v>0.33333333333333331</c:v>
                </c:pt>
                <c:pt idx="7">
                  <c:v>0.55612244897959184</c:v>
                </c:pt>
                <c:pt idx="8">
                  <c:v>0.61261261261261257</c:v>
                </c:pt>
                <c:pt idx="9">
                  <c:v>0.52886115444617787</c:v>
                </c:pt>
              </c:numCache>
            </c:numRef>
          </c:val>
          <c:shape val="cylinder"/>
          <c:extLst xmlns:c16r2="http://schemas.microsoft.com/office/drawing/2015/06/chart">
            <c:ext xmlns:c16="http://schemas.microsoft.com/office/drawing/2014/chart" uri="{C3380CC4-5D6E-409C-BE32-E72D297353CC}">
              <c16:uniqueId val="{00000000-B879-D24C-BD0D-57C3F7782B4C}"/>
            </c:ext>
          </c:extLst>
        </c:ser>
        <c:dLbls>
          <c:showLegendKey val="0"/>
          <c:showVal val="0"/>
          <c:showCatName val="0"/>
          <c:showSerName val="0"/>
          <c:showPercent val="0"/>
          <c:showBubbleSize val="0"/>
        </c:dLbls>
        <c:gapWidth val="219"/>
        <c:gapDepth val="270"/>
        <c:shape val="box"/>
        <c:axId val="139403344"/>
        <c:axId val="203859632"/>
        <c:axId val="0"/>
      </c:bar3DChart>
      <c:catAx>
        <c:axId val="1394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9632"/>
        <c:crosses val="autoZero"/>
        <c:auto val="1"/>
        <c:lblAlgn val="ctr"/>
        <c:lblOffset val="100"/>
        <c:noMultiLvlLbl val="0"/>
      </c:catAx>
      <c:valAx>
        <c:axId val="20385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9403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Matrícula por sexo,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'Matrícula por sexo'!$AM$10</c:f>
              <c:strCache>
                <c:ptCount val="1"/>
                <c:pt idx="0">
                  <c:v>Hombres</c:v>
                </c:pt>
              </c:strCache>
            </c:strRef>
          </c:tx>
          <c:spPr>
            <a:solidFill>
              <a:schemeClr val="accent1"/>
            </a:solidFill>
            <a:ln>
              <a:noFill/>
            </a:ln>
            <a:effectLst/>
            <a:scene3d>
              <a:camera prst="orthographicFront"/>
              <a:lightRig rig="threePt" dir="t"/>
            </a:scene3d>
            <a:sp3d>
              <a:bevelT/>
            </a:sp3d>
          </c:spPr>
          <c:invertIfNegative val="0"/>
          <c:cat>
            <c:strRef>
              <c:f>'Matrícula por sexo'!$AL$11:$AL$19</c:f>
              <c:strCache>
                <c:ptCount val="9"/>
                <c:pt idx="0">
                  <c:v>IRH</c:v>
                </c:pt>
                <c:pt idx="1">
                  <c:v>ICT</c:v>
                </c:pt>
                <c:pt idx="2">
                  <c:v>ISMI</c:v>
                </c:pt>
                <c:pt idx="3">
                  <c:v>BA</c:v>
                </c:pt>
                <c:pt idx="4">
                  <c:v>PB</c:v>
                </c:pt>
                <c:pt idx="5">
                  <c:v>CTA</c:v>
                </c:pt>
                <c:pt idx="6">
                  <c:v>ACD</c:v>
                </c:pt>
                <c:pt idx="7">
                  <c:v>PP</c:v>
                </c:pt>
                <c:pt idx="8">
                  <c:v>ETD</c:v>
                </c:pt>
              </c:strCache>
            </c:strRef>
          </c:cat>
          <c:val>
            <c:numRef>
              <c:f>'Matrícula por sexo'!$AM$11:$AM$19</c:f>
              <c:numCache>
                <c:formatCode>General</c:formatCode>
                <c:ptCount val="9"/>
                <c:pt idx="0">
                  <c:v>91</c:v>
                </c:pt>
                <c:pt idx="1">
                  <c:v>114</c:v>
                </c:pt>
                <c:pt idx="2">
                  <c:v>95</c:v>
                </c:pt>
                <c:pt idx="3">
                  <c:v>71</c:v>
                </c:pt>
                <c:pt idx="4">
                  <c:v>27</c:v>
                </c:pt>
                <c:pt idx="5">
                  <c:v>26</c:v>
                </c:pt>
                <c:pt idx="6">
                  <c:v>50</c:v>
                </c:pt>
                <c:pt idx="7">
                  <c:v>87</c:v>
                </c:pt>
                <c:pt idx="8">
                  <c:v>43</c:v>
                </c:pt>
              </c:numCache>
            </c:numRef>
          </c:val>
          <c:extLst xmlns:c16r2="http://schemas.microsoft.com/office/drawing/2015/06/chart">
            <c:ext xmlns:c16="http://schemas.microsoft.com/office/drawing/2014/chart" uri="{C3380CC4-5D6E-409C-BE32-E72D297353CC}">
              <c16:uniqueId val="{00000000-2E7C-4FAB-A3C2-5731943B10A3}"/>
            </c:ext>
          </c:extLst>
        </c:ser>
        <c:ser>
          <c:idx val="1"/>
          <c:order val="1"/>
          <c:tx>
            <c:strRef>
              <c:f>'Matrícula por sexo'!$AN$10</c:f>
              <c:strCache>
                <c:ptCount val="1"/>
                <c:pt idx="0">
                  <c:v>Mujeres</c:v>
                </c:pt>
              </c:strCache>
            </c:strRef>
          </c:tx>
          <c:spPr>
            <a:solidFill>
              <a:schemeClr val="accent2"/>
            </a:solidFill>
            <a:ln>
              <a:noFill/>
            </a:ln>
            <a:effectLst/>
            <a:scene3d>
              <a:camera prst="orthographicFront"/>
              <a:lightRig rig="threePt" dir="t"/>
            </a:scene3d>
            <a:sp3d>
              <a:bevelT/>
            </a:sp3d>
          </c:spPr>
          <c:invertIfNegative val="0"/>
          <c:cat>
            <c:strRef>
              <c:f>'Matrícula por sexo'!$AL$11:$AL$19</c:f>
              <c:strCache>
                <c:ptCount val="9"/>
                <c:pt idx="0">
                  <c:v>IRH</c:v>
                </c:pt>
                <c:pt idx="1">
                  <c:v>ICT</c:v>
                </c:pt>
                <c:pt idx="2">
                  <c:v>ISMI</c:v>
                </c:pt>
                <c:pt idx="3">
                  <c:v>BA</c:v>
                </c:pt>
                <c:pt idx="4">
                  <c:v>PB</c:v>
                </c:pt>
                <c:pt idx="5">
                  <c:v>CTA</c:v>
                </c:pt>
                <c:pt idx="6">
                  <c:v>ACD</c:v>
                </c:pt>
                <c:pt idx="7">
                  <c:v>PP</c:v>
                </c:pt>
                <c:pt idx="8">
                  <c:v>ETD</c:v>
                </c:pt>
              </c:strCache>
            </c:strRef>
          </c:cat>
          <c:val>
            <c:numRef>
              <c:f>'Matrícula por sexo'!$AN$11:$AN$19</c:f>
              <c:numCache>
                <c:formatCode>0</c:formatCode>
                <c:ptCount val="9"/>
                <c:pt idx="0">
                  <c:v>78</c:v>
                </c:pt>
                <c:pt idx="1">
                  <c:v>36</c:v>
                </c:pt>
                <c:pt idx="2">
                  <c:v>55</c:v>
                </c:pt>
                <c:pt idx="3">
                  <c:v>140</c:v>
                </c:pt>
                <c:pt idx="4">
                  <c:v>100</c:v>
                </c:pt>
                <c:pt idx="5">
                  <c:v>76</c:v>
                </c:pt>
                <c:pt idx="6">
                  <c:v>25</c:v>
                </c:pt>
                <c:pt idx="7">
                  <c:v>109</c:v>
                </c:pt>
                <c:pt idx="8">
                  <c:v>68</c:v>
                </c:pt>
              </c:numCache>
            </c:numRef>
          </c:val>
          <c:extLst xmlns:c16r2="http://schemas.microsoft.com/office/drawing/2015/06/chart">
            <c:ext xmlns:c16="http://schemas.microsoft.com/office/drawing/2014/chart" uri="{C3380CC4-5D6E-409C-BE32-E72D297353CC}">
              <c16:uniqueId val="{00000001-2E7C-4FAB-A3C2-5731943B10A3}"/>
            </c:ext>
          </c:extLst>
        </c:ser>
        <c:dLbls>
          <c:showLegendKey val="0"/>
          <c:showVal val="0"/>
          <c:showCatName val="0"/>
          <c:showSerName val="0"/>
          <c:showPercent val="0"/>
          <c:showBubbleSize val="0"/>
        </c:dLbls>
        <c:gapWidth val="219"/>
        <c:overlap val="-27"/>
        <c:axId val="203861808"/>
        <c:axId val="203865072"/>
      </c:barChart>
      <c:catAx>
        <c:axId val="20386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865072"/>
        <c:crosses val="autoZero"/>
        <c:auto val="1"/>
        <c:lblAlgn val="ctr"/>
        <c:lblOffset val="100"/>
        <c:noMultiLvlLbl val="0"/>
      </c:catAx>
      <c:valAx>
        <c:axId val="203865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86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Activo'!$B$5</c:f>
              <c:strCache>
                <c:ptCount val="1"/>
                <c:pt idx="0">
                  <c:v>2011</c:v>
                </c:pt>
              </c:strCache>
            </c:strRef>
          </c:tx>
          <c:spPr>
            <a:solidFill>
              <a:srgbClr val="FFCC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Activo'!$B$6:$B$14</c:f>
              <c:numCache>
                <c:formatCode>#,##0</c:formatCode>
                <c:ptCount val="9"/>
                <c:pt idx="0">
                  <c:v>59</c:v>
                </c:pt>
                <c:pt idx="3">
                  <c:v>55</c:v>
                </c:pt>
                <c:pt idx="7">
                  <c:v>57</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'Alumnado Activo'!$C$5</c:f>
              <c:strCache>
                <c:ptCount val="1"/>
                <c:pt idx="0">
                  <c:v>2012</c:v>
                </c:pt>
              </c:strCache>
            </c:strRef>
          </c:tx>
          <c:spPr>
            <a:solidFill>
              <a:srgbClr val="FF99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Activo'!$C$6:$C$14</c:f>
              <c:numCache>
                <c:formatCode>#,##0</c:formatCode>
                <c:ptCount val="9"/>
                <c:pt idx="0">
                  <c:v>81</c:v>
                </c:pt>
                <c:pt idx="3">
                  <c:v>74</c:v>
                </c:pt>
                <c:pt idx="7">
                  <c:v>81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'Alumnado Activo'!$D$5</c:f>
              <c:strCache>
                <c:ptCount val="1"/>
                <c:pt idx="0">
                  <c:v>2013</c:v>
                </c:pt>
              </c:strCache>
            </c:strRef>
          </c:tx>
          <c:spPr>
            <a:solidFill>
              <a:srgbClr val="FF66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Activo'!$D$6:$D$14</c:f>
              <c:numCache>
                <c:formatCode>#,##0</c:formatCode>
                <c:ptCount val="9"/>
                <c:pt idx="0">
                  <c:v>125</c:v>
                </c:pt>
                <c:pt idx="3">
                  <c:v>113</c:v>
                </c:pt>
                <c:pt idx="6">
                  <c:v>18</c:v>
                </c:pt>
                <c:pt idx="7">
                  <c:v>120</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'Alumnado Activo'!$E$5</c:f>
              <c:strCache>
                <c:ptCount val="1"/>
                <c:pt idx="0">
                  <c:v>2014</c:v>
                </c:pt>
              </c:strCache>
            </c:strRef>
          </c:tx>
          <c:spPr>
            <a:solidFill>
              <a:srgbClr val="FF00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Activo'!$E$6:$E$14</c:f>
              <c:numCache>
                <c:formatCode>#,##0</c:formatCode>
                <c:ptCount val="9"/>
                <c:pt idx="0">
                  <c:v>138</c:v>
                </c:pt>
                <c:pt idx="3">
                  <c:v>149</c:v>
                </c:pt>
                <c:pt idx="6">
                  <c:v>34</c:v>
                </c:pt>
                <c:pt idx="7">
                  <c:v>142</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'Alumnado Activo'!$F$5</c:f>
              <c:strCache>
                <c:ptCount val="1"/>
                <c:pt idx="0">
                  <c:v>2015</c:v>
                </c:pt>
              </c:strCache>
            </c:strRef>
          </c:tx>
          <c:spPr>
            <a:solidFill>
              <a:srgbClr val="CC00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Activo'!$F$6:$F$14</c:f>
              <c:numCache>
                <c:formatCode>#,##0</c:formatCode>
                <c:ptCount val="9"/>
                <c:pt idx="0">
                  <c:v>172</c:v>
                </c:pt>
                <c:pt idx="3">
                  <c:v>203</c:v>
                </c:pt>
                <c:pt idx="6">
                  <c:v>48</c:v>
                </c:pt>
                <c:pt idx="7">
                  <c:v>163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'Alumnado Activo'!$G$5</c:f>
              <c:strCache>
                <c:ptCount val="1"/>
                <c:pt idx="0">
                  <c:v>2016</c:v>
                </c:pt>
              </c:strCache>
            </c:strRef>
          </c:tx>
          <c:spPr>
            <a:solidFill>
              <a:srgbClr val="9900CC"/>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Activo'!$G$6:$G$14</c:f>
              <c:numCache>
                <c:formatCode>#,##0</c:formatCode>
                <c:ptCount val="9"/>
                <c:pt idx="0">
                  <c:v>178</c:v>
                </c:pt>
                <c:pt idx="3">
                  <c:v>245</c:v>
                </c:pt>
                <c:pt idx="6">
                  <c:v>71</c:v>
                </c:pt>
                <c:pt idx="7">
                  <c:v>177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'Alumnado Activo'!$H$5</c:f>
              <c:strCache>
                <c:ptCount val="1"/>
                <c:pt idx="0">
                  <c:v>2017</c:v>
                </c:pt>
              </c:strCache>
            </c:strRef>
          </c:tx>
          <c:spPr>
            <a:solidFill>
              <a:srgbClr val="660066"/>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Activo'!$H$6:$H$14</c:f>
              <c:numCache>
                <c:formatCode>#,##0</c:formatCode>
                <c:ptCount val="9"/>
                <c:pt idx="0">
                  <c:v>208</c:v>
                </c:pt>
                <c:pt idx="1">
                  <c:v>59</c:v>
                </c:pt>
                <c:pt idx="3">
                  <c:v>266</c:v>
                </c:pt>
                <c:pt idx="4">
                  <c:v>31</c:v>
                </c:pt>
                <c:pt idx="6">
                  <c:v>87</c:v>
                </c:pt>
                <c:pt idx="7">
                  <c:v>210</c:v>
                </c:pt>
              </c:numCache>
            </c:numRef>
          </c:val>
          <c:shape val="cylinder"/>
          <c:extLst xmlns:c16r2="http://schemas.microsoft.com/office/drawing/2015/06/chart">
            <c:ext xmlns:c16="http://schemas.microsoft.com/office/drawing/2014/chart" uri="{C3380CC4-5D6E-409C-BE32-E72D297353CC}">
              <c16:uniqueId val="{00000000-E015-4686-8380-500801AA5AE4}"/>
            </c:ext>
          </c:extLst>
        </c:ser>
        <c:ser>
          <c:idx val="7"/>
          <c:order val="7"/>
          <c:tx>
            <c:strRef>
              <c:f>'Alumnado Activo'!$I$5</c:f>
              <c:strCache>
                <c:ptCount val="1"/>
                <c:pt idx="0">
                  <c:v>2018</c:v>
                </c:pt>
              </c:strCache>
            </c:strRef>
          </c:tx>
          <c:spPr>
            <a:solidFill>
              <a:sysClr val="window" lastClr="FFFFFF">
                <a:lumMod val="50000"/>
              </a:sys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Activo'!$I$6:$I$14</c:f>
              <c:numCache>
                <c:formatCode>#,##0</c:formatCode>
                <c:ptCount val="9"/>
                <c:pt idx="0">
                  <c:v>212</c:v>
                </c:pt>
                <c:pt idx="1">
                  <c:v>92</c:v>
                </c:pt>
                <c:pt idx="2">
                  <c:v>28</c:v>
                </c:pt>
                <c:pt idx="3">
                  <c:v>240</c:v>
                </c:pt>
                <c:pt idx="4">
                  <c:v>68</c:v>
                </c:pt>
                <c:pt idx="5">
                  <c:v>27</c:v>
                </c:pt>
                <c:pt idx="6">
                  <c:v>101</c:v>
                </c:pt>
                <c:pt idx="7">
                  <c:v>195</c:v>
                </c:pt>
                <c:pt idx="8">
                  <c:v>56</c:v>
                </c:pt>
              </c:numCache>
            </c:numRef>
          </c:val>
          <c:shape val="cylinder"/>
          <c:extLst xmlns:c16r2="http://schemas.microsoft.com/office/drawing/2015/06/chart">
            <c:ext xmlns:c16="http://schemas.microsoft.com/office/drawing/2014/chart" uri="{C3380CC4-5D6E-409C-BE32-E72D297353CC}">
              <c16:uniqueId val="{00000000-F875-48EF-B5D1-70284A8D0EC0}"/>
            </c:ext>
          </c:extLst>
        </c:ser>
        <c:ser>
          <c:idx val="8"/>
          <c:order val="8"/>
          <c:tx>
            <c:strRef>
              <c:f>'Alumnado Activo'!$J$5</c:f>
              <c:strCache>
                <c:ptCount val="1"/>
                <c:pt idx="0">
                  <c:v>2019</c:v>
                </c:pt>
              </c:strCache>
            </c:strRef>
          </c:tx>
          <c:spPr>
            <a:solidFill>
              <a:srgbClr val="8064A2">
                <a:lumMod val="60000"/>
                <a:lumOff val="40000"/>
              </a:srgb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Activo'!$J$6:$J$14</c:f>
              <c:numCache>
                <c:formatCode>#,##0</c:formatCode>
                <c:ptCount val="9"/>
                <c:pt idx="0">
                  <c:v>219</c:v>
                </c:pt>
                <c:pt idx="1">
                  <c:v>131</c:v>
                </c:pt>
                <c:pt idx="2">
                  <c:v>73</c:v>
                </c:pt>
                <c:pt idx="3">
                  <c:v>236</c:v>
                </c:pt>
                <c:pt idx="4">
                  <c:v>95</c:v>
                </c:pt>
                <c:pt idx="5">
                  <c:v>68</c:v>
                </c:pt>
                <c:pt idx="6">
                  <c:v>113</c:v>
                </c:pt>
                <c:pt idx="7">
                  <c:v>204</c:v>
                </c:pt>
                <c:pt idx="8">
                  <c:v>71</c:v>
                </c:pt>
              </c:numCache>
            </c:numRef>
          </c:val>
          <c:shape val="cylinder"/>
          <c:extLst xmlns:c16r2="http://schemas.microsoft.com/office/drawing/2015/06/chart">
            <c:ext xmlns:c16="http://schemas.microsoft.com/office/drawing/2014/chart" uri="{C3380CC4-5D6E-409C-BE32-E72D297353CC}">
              <c16:uniqueId val="{00000000-5767-4412-B79E-80A21CDA2A5F}"/>
            </c:ext>
          </c:extLst>
        </c:ser>
        <c:ser>
          <c:idx val="9"/>
          <c:order val="9"/>
          <c:tx>
            <c:strRef>
              <c:f>'Alumnado Activo'!$K$5</c:f>
              <c:strCache>
                <c:ptCount val="1"/>
                <c:pt idx="0">
                  <c:v>2020</c:v>
                </c:pt>
              </c:strCache>
            </c:strRef>
          </c:tx>
          <c:spPr>
            <a:solidFill>
              <a:schemeClr val="accent4">
                <a:lumMod val="60000"/>
              </a:scheme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Activo'!$K$6:$K$14</c:f>
              <c:numCache>
                <c:formatCode>#,##0</c:formatCode>
                <c:ptCount val="9"/>
                <c:pt idx="0">
                  <c:v>206</c:v>
                </c:pt>
                <c:pt idx="1">
                  <c:v>155</c:v>
                </c:pt>
                <c:pt idx="2">
                  <c:v>116</c:v>
                </c:pt>
                <c:pt idx="3">
                  <c:v>252</c:v>
                </c:pt>
                <c:pt idx="4">
                  <c:v>130</c:v>
                </c:pt>
                <c:pt idx="5">
                  <c:v>99</c:v>
                </c:pt>
                <c:pt idx="6">
                  <c:v>129</c:v>
                </c:pt>
                <c:pt idx="7">
                  <c:v>241</c:v>
                </c:pt>
                <c:pt idx="8">
                  <c:v>113</c:v>
                </c:pt>
              </c:numCache>
            </c:numRef>
          </c:val>
          <c:shape val="cylinder"/>
          <c:extLst xmlns:c16r2="http://schemas.microsoft.com/office/drawing/2015/06/chart">
            <c:ext xmlns:c16="http://schemas.microsoft.com/office/drawing/2014/chart" uri="{C3380CC4-5D6E-409C-BE32-E72D297353CC}">
              <c16:uniqueId val="{00000001-ECC2-4060-A3DE-3452A084D696}"/>
            </c:ext>
          </c:extLst>
        </c:ser>
        <c:ser>
          <c:idx val="10"/>
          <c:order val="10"/>
          <c:tx>
            <c:strRef>
              <c:f>'Alumnado Activo'!$L$5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Activo'!$L$6:$L$14</c:f>
              <c:numCache>
                <c:formatCode>#,##0</c:formatCode>
                <c:ptCount val="9"/>
                <c:pt idx="0">
                  <c:v>195</c:v>
                </c:pt>
                <c:pt idx="1">
                  <c:v>195</c:v>
                </c:pt>
                <c:pt idx="2">
                  <c:v>153</c:v>
                </c:pt>
                <c:pt idx="3">
                  <c:v>249</c:v>
                </c:pt>
                <c:pt idx="4">
                  <c:v>162</c:v>
                </c:pt>
                <c:pt idx="5">
                  <c:v>131</c:v>
                </c:pt>
                <c:pt idx="6">
                  <c:v>128</c:v>
                </c:pt>
                <c:pt idx="7">
                  <c:v>247</c:v>
                </c:pt>
                <c:pt idx="8">
                  <c:v>142</c:v>
                </c:pt>
              </c:numCache>
            </c:numRef>
          </c:val>
          <c:shape val="cylinder"/>
          <c:extLst xmlns:c16r2="http://schemas.microsoft.com/office/drawing/2015/06/chart">
            <c:ext xmlns:c16="http://schemas.microsoft.com/office/drawing/2014/chart" uri="{C3380CC4-5D6E-409C-BE32-E72D297353CC}">
              <c16:uniqueId val="{00000000-93F1-BF41-968C-AF7CA83BF168}"/>
            </c:ext>
          </c:extLst>
        </c:ser>
        <c:dLbls>
          <c:showLegendKey val="0"/>
          <c:showVal val="0"/>
          <c:showCatName val="0"/>
          <c:showSerName val="0"/>
          <c:showPercent val="0"/>
          <c:showBubbleSize val="0"/>
        </c:dLbls>
        <c:gapWidth val="219"/>
        <c:shape val="box"/>
        <c:axId val="203852016"/>
        <c:axId val="203856368"/>
        <c:axId val="0"/>
      </c:bar3DChart>
      <c:catAx>
        <c:axId val="20385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6368"/>
        <c:crosses val="autoZero"/>
        <c:auto val="1"/>
        <c:lblAlgn val="ctr"/>
        <c:lblOffset val="100"/>
        <c:noMultiLvlLbl val="0"/>
      </c:catAx>
      <c:valAx>
        <c:axId val="20385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2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2021 / </a:t>
            </a:r>
            <a:r>
              <a:rPr lang="es-MX" sz="1680" b="0" i="0" u="none" strike="noStrike" baseline="0">
                <a:effectLst/>
              </a:rPr>
              <a:t>Alumnado Act </a:t>
            </a:r>
            <a:r>
              <a:rPr lang="es-MX"/>
              <a:t>2020</a:t>
            </a:r>
          </a:p>
        </c:rich>
      </c:tx>
      <c:layout>
        <c:manualLayout>
          <c:xMode val="edge"/>
          <c:yMode val="edge"/>
          <c:x val="0.24861421021726365"/>
          <c:y val="7.993957323597910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Activo'!$M$5</c:f>
              <c:strCache>
                <c:ptCount val="1"/>
                <c:pt idx="0">
                  <c:v>2021/2020</c:v>
                </c:pt>
              </c:strCache>
            </c:strRef>
          </c:tx>
          <c:spPr>
            <a:solidFill>
              <a:srgbClr val="AD25A8"/>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Activo'!$M$6:$M$14</c:f>
              <c:numCache>
                <c:formatCode>0%</c:formatCode>
                <c:ptCount val="9"/>
                <c:pt idx="0">
                  <c:v>0.94660194174757284</c:v>
                </c:pt>
                <c:pt idx="1">
                  <c:v>1.2580645161290323</c:v>
                </c:pt>
                <c:pt idx="2">
                  <c:v>1.3189655172413792</c:v>
                </c:pt>
                <c:pt idx="3">
                  <c:v>0.98809523809523814</c:v>
                </c:pt>
                <c:pt idx="4">
                  <c:v>1.2461538461538462</c:v>
                </c:pt>
                <c:pt idx="5">
                  <c:v>1.3232323232323233</c:v>
                </c:pt>
                <c:pt idx="6">
                  <c:v>0.99224806201550386</c:v>
                </c:pt>
                <c:pt idx="7">
                  <c:v>1.0248962655601659</c:v>
                </c:pt>
                <c:pt idx="8">
                  <c:v>1.2566371681415929</c:v>
                </c:pt>
              </c:numCache>
            </c:numRef>
          </c:val>
          <c:shape val="cylinder"/>
          <c:extLst xmlns:c16r2="http://schemas.microsoft.com/office/drawing/2015/06/chart">
            <c:ext xmlns:c16="http://schemas.microsoft.com/office/drawing/2014/chart" uri="{C3380CC4-5D6E-409C-BE32-E72D297353CC}">
              <c16:uniqueId val="{00000000-6098-4D99-840A-4CAB6E1F7111}"/>
            </c:ext>
          </c:extLst>
        </c:ser>
        <c:dLbls>
          <c:showLegendKey val="0"/>
          <c:showVal val="0"/>
          <c:showCatName val="0"/>
          <c:showSerName val="0"/>
          <c:showPercent val="0"/>
          <c:showBubbleSize val="0"/>
        </c:dLbls>
        <c:gapWidth val="219"/>
        <c:shape val="box"/>
        <c:axId val="203859088"/>
        <c:axId val="203853104"/>
        <c:axId val="0"/>
      </c:bar3DChart>
      <c:catAx>
        <c:axId val="203859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3104"/>
        <c:crosses val="autoZero"/>
        <c:auto val="1"/>
        <c:lblAlgn val="ctr"/>
        <c:lblOffset val="100"/>
        <c:noMultiLvlLbl val="0"/>
      </c:catAx>
      <c:valAx>
        <c:axId val="20385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9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2021 / </a:t>
            </a:r>
            <a:r>
              <a:rPr lang="es-MX" sz="1680" b="0" i="0" u="none" strike="noStrike" baseline="0">
                <a:effectLst/>
              </a:rPr>
              <a:t>Alumnado Act </a:t>
            </a:r>
            <a:r>
              <a:rPr lang="es-MX"/>
              <a:t>2020</a:t>
            </a:r>
          </a:p>
        </c:rich>
      </c:tx>
      <c:layout>
        <c:manualLayout>
          <c:xMode val="edge"/>
          <c:yMode val="edge"/>
          <c:x val="0.23380532302776225"/>
          <c:y val="3.99697866179895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Activo'!$M$5</c:f>
              <c:strCache>
                <c:ptCount val="1"/>
                <c:pt idx="0">
                  <c:v>2021/2020</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A1F9-488D-91D6-FE02F1B06475}"/>
              </c:ext>
            </c:extLst>
          </c:dPt>
          <c:cat>
            <c:strRef>
              <c:f>'Alumnado Activo'!$A$16:$A$19</c:f>
              <c:strCache>
                <c:ptCount val="4"/>
                <c:pt idx="0">
                  <c:v>DCBI</c:v>
                </c:pt>
                <c:pt idx="1">
                  <c:v>DCBS</c:v>
                </c:pt>
                <c:pt idx="2">
                  <c:v>DCSH</c:v>
                </c:pt>
                <c:pt idx="3">
                  <c:v>UAML</c:v>
                </c:pt>
              </c:strCache>
            </c:strRef>
          </c:cat>
          <c:val>
            <c:numRef>
              <c:f>'Alumnado Activo'!$M$16:$M$19</c:f>
              <c:numCache>
                <c:formatCode>0%</c:formatCode>
                <c:ptCount val="4"/>
                <c:pt idx="0">
                  <c:v>1.1383647798742138</c:v>
                </c:pt>
                <c:pt idx="1">
                  <c:v>1.1268191268191268</c:v>
                </c:pt>
                <c:pt idx="2">
                  <c:v>1.0703933747412009</c:v>
                </c:pt>
                <c:pt idx="3">
                  <c:v>1.1117279666897988</c:v>
                </c:pt>
              </c:numCache>
            </c:numRef>
          </c:val>
          <c:shape val="cylinder"/>
          <c:extLst xmlns:c16r2="http://schemas.microsoft.com/office/drawing/2015/06/chart">
            <c:ext xmlns:c16="http://schemas.microsoft.com/office/drawing/2014/chart" uri="{C3380CC4-5D6E-409C-BE32-E72D297353CC}">
              <c16:uniqueId val="{00000002-A1F9-488D-91D6-FE02F1B06475}"/>
            </c:ext>
          </c:extLst>
        </c:ser>
        <c:dLbls>
          <c:showLegendKey val="0"/>
          <c:showVal val="0"/>
          <c:showCatName val="0"/>
          <c:showSerName val="0"/>
          <c:showPercent val="0"/>
          <c:showBubbleSize val="0"/>
        </c:dLbls>
        <c:gapWidth val="219"/>
        <c:shape val="box"/>
        <c:axId val="203849840"/>
        <c:axId val="203852560"/>
        <c:axId val="0"/>
      </c:bar3DChart>
      <c:catAx>
        <c:axId val="203849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2560"/>
        <c:crosses val="autoZero"/>
        <c:auto val="1"/>
        <c:lblAlgn val="ctr"/>
        <c:lblOffset val="100"/>
        <c:noMultiLvlLbl val="0"/>
      </c:catAx>
      <c:valAx>
        <c:axId val="203852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49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Aspirantes!$B$38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Aspirantes!$C$24:$M$24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Aspirantes!$C$38:$M$38</c:f>
              <c:numCache>
                <c:formatCode>#,##0</c:formatCode>
                <c:ptCount val="11"/>
                <c:pt idx="0">
                  <c:v>412</c:v>
                </c:pt>
                <c:pt idx="1">
                  <c:v>181</c:v>
                </c:pt>
                <c:pt idx="2">
                  <c:v>445</c:v>
                </c:pt>
                <c:pt idx="3">
                  <c:v>498</c:v>
                </c:pt>
                <c:pt idx="4">
                  <c:v>724</c:v>
                </c:pt>
                <c:pt idx="5">
                  <c:v>837</c:v>
                </c:pt>
                <c:pt idx="6">
                  <c:v>1350</c:v>
                </c:pt>
                <c:pt idx="7">
                  <c:v>1995</c:v>
                </c:pt>
                <c:pt idx="8">
                  <c:v>2076</c:v>
                </c:pt>
                <c:pt idx="9">
                  <c:v>2018</c:v>
                </c:pt>
                <c:pt idx="10">
                  <c:v>1639</c:v>
                </c:pt>
              </c:numCache>
            </c:numRef>
          </c:yVal>
          <c:smooth val="0"/>
          <c:extLst xmlns:c16r2="http://schemas.microsoft.com/office/drawing/2015/06/chart">
            <c:ext xmlns:c16="http://schemas.microsoft.com/office/drawing/2014/chart" uri="{C3380CC4-5D6E-409C-BE32-E72D297353CC}">
              <c16:uniqueId val="{00000000-D77E-4952-B1FE-355DD500418C}"/>
            </c:ext>
          </c:extLst>
        </c:ser>
        <c:dLbls>
          <c:showLegendKey val="0"/>
          <c:showVal val="0"/>
          <c:showCatName val="0"/>
          <c:showSerName val="0"/>
          <c:showPercent val="0"/>
          <c:showBubbleSize val="0"/>
        </c:dLbls>
        <c:axId val="198528336"/>
        <c:axId val="198540848"/>
      </c:scatterChart>
      <c:valAx>
        <c:axId val="198528336"/>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40848"/>
        <c:crosses val="autoZero"/>
        <c:crossBetween val="midCat"/>
      </c:valAx>
      <c:valAx>
        <c:axId val="198540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8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Activo'!$B$5</c:f>
              <c:strCache>
                <c:ptCount val="1"/>
                <c:pt idx="0">
                  <c:v>2011</c:v>
                </c:pt>
              </c:strCache>
            </c:strRef>
          </c:tx>
          <c:spPr>
            <a:solidFill>
              <a:srgbClr val="FFCCFF"/>
            </a:solidFill>
            <a:ln>
              <a:noFill/>
            </a:ln>
            <a:effectLst/>
            <a:sp3d/>
          </c:spPr>
          <c:invertIfNegative val="0"/>
          <c:cat>
            <c:strRef>
              <c:f>'Alumnado Activo'!$A$16:$A$18</c:f>
              <c:strCache>
                <c:ptCount val="3"/>
                <c:pt idx="0">
                  <c:v>DCBI</c:v>
                </c:pt>
                <c:pt idx="1">
                  <c:v>DCBS</c:v>
                </c:pt>
                <c:pt idx="2">
                  <c:v>DCSH</c:v>
                </c:pt>
              </c:strCache>
            </c:strRef>
          </c:cat>
          <c:val>
            <c:numRef>
              <c:f>'Alumnado Activo'!$B$16:$B$18</c:f>
              <c:numCache>
                <c:formatCode>#,##0</c:formatCode>
                <c:ptCount val="3"/>
                <c:pt idx="0">
                  <c:v>59</c:v>
                </c:pt>
                <c:pt idx="1">
                  <c:v>55</c:v>
                </c:pt>
                <c:pt idx="2">
                  <c:v>57</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'Alumnado Activo'!$C$5</c:f>
              <c:strCache>
                <c:ptCount val="1"/>
                <c:pt idx="0">
                  <c:v>2012</c:v>
                </c:pt>
              </c:strCache>
            </c:strRef>
          </c:tx>
          <c:spPr>
            <a:solidFill>
              <a:srgbClr val="FF99FF"/>
            </a:solidFill>
            <a:ln>
              <a:noFill/>
            </a:ln>
            <a:effectLst/>
            <a:sp3d/>
          </c:spPr>
          <c:invertIfNegative val="0"/>
          <c:cat>
            <c:strRef>
              <c:f>'Alumnado Activo'!$A$16:$A$18</c:f>
              <c:strCache>
                <c:ptCount val="3"/>
                <c:pt idx="0">
                  <c:v>DCBI</c:v>
                </c:pt>
                <c:pt idx="1">
                  <c:v>DCBS</c:v>
                </c:pt>
                <c:pt idx="2">
                  <c:v>DCSH</c:v>
                </c:pt>
              </c:strCache>
            </c:strRef>
          </c:cat>
          <c:val>
            <c:numRef>
              <c:f>'Alumnado Activo'!$C$16:$C$18</c:f>
              <c:numCache>
                <c:formatCode>#,##0</c:formatCode>
                <c:ptCount val="3"/>
                <c:pt idx="0">
                  <c:v>81</c:v>
                </c:pt>
                <c:pt idx="1">
                  <c:v>74</c:v>
                </c:pt>
                <c:pt idx="2" formatCode="General">
                  <c:v>81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'Alumnado Activo'!$D$5</c:f>
              <c:strCache>
                <c:ptCount val="1"/>
                <c:pt idx="0">
                  <c:v>2013</c:v>
                </c:pt>
              </c:strCache>
            </c:strRef>
          </c:tx>
          <c:spPr>
            <a:solidFill>
              <a:srgbClr val="FF66FF"/>
            </a:solidFill>
            <a:ln>
              <a:noFill/>
            </a:ln>
            <a:effectLst/>
            <a:sp3d/>
          </c:spPr>
          <c:invertIfNegative val="0"/>
          <c:cat>
            <c:strRef>
              <c:f>'Alumnado Activo'!$A$16:$A$18</c:f>
              <c:strCache>
                <c:ptCount val="3"/>
                <c:pt idx="0">
                  <c:v>DCBI</c:v>
                </c:pt>
                <c:pt idx="1">
                  <c:v>DCBS</c:v>
                </c:pt>
                <c:pt idx="2">
                  <c:v>DCSH</c:v>
                </c:pt>
              </c:strCache>
            </c:strRef>
          </c:cat>
          <c:val>
            <c:numRef>
              <c:f>'Alumnado Activo'!$D$16:$D$18</c:f>
              <c:numCache>
                <c:formatCode>#,##0</c:formatCode>
                <c:ptCount val="3"/>
                <c:pt idx="0">
                  <c:v>125</c:v>
                </c:pt>
                <c:pt idx="1">
                  <c:v>113</c:v>
                </c:pt>
                <c:pt idx="2">
                  <c:v>138</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'Alumnado Activo'!$E$5</c:f>
              <c:strCache>
                <c:ptCount val="1"/>
                <c:pt idx="0">
                  <c:v>2014</c:v>
                </c:pt>
              </c:strCache>
            </c:strRef>
          </c:tx>
          <c:spPr>
            <a:solidFill>
              <a:srgbClr val="FF00FF"/>
            </a:solidFill>
            <a:ln>
              <a:noFill/>
            </a:ln>
            <a:effectLst/>
            <a:sp3d/>
          </c:spPr>
          <c:invertIfNegative val="0"/>
          <c:cat>
            <c:strRef>
              <c:f>'Alumnado Activo'!$A$16:$A$18</c:f>
              <c:strCache>
                <c:ptCount val="3"/>
                <c:pt idx="0">
                  <c:v>DCBI</c:v>
                </c:pt>
                <c:pt idx="1">
                  <c:v>DCBS</c:v>
                </c:pt>
                <c:pt idx="2">
                  <c:v>DCSH</c:v>
                </c:pt>
              </c:strCache>
            </c:strRef>
          </c:cat>
          <c:val>
            <c:numRef>
              <c:f>'Alumnado Activo'!$E$16:$E$18</c:f>
              <c:numCache>
                <c:formatCode>#,##0</c:formatCode>
                <c:ptCount val="3"/>
                <c:pt idx="0">
                  <c:v>138</c:v>
                </c:pt>
                <c:pt idx="1">
                  <c:v>149</c:v>
                </c:pt>
                <c:pt idx="2">
                  <c:v>176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'Alumnado Activo'!$F$5</c:f>
              <c:strCache>
                <c:ptCount val="1"/>
                <c:pt idx="0">
                  <c:v>2015</c:v>
                </c:pt>
              </c:strCache>
            </c:strRef>
          </c:tx>
          <c:spPr>
            <a:solidFill>
              <a:srgbClr val="CC00FF"/>
            </a:solidFill>
            <a:ln>
              <a:noFill/>
            </a:ln>
            <a:effectLst/>
            <a:sp3d/>
          </c:spPr>
          <c:invertIfNegative val="0"/>
          <c:cat>
            <c:strRef>
              <c:f>'Alumnado Activo'!$A$16:$A$18</c:f>
              <c:strCache>
                <c:ptCount val="3"/>
                <c:pt idx="0">
                  <c:v>DCBI</c:v>
                </c:pt>
                <c:pt idx="1">
                  <c:v>DCBS</c:v>
                </c:pt>
                <c:pt idx="2">
                  <c:v>DCSH</c:v>
                </c:pt>
              </c:strCache>
            </c:strRef>
          </c:cat>
          <c:val>
            <c:numRef>
              <c:f>'Alumnado Activo'!$F$16:$F$18</c:f>
              <c:numCache>
                <c:formatCode>#,##0</c:formatCode>
                <c:ptCount val="3"/>
                <c:pt idx="0">
                  <c:v>172</c:v>
                </c:pt>
                <c:pt idx="1">
                  <c:v>203</c:v>
                </c:pt>
                <c:pt idx="2">
                  <c:v>211</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'Alumnado Activo'!$G$5</c:f>
              <c:strCache>
                <c:ptCount val="1"/>
                <c:pt idx="0">
                  <c:v>2016</c:v>
                </c:pt>
              </c:strCache>
            </c:strRef>
          </c:tx>
          <c:spPr>
            <a:solidFill>
              <a:srgbClr val="9900CC"/>
            </a:solidFill>
            <a:ln>
              <a:noFill/>
            </a:ln>
            <a:effectLst/>
            <a:sp3d/>
          </c:spPr>
          <c:invertIfNegative val="0"/>
          <c:cat>
            <c:strRef>
              <c:f>'Alumnado Activo'!$A$16:$A$18</c:f>
              <c:strCache>
                <c:ptCount val="3"/>
                <c:pt idx="0">
                  <c:v>DCBI</c:v>
                </c:pt>
                <c:pt idx="1">
                  <c:v>DCBS</c:v>
                </c:pt>
                <c:pt idx="2">
                  <c:v>DCSH</c:v>
                </c:pt>
              </c:strCache>
            </c:strRef>
          </c:cat>
          <c:val>
            <c:numRef>
              <c:f>'Alumnado Activo'!$G$16:$G$18</c:f>
              <c:numCache>
                <c:formatCode>#,##0</c:formatCode>
                <c:ptCount val="3"/>
                <c:pt idx="0">
                  <c:v>178</c:v>
                </c:pt>
                <c:pt idx="1">
                  <c:v>245</c:v>
                </c:pt>
                <c:pt idx="2">
                  <c:v>248</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'Alumnado Activo'!$H$5</c:f>
              <c:strCache>
                <c:ptCount val="1"/>
                <c:pt idx="0">
                  <c:v>2017</c:v>
                </c:pt>
              </c:strCache>
            </c:strRef>
          </c:tx>
          <c:spPr>
            <a:solidFill>
              <a:srgbClr val="660066"/>
            </a:solidFill>
            <a:ln>
              <a:noFill/>
            </a:ln>
            <a:effectLst/>
            <a:sp3d/>
          </c:spPr>
          <c:invertIfNegative val="0"/>
          <c:cat>
            <c:strRef>
              <c:f>'Alumnado Activo'!$A$16:$A$18</c:f>
              <c:strCache>
                <c:ptCount val="3"/>
                <c:pt idx="0">
                  <c:v>DCBI</c:v>
                </c:pt>
                <c:pt idx="1">
                  <c:v>DCBS</c:v>
                </c:pt>
                <c:pt idx="2">
                  <c:v>DCSH</c:v>
                </c:pt>
              </c:strCache>
            </c:strRef>
          </c:cat>
          <c:val>
            <c:numRef>
              <c:f>'Alumnado Activo'!$H$16:$H$18</c:f>
              <c:numCache>
                <c:formatCode>#,##0</c:formatCode>
                <c:ptCount val="3"/>
                <c:pt idx="0">
                  <c:v>267</c:v>
                </c:pt>
                <c:pt idx="1">
                  <c:v>297</c:v>
                </c:pt>
                <c:pt idx="2">
                  <c:v>297</c:v>
                </c:pt>
              </c:numCache>
            </c:numRef>
          </c:val>
          <c:shape val="cylinder"/>
          <c:extLst xmlns:c16r2="http://schemas.microsoft.com/office/drawing/2015/06/chart">
            <c:ext xmlns:c16="http://schemas.microsoft.com/office/drawing/2014/chart" uri="{C3380CC4-5D6E-409C-BE32-E72D297353CC}">
              <c16:uniqueId val="{00000000-C95F-47B9-B900-240CD33D434F}"/>
            </c:ext>
          </c:extLst>
        </c:ser>
        <c:ser>
          <c:idx val="7"/>
          <c:order val="7"/>
          <c:tx>
            <c:strRef>
              <c:f>'Alumnado Activo'!$I$5</c:f>
              <c:strCache>
                <c:ptCount val="1"/>
                <c:pt idx="0">
                  <c:v>2018</c:v>
                </c:pt>
              </c:strCache>
            </c:strRef>
          </c:tx>
          <c:spPr>
            <a:solidFill>
              <a:sysClr val="window" lastClr="FFFFFF">
                <a:lumMod val="50000"/>
              </a:sysClr>
            </a:solidFill>
            <a:ln>
              <a:noFill/>
            </a:ln>
            <a:effectLst/>
            <a:sp3d/>
          </c:spPr>
          <c:invertIfNegative val="0"/>
          <c:cat>
            <c:strRef>
              <c:f>'Alumnado Activo'!$A$16:$A$18</c:f>
              <c:strCache>
                <c:ptCount val="3"/>
                <c:pt idx="0">
                  <c:v>DCBI</c:v>
                </c:pt>
                <c:pt idx="1">
                  <c:v>DCBS</c:v>
                </c:pt>
                <c:pt idx="2">
                  <c:v>DCSH</c:v>
                </c:pt>
              </c:strCache>
            </c:strRef>
          </c:cat>
          <c:val>
            <c:numRef>
              <c:f>'Alumnado Activo'!$I$16:$I$18</c:f>
              <c:numCache>
                <c:formatCode>#,##0</c:formatCode>
                <c:ptCount val="3"/>
                <c:pt idx="0">
                  <c:v>332</c:v>
                </c:pt>
                <c:pt idx="1">
                  <c:v>335</c:v>
                </c:pt>
                <c:pt idx="2">
                  <c:v>352</c:v>
                </c:pt>
              </c:numCache>
            </c:numRef>
          </c:val>
          <c:shape val="cylinder"/>
          <c:extLst xmlns:c16r2="http://schemas.microsoft.com/office/drawing/2015/06/chart">
            <c:ext xmlns:c16="http://schemas.microsoft.com/office/drawing/2014/chart" uri="{C3380CC4-5D6E-409C-BE32-E72D297353CC}">
              <c16:uniqueId val="{00000000-7006-4853-B7EF-ED1099067B93}"/>
            </c:ext>
          </c:extLst>
        </c:ser>
        <c:ser>
          <c:idx val="8"/>
          <c:order val="8"/>
          <c:tx>
            <c:strRef>
              <c:f>'Alumnado Activo'!$J$5</c:f>
              <c:strCache>
                <c:ptCount val="1"/>
                <c:pt idx="0">
                  <c:v>2019</c:v>
                </c:pt>
              </c:strCache>
            </c:strRef>
          </c:tx>
          <c:spPr>
            <a:solidFill>
              <a:srgbClr val="8064A2">
                <a:lumMod val="60000"/>
                <a:lumOff val="40000"/>
              </a:srgbClr>
            </a:solidFill>
            <a:ln>
              <a:noFill/>
            </a:ln>
            <a:effectLst/>
            <a:sp3d/>
          </c:spPr>
          <c:invertIfNegative val="0"/>
          <c:cat>
            <c:strRef>
              <c:f>'Alumnado Activo'!$A$16:$A$18</c:f>
              <c:strCache>
                <c:ptCount val="3"/>
                <c:pt idx="0">
                  <c:v>DCBI</c:v>
                </c:pt>
                <c:pt idx="1">
                  <c:v>DCBS</c:v>
                </c:pt>
                <c:pt idx="2">
                  <c:v>DCSH</c:v>
                </c:pt>
              </c:strCache>
            </c:strRef>
          </c:cat>
          <c:val>
            <c:numRef>
              <c:f>'Alumnado Activo'!$J$16:$J$18</c:f>
              <c:numCache>
                <c:formatCode>#,##0</c:formatCode>
                <c:ptCount val="3"/>
                <c:pt idx="0">
                  <c:v>423</c:v>
                </c:pt>
                <c:pt idx="1">
                  <c:v>399</c:v>
                </c:pt>
                <c:pt idx="2">
                  <c:v>388</c:v>
                </c:pt>
              </c:numCache>
            </c:numRef>
          </c:val>
          <c:shape val="cylinder"/>
          <c:extLst xmlns:c16r2="http://schemas.microsoft.com/office/drawing/2015/06/chart">
            <c:ext xmlns:c16="http://schemas.microsoft.com/office/drawing/2014/chart" uri="{C3380CC4-5D6E-409C-BE32-E72D297353CC}">
              <c16:uniqueId val="{00000000-F559-4A1A-BAD4-858BEB6F8CE7}"/>
            </c:ext>
          </c:extLst>
        </c:ser>
        <c:ser>
          <c:idx val="9"/>
          <c:order val="9"/>
          <c:tx>
            <c:strRef>
              <c:f>'Alumnado Activo'!$K$5</c:f>
              <c:strCache>
                <c:ptCount val="1"/>
                <c:pt idx="0">
                  <c:v>2020</c:v>
                </c:pt>
              </c:strCache>
            </c:strRef>
          </c:tx>
          <c:spPr>
            <a:solidFill>
              <a:schemeClr val="accent4">
                <a:lumMod val="60000"/>
              </a:schemeClr>
            </a:solidFill>
            <a:ln>
              <a:noFill/>
            </a:ln>
            <a:effectLst/>
            <a:sp3d/>
          </c:spPr>
          <c:invertIfNegative val="0"/>
          <c:cat>
            <c:strRef>
              <c:f>'Alumnado Activo'!$A$16:$A$18</c:f>
              <c:strCache>
                <c:ptCount val="3"/>
                <c:pt idx="0">
                  <c:v>DCBI</c:v>
                </c:pt>
                <c:pt idx="1">
                  <c:v>DCBS</c:v>
                </c:pt>
                <c:pt idx="2">
                  <c:v>DCSH</c:v>
                </c:pt>
              </c:strCache>
            </c:strRef>
          </c:cat>
          <c:val>
            <c:numRef>
              <c:f>'Alumnado Activo'!$K$16:$K$18</c:f>
              <c:numCache>
                <c:formatCode>#,##0</c:formatCode>
                <c:ptCount val="3"/>
                <c:pt idx="0">
                  <c:v>477</c:v>
                </c:pt>
                <c:pt idx="1">
                  <c:v>481</c:v>
                </c:pt>
                <c:pt idx="2">
                  <c:v>483</c:v>
                </c:pt>
              </c:numCache>
            </c:numRef>
          </c:val>
          <c:shape val="cylinder"/>
          <c:extLst xmlns:c16r2="http://schemas.microsoft.com/office/drawing/2015/06/chart">
            <c:ext xmlns:c16="http://schemas.microsoft.com/office/drawing/2014/chart" uri="{C3380CC4-5D6E-409C-BE32-E72D297353CC}">
              <c16:uniqueId val="{00000001-C09C-46A0-9728-AFF33A888B2D}"/>
            </c:ext>
          </c:extLst>
        </c:ser>
        <c:ser>
          <c:idx val="10"/>
          <c:order val="10"/>
          <c:tx>
            <c:strRef>
              <c:f>'Alumnado Activo'!$L$5</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'Alumnado Activo'!$A$16:$A$18</c:f>
              <c:strCache>
                <c:ptCount val="3"/>
                <c:pt idx="0">
                  <c:v>DCBI</c:v>
                </c:pt>
                <c:pt idx="1">
                  <c:v>DCBS</c:v>
                </c:pt>
                <c:pt idx="2">
                  <c:v>DCSH</c:v>
                </c:pt>
              </c:strCache>
            </c:strRef>
          </c:cat>
          <c:val>
            <c:numRef>
              <c:f>'Alumnado Activo'!$L$16:$L$18</c:f>
              <c:numCache>
                <c:formatCode>#,##0</c:formatCode>
                <c:ptCount val="3"/>
                <c:pt idx="0">
                  <c:v>543</c:v>
                </c:pt>
                <c:pt idx="1">
                  <c:v>542</c:v>
                </c:pt>
                <c:pt idx="2">
                  <c:v>517</c:v>
                </c:pt>
              </c:numCache>
            </c:numRef>
          </c:val>
          <c:shape val="cylinder"/>
          <c:extLst xmlns:c16r2="http://schemas.microsoft.com/office/drawing/2015/06/chart">
            <c:ext xmlns:c16="http://schemas.microsoft.com/office/drawing/2014/chart" uri="{C3380CC4-5D6E-409C-BE32-E72D297353CC}">
              <c16:uniqueId val="{00000000-1C0D-4740-90FF-185E15AE17C1}"/>
            </c:ext>
          </c:extLst>
        </c:ser>
        <c:dLbls>
          <c:showLegendKey val="0"/>
          <c:showVal val="0"/>
          <c:showCatName val="0"/>
          <c:showSerName val="0"/>
          <c:showPercent val="0"/>
          <c:showBubbleSize val="0"/>
        </c:dLbls>
        <c:gapWidth val="219"/>
        <c:shape val="box"/>
        <c:axId val="203862352"/>
        <c:axId val="203851472"/>
        <c:axId val="0"/>
      </c:bar3DChart>
      <c:catAx>
        <c:axId val="20386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1472"/>
        <c:crosses val="autoZero"/>
        <c:auto val="1"/>
        <c:lblAlgn val="ctr"/>
        <c:lblOffset val="100"/>
        <c:noMultiLvlLbl val="0"/>
      </c:catAx>
      <c:valAx>
        <c:axId val="2038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'Alumnado Activo'!$A$21</c:f>
              <c:strCache>
                <c:ptCount val="1"/>
                <c:pt idx="0">
                  <c:v>UAML</c:v>
                </c:pt>
              </c:strCache>
            </c:strRef>
          </c:tx>
          <c:spPr>
            <a:ln w="28575" cap="rnd" cmpd="sng">
              <a:solidFill>
                <a:srgbClr val="AD25A8"/>
              </a:solidFill>
              <a:round/>
            </a:ln>
            <a:effectLst/>
          </c:spPr>
          <c:marker>
            <c:symbol val="circle"/>
            <c:size val="5"/>
            <c:spPr>
              <a:solidFill>
                <a:schemeClr val="accent1"/>
              </a:solidFill>
              <a:ln w="9525">
                <a:solidFill>
                  <a:srgbClr val="AD25A8"/>
                </a:solidFill>
              </a:ln>
              <a:effectLst/>
            </c:spPr>
          </c:marker>
          <c:xVal>
            <c:numRef>
              <c:f>'Alumnado Activo'!$B$5:$L$5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'Alumnado Activo'!$B$21:$L$21</c:f>
              <c:numCache>
                <c:formatCode>#,##0</c:formatCode>
                <c:ptCount val="11"/>
                <c:pt idx="0">
                  <c:v>171</c:v>
                </c:pt>
                <c:pt idx="1">
                  <c:v>236</c:v>
                </c:pt>
                <c:pt idx="2">
                  <c:v>376</c:v>
                </c:pt>
                <c:pt idx="3">
                  <c:v>463</c:v>
                </c:pt>
                <c:pt idx="4">
                  <c:v>586</c:v>
                </c:pt>
                <c:pt idx="5">
                  <c:v>671</c:v>
                </c:pt>
                <c:pt idx="6">
                  <c:v>861</c:v>
                </c:pt>
                <c:pt idx="7">
                  <c:v>1019</c:v>
                </c:pt>
                <c:pt idx="8">
                  <c:v>1210</c:v>
                </c:pt>
                <c:pt idx="9">
                  <c:v>1441</c:v>
                </c:pt>
                <c:pt idx="10">
                  <c:v>1602</c:v>
                </c:pt>
              </c:numCache>
            </c:numRef>
          </c:yVal>
          <c:smooth val="0"/>
          <c:extLst xmlns:c16r2="http://schemas.microsoft.com/office/drawing/2015/06/chart">
            <c:ext xmlns:c16="http://schemas.microsoft.com/office/drawing/2014/chart" uri="{C3380CC4-5D6E-409C-BE32-E72D297353CC}">
              <c16:uniqueId val="{00000000-420C-48DF-8A96-22AC35761DE7}"/>
            </c:ext>
          </c:extLst>
        </c:ser>
        <c:dLbls>
          <c:showLegendKey val="0"/>
          <c:showVal val="0"/>
          <c:showCatName val="0"/>
          <c:showSerName val="0"/>
          <c:showPercent val="0"/>
          <c:showBubbleSize val="0"/>
        </c:dLbls>
        <c:axId val="203864528"/>
        <c:axId val="203862896"/>
      </c:scatterChart>
      <c:valAx>
        <c:axId val="203864528"/>
        <c:scaling>
          <c:orientation val="minMax"/>
          <c:max val="2021"/>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2896"/>
        <c:crosses val="autoZero"/>
        <c:crossBetween val="midCat"/>
      </c:valAx>
      <c:valAx>
        <c:axId val="20386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45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a:t>
            </a:r>
          </a:p>
        </c:rich>
      </c:tx>
      <c:layout>
        <c:manualLayout>
          <c:xMode val="edge"/>
          <c:yMode val="edge"/>
          <c:x val="0.2453291674874004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'Alumnado Activo'!$A$33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'Alumnado Activo'!$B$5:$L$5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'Alumnado Activo'!$B$33:$L$33</c:f>
              <c:numCache>
                <c:formatCode>#,##0</c:formatCode>
                <c:ptCount val="11"/>
                <c:pt idx="0">
                  <c:v>57</c:v>
                </c:pt>
                <c:pt idx="1">
                  <c:v>78.666666666666671</c:v>
                </c:pt>
                <c:pt idx="2">
                  <c:v>94</c:v>
                </c:pt>
                <c:pt idx="3">
                  <c:v>115.75</c:v>
                </c:pt>
                <c:pt idx="4">
                  <c:v>146.5</c:v>
                </c:pt>
                <c:pt idx="5">
                  <c:v>167.75</c:v>
                </c:pt>
                <c:pt idx="6">
                  <c:v>143.5</c:v>
                </c:pt>
                <c:pt idx="7">
                  <c:v>113.22222222222223</c:v>
                </c:pt>
                <c:pt idx="8">
                  <c:v>134.44444444444446</c:v>
                </c:pt>
                <c:pt idx="9">
                  <c:v>160.11111111111111</c:v>
                </c:pt>
                <c:pt idx="10">
                  <c:v>178</c:v>
                </c:pt>
              </c:numCache>
            </c:numRef>
          </c:yVal>
          <c:smooth val="0"/>
          <c:extLst xmlns:c16r2="http://schemas.microsoft.com/office/drawing/2015/06/chart">
            <c:ext xmlns:c16="http://schemas.microsoft.com/office/drawing/2014/chart" uri="{C3380CC4-5D6E-409C-BE32-E72D297353CC}">
              <c16:uniqueId val="{00000004-3834-45E4-AA2F-92160BDA81DE}"/>
            </c:ext>
          </c:extLst>
        </c:ser>
        <c:dLbls>
          <c:showLegendKey val="0"/>
          <c:showVal val="0"/>
          <c:showCatName val="0"/>
          <c:showSerName val="0"/>
          <c:showPercent val="0"/>
          <c:showBubbleSize val="0"/>
        </c:dLbls>
        <c:axId val="203850928"/>
        <c:axId val="203863440"/>
      </c:scatterChart>
      <c:valAx>
        <c:axId val="203850928"/>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3440"/>
        <c:crosses val="autoZero"/>
        <c:crossBetween val="midCat"/>
        <c:majorUnit val="1"/>
      </c:valAx>
      <c:valAx>
        <c:axId val="203863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0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2021 / </a:t>
            </a:r>
            <a:r>
              <a:rPr lang="es-MX" sz="1680" b="0" i="0" u="none" strike="noStrike" baseline="0">
                <a:effectLst/>
              </a:rPr>
              <a:t>Alumnado Act </a:t>
            </a:r>
            <a:r>
              <a:rPr lang="es-MX"/>
              <a:t>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Activo'!$N$5</c:f>
              <c:strCache>
                <c:ptCount val="1"/>
                <c:pt idx="0">
                  <c:v>2021/2019</c:v>
                </c:pt>
              </c:strCache>
            </c:strRef>
          </c:tx>
          <c:spPr>
            <a:solidFill>
              <a:srgbClr val="AD25A8"/>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Activo'!$N$6:$N$14</c:f>
              <c:numCache>
                <c:formatCode>0%</c:formatCode>
                <c:ptCount val="9"/>
                <c:pt idx="0">
                  <c:v>0.8904109589041096</c:v>
                </c:pt>
                <c:pt idx="1">
                  <c:v>1.4885496183206106</c:v>
                </c:pt>
                <c:pt idx="2">
                  <c:v>2.095890410958904</c:v>
                </c:pt>
                <c:pt idx="3">
                  <c:v>1.0550847457627119</c:v>
                </c:pt>
                <c:pt idx="4">
                  <c:v>1.7052631578947368</c:v>
                </c:pt>
                <c:pt idx="5">
                  <c:v>1.9264705882352942</c:v>
                </c:pt>
                <c:pt idx="6">
                  <c:v>1.1327433628318584</c:v>
                </c:pt>
                <c:pt idx="7">
                  <c:v>1.2107843137254901</c:v>
                </c:pt>
                <c:pt idx="8">
                  <c:v>2</c:v>
                </c:pt>
              </c:numCache>
            </c:numRef>
          </c:val>
          <c:shape val="cylinder"/>
          <c:extLst xmlns:c16r2="http://schemas.microsoft.com/office/drawing/2015/06/chart">
            <c:ext xmlns:c16="http://schemas.microsoft.com/office/drawing/2014/chart" uri="{C3380CC4-5D6E-409C-BE32-E72D297353CC}">
              <c16:uniqueId val="{00000000-65C1-48CA-AF87-861BB402EFEB}"/>
            </c:ext>
          </c:extLst>
        </c:ser>
        <c:dLbls>
          <c:showLegendKey val="0"/>
          <c:showVal val="0"/>
          <c:showCatName val="0"/>
          <c:showSerName val="0"/>
          <c:showPercent val="0"/>
          <c:showBubbleSize val="0"/>
        </c:dLbls>
        <c:gapWidth val="219"/>
        <c:shape val="box"/>
        <c:axId val="203858544"/>
        <c:axId val="203861264"/>
        <c:axId val="0"/>
      </c:bar3DChart>
      <c:catAx>
        <c:axId val="203858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1264"/>
        <c:crosses val="autoZero"/>
        <c:auto val="1"/>
        <c:lblAlgn val="ctr"/>
        <c:lblOffset val="100"/>
        <c:noMultiLvlLbl val="0"/>
      </c:catAx>
      <c:valAx>
        <c:axId val="20386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2021 / </a:t>
            </a:r>
            <a:r>
              <a:rPr lang="es-MX" sz="1680" b="0" i="0" u="none" strike="noStrike" baseline="0">
                <a:effectLst/>
              </a:rPr>
              <a:t>Alumnado Act </a:t>
            </a:r>
            <a:r>
              <a:rPr lang="es-MX"/>
              <a:t>2019</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Activo'!$N$5</c:f>
              <c:strCache>
                <c:ptCount val="1"/>
                <c:pt idx="0">
                  <c:v>2021/2019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xmlns:c16r2="http://schemas.microsoft.com/office/drawing/2015/06/chart">
              <c:ext xmlns:c16="http://schemas.microsoft.com/office/drawing/2014/chart" uri="{C3380CC4-5D6E-409C-BE32-E72D297353CC}">
                <c16:uniqueId val="{00000001-36A6-4043-9DF6-0716CF7A7353}"/>
              </c:ext>
            </c:extLst>
          </c:dPt>
          <c:cat>
            <c:strRef>
              <c:f>'Alumnado Activo'!$A$16:$A$19</c:f>
              <c:strCache>
                <c:ptCount val="4"/>
                <c:pt idx="0">
                  <c:v>DCBI</c:v>
                </c:pt>
                <c:pt idx="1">
                  <c:v>DCBS</c:v>
                </c:pt>
                <c:pt idx="2">
                  <c:v>DCSH</c:v>
                </c:pt>
                <c:pt idx="3">
                  <c:v>UAML</c:v>
                </c:pt>
              </c:strCache>
            </c:strRef>
          </c:cat>
          <c:val>
            <c:numRef>
              <c:f>'Alumnado Activo'!$N$16:$N$19</c:f>
              <c:numCache>
                <c:formatCode>0%</c:formatCode>
                <c:ptCount val="4"/>
                <c:pt idx="0">
                  <c:v>1.2836879432624113</c:v>
                </c:pt>
                <c:pt idx="1">
                  <c:v>1.3583959899749374</c:v>
                </c:pt>
                <c:pt idx="2">
                  <c:v>1.3324742268041236</c:v>
                </c:pt>
                <c:pt idx="3">
                  <c:v>1.3239669421487603</c:v>
                </c:pt>
              </c:numCache>
            </c:numRef>
          </c:val>
          <c:shape val="cylinder"/>
          <c:extLst xmlns:c16r2="http://schemas.microsoft.com/office/drawing/2015/06/chart">
            <c:ext xmlns:c16="http://schemas.microsoft.com/office/drawing/2014/chart" uri="{C3380CC4-5D6E-409C-BE32-E72D297353CC}">
              <c16:uniqueId val="{00000002-36A6-4043-9DF6-0716CF7A7353}"/>
            </c:ext>
          </c:extLst>
        </c:ser>
        <c:dLbls>
          <c:showLegendKey val="0"/>
          <c:showVal val="0"/>
          <c:showCatName val="0"/>
          <c:showSerName val="0"/>
          <c:showPercent val="0"/>
          <c:showBubbleSize val="0"/>
        </c:dLbls>
        <c:gapWidth val="219"/>
        <c:shape val="box"/>
        <c:axId val="203863984"/>
        <c:axId val="203860176"/>
        <c:axId val="0"/>
      </c:bar3DChart>
      <c:catAx>
        <c:axId val="203863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0176"/>
        <c:crosses val="autoZero"/>
        <c:auto val="1"/>
        <c:lblAlgn val="ctr"/>
        <c:lblOffset val="100"/>
        <c:noMultiLvlLbl val="0"/>
      </c:catAx>
      <c:valAx>
        <c:axId val="20386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UAML</a:t>
            </a:r>
          </a:p>
        </c:rich>
      </c:tx>
      <c:layout>
        <c:manualLayout>
          <c:xMode val="edge"/>
          <c:yMode val="edge"/>
          <c:x val="0.26673681191877535"/>
          <c:y val="3.828645503602544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'Alumnado Activo'!$A$30</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'Alumnado Activo'!$B$5:$L$5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'Alumnado Activo'!$B$30:$L$30</c:f>
              <c:numCache>
                <c:formatCode>#,##0</c:formatCode>
                <c:ptCount val="11"/>
                <c:pt idx="0">
                  <c:v>59</c:v>
                </c:pt>
                <c:pt idx="1">
                  <c:v>81</c:v>
                </c:pt>
                <c:pt idx="2">
                  <c:v>125</c:v>
                </c:pt>
                <c:pt idx="3">
                  <c:v>138</c:v>
                </c:pt>
                <c:pt idx="4">
                  <c:v>172</c:v>
                </c:pt>
                <c:pt idx="5">
                  <c:v>178</c:v>
                </c:pt>
                <c:pt idx="6">
                  <c:v>133.5</c:v>
                </c:pt>
                <c:pt idx="7">
                  <c:v>110.66666666666667</c:v>
                </c:pt>
                <c:pt idx="8">
                  <c:v>141</c:v>
                </c:pt>
                <c:pt idx="9">
                  <c:v>159</c:v>
                </c:pt>
                <c:pt idx="10">
                  <c:v>181</c:v>
                </c:pt>
              </c:numCache>
            </c:numRef>
          </c:yVal>
          <c:smooth val="0"/>
          <c:extLst xmlns:c16r2="http://schemas.microsoft.com/office/drawing/2015/06/chart">
            <c:ext xmlns:c16="http://schemas.microsoft.com/office/drawing/2014/chart" uri="{C3380CC4-5D6E-409C-BE32-E72D297353CC}">
              <c16:uniqueId val="{00000000-10F0-49F0-96B9-2AA5A5F5E382}"/>
            </c:ext>
          </c:extLst>
        </c:ser>
        <c:ser>
          <c:idx val="1"/>
          <c:order val="1"/>
          <c:tx>
            <c:strRef>
              <c:f>'Alumnado Activo'!$A$31</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'Alumnado Activo'!$B$5:$L$5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'Alumnado Activo'!$B$31:$L$31</c:f>
              <c:numCache>
                <c:formatCode>#,##0</c:formatCode>
                <c:ptCount val="11"/>
                <c:pt idx="0">
                  <c:v>55</c:v>
                </c:pt>
                <c:pt idx="1">
                  <c:v>74</c:v>
                </c:pt>
                <c:pt idx="2">
                  <c:v>113</c:v>
                </c:pt>
                <c:pt idx="3">
                  <c:v>149</c:v>
                </c:pt>
                <c:pt idx="4">
                  <c:v>203</c:v>
                </c:pt>
                <c:pt idx="5">
                  <c:v>245</c:v>
                </c:pt>
                <c:pt idx="6">
                  <c:v>148.5</c:v>
                </c:pt>
                <c:pt idx="7">
                  <c:v>111.66666666666667</c:v>
                </c:pt>
                <c:pt idx="8">
                  <c:v>133</c:v>
                </c:pt>
                <c:pt idx="9">
                  <c:v>160.33333333333334</c:v>
                </c:pt>
                <c:pt idx="10">
                  <c:v>180.66666666666666</c:v>
                </c:pt>
              </c:numCache>
            </c:numRef>
          </c:yVal>
          <c:smooth val="0"/>
          <c:extLst xmlns:c16r2="http://schemas.microsoft.com/office/drawing/2015/06/chart">
            <c:ext xmlns:c16="http://schemas.microsoft.com/office/drawing/2014/chart" uri="{C3380CC4-5D6E-409C-BE32-E72D297353CC}">
              <c16:uniqueId val="{00000001-10F0-49F0-96B9-2AA5A5F5E382}"/>
            </c:ext>
          </c:extLst>
        </c:ser>
        <c:ser>
          <c:idx val="2"/>
          <c:order val="2"/>
          <c:tx>
            <c:strRef>
              <c:f>'Alumnado Activo'!$A$32</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'Alumnado Activo'!$B$5:$L$5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'Alumnado Activo'!$B$32:$L$32</c:f>
              <c:numCache>
                <c:formatCode>#,##0</c:formatCode>
                <c:ptCount val="11"/>
                <c:pt idx="0">
                  <c:v>57</c:v>
                </c:pt>
                <c:pt idx="1">
                  <c:v>81</c:v>
                </c:pt>
                <c:pt idx="2">
                  <c:v>69</c:v>
                </c:pt>
                <c:pt idx="3">
                  <c:v>88</c:v>
                </c:pt>
                <c:pt idx="4">
                  <c:v>105.5</c:v>
                </c:pt>
                <c:pt idx="5">
                  <c:v>124</c:v>
                </c:pt>
                <c:pt idx="6">
                  <c:v>148.5</c:v>
                </c:pt>
                <c:pt idx="7">
                  <c:v>117.33333333333333</c:v>
                </c:pt>
                <c:pt idx="8">
                  <c:v>129.33333333333334</c:v>
                </c:pt>
                <c:pt idx="9">
                  <c:v>161</c:v>
                </c:pt>
                <c:pt idx="10">
                  <c:v>172.33333333333334</c:v>
                </c:pt>
              </c:numCache>
            </c:numRef>
          </c:yVal>
          <c:smooth val="0"/>
          <c:extLst xmlns:c16r2="http://schemas.microsoft.com/office/drawing/2015/06/chart">
            <c:ext xmlns:c16="http://schemas.microsoft.com/office/drawing/2014/chart" uri="{C3380CC4-5D6E-409C-BE32-E72D297353CC}">
              <c16:uniqueId val="{00000002-10F0-49F0-96B9-2AA5A5F5E382}"/>
            </c:ext>
          </c:extLst>
        </c:ser>
        <c:ser>
          <c:idx val="3"/>
          <c:order val="3"/>
          <c:tx>
            <c:strRef>
              <c:f>'Alumnado Activo'!$A$33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'Alumnado Activo'!$B$5:$L$5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'Alumnado Activo'!$B$33:$L$33</c:f>
              <c:numCache>
                <c:formatCode>#,##0</c:formatCode>
                <c:ptCount val="11"/>
                <c:pt idx="0">
                  <c:v>57</c:v>
                </c:pt>
                <c:pt idx="1">
                  <c:v>78.666666666666671</c:v>
                </c:pt>
                <c:pt idx="2">
                  <c:v>94</c:v>
                </c:pt>
                <c:pt idx="3">
                  <c:v>115.75</c:v>
                </c:pt>
                <c:pt idx="4">
                  <c:v>146.5</c:v>
                </c:pt>
                <c:pt idx="5">
                  <c:v>167.75</c:v>
                </c:pt>
                <c:pt idx="6">
                  <c:v>143.5</c:v>
                </c:pt>
                <c:pt idx="7">
                  <c:v>113.22222222222223</c:v>
                </c:pt>
                <c:pt idx="8">
                  <c:v>134.44444444444446</c:v>
                </c:pt>
                <c:pt idx="9">
                  <c:v>160.11111111111111</c:v>
                </c:pt>
                <c:pt idx="10">
                  <c:v>178</c:v>
                </c:pt>
              </c:numCache>
            </c:numRef>
          </c:yVal>
          <c:smooth val="0"/>
          <c:extLst xmlns:c16r2="http://schemas.microsoft.com/office/drawing/2015/06/chart">
            <c:ext xmlns:c16="http://schemas.microsoft.com/office/drawing/2014/chart" uri="{C3380CC4-5D6E-409C-BE32-E72D297353CC}">
              <c16:uniqueId val="{00000003-10F0-49F0-96B9-2AA5A5F5E382}"/>
            </c:ext>
          </c:extLst>
        </c:ser>
        <c:dLbls>
          <c:showLegendKey val="0"/>
          <c:showVal val="0"/>
          <c:showCatName val="0"/>
          <c:showSerName val="0"/>
          <c:showPercent val="0"/>
          <c:showBubbleSize val="0"/>
        </c:dLbls>
        <c:axId val="203860720"/>
        <c:axId val="203853648"/>
      </c:scatterChart>
      <c:valAx>
        <c:axId val="203860720"/>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3648"/>
        <c:crosses val="autoZero"/>
        <c:crossBetween val="midCat"/>
      </c:valAx>
      <c:valAx>
        <c:axId val="203853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60720"/>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Alumnado Activo UAML (2021)</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D5DC-4FC4-A892-CA0AD58B18D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D5DC-4FC4-A892-CA0AD58B18D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D5DC-4FC4-A892-CA0AD58B18D1}"/>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5DC-4FC4-A892-CA0AD58B18D1}"/>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5DC-4FC4-A892-CA0AD58B18D1}"/>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5DC-4FC4-A892-CA0AD58B18D1}"/>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'Alumnado Activo'!$A$16:$A$18</c:f>
              <c:strCache>
                <c:ptCount val="3"/>
                <c:pt idx="0">
                  <c:v>DCBI</c:v>
                </c:pt>
                <c:pt idx="1">
                  <c:v>DCBS</c:v>
                </c:pt>
                <c:pt idx="2">
                  <c:v>DCSH</c:v>
                </c:pt>
              </c:strCache>
            </c:strRef>
          </c:cat>
          <c:val>
            <c:numRef>
              <c:f>'Alumnado Activo'!$L$16:$L$18</c:f>
              <c:numCache>
                <c:formatCode>#,##0</c:formatCode>
                <c:ptCount val="3"/>
                <c:pt idx="0">
                  <c:v>543</c:v>
                </c:pt>
                <c:pt idx="1">
                  <c:v>542</c:v>
                </c:pt>
                <c:pt idx="2">
                  <c:v>517</c:v>
                </c:pt>
              </c:numCache>
            </c:numRef>
          </c:val>
          <c:extLst xmlns:c16r2="http://schemas.microsoft.com/office/drawing/2015/06/chart">
            <c:ext xmlns:c16="http://schemas.microsoft.com/office/drawing/2014/chart" uri="{C3380CC4-5D6E-409C-BE32-E72D297353CC}">
              <c16:uniqueId val="{00000006-D5DC-4FC4-A892-CA0AD58B18D1}"/>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(MUJERES/TOTAL) 2020</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 por sexo'!$X$6</c:f>
              <c:strCache>
                <c:ptCount val="1"/>
                <c:pt idx="0">
                  <c:v>2011</c:v>
                </c:pt>
              </c:strCache>
            </c:strRef>
          </c:tx>
          <c:spPr>
            <a:solidFill>
              <a:srgbClr val="FFCC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sexo'!$X$7:$X$16</c:f>
              <c:numCache>
                <c:formatCode>0%</c:formatCode>
                <c:ptCount val="10"/>
                <c:pt idx="0">
                  <c:v>0.33898305084745761</c:v>
                </c:pt>
                <c:pt idx="3">
                  <c:v>0.69090909090909092</c:v>
                </c:pt>
                <c:pt idx="7">
                  <c:v>0.59649122807017541</c:v>
                </c:pt>
                <c:pt idx="9">
                  <c:v>0.53801169590643272</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'Alumnado Activo por sexo'!$Y$6</c:f>
              <c:strCache>
                <c:ptCount val="1"/>
                <c:pt idx="0">
                  <c:v>2012</c:v>
                </c:pt>
              </c:strCache>
            </c:strRef>
          </c:tx>
          <c:spPr>
            <a:solidFill>
              <a:srgbClr val="FF99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sexo'!$Y$7:$Y$16</c:f>
              <c:numCache>
                <c:formatCode>0%</c:formatCode>
                <c:ptCount val="10"/>
                <c:pt idx="0">
                  <c:v>0.39506172839506171</c:v>
                </c:pt>
                <c:pt idx="3">
                  <c:v>0.63513513513513509</c:v>
                </c:pt>
                <c:pt idx="7">
                  <c:v>0.51851851851851849</c:v>
                </c:pt>
                <c:pt idx="9">
                  <c:v>0.51271186440677963</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'Alumnado Activo por sexo'!$Z$6</c:f>
              <c:strCache>
                <c:ptCount val="1"/>
                <c:pt idx="0">
                  <c:v>2013</c:v>
                </c:pt>
              </c:strCache>
            </c:strRef>
          </c:tx>
          <c:spPr>
            <a:solidFill>
              <a:srgbClr val="FF66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sexo'!$Z$7:$Z$16</c:f>
              <c:numCache>
                <c:formatCode>0%</c:formatCode>
                <c:ptCount val="10"/>
                <c:pt idx="0">
                  <c:v>0.39200000000000002</c:v>
                </c:pt>
                <c:pt idx="3">
                  <c:v>0.68141592920353977</c:v>
                </c:pt>
                <c:pt idx="6">
                  <c:v>0.5</c:v>
                </c:pt>
                <c:pt idx="7">
                  <c:v>0.54166666666666663</c:v>
                </c:pt>
                <c:pt idx="9">
                  <c:v>0.53191489361702127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'Alumnado Activo por sexo'!$AA$6</c:f>
              <c:strCache>
                <c:ptCount val="1"/>
                <c:pt idx="0">
                  <c:v>2014</c:v>
                </c:pt>
              </c:strCache>
            </c:strRef>
          </c:tx>
          <c:spPr>
            <a:solidFill>
              <a:srgbClr val="FF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sexo'!$AA$7:$AA$16</c:f>
              <c:numCache>
                <c:formatCode>0%</c:formatCode>
                <c:ptCount val="10"/>
                <c:pt idx="0">
                  <c:v>0.43478260869565216</c:v>
                </c:pt>
                <c:pt idx="3">
                  <c:v>0.66442953020134232</c:v>
                </c:pt>
                <c:pt idx="6">
                  <c:v>0.47058823529411764</c:v>
                </c:pt>
                <c:pt idx="7">
                  <c:v>0.55633802816901412</c:v>
                </c:pt>
                <c:pt idx="9">
                  <c:v>0.54859611231101513</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'Alumnado Activo por sexo'!$AB$6</c:f>
              <c:strCache>
                <c:ptCount val="1"/>
                <c:pt idx="0">
                  <c:v>2015</c:v>
                </c:pt>
              </c:strCache>
            </c:strRef>
          </c:tx>
          <c:spPr>
            <a:solidFill>
              <a:srgbClr val="CC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sexo'!$AB$7:$AB$16</c:f>
              <c:numCache>
                <c:formatCode>0%</c:formatCode>
                <c:ptCount val="10"/>
                <c:pt idx="0">
                  <c:v>0.43023255813953487</c:v>
                </c:pt>
                <c:pt idx="3">
                  <c:v>0.68472906403940892</c:v>
                </c:pt>
                <c:pt idx="6">
                  <c:v>0.45833333333333331</c:v>
                </c:pt>
                <c:pt idx="7">
                  <c:v>0.59509202453987731</c:v>
                </c:pt>
                <c:pt idx="9">
                  <c:v>0.56655290102389078</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'Alumnado Activo por sexo'!$AC$6</c:f>
              <c:strCache>
                <c:ptCount val="1"/>
                <c:pt idx="0">
                  <c:v>2016</c:v>
                </c:pt>
              </c:strCache>
            </c:strRef>
          </c:tx>
          <c:spPr>
            <a:solidFill>
              <a:srgbClr val="9900CC"/>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sexo'!$AC$7:$AC$16</c:f>
              <c:numCache>
                <c:formatCode>0%</c:formatCode>
                <c:ptCount val="10"/>
                <c:pt idx="0">
                  <c:v>0.3595505617977528</c:v>
                </c:pt>
                <c:pt idx="3">
                  <c:v>0.64081632653061227</c:v>
                </c:pt>
                <c:pt idx="6">
                  <c:v>0.53521126760563376</c:v>
                </c:pt>
                <c:pt idx="7">
                  <c:v>0.58192090395480223</c:v>
                </c:pt>
                <c:pt idx="9">
                  <c:v>0.53949329359165421</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'Alumnado Activo por sexo'!$AD$6</c:f>
              <c:strCache>
                <c:ptCount val="1"/>
                <c:pt idx="0">
                  <c:v>2017</c:v>
                </c:pt>
              </c:strCache>
            </c:strRef>
          </c:tx>
          <c:spPr>
            <a:solidFill>
              <a:srgbClr val="660066"/>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sexo'!$AD$7:$AD$16</c:f>
              <c:numCache>
                <c:formatCode>0%</c:formatCode>
                <c:ptCount val="10"/>
                <c:pt idx="0">
                  <c:v>0.39903846153846156</c:v>
                </c:pt>
                <c:pt idx="1">
                  <c:v>0.2711864406779661</c:v>
                </c:pt>
                <c:pt idx="3">
                  <c:v>0.66917293233082709</c:v>
                </c:pt>
                <c:pt idx="4">
                  <c:v>0.67741935483870963</c:v>
                </c:pt>
                <c:pt idx="6">
                  <c:v>0.51724137931034486</c:v>
                </c:pt>
                <c:pt idx="7">
                  <c:v>0.53333333333333333</c:v>
                </c:pt>
                <c:pt idx="9">
                  <c:v>0.52845528455284552</c:v>
                </c:pt>
              </c:numCache>
            </c:numRef>
          </c:val>
          <c:shape val="cylinder"/>
          <c:extLst xmlns:c16r2="http://schemas.microsoft.com/office/drawing/2015/06/chart">
            <c:ext xmlns:c16="http://schemas.microsoft.com/office/drawing/2014/chart" uri="{C3380CC4-5D6E-409C-BE32-E72D297353CC}">
              <c16:uniqueId val="{00000000-9BDB-4FED-821A-88DFF0C372C4}"/>
            </c:ext>
          </c:extLst>
        </c:ser>
        <c:ser>
          <c:idx val="7"/>
          <c:order val="7"/>
          <c:tx>
            <c:strRef>
              <c:f>'Alumnado Activo por sexo'!$AE$6</c:f>
              <c:strCache>
                <c:ptCount val="1"/>
                <c:pt idx="0">
                  <c:v>2018</c:v>
                </c:pt>
              </c:strCache>
            </c:strRef>
          </c:tx>
          <c:spPr>
            <a:solidFill>
              <a:sysClr val="window" lastClr="FFFFFF">
                <a:lumMod val="50000"/>
              </a:sys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sexo'!$AE$7:$AE$16</c:f>
              <c:numCache>
                <c:formatCode>0%</c:formatCode>
                <c:ptCount val="10"/>
                <c:pt idx="0">
                  <c:v>0.39150943396226418</c:v>
                </c:pt>
                <c:pt idx="1">
                  <c:v>0.25</c:v>
                </c:pt>
                <c:pt idx="3">
                  <c:v>0.66666666666666663</c:v>
                </c:pt>
                <c:pt idx="4">
                  <c:v>0.70588235294117652</c:v>
                </c:pt>
                <c:pt idx="5">
                  <c:v>0.81481481481481477</c:v>
                </c:pt>
                <c:pt idx="6">
                  <c:v>0.51485148514851486</c:v>
                </c:pt>
                <c:pt idx="7">
                  <c:v>0.53846153846153844</c:v>
                </c:pt>
                <c:pt idx="8">
                  <c:v>0.5714285714285714</c:v>
                </c:pt>
                <c:pt idx="9">
                  <c:v>0.51619234543670267</c:v>
                </c:pt>
              </c:numCache>
            </c:numRef>
          </c:val>
          <c:shape val="cylinder"/>
          <c:extLst xmlns:c16r2="http://schemas.microsoft.com/office/drawing/2015/06/chart">
            <c:ext xmlns:c16="http://schemas.microsoft.com/office/drawing/2014/chart" uri="{C3380CC4-5D6E-409C-BE32-E72D297353CC}">
              <c16:uniqueId val="{00000000-3D3B-4184-996F-829298E3BE66}"/>
            </c:ext>
          </c:extLst>
        </c:ser>
        <c:ser>
          <c:idx val="8"/>
          <c:order val="8"/>
          <c:tx>
            <c:strRef>
              <c:f>'Alumnado Activo por sexo'!$AF$6</c:f>
              <c:strCache>
                <c:ptCount val="1"/>
                <c:pt idx="0">
                  <c:v>2019</c:v>
                </c:pt>
              </c:strCache>
            </c:strRef>
          </c:tx>
          <c:spPr>
            <a:solidFill>
              <a:srgbClr val="8064A2">
                <a:lumMod val="60000"/>
                <a:lumOff val="40000"/>
              </a:srgb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sexo'!$AF$7:$AF$16</c:f>
              <c:numCache>
                <c:formatCode>0%</c:formatCode>
                <c:ptCount val="10"/>
                <c:pt idx="0">
                  <c:v>0.41552511415525112</c:v>
                </c:pt>
                <c:pt idx="1">
                  <c:v>0.20610687022900764</c:v>
                </c:pt>
                <c:pt idx="2">
                  <c:v>0.15068493150684931</c:v>
                </c:pt>
                <c:pt idx="3">
                  <c:v>0.64830508474576276</c:v>
                </c:pt>
                <c:pt idx="4">
                  <c:v>0.74736842105263157</c:v>
                </c:pt>
                <c:pt idx="5">
                  <c:v>0.70588235294117652</c:v>
                </c:pt>
                <c:pt idx="6">
                  <c:v>0.52212389380530977</c:v>
                </c:pt>
                <c:pt idx="7">
                  <c:v>0.54411764705882348</c:v>
                </c:pt>
                <c:pt idx="8">
                  <c:v>0.56338028169014087</c:v>
                </c:pt>
                <c:pt idx="9">
                  <c:v>0.50495867768595037</c:v>
                </c:pt>
              </c:numCache>
            </c:numRef>
          </c:val>
          <c:shape val="cylinder"/>
          <c:extLst xmlns:c16r2="http://schemas.microsoft.com/office/drawing/2015/06/chart">
            <c:ext xmlns:c16="http://schemas.microsoft.com/office/drawing/2014/chart" uri="{C3380CC4-5D6E-409C-BE32-E72D297353CC}">
              <c16:uniqueId val="{00000000-0A50-4C89-9D3E-136DC3CC341F}"/>
            </c:ext>
          </c:extLst>
        </c:ser>
        <c:ser>
          <c:idx val="9"/>
          <c:order val="9"/>
          <c:tx>
            <c:strRef>
              <c:f>'Alumnado Activo por sexo'!$AG$6</c:f>
              <c:strCache>
                <c:ptCount val="1"/>
                <c:pt idx="0">
                  <c:v>2020</c:v>
                </c:pt>
              </c:strCache>
            </c:strRef>
          </c:tx>
          <c:spPr>
            <a:solidFill>
              <a:schemeClr val="accent4">
                <a:lumMod val="60000"/>
              </a:scheme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sexo'!$AG$7:$AG$16</c:f>
              <c:numCache>
                <c:formatCode>0%</c:formatCode>
                <c:ptCount val="10"/>
                <c:pt idx="0">
                  <c:v>0.46601941747572817</c:v>
                </c:pt>
                <c:pt idx="1">
                  <c:v>0.23870967741935484</c:v>
                </c:pt>
                <c:pt idx="2">
                  <c:v>0.15517241379310345</c:v>
                </c:pt>
                <c:pt idx="3">
                  <c:v>0.66666666666666663</c:v>
                </c:pt>
                <c:pt idx="4">
                  <c:v>0.7846153846153846</c:v>
                </c:pt>
                <c:pt idx="5">
                  <c:v>0.73737373737373735</c:v>
                </c:pt>
                <c:pt idx="6">
                  <c:v>0.53488372093023251</c:v>
                </c:pt>
                <c:pt idx="7">
                  <c:v>0.55601659751037347</c:v>
                </c:pt>
                <c:pt idx="8">
                  <c:v>0.61946902654867253</c:v>
                </c:pt>
                <c:pt idx="9">
                  <c:v>0.53226925746009712</c:v>
                </c:pt>
              </c:numCache>
            </c:numRef>
          </c:val>
          <c:shape val="cylinder"/>
          <c:extLst xmlns:c16r2="http://schemas.microsoft.com/office/drawing/2015/06/chart">
            <c:ext xmlns:c16="http://schemas.microsoft.com/office/drawing/2014/chart" uri="{C3380CC4-5D6E-409C-BE32-E72D297353CC}">
              <c16:uniqueId val="{00000001-D1EA-45A3-86AC-D66683A1CB1F}"/>
            </c:ext>
          </c:extLst>
        </c:ser>
        <c:ser>
          <c:idx val="10"/>
          <c:order val="10"/>
          <c:tx>
            <c:strRef>
              <c:f>'Alumnado Activo por sexo'!$AH$6</c:f>
              <c:strCache>
                <c:ptCount val="1"/>
                <c:pt idx="0">
                  <c:v>2021</c:v>
                </c:pt>
              </c:strCache>
            </c:strRef>
          </c:tx>
          <c:spPr>
            <a:solidFill>
              <a:srgbClr val="D9D9D9"/>
            </a:solidFill>
            <a:ln w="15875">
              <a:solidFill>
                <a:srgbClr val="1F497D">
                  <a:lumMod val="50000"/>
                </a:srgbClr>
              </a:solidFill>
            </a:ln>
            <a:effectLst/>
            <a:sp3d contourW="15875">
              <a:contourClr>
                <a:srgbClr val="1F497D">
                  <a:lumMod val="50000"/>
                </a:srgbClr>
              </a:contourClr>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sexo'!$AH$7:$AH$16</c:f>
              <c:numCache>
                <c:formatCode>0%</c:formatCode>
                <c:ptCount val="10"/>
                <c:pt idx="0">
                  <c:v>0.44615384615384618</c:v>
                </c:pt>
                <c:pt idx="1">
                  <c:v>0.25128205128205128</c:v>
                </c:pt>
                <c:pt idx="2">
                  <c:v>0.16993464052287582</c:v>
                </c:pt>
                <c:pt idx="3">
                  <c:v>0.67068273092369479</c:v>
                </c:pt>
                <c:pt idx="4">
                  <c:v>0.77777777777777779</c:v>
                </c:pt>
                <c:pt idx="5">
                  <c:v>0.73282442748091603</c:v>
                </c:pt>
                <c:pt idx="6">
                  <c:v>0.5390625</c:v>
                </c:pt>
                <c:pt idx="7">
                  <c:v>0.54655870445344135</c:v>
                </c:pt>
                <c:pt idx="8">
                  <c:v>0.56338028169014087</c:v>
                </c:pt>
                <c:pt idx="9">
                  <c:v>0.52122347066167296</c:v>
                </c:pt>
              </c:numCache>
            </c:numRef>
          </c:val>
          <c:shape val="cylinder"/>
          <c:extLst xmlns:c16r2="http://schemas.microsoft.com/office/drawing/2015/06/chart">
            <c:ext xmlns:c16="http://schemas.microsoft.com/office/drawing/2014/chart" uri="{C3380CC4-5D6E-409C-BE32-E72D297353CC}">
              <c16:uniqueId val="{00000000-C909-A746-BCFD-AD25C76389E3}"/>
            </c:ext>
          </c:extLst>
        </c:ser>
        <c:dLbls>
          <c:showLegendKey val="0"/>
          <c:showVal val="0"/>
          <c:showCatName val="0"/>
          <c:showSerName val="0"/>
          <c:showPercent val="0"/>
          <c:showBubbleSize val="0"/>
        </c:dLbls>
        <c:gapWidth val="219"/>
        <c:shape val="box"/>
        <c:axId val="203850384"/>
        <c:axId val="203854192"/>
        <c:axId val="0"/>
      </c:bar3DChart>
      <c:catAx>
        <c:axId val="20385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4192"/>
        <c:crosses val="autoZero"/>
        <c:auto val="1"/>
        <c:lblAlgn val="ctr"/>
        <c:lblOffset val="100"/>
        <c:noMultiLvlLbl val="0"/>
      </c:catAx>
      <c:valAx>
        <c:axId val="20385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b="0" i="0" baseline="0">
                <a:effectLst/>
              </a:rPr>
              <a:t>Bajas Definitivas / Alumnado Activo UAML 2021</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AFF3-429C-9C14-A6BD1BDB402E}"/>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AFF3-429C-9C14-A6BD1BDB402E}"/>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AFF3-429C-9C14-A6BD1BDB402E}"/>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AFF3-429C-9C14-A6BD1BDB402E}"/>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AFF3-429C-9C14-A6BD1BDB402E}"/>
              </c:ext>
            </c:extLst>
          </c:dPt>
          <c:cat>
            <c:strRef>
              <c:f>Bajas!$A$19:$A$22</c:f>
              <c:strCache>
                <c:ptCount val="4"/>
                <c:pt idx="0">
                  <c:v>DCBI</c:v>
                </c:pt>
                <c:pt idx="1">
                  <c:v>DCBS</c:v>
                </c:pt>
                <c:pt idx="2">
                  <c:v>DCSH</c:v>
                </c:pt>
                <c:pt idx="3">
                  <c:v>UAML</c:v>
                </c:pt>
              </c:strCache>
            </c:strRef>
          </c:cat>
          <c:val>
            <c:numRef>
              <c:f>Bajas!$AS$19:$AS$22</c:f>
              <c:numCache>
                <c:formatCode>0.0%</c:formatCode>
                <c:ptCount val="4"/>
                <c:pt idx="0">
                  <c:v>1.289134438305709E-2</c:v>
                </c:pt>
                <c:pt idx="1">
                  <c:v>1.8450184501845018E-3</c:v>
                </c:pt>
                <c:pt idx="2">
                  <c:v>7.7369439071566732E-3</c:v>
                </c:pt>
                <c:pt idx="3">
                  <c:v>7.4906367041198503E-3</c:v>
                </c:pt>
              </c:numCache>
            </c:numRef>
          </c:val>
          <c:shape val="cylinder"/>
          <c:extLst xmlns:c16r2="http://schemas.microsoft.com/office/drawing/2015/06/chart">
            <c:ext xmlns:c16="http://schemas.microsoft.com/office/drawing/2014/chart" uri="{C3380CC4-5D6E-409C-BE32-E72D297353CC}">
              <c16:uniqueId val="{0000000A-AFF3-429C-9C14-A6BD1BDB402E}"/>
            </c:ext>
          </c:extLst>
        </c:ser>
        <c:dLbls>
          <c:showLegendKey val="0"/>
          <c:showVal val="0"/>
          <c:showCatName val="0"/>
          <c:showSerName val="0"/>
          <c:showPercent val="0"/>
          <c:showBubbleSize val="0"/>
        </c:dLbls>
        <c:gapWidth val="124"/>
        <c:gapDepth val="295"/>
        <c:shape val="box"/>
        <c:axId val="203854736"/>
        <c:axId val="203855824"/>
        <c:axId val="0"/>
      </c:bar3DChart>
      <c:catAx>
        <c:axId val="203854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5824"/>
        <c:crosses val="autoZero"/>
        <c:auto val="1"/>
        <c:lblAlgn val="ctr"/>
        <c:lblOffset val="100"/>
        <c:noMultiLvlLbl val="0"/>
      </c:catAx>
      <c:valAx>
        <c:axId val="203855824"/>
        <c:scaling>
          <c:orientation val="minMax"/>
          <c:max val="1.5000000000000003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a:t>Bajas Definitivas acumuladas / 1er ingreso acumulado  UAML 2021</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ABF6-430D-BD12-FF362B8ACA11}"/>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ABF6-430D-BD12-FF362B8ACA11}"/>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ABF6-430D-BD12-FF362B8ACA11}"/>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ABF6-430D-BD12-FF362B8ACA11}"/>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ABF6-430D-BD12-FF362B8ACA11}"/>
              </c:ext>
            </c:extLst>
          </c:dPt>
          <c:cat>
            <c:strRef>
              <c:f>Bajas!$A$19:$A$22</c:f>
              <c:strCache>
                <c:ptCount val="4"/>
                <c:pt idx="0">
                  <c:v>DCBI</c:v>
                </c:pt>
                <c:pt idx="1">
                  <c:v>DCBS</c:v>
                </c:pt>
                <c:pt idx="2">
                  <c:v>DCSH</c:v>
                </c:pt>
                <c:pt idx="3">
                  <c:v>UAML</c:v>
                </c:pt>
              </c:strCache>
            </c:strRef>
          </c:cat>
          <c:val>
            <c:numRef>
              <c:f>Bajas!$DG$19:$DG$22</c:f>
              <c:numCache>
                <c:formatCode>0.0%</c:formatCode>
                <c:ptCount val="4"/>
                <c:pt idx="0">
                  <c:v>7.3593073593073599E-2</c:v>
                </c:pt>
                <c:pt idx="1">
                  <c:v>5.8100558659217878E-2</c:v>
                </c:pt>
                <c:pt idx="2">
                  <c:v>4.5548654244306416E-2</c:v>
                </c:pt>
                <c:pt idx="3">
                  <c:v>5.8886894075403949E-2</c:v>
                </c:pt>
              </c:numCache>
            </c:numRef>
          </c:val>
          <c:shape val="cylinder"/>
          <c:extLst xmlns:c16r2="http://schemas.microsoft.com/office/drawing/2015/06/chart">
            <c:ext xmlns:c16="http://schemas.microsoft.com/office/drawing/2014/chart" uri="{C3380CC4-5D6E-409C-BE32-E72D297353CC}">
              <c16:uniqueId val="{0000000A-ABF6-430D-BD12-FF362B8ACA11}"/>
            </c:ext>
          </c:extLst>
        </c:ser>
        <c:dLbls>
          <c:showLegendKey val="0"/>
          <c:showVal val="0"/>
          <c:showCatName val="0"/>
          <c:showSerName val="0"/>
          <c:showPercent val="0"/>
          <c:showBubbleSize val="0"/>
        </c:dLbls>
        <c:gapWidth val="124"/>
        <c:gapDepth val="295"/>
        <c:shape val="box"/>
        <c:axId val="203855280"/>
        <c:axId val="203856912"/>
        <c:axId val="0"/>
      </c:bar3DChart>
      <c:catAx>
        <c:axId val="203855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6912"/>
        <c:crosses val="autoZero"/>
        <c:auto val="1"/>
        <c:lblAlgn val="ctr"/>
        <c:lblOffset val="100"/>
        <c:noMultiLvlLbl val="0"/>
      </c:catAx>
      <c:valAx>
        <c:axId val="203856912"/>
        <c:scaling>
          <c:orientation val="minMax"/>
          <c:max val="8.0000000000000016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 Licenciaturas UAM</a:t>
            </a:r>
          </a:p>
        </c:rich>
      </c:tx>
      <c:layout>
        <c:manualLayout>
          <c:xMode val="edge"/>
          <c:yMode val="edge"/>
          <c:x val="0.33835180391206077"/>
          <c:y val="3.349950558505768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Aspirantes!$B$53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Aspirantes!$C$24:$M$24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xVal>
          <c:yVal>
            <c:numRef>
              <c:f>Aspirantes!$C$53:$M$53</c:f>
              <c:numCache>
                <c:formatCode>#,##0</c:formatCode>
                <c:ptCount val="11"/>
                <c:pt idx="0">
                  <c:v>137.33333333333334</c:v>
                </c:pt>
                <c:pt idx="1">
                  <c:v>60.333333333333336</c:v>
                </c:pt>
                <c:pt idx="2">
                  <c:v>111.25</c:v>
                </c:pt>
                <c:pt idx="3">
                  <c:v>124.5</c:v>
                </c:pt>
                <c:pt idx="4">
                  <c:v>181</c:v>
                </c:pt>
                <c:pt idx="5">
                  <c:v>209.25</c:v>
                </c:pt>
                <c:pt idx="6">
                  <c:v>225</c:v>
                </c:pt>
                <c:pt idx="7">
                  <c:v>221.66666666666666</c:v>
                </c:pt>
                <c:pt idx="8">
                  <c:v>230.66666666666666</c:v>
                </c:pt>
                <c:pt idx="9">
                  <c:v>224.22222222222223</c:v>
                </c:pt>
                <c:pt idx="10" formatCode="0">
                  <c:v>182.11111111111111</c:v>
                </c:pt>
              </c:numCache>
            </c:numRef>
          </c:yVal>
          <c:smooth val="0"/>
          <c:extLst xmlns:c16r2="http://schemas.microsoft.com/office/drawing/2015/06/chart">
            <c:ext xmlns:c16="http://schemas.microsoft.com/office/drawing/2014/chart" uri="{C3380CC4-5D6E-409C-BE32-E72D297353CC}">
              <c16:uniqueId val="{00000004-E673-4F44-AD5C-66CFC2A89B22}"/>
            </c:ext>
          </c:extLst>
        </c:ser>
        <c:dLbls>
          <c:showLegendKey val="0"/>
          <c:showVal val="0"/>
          <c:showCatName val="0"/>
          <c:showSerName val="0"/>
          <c:showPercent val="0"/>
          <c:showBubbleSize val="0"/>
        </c:dLbls>
        <c:axId val="198527248"/>
        <c:axId val="198545200"/>
      </c:scatterChart>
      <c:valAx>
        <c:axId val="198527248"/>
        <c:scaling>
          <c:orientation val="minMax"/>
          <c:max val="2021"/>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45200"/>
        <c:crosses val="autoZero"/>
        <c:crossBetween val="midCat"/>
        <c:majorUnit val="1"/>
      </c:valAx>
      <c:valAx>
        <c:axId val="19854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85272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b="0" i="0" baseline="0">
                <a:effectLst/>
              </a:rPr>
              <a:t>Bajas Totales/ Alumnado Activo UAML 2021</a:t>
            </a:r>
            <a:endParaRPr lang="es-MX" sz="1400">
              <a:effectLst/>
            </a:endParaRPr>
          </a:p>
        </c:rich>
      </c:tx>
      <c:layout>
        <c:manualLayout>
          <c:xMode val="edge"/>
          <c:yMode val="edge"/>
          <c:x val="0.23091362957427444"/>
          <c:y val="2.50669485385327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370C-4AD5-8138-AFC293C92F48}"/>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370C-4AD5-8138-AFC293C92F48}"/>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370C-4AD5-8138-AFC293C92F48}"/>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370C-4AD5-8138-AFC293C92F48}"/>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370C-4AD5-8138-AFC293C92F48}"/>
              </c:ext>
            </c:extLst>
          </c:dPt>
          <c:cat>
            <c:strRef>
              <c:f>Bajas!$A$19:$A$22</c:f>
              <c:strCache>
                <c:ptCount val="4"/>
                <c:pt idx="0">
                  <c:v>DCBI</c:v>
                </c:pt>
                <c:pt idx="1">
                  <c:v>DCBS</c:v>
                </c:pt>
                <c:pt idx="2">
                  <c:v>DCSH</c:v>
                </c:pt>
                <c:pt idx="3">
                  <c:v>UAML</c:v>
                </c:pt>
              </c:strCache>
            </c:strRef>
          </c:cat>
          <c:val>
            <c:numRef>
              <c:f>Bajas!$BO$19:$BO$22</c:f>
              <c:numCache>
                <c:formatCode>0.0%</c:formatCode>
                <c:ptCount val="4"/>
                <c:pt idx="0">
                  <c:v>1.289134438305709E-2</c:v>
                </c:pt>
                <c:pt idx="1">
                  <c:v>1.8450184501845018E-3</c:v>
                </c:pt>
                <c:pt idx="2">
                  <c:v>7.7369439071566732E-3</c:v>
                </c:pt>
                <c:pt idx="3">
                  <c:v>7.4906367041198503E-3</c:v>
                </c:pt>
              </c:numCache>
            </c:numRef>
          </c:val>
          <c:shape val="cylinder"/>
          <c:extLst xmlns:c16r2="http://schemas.microsoft.com/office/drawing/2015/06/chart">
            <c:ext xmlns:c16="http://schemas.microsoft.com/office/drawing/2014/chart" uri="{C3380CC4-5D6E-409C-BE32-E72D297353CC}">
              <c16:uniqueId val="{0000000A-370C-4AD5-8138-AFC293C92F48}"/>
            </c:ext>
          </c:extLst>
        </c:ser>
        <c:dLbls>
          <c:showLegendKey val="0"/>
          <c:showVal val="0"/>
          <c:showCatName val="0"/>
          <c:showSerName val="0"/>
          <c:showPercent val="0"/>
          <c:showBubbleSize val="0"/>
        </c:dLbls>
        <c:gapWidth val="124"/>
        <c:gapDepth val="295"/>
        <c:shape val="box"/>
        <c:axId val="203857456"/>
        <c:axId val="147402560"/>
        <c:axId val="0"/>
      </c:bar3DChart>
      <c:catAx>
        <c:axId val="203857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2560"/>
        <c:crosses val="autoZero"/>
        <c:auto val="1"/>
        <c:lblAlgn val="ctr"/>
        <c:lblOffset val="100"/>
        <c:noMultiLvlLbl val="0"/>
      </c:catAx>
      <c:valAx>
        <c:axId val="147402560"/>
        <c:scaling>
          <c:orientation val="minMax"/>
          <c:max val="1.5000000000000003E-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3857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acumuladas / 1er ingreso acumulado  UAML 2021</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1BE2-4483-8648-32AFA89C5101}"/>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1BE2-4483-8648-32AFA89C5101}"/>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1BE2-4483-8648-32AFA89C5101}"/>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1BE2-4483-8648-32AFA89C5101}"/>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1BE2-4483-8648-32AFA89C5101}"/>
              </c:ext>
            </c:extLst>
          </c:dPt>
          <c:cat>
            <c:strRef>
              <c:f>Bajas!$A$19:$A$22</c:f>
              <c:strCache>
                <c:ptCount val="4"/>
                <c:pt idx="0">
                  <c:v>DCBI</c:v>
                </c:pt>
                <c:pt idx="1">
                  <c:v>DCBS</c:v>
                </c:pt>
                <c:pt idx="2">
                  <c:v>DCSH</c:v>
                </c:pt>
                <c:pt idx="3">
                  <c:v>UAML</c:v>
                </c:pt>
              </c:strCache>
            </c:strRef>
          </c:cat>
          <c:val>
            <c:numRef>
              <c:f>Bajas!$DR$19:$DR$22</c:f>
              <c:numCache>
                <c:formatCode>0.0%</c:formatCode>
                <c:ptCount val="4"/>
                <c:pt idx="0">
                  <c:v>1.7316017316017316E-2</c:v>
                </c:pt>
                <c:pt idx="1">
                  <c:v>1.564245810055866E-2</c:v>
                </c:pt>
                <c:pt idx="2">
                  <c:v>3.105590062111801E-3</c:v>
                </c:pt>
                <c:pt idx="3">
                  <c:v>1.18491921005386E-2</c:v>
                </c:pt>
              </c:numCache>
            </c:numRef>
          </c:val>
          <c:shape val="cylinder"/>
          <c:extLst xmlns:c16r2="http://schemas.microsoft.com/office/drawing/2015/06/chart">
            <c:ext xmlns:c16="http://schemas.microsoft.com/office/drawing/2014/chart" uri="{C3380CC4-5D6E-409C-BE32-E72D297353CC}">
              <c16:uniqueId val="{0000000A-1BE2-4483-8648-32AFA89C5101}"/>
            </c:ext>
          </c:extLst>
        </c:ser>
        <c:dLbls>
          <c:showLegendKey val="0"/>
          <c:showVal val="0"/>
          <c:showCatName val="0"/>
          <c:showSerName val="0"/>
          <c:showPercent val="0"/>
          <c:showBubbleSize val="0"/>
        </c:dLbls>
        <c:gapWidth val="124"/>
        <c:gapDepth val="295"/>
        <c:shape val="box"/>
        <c:axId val="147424320"/>
        <c:axId val="147424864"/>
        <c:axId val="0"/>
      </c:bar3DChart>
      <c:catAx>
        <c:axId val="147424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4864"/>
        <c:crosses val="autoZero"/>
        <c:auto val="1"/>
        <c:lblAlgn val="ctr"/>
        <c:lblOffset val="100"/>
        <c:noMultiLvlLbl val="0"/>
      </c:catAx>
      <c:valAx>
        <c:axId val="147424864"/>
        <c:scaling>
          <c:orientation val="minMax"/>
          <c:max val="2.5000000000000005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4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acumuladas / 1er ingreso acumulado  UAML 2021</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DA62-49E4-A226-1CED53FA66DD}"/>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DA62-49E4-A226-1CED53FA66DD}"/>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DA62-49E4-A226-1CED53FA66DD}"/>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DA62-49E4-A226-1CED53FA66DD}"/>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DA62-49E4-A226-1CED53FA66DD}"/>
              </c:ext>
            </c:extLst>
          </c:dPt>
          <c:cat>
            <c:strRef>
              <c:f>Bajas!$A$19:$A$22</c:f>
              <c:strCache>
                <c:ptCount val="4"/>
                <c:pt idx="0">
                  <c:v>DCBI</c:v>
                </c:pt>
                <c:pt idx="1">
                  <c:v>DCBS</c:v>
                </c:pt>
                <c:pt idx="2">
                  <c:v>DCSH</c:v>
                </c:pt>
                <c:pt idx="3">
                  <c:v>UAML</c:v>
                </c:pt>
              </c:strCache>
            </c:strRef>
          </c:cat>
          <c:val>
            <c:numRef>
              <c:f>Bajas!$EC$19:$EC$22</c:f>
              <c:numCache>
                <c:formatCode>0.0%</c:formatCode>
                <c:ptCount val="4"/>
                <c:pt idx="0">
                  <c:v>9.0909090909090912E-2</c:v>
                </c:pt>
                <c:pt idx="1">
                  <c:v>7.3743016759776542E-2</c:v>
                </c:pt>
                <c:pt idx="2">
                  <c:v>4.8654244306418216E-2</c:v>
                </c:pt>
                <c:pt idx="3">
                  <c:v>7.0736086175942556E-2</c:v>
                </c:pt>
              </c:numCache>
            </c:numRef>
          </c:val>
          <c:shape val="cylinder"/>
          <c:extLst xmlns:c16r2="http://schemas.microsoft.com/office/drawing/2015/06/chart">
            <c:ext xmlns:c16="http://schemas.microsoft.com/office/drawing/2014/chart" uri="{C3380CC4-5D6E-409C-BE32-E72D297353CC}">
              <c16:uniqueId val="{0000000A-DA62-49E4-A226-1CED53FA66DD}"/>
            </c:ext>
          </c:extLst>
        </c:ser>
        <c:dLbls>
          <c:showLegendKey val="0"/>
          <c:showVal val="0"/>
          <c:showCatName val="0"/>
          <c:showSerName val="0"/>
          <c:showPercent val="0"/>
          <c:showBubbleSize val="0"/>
        </c:dLbls>
        <c:gapWidth val="124"/>
        <c:gapDepth val="295"/>
        <c:shape val="box"/>
        <c:axId val="147423776"/>
        <c:axId val="147426496"/>
        <c:axId val="0"/>
      </c:bar3DChart>
      <c:catAx>
        <c:axId val="147423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6496"/>
        <c:crosses val="autoZero"/>
        <c:auto val="1"/>
        <c:lblAlgn val="ctr"/>
        <c:lblOffset val="100"/>
        <c:noMultiLvlLbl val="0"/>
      </c:catAx>
      <c:valAx>
        <c:axId val="147426496"/>
        <c:scaling>
          <c:orientation val="minMax"/>
          <c:max val="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2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Egreso Acumulado</a:t>
            </a:r>
          </a:p>
          <a:p>
            <a:pPr>
              <a:defRPr/>
            </a:pPr>
            <a:r>
              <a:rPr lang="es-MX"/>
              <a:t>(Total: 262 mujeres y 174 hombres)</a:t>
            </a:r>
          </a:p>
        </c:rich>
      </c:tx>
      <c:layout>
        <c:manualLayout>
          <c:xMode val="edge"/>
          <c:yMode val="edge"/>
          <c:x val="0.3308947454852286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Egreso!$AG$5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Egreso!$T$6:$T$14</c15:sqref>
                  </c15:fullRef>
                </c:ext>
              </c:extLst>
              <c:f>(Egreso!$T$6,Egreso!$T$9:$T$10,Egreso!$T$12:$T$13)</c:f>
              <c:strCache>
                <c:ptCount val="5"/>
                <c:pt idx="0">
                  <c:v>Ingeniería en Recursos Hídricos</c:v>
                </c:pt>
                <c:pt idx="1">
                  <c:v>Biología Ambiental</c:v>
                </c:pt>
                <c:pt idx="2">
                  <c:v>Psicología Biomédica</c:v>
                </c:pt>
                <c:pt idx="3">
                  <c:v>Políticas Públicas</c:v>
                </c:pt>
                <c:pt idx="4">
                  <c:v>Arte y Comunicación Digitales</c:v>
                </c:pt>
              </c:strCache>
            </c:strRef>
          </c:cat>
          <c:val>
            <c:numRef>
              <c:extLst>
                <c:ext xmlns:c15="http://schemas.microsoft.com/office/drawing/2012/chart" uri="{02D57815-91ED-43cb-92C2-25804820EDAC}">
                  <c15:fullRef>
                    <c15:sqref>Egreso!$AG$6:$AG$14</c15:sqref>
                  </c15:fullRef>
                </c:ext>
              </c:extLst>
              <c:f>(Egreso!$AG$6,Egreso!$AG$9:$AG$10,Egreso!$AG$12:$AG$13)</c:f>
              <c:numCache>
                <c:formatCode>General</c:formatCode>
                <c:ptCount val="5"/>
                <c:pt idx="0">
                  <c:v>39</c:v>
                </c:pt>
                <c:pt idx="1">
                  <c:v>97</c:v>
                </c:pt>
                <c:pt idx="2">
                  <c:v>8</c:v>
                </c:pt>
                <c:pt idx="3">
                  <c:v>94</c:v>
                </c:pt>
                <c:pt idx="4">
                  <c:v>24</c:v>
                </c:pt>
              </c:numCache>
            </c:numRef>
          </c:val>
          <c:extLst xmlns:c16r2="http://schemas.microsoft.com/office/drawing/2015/06/chart">
            <c:ext xmlns:c16="http://schemas.microsoft.com/office/drawing/2014/chart" uri="{C3380CC4-5D6E-409C-BE32-E72D297353CC}">
              <c16:uniqueId val="{00000000-040C-45DF-8573-864755A5CA19}"/>
            </c:ext>
          </c:extLst>
        </c:ser>
        <c:ser>
          <c:idx val="1"/>
          <c:order val="1"/>
          <c:tx>
            <c:strRef>
              <c:f>Egreso!$AH$5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Egreso!$T$6:$T$14</c15:sqref>
                  </c15:fullRef>
                </c:ext>
              </c:extLst>
              <c:f>(Egreso!$T$6,Egreso!$T$9:$T$10,Egreso!$T$12:$T$13)</c:f>
              <c:strCache>
                <c:ptCount val="5"/>
                <c:pt idx="0">
                  <c:v>Ingeniería en Recursos Hídricos</c:v>
                </c:pt>
                <c:pt idx="1">
                  <c:v>Biología Ambiental</c:v>
                </c:pt>
                <c:pt idx="2">
                  <c:v>Psicología Biomédica</c:v>
                </c:pt>
                <c:pt idx="3">
                  <c:v>Políticas Públicas</c:v>
                </c:pt>
                <c:pt idx="4">
                  <c:v>Arte y Comunicación Digitales</c:v>
                </c:pt>
              </c:strCache>
            </c:strRef>
          </c:cat>
          <c:val>
            <c:numRef>
              <c:extLst>
                <c:ext xmlns:c15="http://schemas.microsoft.com/office/drawing/2012/chart" uri="{02D57815-91ED-43cb-92C2-25804820EDAC}">
                  <c15:fullRef>
                    <c15:sqref>Egreso!$AH$6:$AH$14</c15:sqref>
                  </c15:fullRef>
                </c:ext>
              </c:extLst>
              <c:f>(Egreso!$AH$6,Egreso!$AH$9:$AH$10,Egreso!$AH$12:$AH$13)</c:f>
              <c:numCache>
                <c:formatCode>General</c:formatCode>
                <c:ptCount val="5"/>
                <c:pt idx="0">
                  <c:v>55</c:v>
                </c:pt>
                <c:pt idx="1">
                  <c:v>36</c:v>
                </c:pt>
                <c:pt idx="2">
                  <c:v>4</c:v>
                </c:pt>
                <c:pt idx="3">
                  <c:v>56</c:v>
                </c:pt>
                <c:pt idx="4">
                  <c:v>23</c:v>
                </c:pt>
              </c:numCache>
            </c:numRef>
          </c:val>
          <c:extLst xmlns:c16r2="http://schemas.microsoft.com/office/drawing/2015/06/chart">
            <c:ext xmlns:c16="http://schemas.microsoft.com/office/drawing/2014/chart" uri="{C3380CC4-5D6E-409C-BE32-E72D297353CC}">
              <c16:uniqueId val="{00000001-040C-45DF-8573-864755A5CA19}"/>
            </c:ext>
          </c:extLst>
        </c:ser>
        <c:dLbls>
          <c:showLegendKey val="0"/>
          <c:showVal val="0"/>
          <c:showCatName val="0"/>
          <c:showSerName val="0"/>
          <c:showPercent val="0"/>
          <c:showBubbleSize val="0"/>
        </c:dLbls>
        <c:gapWidth val="150"/>
        <c:shape val="cylinder"/>
        <c:axId val="147398752"/>
        <c:axId val="147403648"/>
        <c:axId val="0"/>
      </c:bar3DChart>
      <c:catAx>
        <c:axId val="147398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03648"/>
        <c:crosses val="autoZero"/>
        <c:auto val="1"/>
        <c:lblAlgn val="ctr"/>
        <c:lblOffset val="100"/>
        <c:noMultiLvlLbl val="0"/>
      </c:catAx>
      <c:valAx>
        <c:axId val="14740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398752"/>
        <c:crosses val="autoZero"/>
        <c:crossBetween val="between"/>
      </c:valAx>
      <c:spPr>
        <a:noFill/>
        <a:ln>
          <a:noFill/>
        </a:ln>
        <a:effectLst/>
      </c:spPr>
    </c:plotArea>
    <c:legend>
      <c:legendPos val="b"/>
      <c:layout>
        <c:manualLayout>
          <c:xMode val="edge"/>
          <c:yMode val="edge"/>
          <c:x val="0.34249387576552925"/>
          <c:y val="0.16896507728200647"/>
          <c:w val="0.35111270989603455"/>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Eficiencia</a:t>
            </a:r>
            <a:r>
              <a:rPr lang="es-MX" baseline="0"/>
              <a:t> terminal por cohortes reales</a:t>
            </a:r>
            <a:endParaRPr lang="es-MX"/>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'ET cohortes reales 11-21'!$U$16</c:f>
              <c:strCache>
                <c:ptCount val="1"/>
                <c:pt idx="0">
                  <c:v>IRH</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 cohortes reales 11-21'!$V$15:$AH$15</c:f>
              <c:strCache>
                <c:ptCount val="13"/>
                <c:pt idx="0">
                  <c:v>11P</c:v>
                </c:pt>
                <c:pt idx="1">
                  <c:v>11O</c:v>
                </c:pt>
                <c:pt idx="2">
                  <c:v>12O</c:v>
                </c:pt>
                <c:pt idx="3">
                  <c:v>13P</c:v>
                </c:pt>
                <c:pt idx="4">
                  <c:v>13O</c:v>
                </c:pt>
                <c:pt idx="5">
                  <c:v>14P</c:v>
                </c:pt>
                <c:pt idx="6">
                  <c:v>14O</c:v>
                </c:pt>
                <c:pt idx="7">
                  <c:v>15P</c:v>
                </c:pt>
                <c:pt idx="8">
                  <c:v>15O</c:v>
                </c:pt>
                <c:pt idx="9">
                  <c:v>16P</c:v>
                </c:pt>
                <c:pt idx="10">
                  <c:v>16O</c:v>
                </c:pt>
                <c:pt idx="11">
                  <c:v>17P</c:v>
                </c:pt>
                <c:pt idx="12">
                  <c:v>17O</c:v>
                </c:pt>
              </c:strCache>
            </c:strRef>
          </c:cat>
          <c:val>
            <c:numRef>
              <c:f>'ET cohortes reales 11-21'!$V$16:$AH$16</c:f>
              <c:numCache>
                <c:formatCode>0%</c:formatCode>
                <c:ptCount val="13"/>
                <c:pt idx="0">
                  <c:v>0.30769230769230771</c:v>
                </c:pt>
                <c:pt idx="1">
                  <c:v>0.24242424242424243</c:v>
                </c:pt>
                <c:pt idx="2">
                  <c:v>0.13333333333333333</c:v>
                </c:pt>
                <c:pt idx="3">
                  <c:v>3.8461538461538464E-2</c:v>
                </c:pt>
                <c:pt idx="4">
                  <c:v>0.11538461538461539</c:v>
                </c:pt>
                <c:pt idx="7">
                  <c:v>0.05</c:v>
                </c:pt>
                <c:pt idx="10">
                  <c:v>0.09</c:v>
                </c:pt>
              </c:numCache>
            </c:numRef>
          </c:val>
        </c:ser>
        <c:ser>
          <c:idx val="1"/>
          <c:order val="1"/>
          <c:tx>
            <c:strRef>
              <c:f>'ET cohortes reales 11-21'!$U$17</c:f>
              <c:strCache>
                <c:ptCount val="1"/>
                <c:pt idx="0">
                  <c:v>ICT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 cohortes reales 11-21'!$V$15:$AH$15</c:f>
              <c:strCache>
                <c:ptCount val="13"/>
                <c:pt idx="0">
                  <c:v>11P</c:v>
                </c:pt>
                <c:pt idx="1">
                  <c:v>11O</c:v>
                </c:pt>
                <c:pt idx="2">
                  <c:v>12O</c:v>
                </c:pt>
                <c:pt idx="3">
                  <c:v>13P</c:v>
                </c:pt>
                <c:pt idx="4">
                  <c:v>13O</c:v>
                </c:pt>
                <c:pt idx="5">
                  <c:v>14P</c:v>
                </c:pt>
                <c:pt idx="6">
                  <c:v>14O</c:v>
                </c:pt>
                <c:pt idx="7">
                  <c:v>15P</c:v>
                </c:pt>
                <c:pt idx="8">
                  <c:v>15O</c:v>
                </c:pt>
                <c:pt idx="9">
                  <c:v>16P</c:v>
                </c:pt>
                <c:pt idx="10">
                  <c:v>16O</c:v>
                </c:pt>
                <c:pt idx="11">
                  <c:v>17P</c:v>
                </c:pt>
                <c:pt idx="12">
                  <c:v>17O</c:v>
                </c:pt>
              </c:strCache>
            </c:strRef>
          </c:cat>
          <c:val>
            <c:numRef>
              <c:f>'ET cohortes reales 11-21'!$V$17:$AH$17</c:f>
              <c:numCache>
                <c:formatCode>General</c:formatCode>
                <c:ptCount val="13"/>
              </c:numCache>
            </c:numRef>
          </c:val>
        </c:ser>
        <c:ser>
          <c:idx val="2"/>
          <c:order val="2"/>
          <c:tx>
            <c:strRef>
              <c:f>'ET cohortes reales 11-21'!$U$18</c:f>
              <c:strCache>
                <c:ptCount val="1"/>
                <c:pt idx="0">
                  <c:v>BA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 cohortes reales 11-21'!$V$15:$AH$15</c:f>
              <c:strCache>
                <c:ptCount val="13"/>
                <c:pt idx="0">
                  <c:v>11P</c:v>
                </c:pt>
                <c:pt idx="1">
                  <c:v>11O</c:v>
                </c:pt>
                <c:pt idx="2">
                  <c:v>12O</c:v>
                </c:pt>
                <c:pt idx="3">
                  <c:v>13P</c:v>
                </c:pt>
                <c:pt idx="4">
                  <c:v>13O</c:v>
                </c:pt>
                <c:pt idx="5">
                  <c:v>14P</c:v>
                </c:pt>
                <c:pt idx="6">
                  <c:v>14O</c:v>
                </c:pt>
                <c:pt idx="7">
                  <c:v>15P</c:v>
                </c:pt>
                <c:pt idx="8">
                  <c:v>15O</c:v>
                </c:pt>
                <c:pt idx="9">
                  <c:v>16P</c:v>
                </c:pt>
                <c:pt idx="10">
                  <c:v>16O</c:v>
                </c:pt>
                <c:pt idx="11">
                  <c:v>17P</c:v>
                </c:pt>
                <c:pt idx="12">
                  <c:v>17O</c:v>
                </c:pt>
              </c:strCache>
            </c:strRef>
          </c:cat>
          <c:val>
            <c:numRef>
              <c:f>'ET cohortes reales 11-21'!$V$18:$AH$18</c:f>
              <c:numCache>
                <c:formatCode>0%</c:formatCode>
                <c:ptCount val="13"/>
                <c:pt idx="0">
                  <c:v>0.3</c:v>
                </c:pt>
                <c:pt idx="1">
                  <c:v>0.42307692307692307</c:v>
                </c:pt>
                <c:pt idx="2">
                  <c:v>0.23076923076923078</c:v>
                </c:pt>
                <c:pt idx="3">
                  <c:v>0.21052631578947367</c:v>
                </c:pt>
                <c:pt idx="4">
                  <c:v>0.30555555555555558</c:v>
                </c:pt>
                <c:pt idx="5">
                  <c:v>0.1</c:v>
                </c:pt>
                <c:pt idx="6">
                  <c:v>0.06</c:v>
                </c:pt>
                <c:pt idx="8">
                  <c:v>0.02</c:v>
                </c:pt>
                <c:pt idx="9">
                  <c:v>0.06</c:v>
                </c:pt>
                <c:pt idx="12">
                  <c:v>3.3333333333333333E-2</c:v>
                </c:pt>
              </c:numCache>
            </c:numRef>
          </c:val>
        </c:ser>
        <c:ser>
          <c:idx val="3"/>
          <c:order val="3"/>
          <c:tx>
            <c:strRef>
              <c:f>'ET cohortes reales 11-21'!$U$19</c:f>
              <c:strCache>
                <c:ptCount val="1"/>
                <c:pt idx="0">
                  <c:v>PB</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 cohortes reales 11-21'!$V$15:$AH$15</c:f>
              <c:strCache>
                <c:ptCount val="13"/>
                <c:pt idx="0">
                  <c:v>11P</c:v>
                </c:pt>
                <c:pt idx="1">
                  <c:v>11O</c:v>
                </c:pt>
                <c:pt idx="2">
                  <c:v>12O</c:v>
                </c:pt>
                <c:pt idx="3">
                  <c:v>13P</c:v>
                </c:pt>
                <c:pt idx="4">
                  <c:v>13O</c:v>
                </c:pt>
                <c:pt idx="5">
                  <c:v>14P</c:v>
                </c:pt>
                <c:pt idx="6">
                  <c:v>14O</c:v>
                </c:pt>
                <c:pt idx="7">
                  <c:v>15P</c:v>
                </c:pt>
                <c:pt idx="8">
                  <c:v>15O</c:v>
                </c:pt>
                <c:pt idx="9">
                  <c:v>16P</c:v>
                </c:pt>
                <c:pt idx="10">
                  <c:v>16O</c:v>
                </c:pt>
                <c:pt idx="11">
                  <c:v>17P</c:v>
                </c:pt>
                <c:pt idx="12">
                  <c:v>17O</c:v>
                </c:pt>
              </c:strCache>
            </c:strRef>
          </c:cat>
          <c:val>
            <c:numRef>
              <c:f>'ET cohortes reales 11-21'!$V$19:$AH$19</c:f>
              <c:numCache>
                <c:formatCode>General</c:formatCode>
                <c:ptCount val="13"/>
                <c:pt idx="12" formatCode="0%">
                  <c:v>0.35483870967741937</c:v>
                </c:pt>
              </c:numCache>
            </c:numRef>
          </c:val>
        </c:ser>
        <c:ser>
          <c:idx val="4"/>
          <c:order val="4"/>
          <c:tx>
            <c:strRef>
              <c:f>'ET cohortes reales 11-21'!$U$20</c:f>
              <c:strCache>
                <c:ptCount val="1"/>
                <c:pt idx="0">
                  <c:v>PP</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 cohortes reales 11-21'!$V$15:$AH$15</c:f>
              <c:strCache>
                <c:ptCount val="13"/>
                <c:pt idx="0">
                  <c:v>11P</c:v>
                </c:pt>
                <c:pt idx="1">
                  <c:v>11O</c:v>
                </c:pt>
                <c:pt idx="2">
                  <c:v>12O</c:v>
                </c:pt>
                <c:pt idx="3">
                  <c:v>13P</c:v>
                </c:pt>
                <c:pt idx="4">
                  <c:v>13O</c:v>
                </c:pt>
                <c:pt idx="5">
                  <c:v>14P</c:v>
                </c:pt>
                <c:pt idx="6">
                  <c:v>14O</c:v>
                </c:pt>
                <c:pt idx="7">
                  <c:v>15P</c:v>
                </c:pt>
                <c:pt idx="8">
                  <c:v>15O</c:v>
                </c:pt>
                <c:pt idx="9">
                  <c:v>16P</c:v>
                </c:pt>
                <c:pt idx="10">
                  <c:v>16O</c:v>
                </c:pt>
                <c:pt idx="11">
                  <c:v>17P</c:v>
                </c:pt>
                <c:pt idx="12">
                  <c:v>17O</c:v>
                </c:pt>
              </c:strCache>
            </c:strRef>
          </c:cat>
          <c:val>
            <c:numRef>
              <c:f>'ET cohortes reales 11-21'!$V$20:$AH$20</c:f>
              <c:numCache>
                <c:formatCode>0%</c:formatCode>
                <c:ptCount val="13"/>
                <c:pt idx="0">
                  <c:v>0.34482758620689657</c:v>
                </c:pt>
                <c:pt idx="1">
                  <c:v>0.48275862068965519</c:v>
                </c:pt>
                <c:pt idx="2">
                  <c:v>0.24242424242424243</c:v>
                </c:pt>
                <c:pt idx="3">
                  <c:v>0.13636363636363635</c:v>
                </c:pt>
                <c:pt idx="4">
                  <c:v>0.41379310344827586</c:v>
                </c:pt>
                <c:pt idx="6">
                  <c:v>0.27</c:v>
                </c:pt>
                <c:pt idx="8">
                  <c:v>0.05</c:v>
                </c:pt>
                <c:pt idx="9">
                  <c:v>0.1</c:v>
                </c:pt>
                <c:pt idx="10">
                  <c:v>0.22</c:v>
                </c:pt>
                <c:pt idx="11">
                  <c:v>3.7037037037037035E-2</c:v>
                </c:pt>
                <c:pt idx="12">
                  <c:v>0.18421052631578946</c:v>
                </c:pt>
              </c:numCache>
            </c:numRef>
          </c:val>
        </c:ser>
        <c:ser>
          <c:idx val="5"/>
          <c:order val="5"/>
          <c:tx>
            <c:strRef>
              <c:f>'ET cohortes reales 11-21'!$U$21</c:f>
              <c:strCache>
                <c:ptCount val="1"/>
                <c:pt idx="0">
                  <c:v>ACD</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 cohortes reales 11-21'!$V$15:$AH$15</c:f>
              <c:strCache>
                <c:ptCount val="13"/>
                <c:pt idx="0">
                  <c:v>11P</c:v>
                </c:pt>
                <c:pt idx="1">
                  <c:v>11O</c:v>
                </c:pt>
                <c:pt idx="2">
                  <c:v>12O</c:v>
                </c:pt>
                <c:pt idx="3">
                  <c:v>13P</c:v>
                </c:pt>
                <c:pt idx="4">
                  <c:v>13O</c:v>
                </c:pt>
                <c:pt idx="5">
                  <c:v>14P</c:v>
                </c:pt>
                <c:pt idx="6">
                  <c:v>14O</c:v>
                </c:pt>
                <c:pt idx="7">
                  <c:v>15P</c:v>
                </c:pt>
                <c:pt idx="8">
                  <c:v>15O</c:v>
                </c:pt>
                <c:pt idx="9">
                  <c:v>16P</c:v>
                </c:pt>
                <c:pt idx="10">
                  <c:v>16O</c:v>
                </c:pt>
                <c:pt idx="11">
                  <c:v>17P</c:v>
                </c:pt>
                <c:pt idx="12">
                  <c:v>17O</c:v>
                </c:pt>
              </c:strCache>
            </c:strRef>
          </c:cat>
          <c:val>
            <c:numRef>
              <c:f>'ET cohortes reales 11-21'!$V$21:$AH$21</c:f>
              <c:numCache>
                <c:formatCode>General</c:formatCode>
                <c:ptCount val="13"/>
                <c:pt idx="6" formatCode="0%">
                  <c:v>0.11</c:v>
                </c:pt>
                <c:pt idx="8" formatCode="0%">
                  <c:v>0.39</c:v>
                </c:pt>
                <c:pt idx="10" formatCode="0%">
                  <c:v>0.44</c:v>
                </c:pt>
                <c:pt idx="12" formatCode="0%">
                  <c:v>0.16129032258064516</c:v>
                </c:pt>
              </c:numCache>
            </c:numRef>
          </c:val>
        </c:ser>
        <c:dLbls>
          <c:dLblPos val="outEnd"/>
          <c:showLegendKey val="0"/>
          <c:showVal val="1"/>
          <c:showCatName val="0"/>
          <c:showSerName val="0"/>
          <c:showPercent val="0"/>
          <c:showBubbleSize val="0"/>
        </c:dLbls>
        <c:gapWidth val="93"/>
        <c:overlap val="20"/>
        <c:axId val="147399296"/>
        <c:axId val="147418880"/>
      </c:barChart>
      <c:catAx>
        <c:axId val="1473992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18880"/>
        <c:crosses val="autoZero"/>
        <c:auto val="1"/>
        <c:lblAlgn val="ctr"/>
        <c:lblOffset val="100"/>
        <c:noMultiLvlLbl val="0"/>
      </c:catAx>
      <c:valAx>
        <c:axId val="14741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39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12700"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a:t>
            </a:r>
          </a:p>
          <a:p>
            <a:pPr>
              <a:defRPr/>
            </a:pPr>
            <a:r>
              <a:rPr lang="es-MX"/>
              <a:t>(Total: 150 mujeres y 93</a:t>
            </a:r>
            <a:r>
              <a:rPr lang="es-MX" baseline="0"/>
              <a:t> </a:t>
            </a:r>
            <a:r>
              <a:rPr lang="es-MX"/>
              <a:t>hombres)</a:t>
            </a:r>
          </a:p>
        </c:rich>
      </c:tx>
      <c:layout>
        <c:manualLayout>
          <c:xMode val="edge"/>
          <c:yMode val="edge"/>
          <c:x val="0.2306943566981472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Titulación!$AG$5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Titulación!$T$6:$T$13</c15:sqref>
                  </c15:fullRef>
                </c:ext>
              </c:extLst>
              <c:f>(Titulación!$T$6,Titulación!$T$9,Titulación!$T$12:$T$13)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Titulación!$AG$6:$AG$13</c15:sqref>
                  </c15:fullRef>
                </c:ext>
              </c:extLst>
              <c:f>(Titulación!$AG$6,Titulación!$AG$9,Titulación!$AG$12:$AG$13)</c:f>
              <c:numCache>
                <c:formatCode>General</c:formatCode>
                <c:ptCount val="4"/>
                <c:pt idx="0">
                  <c:v>26</c:v>
                </c:pt>
                <c:pt idx="1">
                  <c:v>57</c:v>
                </c:pt>
                <c:pt idx="2">
                  <c:v>58</c:v>
                </c:pt>
                <c:pt idx="3">
                  <c:v>9</c:v>
                </c:pt>
              </c:numCache>
            </c:numRef>
          </c:val>
          <c:extLst xmlns:c16r2="http://schemas.microsoft.com/office/drawing/2015/06/chart">
            <c:ext xmlns:c16="http://schemas.microsoft.com/office/drawing/2014/chart" uri="{C3380CC4-5D6E-409C-BE32-E72D297353CC}">
              <c16:uniqueId val="{00000000-BA95-41D4-9171-8707787585A5}"/>
            </c:ext>
          </c:extLst>
        </c:ser>
        <c:ser>
          <c:idx val="1"/>
          <c:order val="1"/>
          <c:tx>
            <c:strRef>
              <c:f>Titulación!$AH$5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Titulación!$T$6:$T$13</c15:sqref>
                  </c15:fullRef>
                </c:ext>
              </c:extLst>
              <c:f>(Titulación!$T$6,Titulación!$T$9,Titulación!$T$12:$T$13)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Titulación!$AH$6:$AH$13</c15:sqref>
                  </c15:fullRef>
                </c:ext>
              </c:extLst>
              <c:f>(Titulación!$AH$6,Titulación!$AH$9,Titulación!$AH$12:$AH$13)</c:f>
              <c:numCache>
                <c:formatCode>General</c:formatCode>
                <c:ptCount val="4"/>
                <c:pt idx="0">
                  <c:v>31</c:v>
                </c:pt>
                <c:pt idx="1">
                  <c:v>27</c:v>
                </c:pt>
                <c:pt idx="2">
                  <c:v>28</c:v>
                </c:pt>
                <c:pt idx="3">
                  <c:v>7</c:v>
                </c:pt>
              </c:numCache>
            </c:numRef>
          </c:val>
          <c:extLst xmlns:c16r2="http://schemas.microsoft.com/office/drawing/2015/06/chart">
            <c:ext xmlns:c16="http://schemas.microsoft.com/office/drawing/2014/chart" uri="{C3380CC4-5D6E-409C-BE32-E72D297353CC}">
              <c16:uniqueId val="{00000001-BA95-41D4-9171-8707787585A5}"/>
            </c:ext>
          </c:extLst>
        </c:ser>
        <c:dLbls>
          <c:showLegendKey val="0"/>
          <c:showVal val="0"/>
          <c:showCatName val="0"/>
          <c:showSerName val="0"/>
          <c:showPercent val="0"/>
          <c:showBubbleSize val="0"/>
        </c:dLbls>
        <c:gapWidth val="150"/>
        <c:shape val="cylinder"/>
        <c:axId val="147419968"/>
        <c:axId val="147406368"/>
        <c:axId val="0"/>
      </c:bar3DChart>
      <c:catAx>
        <c:axId val="147419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06368"/>
        <c:crosses val="autoZero"/>
        <c:auto val="1"/>
        <c:lblAlgn val="ctr"/>
        <c:lblOffset val="100"/>
        <c:noMultiLvlLbl val="0"/>
      </c:catAx>
      <c:valAx>
        <c:axId val="14740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19968"/>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 Egreso Acumulado</a:t>
            </a:r>
          </a:p>
        </c:rich>
      </c:tx>
      <c:layout>
        <c:manualLayout>
          <c:xMode val="edge"/>
          <c:yMode val="edge"/>
          <c:x val="0.2271283439727762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clustered"/>
        <c:varyColors val="0"/>
        <c:ser>
          <c:idx val="0"/>
          <c:order val="0"/>
          <c:tx>
            <c:strRef>
              <c:f>Titulación!$AU$5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Titulación!$T$6:$T$13</c15:sqref>
                  </c15:fullRef>
                </c:ext>
              </c:extLst>
              <c:f>(Titulación!$T$6,Titulación!$T$9,Titulación!$T$12:$T$13)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Titulación!$AU$6:$AU$13</c15:sqref>
                  </c15:fullRef>
                </c:ext>
              </c:extLst>
              <c:f>(Titulación!$AU$6,Titulación!$AU$9,Titulación!$AU$12:$AU$13)</c:f>
              <c:numCache>
                <c:formatCode>0%</c:formatCode>
                <c:ptCount val="4"/>
                <c:pt idx="0">
                  <c:v>0.66666666666666663</c:v>
                </c:pt>
                <c:pt idx="1">
                  <c:v>0.58762886597938147</c:v>
                </c:pt>
                <c:pt idx="2">
                  <c:v>0.61702127659574468</c:v>
                </c:pt>
                <c:pt idx="3">
                  <c:v>0.375</c:v>
                </c:pt>
              </c:numCache>
            </c:numRef>
          </c:val>
          <c:shape val="cylinder"/>
          <c:extLst xmlns:c16r2="http://schemas.microsoft.com/office/drawing/2015/06/chart">
            <c:ext xmlns:c16="http://schemas.microsoft.com/office/drawing/2014/chart" uri="{C3380CC4-5D6E-409C-BE32-E72D297353CC}">
              <c16:uniqueId val="{00000000-3E31-4C1D-8045-64A2967224BC}"/>
            </c:ext>
          </c:extLst>
        </c:ser>
        <c:ser>
          <c:idx val="1"/>
          <c:order val="1"/>
          <c:tx>
            <c:strRef>
              <c:f>Titulación!$AV$5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Titulación!$T$6:$T$13</c15:sqref>
                  </c15:fullRef>
                </c:ext>
              </c:extLst>
              <c:f>(Titulación!$T$6,Titulación!$T$9,Titulación!$T$12:$T$13)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Titulación!$AV$6:$AV$13</c15:sqref>
                  </c15:fullRef>
                </c:ext>
              </c:extLst>
              <c:f>(Titulación!$AV$6,Titulación!$AV$9,Titulación!$AV$12:$AV$13)</c:f>
              <c:numCache>
                <c:formatCode>0%</c:formatCode>
                <c:ptCount val="4"/>
                <c:pt idx="0">
                  <c:v>0.5636363636363636</c:v>
                </c:pt>
                <c:pt idx="1">
                  <c:v>0.75</c:v>
                </c:pt>
                <c:pt idx="2">
                  <c:v>0.5</c:v>
                </c:pt>
                <c:pt idx="3">
                  <c:v>0.30434782608695654</c:v>
                </c:pt>
              </c:numCache>
            </c:numRef>
          </c:val>
          <c:shape val="cylinder"/>
          <c:extLst xmlns:c16r2="http://schemas.microsoft.com/office/drawing/2015/06/chart">
            <c:ext xmlns:c16="http://schemas.microsoft.com/office/drawing/2014/chart" uri="{C3380CC4-5D6E-409C-BE32-E72D297353CC}">
              <c16:uniqueId val="{00000001-3E31-4C1D-8045-64A2967224BC}"/>
            </c:ext>
          </c:extLst>
        </c:ser>
        <c:dLbls>
          <c:showLegendKey val="0"/>
          <c:showVal val="0"/>
          <c:showCatName val="0"/>
          <c:showSerName val="0"/>
          <c:showPercent val="0"/>
          <c:showBubbleSize val="0"/>
        </c:dLbls>
        <c:gapWidth val="150"/>
        <c:shape val="box"/>
        <c:axId val="147425408"/>
        <c:axId val="147413440"/>
        <c:axId val="0"/>
      </c:bar3DChart>
      <c:catAx>
        <c:axId val="147425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13440"/>
        <c:crosses val="autoZero"/>
        <c:auto val="1"/>
        <c:lblAlgn val="ctr"/>
        <c:lblOffset val="100"/>
        <c:noMultiLvlLbl val="0"/>
      </c:catAx>
      <c:valAx>
        <c:axId val="147413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47425408"/>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200" b="1"/>
              <a:t>Programas</a:t>
            </a:r>
            <a:r>
              <a:rPr lang="es-MX" sz="1200" b="1" baseline="0"/>
              <a:t> y proyectos de Servicio Social, vigentes al 31 de diciembre</a:t>
            </a:r>
            <a:endParaRPr lang="es-MX" sz="1200" b="1"/>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 Serv Social '!$W$5</c:f>
              <c:strCache>
                <c:ptCount val="1"/>
                <c:pt idx="0">
                  <c:v>CONSEJO ACADÉMICO
(PROGRAMAS)</c:v>
                </c:pt>
              </c:strCache>
            </c:strRef>
          </c:tx>
          <c:spPr>
            <a:solidFill>
              <a:sysClr val="window" lastClr="FFFFFF">
                <a:lumMod val="75000"/>
              </a:sysClr>
            </a:solidFill>
            <a:ln>
              <a:noFill/>
            </a:ln>
            <a:effectLst/>
            <a:sp3d/>
          </c:spPr>
          <c:invertIfNegative val="0"/>
          <c:cat>
            <c:numRef>
              <c:f>'Proy Serv Social '!$X$4:$AG$4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 Serv Social '!$X$5:$AG$5</c:f>
              <c:numCache>
                <c:formatCode>General</c:formatCode>
                <c:ptCount val="10"/>
                <c:pt idx="0">
                  <c:v>0</c:v>
                </c:pt>
                <c:pt idx="1">
                  <c:v>0</c:v>
                </c:pt>
                <c:pt idx="2">
                  <c:v>0</c:v>
                </c:pt>
                <c:pt idx="3">
                  <c:v>1</c:v>
                </c:pt>
                <c:pt idx="4">
                  <c:v>4</c:v>
                </c:pt>
                <c:pt idx="5">
                  <c:v>5</c:v>
                </c:pt>
                <c:pt idx="6">
                  <c:v>6</c:v>
                </c:pt>
                <c:pt idx="7">
                  <c:v>3</c:v>
                </c:pt>
                <c:pt idx="8">
                  <c:v>4</c:v>
                </c:pt>
                <c:pt idx="9">
                  <c:v>1</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'Proy Serv Social '!$W$6</c:f>
              <c:strCache>
                <c:ptCount val="1"/>
                <c:pt idx="0">
                  <c:v>DIVISIÓN DE CIENCIAS BÁSICAS E INGENIERÍA</c:v>
                </c:pt>
              </c:strCache>
            </c:strRef>
          </c:tx>
          <c:spPr>
            <a:solidFill>
              <a:srgbClr val="1F497D">
                <a:lumMod val="60000"/>
                <a:lumOff val="40000"/>
              </a:srgbClr>
            </a:solidFill>
            <a:ln>
              <a:noFill/>
            </a:ln>
            <a:effectLst/>
            <a:sp3d/>
          </c:spPr>
          <c:invertIfNegative val="0"/>
          <c:cat>
            <c:numRef>
              <c:f>'Proy Serv Social '!$X$4:$AG$4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 Serv Social '!$X$6:$AG$6</c:f>
              <c:numCache>
                <c:formatCode>General</c:formatCode>
                <c:ptCount val="10"/>
                <c:pt idx="0">
                  <c:v>0</c:v>
                </c:pt>
                <c:pt idx="1">
                  <c:v>3</c:v>
                </c:pt>
                <c:pt idx="2">
                  <c:v>5</c:v>
                </c:pt>
                <c:pt idx="3">
                  <c:v>10</c:v>
                </c:pt>
                <c:pt idx="4">
                  <c:v>10</c:v>
                </c:pt>
                <c:pt idx="5">
                  <c:v>10</c:v>
                </c:pt>
                <c:pt idx="6">
                  <c:v>4</c:v>
                </c:pt>
                <c:pt idx="7">
                  <c:v>7</c:v>
                </c:pt>
                <c:pt idx="8">
                  <c:v>7</c:v>
                </c:pt>
                <c:pt idx="9">
                  <c:v>14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'Proy Serv Social '!$W$7</c:f>
              <c:strCache>
                <c:ptCount val="1"/>
                <c:pt idx="0">
                  <c:v>DIVISIÓN DE CIENCIAS BIOLÓGICAS Y DE LA SALUD</c:v>
                </c:pt>
              </c:strCache>
            </c:strRef>
          </c:tx>
          <c:spPr>
            <a:solidFill>
              <a:srgbClr val="F79646">
                <a:lumMod val="75000"/>
              </a:srgbClr>
            </a:solidFill>
            <a:ln>
              <a:noFill/>
            </a:ln>
            <a:effectLst/>
            <a:sp3d/>
          </c:spPr>
          <c:invertIfNegative val="0"/>
          <c:cat>
            <c:numRef>
              <c:f>'Proy Serv Social '!$X$4:$AG$4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 Serv Social '!$X$7:$AG$7</c:f>
              <c:numCache>
                <c:formatCode>General</c:formatCode>
                <c:ptCount val="10"/>
                <c:pt idx="0">
                  <c:v>0</c:v>
                </c:pt>
                <c:pt idx="1">
                  <c:v>0</c:v>
                </c:pt>
                <c:pt idx="2">
                  <c:v>16</c:v>
                </c:pt>
                <c:pt idx="3">
                  <c:v>26</c:v>
                </c:pt>
                <c:pt idx="4">
                  <c:v>18</c:v>
                </c:pt>
                <c:pt idx="5">
                  <c:v>22</c:v>
                </c:pt>
                <c:pt idx="6">
                  <c:v>18</c:v>
                </c:pt>
                <c:pt idx="7">
                  <c:v>14</c:v>
                </c:pt>
                <c:pt idx="8">
                  <c:v>14</c:v>
                </c:pt>
                <c:pt idx="9">
                  <c:v>15</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'Proy Serv Social '!$W$8</c:f>
              <c:strCache>
                <c:ptCount val="1"/>
                <c:pt idx="0">
                  <c:v>DIVISIÓN DE CIENCIAS SOCIALES Y HUMANIDADES</c:v>
                </c:pt>
              </c:strCache>
            </c:strRef>
          </c:tx>
          <c:spPr>
            <a:solidFill>
              <a:srgbClr val="9BBB59">
                <a:lumMod val="75000"/>
              </a:srgbClr>
            </a:solidFill>
            <a:ln>
              <a:noFill/>
            </a:ln>
            <a:effectLst/>
            <a:sp3d/>
          </c:spPr>
          <c:invertIfNegative val="0"/>
          <c:cat>
            <c:numRef>
              <c:f>'Proy Serv Social '!$X$4:$AG$4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'Proy Serv Social '!$X$8:$AG$8</c:f>
              <c:numCache>
                <c:formatCode>General</c:formatCode>
                <c:ptCount val="10"/>
                <c:pt idx="0">
                  <c:v>0</c:v>
                </c:pt>
                <c:pt idx="1">
                  <c:v>3</c:v>
                </c:pt>
                <c:pt idx="2">
                  <c:v>3</c:v>
                </c:pt>
                <c:pt idx="3">
                  <c:v>16</c:v>
                </c:pt>
                <c:pt idx="4">
                  <c:v>26</c:v>
                </c:pt>
                <c:pt idx="5">
                  <c:v>22</c:v>
                </c:pt>
                <c:pt idx="6">
                  <c:v>17</c:v>
                </c:pt>
                <c:pt idx="7">
                  <c:v>18</c:v>
                </c:pt>
                <c:pt idx="8">
                  <c:v>27</c:v>
                </c:pt>
                <c:pt idx="9">
                  <c:v>33</c:v>
                </c:pt>
              </c:numCache>
            </c:numRef>
          </c:val>
          <c:shape val="cylinder"/>
          <c:extLst xmlns:c16r2="http://schemas.microsoft.com/office/drawing/2015/06/chart">
            <c:ext xmlns:c16="http://schemas.microsoft.com/office/drawing/2014/chart" uri="{C3380CC4-5D6E-409C-BE32-E72D297353CC}">
              <c16:uniqueId val="{00000003-3F62-4B40-AB94-1424179C5B67}"/>
            </c:ext>
          </c:extLst>
        </c:ser>
        <c:dLbls>
          <c:showLegendKey val="0"/>
          <c:showVal val="0"/>
          <c:showCatName val="0"/>
          <c:showSerName val="0"/>
          <c:showPercent val="0"/>
          <c:showBubbleSize val="0"/>
        </c:dLbls>
        <c:gapWidth val="219"/>
        <c:shape val="box"/>
        <c:axId val="147409632"/>
        <c:axId val="147416704"/>
        <c:axId val="0"/>
      </c:bar3DChart>
      <c:catAx>
        <c:axId val="14740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16704"/>
        <c:crosses val="autoZero"/>
        <c:auto val="1"/>
        <c:lblAlgn val="ctr"/>
        <c:lblOffset val="100"/>
        <c:noMultiLvlLbl val="0"/>
      </c:catAx>
      <c:valAx>
        <c:axId val="1474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47409632"/>
        <c:crosses val="autoZero"/>
        <c:crossBetween val="between"/>
      </c:valAx>
      <c:spPr>
        <a:noFill/>
        <a:ln>
          <a:noFill/>
        </a:ln>
        <a:effectLst/>
      </c:spPr>
    </c:plotArea>
    <c:legend>
      <c:legendPos val="b"/>
      <c:layout>
        <c:manualLayout>
          <c:xMode val="edge"/>
          <c:yMode val="edge"/>
          <c:x val="2.3740399014540357E-2"/>
          <c:y val="0.78773803994426383"/>
          <c:w val="0.94024926332061254"/>
          <c:h val="0.188201813478291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Movilidad nacional e internacional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'Egreso  Movildad - sexo'!$C$66</c:f>
              <c:strCache>
                <c:ptCount val="1"/>
                <c:pt idx="0">
                  <c:v>Egresados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  Movildad - sexo'!$D$64:$J$65</c:f>
              <c:strCache>
                <c:ptCount val="7"/>
                <c:pt idx="0">
                  <c:v>2015</c:v>
                </c:pt>
                <c:pt idx="1">
                  <c:v>2016</c:v>
                </c:pt>
                <c:pt idx="2">
                  <c:v>2017</c:v>
                </c:pt>
                <c:pt idx="3">
                  <c:v>2018</c:v>
                </c:pt>
                <c:pt idx="4">
                  <c:v>2019</c:v>
                </c:pt>
                <c:pt idx="5">
                  <c:v>2020</c:v>
                </c:pt>
                <c:pt idx="6">
                  <c:v>2021</c:v>
                </c:pt>
              </c:strCache>
            </c:strRef>
          </c:cat>
          <c:val>
            <c:numRef>
              <c:f>'Egreso  Movildad - sexo'!$D$66:$J$66</c:f>
              <c:numCache>
                <c:formatCode>#,##0</c:formatCode>
                <c:ptCount val="7"/>
                <c:pt idx="0">
                  <c:v>81</c:v>
                </c:pt>
                <c:pt idx="1">
                  <c:v>30</c:v>
                </c:pt>
                <c:pt idx="2">
                  <c:v>81</c:v>
                </c:pt>
                <c:pt idx="3">
                  <c:v>52</c:v>
                </c:pt>
                <c:pt idx="4">
                  <c:v>44</c:v>
                </c:pt>
                <c:pt idx="5">
                  <c:v>72</c:v>
                </c:pt>
                <c:pt idx="6">
                  <c:v>76</c:v>
                </c:pt>
              </c:numCache>
            </c:numRef>
          </c:val>
          <c:extLst xmlns:c16r2="http://schemas.microsoft.com/office/drawing/2015/06/chart">
            <c:ext xmlns:c16="http://schemas.microsoft.com/office/drawing/2014/chart" uri="{C3380CC4-5D6E-409C-BE32-E72D297353CC}">
              <c16:uniqueId val="{00000000-6F62-1649-B486-34CDF6BBAF7E}"/>
            </c:ext>
          </c:extLst>
        </c:ser>
        <c:ser>
          <c:idx val="1"/>
          <c:order val="1"/>
          <c:tx>
            <c:strRef>
              <c:f>'Egreso  Movildad - sexo'!$C$67</c:f>
              <c:strCache>
                <c:ptCount val="1"/>
                <c:pt idx="0">
                  <c:v>Movilidad Nacional</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  Movildad - sexo'!$D$64:$J$65</c:f>
              <c:strCache>
                <c:ptCount val="7"/>
                <c:pt idx="0">
                  <c:v>2015</c:v>
                </c:pt>
                <c:pt idx="1">
                  <c:v>2016</c:v>
                </c:pt>
                <c:pt idx="2">
                  <c:v>2017</c:v>
                </c:pt>
                <c:pt idx="3">
                  <c:v>2018</c:v>
                </c:pt>
                <c:pt idx="4">
                  <c:v>2019</c:v>
                </c:pt>
                <c:pt idx="5">
                  <c:v>2020</c:v>
                </c:pt>
                <c:pt idx="6">
                  <c:v>2021</c:v>
                </c:pt>
              </c:strCache>
            </c:strRef>
          </c:cat>
          <c:val>
            <c:numRef>
              <c:f>'Egreso  Movildad - sexo'!$D$67:$J$67</c:f>
              <c:numCache>
                <c:formatCode>General</c:formatCode>
                <c:ptCount val="7"/>
                <c:pt idx="0">
                  <c:v>13</c:v>
                </c:pt>
                <c:pt idx="1">
                  <c:v>2</c:v>
                </c:pt>
                <c:pt idx="2">
                  <c:v>20</c:v>
                </c:pt>
                <c:pt idx="3">
                  <c:v>10</c:v>
                </c:pt>
                <c:pt idx="4">
                  <c:v>13</c:v>
                </c:pt>
                <c:pt idx="5">
                  <c:v>26</c:v>
                </c:pt>
                <c:pt idx="6">
                  <c:v>10</c:v>
                </c:pt>
              </c:numCache>
            </c:numRef>
          </c:val>
          <c:extLst xmlns:c16r2="http://schemas.microsoft.com/office/drawing/2015/06/chart">
            <c:ext xmlns:c16="http://schemas.microsoft.com/office/drawing/2014/chart" uri="{C3380CC4-5D6E-409C-BE32-E72D297353CC}">
              <c16:uniqueId val="{00000002-6F62-1649-B486-34CDF6BBAF7E}"/>
            </c:ext>
          </c:extLst>
        </c:ser>
        <c:ser>
          <c:idx val="2"/>
          <c:order val="2"/>
          <c:tx>
            <c:strRef>
              <c:f>'Egreso  Movildad - sexo'!$C$68</c:f>
              <c:strCache>
                <c:ptCount val="1"/>
                <c:pt idx="0">
                  <c:v>Movilidad Internacional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'Egreso  Movildad - sexo'!$D$64:$J$65</c:f>
              <c:strCache>
                <c:ptCount val="7"/>
                <c:pt idx="0">
                  <c:v>2015</c:v>
                </c:pt>
                <c:pt idx="1">
                  <c:v>2016</c:v>
                </c:pt>
                <c:pt idx="2">
                  <c:v>2017</c:v>
                </c:pt>
                <c:pt idx="3">
                  <c:v>2018</c:v>
                </c:pt>
                <c:pt idx="4">
                  <c:v>2019</c:v>
                </c:pt>
                <c:pt idx="5">
                  <c:v>2020</c:v>
                </c:pt>
                <c:pt idx="6">
                  <c:v>2021</c:v>
                </c:pt>
              </c:strCache>
            </c:strRef>
          </c:cat>
          <c:val>
            <c:numRef>
              <c:f>'Egreso  Movildad - sexo'!$D$68:$J$68</c:f>
              <c:numCache>
                <c:formatCode>General</c:formatCode>
                <c:ptCount val="7"/>
                <c:pt idx="0">
                  <c:v>9</c:v>
                </c:pt>
                <c:pt idx="1">
                  <c:v>6</c:v>
                </c:pt>
                <c:pt idx="2">
                  <c:v>27</c:v>
                </c:pt>
                <c:pt idx="3">
                  <c:v>8</c:v>
                </c:pt>
                <c:pt idx="4">
                  <c:v>4</c:v>
                </c:pt>
                <c:pt idx="5">
                  <c:v>11</c:v>
                </c:pt>
                <c:pt idx="6">
                  <c:v>7</c:v>
                </c:pt>
              </c:numCache>
            </c:numRef>
          </c:val>
          <c:extLst xmlns:c16r2="http://schemas.microsoft.com/office/drawing/2015/06/chart">
            <c:ext xmlns:c16="http://schemas.microsoft.com/office/drawing/2014/chart" uri="{C3380CC4-5D6E-409C-BE32-E72D297353CC}">
              <c16:uniqueId val="{00000004-6F62-1649-B486-34CDF6BBAF7E}"/>
            </c:ext>
          </c:extLst>
        </c:ser>
        <c:dLbls>
          <c:showLegendKey val="0"/>
          <c:showVal val="0"/>
          <c:showCatName val="0"/>
          <c:showSerName val="0"/>
          <c:showPercent val="0"/>
          <c:showBubbleSize val="0"/>
        </c:dLbls>
        <c:gapWidth val="100"/>
        <c:overlap val="-24"/>
        <c:axId val="147422688"/>
        <c:axId val="147423232"/>
      </c:barChart>
      <c:catAx>
        <c:axId val="1474226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23232"/>
        <c:crosses val="autoZero"/>
        <c:auto val="1"/>
        <c:lblAlgn val="ctr"/>
        <c:lblOffset val="100"/>
        <c:noMultiLvlLbl val="0"/>
      </c:catAx>
      <c:valAx>
        <c:axId val="14742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742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s-MX"/>
              <a:t>Plazas UAM-Lerma por División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'Plazas Div x Depto'!$A$5</c:f>
              <c:strCache>
                <c:ptCount val="1"/>
                <c:pt idx="0">
                  <c:v>DCBI</c:v>
                </c:pt>
              </c:strCache>
            </c:strRef>
          </c:tx>
          <c:spPr>
            <a:solidFill>
              <a:srgbClr val="EEB0EB"/>
            </a:solidFill>
            <a:ln>
              <a:noFill/>
            </a:ln>
            <a:effectLst/>
            <a:sp3d/>
          </c:spPr>
          <c:invertIfNegative val="0"/>
          <c:cat>
            <c:numRef>
              <c:f>'Plazas Div x Depto'!$B$4:$M$4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Div x Depto'!$B$5:$M$5</c:f>
              <c:numCache>
                <c:formatCode>General</c:formatCode>
                <c:ptCount val="12"/>
                <c:pt idx="0">
                  <c:v>5</c:v>
                </c:pt>
                <c:pt idx="1">
                  <c:v>8</c:v>
                </c:pt>
                <c:pt idx="2">
                  <c:v>16</c:v>
                </c:pt>
                <c:pt idx="3">
                  <c:v>19</c:v>
                </c:pt>
                <c:pt idx="4">
                  <c:v>19</c:v>
                </c:pt>
                <c:pt idx="5">
                  <c:v>19</c:v>
                </c:pt>
                <c:pt idx="6">
                  <c:v>23</c:v>
                </c:pt>
                <c:pt idx="7">
                  <c:v>23</c:v>
                </c:pt>
                <c:pt idx="8">
                  <c:v>27</c:v>
                </c:pt>
                <c:pt idx="9">
                  <c:v>27</c:v>
                </c:pt>
                <c:pt idx="10">
                  <c:v>27</c:v>
                </c:pt>
                <c:pt idx="11">
                  <c:v>29</c:v>
                </c:pt>
              </c:numCache>
            </c:numRef>
          </c:val>
          <c:extLst xmlns:c16r2="http://schemas.microsoft.com/office/drawing/2015/06/chart">
            <c:ext xmlns:c16="http://schemas.microsoft.com/office/drawing/2014/chart" uri="{C3380CC4-5D6E-409C-BE32-E72D297353CC}">
              <c16:uniqueId val="{00000000-BC89-4566-BE9D-8FEDBC90414B}"/>
            </c:ext>
          </c:extLst>
        </c:ser>
        <c:ser>
          <c:idx val="1"/>
          <c:order val="1"/>
          <c:tx>
            <c:strRef>
              <c:f>'Plazas Div x Depto'!$A$6</c:f>
              <c:strCache>
                <c:ptCount val="1"/>
                <c:pt idx="0">
                  <c:v>DCBS</c:v>
                </c:pt>
              </c:strCache>
            </c:strRef>
          </c:tx>
          <c:spPr>
            <a:solidFill>
              <a:srgbClr val="CC00FF"/>
            </a:solidFill>
            <a:ln>
              <a:noFill/>
            </a:ln>
            <a:effectLst/>
            <a:sp3d/>
          </c:spPr>
          <c:invertIfNegative val="0"/>
          <c:cat>
            <c:numRef>
              <c:f>'Plazas Div x Depto'!$B$4:$M$4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Div x Depto'!$B$6:$M$6</c:f>
              <c:numCache>
                <c:formatCode>General</c:formatCode>
                <c:ptCount val="12"/>
                <c:pt idx="0">
                  <c:v>7</c:v>
                </c:pt>
                <c:pt idx="1">
                  <c:v>10</c:v>
                </c:pt>
                <c:pt idx="2">
                  <c:v>18</c:v>
                </c:pt>
                <c:pt idx="3">
                  <c:v>21</c:v>
                </c:pt>
                <c:pt idx="4">
                  <c:v>21</c:v>
                </c:pt>
                <c:pt idx="5">
                  <c:v>20</c:v>
                </c:pt>
                <c:pt idx="6">
                  <c:v>22</c:v>
                </c:pt>
                <c:pt idx="7">
                  <c:v>22</c:v>
                </c:pt>
                <c:pt idx="8">
                  <c:v>22</c:v>
                </c:pt>
                <c:pt idx="9">
                  <c:v>27</c:v>
                </c:pt>
                <c:pt idx="10">
                  <c:v>27</c:v>
                </c:pt>
                <c:pt idx="11">
                  <c:v>28</c:v>
                </c:pt>
              </c:numCache>
            </c:numRef>
          </c:val>
          <c:extLst xmlns:c16r2="http://schemas.microsoft.com/office/drawing/2015/06/chart">
            <c:ext xmlns:c16="http://schemas.microsoft.com/office/drawing/2014/chart" uri="{C3380CC4-5D6E-409C-BE32-E72D297353CC}">
              <c16:uniqueId val="{00000001-BC89-4566-BE9D-8FEDBC90414B}"/>
            </c:ext>
          </c:extLst>
        </c:ser>
        <c:ser>
          <c:idx val="2"/>
          <c:order val="2"/>
          <c:tx>
            <c:strRef>
              <c:f>'Plazas Div x Depto'!$A$7</c:f>
              <c:strCache>
                <c:ptCount val="1"/>
                <c:pt idx="0">
                  <c:v>DCSH</c:v>
                </c:pt>
              </c:strCache>
            </c:strRef>
          </c:tx>
          <c:spPr>
            <a:solidFill>
              <a:srgbClr val="660066"/>
            </a:solidFill>
            <a:ln>
              <a:noFill/>
            </a:ln>
            <a:effectLst/>
            <a:sp3d/>
          </c:spPr>
          <c:invertIfNegative val="0"/>
          <c:cat>
            <c:numRef>
              <c:f>'Plazas Div x Depto'!$B$4:$M$4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'Plazas Div x Depto'!$B$7:$M$7</c:f>
              <c:numCache>
                <c:formatCode>General</c:formatCode>
                <c:ptCount val="12"/>
                <c:pt idx="0">
                  <c:v>5</c:v>
                </c:pt>
                <c:pt idx="1">
                  <c:v>8</c:v>
                </c:pt>
                <c:pt idx="2">
                  <c:v>16</c:v>
                </c:pt>
                <c:pt idx="3">
                  <c:v>25</c:v>
                </c:pt>
                <c:pt idx="4">
                  <c:v>25</c:v>
                </c:pt>
                <c:pt idx="5">
                  <c:v>25</c:v>
                </c:pt>
                <c:pt idx="6">
                  <c:v>29</c:v>
                </c:pt>
                <c:pt idx="7">
                  <c:v>33</c:v>
                </c:pt>
                <c:pt idx="8">
                  <c:v>33</c:v>
                </c:pt>
                <c:pt idx="9">
                  <c:v>36</c:v>
                </c:pt>
                <c:pt idx="10">
                  <c:v>37</c:v>
                </c:pt>
                <c:pt idx="11">
                  <c:v>37</c:v>
                </c:pt>
              </c:numCache>
            </c:numRef>
          </c:val>
          <c:extLst xmlns:c16r2="http://schemas.microsoft.com/office/drawing/2015/06/chart">
            <c:ext xmlns:c16="http://schemas.microsoft.com/office/drawing/2014/chart" uri="{C3380CC4-5D6E-409C-BE32-E72D297353CC}">
              <c16:uniqueId val="{00000002-BC89-4566-BE9D-8FEDBC90414B}"/>
            </c:ext>
          </c:extLst>
        </c:ser>
        <c:dLbls>
          <c:showLegendKey val="0"/>
          <c:showVal val="0"/>
          <c:showCatName val="0"/>
          <c:showSerName val="0"/>
          <c:showPercent val="0"/>
          <c:showBubbleSize val="0"/>
        </c:dLbls>
        <c:gapWidth val="150"/>
        <c:shape val="cylinder"/>
        <c:axId val="147425952"/>
        <c:axId val="147429760"/>
        <c:axId val="0"/>
      </c:bar3DChart>
      <c:catAx>
        <c:axId val="14742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47429760"/>
        <c:crosses val="autoZero"/>
        <c:auto val="1"/>
        <c:lblAlgn val="ctr"/>
        <c:lblOffset val="100"/>
        <c:noMultiLvlLbl val="0"/>
      </c:catAx>
      <c:valAx>
        <c:axId val="147429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47425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205;ndice!A1"/><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26.xml.rels><?xml version="1.0" encoding="UTF-8" standalone="yes"?>
<Relationships xmlns="http://schemas.openxmlformats.org/package/2006/relationships"><Relationship Id="rId1" Type="http://schemas.openxmlformats.org/officeDocument/2006/relationships/hyperlink" Target="#Indice!K5"/></Relationships>
</file>

<file path=xl/drawings/_rels/drawing27.xml.rels><?xml version="1.0" encoding="UTF-8" standalone="yes"?>
<Relationships xmlns="http://schemas.openxmlformats.org/package/2006/relationships"><Relationship Id="rId1" Type="http://schemas.openxmlformats.org/officeDocument/2006/relationships/hyperlink" Target="#Indice!K5"/></Relationships>
</file>

<file path=xl/drawings/_rels/drawing2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xdr:from>
      <xdr:col>7</xdr:col>
      <xdr:colOff>393699</xdr:colOff>
      <xdr:row>8</xdr:row>
      <xdr:rowOff>134620</xdr:rowOff>
    </xdr:from>
    <xdr:to>
      <xdr:col>13</xdr:col>
      <xdr:colOff>195580</xdr:colOff>
      <xdr:row>15</xdr:row>
      <xdr:rowOff>24130</xdr:rowOff>
    </xdr:to>
    <xdr:sp macro="" textlink="">
      <xdr:nvSpPr>
        <xdr:cNvPr id="4" name="Cuadro de texto 2">
          <a:extLst>
            <a:ext uri="{FF2B5EF4-FFF2-40B4-BE49-F238E27FC236}">
              <a16:creationId xmlns="" xmlns:a16="http://schemas.microsoft.com/office/drawing/2014/main" id="{00000000-0008-0000-0000-000004000000}"/>
            </a:ext>
          </a:extLst>
        </xdr:cNvPr>
        <xdr:cNvSpPr txBox="1">
          <a:spLocks noChangeArrowheads="1"/>
        </xdr:cNvSpPr>
      </xdr:nvSpPr>
      <xdr:spPr bwMode="auto">
        <a:xfrm>
          <a:off x="5727699" y="1455420"/>
          <a:ext cx="4373881" cy="1045210"/>
        </a:xfrm>
        <a:prstGeom prst="roundRect">
          <a:avLst/>
        </a:prstGeom>
        <a:noFill/>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3200" b="1">
              <a:effectLst/>
              <a:ea typeface="Times New Roman" panose="02020603050405020304" pitchFamily="18" charset="0"/>
              <a:cs typeface="Times New Roman" panose="02020603050405020304" pitchFamily="18" charset="0"/>
            </a:rPr>
            <a:t>ANEXO </a:t>
          </a:r>
          <a:r>
            <a:rPr lang="es-MX" sz="3200" b="1" baseline="0">
              <a:effectLst/>
              <a:ea typeface="Times New Roman" panose="02020603050405020304" pitchFamily="18" charset="0"/>
              <a:cs typeface="Times New Roman" panose="02020603050405020304" pitchFamily="18" charset="0"/>
            </a:rPr>
            <a:t>ESTADÍSTICO </a:t>
          </a:r>
          <a:r>
            <a:rPr lang="es-MX" sz="3200" b="1">
              <a:effectLst/>
              <a:ea typeface="Times New Roman" panose="02020603050405020304" pitchFamily="18" charset="0"/>
              <a:cs typeface="Times New Roman" panose="02020603050405020304" pitchFamily="18" charset="0"/>
            </a:rPr>
            <a:t>2021</a:t>
          </a:r>
          <a:endParaRPr lang="es-MX" sz="32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27</xdr:row>
      <xdr:rowOff>50801</xdr:rowOff>
    </xdr:from>
    <xdr:ext cx="7553325" cy="427990"/>
    <xdr:pic>
      <xdr:nvPicPr>
        <xdr:cNvPr id="5" name="Imagen 4">
          <a:extLst>
            <a:ext uri="{FF2B5EF4-FFF2-40B4-BE49-F238E27FC236}">
              <a16:creationId xmlns="" xmlns:a16="http://schemas.microsoft.com/office/drawing/2014/main" id="{00000000-0008-0000-00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8073" b="2460"/>
        <a:stretch/>
      </xdr:blipFill>
      <xdr:spPr bwMode="auto">
        <a:xfrm>
          <a:off x="0" y="4508501"/>
          <a:ext cx="7553325" cy="427990"/>
        </a:xfrm>
        <a:prstGeom prst="rect">
          <a:avLst/>
        </a:prstGeom>
        <a:noFill/>
      </xdr:spPr>
    </xdr:pic>
    <xdr:clientData/>
  </xdr:oneCellAnchor>
  <xdr:oneCellAnchor>
    <xdr:from>
      <xdr:col>12</xdr:col>
      <xdr:colOff>330200</xdr:colOff>
      <xdr:row>23</xdr:row>
      <xdr:rowOff>57150</xdr:rowOff>
    </xdr:from>
    <xdr:ext cx="450850" cy="425450"/>
    <xdr:pic>
      <xdr:nvPicPr>
        <xdr:cNvPr id="6" name="Imagen 5">
          <a:hlinkClick xmlns:r="http://schemas.openxmlformats.org/officeDocument/2006/relationships" r:id="rId2"/>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516" t="16445" r="16981" b="15138"/>
        <a:stretch/>
      </xdr:blipFill>
      <xdr:spPr>
        <a:xfrm>
          <a:off x="9474200" y="3854450"/>
          <a:ext cx="450850" cy="4254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8</xdr:col>
      <xdr:colOff>314325</xdr:colOff>
      <xdr:row>27</xdr:row>
      <xdr:rowOff>43180</xdr:rowOff>
    </xdr:from>
    <xdr:ext cx="7334250" cy="428626"/>
    <xdr:pic>
      <xdr:nvPicPr>
        <xdr:cNvPr id="7" name="Imagen 6">
          <a:extLst>
            <a:ext uri="{FF2B5EF4-FFF2-40B4-BE49-F238E27FC236}">
              <a16:creationId xmlns="" xmlns:a16="http://schemas.microsoft.com/office/drawing/2014/main" id="{361F4609-CE13-4F94-B40B-2B7954CFF5E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7" t="-145" r="18072" b="2460"/>
        <a:stretch/>
      </xdr:blipFill>
      <xdr:spPr bwMode="auto">
        <a:xfrm>
          <a:off x="6410325" y="4500880"/>
          <a:ext cx="7334250" cy="428626"/>
        </a:xfrm>
        <a:prstGeom prst="rect">
          <a:avLst/>
        </a:prstGeom>
        <a:noFill/>
      </xdr:spPr>
    </xdr:pic>
    <xdr:clientData/>
  </xdr:oneCellAnchor>
  <xdr:oneCellAnchor>
    <xdr:from>
      <xdr:col>0</xdr:col>
      <xdr:colOff>0</xdr:colOff>
      <xdr:row>0</xdr:row>
      <xdr:rowOff>129540</xdr:rowOff>
    </xdr:from>
    <xdr:ext cx="3079115" cy="897255"/>
    <xdr:pic>
      <xdr:nvPicPr>
        <xdr:cNvPr id="11" name="Imagen 10">
          <a:extLst>
            <a:ext uri="{FF2B5EF4-FFF2-40B4-BE49-F238E27FC236}">
              <a16:creationId xmlns="" xmlns:a16="http://schemas.microsoft.com/office/drawing/2014/main" id="{7591A396-FA19-466C-A9CD-6FD135D62C55}"/>
            </a:ext>
          </a:extLst>
        </xdr:cNvPr>
        <xdr:cNvPicPr/>
      </xdr:nvPicPr>
      <xdr:blipFill rotWithShape="1">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0" y="129540"/>
          <a:ext cx="3079115" cy="89725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35</xdr:col>
      <xdr:colOff>257175</xdr:colOff>
      <xdr:row>39</xdr:row>
      <xdr:rowOff>231774</xdr:rowOff>
    </xdr:from>
    <xdr:to>
      <xdr:col>45</xdr:col>
      <xdr:colOff>295874</xdr:colOff>
      <xdr:row>57</xdr:row>
      <xdr:rowOff>138924</xdr:rowOff>
    </xdr:to>
    <xdr:graphicFrame macro="">
      <xdr:nvGraphicFramePr>
        <xdr:cNvPr id="2" name="Gráfico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23812</xdr:colOff>
      <xdr:row>39</xdr:row>
      <xdr:rowOff>207963</xdr:rowOff>
    </xdr:from>
    <xdr:to>
      <xdr:col>35</xdr:col>
      <xdr:colOff>77549</xdr:colOff>
      <xdr:row>57</xdr:row>
      <xdr:rowOff>115113</xdr:rowOff>
    </xdr:to>
    <xdr:graphicFrame macro="">
      <xdr:nvGraphicFramePr>
        <xdr:cNvPr id="3" name="Gráfico 2">
          <a:extLst>
            <a:ext uri="{FF2B5EF4-FFF2-40B4-BE49-F238E27FC236}">
              <a16:creationId xmlns=""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219074</xdr:colOff>
      <xdr:row>58</xdr:row>
      <xdr:rowOff>133350</xdr:rowOff>
    </xdr:from>
    <xdr:to>
      <xdr:col>45</xdr:col>
      <xdr:colOff>277574</xdr:colOff>
      <xdr:row>78</xdr:row>
      <xdr:rowOff>59550</xdr:rowOff>
    </xdr:to>
    <xdr:graphicFrame macro="">
      <xdr:nvGraphicFramePr>
        <xdr:cNvPr id="4" name="Gráfico 3">
          <a:extLst>
            <a:ext uri="{FF2B5EF4-FFF2-40B4-BE49-F238E27FC236}">
              <a16:creationId xmlns=""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512802</xdr:colOff>
      <xdr:row>58</xdr:row>
      <xdr:rowOff>105092</xdr:rowOff>
    </xdr:from>
    <xdr:to>
      <xdr:col>34</xdr:col>
      <xdr:colOff>729696</xdr:colOff>
      <xdr:row>78</xdr:row>
      <xdr:rowOff>31292</xdr:rowOff>
    </xdr:to>
    <xdr:graphicFrame macro="">
      <xdr:nvGraphicFramePr>
        <xdr:cNvPr id="5" name="Gráfico 4">
          <a:extLst>
            <a:ext uri="{FF2B5EF4-FFF2-40B4-BE49-F238E27FC236}">
              <a16:creationId xmlns=""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522931</xdr:colOff>
      <xdr:row>79</xdr:row>
      <xdr:rowOff>60325</xdr:rowOff>
    </xdr:from>
    <xdr:to>
      <xdr:col>34</xdr:col>
      <xdr:colOff>741125</xdr:colOff>
      <xdr:row>98</xdr:row>
      <xdr:rowOff>153212</xdr:rowOff>
    </xdr:to>
    <xdr:graphicFrame macro="">
      <xdr:nvGraphicFramePr>
        <xdr:cNvPr id="6" name="Gráfico 5">
          <a:extLst>
            <a:ext uri="{FF2B5EF4-FFF2-40B4-BE49-F238E27FC236}">
              <a16:creationId xmlns=""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246062</xdr:colOff>
      <xdr:row>20</xdr:row>
      <xdr:rowOff>95250</xdr:rowOff>
    </xdr:from>
    <xdr:to>
      <xdr:col>45</xdr:col>
      <xdr:colOff>304562</xdr:colOff>
      <xdr:row>37</xdr:row>
      <xdr:rowOff>2400</xdr:rowOff>
    </xdr:to>
    <xdr:graphicFrame macro="">
      <xdr:nvGraphicFramePr>
        <xdr:cNvPr id="8" name="Gráfico 7">
          <a:extLst>
            <a:ext uri="{FF2B5EF4-FFF2-40B4-BE49-F238E27FC236}">
              <a16:creationId xmlns=""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495300</xdr:colOff>
      <xdr:row>39</xdr:row>
      <xdr:rowOff>184149</xdr:rowOff>
    </xdr:from>
    <xdr:to>
      <xdr:col>55</xdr:col>
      <xdr:colOff>553800</xdr:colOff>
      <xdr:row>57</xdr:row>
      <xdr:rowOff>91299</xdr:rowOff>
    </xdr:to>
    <xdr:graphicFrame macro="">
      <xdr:nvGraphicFramePr>
        <xdr:cNvPr id="9" name="Gráfico 8">
          <a:extLst>
            <a:ext uri="{FF2B5EF4-FFF2-40B4-BE49-F238E27FC236}">
              <a16:creationId xmlns=""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476249</xdr:colOff>
      <xdr:row>58</xdr:row>
      <xdr:rowOff>152399</xdr:rowOff>
    </xdr:from>
    <xdr:to>
      <xdr:col>55</xdr:col>
      <xdr:colOff>534749</xdr:colOff>
      <xdr:row>78</xdr:row>
      <xdr:rowOff>78599</xdr:rowOff>
    </xdr:to>
    <xdr:graphicFrame macro="">
      <xdr:nvGraphicFramePr>
        <xdr:cNvPr id="10" name="Gráfico 9">
          <a:extLst>
            <a:ext uri="{FF2B5EF4-FFF2-40B4-BE49-F238E27FC236}">
              <a16:creationId xmlns=""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511013</xdr:colOff>
      <xdr:row>20</xdr:row>
      <xdr:rowOff>68729</xdr:rowOff>
    </xdr:from>
    <xdr:to>
      <xdr:col>55</xdr:col>
      <xdr:colOff>569513</xdr:colOff>
      <xdr:row>36</xdr:row>
      <xdr:rowOff>166379</xdr:rowOff>
    </xdr:to>
    <xdr:graphicFrame macro="">
      <xdr:nvGraphicFramePr>
        <xdr:cNvPr id="12" name="Gráfico 11">
          <a:extLst>
            <a:ext uri="{FF2B5EF4-FFF2-40B4-BE49-F238E27FC236}">
              <a16:creationId xmlns=""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256240</xdr:colOff>
      <xdr:row>2</xdr:row>
      <xdr:rowOff>0</xdr:rowOff>
    </xdr:from>
    <xdr:to>
      <xdr:col>45</xdr:col>
      <xdr:colOff>314740</xdr:colOff>
      <xdr:row>17</xdr:row>
      <xdr:rowOff>14727</xdr:rowOff>
    </xdr:to>
    <xdr:graphicFrame macro="">
      <xdr:nvGraphicFramePr>
        <xdr:cNvPr id="13" name="Gráfico 12">
          <a:extLst>
            <a:ext uri="{FF2B5EF4-FFF2-40B4-BE49-F238E27FC236}">
              <a16:creationId xmlns=""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504637</xdr:colOff>
      <xdr:row>2</xdr:row>
      <xdr:rowOff>0</xdr:rowOff>
    </xdr:from>
    <xdr:to>
      <xdr:col>55</xdr:col>
      <xdr:colOff>563137</xdr:colOff>
      <xdr:row>17</xdr:row>
      <xdr:rowOff>19210</xdr:rowOff>
    </xdr:to>
    <xdr:graphicFrame macro="">
      <xdr:nvGraphicFramePr>
        <xdr:cNvPr id="14" name="Gráfico 13">
          <a:extLst>
            <a:ext uri="{FF2B5EF4-FFF2-40B4-BE49-F238E27FC236}">
              <a16:creationId xmlns=""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55</xdr:col>
      <xdr:colOff>686498</xdr:colOff>
      <xdr:row>39</xdr:row>
      <xdr:rowOff>193221</xdr:rowOff>
    </xdr:from>
    <xdr:to>
      <xdr:col>67</xdr:col>
      <xdr:colOff>584394</xdr:colOff>
      <xdr:row>57</xdr:row>
      <xdr:rowOff>100371</xdr:rowOff>
    </xdr:to>
    <xdr:graphicFrame macro="">
      <xdr:nvGraphicFramePr>
        <xdr:cNvPr id="16" name="Gráfico 15">
          <a:extLst>
            <a:ext uri="{FF2B5EF4-FFF2-40B4-BE49-F238E27FC236}">
              <a16:creationId xmlns=""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55</xdr:col>
      <xdr:colOff>683129</xdr:colOff>
      <xdr:row>58</xdr:row>
      <xdr:rowOff>133349</xdr:rowOff>
    </xdr:from>
    <xdr:to>
      <xdr:col>67</xdr:col>
      <xdr:colOff>581025</xdr:colOff>
      <xdr:row>78</xdr:row>
      <xdr:rowOff>59549</xdr:rowOff>
    </xdr:to>
    <xdr:graphicFrame macro="">
      <xdr:nvGraphicFramePr>
        <xdr:cNvPr id="17" name="Gráfico 16">
          <a:extLst>
            <a:ext uri="{FF2B5EF4-FFF2-40B4-BE49-F238E27FC236}">
              <a16:creationId xmlns=""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224210</xdr:colOff>
      <xdr:row>79</xdr:row>
      <xdr:rowOff>61366</xdr:rowOff>
    </xdr:from>
    <xdr:to>
      <xdr:col>47</xdr:col>
      <xdr:colOff>628650</xdr:colOff>
      <xdr:row>98</xdr:row>
      <xdr:rowOff>154253</xdr:rowOff>
    </xdr:to>
    <xdr:graphicFrame macro="">
      <xdr:nvGraphicFramePr>
        <xdr:cNvPr id="18" name="Gráfico 17">
          <a:extLst>
            <a:ext uri="{FF2B5EF4-FFF2-40B4-BE49-F238E27FC236}">
              <a16:creationId xmlns=""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9526</xdr:colOff>
      <xdr:row>12</xdr:row>
      <xdr:rowOff>95249</xdr:rowOff>
    </xdr:from>
    <xdr:to>
      <xdr:col>28</xdr:col>
      <xdr:colOff>365760</xdr:colOff>
      <xdr:row>31</xdr:row>
      <xdr:rowOff>9524</xdr:rowOff>
    </xdr:to>
    <xdr:graphicFrame macro="">
      <xdr:nvGraphicFramePr>
        <xdr:cNvPr id="2" name="Gráfico 1">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60960</xdr:colOff>
      <xdr:row>12</xdr:row>
      <xdr:rowOff>30480</xdr:rowOff>
    </xdr:from>
    <xdr:to>
      <xdr:col>60</xdr:col>
      <xdr:colOff>72389</xdr:colOff>
      <xdr:row>30</xdr:row>
      <xdr:rowOff>128905</xdr:rowOff>
    </xdr:to>
    <xdr:graphicFrame macro="">
      <xdr:nvGraphicFramePr>
        <xdr:cNvPr id="3" name="Gráfico 2">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152400</xdr:colOff>
      <xdr:row>39</xdr:row>
      <xdr:rowOff>34924</xdr:rowOff>
    </xdr:from>
    <xdr:to>
      <xdr:col>35</xdr:col>
      <xdr:colOff>685800</xdr:colOff>
      <xdr:row>59</xdr:row>
      <xdr:rowOff>62724</xdr:rowOff>
    </xdr:to>
    <xdr:graphicFrame macro="">
      <xdr:nvGraphicFramePr>
        <xdr:cNvPr id="2" name="Gráfico 1">
          <a:extLst>
            <a:ext uri="{FF2B5EF4-FFF2-40B4-BE49-F238E27FC236}">
              <a16:creationId xmlns=""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65108</xdr:colOff>
      <xdr:row>39</xdr:row>
      <xdr:rowOff>51954</xdr:rowOff>
    </xdr:from>
    <xdr:to>
      <xdr:col>45</xdr:col>
      <xdr:colOff>571500</xdr:colOff>
      <xdr:row>59</xdr:row>
      <xdr:rowOff>79754</xdr:rowOff>
    </xdr:to>
    <xdr:graphicFrame macro="">
      <xdr:nvGraphicFramePr>
        <xdr:cNvPr id="3" name="Gráfico 2">
          <a:extLst>
            <a:ext uri="{FF2B5EF4-FFF2-40B4-BE49-F238E27FC236}">
              <a16:creationId xmlns=""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114299</xdr:colOff>
      <xdr:row>21</xdr:row>
      <xdr:rowOff>9524</xdr:rowOff>
    </xdr:from>
    <xdr:to>
      <xdr:col>35</xdr:col>
      <xdr:colOff>657225</xdr:colOff>
      <xdr:row>38</xdr:row>
      <xdr:rowOff>138924</xdr:rowOff>
    </xdr:to>
    <xdr:graphicFrame macro="">
      <xdr:nvGraphicFramePr>
        <xdr:cNvPr id="4" name="Gráfico 3">
          <a:extLst>
            <a:ext uri="{FF2B5EF4-FFF2-40B4-BE49-F238E27FC236}">
              <a16:creationId xmlns=""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55244</xdr:colOff>
      <xdr:row>21</xdr:row>
      <xdr:rowOff>43816</xdr:rowOff>
    </xdr:from>
    <xdr:to>
      <xdr:col>45</xdr:col>
      <xdr:colOff>571500</xdr:colOff>
      <xdr:row>38</xdr:row>
      <xdr:rowOff>165736</xdr:rowOff>
    </xdr:to>
    <xdr:graphicFrame macro="">
      <xdr:nvGraphicFramePr>
        <xdr:cNvPr id="6" name="Gráfico 5">
          <a:extLst>
            <a:ext uri="{FF2B5EF4-FFF2-40B4-BE49-F238E27FC236}">
              <a16:creationId xmlns=""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133351</xdr:colOff>
      <xdr:row>9</xdr:row>
      <xdr:rowOff>180974</xdr:rowOff>
    </xdr:from>
    <xdr:to>
      <xdr:col>23</xdr:col>
      <xdr:colOff>27215</xdr:colOff>
      <xdr:row>28</xdr:row>
      <xdr:rowOff>95249</xdr:rowOff>
    </xdr:to>
    <xdr:graphicFrame macro="">
      <xdr:nvGraphicFramePr>
        <xdr:cNvPr id="2" name="Gráfico 1">
          <a:extLst>
            <a:ext uri="{FF2B5EF4-FFF2-40B4-BE49-F238E27FC236}">
              <a16:creationId xmlns=""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23</xdr:col>
      <xdr:colOff>81643</xdr:colOff>
      <xdr:row>47</xdr:row>
      <xdr:rowOff>98425</xdr:rowOff>
    </xdr:to>
    <xdr:graphicFrame macro="">
      <xdr:nvGraphicFramePr>
        <xdr:cNvPr id="3" name="Gráfico 2">
          <a:extLst>
            <a:ext uri="{FF2B5EF4-FFF2-40B4-BE49-F238E27FC236}">
              <a16:creationId xmlns=""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258989</xdr:colOff>
      <xdr:row>11</xdr:row>
      <xdr:rowOff>190046</xdr:rowOff>
    </xdr:from>
    <xdr:to>
      <xdr:col>37</xdr:col>
      <xdr:colOff>251732</xdr:colOff>
      <xdr:row>26</xdr:row>
      <xdr:rowOff>170996</xdr:rowOff>
    </xdr:to>
    <xdr:graphicFrame macro="">
      <xdr:nvGraphicFramePr>
        <xdr:cNvPr id="4" name="Gráfico 3">
          <a:extLst>
            <a:ext uri="{FF2B5EF4-FFF2-40B4-BE49-F238E27FC236}">
              <a16:creationId xmlns=""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466725</xdr:colOff>
      <xdr:row>39</xdr:row>
      <xdr:rowOff>165101</xdr:rowOff>
    </xdr:from>
    <xdr:to>
      <xdr:col>34</xdr:col>
      <xdr:colOff>112994</xdr:colOff>
      <xdr:row>57</xdr:row>
      <xdr:rowOff>76061</xdr:rowOff>
    </xdr:to>
    <xdr:graphicFrame macro="">
      <xdr:nvGraphicFramePr>
        <xdr:cNvPr id="2" name="Gráfico 1">
          <a:extLst>
            <a:ext uri="{FF2B5EF4-FFF2-40B4-BE49-F238E27FC236}">
              <a16:creationId xmlns=""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276859</xdr:colOff>
      <xdr:row>39</xdr:row>
      <xdr:rowOff>151448</xdr:rowOff>
    </xdr:from>
    <xdr:to>
      <xdr:col>44</xdr:col>
      <xdr:colOff>297259</xdr:colOff>
      <xdr:row>57</xdr:row>
      <xdr:rowOff>62408</xdr:rowOff>
    </xdr:to>
    <xdr:graphicFrame macro="">
      <xdr:nvGraphicFramePr>
        <xdr:cNvPr id="3" name="Gráfico 2">
          <a:extLst>
            <a:ext uri="{FF2B5EF4-FFF2-40B4-BE49-F238E27FC236}">
              <a16:creationId xmlns=""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210184</xdr:colOff>
      <xdr:row>58</xdr:row>
      <xdr:rowOff>15240</xdr:rowOff>
    </xdr:from>
    <xdr:to>
      <xdr:col>44</xdr:col>
      <xdr:colOff>230584</xdr:colOff>
      <xdr:row>78</xdr:row>
      <xdr:rowOff>17640</xdr:rowOff>
    </xdr:to>
    <xdr:graphicFrame macro="">
      <xdr:nvGraphicFramePr>
        <xdr:cNvPr id="4" name="Gráfico 3">
          <a:extLst>
            <a:ext uri="{FF2B5EF4-FFF2-40B4-BE49-F238E27FC236}">
              <a16:creationId xmlns=""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458586</xdr:colOff>
      <xdr:row>58</xdr:row>
      <xdr:rowOff>21908</xdr:rowOff>
    </xdr:from>
    <xdr:to>
      <xdr:col>34</xdr:col>
      <xdr:colOff>104855</xdr:colOff>
      <xdr:row>78</xdr:row>
      <xdr:rowOff>24308</xdr:rowOff>
    </xdr:to>
    <xdr:graphicFrame macro="">
      <xdr:nvGraphicFramePr>
        <xdr:cNvPr id="5" name="Gráfico 4">
          <a:extLst>
            <a:ext uri="{FF2B5EF4-FFF2-40B4-BE49-F238E27FC236}">
              <a16:creationId xmlns=""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428625</xdr:colOff>
      <xdr:row>79</xdr:row>
      <xdr:rowOff>21908</xdr:rowOff>
    </xdr:from>
    <xdr:to>
      <xdr:col>34</xdr:col>
      <xdr:colOff>115333</xdr:colOff>
      <xdr:row>99</xdr:row>
      <xdr:rowOff>24308</xdr:rowOff>
    </xdr:to>
    <xdr:graphicFrame macro="">
      <xdr:nvGraphicFramePr>
        <xdr:cNvPr id="6" name="Gráfico 5">
          <a:extLst>
            <a:ext uri="{FF2B5EF4-FFF2-40B4-BE49-F238E27FC236}">
              <a16:creationId xmlns=""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31750</xdr:colOff>
      <xdr:row>21</xdr:row>
      <xdr:rowOff>138112</xdr:rowOff>
    </xdr:from>
    <xdr:to>
      <xdr:col>34</xdr:col>
      <xdr:colOff>143273</xdr:colOff>
      <xdr:row>38</xdr:row>
      <xdr:rowOff>178612</xdr:rowOff>
    </xdr:to>
    <xdr:graphicFrame macro="">
      <xdr:nvGraphicFramePr>
        <xdr:cNvPr id="8" name="Gráfico 7">
          <a:extLst>
            <a:ext uri="{FF2B5EF4-FFF2-40B4-BE49-F238E27FC236}">
              <a16:creationId xmlns=""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360680</xdr:colOff>
      <xdr:row>39</xdr:row>
      <xdr:rowOff>159067</xdr:rowOff>
    </xdr:from>
    <xdr:to>
      <xdr:col>54</xdr:col>
      <xdr:colOff>381080</xdr:colOff>
      <xdr:row>57</xdr:row>
      <xdr:rowOff>70027</xdr:rowOff>
    </xdr:to>
    <xdr:graphicFrame macro="">
      <xdr:nvGraphicFramePr>
        <xdr:cNvPr id="9" name="Gráfico 8">
          <a:extLst>
            <a:ext uri="{FF2B5EF4-FFF2-40B4-BE49-F238E27FC236}">
              <a16:creationId xmlns=""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360680</xdr:colOff>
      <xdr:row>58</xdr:row>
      <xdr:rowOff>15239</xdr:rowOff>
    </xdr:from>
    <xdr:to>
      <xdr:col>54</xdr:col>
      <xdr:colOff>381080</xdr:colOff>
      <xdr:row>78</xdr:row>
      <xdr:rowOff>17639</xdr:rowOff>
    </xdr:to>
    <xdr:graphicFrame macro="">
      <xdr:nvGraphicFramePr>
        <xdr:cNvPr id="10" name="Gráfico 9">
          <a:extLst>
            <a:ext uri="{FF2B5EF4-FFF2-40B4-BE49-F238E27FC236}">
              <a16:creationId xmlns=""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233157</xdr:colOff>
      <xdr:row>21</xdr:row>
      <xdr:rowOff>167788</xdr:rowOff>
    </xdr:from>
    <xdr:to>
      <xdr:col>44</xdr:col>
      <xdr:colOff>253557</xdr:colOff>
      <xdr:row>39</xdr:row>
      <xdr:rowOff>17788</xdr:rowOff>
    </xdr:to>
    <xdr:graphicFrame macro="">
      <xdr:nvGraphicFramePr>
        <xdr:cNvPr id="12" name="Gráfico 11">
          <a:extLst>
            <a:ext uri="{FF2B5EF4-FFF2-40B4-BE49-F238E27FC236}">
              <a16:creationId xmlns=""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284442</xdr:colOff>
      <xdr:row>2</xdr:row>
      <xdr:rowOff>162859</xdr:rowOff>
    </xdr:from>
    <xdr:to>
      <xdr:col>45</xdr:col>
      <xdr:colOff>304842</xdr:colOff>
      <xdr:row>16</xdr:row>
      <xdr:rowOff>79273</xdr:rowOff>
    </xdr:to>
    <xdr:graphicFrame macro="">
      <xdr:nvGraphicFramePr>
        <xdr:cNvPr id="13" name="Gráfico 12">
          <a:extLst>
            <a:ext uri="{FF2B5EF4-FFF2-40B4-BE49-F238E27FC236}">
              <a16:creationId xmlns=""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133351</xdr:colOff>
      <xdr:row>17</xdr:row>
      <xdr:rowOff>180241</xdr:rowOff>
    </xdr:from>
    <xdr:to>
      <xdr:col>29</xdr:col>
      <xdr:colOff>108857</xdr:colOff>
      <xdr:row>36</xdr:row>
      <xdr:rowOff>94516</xdr:rowOff>
    </xdr:to>
    <xdr:graphicFrame macro="">
      <xdr:nvGraphicFramePr>
        <xdr:cNvPr id="2" name="Gráfico 1">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278883</xdr:colOff>
      <xdr:row>5</xdr:row>
      <xdr:rowOff>76273</xdr:rowOff>
    </xdr:from>
    <xdr:to>
      <xdr:col>50</xdr:col>
      <xdr:colOff>59663</xdr:colOff>
      <xdr:row>19</xdr:row>
      <xdr:rowOff>154721</xdr:rowOff>
    </xdr:to>
    <xdr:graphicFrame macro="">
      <xdr:nvGraphicFramePr>
        <xdr:cNvPr id="4" name="Gráfico 3">
          <a:extLst>
            <a:ext uri="{FF2B5EF4-FFF2-40B4-BE49-F238E27FC236}">
              <a16:creationId xmlns=""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575828</xdr:colOff>
      <xdr:row>41</xdr:row>
      <xdr:rowOff>45719</xdr:rowOff>
    </xdr:from>
    <xdr:to>
      <xdr:col>27</xdr:col>
      <xdr:colOff>260948</xdr:colOff>
      <xdr:row>61</xdr:row>
      <xdr:rowOff>48119</xdr:rowOff>
    </xdr:to>
    <xdr:graphicFrame macro="">
      <xdr:nvGraphicFramePr>
        <xdr:cNvPr id="2" name="Gráfico 1">
          <a:extLst>
            <a:ext uri="{FF2B5EF4-FFF2-40B4-BE49-F238E27FC236}">
              <a16:creationId xmlns=""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64769</xdr:colOff>
      <xdr:row>41</xdr:row>
      <xdr:rowOff>45720</xdr:rowOff>
    </xdr:from>
    <xdr:to>
      <xdr:col>38</xdr:col>
      <xdr:colOff>85169</xdr:colOff>
      <xdr:row>61</xdr:row>
      <xdr:rowOff>48120</xdr:rowOff>
    </xdr:to>
    <xdr:graphicFrame macro="">
      <xdr:nvGraphicFramePr>
        <xdr:cNvPr id="3" name="Gráfico 2">
          <a:extLst>
            <a:ext uri="{FF2B5EF4-FFF2-40B4-BE49-F238E27FC236}">
              <a16:creationId xmlns=""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40004</xdr:colOff>
      <xdr:row>61</xdr:row>
      <xdr:rowOff>120014</xdr:rowOff>
    </xdr:from>
    <xdr:to>
      <xdr:col>38</xdr:col>
      <xdr:colOff>60404</xdr:colOff>
      <xdr:row>81</xdr:row>
      <xdr:rowOff>122414</xdr:rowOff>
    </xdr:to>
    <xdr:graphicFrame macro="">
      <xdr:nvGraphicFramePr>
        <xdr:cNvPr id="4" name="Gráfico 3">
          <a:extLst>
            <a:ext uri="{FF2B5EF4-FFF2-40B4-BE49-F238E27FC236}">
              <a16:creationId xmlns=""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586740</xdr:colOff>
      <xdr:row>61</xdr:row>
      <xdr:rowOff>118110</xdr:rowOff>
    </xdr:from>
    <xdr:to>
      <xdr:col>27</xdr:col>
      <xdr:colOff>271860</xdr:colOff>
      <xdr:row>81</xdr:row>
      <xdr:rowOff>120510</xdr:rowOff>
    </xdr:to>
    <xdr:graphicFrame macro="">
      <xdr:nvGraphicFramePr>
        <xdr:cNvPr id="5" name="Gráfico 4">
          <a:extLst>
            <a:ext uri="{FF2B5EF4-FFF2-40B4-BE49-F238E27FC236}">
              <a16:creationId xmlns=""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590550</xdr:colOff>
      <xdr:row>82</xdr:row>
      <xdr:rowOff>57150</xdr:rowOff>
    </xdr:from>
    <xdr:to>
      <xdr:col>27</xdr:col>
      <xdr:colOff>275670</xdr:colOff>
      <xdr:row>102</xdr:row>
      <xdr:rowOff>59550</xdr:rowOff>
    </xdr:to>
    <xdr:graphicFrame macro="">
      <xdr:nvGraphicFramePr>
        <xdr:cNvPr id="6" name="Gráfico 5">
          <a:extLst>
            <a:ext uri="{FF2B5EF4-FFF2-40B4-BE49-F238E27FC236}">
              <a16:creationId xmlns=""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579436</xdr:colOff>
      <xdr:row>22</xdr:row>
      <xdr:rowOff>66674</xdr:rowOff>
    </xdr:from>
    <xdr:to>
      <xdr:col>27</xdr:col>
      <xdr:colOff>264556</xdr:colOff>
      <xdr:row>40</xdr:row>
      <xdr:rowOff>145274</xdr:rowOff>
    </xdr:to>
    <xdr:graphicFrame macro="">
      <xdr:nvGraphicFramePr>
        <xdr:cNvPr id="8" name="Gráfico 7">
          <a:extLst>
            <a:ext uri="{FF2B5EF4-FFF2-40B4-BE49-F238E27FC236}">
              <a16:creationId xmlns=""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198120</xdr:colOff>
      <xdr:row>41</xdr:row>
      <xdr:rowOff>45719</xdr:rowOff>
    </xdr:from>
    <xdr:to>
      <xdr:col>48</xdr:col>
      <xdr:colOff>218520</xdr:colOff>
      <xdr:row>61</xdr:row>
      <xdr:rowOff>48119</xdr:rowOff>
    </xdr:to>
    <xdr:graphicFrame macro="">
      <xdr:nvGraphicFramePr>
        <xdr:cNvPr id="9" name="Gráfico 8">
          <a:extLst>
            <a:ext uri="{FF2B5EF4-FFF2-40B4-BE49-F238E27FC236}">
              <a16:creationId xmlns=""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203357</xdr:colOff>
      <xdr:row>61</xdr:row>
      <xdr:rowOff>115251</xdr:rowOff>
    </xdr:from>
    <xdr:to>
      <xdr:col>48</xdr:col>
      <xdr:colOff>223757</xdr:colOff>
      <xdr:row>81</xdr:row>
      <xdr:rowOff>117651</xdr:rowOff>
    </xdr:to>
    <xdr:graphicFrame macro="">
      <xdr:nvGraphicFramePr>
        <xdr:cNvPr id="10" name="Gráfico 9">
          <a:extLst>
            <a:ext uri="{FF2B5EF4-FFF2-40B4-BE49-F238E27FC236}">
              <a16:creationId xmlns=""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43925</xdr:colOff>
      <xdr:row>22</xdr:row>
      <xdr:rowOff>21738</xdr:rowOff>
    </xdr:from>
    <xdr:to>
      <xdr:col>38</xdr:col>
      <xdr:colOff>64325</xdr:colOff>
      <xdr:row>40</xdr:row>
      <xdr:rowOff>100338</xdr:rowOff>
    </xdr:to>
    <xdr:graphicFrame macro="">
      <xdr:nvGraphicFramePr>
        <xdr:cNvPr id="12" name="Gráfico 11">
          <a:extLst>
            <a:ext uri="{FF2B5EF4-FFF2-40B4-BE49-F238E27FC236}">
              <a16:creationId xmlns=""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569630</xdr:colOff>
      <xdr:row>4</xdr:row>
      <xdr:rowOff>129988</xdr:rowOff>
    </xdr:from>
    <xdr:to>
      <xdr:col>29</xdr:col>
      <xdr:colOff>681470</xdr:colOff>
      <xdr:row>21</xdr:row>
      <xdr:rowOff>162868</xdr:rowOff>
    </xdr:to>
    <xdr:graphicFrame macro="">
      <xdr:nvGraphicFramePr>
        <xdr:cNvPr id="13" name="Gráfico 12">
          <a:extLst>
            <a:ext uri="{FF2B5EF4-FFF2-40B4-BE49-F238E27FC236}">
              <a16:creationId xmlns=""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133351</xdr:colOff>
      <xdr:row>16</xdr:row>
      <xdr:rowOff>180974</xdr:rowOff>
    </xdr:from>
    <xdr:to>
      <xdr:col>28</xdr:col>
      <xdr:colOff>266700</xdr:colOff>
      <xdr:row>35</xdr:row>
      <xdr:rowOff>95249</xdr:rowOff>
    </xdr:to>
    <xdr:graphicFrame macro="">
      <xdr:nvGraphicFramePr>
        <xdr:cNvPr id="2" name="Gráfico 1">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22413</xdr:colOff>
      <xdr:row>25</xdr:row>
      <xdr:rowOff>54428</xdr:rowOff>
    </xdr:from>
    <xdr:to>
      <xdr:col>15</xdr:col>
      <xdr:colOff>336269</xdr:colOff>
      <xdr:row>43</xdr:row>
      <xdr:rowOff>132734</xdr:rowOff>
    </xdr:to>
    <xdr:graphicFrame macro="">
      <xdr:nvGraphicFramePr>
        <xdr:cNvPr id="20" name="Gráfico 19">
          <a:extLst>
            <a:ext uri="{FF2B5EF4-FFF2-40B4-BE49-F238E27FC236}">
              <a16:creationId xmlns=""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44</xdr:row>
      <xdr:rowOff>133074</xdr:rowOff>
    </xdr:from>
    <xdr:to>
      <xdr:col>15</xdr:col>
      <xdr:colOff>314012</xdr:colOff>
      <xdr:row>63</xdr:row>
      <xdr:rowOff>61640</xdr:rowOff>
    </xdr:to>
    <xdr:graphicFrame macro="">
      <xdr:nvGraphicFramePr>
        <xdr:cNvPr id="22" name="Gráfico 21">
          <a:extLst>
            <a:ext uri="{FF2B5EF4-FFF2-40B4-BE49-F238E27FC236}">
              <a16:creationId xmlns=""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34132</xdr:colOff>
      <xdr:row>25</xdr:row>
      <xdr:rowOff>68901</xdr:rowOff>
    </xdr:from>
    <xdr:to>
      <xdr:col>29</xdr:col>
      <xdr:colOff>275168</xdr:colOff>
      <xdr:row>43</xdr:row>
      <xdr:rowOff>139269</xdr:rowOff>
    </xdr:to>
    <xdr:graphicFrame macro="">
      <xdr:nvGraphicFramePr>
        <xdr:cNvPr id="11" name="Gráfico 10">
          <a:extLst>
            <a:ext uri="{FF2B5EF4-FFF2-40B4-BE49-F238E27FC236}">
              <a16:creationId xmlns=""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18787</xdr:colOff>
      <xdr:row>44</xdr:row>
      <xdr:rowOff>149417</xdr:rowOff>
    </xdr:from>
    <xdr:to>
      <xdr:col>29</xdr:col>
      <xdr:colOff>298978</xdr:colOff>
      <xdr:row>63</xdr:row>
      <xdr:rowOff>85920</xdr:rowOff>
    </xdr:to>
    <xdr:graphicFrame macro="">
      <xdr:nvGraphicFramePr>
        <xdr:cNvPr id="16" name="Gráfico 15">
          <a:extLst>
            <a:ext uri="{FF2B5EF4-FFF2-40B4-BE49-F238E27FC236}">
              <a16:creationId xmlns=""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373993</xdr:colOff>
      <xdr:row>45</xdr:row>
      <xdr:rowOff>1248</xdr:rowOff>
    </xdr:from>
    <xdr:to>
      <xdr:col>43</xdr:col>
      <xdr:colOff>100541</xdr:colOff>
      <xdr:row>63</xdr:row>
      <xdr:rowOff>88564</xdr:rowOff>
    </xdr:to>
    <xdr:graphicFrame macro="">
      <xdr:nvGraphicFramePr>
        <xdr:cNvPr id="17" name="Gráfico 16">
          <a:extLst>
            <a:ext uri="{FF2B5EF4-FFF2-40B4-BE49-F238E27FC236}">
              <a16:creationId xmlns=""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423333</xdr:colOff>
      <xdr:row>22</xdr:row>
      <xdr:rowOff>190499</xdr:rowOff>
    </xdr:from>
    <xdr:to>
      <xdr:col>36</xdr:col>
      <xdr:colOff>127000</xdr:colOff>
      <xdr:row>42</xdr:row>
      <xdr:rowOff>154799</xdr:rowOff>
    </xdr:to>
    <xdr:graphicFrame macro="">
      <xdr:nvGraphicFramePr>
        <xdr:cNvPr id="3" name="Gráfico 2">
          <a:extLst>
            <a:ext uri="{FF2B5EF4-FFF2-40B4-BE49-F238E27FC236}">
              <a16:creationId xmlns=""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131232</xdr:colOff>
      <xdr:row>20</xdr:row>
      <xdr:rowOff>119554</xdr:rowOff>
    </xdr:from>
    <xdr:to>
      <xdr:col>4</xdr:col>
      <xdr:colOff>2180166</xdr:colOff>
      <xdr:row>28</xdr:row>
      <xdr:rowOff>132337</xdr:rowOff>
    </xdr:to>
    <xdr:pic>
      <xdr:nvPicPr>
        <xdr:cNvPr id="3" name="Imagen 2">
          <a:extLst>
            <a:ext uri="{FF2B5EF4-FFF2-40B4-BE49-F238E27FC236}">
              <a16:creationId xmlns="" xmlns:a16="http://schemas.microsoft.com/office/drawing/2014/main" id="{2141D101-8318-4AE8-A828-85B73D07C5E1}"/>
            </a:ext>
          </a:extLst>
        </xdr:cNvPr>
        <xdr:cNvPicPr>
          <a:picLocks noChangeAspect="1"/>
        </xdr:cNvPicPr>
      </xdr:nvPicPr>
      <xdr:blipFill>
        <a:blip xmlns:r="http://schemas.openxmlformats.org/officeDocument/2006/relationships" r:embed="rId1" cstate="print">
          <a:alphaModFix amt="13000"/>
          <a:extLst>
            <a:ext uri="{BEBA8EAE-BF5A-486C-A8C5-ECC9F3942E4B}">
              <a14:imgProps xmlns:a14="http://schemas.microsoft.com/office/drawing/2010/main">
                <a14:imgLayer r:embed="rId2">
                  <a14:imgEffect>
                    <a14:colorTemperature colorTemp="7057"/>
                  </a14:imgEffect>
                </a14:imgLayer>
              </a14:imgProps>
            </a:ext>
            <a:ext uri="{28A0092B-C50C-407E-A947-70E740481C1C}">
              <a14:useLocalDpi xmlns:a14="http://schemas.microsoft.com/office/drawing/2010/main" val="0"/>
            </a:ext>
          </a:extLst>
        </a:blip>
        <a:stretch>
          <a:fillRect/>
        </a:stretch>
      </xdr:blipFill>
      <xdr:spPr>
        <a:xfrm>
          <a:off x="5063065" y="3887221"/>
          <a:ext cx="5784851" cy="1579116"/>
        </a:xfrm>
        <a:prstGeom prst="rect">
          <a:avLst/>
        </a:prstGeom>
        <a:noFill/>
        <a:effectLst>
          <a:glow rad="127000">
            <a:schemeClr val="accent1">
              <a:alpha val="0"/>
            </a:schemeClr>
          </a:glow>
          <a:outerShdw blurRad="50800" dist="50800" dir="5400000" algn="ctr" rotWithShape="0">
            <a:srgbClr val="000000">
              <a:alpha val="41000"/>
            </a:srgbClr>
          </a:outerShdw>
          <a:reflection stA="0" endPos="65000" dist="12700" dir="5400000" sy="-100000" algn="bl" rotWithShape="0"/>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285748</xdr:colOff>
      <xdr:row>7</xdr:row>
      <xdr:rowOff>80961</xdr:rowOff>
    </xdr:from>
    <xdr:to>
      <xdr:col>38</xdr:col>
      <xdr:colOff>555624</xdr:colOff>
      <xdr:row>28</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571499</xdr:colOff>
      <xdr:row>20</xdr:row>
      <xdr:rowOff>180974</xdr:rowOff>
    </xdr:from>
    <xdr:to>
      <xdr:col>30</xdr:col>
      <xdr:colOff>247650</xdr:colOff>
      <xdr:row>40</xdr:row>
      <xdr:rowOff>137654</xdr:rowOff>
    </xdr:to>
    <xdr:graphicFrame macro="">
      <xdr:nvGraphicFramePr>
        <xdr:cNvPr id="2" name="Gráfico 1">
          <a:extLst>
            <a:ext uri="{FF2B5EF4-FFF2-40B4-BE49-F238E27FC236}">
              <a16:creationId xmlns=""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158115</xdr:colOff>
      <xdr:row>20</xdr:row>
      <xdr:rowOff>160020</xdr:rowOff>
    </xdr:from>
    <xdr:to>
      <xdr:col>47</xdr:col>
      <xdr:colOff>523876</xdr:colOff>
      <xdr:row>40</xdr:row>
      <xdr:rowOff>116700</xdr:rowOff>
    </xdr:to>
    <xdr:graphicFrame macro="">
      <xdr:nvGraphicFramePr>
        <xdr:cNvPr id="3" name="Gráfico 2">
          <a:extLst>
            <a:ext uri="{FF2B5EF4-FFF2-40B4-BE49-F238E27FC236}">
              <a16:creationId xmlns=""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845344</xdr:colOff>
      <xdr:row>9</xdr:row>
      <xdr:rowOff>40479</xdr:rowOff>
    </xdr:from>
    <xdr:to>
      <xdr:col>35</xdr:col>
      <xdr:colOff>38100</xdr:colOff>
      <xdr:row>15</xdr:row>
      <xdr:rowOff>150017</xdr:rowOff>
    </xdr:to>
    <xdr:graphicFrame macro="">
      <xdr:nvGraphicFramePr>
        <xdr:cNvPr id="2" name="Gráfico 1">
          <a:extLst>
            <a:ext uri="{FF2B5EF4-FFF2-40B4-BE49-F238E27FC236}">
              <a16:creationId xmlns=""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47623</xdr:colOff>
      <xdr:row>55</xdr:row>
      <xdr:rowOff>119061</xdr:rowOff>
    </xdr:from>
    <xdr:to>
      <xdr:col>21</xdr:col>
      <xdr:colOff>104774</xdr:colOff>
      <xdr:row>72</xdr:row>
      <xdr:rowOff>123825</xdr:rowOff>
    </xdr:to>
    <xdr:graphicFrame macro="">
      <xdr:nvGraphicFramePr>
        <xdr:cNvPr id="2" name="Gráfico 1">
          <a:extLst>
            <a:ext uri="{FF2B5EF4-FFF2-40B4-BE49-F238E27FC236}">
              <a16:creationId xmlns=""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209550</xdr:colOff>
      <xdr:row>10</xdr:row>
      <xdr:rowOff>100965</xdr:rowOff>
    </xdr:from>
    <xdr:to>
      <xdr:col>13</xdr:col>
      <xdr:colOff>529590</xdr:colOff>
      <xdr:row>25</xdr:row>
      <xdr:rowOff>72390</xdr:rowOff>
    </xdr:to>
    <xdr:graphicFrame macro="">
      <xdr:nvGraphicFramePr>
        <xdr:cNvPr id="2" name="Gráfico 1">
          <a:extLst>
            <a:ext uri="{FF2B5EF4-FFF2-40B4-BE49-F238E27FC236}">
              <a16:creationId xmlns=""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63</xdr:col>
      <xdr:colOff>262413</xdr:colOff>
      <xdr:row>1</xdr:row>
      <xdr:rowOff>256935</xdr:rowOff>
    </xdr:from>
    <xdr:to>
      <xdr:col>74</xdr:col>
      <xdr:colOff>475</xdr:colOff>
      <xdr:row>24</xdr:row>
      <xdr:rowOff>145731</xdr:rowOff>
    </xdr:to>
    <xdr:graphicFrame macro="">
      <xdr:nvGraphicFramePr>
        <xdr:cNvPr id="4" name="Gráfico 3">
          <a:extLst>
            <a:ext uri="{FF2B5EF4-FFF2-40B4-BE49-F238E27FC236}">
              <a16:creationId xmlns=""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257174</xdr:colOff>
      <xdr:row>9</xdr:row>
      <xdr:rowOff>109537</xdr:rowOff>
    </xdr:from>
    <xdr:to>
      <xdr:col>32</xdr:col>
      <xdr:colOff>533400</xdr:colOff>
      <xdr:row>31</xdr:row>
      <xdr:rowOff>47625</xdr:rowOff>
    </xdr:to>
    <xdr:graphicFrame macro="">
      <xdr:nvGraphicFramePr>
        <xdr:cNvPr id="5" name="Gráfico 4">
          <a:extLst>
            <a:ext uri="{FF2B5EF4-FFF2-40B4-BE49-F238E27FC236}">
              <a16:creationId xmlns=""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9</xdr:row>
      <xdr:rowOff>95250</xdr:rowOff>
    </xdr:from>
    <xdr:to>
      <xdr:col>17</xdr:col>
      <xdr:colOff>314325</xdr:colOff>
      <xdr:row>31</xdr:row>
      <xdr:rowOff>19050</xdr:rowOff>
    </xdr:to>
    <xdr:graphicFrame macro="">
      <xdr:nvGraphicFramePr>
        <xdr:cNvPr id="3" name="Gráfico 2">
          <a:extLst>
            <a:ext uri="{FF2B5EF4-FFF2-40B4-BE49-F238E27FC236}">
              <a16:creationId xmlns=""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238124</xdr:colOff>
      <xdr:row>32</xdr:row>
      <xdr:rowOff>0</xdr:rowOff>
    </xdr:from>
    <xdr:to>
      <xdr:col>32</xdr:col>
      <xdr:colOff>542924</xdr:colOff>
      <xdr:row>53</xdr:row>
      <xdr:rowOff>85725</xdr:rowOff>
    </xdr:to>
    <xdr:graphicFrame macro="">
      <xdr:nvGraphicFramePr>
        <xdr:cNvPr id="4" name="Gráfico 3">
          <a:extLst>
            <a:ext uri="{FF2B5EF4-FFF2-40B4-BE49-F238E27FC236}">
              <a16:creationId xmlns=""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4" name="23 Botón de acción: Inicio">
          <a:hlinkClick xmlns:r="http://schemas.openxmlformats.org/officeDocument/2006/relationships" r:id="rId1"/>
          <a:extLst>
            <a:ext uri="{FF2B5EF4-FFF2-40B4-BE49-F238E27FC236}">
              <a16:creationId xmlns="" xmlns:a16="http://schemas.microsoft.com/office/drawing/2014/main" id="{00000000-0008-0000-2700-000018000000}"/>
            </a:ext>
          </a:extLst>
        </xdr:cNvPr>
        <xdr:cNvSpPr/>
      </xdr:nvSpPr>
      <xdr:spPr>
        <a:xfrm>
          <a:off x="29575125" y="381000"/>
          <a:ext cx="285750" cy="219075"/>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56</xdr:col>
      <xdr:colOff>114300</xdr:colOff>
      <xdr:row>1</xdr:row>
      <xdr:rowOff>381000</xdr:rowOff>
    </xdr:from>
    <xdr:to>
      <xdr:col>56</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 xmlns:a16="http://schemas.microsoft.com/office/drawing/2014/main" id="{00000000-0008-0000-2800-000002000000}"/>
            </a:ext>
          </a:extLst>
        </xdr:cNvPr>
        <xdr:cNvSpPr/>
      </xdr:nvSpPr>
      <xdr:spPr>
        <a:xfrm>
          <a:off x="31889700" y="4095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513713</xdr:colOff>
      <xdr:row>3</xdr:row>
      <xdr:rowOff>170815</xdr:rowOff>
    </xdr:from>
    <xdr:to>
      <xdr:col>22</xdr:col>
      <xdr:colOff>287655</xdr:colOff>
      <xdr:row>22</xdr:row>
      <xdr:rowOff>142875</xdr:rowOff>
    </xdr:to>
    <xdr:graphicFrame macro="">
      <xdr:nvGraphicFramePr>
        <xdr:cNvPr id="2" name="Gráfico 1">
          <a:extLst>
            <a:ext uri="{FF2B5EF4-FFF2-40B4-BE49-F238E27FC236}">
              <a16:creationId xmlns=""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76200</xdr:colOff>
      <xdr:row>11</xdr:row>
      <xdr:rowOff>127635</xdr:rowOff>
    </xdr:from>
    <xdr:to>
      <xdr:col>22</xdr:col>
      <xdr:colOff>83820</xdr:colOff>
      <xdr:row>11</xdr:row>
      <xdr:rowOff>135255</xdr:rowOff>
    </xdr:to>
    <xdr:cxnSp macro="">
      <xdr:nvCxnSpPr>
        <xdr:cNvPr id="4" name="Conector recto 3">
          <a:extLst>
            <a:ext uri="{FF2B5EF4-FFF2-40B4-BE49-F238E27FC236}">
              <a16:creationId xmlns="" xmlns:a16="http://schemas.microsoft.com/office/drawing/2014/main" id="{ECF3E74F-4F13-4572-A155-72FD13DABC82}"/>
            </a:ext>
          </a:extLst>
        </xdr:cNvPr>
        <xdr:cNvCxnSpPr/>
      </xdr:nvCxnSpPr>
      <xdr:spPr>
        <a:xfrm flipV="1">
          <a:off x="7458075" y="2185035"/>
          <a:ext cx="6103620" cy="7620"/>
        </a:xfrm>
        <a:prstGeom prst="line">
          <a:avLst/>
        </a:prstGeom>
        <a:ln w="19050" cap="flat" cmpd="sng" algn="ctr">
          <a:solidFill>
            <a:sysClr val="windowText" lastClr="00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236220</xdr:colOff>
      <xdr:row>10</xdr:row>
      <xdr:rowOff>43815</xdr:rowOff>
    </xdr:from>
    <xdr:to>
      <xdr:col>18</xdr:col>
      <xdr:colOff>746760</xdr:colOff>
      <xdr:row>11</xdr:row>
      <xdr:rowOff>127635</xdr:rowOff>
    </xdr:to>
    <xdr:sp macro="" textlink="">
      <xdr:nvSpPr>
        <xdr:cNvPr id="5" name="CuadroTexto 4">
          <a:extLst>
            <a:ext uri="{FF2B5EF4-FFF2-40B4-BE49-F238E27FC236}">
              <a16:creationId xmlns="" xmlns:a16="http://schemas.microsoft.com/office/drawing/2014/main" id="{D65834E2-6862-48C2-850B-2E90A4FC263B}"/>
            </a:ext>
          </a:extLst>
        </xdr:cNvPr>
        <xdr:cNvSpPr txBox="1"/>
      </xdr:nvSpPr>
      <xdr:spPr>
        <a:xfrm>
          <a:off x="9904095" y="1939290"/>
          <a:ext cx="127254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aseline="0">
              <a:solidFill>
                <a:schemeClr val="dk1"/>
              </a:solidFill>
              <a:effectLst/>
              <a:latin typeface="+mn-lt"/>
              <a:ea typeface="+mn-ea"/>
              <a:cs typeface="+mn-cs"/>
            </a:rPr>
            <a:t>PDL: </a:t>
          </a:r>
          <a:r>
            <a:rPr lang="es-MX" sz="1100"/>
            <a:t>13.5 AA/PATC</a:t>
          </a:r>
          <a:r>
            <a:rPr lang="es-MX" sz="1100" baseline="0"/>
            <a:t> </a:t>
          </a:r>
          <a:endParaRPr lang="es-MX"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146684</xdr:colOff>
      <xdr:row>57</xdr:row>
      <xdr:rowOff>80010</xdr:rowOff>
    </xdr:from>
    <xdr:to>
      <xdr:col>12</xdr:col>
      <xdr:colOff>584114</xdr:colOff>
      <xdr:row>74</xdr:row>
      <xdr:rowOff>99060</xdr:rowOff>
    </xdr:to>
    <xdr:graphicFrame macro="">
      <xdr:nvGraphicFramePr>
        <xdr:cNvPr id="2" name="Gráfico 1">
          <a:extLst>
            <a:ext uri="{FF2B5EF4-FFF2-40B4-BE49-F238E27FC236}">
              <a16:creationId xmlns=""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73949</xdr:colOff>
      <xdr:row>57</xdr:row>
      <xdr:rowOff>50569</xdr:rowOff>
    </xdr:from>
    <xdr:to>
      <xdr:col>27</xdr:col>
      <xdr:colOff>123278</xdr:colOff>
      <xdr:row>74</xdr:row>
      <xdr:rowOff>67021</xdr:rowOff>
    </xdr:to>
    <xdr:graphicFrame macro="">
      <xdr:nvGraphicFramePr>
        <xdr:cNvPr id="3" name="Gráfico 2">
          <a:extLst>
            <a:ext uri="{FF2B5EF4-FFF2-40B4-BE49-F238E27FC236}">
              <a16:creationId xmlns=""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100940</xdr:colOff>
      <xdr:row>60</xdr:row>
      <xdr:rowOff>57768</xdr:rowOff>
    </xdr:from>
    <xdr:ext cx="509948" cy="342786"/>
    <xdr:sp macro="" textlink="">
      <xdr:nvSpPr>
        <xdr:cNvPr id="4" name="CuadroTexto 3">
          <a:extLst>
            <a:ext uri="{FF2B5EF4-FFF2-40B4-BE49-F238E27FC236}">
              <a16:creationId xmlns="" xmlns:a16="http://schemas.microsoft.com/office/drawing/2014/main" id="{00000000-0008-0000-3100-000004000000}"/>
            </a:ext>
          </a:extLst>
        </xdr:cNvPr>
        <xdr:cNvSpPr txBox="1"/>
      </xdr:nvSpPr>
      <xdr:spPr>
        <a:xfrm>
          <a:off x="3453740" y="9125568"/>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71</xdr:col>
      <xdr:colOff>306704</xdr:colOff>
      <xdr:row>22</xdr:row>
      <xdr:rowOff>104775</xdr:rowOff>
    </xdr:from>
    <xdr:to>
      <xdr:col>84</xdr:col>
      <xdr:colOff>573405</xdr:colOff>
      <xdr:row>36</xdr:row>
      <xdr:rowOff>171450</xdr:rowOff>
    </xdr:to>
    <xdr:graphicFrame macro="">
      <xdr:nvGraphicFramePr>
        <xdr:cNvPr id="2" name="Gráfico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71</xdr:col>
      <xdr:colOff>333375</xdr:colOff>
      <xdr:row>37</xdr:row>
      <xdr:rowOff>85725</xdr:rowOff>
    </xdr:from>
    <xdr:to>
      <xdr:col>84</xdr:col>
      <xdr:colOff>636961</xdr:colOff>
      <xdr:row>53</xdr:row>
      <xdr:rowOff>138951</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19050</xdr:colOff>
      <xdr:row>55</xdr:row>
      <xdr:rowOff>28575</xdr:rowOff>
    </xdr:from>
    <xdr:to>
      <xdr:col>84</xdr:col>
      <xdr:colOff>653039</xdr:colOff>
      <xdr:row>70</xdr:row>
      <xdr:rowOff>165318</xdr:rowOff>
    </xdr:to>
    <xdr:graphicFrame macro="">
      <xdr:nvGraphicFramePr>
        <xdr:cNvPr id="4" name="Gráfico 3">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1133474</xdr:colOff>
      <xdr:row>22</xdr:row>
      <xdr:rowOff>133348</xdr:rowOff>
    </xdr:from>
    <xdr:to>
      <xdr:col>96</xdr:col>
      <xdr:colOff>694385</xdr:colOff>
      <xdr:row>39</xdr:row>
      <xdr:rowOff>88259</xdr:rowOff>
    </xdr:to>
    <xdr:graphicFrame macro="">
      <xdr:nvGraphicFramePr>
        <xdr:cNvPr id="5" name="Gráfico 4">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84</xdr:col>
      <xdr:colOff>1142999</xdr:colOff>
      <xdr:row>40</xdr:row>
      <xdr:rowOff>19050</xdr:rowOff>
    </xdr:from>
    <xdr:to>
      <xdr:col>96</xdr:col>
      <xdr:colOff>681886</xdr:colOff>
      <xdr:row>56</xdr:row>
      <xdr:rowOff>163356</xdr:rowOff>
    </xdr:to>
    <xdr:graphicFrame macro="">
      <xdr:nvGraphicFramePr>
        <xdr:cNvPr id="6" name="Gráfico 5">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0.08221</cdr:x>
      <cdr:y>0.28115</cdr:y>
    </cdr:from>
    <cdr:to>
      <cdr:x>0.98197</cdr:x>
      <cdr:y>0.28396</cdr:y>
    </cdr:to>
    <cdr:cxnSp macro="">
      <cdr:nvCxnSpPr>
        <cdr:cNvPr id="3" name="Conector recto 2">
          <a:extLst xmlns:a="http://schemas.openxmlformats.org/drawingml/2006/main">
            <a:ext uri="{FF2B5EF4-FFF2-40B4-BE49-F238E27FC236}">
              <a16:creationId xmlns="" xmlns:a16="http://schemas.microsoft.com/office/drawing/2014/main" id="{5A2DE0F4-88C1-44DF-B3BE-BE47AF0C32A0}"/>
            </a:ext>
          </a:extLst>
        </cdr:cNvPr>
        <cdr:cNvCxnSpPr/>
      </cdr:nvCxnSpPr>
      <cdr:spPr>
        <a:xfrm xmlns:a="http://schemas.openxmlformats.org/drawingml/2006/main" flipV="1">
          <a:off x="528004" y="793116"/>
          <a:ext cx="5778500" cy="7937"/>
        </a:xfrm>
        <a:prstGeom xmlns:a="http://schemas.openxmlformats.org/drawingml/2006/main" prst="line">
          <a:avLst/>
        </a:prstGeom>
        <a:ln xmlns:a="http://schemas.openxmlformats.org/drawingml/2006/main" w="381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29</xdr:col>
      <xdr:colOff>161924</xdr:colOff>
      <xdr:row>3</xdr:row>
      <xdr:rowOff>171450</xdr:rowOff>
    </xdr:from>
    <xdr:to>
      <xdr:col>37</xdr:col>
      <xdr:colOff>38100</xdr:colOff>
      <xdr:row>21</xdr:row>
      <xdr:rowOff>133350</xdr:rowOff>
    </xdr:to>
    <xdr:graphicFrame macro="">
      <xdr:nvGraphicFramePr>
        <xdr:cNvPr id="2" name="Gráfico 1">
          <a:extLst>
            <a:ext uri="{FF2B5EF4-FFF2-40B4-BE49-F238E27FC236}">
              <a16:creationId xmlns=""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23</xdr:row>
      <xdr:rowOff>0</xdr:rowOff>
    </xdr:from>
    <xdr:to>
      <xdr:col>36</xdr:col>
      <xdr:colOff>638176</xdr:colOff>
      <xdr:row>44</xdr:row>
      <xdr:rowOff>110066</xdr:rowOff>
    </xdr:to>
    <xdr:graphicFrame macro="">
      <xdr:nvGraphicFramePr>
        <xdr:cNvPr id="6" name="Gráfico 5">
          <a:extLst>
            <a:ext uri="{FF2B5EF4-FFF2-40B4-BE49-F238E27FC236}">
              <a16:creationId xmlns=""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48</xdr:row>
      <xdr:rowOff>0</xdr:rowOff>
    </xdr:from>
    <xdr:to>
      <xdr:col>36</xdr:col>
      <xdr:colOff>638176</xdr:colOff>
      <xdr:row>69</xdr:row>
      <xdr:rowOff>138641</xdr:rowOff>
    </xdr:to>
    <xdr:graphicFrame macro="">
      <xdr:nvGraphicFramePr>
        <xdr:cNvPr id="4" name="Gráfico 3">
          <a:extLst>
            <a:ext uri="{FF2B5EF4-FFF2-40B4-BE49-F238E27FC236}">
              <a16:creationId xmlns=""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668694</xdr:colOff>
      <xdr:row>29</xdr:row>
      <xdr:rowOff>139961</xdr:rowOff>
    </xdr:from>
    <xdr:to>
      <xdr:col>36</xdr:col>
      <xdr:colOff>552061</xdr:colOff>
      <xdr:row>29</xdr:row>
      <xdr:rowOff>139961</xdr:rowOff>
    </xdr:to>
    <xdr:cxnSp macro="">
      <xdr:nvCxnSpPr>
        <xdr:cNvPr id="5" name="Conector recto 4">
          <a:extLst>
            <a:ext uri="{FF2B5EF4-FFF2-40B4-BE49-F238E27FC236}">
              <a16:creationId xmlns="" xmlns:a16="http://schemas.microsoft.com/office/drawing/2014/main" id="{753BD7BB-3BC8-4323-9C98-3DD08366C8B7}"/>
            </a:ext>
          </a:extLst>
        </xdr:cNvPr>
        <xdr:cNvCxnSpPr/>
      </xdr:nvCxnSpPr>
      <xdr:spPr>
        <a:xfrm>
          <a:off x="15395510" y="5668349"/>
          <a:ext cx="5380653" cy="0"/>
        </a:xfrm>
        <a:prstGeom prst="line">
          <a:avLst/>
        </a:prstGeom>
        <a:ln w="31750">
          <a:solidFill>
            <a:schemeClr val="tx1">
              <a:lumMod val="95000"/>
              <a:lumOff val="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637591</xdr:colOff>
      <xdr:row>27</xdr:row>
      <xdr:rowOff>163288</xdr:rowOff>
    </xdr:from>
    <xdr:ext cx="970522" cy="342786"/>
    <xdr:sp macro="" textlink="">
      <xdr:nvSpPr>
        <xdr:cNvPr id="7" name="CuadroTexto 6">
          <a:extLst>
            <a:ext uri="{FF2B5EF4-FFF2-40B4-BE49-F238E27FC236}">
              <a16:creationId xmlns="" xmlns:a16="http://schemas.microsoft.com/office/drawing/2014/main" id="{2FD5954C-3B4B-4091-BCBE-156B7087F0AE}"/>
            </a:ext>
          </a:extLst>
        </xdr:cNvPr>
        <xdr:cNvSpPr txBox="1"/>
      </xdr:nvSpPr>
      <xdr:spPr>
        <a:xfrm>
          <a:off x="17720387" y="5349553"/>
          <a:ext cx="9705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 85%</a:t>
          </a:r>
        </a:p>
      </xdr:txBody>
    </xdr:sp>
    <xdr:clientData/>
  </xdr:oneCellAnchor>
  <xdr:twoCellAnchor>
    <xdr:from>
      <xdr:col>29</xdr:col>
      <xdr:colOff>673360</xdr:colOff>
      <xdr:row>58</xdr:row>
      <xdr:rowOff>97974</xdr:rowOff>
    </xdr:from>
    <xdr:to>
      <xdr:col>36</xdr:col>
      <xdr:colOff>556727</xdr:colOff>
      <xdr:row>58</xdr:row>
      <xdr:rowOff>97974</xdr:rowOff>
    </xdr:to>
    <xdr:cxnSp macro="">
      <xdr:nvCxnSpPr>
        <xdr:cNvPr id="8" name="Conector recto 7">
          <a:extLst>
            <a:ext uri="{FF2B5EF4-FFF2-40B4-BE49-F238E27FC236}">
              <a16:creationId xmlns="" xmlns:a16="http://schemas.microsoft.com/office/drawing/2014/main" id="{65742138-EE7F-42B6-8B8E-E6B1F5C2A240}"/>
            </a:ext>
          </a:extLst>
        </xdr:cNvPr>
        <xdr:cNvCxnSpPr/>
      </xdr:nvCxnSpPr>
      <xdr:spPr>
        <a:xfrm>
          <a:off x="15400176" y="10587137"/>
          <a:ext cx="5380653" cy="0"/>
        </a:xfrm>
        <a:prstGeom prst="line">
          <a:avLst/>
        </a:prstGeom>
        <a:ln w="31750">
          <a:solidFill>
            <a:schemeClr val="tx1">
              <a:lumMod val="95000"/>
              <a:lumOff val="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618930</xdr:colOff>
      <xdr:row>56</xdr:row>
      <xdr:rowOff>113524</xdr:rowOff>
    </xdr:from>
    <xdr:ext cx="509948" cy="342786"/>
    <xdr:sp macro="" textlink="">
      <xdr:nvSpPr>
        <xdr:cNvPr id="9" name="CuadroTexto 8">
          <a:extLst>
            <a:ext uri="{FF2B5EF4-FFF2-40B4-BE49-F238E27FC236}">
              <a16:creationId xmlns="" xmlns:a16="http://schemas.microsoft.com/office/drawing/2014/main" id="{211FDE4A-61C8-4920-84B7-C0AD1FCF9FF1}"/>
            </a:ext>
          </a:extLst>
        </xdr:cNvPr>
        <xdr:cNvSpPr txBox="1"/>
      </xdr:nvSpPr>
      <xdr:spPr>
        <a:xfrm>
          <a:off x="17701726" y="10260565"/>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2.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20</xdr:col>
      <xdr:colOff>8660</xdr:colOff>
      <xdr:row>9</xdr:row>
      <xdr:rowOff>867</xdr:rowOff>
    </xdr:from>
    <xdr:to>
      <xdr:col>31</xdr:col>
      <xdr:colOff>1546412</xdr:colOff>
      <xdr:row>25</xdr:row>
      <xdr:rowOff>77756</xdr:rowOff>
    </xdr:to>
    <xdr:graphicFrame macro="">
      <xdr:nvGraphicFramePr>
        <xdr:cNvPr id="2" name="Gráfico 1">
          <a:extLst>
            <a:ext uri="{FF2B5EF4-FFF2-40B4-BE49-F238E27FC236}">
              <a16:creationId xmlns=""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116</xdr:row>
      <xdr:rowOff>0</xdr:rowOff>
    </xdr:from>
    <xdr:to>
      <xdr:col>12</xdr:col>
      <xdr:colOff>666750</xdr:colOff>
      <xdr:row>129</xdr:row>
      <xdr:rowOff>142875</xdr:rowOff>
    </xdr:to>
    <xdr:graphicFrame macro="">
      <xdr:nvGraphicFramePr>
        <xdr:cNvPr id="7" name="6 Gráfico">
          <a:extLst>
            <a:ext uri="{FF2B5EF4-FFF2-40B4-BE49-F238E27FC236}">
              <a16:creationId xmlns=""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144606</xdr:colOff>
      <xdr:row>53</xdr:row>
      <xdr:rowOff>177943</xdr:rowOff>
    </xdr:from>
    <xdr:to>
      <xdr:col>15</xdr:col>
      <xdr:colOff>258039</xdr:colOff>
      <xdr:row>75</xdr:row>
      <xdr:rowOff>9524</xdr:rowOff>
    </xdr:to>
    <xdr:graphicFrame macro="">
      <xdr:nvGraphicFramePr>
        <xdr:cNvPr id="3" name="Gráfico 2">
          <a:extLst>
            <a:ext uri="{FF2B5EF4-FFF2-40B4-BE49-F238E27FC236}">
              <a16:creationId xmlns=""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36313</xdr:colOff>
      <xdr:row>54</xdr:row>
      <xdr:rowOff>24408</xdr:rowOff>
    </xdr:from>
    <xdr:to>
      <xdr:col>23</xdr:col>
      <xdr:colOff>532208</xdr:colOff>
      <xdr:row>75</xdr:row>
      <xdr:rowOff>49410</xdr:rowOff>
    </xdr:to>
    <xdr:graphicFrame macro="">
      <xdr:nvGraphicFramePr>
        <xdr:cNvPr id="5" name="Gráfico 4">
          <a:extLst>
            <a:ext uri="{FF2B5EF4-FFF2-40B4-BE49-F238E27FC236}">
              <a16:creationId xmlns=""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730448</xdr:colOff>
      <xdr:row>56</xdr:row>
      <xdr:rowOff>152995</xdr:rowOff>
    </xdr:from>
    <xdr:to>
      <xdr:col>30</xdr:col>
      <xdr:colOff>730447</xdr:colOff>
      <xdr:row>73</xdr:row>
      <xdr:rowOff>143470</xdr:rowOff>
    </xdr:to>
    <xdr:graphicFrame macro="">
      <xdr:nvGraphicFramePr>
        <xdr:cNvPr id="8" name="Gráfico 7">
          <a:extLst>
            <a:ext uri="{FF2B5EF4-FFF2-40B4-BE49-F238E27FC236}">
              <a16:creationId xmlns=""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4</xdr:row>
      <xdr:rowOff>0</xdr:rowOff>
    </xdr:from>
    <xdr:to>
      <xdr:col>2</xdr:col>
      <xdr:colOff>0</xdr:colOff>
      <xdr:row>10</xdr:row>
      <xdr:rowOff>0</xdr:rowOff>
    </xdr:to>
    <xdr:sp macro="" textlink="">
      <xdr:nvSpPr>
        <xdr:cNvPr id="34" name="Rectangle 107">
          <a:extLst>
            <a:ext uri="{FF2B5EF4-FFF2-40B4-BE49-F238E27FC236}">
              <a16:creationId xmlns="" xmlns:a16="http://schemas.microsoft.com/office/drawing/2014/main" id="{2495EC14-BBF5-4DD1-B57C-E148A8A789F1}"/>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35" name="Rectangle 108">
          <a:extLst>
            <a:ext uri="{FF2B5EF4-FFF2-40B4-BE49-F238E27FC236}">
              <a16:creationId xmlns="" xmlns:a16="http://schemas.microsoft.com/office/drawing/2014/main" id="{97B5C096-CF11-4772-A84C-FEB6AA8AB51D}"/>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36" name="Rectangle 107">
          <a:extLst>
            <a:ext uri="{FF2B5EF4-FFF2-40B4-BE49-F238E27FC236}">
              <a16:creationId xmlns="" xmlns:a16="http://schemas.microsoft.com/office/drawing/2014/main" id="{316D07B9-3A00-425C-93E9-DAFEC88C4D7B}"/>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37" name="Rectangle 108">
          <a:extLst>
            <a:ext uri="{FF2B5EF4-FFF2-40B4-BE49-F238E27FC236}">
              <a16:creationId xmlns="" xmlns:a16="http://schemas.microsoft.com/office/drawing/2014/main" id="{C4B0E33F-A454-4982-9676-5A420925AB1A}"/>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38" name="Rectangle 107">
          <a:extLst>
            <a:ext uri="{FF2B5EF4-FFF2-40B4-BE49-F238E27FC236}">
              <a16:creationId xmlns="" xmlns:a16="http://schemas.microsoft.com/office/drawing/2014/main" id="{67C8F5CB-F09F-4AE2-8C03-0108D117F9E8}"/>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39" name="Rectangle 108">
          <a:extLst>
            <a:ext uri="{FF2B5EF4-FFF2-40B4-BE49-F238E27FC236}">
              <a16:creationId xmlns="" xmlns:a16="http://schemas.microsoft.com/office/drawing/2014/main" id="{6EFAAB6C-F135-48AC-8C4E-A380E5013B36}"/>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0" name="Rectangle 107">
          <a:extLst>
            <a:ext uri="{FF2B5EF4-FFF2-40B4-BE49-F238E27FC236}">
              <a16:creationId xmlns="" xmlns:a16="http://schemas.microsoft.com/office/drawing/2014/main" id="{EB2B2794-D6A9-4522-B35D-18DF9B64487D}"/>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1" name="Rectangle 108">
          <a:extLst>
            <a:ext uri="{FF2B5EF4-FFF2-40B4-BE49-F238E27FC236}">
              <a16:creationId xmlns="" xmlns:a16="http://schemas.microsoft.com/office/drawing/2014/main" id="{8FC46F7F-8BEA-4665-9B22-92D143258195}"/>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2" name="Rectangle 107">
          <a:extLst>
            <a:ext uri="{FF2B5EF4-FFF2-40B4-BE49-F238E27FC236}">
              <a16:creationId xmlns="" xmlns:a16="http://schemas.microsoft.com/office/drawing/2014/main" id="{B3406D84-308C-4368-BCEC-D0D73F1829DA}"/>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3" name="Rectangle 108">
          <a:extLst>
            <a:ext uri="{FF2B5EF4-FFF2-40B4-BE49-F238E27FC236}">
              <a16:creationId xmlns="" xmlns:a16="http://schemas.microsoft.com/office/drawing/2014/main" id="{06E2E646-0AD3-4607-966D-39409C0D51F1}"/>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4" name="Rectangle 107">
          <a:extLst>
            <a:ext uri="{FF2B5EF4-FFF2-40B4-BE49-F238E27FC236}">
              <a16:creationId xmlns="" xmlns:a16="http://schemas.microsoft.com/office/drawing/2014/main" id="{3B9D8E71-39F8-4497-9437-F3A2C2BB30D1}"/>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5" name="Rectangle 108">
          <a:extLst>
            <a:ext uri="{FF2B5EF4-FFF2-40B4-BE49-F238E27FC236}">
              <a16:creationId xmlns="" xmlns:a16="http://schemas.microsoft.com/office/drawing/2014/main" id="{6F11DDFE-DD2B-4612-BACC-8E521ED3A2A0}"/>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46" name="Rectangle 107">
          <a:extLst>
            <a:ext uri="{FF2B5EF4-FFF2-40B4-BE49-F238E27FC236}">
              <a16:creationId xmlns="" xmlns:a16="http://schemas.microsoft.com/office/drawing/2014/main" id="{A06DA968-A677-4FD6-A43E-6B12421D501D}"/>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1</xdr:col>
      <xdr:colOff>0</xdr:colOff>
      <xdr:row>4</xdr:row>
      <xdr:rowOff>0</xdr:rowOff>
    </xdr:from>
    <xdr:to>
      <xdr:col>1</xdr:col>
      <xdr:colOff>0</xdr:colOff>
      <xdr:row>10</xdr:row>
      <xdr:rowOff>0</xdr:rowOff>
    </xdr:to>
    <xdr:sp macro="" textlink="">
      <xdr:nvSpPr>
        <xdr:cNvPr id="47" name="Rectangle 108">
          <a:extLst>
            <a:ext uri="{FF2B5EF4-FFF2-40B4-BE49-F238E27FC236}">
              <a16:creationId xmlns="" xmlns:a16="http://schemas.microsoft.com/office/drawing/2014/main" id="{7558EBB8-64B2-443F-91C7-10C6C1EE136A}"/>
            </a:ext>
          </a:extLst>
        </xdr:cNvPr>
        <xdr:cNvSpPr>
          <a:spLocks noChangeArrowheads="1"/>
        </xdr:cNvSpPr>
      </xdr:nvSpPr>
      <xdr:spPr bwMode="auto">
        <a:xfrm>
          <a:off x="424815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8" name="Rectangle 107">
          <a:extLst>
            <a:ext uri="{FF2B5EF4-FFF2-40B4-BE49-F238E27FC236}">
              <a16:creationId xmlns="" xmlns:a16="http://schemas.microsoft.com/office/drawing/2014/main" id="{E0B55B82-62BA-427B-BCDF-EE1BDD1522FF}"/>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twoCellAnchor>
    <xdr:from>
      <xdr:col>2</xdr:col>
      <xdr:colOff>0</xdr:colOff>
      <xdr:row>4</xdr:row>
      <xdr:rowOff>0</xdr:rowOff>
    </xdr:from>
    <xdr:to>
      <xdr:col>2</xdr:col>
      <xdr:colOff>0</xdr:colOff>
      <xdr:row>10</xdr:row>
      <xdr:rowOff>0</xdr:rowOff>
    </xdr:to>
    <xdr:sp macro="" textlink="">
      <xdr:nvSpPr>
        <xdr:cNvPr id="49" name="Rectangle 108">
          <a:extLst>
            <a:ext uri="{FF2B5EF4-FFF2-40B4-BE49-F238E27FC236}">
              <a16:creationId xmlns="" xmlns:a16="http://schemas.microsoft.com/office/drawing/2014/main" id="{EEF0650B-14F2-45F0-9E22-7C3B9841CACC}"/>
            </a:ext>
          </a:extLst>
        </xdr:cNvPr>
        <xdr:cNvSpPr>
          <a:spLocks noChangeArrowheads="1"/>
        </xdr:cNvSpPr>
      </xdr:nvSpPr>
      <xdr:spPr bwMode="auto">
        <a:xfrm>
          <a:off x="5181600" y="1085850"/>
          <a:ext cx="0" cy="3295650"/>
        </a:xfrm>
        <a:prstGeom prst="rect">
          <a:avLst/>
        </a:prstGeom>
        <a:noFill/>
        <a:ln w="1">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422276</xdr:colOff>
      <xdr:row>8</xdr:row>
      <xdr:rowOff>104775</xdr:rowOff>
    </xdr:from>
    <xdr:to>
      <xdr:col>19</xdr:col>
      <xdr:colOff>508000</xdr:colOff>
      <xdr:row>29</xdr:row>
      <xdr:rowOff>47625</xdr:rowOff>
    </xdr:to>
    <xdr:graphicFrame macro="">
      <xdr:nvGraphicFramePr>
        <xdr:cNvPr id="2" name="Gráfico 1">
          <a:extLst>
            <a:ext uri="{FF2B5EF4-FFF2-40B4-BE49-F238E27FC236}">
              <a16:creationId xmlns=""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578909</xdr:colOff>
      <xdr:row>8</xdr:row>
      <xdr:rowOff>113242</xdr:rowOff>
    </xdr:from>
    <xdr:to>
      <xdr:col>26</xdr:col>
      <xdr:colOff>116416</xdr:colOff>
      <xdr:row>29</xdr:row>
      <xdr:rowOff>56092</xdr:rowOff>
    </xdr:to>
    <xdr:graphicFrame macro="">
      <xdr:nvGraphicFramePr>
        <xdr:cNvPr id="3" name="Gráfico 2">
          <a:extLst>
            <a:ext uri="{FF2B5EF4-FFF2-40B4-BE49-F238E27FC236}">
              <a16:creationId xmlns=""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761999</xdr:colOff>
      <xdr:row>9</xdr:row>
      <xdr:rowOff>104775</xdr:rowOff>
    </xdr:from>
    <xdr:to>
      <xdr:col>16</xdr:col>
      <xdr:colOff>38100</xdr:colOff>
      <xdr:row>19</xdr:row>
      <xdr:rowOff>57150</xdr:rowOff>
    </xdr:to>
    <xdr:graphicFrame macro="">
      <xdr:nvGraphicFramePr>
        <xdr:cNvPr id="2" name="Gráfico 1">
          <a:extLst>
            <a:ext uri="{FF2B5EF4-FFF2-40B4-BE49-F238E27FC236}">
              <a16:creationId xmlns=""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198120</xdr:colOff>
      <xdr:row>40</xdr:row>
      <xdr:rowOff>5714</xdr:rowOff>
    </xdr:from>
    <xdr:to>
      <xdr:col>31</xdr:col>
      <xdr:colOff>179668</xdr:colOff>
      <xdr:row>61</xdr:row>
      <xdr:rowOff>91440</xdr:rowOff>
    </xdr:to>
    <xdr:graphicFrame macro="">
      <xdr:nvGraphicFramePr>
        <xdr:cNvPr id="2" name="Gráfico 1">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238758</xdr:colOff>
      <xdr:row>62</xdr:row>
      <xdr:rowOff>118110</xdr:rowOff>
    </xdr:from>
    <xdr:to>
      <xdr:col>31</xdr:col>
      <xdr:colOff>171450</xdr:colOff>
      <xdr:row>85</xdr:row>
      <xdr:rowOff>148590</xdr:rowOff>
    </xdr:to>
    <xdr:graphicFrame macro="">
      <xdr:nvGraphicFramePr>
        <xdr:cNvPr id="5" name="Gráfico 4">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234948</xdr:colOff>
      <xdr:row>86</xdr:row>
      <xdr:rowOff>76200</xdr:rowOff>
    </xdr:from>
    <xdr:to>
      <xdr:col>31</xdr:col>
      <xdr:colOff>167640</xdr:colOff>
      <xdr:row>112</xdr:row>
      <xdr:rowOff>137160</xdr:rowOff>
    </xdr:to>
    <xdr:graphicFrame macro="">
      <xdr:nvGraphicFramePr>
        <xdr:cNvPr id="6" name="Gráfico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209550</xdr:colOff>
      <xdr:row>22</xdr:row>
      <xdr:rowOff>15875</xdr:rowOff>
    </xdr:from>
    <xdr:to>
      <xdr:col>31</xdr:col>
      <xdr:colOff>609600</xdr:colOff>
      <xdr:row>39</xdr:row>
      <xdr:rowOff>114300</xdr:rowOff>
    </xdr:to>
    <xdr:graphicFrame macro="">
      <xdr:nvGraphicFramePr>
        <xdr:cNvPr id="8" name="Gráfico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342265</xdr:colOff>
      <xdr:row>40</xdr:row>
      <xdr:rowOff>2540</xdr:rowOff>
    </xdr:from>
    <xdr:to>
      <xdr:col>51</xdr:col>
      <xdr:colOff>537805</xdr:colOff>
      <xdr:row>59</xdr:row>
      <xdr:rowOff>64640</xdr:rowOff>
    </xdr:to>
    <xdr:graphicFrame macro="">
      <xdr:nvGraphicFramePr>
        <xdr:cNvPr id="9" name="Gráfico 8">
          <a:extLst>
            <a:ext uri="{FF2B5EF4-FFF2-40B4-BE49-F238E27FC236}">
              <a16:creationId xmlns=""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92187</xdr:colOff>
      <xdr:row>21</xdr:row>
      <xdr:rowOff>165884</xdr:rowOff>
    </xdr:from>
    <xdr:to>
      <xdr:col>41</xdr:col>
      <xdr:colOff>516447</xdr:colOff>
      <xdr:row>39</xdr:row>
      <xdr:rowOff>75584</xdr:rowOff>
    </xdr:to>
    <xdr:graphicFrame macro="">
      <xdr:nvGraphicFramePr>
        <xdr:cNvPr id="12" name="Gráfico 11">
          <a:extLst>
            <a:ext uri="{FF2B5EF4-FFF2-40B4-BE49-F238E27FC236}">
              <a16:creationId xmlns=""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98424</xdr:colOff>
      <xdr:row>40</xdr:row>
      <xdr:rowOff>2540</xdr:rowOff>
    </xdr:from>
    <xdr:to>
      <xdr:col>41</xdr:col>
      <xdr:colOff>522684</xdr:colOff>
      <xdr:row>59</xdr:row>
      <xdr:rowOff>64640</xdr:rowOff>
    </xdr:to>
    <xdr:graphicFrame macro="">
      <xdr:nvGraphicFramePr>
        <xdr:cNvPr id="3" name="Gráfico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69848</xdr:colOff>
      <xdr:row>60</xdr:row>
      <xdr:rowOff>102870</xdr:rowOff>
    </xdr:from>
    <xdr:to>
      <xdr:col>41</xdr:col>
      <xdr:colOff>525779</xdr:colOff>
      <xdr:row>82</xdr:row>
      <xdr:rowOff>41910</xdr:rowOff>
    </xdr:to>
    <xdr:graphicFrame macro="">
      <xdr:nvGraphicFramePr>
        <xdr:cNvPr id="4" name="Gráfico 3">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319404</xdr:colOff>
      <xdr:row>60</xdr:row>
      <xdr:rowOff>83818</xdr:rowOff>
    </xdr:from>
    <xdr:to>
      <xdr:col>52</xdr:col>
      <xdr:colOff>-1</xdr:colOff>
      <xdr:row>82</xdr:row>
      <xdr:rowOff>57149</xdr:rowOff>
    </xdr:to>
    <xdr:graphicFrame macro="">
      <xdr:nvGraphicFramePr>
        <xdr:cNvPr id="10" name="Gráfico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190501</xdr:colOff>
      <xdr:row>11</xdr:row>
      <xdr:rowOff>66674</xdr:rowOff>
    </xdr:from>
    <xdr:to>
      <xdr:col>29</xdr:col>
      <xdr:colOff>19050</xdr:colOff>
      <xdr:row>29</xdr:row>
      <xdr:rowOff>171449</xdr:rowOff>
    </xdr:to>
    <xdr:graphicFrame macro="">
      <xdr:nvGraphicFramePr>
        <xdr:cNvPr id="4" name="Gráfico 3">
          <a:extLst>
            <a:ext uri="{FF2B5EF4-FFF2-40B4-BE49-F238E27FC236}">
              <a16:creationId xmlns=""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85725</xdr:colOff>
      <xdr:row>11</xdr:row>
      <xdr:rowOff>85725</xdr:rowOff>
    </xdr:from>
    <xdr:to>
      <xdr:col>63</xdr:col>
      <xdr:colOff>235527</xdr:colOff>
      <xdr:row>29</xdr:row>
      <xdr:rowOff>184727</xdr:rowOff>
    </xdr:to>
    <xdr:graphicFrame macro="">
      <xdr:nvGraphicFramePr>
        <xdr:cNvPr id="3" name="Gráfico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320375</xdr:colOff>
      <xdr:row>59</xdr:row>
      <xdr:rowOff>33421</xdr:rowOff>
    </xdr:from>
    <xdr:to>
      <xdr:col>30</xdr:col>
      <xdr:colOff>498763</xdr:colOff>
      <xdr:row>79</xdr:row>
      <xdr:rowOff>35821</xdr:rowOff>
    </xdr:to>
    <xdr:graphicFrame macro="">
      <xdr:nvGraphicFramePr>
        <xdr:cNvPr id="2" name="Gráfico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168208</xdr:colOff>
      <xdr:row>59</xdr:row>
      <xdr:rowOff>15641</xdr:rowOff>
    </xdr:from>
    <xdr:to>
      <xdr:col>41</xdr:col>
      <xdr:colOff>12980</xdr:colOff>
      <xdr:row>79</xdr:row>
      <xdr:rowOff>18041</xdr:rowOff>
    </xdr:to>
    <xdr:graphicFrame macro="">
      <xdr:nvGraphicFramePr>
        <xdr:cNvPr id="3" name="Gráfico 2">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254568</xdr:colOff>
      <xdr:row>80</xdr:row>
      <xdr:rowOff>41675</xdr:rowOff>
    </xdr:from>
    <xdr:to>
      <xdr:col>41</xdr:col>
      <xdr:colOff>89815</xdr:colOff>
      <xdr:row>100</xdr:row>
      <xdr:rowOff>44075</xdr:rowOff>
    </xdr:to>
    <xdr:graphicFrame macro="">
      <xdr:nvGraphicFramePr>
        <xdr:cNvPr id="5" name="Gráfico 4">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326088</xdr:colOff>
      <xdr:row>80</xdr:row>
      <xdr:rowOff>94381</xdr:rowOff>
    </xdr:from>
    <xdr:to>
      <xdr:col>30</xdr:col>
      <xdr:colOff>548986</xdr:colOff>
      <xdr:row>100</xdr:row>
      <xdr:rowOff>96781</xdr:rowOff>
    </xdr:to>
    <xdr:graphicFrame macro="">
      <xdr:nvGraphicFramePr>
        <xdr:cNvPr id="7" name="Gráfico 6">
          <a:extLst>
            <a:ext uri="{FF2B5EF4-FFF2-40B4-BE49-F238E27FC236}">
              <a16:creationId xmlns=""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320040</xdr:colOff>
      <xdr:row>101</xdr:row>
      <xdr:rowOff>41041</xdr:rowOff>
    </xdr:from>
    <xdr:to>
      <xdr:col>30</xdr:col>
      <xdr:colOff>533400</xdr:colOff>
      <xdr:row>121</xdr:row>
      <xdr:rowOff>43441</xdr:rowOff>
    </xdr:to>
    <xdr:graphicFrame macro="">
      <xdr:nvGraphicFramePr>
        <xdr:cNvPr id="8" name="Gráfico 7">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320352</xdr:colOff>
      <xdr:row>40</xdr:row>
      <xdr:rowOff>45380</xdr:rowOff>
    </xdr:from>
    <xdr:to>
      <xdr:col>30</xdr:col>
      <xdr:colOff>501574</xdr:colOff>
      <xdr:row>58</xdr:row>
      <xdr:rowOff>43713</xdr:rowOff>
    </xdr:to>
    <xdr:graphicFrame macro="">
      <xdr:nvGraphicFramePr>
        <xdr:cNvPr id="10" name="Gráfico 9">
          <a:extLst>
            <a:ext uri="{FF2B5EF4-FFF2-40B4-BE49-F238E27FC236}">
              <a16:creationId xmlns=""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161489</xdr:colOff>
      <xdr:row>59</xdr:row>
      <xdr:rowOff>17545</xdr:rowOff>
    </xdr:from>
    <xdr:to>
      <xdr:col>49</xdr:col>
      <xdr:colOff>517704</xdr:colOff>
      <xdr:row>79</xdr:row>
      <xdr:rowOff>19945</xdr:rowOff>
    </xdr:to>
    <xdr:graphicFrame macro="">
      <xdr:nvGraphicFramePr>
        <xdr:cNvPr id="11" name="Gráfico 10">
          <a:extLst>
            <a:ext uri="{FF2B5EF4-FFF2-40B4-BE49-F238E27FC236}">
              <a16:creationId xmlns=""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146249</xdr:colOff>
      <xdr:row>80</xdr:row>
      <xdr:rowOff>51200</xdr:rowOff>
    </xdr:from>
    <xdr:to>
      <xdr:col>49</xdr:col>
      <xdr:colOff>502464</xdr:colOff>
      <xdr:row>100</xdr:row>
      <xdr:rowOff>53600</xdr:rowOff>
    </xdr:to>
    <xdr:graphicFrame macro="">
      <xdr:nvGraphicFramePr>
        <xdr:cNvPr id="12" name="Gráfico 11">
          <a:extLst>
            <a:ext uri="{FF2B5EF4-FFF2-40B4-BE49-F238E27FC236}">
              <a16:creationId xmlns=""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205584</xdr:colOff>
      <xdr:row>40</xdr:row>
      <xdr:rowOff>53741</xdr:rowOff>
    </xdr:from>
    <xdr:to>
      <xdr:col>40</xdr:col>
      <xdr:colOff>701040</xdr:colOff>
      <xdr:row>58</xdr:row>
      <xdr:rowOff>56141</xdr:rowOff>
    </xdr:to>
    <xdr:graphicFrame macro="">
      <xdr:nvGraphicFramePr>
        <xdr:cNvPr id="14" name="Gráfico 13">
          <a:extLst>
            <a:ext uri="{FF2B5EF4-FFF2-40B4-BE49-F238E27FC236}">
              <a16:creationId xmlns=""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171968</xdr:colOff>
      <xdr:row>22</xdr:row>
      <xdr:rowOff>55153</xdr:rowOff>
    </xdr:from>
    <xdr:to>
      <xdr:col>36</xdr:col>
      <xdr:colOff>225850</xdr:colOff>
      <xdr:row>39</xdr:row>
      <xdr:rowOff>88969</xdr:rowOff>
    </xdr:to>
    <xdr:graphicFrame macro="">
      <xdr:nvGraphicFramePr>
        <xdr:cNvPr id="15" name="Gráfico 14">
          <a:extLst>
            <a:ext uri="{FF2B5EF4-FFF2-40B4-BE49-F238E27FC236}">
              <a16:creationId xmlns=""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448524</xdr:colOff>
      <xdr:row>22</xdr:row>
      <xdr:rowOff>64535</xdr:rowOff>
    </xdr:from>
    <xdr:to>
      <xdr:col>46</xdr:col>
      <xdr:colOff>18408</xdr:colOff>
      <xdr:row>39</xdr:row>
      <xdr:rowOff>98351</xdr:rowOff>
    </xdr:to>
    <xdr:graphicFrame macro="">
      <xdr:nvGraphicFramePr>
        <xdr:cNvPr id="16" name="Gráfico 15">
          <a:extLst>
            <a:ext uri="{FF2B5EF4-FFF2-40B4-BE49-F238E27FC236}">
              <a16:creationId xmlns=""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49</xdr:col>
      <xdr:colOff>741329</xdr:colOff>
      <xdr:row>58</xdr:row>
      <xdr:rowOff>110891</xdr:rowOff>
    </xdr:from>
    <xdr:to>
      <xdr:col>59</xdr:col>
      <xdr:colOff>311213</xdr:colOff>
      <xdr:row>78</xdr:row>
      <xdr:rowOff>113291</xdr:rowOff>
    </xdr:to>
    <xdr:graphicFrame macro="">
      <xdr:nvGraphicFramePr>
        <xdr:cNvPr id="18" name="Gráfico 17">
          <a:extLst>
            <a:ext uri="{FF2B5EF4-FFF2-40B4-BE49-F238E27FC236}">
              <a16:creationId xmlns=""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49</xdr:col>
      <xdr:colOff>721089</xdr:colOff>
      <xdr:row>80</xdr:row>
      <xdr:rowOff>44588</xdr:rowOff>
    </xdr:from>
    <xdr:to>
      <xdr:col>59</xdr:col>
      <xdr:colOff>290973</xdr:colOff>
      <xdr:row>100</xdr:row>
      <xdr:rowOff>46988</xdr:rowOff>
    </xdr:to>
    <xdr:graphicFrame macro="">
      <xdr:nvGraphicFramePr>
        <xdr:cNvPr id="19" name="Gráfico 18">
          <a:extLst>
            <a:ext uri="{FF2B5EF4-FFF2-40B4-BE49-F238E27FC236}">
              <a16:creationId xmlns=""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41</xdr:col>
      <xdr:colOff>333515</xdr:colOff>
      <xdr:row>100</xdr:row>
      <xdr:rowOff>164773</xdr:rowOff>
    </xdr:from>
    <xdr:to>
      <xdr:col>49</xdr:col>
      <xdr:colOff>693421</xdr:colOff>
      <xdr:row>121</xdr:row>
      <xdr:rowOff>24298</xdr:rowOff>
    </xdr:to>
    <xdr:graphicFrame macro="">
      <xdr:nvGraphicFramePr>
        <xdr:cNvPr id="20" name="Gráfico 19">
          <a:extLst>
            <a:ext uri="{FF2B5EF4-FFF2-40B4-BE49-F238E27FC236}">
              <a16:creationId xmlns=""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245426</xdr:colOff>
      <xdr:row>101</xdr:row>
      <xdr:rowOff>53657</xdr:rowOff>
    </xdr:from>
    <xdr:to>
      <xdr:col>41</xdr:col>
      <xdr:colOff>214312</xdr:colOff>
      <xdr:row>121</xdr:row>
      <xdr:rowOff>56057</xdr:rowOff>
    </xdr:to>
    <xdr:graphicFrame macro="">
      <xdr:nvGraphicFramePr>
        <xdr:cNvPr id="4" name="Gráfico 3">
          <a:extLst>
            <a:ext uri="{FF2B5EF4-FFF2-40B4-BE49-F238E27FC236}">
              <a16:creationId xmlns=""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209551</xdr:colOff>
      <xdr:row>11</xdr:row>
      <xdr:rowOff>28574</xdr:rowOff>
    </xdr:from>
    <xdr:to>
      <xdr:col>29</xdr:col>
      <xdr:colOff>38100</xdr:colOff>
      <xdr:row>29</xdr:row>
      <xdr:rowOff>133349</xdr:rowOff>
    </xdr:to>
    <xdr:graphicFrame macro="">
      <xdr:nvGraphicFramePr>
        <xdr:cNvPr id="2" name="Gráfico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276225</xdr:colOff>
      <xdr:row>11</xdr:row>
      <xdr:rowOff>19050</xdr:rowOff>
    </xdr:from>
    <xdr:to>
      <xdr:col>66</xdr:col>
      <xdr:colOff>114299</xdr:colOff>
      <xdr:row>29</xdr:row>
      <xdr:rowOff>117475</xdr:rowOff>
    </xdr:to>
    <xdr:graphicFrame macro="">
      <xdr:nvGraphicFramePr>
        <xdr:cNvPr id="3" name="Gráfico 2">
          <a:extLst>
            <a:ext uri="{FF2B5EF4-FFF2-40B4-BE49-F238E27FC236}">
              <a16:creationId xmlns=""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109103</xdr:colOff>
      <xdr:row>40</xdr:row>
      <xdr:rowOff>123825</xdr:rowOff>
    </xdr:from>
    <xdr:to>
      <xdr:col>14</xdr:col>
      <xdr:colOff>77115</xdr:colOff>
      <xdr:row>60</xdr:row>
      <xdr:rowOff>50025</xdr:rowOff>
    </xdr:to>
    <xdr:graphicFrame macro="">
      <xdr:nvGraphicFramePr>
        <xdr:cNvPr id="2" name="Gráfico 1">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275792</xdr:colOff>
      <xdr:row>40</xdr:row>
      <xdr:rowOff>128154</xdr:rowOff>
    </xdr:from>
    <xdr:to>
      <xdr:col>26</xdr:col>
      <xdr:colOff>691480</xdr:colOff>
      <xdr:row>60</xdr:row>
      <xdr:rowOff>54354</xdr:rowOff>
    </xdr:to>
    <xdr:graphicFrame macro="">
      <xdr:nvGraphicFramePr>
        <xdr:cNvPr id="5" name="Gráfico 4">
          <a:extLst>
            <a:ext uri="{FF2B5EF4-FFF2-40B4-BE49-F238E27FC236}">
              <a16:creationId xmlns=""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254143</xdr:colOff>
      <xdr:row>21</xdr:row>
      <xdr:rowOff>361950</xdr:rowOff>
    </xdr:from>
    <xdr:to>
      <xdr:col>26</xdr:col>
      <xdr:colOff>704121</xdr:colOff>
      <xdr:row>40</xdr:row>
      <xdr:rowOff>13830</xdr:rowOff>
    </xdr:to>
    <xdr:graphicFrame macro="">
      <xdr:nvGraphicFramePr>
        <xdr:cNvPr id="6" name="Gráfico 5">
          <a:extLst>
            <a:ext uri="{FF2B5EF4-FFF2-40B4-BE49-F238E27FC236}">
              <a16:creationId xmlns=""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132079</xdr:colOff>
      <xdr:row>21</xdr:row>
      <xdr:rowOff>360680</xdr:rowOff>
    </xdr:from>
    <xdr:to>
      <xdr:col>36</xdr:col>
      <xdr:colOff>533479</xdr:colOff>
      <xdr:row>40</xdr:row>
      <xdr:rowOff>12560</xdr:rowOff>
    </xdr:to>
    <xdr:graphicFrame macro="">
      <xdr:nvGraphicFramePr>
        <xdr:cNvPr id="13" name="Gráfico 12">
          <a:extLst>
            <a:ext uri="{FF2B5EF4-FFF2-40B4-BE49-F238E27FC236}">
              <a16:creationId xmlns=""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123824</xdr:colOff>
      <xdr:row>41</xdr:row>
      <xdr:rowOff>2241</xdr:rowOff>
    </xdr:from>
    <xdr:to>
      <xdr:col>36</xdr:col>
      <xdr:colOff>563324</xdr:colOff>
      <xdr:row>60</xdr:row>
      <xdr:rowOff>99891</xdr:rowOff>
    </xdr:to>
    <xdr:graphicFrame macro="">
      <xdr:nvGraphicFramePr>
        <xdr:cNvPr id="14" name="Gráfico 13">
          <a:extLst>
            <a:ext uri="{FF2B5EF4-FFF2-40B4-BE49-F238E27FC236}">
              <a16:creationId xmlns=""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161926</xdr:colOff>
      <xdr:row>10</xdr:row>
      <xdr:rowOff>161924</xdr:rowOff>
    </xdr:from>
    <xdr:to>
      <xdr:col>28</xdr:col>
      <xdr:colOff>295275</xdr:colOff>
      <xdr:row>29</xdr:row>
      <xdr:rowOff>76199</xdr:rowOff>
    </xdr:to>
    <xdr:graphicFrame macro="">
      <xdr:nvGraphicFramePr>
        <xdr:cNvPr id="2" name="Gráfico 1">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30</xdr:row>
      <xdr:rowOff>66963</xdr:rowOff>
    </xdr:from>
    <xdr:to>
      <xdr:col>28</xdr:col>
      <xdr:colOff>295274</xdr:colOff>
      <xdr:row>48</xdr:row>
      <xdr:rowOff>165388</xdr:rowOff>
    </xdr:to>
    <xdr:graphicFrame macro="">
      <xdr:nvGraphicFramePr>
        <xdr:cNvPr id="3" name="Gráfico 2">
          <a:extLst>
            <a:ext uri="{FF2B5EF4-FFF2-40B4-BE49-F238E27FC236}">
              <a16:creationId xmlns=""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269874</xdr:colOff>
      <xdr:row>10</xdr:row>
      <xdr:rowOff>158749</xdr:rowOff>
    </xdr:from>
    <xdr:to>
      <xdr:col>46</xdr:col>
      <xdr:colOff>552450</xdr:colOff>
      <xdr:row>27</xdr:row>
      <xdr:rowOff>180975</xdr:rowOff>
    </xdr:to>
    <xdr:graphicFrame macro="">
      <xdr:nvGraphicFramePr>
        <xdr:cNvPr id="5" name="Gráfico 4">
          <a:extLst>
            <a:ext uri="{FF2B5EF4-FFF2-40B4-BE49-F238E27FC236}">
              <a16:creationId xmlns=""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TABS%20SPM%20200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Ac02acV2definitiv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AML\Downloads\ProgAcadCBI%252017PFinal%2520(5).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LANTILLA%20DIF%20NACIONAL%201999%20DEFINITIV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Plantilla_Regularizable%20V%20Con%20tabuladores%20101%20mill.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V&#237;nculoExternoRecuperado5"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99A5A62\TAB%20IP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ers\acortesr\Documents\DP-2015\PDI%25202015\2015\MIR\1ER%2520TRIMESTRE%25202015\Users\cgarnica\AppData\Local\Temp\Temp1_Plantilla%2520p%2520911%25202010-2011.zip\EDUCACION\FAETA%2520NORMA\WINDOWS\TEMP\planew99ver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V&#237;nculoExternoRecuperado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UENTA%20P&#218;BLICA\Macintosh%20HDUsers\mlmelendez\Documents\TF1998.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2CCG-1.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omina%20Personal%20doc%20y%20adm.%20Marzo%2020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V&#237;nculoExternoRecuperado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am-l/Library/Containers/com.apple.mail/Data/Library/Mail%20Downloads/E2752976-CEA9-4622-8FEA-4C745A7BA4E2/Cosnom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 val="PMI"/>
    </sheetNames>
    <sheetDataSet>
      <sheetData sheetId="0">
        <row r="11">
          <cell r="B11" t="str">
            <v>JC1</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row r="8">
          <cell r="A8">
            <v>200</v>
          </cell>
        </row>
      </sheetData>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refreshError="1"/>
      <sheetData sheetId="58">
        <row r="394">
          <cell r="C394" t="str">
            <v>DIRECTOR DE CECYT "A"</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row>
      </sheetData>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efreshError="1"/>
      <sheetData sheetId="4" refreshError="1"/>
      <sheetData sheetId="5">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8">
          <cell r="D228">
            <v>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row r="8">
          <cell r="A8">
            <v>200</v>
          </cell>
        </row>
      </sheetData>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ATINST-11"/>
      <sheetName val="MAT-CATINST-25"/>
      <sheetName val="MAT-CATINST-33"/>
      <sheetName val="PORT-R33"/>
      <sheetName val="ramo33"/>
      <sheetName val="RESCOST-R33"/>
      <sheetName val="PORT-R25"/>
      <sheetName val="ramo25"/>
      <sheetName val="RESCOST-R25"/>
      <sheetName val="PORT-R11"/>
      <sheetName val="ramo11"/>
      <sheetName val="RESCOST-R11"/>
      <sheetName val="PASTA"/>
      <sheetName val="tabulador"/>
      <sheetName val="2a. versión TF00"/>
    </sheetNames>
    <sheetDataSet>
      <sheetData sheetId="0"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2"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hyperlink" Target="https://doi.org/10.15560/17.4.1155" TargetMode="External"/><Relationship Id="rId2" Type="http://schemas.openxmlformats.org/officeDocument/2006/relationships/hyperlink" Target="https://doi.org/10.1016/j.jnc.2021.126066" TargetMode="External"/><Relationship Id="rId1" Type="http://schemas.openxmlformats.org/officeDocument/2006/relationships/hyperlink" Target="https://doi.org/10.1371/journal.pone.0255555" TargetMode="External"/><Relationship Id="rId5" Type="http://schemas.openxmlformats.org/officeDocument/2006/relationships/hyperlink" Target="https://doi.org/10.1111/1749-4877.12486" TargetMode="External"/><Relationship Id="rId4" Type="http://schemas.openxmlformats.org/officeDocument/2006/relationships/hyperlink" Target="https://scholar.google.com.mx/scholar?oi=bibs&amp;cluster=4911987403554654983&amp;btnI=1&amp;hl=es"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O28"/>
  <sheetViews>
    <sheetView showGridLines="0" tabSelected="1" zoomScale="150" zoomScaleNormal="150" workbookViewId="0"/>
  </sheetViews>
  <sheetFormatPr baseColWidth="10" defaultColWidth="11.42578125" defaultRowHeight="12.75" x14ac:dyDescent="0.2"/>
  <cols>
    <col min="1" max="16384" width="11.42578125" style="252"/>
  </cols>
  <sheetData>
    <row r="1" spans="1:15" x14ac:dyDescent="0.2">
      <c r="A1" s="2590"/>
      <c r="B1" s="2590"/>
      <c r="C1" s="2590"/>
      <c r="D1" s="2590"/>
      <c r="E1" s="2590"/>
      <c r="F1" s="2590"/>
      <c r="G1" s="2590"/>
      <c r="H1" s="2590"/>
      <c r="I1" s="2590"/>
      <c r="J1" s="2590"/>
      <c r="K1" s="2590"/>
      <c r="L1" s="2590"/>
      <c r="M1" s="2590"/>
      <c r="N1" s="2590"/>
      <c r="O1" s="2590"/>
    </row>
    <row r="2" spans="1:15" x14ac:dyDescent="0.2">
      <c r="A2" s="2590"/>
      <c r="B2" s="2590"/>
      <c r="C2" s="2590"/>
      <c r="D2" s="2590"/>
      <c r="E2" s="2590"/>
      <c r="F2" s="2590"/>
      <c r="G2" s="2590"/>
      <c r="H2" s="2590"/>
      <c r="I2" s="2590"/>
      <c r="J2" s="2590"/>
      <c r="K2" s="2590"/>
      <c r="L2" s="2590"/>
      <c r="M2" s="2590"/>
      <c r="N2" s="2590"/>
      <c r="O2" s="2590"/>
    </row>
    <row r="3" spans="1:15" x14ac:dyDescent="0.2">
      <c r="A3" s="2590"/>
      <c r="B3" s="2590"/>
      <c r="C3" s="2590"/>
      <c r="D3" s="2590"/>
      <c r="E3" s="2590"/>
      <c r="F3" s="2590"/>
      <c r="G3" s="2590"/>
      <c r="H3" s="2590"/>
      <c r="I3" s="2590"/>
      <c r="J3" s="2590"/>
      <c r="K3" s="2590"/>
      <c r="L3" s="2590"/>
      <c r="M3" s="2590"/>
      <c r="N3" s="2590"/>
      <c r="O3" s="2590"/>
    </row>
    <row r="4" spans="1:15" x14ac:dyDescent="0.2">
      <c r="A4" s="2590"/>
      <c r="B4" s="2590"/>
      <c r="C4" s="2590"/>
      <c r="D4" s="2590"/>
      <c r="E4" s="2590"/>
      <c r="F4" s="2590"/>
      <c r="G4" s="2590"/>
      <c r="H4" s="2590"/>
      <c r="I4" s="2590"/>
      <c r="J4" s="2590"/>
      <c r="K4" s="2590"/>
      <c r="L4" s="2590"/>
      <c r="M4" s="2590"/>
      <c r="N4" s="2590"/>
      <c r="O4" s="2590"/>
    </row>
    <row r="5" spans="1:15" x14ac:dyDescent="0.2">
      <c r="A5" s="2590"/>
      <c r="B5" s="2590"/>
      <c r="C5" s="2590"/>
      <c r="D5" s="2590"/>
      <c r="E5" s="2590"/>
      <c r="F5" s="2590"/>
      <c r="G5" s="2590"/>
      <c r="H5" s="2590"/>
      <c r="I5" s="2590"/>
      <c r="J5" s="2590"/>
      <c r="K5" s="2590"/>
      <c r="L5" s="2590"/>
      <c r="M5" s="2590"/>
      <c r="N5" s="2590"/>
      <c r="O5" s="2590"/>
    </row>
    <row r="6" spans="1:15" x14ac:dyDescent="0.2">
      <c r="A6" s="2590"/>
      <c r="B6" s="2590"/>
      <c r="C6" s="2590"/>
      <c r="D6" s="2590"/>
      <c r="E6" s="2590"/>
      <c r="F6" s="2590"/>
      <c r="G6" s="2590"/>
      <c r="H6" s="2590"/>
      <c r="I6" s="2590"/>
      <c r="J6" s="2590"/>
      <c r="K6" s="2590"/>
      <c r="L6" s="2590"/>
      <c r="M6" s="2590"/>
      <c r="N6" s="2590"/>
      <c r="O6" s="2590"/>
    </row>
    <row r="7" spans="1:15" x14ac:dyDescent="0.2">
      <c r="A7" s="2590"/>
      <c r="B7" s="2590"/>
      <c r="C7" s="2590"/>
      <c r="D7" s="2590"/>
      <c r="E7" s="2590"/>
      <c r="F7" s="2590"/>
      <c r="G7" s="2590"/>
      <c r="H7" s="2590"/>
      <c r="I7" s="2590"/>
      <c r="J7" s="2590"/>
      <c r="K7" s="2590"/>
      <c r="L7" s="2590"/>
      <c r="M7" s="2590"/>
      <c r="N7" s="2590"/>
      <c r="O7" s="2590"/>
    </row>
    <row r="8" spans="1:15" x14ac:dyDescent="0.2">
      <c r="A8" s="2590"/>
      <c r="B8" s="2590"/>
      <c r="C8" s="2590"/>
      <c r="D8" s="2590"/>
      <c r="E8" s="2590"/>
      <c r="F8" s="2590"/>
      <c r="G8" s="2590"/>
      <c r="H8" s="2590"/>
      <c r="I8" s="2590"/>
      <c r="J8" s="2590"/>
      <c r="K8" s="2590"/>
      <c r="L8" s="2590"/>
      <c r="M8" s="2590"/>
      <c r="N8" s="2590"/>
      <c r="O8" s="2590"/>
    </row>
    <row r="9" spans="1:15" x14ac:dyDescent="0.2">
      <c r="A9" s="2590"/>
      <c r="B9" s="2590"/>
      <c r="C9" s="2590"/>
      <c r="D9" s="2590"/>
      <c r="E9" s="2590"/>
      <c r="F9" s="2590"/>
      <c r="G9" s="2590"/>
      <c r="H9" s="2590"/>
      <c r="I9" s="2590"/>
      <c r="J9" s="2590"/>
      <c r="K9" s="2590"/>
      <c r="L9" s="2590"/>
      <c r="M9" s="2590"/>
      <c r="N9" s="2590"/>
      <c r="O9" s="2590"/>
    </row>
    <row r="10" spans="1:15" x14ac:dyDescent="0.2">
      <c r="A10" s="2590"/>
      <c r="B10" s="2590"/>
      <c r="C10" s="2590"/>
      <c r="D10" s="2590"/>
      <c r="E10" s="2590"/>
      <c r="F10" s="2590"/>
      <c r="G10" s="2590"/>
      <c r="H10" s="2590"/>
      <c r="I10" s="2590"/>
      <c r="J10" s="2590"/>
      <c r="K10" s="2590"/>
      <c r="L10" s="2590"/>
      <c r="M10" s="2590"/>
      <c r="N10" s="2590"/>
      <c r="O10" s="2590"/>
    </row>
    <row r="11" spans="1:15" x14ac:dyDescent="0.2">
      <c r="A11" s="2590"/>
      <c r="B11" s="2590"/>
      <c r="C11" s="2590"/>
      <c r="D11" s="2590"/>
      <c r="E11" s="2590"/>
      <c r="F11" s="2590"/>
      <c r="G11" s="2590"/>
      <c r="H11" s="2590"/>
      <c r="I11" s="2590"/>
      <c r="J11" s="2590"/>
      <c r="K11" s="2590"/>
      <c r="L11" s="2590"/>
      <c r="M11" s="2590"/>
      <c r="N11" s="2590"/>
      <c r="O11" s="2590"/>
    </row>
    <row r="12" spans="1:15" x14ac:dyDescent="0.2">
      <c r="A12" s="2590"/>
      <c r="B12" s="2590"/>
      <c r="C12" s="2590"/>
      <c r="D12" s="2590"/>
      <c r="E12" s="2590"/>
      <c r="F12" s="2590"/>
      <c r="G12" s="2590"/>
      <c r="H12" s="2590"/>
      <c r="I12" s="2590"/>
      <c r="J12" s="2590"/>
      <c r="K12" s="2590"/>
      <c r="L12" s="2590"/>
      <c r="M12" s="2590"/>
      <c r="N12" s="2590"/>
      <c r="O12" s="2590"/>
    </row>
    <row r="13" spans="1:15" x14ac:dyDescent="0.2">
      <c r="A13" s="2590"/>
      <c r="B13" s="2590"/>
      <c r="C13" s="2590"/>
      <c r="D13" s="2590"/>
      <c r="E13" s="2590"/>
      <c r="F13" s="2590"/>
      <c r="G13" s="2590"/>
      <c r="H13" s="2590"/>
      <c r="I13" s="2590"/>
      <c r="J13" s="2590"/>
      <c r="K13" s="2590"/>
      <c r="L13" s="2590"/>
      <c r="M13" s="2590"/>
      <c r="N13" s="2590"/>
      <c r="O13" s="2590"/>
    </row>
    <row r="14" spans="1:15" x14ac:dyDescent="0.2">
      <c r="A14" s="2590"/>
      <c r="B14" s="2590"/>
      <c r="C14" s="2590"/>
      <c r="D14" s="2590"/>
      <c r="E14" s="2590"/>
      <c r="F14" s="2590"/>
      <c r="G14" s="2590"/>
      <c r="H14" s="2590"/>
      <c r="I14" s="2590"/>
      <c r="J14" s="2590"/>
      <c r="K14" s="2590"/>
      <c r="L14" s="2590"/>
      <c r="M14" s="2590"/>
      <c r="N14" s="2590"/>
      <c r="O14" s="2590"/>
    </row>
    <row r="15" spans="1:15" x14ac:dyDescent="0.2">
      <c r="A15" s="2590"/>
      <c r="B15" s="2590"/>
      <c r="C15" s="2590"/>
      <c r="D15" s="2590"/>
      <c r="E15" s="2590"/>
      <c r="F15" s="2590"/>
      <c r="G15" s="2590"/>
      <c r="H15" s="2590"/>
      <c r="I15" s="2590"/>
      <c r="J15" s="2590"/>
      <c r="K15" s="2590"/>
      <c r="L15" s="2590"/>
      <c r="M15" s="2590"/>
      <c r="N15" s="2590"/>
      <c r="O15" s="2590"/>
    </row>
    <row r="16" spans="1:15" x14ac:dyDescent="0.2">
      <c r="A16" s="2590"/>
      <c r="B16" s="2590"/>
      <c r="C16" s="2590"/>
      <c r="D16" s="2590"/>
      <c r="E16" s="2590"/>
      <c r="F16" s="2590"/>
      <c r="G16" s="2590"/>
      <c r="H16" s="2590"/>
      <c r="I16" s="2590"/>
      <c r="J16" s="2590"/>
      <c r="K16" s="2590"/>
      <c r="L16" s="2590"/>
      <c r="M16" s="2590"/>
      <c r="N16" s="2590"/>
      <c r="O16" s="2590"/>
    </row>
    <row r="17" spans="1:15" x14ac:dyDescent="0.2">
      <c r="A17" s="2590"/>
      <c r="B17" s="2590"/>
      <c r="C17" s="2590"/>
      <c r="D17" s="2590"/>
      <c r="E17" s="2590"/>
      <c r="F17" s="2590"/>
      <c r="G17" s="2590"/>
      <c r="H17" s="2590"/>
      <c r="I17" s="2590"/>
      <c r="J17" s="2590"/>
      <c r="K17" s="2590"/>
      <c r="L17" s="2590"/>
      <c r="M17" s="2590"/>
      <c r="N17" s="2590"/>
      <c r="O17" s="2590"/>
    </row>
    <row r="18" spans="1:15" x14ac:dyDescent="0.2">
      <c r="A18" s="2590"/>
      <c r="B18" s="2590"/>
      <c r="C18" s="2590"/>
      <c r="D18" s="2590"/>
      <c r="E18" s="2590"/>
      <c r="F18" s="2590"/>
      <c r="G18" s="2590"/>
      <c r="H18" s="2590"/>
      <c r="I18" s="2590"/>
      <c r="J18" s="2590"/>
      <c r="K18" s="2590"/>
      <c r="L18" s="2590"/>
      <c r="M18" s="2590"/>
      <c r="N18" s="2590"/>
      <c r="O18" s="2590"/>
    </row>
    <row r="19" spans="1:15" x14ac:dyDescent="0.2">
      <c r="A19" s="2590"/>
      <c r="B19" s="2590"/>
      <c r="C19" s="2590"/>
      <c r="D19" s="2590"/>
      <c r="E19" s="2590"/>
      <c r="F19" s="2590"/>
      <c r="G19" s="2590"/>
      <c r="H19" s="2590"/>
      <c r="I19" s="2590"/>
      <c r="J19" s="2590"/>
      <c r="K19" s="2590"/>
      <c r="L19" s="2590"/>
      <c r="M19" s="2590"/>
      <c r="N19" s="2590"/>
      <c r="O19" s="2590"/>
    </row>
    <row r="20" spans="1:15" x14ac:dyDescent="0.2">
      <c r="A20" s="2590"/>
      <c r="B20" s="2590"/>
      <c r="C20" s="2590"/>
      <c r="D20" s="2590"/>
      <c r="E20" s="2590"/>
      <c r="F20" s="2590"/>
      <c r="G20" s="2590"/>
      <c r="H20" s="2590"/>
      <c r="I20" s="2590"/>
      <c r="J20" s="2590"/>
      <c r="K20" s="2590"/>
      <c r="L20" s="2590"/>
      <c r="M20" s="2590"/>
      <c r="N20" s="2590"/>
      <c r="O20" s="2590"/>
    </row>
    <row r="21" spans="1:15" x14ac:dyDescent="0.2">
      <c r="A21" s="2590"/>
      <c r="B21" s="2590"/>
      <c r="C21" s="2590"/>
      <c r="D21" s="2590"/>
      <c r="E21" s="2590"/>
      <c r="F21" s="2590"/>
      <c r="G21" s="2590"/>
      <c r="H21" s="2590"/>
      <c r="I21" s="2590"/>
      <c r="J21" s="2590"/>
      <c r="K21" s="2590"/>
      <c r="L21" s="2590"/>
      <c r="M21" s="2590"/>
      <c r="N21" s="2590"/>
      <c r="O21" s="2590"/>
    </row>
    <row r="22" spans="1:15" x14ac:dyDescent="0.2">
      <c r="A22" s="2590"/>
      <c r="B22" s="2590"/>
      <c r="C22" s="2590"/>
      <c r="D22" s="2590"/>
      <c r="E22" s="2590"/>
      <c r="F22" s="2590"/>
      <c r="G22" s="2590"/>
      <c r="H22" s="2590"/>
      <c r="I22" s="2590"/>
      <c r="J22" s="2590"/>
      <c r="K22" s="2590"/>
      <c r="L22" s="2590"/>
      <c r="M22" s="2590"/>
      <c r="N22" s="2590"/>
      <c r="O22" s="2590"/>
    </row>
    <row r="23" spans="1:15" x14ac:dyDescent="0.2">
      <c r="A23" s="2590"/>
      <c r="B23" s="2590"/>
      <c r="C23" s="2590"/>
      <c r="D23" s="2590"/>
      <c r="E23" s="2590"/>
      <c r="F23" s="2590"/>
      <c r="G23" s="2590"/>
      <c r="H23" s="2590"/>
      <c r="I23" s="2590"/>
      <c r="J23" s="2590"/>
      <c r="K23" s="2590"/>
      <c r="L23" s="2590"/>
      <c r="M23" s="2590"/>
      <c r="N23" s="2590"/>
      <c r="O23" s="2590"/>
    </row>
    <row r="24" spans="1:15" x14ac:dyDescent="0.2">
      <c r="A24" s="2590"/>
      <c r="B24" s="2590"/>
      <c r="C24" s="2590"/>
      <c r="D24" s="2590"/>
      <c r="E24" s="2590"/>
      <c r="F24" s="2590"/>
      <c r="G24" s="2590"/>
      <c r="H24" s="2590"/>
      <c r="I24" s="2590"/>
      <c r="J24" s="2590"/>
      <c r="K24" s="2590"/>
      <c r="L24" s="2590"/>
      <c r="M24" s="2590"/>
      <c r="N24" s="2590"/>
      <c r="O24" s="2590"/>
    </row>
    <row r="25" spans="1:15" x14ac:dyDescent="0.2">
      <c r="A25" s="2590"/>
      <c r="B25" s="2590"/>
      <c r="C25" s="2590"/>
      <c r="D25" s="2590"/>
      <c r="E25" s="2590"/>
      <c r="F25" s="2590"/>
      <c r="G25" s="2590"/>
      <c r="H25" s="2590"/>
      <c r="I25" s="2590"/>
      <c r="J25" s="2590"/>
      <c r="K25" s="2590"/>
      <c r="L25" s="2590"/>
      <c r="M25" s="2590"/>
      <c r="N25" s="2590"/>
      <c r="O25" s="2590"/>
    </row>
    <row r="26" spans="1:15" x14ac:dyDescent="0.2">
      <c r="A26" s="2590"/>
      <c r="B26" s="2590"/>
      <c r="C26" s="2590"/>
      <c r="D26" s="2590"/>
      <c r="E26" s="2590"/>
      <c r="F26" s="2590"/>
      <c r="G26" s="2590"/>
      <c r="H26" s="2590"/>
      <c r="I26" s="2590"/>
      <c r="J26" s="2590"/>
      <c r="K26" s="2590"/>
      <c r="L26" s="2590"/>
      <c r="M26" s="2590"/>
      <c r="N26" s="2590"/>
      <c r="O26" s="2590"/>
    </row>
    <row r="27" spans="1:15" x14ac:dyDescent="0.2">
      <c r="A27" s="2590"/>
      <c r="B27" s="2590"/>
      <c r="C27" s="2590"/>
      <c r="D27" s="2590"/>
      <c r="E27" s="2590"/>
      <c r="F27" s="2590"/>
      <c r="G27" s="2590"/>
      <c r="H27" s="2590"/>
      <c r="I27" s="2590"/>
      <c r="J27" s="2590"/>
      <c r="K27" s="2590"/>
      <c r="L27" s="2590"/>
      <c r="M27" s="2590"/>
      <c r="N27" s="2590"/>
      <c r="O27" s="2590"/>
    </row>
    <row r="28" spans="1:15" x14ac:dyDescent="0.2">
      <c r="A28" s="2590"/>
      <c r="B28" s="2590"/>
      <c r="C28" s="2590"/>
      <c r="D28" s="2590"/>
      <c r="E28" s="2590"/>
      <c r="F28" s="2590"/>
      <c r="G28" s="2590"/>
      <c r="H28" s="2590"/>
      <c r="I28" s="2590"/>
      <c r="J28" s="2590"/>
      <c r="K28" s="2590"/>
      <c r="L28" s="2590"/>
      <c r="M28" s="2590"/>
      <c r="N28" s="2590"/>
      <c r="O28" s="259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S12"/>
  <sheetViews>
    <sheetView showGridLines="0" zoomScaleNormal="100" workbookViewId="0">
      <selection activeCell="E38" sqref="E38"/>
    </sheetView>
  </sheetViews>
  <sheetFormatPr baseColWidth="10" defaultColWidth="11.42578125" defaultRowHeight="15" x14ac:dyDescent="0.25"/>
  <cols>
    <col min="1" max="1" width="11.5703125" style="18" bestFit="1" customWidth="1"/>
    <col min="2" max="7" width="5.28515625" style="18" bestFit="1" customWidth="1"/>
    <col min="8" max="12" width="5.28515625" style="18" customWidth="1"/>
    <col min="13" max="18" width="5.28515625" style="18" bestFit="1" customWidth="1"/>
    <col min="19" max="23" width="5.28515625" style="18" customWidth="1"/>
    <col min="24" max="24" width="5.28515625" style="18" bestFit="1" customWidth="1"/>
    <col min="25" max="29" width="5.5703125" style="18" bestFit="1" customWidth="1"/>
    <col min="30" max="31" width="4.5703125" style="18" bestFit="1" customWidth="1"/>
    <col min="32" max="34" width="4.5703125" style="18" customWidth="1"/>
    <col min="35" max="39" width="5.5703125" style="18" bestFit="1" customWidth="1"/>
    <col min="40" max="42" width="4.5703125" style="18" bestFit="1" customWidth="1"/>
    <col min="43" max="45" width="4.5703125" style="18" customWidth="1"/>
    <col min="46" max="16384" width="11.42578125" style="18"/>
  </cols>
  <sheetData>
    <row r="1" spans="1:45" s="149" customFormat="1" ht="12.75" x14ac:dyDescent="0.2">
      <c r="A1" s="166" t="s">
        <v>1177</v>
      </c>
      <c r="B1" s="154"/>
      <c r="C1" s="127"/>
      <c r="D1" s="142"/>
      <c r="E1" s="142"/>
      <c r="F1" s="142"/>
    </row>
    <row r="2" spans="1:45" ht="18.75" x14ac:dyDescent="0.25">
      <c r="A2" s="383" t="s">
        <v>912</v>
      </c>
      <c r="Q2" s="151"/>
      <c r="R2" s="151"/>
      <c r="S2" s="151"/>
      <c r="T2" s="151"/>
      <c r="U2" s="151"/>
      <c r="V2" s="151"/>
      <c r="W2" s="151"/>
    </row>
    <row r="3" spans="1:45" x14ac:dyDescent="0.25">
      <c r="B3" s="2644" t="s">
        <v>910</v>
      </c>
      <c r="C3" s="2645"/>
      <c r="D3" s="2645"/>
      <c r="E3" s="2645"/>
      <c r="F3" s="2645"/>
      <c r="G3" s="2645"/>
      <c r="H3" s="2645"/>
      <c r="I3" s="2645"/>
      <c r="J3" s="2645"/>
      <c r="K3" s="2645"/>
      <c r="L3" s="2645"/>
      <c r="M3" s="2645"/>
      <c r="N3" s="2645"/>
      <c r="O3" s="2645"/>
      <c r="P3" s="2645"/>
      <c r="Q3" s="2645"/>
      <c r="R3" s="2645"/>
      <c r="S3" s="2645"/>
      <c r="T3" s="2645"/>
      <c r="U3" s="2645"/>
      <c r="V3" s="2645"/>
      <c r="W3" s="2646"/>
      <c r="X3" s="2644" t="s">
        <v>911</v>
      </c>
      <c r="Y3" s="2645"/>
      <c r="Z3" s="2645"/>
      <c r="AA3" s="2645"/>
      <c r="AB3" s="2645"/>
      <c r="AC3" s="2645"/>
      <c r="AD3" s="2645"/>
      <c r="AE3" s="2645"/>
      <c r="AF3" s="2645"/>
      <c r="AG3" s="2645"/>
      <c r="AH3" s="2645"/>
      <c r="AI3" s="2645"/>
      <c r="AJ3" s="2645"/>
      <c r="AK3" s="2645"/>
      <c r="AL3" s="2645"/>
      <c r="AM3" s="2645"/>
      <c r="AN3" s="2645"/>
      <c r="AO3" s="2645"/>
      <c r="AP3" s="2645"/>
      <c r="AQ3" s="2645"/>
      <c r="AR3" s="2645"/>
      <c r="AS3" s="2646"/>
    </row>
    <row r="4" spans="1:45" x14ac:dyDescent="0.25">
      <c r="A4" s="138"/>
      <c r="B4" s="2635" t="s">
        <v>884</v>
      </c>
      <c r="C4" s="2636"/>
      <c r="D4" s="2636"/>
      <c r="E4" s="2636"/>
      <c r="F4" s="2636"/>
      <c r="G4" s="2636"/>
      <c r="H4" s="2636"/>
      <c r="I4" s="2636"/>
      <c r="J4" s="2636"/>
      <c r="K4" s="2636"/>
      <c r="L4" s="2637"/>
      <c r="M4" s="2635" t="s">
        <v>885</v>
      </c>
      <c r="N4" s="2636"/>
      <c r="O4" s="2636"/>
      <c r="P4" s="2636"/>
      <c r="Q4" s="2636"/>
      <c r="R4" s="2636"/>
      <c r="S4" s="2636"/>
      <c r="T4" s="2636"/>
      <c r="U4" s="2636"/>
      <c r="V4" s="2636"/>
      <c r="W4" s="2637"/>
      <c r="X4" s="2635" t="s">
        <v>884</v>
      </c>
      <c r="Y4" s="2636"/>
      <c r="Z4" s="2636"/>
      <c r="AA4" s="2636"/>
      <c r="AB4" s="2636"/>
      <c r="AC4" s="2636"/>
      <c r="AD4" s="2636"/>
      <c r="AE4" s="2636"/>
      <c r="AF4" s="2636"/>
      <c r="AG4" s="2636"/>
      <c r="AH4" s="2637"/>
      <c r="AI4" s="2635" t="s">
        <v>885</v>
      </c>
      <c r="AJ4" s="2636"/>
      <c r="AK4" s="2636"/>
      <c r="AL4" s="2636"/>
      <c r="AM4" s="2636"/>
      <c r="AN4" s="2636"/>
      <c r="AO4" s="2636"/>
      <c r="AP4" s="2636"/>
      <c r="AQ4" s="2636"/>
      <c r="AR4" s="2636"/>
      <c r="AS4" s="2637"/>
    </row>
    <row r="5" spans="1:45" x14ac:dyDescent="0.25">
      <c r="A5" s="138"/>
      <c r="B5" s="554">
        <v>2011</v>
      </c>
      <c r="C5" s="554">
        <v>2012</v>
      </c>
      <c r="D5" s="554">
        <v>2013</v>
      </c>
      <c r="E5" s="554">
        <v>2014</v>
      </c>
      <c r="F5" s="554">
        <v>2015</v>
      </c>
      <c r="G5" s="554">
        <v>2016</v>
      </c>
      <c r="H5" s="554">
        <v>2017</v>
      </c>
      <c r="I5" s="554">
        <v>2018</v>
      </c>
      <c r="J5" s="554">
        <v>2019</v>
      </c>
      <c r="K5" s="554">
        <v>2020</v>
      </c>
      <c r="L5" s="554">
        <v>2021</v>
      </c>
      <c r="M5" s="554">
        <v>2011</v>
      </c>
      <c r="N5" s="554">
        <v>2012</v>
      </c>
      <c r="O5" s="554">
        <v>2013</v>
      </c>
      <c r="P5" s="554">
        <v>2014</v>
      </c>
      <c r="Q5" s="554">
        <v>2015</v>
      </c>
      <c r="R5" s="554">
        <v>2016</v>
      </c>
      <c r="S5" s="554">
        <v>2017</v>
      </c>
      <c r="T5" s="554">
        <v>2018</v>
      </c>
      <c r="U5" s="554">
        <v>2019</v>
      </c>
      <c r="V5" s="554">
        <v>2020</v>
      </c>
      <c r="W5" s="554">
        <v>2021</v>
      </c>
      <c r="X5" s="554">
        <v>2011</v>
      </c>
      <c r="Y5" s="554">
        <v>2012</v>
      </c>
      <c r="Z5" s="554">
        <v>2013</v>
      </c>
      <c r="AA5" s="554">
        <v>2014</v>
      </c>
      <c r="AB5" s="554">
        <v>2015</v>
      </c>
      <c r="AC5" s="554">
        <v>2016</v>
      </c>
      <c r="AD5" s="554">
        <v>2017</v>
      </c>
      <c r="AE5" s="554">
        <v>2018</v>
      </c>
      <c r="AF5" s="554">
        <v>2019</v>
      </c>
      <c r="AG5" s="554">
        <v>2020</v>
      </c>
      <c r="AH5" s="554">
        <v>2021</v>
      </c>
      <c r="AI5" s="554">
        <v>2011</v>
      </c>
      <c r="AJ5" s="554">
        <v>2012</v>
      </c>
      <c r="AK5" s="554">
        <v>2013</v>
      </c>
      <c r="AL5" s="554">
        <v>2014</v>
      </c>
      <c r="AM5" s="554">
        <v>2015</v>
      </c>
      <c r="AN5" s="554">
        <v>2016</v>
      </c>
      <c r="AO5" s="554">
        <v>2017</v>
      </c>
      <c r="AP5" s="554">
        <v>2018</v>
      </c>
      <c r="AQ5" s="554">
        <v>2019</v>
      </c>
      <c r="AR5" s="554">
        <v>2020</v>
      </c>
      <c r="AS5" s="554">
        <v>2021</v>
      </c>
    </row>
    <row r="6" spans="1:45" x14ac:dyDescent="0.25">
      <c r="A6" s="1312" t="s">
        <v>1205</v>
      </c>
      <c r="B6" s="305">
        <f>'Admisión por sexo'!B6/'Aspirantes por sexo'!B6</f>
        <v>0.80952380952380953</v>
      </c>
      <c r="C6" s="305">
        <f>'Admisión por sexo'!C6/'Aspirantes por sexo'!C6</f>
        <v>1</v>
      </c>
      <c r="D6" s="305">
        <f>'Admisión por sexo'!D6/'Aspirantes por sexo'!D6</f>
        <v>0.8</v>
      </c>
      <c r="E6" s="305">
        <f>'Admisión por sexo'!E6/'Aspirantes por sexo'!E6</f>
        <v>0.79411764705882348</v>
      </c>
      <c r="F6" s="305">
        <f>'Admisión por sexo'!F6/'Aspirantes por sexo'!F6</f>
        <v>0.89189189189189189</v>
      </c>
      <c r="G6" s="305">
        <f>'Admisión por sexo'!G6/'Aspirantes por sexo'!G6</f>
        <v>0.56521739130434778</v>
      </c>
      <c r="H6" s="563">
        <f>'Admisión por sexo'!H6/'Aspirantes por sexo'!H6</f>
        <v>0.45833333333333331</v>
      </c>
      <c r="I6" s="731">
        <f>'Admisión por sexo'!I6/'Aspirantes por sexo'!I6</f>
        <v>0.34399999999999997</v>
      </c>
      <c r="J6" s="1125">
        <f>'Admisión por sexo'!J6/'Aspirantes por sexo'!J6</f>
        <v>0.45238095238095238</v>
      </c>
      <c r="K6" s="2092">
        <f>'Admisión por sexo'!K6/'Aspirantes por sexo'!K6</f>
        <v>0.36690647482014388</v>
      </c>
      <c r="L6" s="558">
        <f>'Admisión por sexo'!L6/'Aspirantes por sexo'!L6</f>
        <v>0.35576923076923078</v>
      </c>
      <c r="M6" s="301">
        <f>'Admisión por sexo'!M6/'Aspirantes por sexo'!M6</f>
        <v>0.8936170212765957</v>
      </c>
      <c r="N6" s="301">
        <f>'Admisión por sexo'!N6/'Aspirantes por sexo'!N6</f>
        <v>0.9</v>
      </c>
      <c r="O6" s="301">
        <f>'Admisión por sexo'!O6/'Aspirantes por sexo'!O6</f>
        <v>0.78048780487804881</v>
      </c>
      <c r="P6" s="301">
        <f>'Admisión por sexo'!P6/'Aspirantes por sexo'!P6</f>
        <v>0.78947368421052633</v>
      </c>
      <c r="Q6" s="301">
        <f>'Admisión por sexo'!Q6/'Aspirantes por sexo'!Q6</f>
        <v>0.86792452830188682</v>
      </c>
      <c r="R6" s="301">
        <f>'Admisión por sexo'!R6/'Aspirantes por sexo'!R6</f>
        <v>0.73529411764705888</v>
      </c>
      <c r="S6" s="563">
        <f>'Admisión por sexo'!S6/'Aspirantes por sexo'!S6</f>
        <v>0.3</v>
      </c>
      <c r="T6" s="731">
        <f>'Admisión por sexo'!T6/'Aspirantes por sexo'!T6</f>
        <v>0.3108108108108108</v>
      </c>
      <c r="U6" s="1125">
        <f>'Admisión por sexo'!U6/'Aspirantes por sexo'!U6</f>
        <v>0.2793522267206478</v>
      </c>
      <c r="V6" s="2092">
        <f>'Admisión por sexo'!V6/'Aspirantes por sexo'!V6</f>
        <v>0.23760330578512398</v>
      </c>
      <c r="W6" s="558">
        <f>'Admisión por sexo'!W6/'Aspirantes por sexo'!W6</f>
        <v>0.36050156739811912</v>
      </c>
      <c r="X6" s="305">
        <f>'Admisión por sexo'!AI6/'Aspirantes por sexo'!AI6</f>
        <v>0.80952380952380953</v>
      </c>
      <c r="Y6" s="305">
        <f>'Admisión por sexo'!AJ6/'Aspirantes por sexo'!AJ6</f>
        <v>0.88888888888888884</v>
      </c>
      <c r="Z6" s="305">
        <f>'Admisión por sexo'!AK6/'Aspirantes por sexo'!AK6</f>
        <v>0.8571428571428571</v>
      </c>
      <c r="AA6" s="305">
        <f>'Admisión por sexo'!AL6/'Aspirantes por sexo'!AL6</f>
        <v>0.83333333333333337</v>
      </c>
      <c r="AB6" s="305">
        <f>'Admisión por sexo'!AM6/'Aspirantes por sexo'!AM6</f>
        <v>0.85039370078740162</v>
      </c>
      <c r="AC6" s="305">
        <f>'Admisión por sexo'!AN6/'Aspirantes por sexo'!AN6</f>
        <v>0.80666666666666664</v>
      </c>
      <c r="AD6" s="563">
        <f>'Admisión por sexo'!AO6/'Aspirantes por sexo'!AO6</f>
        <v>0.6518518518518519</v>
      </c>
      <c r="AE6" s="731">
        <f>'Admisión por sexo'!AP6/'Aspirantes por sexo'!AP6</f>
        <v>0.5544303797468354</v>
      </c>
      <c r="AF6" s="1125">
        <f>'Admisión por sexo'!AQ6/'Aspirantes por sexo'!AQ6</f>
        <v>0.52975047984644918</v>
      </c>
      <c r="AG6" s="2092">
        <f>'Admisión por sexo'!AR6/'Aspirantes por sexo'!AR6</f>
        <v>0.49545454545454548</v>
      </c>
      <c r="AH6" s="558">
        <f>'Admisión por sexo'!AS6/'Aspirantes por sexo'!AS6</f>
        <v>0.47643979057591623</v>
      </c>
      <c r="AI6" s="301">
        <f>'Admisión por sexo'!AT6/'Aspirantes por sexo'!AT6</f>
        <v>0.8936170212765957</v>
      </c>
      <c r="AJ6" s="301">
        <f>'Admisión por sexo'!AU6/'Aspirantes por sexo'!AU6</f>
        <v>0.89552238805970152</v>
      </c>
      <c r="AK6" s="301">
        <f>'Admisión por sexo'!AV6/'Aspirantes por sexo'!AV6</f>
        <v>0.85185185185185186</v>
      </c>
      <c r="AL6" s="301">
        <f>'Admisión por sexo'!AW6/'Aspirantes por sexo'!AW6</f>
        <v>0.83561643835616439</v>
      </c>
      <c r="AM6" s="301">
        <f>'Admisión por sexo'!AX6/'Aspirantes por sexo'!AX6</f>
        <v>0.84422110552763818</v>
      </c>
      <c r="AN6" s="301">
        <f>'Admisión por sexo'!AY6/'Aspirantes por sexo'!AY6</f>
        <v>0.81647940074906367</v>
      </c>
      <c r="AO6" s="563">
        <f>'Admisión por sexo'!AZ6/'Aspirantes por sexo'!AZ6</f>
        <v>0.55210237659963435</v>
      </c>
      <c r="AP6" s="731">
        <f>'Admisión por sexo'!BA6/'Aspirantes por sexo'!BA6</f>
        <v>0.45474372955288989</v>
      </c>
      <c r="AQ6" s="1125">
        <f>'Admisión por sexo'!BB6/'Aspirantes por sexo'!BB6</f>
        <v>0.39333805811481221</v>
      </c>
      <c r="AR6" s="2092">
        <f>'Admisión por sexo'!BC6/'Aspirantes por sexo'!BC6</f>
        <v>0.35356200527704484</v>
      </c>
      <c r="AS6" s="558">
        <f>'Admisión por sexo'!BD6/'Aspirantes por sexo'!BD6</f>
        <v>0.35456187895212288</v>
      </c>
    </row>
    <row r="7" spans="1:45" x14ac:dyDescent="0.25">
      <c r="A7" s="1312" t="s">
        <v>1206</v>
      </c>
      <c r="B7" s="305">
        <f>'Admisión por sexo'!B7/'Aspirantes por sexo'!B7</f>
        <v>0.4017857142857143</v>
      </c>
      <c r="C7" s="305">
        <f>'Admisión por sexo'!C7/'Aspirantes por sexo'!C7</f>
        <v>0.51111111111111107</v>
      </c>
      <c r="D7" s="305">
        <f>'Admisión por sexo'!D7/'Aspirantes por sexo'!D7</f>
        <v>0.48148148148148145</v>
      </c>
      <c r="E7" s="305">
        <f>'Admisión por sexo'!E7/'Aspirantes por sexo'!E7</f>
        <v>0.71186440677966101</v>
      </c>
      <c r="F7" s="305">
        <f>'Admisión por sexo'!F7/'Aspirantes por sexo'!F7</f>
        <v>0.45384615384615384</v>
      </c>
      <c r="G7" s="305">
        <f>'Admisión por sexo'!G7/'Aspirantes por sexo'!G7</f>
        <v>0.40490797546012269</v>
      </c>
      <c r="H7" s="563">
        <f>'Admisión por sexo'!H7/'Aspirantes por sexo'!H7</f>
        <v>0.2077562326869806</v>
      </c>
      <c r="I7" s="731">
        <f>'Admisión por sexo'!I7/'Aspirantes por sexo'!I7</f>
        <v>0.13509749303621169</v>
      </c>
      <c r="J7" s="1125">
        <f>'Admisión por sexo'!J7/'Aspirantes por sexo'!J7</f>
        <v>0.14181286549707603</v>
      </c>
      <c r="K7" s="2092">
        <f>'Admisión por sexo'!K7/'Aspirantes por sexo'!K7</f>
        <v>0.17629629629629628</v>
      </c>
      <c r="L7" s="558">
        <f>'Admisión por sexo'!L7/'Aspirantes por sexo'!L7</f>
        <v>0.19074074074074074</v>
      </c>
      <c r="M7" s="301">
        <f>'Admisión por sexo'!M7/'Aspirantes por sexo'!M7</f>
        <v>0.34920634920634919</v>
      </c>
      <c r="N7" s="301">
        <f>'Admisión por sexo'!N7/'Aspirantes por sexo'!N7</f>
        <v>0.55172413793103448</v>
      </c>
      <c r="O7" s="301">
        <f>'Admisión por sexo'!O7/'Aspirantes por sexo'!O7</f>
        <v>0.42307692307692307</v>
      </c>
      <c r="P7" s="301">
        <f>'Admisión por sexo'!P7/'Aspirantes por sexo'!P7</f>
        <v>0.61538461538461542</v>
      </c>
      <c r="Q7" s="301">
        <f>'Admisión por sexo'!Q7/'Aspirantes por sexo'!Q7</f>
        <v>0.41935483870967744</v>
      </c>
      <c r="R7" s="301">
        <f>'Admisión por sexo'!R7/'Aspirantes por sexo'!R7</f>
        <v>0.44155844155844154</v>
      </c>
      <c r="S7" s="563">
        <f>'Admisión por sexo'!S7/'Aspirantes por sexo'!S7</f>
        <v>0.24836601307189543</v>
      </c>
      <c r="T7" s="731">
        <f>'Admisión por sexo'!T7/'Aspirantes por sexo'!T7</f>
        <v>0.18055555555555555</v>
      </c>
      <c r="U7" s="1125">
        <f>'Admisión por sexo'!U7/'Aspirantes por sexo'!U7</f>
        <v>0.17338709677419356</v>
      </c>
      <c r="V7" s="2092">
        <f>'Admisión por sexo'!V7/'Aspirantes por sexo'!V7</f>
        <v>0.15639810426540285</v>
      </c>
      <c r="W7" s="558">
        <f>'Admisión por sexo'!W7/'Aspirantes por sexo'!W7</f>
        <v>0.25520833333333331</v>
      </c>
      <c r="X7" s="305">
        <f>'Admisión por sexo'!AI7/'Aspirantes por sexo'!AI7</f>
        <v>0.4017857142857143</v>
      </c>
      <c r="Y7" s="305">
        <f>'Admisión por sexo'!AJ7/'Aspirantes por sexo'!AJ7</f>
        <v>0.43312101910828027</v>
      </c>
      <c r="Z7" s="305">
        <f>'Admisión por sexo'!AK7/'Aspirantes por sexo'!AK7</f>
        <v>0.45283018867924529</v>
      </c>
      <c r="AA7" s="305">
        <f>'Admisión por sexo'!AL7/'Aspirantes por sexo'!AL7</f>
        <v>0.5</v>
      </c>
      <c r="AB7" s="305">
        <f>'Admisión por sexo'!AM7/'Aspirantes por sexo'!AM7</f>
        <v>0.486784140969163</v>
      </c>
      <c r="AC7" s="305">
        <f>'Admisión por sexo'!AN7/'Aspirantes por sexo'!AN7</f>
        <v>0.46515397082658022</v>
      </c>
      <c r="AD7" s="563">
        <f>'Admisión por sexo'!AO7/'Aspirantes por sexo'!AO7</f>
        <v>0.37014314928425357</v>
      </c>
      <c r="AE7" s="731">
        <f>'Admisión por sexo'!AP7/'Aspirantes por sexo'!AP7</f>
        <v>0.27063679245283018</v>
      </c>
      <c r="AF7" s="1125">
        <f>'Admisión por sexo'!AQ7/'Aspirantes por sexo'!AQ7</f>
        <v>0.23361344537815126</v>
      </c>
      <c r="AG7" s="2092">
        <f>'Admisión por sexo'!AR7/'Aspirantes por sexo'!AR7</f>
        <v>0.220949263502455</v>
      </c>
      <c r="AH7" s="558">
        <f>'Admisión por sexo'!AS7/'Aspirantes por sexo'!AS7</f>
        <v>0.21641168289290683</v>
      </c>
      <c r="AI7" s="301">
        <f>'Admisión por sexo'!AT7/'Aspirantes por sexo'!AT7</f>
        <v>0.34920634920634919</v>
      </c>
      <c r="AJ7" s="301">
        <f>'Admisión por sexo'!AU7/'Aspirantes por sexo'!AU7</f>
        <v>0.41304347826086957</v>
      </c>
      <c r="AK7" s="301">
        <f>'Admisión por sexo'!AV7/'Aspirantes por sexo'!AV7</f>
        <v>0.41666666666666669</v>
      </c>
      <c r="AL7" s="301">
        <f>'Admisión por sexo'!AW7/'Aspirantes por sexo'!AW7</f>
        <v>0.45901639344262296</v>
      </c>
      <c r="AM7" s="301">
        <f>'Admisión por sexo'!AX7/'Aspirantes por sexo'!AX7</f>
        <v>0.44897959183673469</v>
      </c>
      <c r="AN7" s="301">
        <f>'Admisión por sexo'!AY7/'Aspirantes por sexo'!AY7</f>
        <v>0.44720496894409939</v>
      </c>
      <c r="AO7" s="563">
        <f>'Admisión por sexo'!AZ7/'Aspirantes por sexo'!AZ7</f>
        <v>0.38315789473684209</v>
      </c>
      <c r="AP7" s="731">
        <f>'Admisión por sexo'!BA7/'Aspirantes por sexo'!BA7</f>
        <v>0.31982633863965265</v>
      </c>
      <c r="AQ7" s="1125">
        <f>'Admisión por sexo'!BB7/'Aspirantes por sexo'!BB7</f>
        <v>0.28115015974440893</v>
      </c>
      <c r="AR7" s="2092">
        <f>'Admisión por sexo'!BC7/'Aspirantes por sexo'!BC7</f>
        <v>0.25826086956521738</v>
      </c>
      <c r="AS7" s="558">
        <f>'Admisión por sexo'!BD7/'Aspirantes por sexo'!BD7</f>
        <v>0.2578241430700447</v>
      </c>
    </row>
    <row r="8" spans="1:45" x14ac:dyDescent="0.25">
      <c r="A8" s="1312" t="s">
        <v>1207</v>
      </c>
      <c r="B8" s="305">
        <f>'Admisión por sexo'!B8/'Aspirantes por sexo'!B8</f>
        <v>0.47</v>
      </c>
      <c r="C8" s="305">
        <f>'Admisión por sexo'!C8/'Aspirantes por sexo'!C8</f>
        <v>0.48648648648648651</v>
      </c>
      <c r="D8" s="305">
        <f>'Admisión por sexo'!D8/'Aspirantes por sexo'!D8</f>
        <v>0.36</v>
      </c>
      <c r="E8" s="305">
        <f>'Admisión por sexo'!E8/'Aspirantes por sexo'!E8</f>
        <v>0.18604651162790697</v>
      </c>
      <c r="F8" s="305">
        <f>'Admisión por sexo'!F8/'Aspirantes por sexo'!F8</f>
        <v>0.19047619047619047</v>
      </c>
      <c r="G8" s="305">
        <f>'Admisión por sexo'!G8/'Aspirantes por sexo'!G8</f>
        <v>0.25</v>
      </c>
      <c r="H8" s="563">
        <f>'Admisión por sexo'!H8/'Aspirantes por sexo'!H8</f>
        <v>0.28085106382978725</v>
      </c>
      <c r="I8" s="731">
        <f>'Admisión por sexo'!I8/'Aspirantes por sexo'!I8</f>
        <v>0.28524590163934427</v>
      </c>
      <c r="J8" s="1125">
        <f>'Admisión por sexo'!J8/'Aspirantes por sexo'!J8</f>
        <v>0.24542124542124541</v>
      </c>
      <c r="K8" s="2092">
        <f>'Admisión por sexo'!K8/'Aspirantes por sexo'!K8</f>
        <v>0.37358490566037733</v>
      </c>
      <c r="L8" s="558">
        <f>'Admisión por sexo'!L8/'Aspirantes por sexo'!L8</f>
        <v>0.32684824902723736</v>
      </c>
      <c r="M8" s="301">
        <f>'Admisión por sexo'!M8/'Aspirantes por sexo'!M8</f>
        <v>0.49275362318840582</v>
      </c>
      <c r="N8" s="301">
        <f>'Admisión por sexo'!N8/'Aspirantes por sexo'!N8</f>
        <v>0.54285714285714282</v>
      </c>
      <c r="O8" s="301">
        <f>'Admisión por sexo'!O8/'Aspirantes por sexo'!O8</f>
        <v>0.44444444444444442</v>
      </c>
      <c r="P8" s="301">
        <f>'Admisión por sexo'!P8/'Aspirantes por sexo'!P8</f>
        <v>0.21794871794871795</v>
      </c>
      <c r="Q8" s="301">
        <f>'Admisión por sexo'!Q8/'Aspirantes por sexo'!Q8</f>
        <v>0.15789473684210525</v>
      </c>
      <c r="R8" s="301">
        <f>'Admisión por sexo'!R8/'Aspirantes por sexo'!R8</f>
        <v>0.20085470085470086</v>
      </c>
      <c r="S8" s="563">
        <f>'Admisión por sexo'!S8/'Aspirantes por sexo'!S8</f>
        <v>0.29353233830845771</v>
      </c>
      <c r="T8" s="731">
        <f>'Admisión por sexo'!T8/'Aspirantes por sexo'!T8</f>
        <v>0.2950191570881226</v>
      </c>
      <c r="U8" s="1125">
        <f>'Admisión por sexo'!U8/'Aspirantes por sexo'!U8</f>
        <v>0.27490039840637448</v>
      </c>
      <c r="V8" s="2092">
        <f>'Admisión por sexo'!V8/'Aspirantes por sexo'!V8</f>
        <v>0.24590163934426229</v>
      </c>
      <c r="W8" s="558">
        <f>'Admisión por sexo'!W8/'Aspirantes por sexo'!W8</f>
        <v>0.32599118942731276</v>
      </c>
      <c r="X8" s="305">
        <f>'Admisión por sexo'!AI8/'Aspirantes por sexo'!AI8</f>
        <v>0.47</v>
      </c>
      <c r="Y8" s="305">
        <f>'Admisión por sexo'!AJ8/'Aspirantes por sexo'!AJ8</f>
        <v>0.47445255474452552</v>
      </c>
      <c r="Z8" s="305">
        <f>'Admisión por sexo'!AK8/'Aspirantes por sexo'!AK8</f>
        <v>0.41984732824427479</v>
      </c>
      <c r="AA8" s="305">
        <f>'Admisión por sexo'!AL8/'Aspirantes por sexo'!AL8</f>
        <v>0.32718894009216593</v>
      </c>
      <c r="AB8" s="305">
        <f>'Admisión por sexo'!AM8/'Aspirantes por sexo'!AM8</f>
        <v>0.27696793002915454</v>
      </c>
      <c r="AC8" s="305">
        <f>'Admisión por sexo'!AN8/'Aspirantes por sexo'!AN8</f>
        <v>0.26931106471816285</v>
      </c>
      <c r="AD8" s="563">
        <f>'Admisión por sexo'!AO8/'Aspirantes por sexo'!AO8</f>
        <v>0.27158424140821458</v>
      </c>
      <c r="AE8" s="731">
        <f>'Admisión por sexo'!AP8/'Aspirantes por sexo'!AP8</f>
        <v>0.27436582109479307</v>
      </c>
      <c r="AF8" s="1125">
        <f>'Admisión por sexo'!AQ8/'Aspirantes por sexo'!AQ8</f>
        <v>0.26990400903444384</v>
      </c>
      <c r="AG8" s="2092">
        <f>'Admisión por sexo'!AR8/'Aspirantes por sexo'!AR8</f>
        <v>0.28339882121807464</v>
      </c>
      <c r="AH8" s="558">
        <f>'Admisión por sexo'!AS8/'Aspirantes por sexo'!AS8</f>
        <v>0.28826864369821192</v>
      </c>
      <c r="AI8" s="301">
        <f>'Admisión por sexo'!AT8/'Aspirantes por sexo'!AT8</f>
        <v>0.49275362318840582</v>
      </c>
      <c r="AJ8" s="301">
        <f>'Admisión por sexo'!AU8/'Aspirantes por sexo'!AU8</f>
        <v>0.50961538461538458</v>
      </c>
      <c r="AK8" s="301">
        <f>'Admisión por sexo'!AV8/'Aspirantes por sexo'!AV8</f>
        <v>0.47783251231527096</v>
      </c>
      <c r="AL8" s="301">
        <f>'Admisión por sexo'!AW8/'Aspirantes por sexo'!AW8</f>
        <v>0.36490250696378829</v>
      </c>
      <c r="AM8" s="301">
        <f>'Admisión por sexo'!AX8/'Aspirantes por sexo'!AX8</f>
        <v>0.29326047358834245</v>
      </c>
      <c r="AN8" s="301">
        <f>'Admisión por sexo'!AY8/'Aspirantes por sexo'!AY8</f>
        <v>0.26564495530012772</v>
      </c>
      <c r="AO8" s="563">
        <f>'Admisión por sexo'!AZ8/'Aspirantes por sexo'!AZ8</f>
        <v>0.27134146341463417</v>
      </c>
      <c r="AP8" s="731">
        <f>'Admisión por sexo'!BA8/'Aspirantes por sexo'!BA8</f>
        <v>0.27630522088353415</v>
      </c>
      <c r="AQ8" s="1125">
        <f>'Admisión por sexo'!BB8/'Aspirantes por sexo'!BB8</f>
        <v>0.27606951871657753</v>
      </c>
      <c r="AR8" s="2092">
        <f>'Admisión por sexo'!BC8/'Aspirantes por sexo'!BC8</f>
        <v>0.27183908045977012</v>
      </c>
      <c r="AS8" s="558">
        <f>'Admisión por sexo'!BD8/'Aspirantes por sexo'!BD8</f>
        <v>0.27808845958312151</v>
      </c>
    </row>
    <row r="9" spans="1:45" x14ac:dyDescent="0.25">
      <c r="A9" s="1312" t="s">
        <v>363</v>
      </c>
      <c r="B9" s="305">
        <f>'Admisión por sexo'!B9/'Aspirantes por sexo'!B9</f>
        <v>0.46781115879828328</v>
      </c>
      <c r="C9" s="305">
        <f>'Admisión por sexo'!C9/'Aspirantes por sexo'!C9</f>
        <v>0.57731958762886593</v>
      </c>
      <c r="D9" s="305">
        <f>'Admisión por sexo'!D9/'Aspirantes por sexo'!D9</f>
        <v>0.44664031620553357</v>
      </c>
      <c r="E9" s="305">
        <f>'Admisión por sexo'!E9/'Aspirantes por sexo'!E9</f>
        <v>0.38113207547169814</v>
      </c>
      <c r="F9" s="305">
        <f>'Admisión por sexo'!F9/'Aspirantes por sexo'!F9</f>
        <v>0.33412887828162291</v>
      </c>
      <c r="G9" s="305">
        <f>'Admisión por sexo'!G9/'Aspirantes por sexo'!G9</f>
        <v>0.32096069868995636</v>
      </c>
      <c r="H9" s="563">
        <f>'Admisión por sexo'!H9/'Aspirantes por sexo'!H9</f>
        <v>0.27374301675977653</v>
      </c>
      <c r="I9" s="731">
        <f>'Admisión por sexo'!I9/'Aspirantes por sexo'!I9</f>
        <v>0.19773519163763068</v>
      </c>
      <c r="J9" s="1125">
        <f>'Admisión por sexo'!J9/'Aspirantes por sexo'!J9</f>
        <v>0.20406278855032317</v>
      </c>
      <c r="K9" s="2092">
        <f>'Admisión por sexo'!K9/'Aspirantes por sexo'!K9</f>
        <v>0.24930491195551435</v>
      </c>
      <c r="L9" s="558">
        <f>'Admisión por sexo'!L9/'Aspirantes por sexo'!L9</f>
        <v>0.24861265260821311</v>
      </c>
      <c r="M9" s="305">
        <f>'Admisión por sexo'!M9/'Aspirantes por sexo'!M9</f>
        <v>0.54748603351955305</v>
      </c>
      <c r="N9" s="305">
        <f>'Admisión por sexo'!N9/'Aspirantes por sexo'!N9</f>
        <v>0.63095238095238093</v>
      </c>
      <c r="O9" s="305">
        <f>'Admisión por sexo'!O9/'Aspirantes por sexo'!O9</f>
        <v>0.51041666666666663</v>
      </c>
      <c r="P9" s="305">
        <f>'Admisión por sexo'!P9/'Aspirantes por sexo'!P9</f>
        <v>0.37768240343347642</v>
      </c>
      <c r="Q9" s="305">
        <f>'Admisión por sexo'!Q9/'Aspirantes por sexo'!Q9</f>
        <v>0.33442622950819673</v>
      </c>
      <c r="R9" s="305">
        <f>'Admisión por sexo'!R9/'Aspirantes por sexo'!R9</f>
        <v>0.34564643799472294</v>
      </c>
      <c r="S9" s="563">
        <f>'Admisión por sexo'!S9/'Aspirantes por sexo'!S9</f>
        <v>0.28548895899053628</v>
      </c>
      <c r="T9" s="731">
        <f>'Admisión por sexo'!T9/'Aspirantes por sexo'!T9</f>
        <v>0.27272727272727271</v>
      </c>
      <c r="U9" s="1125">
        <f>'Admisión por sexo'!U9/'Aspirantes por sexo'!U9</f>
        <v>0.25176233635448136</v>
      </c>
      <c r="V9" s="2092">
        <f>'Admisión por sexo'!V9/'Aspirantes por sexo'!V9</f>
        <v>0.2215122470713525</v>
      </c>
      <c r="W9" s="558">
        <f>'Admisión por sexo'!W9/'Aspirantes por sexo'!W9</f>
        <v>0.3224932249322493</v>
      </c>
      <c r="X9" s="305">
        <f>'Admisión por sexo'!AI9/'Aspirantes por sexo'!AI9</f>
        <v>0.46781115879828328</v>
      </c>
      <c r="Y9" s="305">
        <f>'Admisión por sexo'!AJ9/'Aspirantes por sexo'!AJ9</f>
        <v>0.5</v>
      </c>
      <c r="Z9" s="305">
        <f>'Admisión por sexo'!AK9/'Aspirantes por sexo'!AK9</f>
        <v>0.47684391080617494</v>
      </c>
      <c r="AA9" s="305">
        <f>'Admisión por sexo'!AL9/'Aspirantes por sexo'!AL9</f>
        <v>0.44693396226415094</v>
      </c>
      <c r="AB9" s="305">
        <f>'Admisión por sexo'!AM9/'Aspirantes por sexo'!AM9</f>
        <v>0.409629044988161</v>
      </c>
      <c r="AC9" s="305">
        <f>'Admisión por sexo'!AN9/'Aspirantes por sexo'!AN9</f>
        <v>0.38608695652173913</v>
      </c>
      <c r="AD9" s="563">
        <f>'Admisión por sexo'!AO9/'Aspirantes por sexo'!AO9</f>
        <v>0.35313396149119214</v>
      </c>
      <c r="AE9" s="731">
        <f>'Admisión por sexo'!AP9/'Aspirantes por sexo'!AP9</f>
        <v>0.30342713847868485</v>
      </c>
      <c r="AF9" s="1125">
        <f>'Admisión por sexo'!AQ9/'Aspirantes por sexo'!AQ9</f>
        <v>0.28039383561643838</v>
      </c>
      <c r="AG9" s="2092">
        <f>'Admisión por sexo'!AR9/'Aspirantes por sexo'!AR9</f>
        <v>0.27456094592244829</v>
      </c>
      <c r="AH9" s="558">
        <f>'Admisión por sexo'!AS9/'Aspirantes por sexo'!AS9</f>
        <v>0.271046301864101</v>
      </c>
      <c r="AI9" s="305">
        <f>'Admisión por sexo'!AT9/'Aspirantes por sexo'!AT9</f>
        <v>0.54748603351955305</v>
      </c>
      <c r="AJ9" s="305">
        <f>'Admisión por sexo'!AU9/'Aspirantes por sexo'!AU9</f>
        <v>0.57414448669201523</v>
      </c>
      <c r="AK9" s="305">
        <f>'Admisión por sexo'!AV9/'Aspirantes por sexo'!AV9</f>
        <v>0.54725274725274731</v>
      </c>
      <c r="AL9" s="305">
        <f>'Admisión por sexo'!AW9/'Aspirantes por sexo'!AW9</f>
        <v>0.48982558139534882</v>
      </c>
      <c r="AM9" s="305">
        <f>'Admisión por sexo'!AX9/'Aspirantes por sexo'!AX9</f>
        <v>0.4420946626384693</v>
      </c>
      <c r="AN9" s="305">
        <f>'Admisión por sexo'!AY9/'Aspirantes por sexo'!AY9</f>
        <v>0.41545189504373176</v>
      </c>
      <c r="AO9" s="563">
        <f>'Admisión por sexo'!AZ9/'Aspirantes por sexo'!AZ9</f>
        <v>0.37437686939182452</v>
      </c>
      <c r="AP9" s="731">
        <f>'Admisión por sexo'!BA9/'Aspirantes por sexo'!BA9</f>
        <v>0.34419908867858395</v>
      </c>
      <c r="AQ9" s="1125">
        <f>'Admisión por sexo'!BB9/'Aspirantes por sexo'!BB9</f>
        <v>0.32033281331253249</v>
      </c>
      <c r="AR9" s="2092">
        <f>'Admisión por sexo'!BC9/'Aspirantes por sexo'!BC9</f>
        <v>0.30094043887147337</v>
      </c>
      <c r="AS9" s="558">
        <f>'Admisión por sexo'!BD9/'Aspirantes por sexo'!BD9</f>
        <v>0.3038203874705776</v>
      </c>
    </row>
    <row r="10" spans="1:45" x14ac:dyDescent="0.25">
      <c r="A10" s="157" t="s">
        <v>3298</v>
      </c>
      <c r="C10" s="31"/>
    </row>
    <row r="12" spans="1:45" x14ac:dyDescent="0.25">
      <c r="C12" s="31"/>
    </row>
  </sheetData>
  <sheetProtection algorithmName="SHA-512" hashValue="w5dD6S01SgKzOIM8hCUV7lvxAFZ3add04y13/X2UUK6krnewcM1m2fqgzcoCAPpjE67PH8Lb5a6sWywu19Z/eQ==" saltValue="p3gZuYb8iiurn1lQ0PRrFQ==" spinCount="100000" sheet="1" objects="1" scenarios="1"/>
  <mergeCells count="6">
    <mergeCell ref="B4:L4"/>
    <mergeCell ref="M4:W4"/>
    <mergeCell ref="B3:W3"/>
    <mergeCell ref="X4:AH4"/>
    <mergeCell ref="AI4:AS4"/>
    <mergeCell ref="X3:AS3"/>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E32"/>
  <sheetViews>
    <sheetView showGridLines="0" zoomScaleNormal="100" workbookViewId="0">
      <selection activeCell="E38" sqref="E38"/>
    </sheetView>
  </sheetViews>
  <sheetFormatPr baseColWidth="10" defaultColWidth="10.7109375" defaultRowHeight="12.75" x14ac:dyDescent="0.2"/>
  <cols>
    <col min="1" max="1" width="6.7109375" customWidth="1"/>
    <col min="2" max="2" width="16.7109375" bestFit="1" customWidth="1"/>
    <col min="3" max="3" width="7.85546875" customWidth="1"/>
    <col min="4" max="4" width="10.140625" customWidth="1"/>
    <col min="5" max="6" width="7.85546875" customWidth="1"/>
    <col min="7" max="7" width="8.7109375" customWidth="1"/>
    <col min="8" max="8" width="7.85546875" customWidth="1"/>
    <col min="9" max="9" width="9.5703125" customWidth="1"/>
    <col min="10" max="10" width="8.85546875" customWidth="1"/>
    <col min="11" max="11" width="8.140625" customWidth="1"/>
    <col min="12" max="12" width="8.7109375" customWidth="1"/>
    <col min="13" max="13" width="7.85546875" customWidth="1"/>
    <col min="14" max="14" width="9" customWidth="1"/>
    <col min="15" max="15" width="8.5703125" customWidth="1"/>
    <col min="16" max="16" width="7.42578125" customWidth="1"/>
    <col min="17" max="17" width="8.7109375" customWidth="1"/>
    <col min="18" max="18" width="7.42578125" customWidth="1"/>
    <col min="19" max="19" width="7.7109375" customWidth="1"/>
    <col min="20" max="20" width="8.5703125" customWidth="1"/>
    <col min="21" max="21" width="8.28515625" customWidth="1"/>
    <col min="22" max="22" width="8.7109375" customWidth="1"/>
    <col min="23" max="23" width="8.140625" customWidth="1"/>
    <col min="24" max="24" width="7.85546875" customWidth="1"/>
    <col min="25" max="26" width="7.7109375" customWidth="1"/>
    <col min="27" max="27" width="8.7109375" customWidth="1"/>
    <col min="28" max="28" width="7.7109375" customWidth="1"/>
    <col min="29" max="30" width="8.140625" customWidth="1"/>
    <col min="31" max="31" width="7.7109375" customWidth="1"/>
    <col min="32" max="32" width="8.7109375" customWidth="1"/>
    <col min="33" max="33" width="8" customWidth="1"/>
    <col min="34" max="34" width="7.5703125" customWidth="1"/>
    <col min="35" max="36" width="8" customWidth="1"/>
    <col min="37" max="37" width="14" customWidth="1"/>
    <col min="38" max="38" width="7.85546875" customWidth="1"/>
    <col min="39" max="39" width="8" customWidth="1"/>
    <col min="40" max="40" width="8.140625" customWidth="1"/>
    <col min="41" max="41" width="7.85546875" customWidth="1"/>
    <col min="42" max="42" width="8.7109375" customWidth="1"/>
    <col min="43" max="43" width="8.140625" customWidth="1"/>
    <col min="44" max="44" width="8.5703125" customWidth="1"/>
    <col min="45" max="45" width="8.42578125" customWidth="1"/>
    <col min="46" max="46" width="7.42578125" customWidth="1"/>
    <col min="47" max="47" width="8.42578125" customWidth="1"/>
    <col min="48" max="48" width="11" customWidth="1"/>
    <col min="49" max="49" width="11.28515625" customWidth="1"/>
    <col min="50" max="50" width="10.7109375" customWidth="1"/>
    <col min="51" max="51" width="11.28515625" customWidth="1"/>
    <col min="52" max="52" width="9.7109375" bestFit="1" customWidth="1"/>
  </cols>
  <sheetData>
    <row r="1" spans="1:57" x14ac:dyDescent="0.2">
      <c r="A1" s="208" t="s">
        <v>1177</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row>
    <row r="2" spans="1:57" ht="18.75" x14ac:dyDescent="0.3">
      <c r="A2" s="28" t="s">
        <v>1477</v>
      </c>
    </row>
    <row r="3" spans="1:57" ht="15" x14ac:dyDescent="0.25">
      <c r="A3" s="11"/>
      <c r="B3" s="11"/>
      <c r="C3" s="2660">
        <v>2011</v>
      </c>
      <c r="D3" s="2661"/>
      <c r="E3" s="2661"/>
      <c r="F3" s="2662"/>
      <c r="G3" s="11"/>
      <c r="H3" s="2660">
        <v>2012</v>
      </c>
      <c r="I3" s="2661"/>
      <c r="J3" s="2661"/>
      <c r="K3" s="2662"/>
      <c r="L3" s="11"/>
      <c r="M3" s="2660">
        <v>2013</v>
      </c>
      <c r="N3" s="2661"/>
      <c r="O3" s="2661"/>
      <c r="P3" s="2662"/>
      <c r="Q3" s="11"/>
      <c r="R3" s="2660">
        <v>2014</v>
      </c>
      <c r="S3" s="2661"/>
      <c r="T3" s="2661"/>
      <c r="U3" s="2662"/>
      <c r="V3" s="11"/>
      <c r="W3" s="2660">
        <v>2015</v>
      </c>
      <c r="X3" s="2661"/>
      <c r="Y3" s="2661"/>
      <c r="Z3" s="2662"/>
      <c r="AA3" s="11"/>
      <c r="AB3" s="2660">
        <v>2016</v>
      </c>
      <c r="AC3" s="2661"/>
      <c r="AD3" s="2661"/>
      <c r="AE3" s="2662"/>
      <c r="AF3" s="11"/>
      <c r="AG3" s="2660">
        <v>2017</v>
      </c>
      <c r="AH3" s="2661"/>
      <c r="AI3" s="2661"/>
      <c r="AJ3" s="2662"/>
      <c r="AK3" s="11"/>
      <c r="AL3" s="2660">
        <v>2018</v>
      </c>
      <c r="AM3" s="2661"/>
      <c r="AN3" s="2661"/>
      <c r="AO3" s="2662"/>
      <c r="AP3" s="11"/>
      <c r="AQ3" s="2660">
        <v>2019</v>
      </c>
      <c r="AR3" s="2661"/>
      <c r="AS3" s="2661"/>
      <c r="AT3" s="2662"/>
      <c r="AU3" s="11"/>
      <c r="AV3" s="2660">
        <v>2020</v>
      </c>
      <c r="AW3" s="2661"/>
      <c r="AX3" s="2661"/>
      <c r="AY3" s="2662"/>
      <c r="AZ3" s="11"/>
      <c r="BA3" s="2660">
        <v>2021</v>
      </c>
      <c r="BB3" s="2661"/>
      <c r="BC3" s="2661"/>
      <c r="BD3" s="2662"/>
      <c r="BE3" s="11"/>
    </row>
    <row r="4" spans="1:57" ht="15" x14ac:dyDescent="0.2">
      <c r="A4" s="2667" t="s">
        <v>12</v>
      </c>
      <c r="B4" s="2667" t="s">
        <v>13</v>
      </c>
      <c r="C4" s="2656" t="s">
        <v>28</v>
      </c>
      <c r="D4" s="2657"/>
      <c r="E4" s="2658" t="s">
        <v>29</v>
      </c>
      <c r="F4" s="2659"/>
      <c r="G4" s="2663" t="s">
        <v>2064</v>
      </c>
      <c r="H4" s="2656" t="s">
        <v>28</v>
      </c>
      <c r="I4" s="2657"/>
      <c r="J4" s="2656" t="s">
        <v>29</v>
      </c>
      <c r="K4" s="2657"/>
      <c r="L4" s="2663" t="s">
        <v>2064</v>
      </c>
      <c r="M4" s="2656" t="s">
        <v>28</v>
      </c>
      <c r="N4" s="2657"/>
      <c r="O4" s="2658" t="s">
        <v>29</v>
      </c>
      <c r="P4" s="2659"/>
      <c r="Q4" s="2663" t="s">
        <v>2064</v>
      </c>
      <c r="R4" s="2656" t="s">
        <v>28</v>
      </c>
      <c r="S4" s="2657"/>
      <c r="T4" s="2658" t="s">
        <v>29</v>
      </c>
      <c r="U4" s="2659"/>
      <c r="V4" s="2663" t="s">
        <v>2064</v>
      </c>
      <c r="W4" s="2656" t="s">
        <v>28</v>
      </c>
      <c r="X4" s="2657"/>
      <c r="Y4" s="2658" t="s">
        <v>29</v>
      </c>
      <c r="Z4" s="2659"/>
      <c r="AA4" s="2663" t="s">
        <v>2064</v>
      </c>
      <c r="AB4" s="2656" t="s">
        <v>28</v>
      </c>
      <c r="AC4" s="2657"/>
      <c r="AD4" s="2656" t="s">
        <v>29</v>
      </c>
      <c r="AE4" s="2657"/>
      <c r="AF4" s="2663" t="s">
        <v>2064</v>
      </c>
      <c r="AG4" s="2656" t="s">
        <v>28</v>
      </c>
      <c r="AH4" s="2657"/>
      <c r="AI4" s="2656" t="s">
        <v>29</v>
      </c>
      <c r="AJ4" s="2657"/>
      <c r="AK4" s="2663" t="s">
        <v>2064</v>
      </c>
      <c r="AL4" s="2656" t="s">
        <v>28</v>
      </c>
      <c r="AM4" s="2657"/>
      <c r="AN4" s="2656" t="s">
        <v>29</v>
      </c>
      <c r="AO4" s="2657"/>
      <c r="AP4" s="2663" t="s">
        <v>2064</v>
      </c>
      <c r="AQ4" s="2656" t="s">
        <v>28</v>
      </c>
      <c r="AR4" s="2657"/>
      <c r="AS4" s="2656" t="s">
        <v>29</v>
      </c>
      <c r="AT4" s="2657"/>
      <c r="AU4" s="2663" t="s">
        <v>2064</v>
      </c>
      <c r="AV4" s="2656" t="s">
        <v>28</v>
      </c>
      <c r="AW4" s="2657"/>
      <c r="AX4" s="2656" t="s">
        <v>29</v>
      </c>
      <c r="AY4" s="2657"/>
      <c r="AZ4" s="2663" t="s">
        <v>2064</v>
      </c>
      <c r="BA4" s="2656" t="s">
        <v>28</v>
      </c>
      <c r="BB4" s="2657"/>
      <c r="BC4" s="2656" t="s">
        <v>29</v>
      </c>
      <c r="BD4" s="2657"/>
      <c r="BE4" s="2663" t="s">
        <v>2064</v>
      </c>
    </row>
    <row r="5" spans="1:57" ht="45" x14ac:dyDescent="0.2">
      <c r="A5" s="2667"/>
      <c r="B5" s="2667"/>
      <c r="C5" s="574" t="s">
        <v>2062</v>
      </c>
      <c r="D5" s="574" t="s">
        <v>2063</v>
      </c>
      <c r="E5" s="574" t="s">
        <v>2062</v>
      </c>
      <c r="F5" s="574" t="s">
        <v>2063</v>
      </c>
      <c r="G5" s="2664"/>
      <c r="H5" s="574" t="s">
        <v>2062</v>
      </c>
      <c r="I5" s="574" t="s">
        <v>2063</v>
      </c>
      <c r="J5" s="574" t="s">
        <v>2062</v>
      </c>
      <c r="K5" s="574" t="s">
        <v>2063</v>
      </c>
      <c r="L5" s="2664"/>
      <c r="M5" s="574" t="s">
        <v>2062</v>
      </c>
      <c r="N5" s="574" t="s">
        <v>2063</v>
      </c>
      <c r="O5" s="574" t="s">
        <v>2062</v>
      </c>
      <c r="P5" s="574" t="s">
        <v>2063</v>
      </c>
      <c r="Q5" s="2664"/>
      <c r="R5" s="574" t="s">
        <v>2062</v>
      </c>
      <c r="S5" s="574" t="s">
        <v>2063</v>
      </c>
      <c r="T5" s="574" t="s">
        <v>2062</v>
      </c>
      <c r="U5" s="574" t="s">
        <v>2063</v>
      </c>
      <c r="V5" s="2664"/>
      <c r="W5" s="574" t="s">
        <v>2062</v>
      </c>
      <c r="X5" s="574" t="s">
        <v>2063</v>
      </c>
      <c r="Y5" s="574" t="s">
        <v>2062</v>
      </c>
      <c r="Z5" s="574" t="s">
        <v>2063</v>
      </c>
      <c r="AA5" s="2664"/>
      <c r="AB5" s="574" t="s">
        <v>2062</v>
      </c>
      <c r="AC5" s="574" t="s">
        <v>2063</v>
      </c>
      <c r="AD5" s="574" t="s">
        <v>2062</v>
      </c>
      <c r="AE5" s="574" t="s">
        <v>2063</v>
      </c>
      <c r="AF5" s="2664"/>
      <c r="AG5" s="574" t="s">
        <v>2062</v>
      </c>
      <c r="AH5" s="574" t="s">
        <v>2063</v>
      </c>
      <c r="AI5" s="574" t="s">
        <v>2062</v>
      </c>
      <c r="AJ5" s="574" t="s">
        <v>2063</v>
      </c>
      <c r="AK5" s="2664"/>
      <c r="AL5" s="574" t="s">
        <v>2062</v>
      </c>
      <c r="AM5" s="574" t="s">
        <v>2063</v>
      </c>
      <c r="AN5" s="574" t="s">
        <v>2062</v>
      </c>
      <c r="AO5" s="574" t="s">
        <v>2063</v>
      </c>
      <c r="AP5" s="2664"/>
      <c r="AQ5" s="574" t="s">
        <v>2062</v>
      </c>
      <c r="AR5" s="574" t="s">
        <v>2063</v>
      </c>
      <c r="AS5" s="574" t="s">
        <v>2062</v>
      </c>
      <c r="AT5" s="574" t="s">
        <v>2063</v>
      </c>
      <c r="AU5" s="2664"/>
      <c r="AV5" s="574" t="s">
        <v>2062</v>
      </c>
      <c r="AW5" s="574" t="s">
        <v>2063</v>
      </c>
      <c r="AX5" s="574" t="s">
        <v>2062</v>
      </c>
      <c r="AY5" s="574" t="s">
        <v>2063</v>
      </c>
      <c r="AZ5" s="2664"/>
      <c r="BA5" s="574" t="s">
        <v>2062</v>
      </c>
      <c r="BB5" s="574" t="s">
        <v>2063</v>
      </c>
      <c r="BC5" s="574" t="s">
        <v>2062</v>
      </c>
      <c r="BD5" s="574" t="s">
        <v>2063</v>
      </c>
      <c r="BE5" s="2664"/>
    </row>
    <row r="6" spans="1:57" ht="15" x14ac:dyDescent="0.25">
      <c r="A6" s="2668" t="s">
        <v>1205</v>
      </c>
      <c r="B6" s="537" t="s">
        <v>690</v>
      </c>
      <c r="C6" s="447">
        <v>469</v>
      </c>
      <c r="D6" s="447">
        <v>774.3</v>
      </c>
      <c r="E6" s="447">
        <v>465</v>
      </c>
      <c r="F6" s="447">
        <v>775.3</v>
      </c>
      <c r="G6" s="642">
        <v>575.79999999999995</v>
      </c>
      <c r="H6" s="575"/>
      <c r="I6" s="575"/>
      <c r="J6" s="575">
        <v>464.7</v>
      </c>
      <c r="K6" s="575">
        <v>832</v>
      </c>
      <c r="L6" s="576">
        <v>579.86</v>
      </c>
      <c r="M6" s="575">
        <v>527.1</v>
      </c>
      <c r="N6" s="575">
        <v>745.1</v>
      </c>
      <c r="O6" s="575">
        <v>511</v>
      </c>
      <c r="P6" s="575">
        <v>698.5</v>
      </c>
      <c r="Q6" s="576">
        <v>593.79999999999995</v>
      </c>
      <c r="R6" s="575">
        <v>480.9</v>
      </c>
      <c r="S6" s="575">
        <v>730.3</v>
      </c>
      <c r="T6" s="575">
        <v>513.79999999999995</v>
      </c>
      <c r="U6" s="575">
        <v>779.5</v>
      </c>
      <c r="V6" s="576">
        <v>584.6</v>
      </c>
      <c r="W6" s="575">
        <v>479.5</v>
      </c>
      <c r="X6" s="575">
        <v>709.2</v>
      </c>
      <c r="Y6" s="575">
        <v>482.5</v>
      </c>
      <c r="Z6" s="575">
        <v>756.4</v>
      </c>
      <c r="AA6" s="576">
        <v>572.5</v>
      </c>
      <c r="AB6" s="575">
        <v>513.20000000000005</v>
      </c>
      <c r="AC6" s="575">
        <v>669.1</v>
      </c>
      <c r="AD6" s="575">
        <v>479.9</v>
      </c>
      <c r="AE6" s="575">
        <v>734.2</v>
      </c>
      <c r="AF6" s="576">
        <v>590.5</v>
      </c>
      <c r="AG6" s="575">
        <v>508.2</v>
      </c>
      <c r="AH6" s="575">
        <v>771.6</v>
      </c>
      <c r="AI6" s="575">
        <v>526.4</v>
      </c>
      <c r="AJ6" s="575">
        <v>666.9</v>
      </c>
      <c r="AK6" s="576">
        <v>598.6</v>
      </c>
      <c r="AL6" s="575"/>
      <c r="AM6" s="575"/>
      <c r="AN6" s="575">
        <v>465.5</v>
      </c>
      <c r="AO6" s="575">
        <v>807.4</v>
      </c>
      <c r="AP6" s="576">
        <v>612.4</v>
      </c>
      <c r="AQ6" s="575"/>
      <c r="AR6" s="575"/>
      <c r="AS6" s="575">
        <v>462.7</v>
      </c>
      <c r="AT6" s="575">
        <v>848.6</v>
      </c>
      <c r="AU6" s="1128">
        <v>617.5</v>
      </c>
      <c r="AV6" s="575"/>
      <c r="AW6" s="575"/>
      <c r="AX6" s="575">
        <v>506.8</v>
      </c>
      <c r="AY6" s="575">
        <v>750.6</v>
      </c>
      <c r="AZ6" s="2093">
        <v>601.5</v>
      </c>
      <c r="BA6" s="575"/>
      <c r="BB6" s="575"/>
      <c r="BC6" s="575">
        <v>526.70000000000005</v>
      </c>
      <c r="BD6" s="575">
        <v>792.5</v>
      </c>
      <c r="BE6" s="802">
        <v>581.5</v>
      </c>
    </row>
    <row r="7" spans="1:57" ht="15" x14ac:dyDescent="0.25">
      <c r="A7" s="2669"/>
      <c r="B7" s="537" t="s">
        <v>1509</v>
      </c>
      <c r="C7" s="447"/>
      <c r="D7" s="447"/>
      <c r="E7" s="447"/>
      <c r="F7" s="447"/>
      <c r="G7" s="642"/>
      <c r="H7" s="575"/>
      <c r="I7" s="575"/>
      <c r="J7" s="575"/>
      <c r="K7" s="575"/>
      <c r="L7" s="576"/>
      <c r="M7" s="575"/>
      <c r="N7" s="575"/>
      <c r="O7" s="575"/>
      <c r="P7" s="575"/>
      <c r="Q7" s="576"/>
      <c r="R7" s="575"/>
      <c r="S7" s="575"/>
      <c r="T7" s="575"/>
      <c r="U7" s="575"/>
      <c r="V7" s="576"/>
      <c r="W7" s="575"/>
      <c r="X7" s="575"/>
      <c r="Y7" s="575"/>
      <c r="Z7" s="575"/>
      <c r="AA7" s="576"/>
      <c r="AB7" s="575"/>
      <c r="AC7" s="575"/>
      <c r="AD7" s="575"/>
      <c r="AE7" s="575"/>
      <c r="AF7" s="576"/>
      <c r="AG7" s="575">
        <v>475.3</v>
      </c>
      <c r="AH7" s="575">
        <v>746.4</v>
      </c>
      <c r="AI7" s="575">
        <v>541.1</v>
      </c>
      <c r="AJ7" s="575">
        <v>835.9</v>
      </c>
      <c r="AK7" s="576">
        <v>630.6</v>
      </c>
      <c r="AL7" s="575"/>
      <c r="AM7" s="575"/>
      <c r="AN7" s="575">
        <v>522.20000000000005</v>
      </c>
      <c r="AO7" s="575">
        <v>818.7</v>
      </c>
      <c r="AP7" s="576">
        <v>627.70000000000005</v>
      </c>
      <c r="AQ7" s="575"/>
      <c r="AR7" s="575"/>
      <c r="AS7" s="575">
        <v>520.1</v>
      </c>
      <c r="AT7" s="575">
        <v>776</v>
      </c>
      <c r="AU7" s="1128">
        <v>624.6</v>
      </c>
      <c r="AV7" s="575"/>
      <c r="AW7" s="575"/>
      <c r="AX7" s="575">
        <v>559.1</v>
      </c>
      <c r="AY7" s="575">
        <v>790.9</v>
      </c>
      <c r="AZ7" s="2093">
        <v>632.6</v>
      </c>
      <c r="BA7" s="575"/>
      <c r="BB7" s="575"/>
      <c r="BC7" s="575">
        <v>520.4</v>
      </c>
      <c r="BD7" s="575">
        <v>881.9</v>
      </c>
      <c r="BE7" s="802">
        <v>612.4</v>
      </c>
    </row>
    <row r="8" spans="1:57" ht="15" x14ac:dyDescent="0.25">
      <c r="A8" s="2670"/>
      <c r="B8" s="537" t="s">
        <v>1951</v>
      </c>
      <c r="C8" s="447"/>
      <c r="D8" s="447"/>
      <c r="E8" s="447"/>
      <c r="F8" s="447"/>
      <c r="G8" s="642"/>
      <c r="H8" s="575"/>
      <c r="I8" s="575"/>
      <c r="J8" s="575"/>
      <c r="K8" s="575"/>
      <c r="L8" s="576"/>
      <c r="M8" s="575"/>
      <c r="N8" s="575"/>
      <c r="O8" s="575"/>
      <c r="P8" s="575"/>
      <c r="Q8" s="576"/>
      <c r="R8" s="575"/>
      <c r="S8" s="575"/>
      <c r="T8" s="575"/>
      <c r="U8" s="575"/>
      <c r="V8" s="576"/>
      <c r="W8" s="575"/>
      <c r="X8" s="575"/>
      <c r="Y8" s="575"/>
      <c r="Z8" s="575"/>
      <c r="AA8" s="576"/>
      <c r="AB8" s="575"/>
      <c r="AC8" s="575"/>
      <c r="AD8" s="575"/>
      <c r="AE8" s="575"/>
      <c r="AF8" s="576"/>
      <c r="AG8" s="575"/>
      <c r="AH8" s="575"/>
      <c r="AI8" s="575"/>
      <c r="AJ8" s="575"/>
      <c r="AK8" s="576"/>
      <c r="AL8" s="575"/>
      <c r="AM8" s="575"/>
      <c r="AN8" s="575">
        <v>612.79999999999995</v>
      </c>
      <c r="AO8" s="575">
        <v>765</v>
      </c>
      <c r="AP8" s="576">
        <v>658.2</v>
      </c>
      <c r="AQ8" s="575"/>
      <c r="AR8" s="575"/>
      <c r="AS8" s="575">
        <v>491.4</v>
      </c>
      <c r="AT8" s="575">
        <v>831.7</v>
      </c>
      <c r="AU8" s="1128">
        <v>666.5</v>
      </c>
      <c r="AV8" s="575"/>
      <c r="AW8" s="575"/>
      <c r="AX8" s="575">
        <v>624.20000000000005</v>
      </c>
      <c r="AY8" s="575">
        <v>819.6</v>
      </c>
      <c r="AZ8" s="2093">
        <v>702.7</v>
      </c>
      <c r="BA8" s="575"/>
      <c r="BB8" s="575"/>
      <c r="BC8" s="575">
        <v>538.4</v>
      </c>
      <c r="BD8" s="575">
        <v>896.9</v>
      </c>
      <c r="BE8" s="802">
        <v>650.5</v>
      </c>
    </row>
    <row r="9" spans="1:57" ht="15" x14ac:dyDescent="0.25">
      <c r="A9" s="2668" t="s">
        <v>1206</v>
      </c>
      <c r="B9" s="539" t="s">
        <v>692</v>
      </c>
      <c r="C9" s="447">
        <v>512.70000000000005</v>
      </c>
      <c r="D9" s="447">
        <v>784.3</v>
      </c>
      <c r="E9" s="447">
        <v>621</v>
      </c>
      <c r="F9" s="447">
        <v>818.2</v>
      </c>
      <c r="G9" s="642">
        <v>655.4</v>
      </c>
      <c r="H9" s="575"/>
      <c r="I9" s="575"/>
      <c r="J9" s="575">
        <v>511.5</v>
      </c>
      <c r="K9" s="575">
        <v>726.1</v>
      </c>
      <c r="L9" s="576">
        <v>628.5</v>
      </c>
      <c r="M9" s="575">
        <v>503.9</v>
      </c>
      <c r="N9" s="575">
        <v>708.5</v>
      </c>
      <c r="O9" s="575">
        <v>575.6</v>
      </c>
      <c r="P9" s="575">
        <v>758.5</v>
      </c>
      <c r="Q9" s="576">
        <v>621.20000000000005</v>
      </c>
      <c r="R9" s="575">
        <v>530.6</v>
      </c>
      <c r="S9" s="575">
        <v>708.7</v>
      </c>
      <c r="T9" s="575">
        <v>495.1</v>
      </c>
      <c r="U9" s="575">
        <v>727</v>
      </c>
      <c r="V9" s="576">
        <v>601.1</v>
      </c>
      <c r="W9" s="575">
        <v>496.3</v>
      </c>
      <c r="X9" s="575">
        <v>686.2</v>
      </c>
      <c r="Y9" s="575">
        <v>591.9</v>
      </c>
      <c r="Z9" s="575">
        <v>784.7</v>
      </c>
      <c r="AA9" s="576">
        <v>602.70000000000005</v>
      </c>
      <c r="AB9" s="575">
        <v>546.4</v>
      </c>
      <c r="AC9" s="575">
        <v>738.9</v>
      </c>
      <c r="AD9" s="575">
        <v>499.1</v>
      </c>
      <c r="AE9" s="575">
        <v>790.5</v>
      </c>
      <c r="AF9" s="576">
        <v>635.1</v>
      </c>
      <c r="AG9" s="575">
        <v>550.20000000000005</v>
      </c>
      <c r="AH9" s="575">
        <v>769.6</v>
      </c>
      <c r="AI9" s="575">
        <v>564.70000000000005</v>
      </c>
      <c r="AJ9" s="575">
        <v>715.5</v>
      </c>
      <c r="AK9" s="576">
        <v>621.5</v>
      </c>
      <c r="AL9" s="575"/>
      <c r="AM9" s="575"/>
      <c r="AN9" s="575">
        <v>598.4</v>
      </c>
      <c r="AO9" s="575">
        <v>887.1</v>
      </c>
      <c r="AP9" s="576">
        <v>677.7</v>
      </c>
      <c r="AQ9" s="575"/>
      <c r="AR9" s="575"/>
      <c r="AS9" s="575">
        <v>600.5</v>
      </c>
      <c r="AT9" s="575">
        <v>788.7</v>
      </c>
      <c r="AU9" s="1128">
        <v>660.8</v>
      </c>
      <c r="AV9" s="575"/>
      <c r="AW9" s="575"/>
      <c r="AX9" s="575">
        <v>571.9</v>
      </c>
      <c r="AY9" s="575">
        <v>770</v>
      </c>
      <c r="AZ9" s="2093">
        <v>639.29999999999995</v>
      </c>
      <c r="BA9" s="575"/>
      <c r="BB9" s="575"/>
      <c r="BC9" s="575">
        <v>539</v>
      </c>
      <c r="BD9" s="575">
        <v>789</v>
      </c>
      <c r="BE9" s="802">
        <v>628.6</v>
      </c>
    </row>
    <row r="10" spans="1:57" ht="15" x14ac:dyDescent="0.25">
      <c r="A10" s="2669"/>
      <c r="B10" s="539" t="s">
        <v>1510</v>
      </c>
      <c r="C10" s="447"/>
      <c r="D10" s="447"/>
      <c r="E10" s="447"/>
      <c r="F10" s="447"/>
      <c r="G10" s="642"/>
      <c r="H10" s="575"/>
      <c r="I10" s="575"/>
      <c r="J10" s="575"/>
      <c r="K10" s="575"/>
      <c r="L10" s="576"/>
      <c r="M10" s="575"/>
      <c r="N10" s="575"/>
      <c r="O10" s="575"/>
      <c r="P10" s="575"/>
      <c r="Q10" s="576"/>
      <c r="R10" s="575"/>
      <c r="S10" s="575"/>
      <c r="T10" s="575"/>
      <c r="U10" s="575"/>
      <c r="V10" s="576"/>
      <c r="W10" s="575"/>
      <c r="X10" s="575"/>
      <c r="Y10" s="575"/>
      <c r="Z10" s="575"/>
      <c r="AA10" s="576"/>
      <c r="AB10" s="575"/>
      <c r="AC10" s="575"/>
      <c r="AD10" s="575"/>
      <c r="AE10" s="575"/>
      <c r="AF10" s="576"/>
      <c r="AG10" s="575"/>
      <c r="AH10" s="575"/>
      <c r="AI10" s="575">
        <v>655.6</v>
      </c>
      <c r="AJ10" s="575">
        <v>853.3</v>
      </c>
      <c r="AK10" s="576">
        <v>690.7</v>
      </c>
      <c r="AL10" s="575"/>
      <c r="AM10" s="575"/>
      <c r="AN10" s="575">
        <v>450.1</v>
      </c>
      <c r="AO10" s="575">
        <v>826.8</v>
      </c>
      <c r="AP10" s="576">
        <v>702.1</v>
      </c>
      <c r="AQ10" s="575"/>
      <c r="AR10" s="575"/>
      <c r="AS10" s="575">
        <v>520.1</v>
      </c>
      <c r="AT10" s="575">
        <v>758.3</v>
      </c>
      <c r="AU10" s="1128">
        <v>704.6</v>
      </c>
      <c r="AV10" s="575"/>
      <c r="AW10" s="575"/>
      <c r="AX10" s="575">
        <v>651.29999999999995</v>
      </c>
      <c r="AY10" s="575">
        <v>825.8</v>
      </c>
      <c r="AZ10" s="2093">
        <v>719.9</v>
      </c>
      <c r="BA10" s="575"/>
      <c r="BB10" s="575"/>
      <c r="BC10" s="575">
        <v>649</v>
      </c>
      <c r="BD10" s="575">
        <v>821.3</v>
      </c>
      <c r="BE10" s="802">
        <v>706.6</v>
      </c>
    </row>
    <row r="11" spans="1:57" ht="15" x14ac:dyDescent="0.25">
      <c r="A11" s="2670"/>
      <c r="B11" s="539" t="s">
        <v>1953</v>
      </c>
      <c r="C11" s="447"/>
      <c r="D11" s="447"/>
      <c r="E11" s="447"/>
      <c r="F11" s="447"/>
      <c r="G11" s="642"/>
      <c r="H11" s="575"/>
      <c r="I11" s="575"/>
      <c r="J11" s="575"/>
      <c r="K11" s="575"/>
      <c r="L11" s="576"/>
      <c r="M11" s="575"/>
      <c r="N11" s="575"/>
      <c r="O11" s="575"/>
      <c r="P11" s="575"/>
      <c r="Q11" s="576"/>
      <c r="R11" s="575"/>
      <c r="S11" s="575"/>
      <c r="T11" s="575"/>
      <c r="U11" s="575"/>
      <c r="V11" s="576"/>
      <c r="W11" s="575"/>
      <c r="X11" s="575"/>
      <c r="Y11" s="575"/>
      <c r="Z11" s="575"/>
      <c r="AA11" s="576"/>
      <c r="AB11" s="575"/>
      <c r="AC11" s="575"/>
      <c r="AD11" s="575"/>
      <c r="AE11" s="575"/>
      <c r="AF11" s="576"/>
      <c r="AG11" s="575"/>
      <c r="AH11" s="575"/>
      <c r="AI11" s="575"/>
      <c r="AJ11" s="575"/>
      <c r="AK11" s="576"/>
      <c r="AL11" s="575"/>
      <c r="AM11" s="575"/>
      <c r="AN11" s="575">
        <v>604.70000000000005</v>
      </c>
      <c r="AO11" s="575">
        <v>712.7</v>
      </c>
      <c r="AP11" s="576">
        <v>639</v>
      </c>
      <c r="AQ11" s="575"/>
      <c r="AR11" s="575"/>
      <c r="AS11" s="575">
        <v>602.4</v>
      </c>
      <c r="AT11" s="575">
        <v>735.8</v>
      </c>
      <c r="AU11" s="1128">
        <v>659</v>
      </c>
      <c r="AV11" s="575"/>
      <c r="AW11" s="575"/>
      <c r="AX11" s="575">
        <v>597.20000000000005</v>
      </c>
      <c r="AY11" s="575">
        <v>792.1</v>
      </c>
      <c r="AZ11" s="2093">
        <v>657.7</v>
      </c>
      <c r="BA11" s="575"/>
      <c r="BB11" s="575"/>
      <c r="BC11" s="575">
        <v>565.70000000000005</v>
      </c>
      <c r="BD11" s="575">
        <v>769.4</v>
      </c>
      <c r="BE11" s="802">
        <v>640.1</v>
      </c>
    </row>
    <row r="12" spans="1:57" ht="15" customHeight="1" x14ac:dyDescent="0.25">
      <c r="A12" s="2668" t="s">
        <v>1207</v>
      </c>
      <c r="B12" s="577" t="s">
        <v>225</v>
      </c>
      <c r="C12" s="447">
        <v>515.70000000000005</v>
      </c>
      <c r="D12" s="447">
        <v>780</v>
      </c>
      <c r="E12" s="447">
        <v>593.70000000000005</v>
      </c>
      <c r="F12" s="447">
        <v>824.9</v>
      </c>
      <c r="G12" s="642">
        <v>628.6</v>
      </c>
      <c r="H12" s="575"/>
      <c r="I12" s="575"/>
      <c r="J12" s="575">
        <v>507.5</v>
      </c>
      <c r="K12" s="575">
        <v>715.4</v>
      </c>
      <c r="L12" s="576">
        <v>604.20000000000005</v>
      </c>
      <c r="M12" s="575">
        <v>506.8</v>
      </c>
      <c r="N12" s="575">
        <v>793.1</v>
      </c>
      <c r="O12" s="575">
        <v>590.79999999999995</v>
      </c>
      <c r="P12" s="575">
        <v>829.7</v>
      </c>
      <c r="Q12" s="576">
        <v>625.79999999999995</v>
      </c>
      <c r="R12" s="575"/>
      <c r="S12" s="575"/>
      <c r="T12" s="575">
        <v>565.6</v>
      </c>
      <c r="U12" s="575">
        <v>764.7</v>
      </c>
      <c r="V12" s="576">
        <v>628.9</v>
      </c>
      <c r="W12" s="575"/>
      <c r="X12" s="575"/>
      <c r="Y12" s="575">
        <v>575.4</v>
      </c>
      <c r="Z12" s="575">
        <v>803.5</v>
      </c>
      <c r="AA12" s="576">
        <v>641.5</v>
      </c>
      <c r="AB12" s="575">
        <v>536.20000000000005</v>
      </c>
      <c r="AC12" s="575">
        <v>779.6</v>
      </c>
      <c r="AD12" s="575">
        <v>487.5</v>
      </c>
      <c r="AE12" s="575">
        <v>784.3</v>
      </c>
      <c r="AF12" s="576">
        <v>636</v>
      </c>
      <c r="AG12" s="575">
        <v>490.2</v>
      </c>
      <c r="AH12" s="575">
        <v>817</v>
      </c>
      <c r="AI12" s="575">
        <v>584.29999999999995</v>
      </c>
      <c r="AJ12" s="575">
        <v>808.2</v>
      </c>
      <c r="AK12" s="576">
        <v>620.5</v>
      </c>
      <c r="AL12" s="575">
        <v>488.6</v>
      </c>
      <c r="AM12" s="575">
        <v>716.9</v>
      </c>
      <c r="AN12" s="575">
        <v>605.5</v>
      </c>
      <c r="AO12" s="575">
        <v>754.6</v>
      </c>
      <c r="AP12" s="576">
        <v>650.6</v>
      </c>
      <c r="AQ12" s="575">
        <v>587</v>
      </c>
      <c r="AR12" s="575">
        <v>776.8</v>
      </c>
      <c r="AS12" s="575">
        <v>569.1</v>
      </c>
      <c r="AT12" s="575">
        <v>776.8</v>
      </c>
      <c r="AU12" s="1128">
        <v>631.20000000000005</v>
      </c>
      <c r="AV12" s="575">
        <v>567.5</v>
      </c>
      <c r="AW12" s="575">
        <v>751.2</v>
      </c>
      <c r="AX12" s="575">
        <v>580.1</v>
      </c>
      <c r="AY12" s="575">
        <v>736.4</v>
      </c>
      <c r="AZ12" s="2093">
        <v>635.20000000000005</v>
      </c>
      <c r="BA12" s="575">
        <v>550.6</v>
      </c>
      <c r="BB12" s="575">
        <v>799.5</v>
      </c>
      <c r="BC12" s="575">
        <v>518.20000000000005</v>
      </c>
      <c r="BD12" s="575">
        <v>836.2</v>
      </c>
      <c r="BE12" s="802">
        <v>625.5</v>
      </c>
    </row>
    <row r="13" spans="1:57" ht="15" x14ac:dyDescent="0.25">
      <c r="A13" s="2669"/>
      <c r="B13" s="577" t="s">
        <v>691</v>
      </c>
      <c r="C13" s="575"/>
      <c r="D13" s="575"/>
      <c r="E13" s="575"/>
      <c r="F13" s="575"/>
      <c r="G13" s="576"/>
      <c r="H13" s="575"/>
      <c r="I13" s="575"/>
      <c r="J13" s="575"/>
      <c r="K13" s="575"/>
      <c r="L13" s="576"/>
      <c r="M13" s="575"/>
      <c r="N13" s="575"/>
      <c r="O13" s="575">
        <v>628.6</v>
      </c>
      <c r="P13" s="575">
        <v>790</v>
      </c>
      <c r="Q13" s="576">
        <v>670.3</v>
      </c>
      <c r="R13" s="575"/>
      <c r="S13" s="575"/>
      <c r="T13" s="575">
        <v>649.9</v>
      </c>
      <c r="U13" s="575">
        <v>882.5</v>
      </c>
      <c r="V13" s="576">
        <v>716.2</v>
      </c>
      <c r="W13" s="575"/>
      <c r="X13" s="575"/>
      <c r="Y13" s="575">
        <v>693.1</v>
      </c>
      <c r="Z13" s="575">
        <v>814.5</v>
      </c>
      <c r="AA13" s="576">
        <v>717.6</v>
      </c>
      <c r="AB13" s="575"/>
      <c r="AC13" s="575"/>
      <c r="AD13" s="575">
        <v>467.6</v>
      </c>
      <c r="AE13" s="575">
        <v>786.9</v>
      </c>
      <c r="AF13" s="576">
        <v>680.4</v>
      </c>
      <c r="AG13" s="575"/>
      <c r="AH13" s="575"/>
      <c r="AI13" s="575">
        <v>545</v>
      </c>
      <c r="AJ13" s="575">
        <v>908.6</v>
      </c>
      <c r="AK13" s="576">
        <v>694.1</v>
      </c>
      <c r="AL13" s="575"/>
      <c r="AM13" s="575"/>
      <c r="AN13" s="575">
        <v>422.8</v>
      </c>
      <c r="AO13" s="575">
        <v>796</v>
      </c>
      <c r="AP13" s="576">
        <v>680.3</v>
      </c>
      <c r="AQ13" s="575"/>
      <c r="AR13" s="575"/>
      <c r="AS13" s="575">
        <v>557.20000000000005</v>
      </c>
      <c r="AT13" s="575">
        <v>750.4</v>
      </c>
      <c r="AU13" s="1128">
        <v>675.4</v>
      </c>
      <c r="AV13" s="575"/>
      <c r="AW13" s="575"/>
      <c r="AX13" s="575">
        <v>655.1</v>
      </c>
      <c r="AY13" s="575">
        <v>787.2</v>
      </c>
      <c r="AZ13" s="2093">
        <v>703.7</v>
      </c>
      <c r="BA13" s="575"/>
      <c r="BB13" s="575"/>
      <c r="BC13" s="575">
        <v>635.4</v>
      </c>
      <c r="BD13" s="575">
        <v>823.9</v>
      </c>
      <c r="BE13" s="802">
        <v>707.2</v>
      </c>
    </row>
    <row r="14" spans="1:57" ht="15" x14ac:dyDescent="0.25">
      <c r="A14" s="2670"/>
      <c r="B14" s="577" t="s">
        <v>1952</v>
      </c>
      <c r="C14" s="575"/>
      <c r="D14" s="575"/>
      <c r="E14" s="575"/>
      <c r="F14" s="575"/>
      <c r="G14" s="576"/>
      <c r="H14" s="575"/>
      <c r="I14" s="575"/>
      <c r="J14" s="575"/>
      <c r="K14" s="575"/>
      <c r="L14" s="576"/>
      <c r="M14" s="575"/>
      <c r="N14" s="575"/>
      <c r="O14" s="575"/>
      <c r="P14" s="575"/>
      <c r="Q14" s="576"/>
      <c r="R14" s="575"/>
      <c r="S14" s="575"/>
      <c r="T14" s="575"/>
      <c r="U14" s="575"/>
      <c r="V14" s="576"/>
      <c r="W14" s="575"/>
      <c r="X14" s="575"/>
      <c r="Y14" s="575"/>
      <c r="Z14" s="575"/>
      <c r="AA14" s="576"/>
      <c r="AB14" s="575"/>
      <c r="AC14" s="575"/>
      <c r="AD14" s="575"/>
      <c r="AE14" s="575"/>
      <c r="AF14" s="576"/>
      <c r="AG14" s="575"/>
      <c r="AH14" s="575"/>
      <c r="AI14" s="575"/>
      <c r="AJ14" s="575"/>
      <c r="AK14" s="576"/>
      <c r="AL14" s="575">
        <v>517.29999999999995</v>
      </c>
      <c r="AM14" s="575">
        <v>700.6</v>
      </c>
      <c r="AN14" s="575">
        <v>532.20000000000005</v>
      </c>
      <c r="AO14" s="575">
        <v>772.1</v>
      </c>
      <c r="AP14" s="576">
        <v>603</v>
      </c>
      <c r="AQ14" s="575"/>
      <c r="AR14" s="575"/>
      <c r="AS14" s="575">
        <v>557.20000000000005</v>
      </c>
      <c r="AT14" s="575">
        <v>725.2</v>
      </c>
      <c r="AU14" s="1128">
        <v>639.9</v>
      </c>
      <c r="AV14" s="575"/>
      <c r="AW14" s="575"/>
      <c r="AX14" s="575">
        <v>511.1</v>
      </c>
      <c r="AY14" s="575">
        <v>823.8</v>
      </c>
      <c r="AZ14" s="2093">
        <v>625.4</v>
      </c>
      <c r="BA14" s="575"/>
      <c r="BB14" s="575"/>
      <c r="BC14" s="575">
        <v>512.20000000000005</v>
      </c>
      <c r="BD14" s="575">
        <v>790.4</v>
      </c>
      <c r="BE14" s="802">
        <v>620.20000000000005</v>
      </c>
    </row>
    <row r="15" spans="1:57" ht="15.75" customHeight="1" x14ac:dyDescent="0.25">
      <c r="A15" s="2665"/>
      <c r="B15" s="2666"/>
      <c r="C15" s="2673" t="s">
        <v>1954</v>
      </c>
      <c r="D15" s="2674"/>
      <c r="E15" s="2674"/>
      <c r="F15" s="2675"/>
      <c r="G15" s="1130">
        <f>SUM(G6:G12)/3</f>
        <v>619.93333333333328</v>
      </c>
      <c r="H15" s="2673" t="s">
        <v>1954</v>
      </c>
      <c r="I15" s="2674"/>
      <c r="J15" s="2674"/>
      <c r="K15" s="2675"/>
      <c r="L15" s="1131">
        <f>SUM(L6:L12)/3</f>
        <v>604.18666666666672</v>
      </c>
      <c r="M15" s="2673" t="s">
        <v>1954</v>
      </c>
      <c r="N15" s="2674"/>
      <c r="O15" s="2674"/>
      <c r="P15" s="2675"/>
      <c r="Q15" s="1131">
        <f>SUM(Q6:Q13)/4</f>
        <v>627.77499999999998</v>
      </c>
      <c r="R15" s="2673" t="s">
        <v>1954</v>
      </c>
      <c r="S15" s="2674"/>
      <c r="T15" s="2674"/>
      <c r="U15" s="2675"/>
      <c r="V15" s="1131">
        <f>SUM(V6:V13)/4</f>
        <v>632.70000000000005</v>
      </c>
      <c r="W15" s="2673" t="s">
        <v>1954</v>
      </c>
      <c r="X15" s="2674"/>
      <c r="Y15" s="2674"/>
      <c r="Z15" s="2675"/>
      <c r="AA15" s="1131">
        <f>SUM(AA6:AA13)/4</f>
        <v>633.57500000000005</v>
      </c>
      <c r="AB15" s="2673" t="s">
        <v>1954</v>
      </c>
      <c r="AC15" s="2674"/>
      <c r="AD15" s="2674"/>
      <c r="AE15" s="2675"/>
      <c r="AF15" s="1131">
        <f>SUM(AF6:AF13)/4</f>
        <v>635.5</v>
      </c>
      <c r="AG15" s="2673" t="s">
        <v>1954</v>
      </c>
      <c r="AH15" s="2674"/>
      <c r="AI15" s="2674"/>
      <c r="AJ15" s="2675"/>
      <c r="AK15" s="1132">
        <f>SUM(AK6:AK13)/6</f>
        <v>642.66666666666663</v>
      </c>
      <c r="AL15" s="2654" t="s">
        <v>1954</v>
      </c>
      <c r="AM15" s="2654"/>
      <c r="AN15" s="2654"/>
      <c r="AO15" s="437"/>
      <c r="AP15" s="1133">
        <f>SUM(AP6:AP14)/9</f>
        <v>650.11111111111109</v>
      </c>
      <c r="AQ15" s="2654" t="s">
        <v>1954</v>
      </c>
      <c r="AR15" s="2654"/>
      <c r="AS15" s="2654"/>
      <c r="AT15" s="437"/>
      <c r="AU15" s="1133">
        <f>SUM(AU6:AU14)/9</f>
        <v>653.27777777777771</v>
      </c>
      <c r="AV15" s="2654" t="s">
        <v>1954</v>
      </c>
      <c r="AW15" s="2654"/>
      <c r="AX15" s="2654"/>
      <c r="AY15" s="437"/>
      <c r="AZ15" s="1133">
        <f>SUM(AZ6:AZ14)/9</f>
        <v>657.55555555555543</v>
      </c>
      <c r="BA15" s="2654" t="s">
        <v>1954</v>
      </c>
      <c r="BB15" s="2654"/>
      <c r="BC15" s="2654"/>
      <c r="BD15" s="2080"/>
      <c r="BE15" s="1133">
        <v>644.79999999999995</v>
      </c>
    </row>
    <row r="16" spans="1:57" x14ac:dyDescent="0.2">
      <c r="A16" s="162" t="s">
        <v>3298</v>
      </c>
      <c r="AT16" s="4"/>
    </row>
    <row r="17" spans="1:13" x14ac:dyDescent="0.2">
      <c r="A17" s="1134" t="s">
        <v>3299</v>
      </c>
    </row>
    <row r="19" spans="1:13" ht="13.15" customHeight="1" x14ac:dyDescent="0.2">
      <c r="A19" s="2672" t="s">
        <v>12</v>
      </c>
      <c r="B19" s="2672" t="s">
        <v>13</v>
      </c>
      <c r="C19" s="2655">
        <v>2011</v>
      </c>
      <c r="D19" s="2655">
        <v>2012</v>
      </c>
      <c r="E19" s="2655">
        <v>2013</v>
      </c>
      <c r="F19" s="2655">
        <v>2014</v>
      </c>
      <c r="G19" s="2655">
        <v>2015</v>
      </c>
      <c r="H19" s="2655">
        <v>2016</v>
      </c>
      <c r="I19" s="2655">
        <v>2017</v>
      </c>
      <c r="J19" s="2655">
        <v>2018</v>
      </c>
      <c r="K19" s="2655">
        <v>2019</v>
      </c>
      <c r="L19" s="2655">
        <v>2020</v>
      </c>
      <c r="M19" s="2655">
        <v>2021</v>
      </c>
    </row>
    <row r="20" spans="1:13" ht="13.15" customHeight="1" x14ac:dyDescent="0.2">
      <c r="A20" s="2672"/>
      <c r="B20" s="2672"/>
      <c r="C20" s="2655"/>
      <c r="D20" s="2655"/>
      <c r="E20" s="2655"/>
      <c r="F20" s="2655"/>
      <c r="G20" s="2655"/>
      <c r="H20" s="2655"/>
      <c r="I20" s="2655"/>
      <c r="J20" s="2655"/>
      <c r="K20" s="2655"/>
      <c r="L20" s="2655"/>
      <c r="M20" s="2655"/>
    </row>
    <row r="21" spans="1:13" ht="12.75" customHeight="1" x14ac:dyDescent="0.2">
      <c r="A21" s="2647" t="s">
        <v>1205</v>
      </c>
      <c r="B21" s="381" t="str">
        <f t="shared" ref="B21:B29" si="0">B6</f>
        <v>IRH</v>
      </c>
      <c r="C21" s="639">
        <f>MIN(C6:E6)</f>
        <v>465</v>
      </c>
      <c r="D21" s="639">
        <f>MIN(H6:J6)</f>
        <v>464.7</v>
      </c>
      <c r="E21" s="639">
        <f>MIN(M6:O6)</f>
        <v>511</v>
      </c>
      <c r="F21" s="639">
        <f>MIN(R6:T6)</f>
        <v>480.9</v>
      </c>
      <c r="G21" s="639">
        <f>MIN(W6:Y6)</f>
        <v>479.5</v>
      </c>
      <c r="H21" s="639">
        <f>MIN(AB6:AD6)</f>
        <v>479.9</v>
      </c>
      <c r="I21" s="639">
        <f>MIN(AG6:AI6)</f>
        <v>508.2</v>
      </c>
      <c r="J21" s="639">
        <f t="shared" ref="J21:J29" si="1">MIN(AL6:AN6)</f>
        <v>465.5</v>
      </c>
      <c r="K21" s="1129">
        <f t="shared" ref="K21:K29" si="2">MIN(AQ6:AS6)</f>
        <v>462.7</v>
      </c>
      <c r="L21" s="1129">
        <f t="shared" ref="L21:L29" si="3">MIN(AV6:AX6)</f>
        <v>506.8</v>
      </c>
      <c r="M21" s="803">
        <f>MIN(BA6:BC6)</f>
        <v>526.70000000000005</v>
      </c>
    </row>
    <row r="22" spans="1:13" ht="12.75" customHeight="1" x14ac:dyDescent="0.2">
      <c r="A22" s="2648"/>
      <c r="B22" s="381" t="str">
        <f t="shared" si="0"/>
        <v>ICT</v>
      </c>
      <c r="C22" s="639"/>
      <c r="D22" s="639"/>
      <c r="E22" s="639"/>
      <c r="F22" s="639"/>
      <c r="G22" s="639"/>
      <c r="H22" s="639"/>
      <c r="I22" s="639">
        <f>MIN(AG7:AI7)</f>
        <v>475.3</v>
      </c>
      <c r="J22" s="639">
        <f t="shared" si="1"/>
        <v>522.20000000000005</v>
      </c>
      <c r="K22" s="1129">
        <f t="shared" si="2"/>
        <v>520.1</v>
      </c>
      <c r="L22" s="1129">
        <f t="shared" si="3"/>
        <v>559.1</v>
      </c>
      <c r="M22" s="803">
        <f t="shared" ref="M22:M29" si="4">MIN(BA7:BC7)</f>
        <v>520.4</v>
      </c>
    </row>
    <row r="23" spans="1:13" ht="12.75" customHeight="1" x14ac:dyDescent="0.2">
      <c r="A23" s="2649"/>
      <c r="B23" s="381" t="str">
        <f t="shared" si="0"/>
        <v>ISMI</v>
      </c>
      <c r="C23" s="639"/>
      <c r="D23" s="639"/>
      <c r="E23" s="639"/>
      <c r="F23" s="639"/>
      <c r="G23" s="639"/>
      <c r="H23" s="639"/>
      <c r="I23" s="639"/>
      <c r="J23" s="639">
        <f t="shared" si="1"/>
        <v>612.79999999999995</v>
      </c>
      <c r="K23" s="1129">
        <f t="shared" si="2"/>
        <v>491.4</v>
      </c>
      <c r="L23" s="1129">
        <f t="shared" si="3"/>
        <v>624.20000000000005</v>
      </c>
      <c r="M23" s="803">
        <f t="shared" si="4"/>
        <v>538.4</v>
      </c>
    </row>
    <row r="24" spans="1:13" ht="12.75" customHeight="1" x14ac:dyDescent="0.2">
      <c r="A24" s="2647" t="s">
        <v>1206</v>
      </c>
      <c r="B24" s="381" t="str">
        <f t="shared" si="0"/>
        <v>BA</v>
      </c>
      <c r="C24" s="639">
        <f>MIN(C9:E9)</f>
        <v>512.70000000000005</v>
      </c>
      <c r="D24" s="639">
        <f>MIN(H9:J9)</f>
        <v>511.5</v>
      </c>
      <c r="E24" s="639">
        <f>MIN(M9:O9)</f>
        <v>503.9</v>
      </c>
      <c r="F24" s="639">
        <f>MIN(R9:T9)</f>
        <v>495.1</v>
      </c>
      <c r="G24" s="639">
        <f>MIN(W9:Y9)</f>
        <v>496.3</v>
      </c>
      <c r="H24" s="639">
        <f>MIN(AB9:AD9)</f>
        <v>499.1</v>
      </c>
      <c r="I24" s="639">
        <f>MIN(AG9:AI9)</f>
        <v>550.20000000000005</v>
      </c>
      <c r="J24" s="639">
        <f t="shared" si="1"/>
        <v>598.4</v>
      </c>
      <c r="K24" s="1129">
        <f t="shared" si="2"/>
        <v>600.5</v>
      </c>
      <c r="L24" s="1129">
        <f t="shared" si="3"/>
        <v>571.9</v>
      </c>
      <c r="M24" s="803">
        <f t="shared" si="4"/>
        <v>539</v>
      </c>
    </row>
    <row r="25" spans="1:13" ht="12.75" customHeight="1" x14ac:dyDescent="0.2">
      <c r="A25" s="2648"/>
      <c r="B25" s="381" t="str">
        <f t="shared" si="0"/>
        <v>PB</v>
      </c>
      <c r="C25" s="639"/>
      <c r="D25" s="639"/>
      <c r="E25" s="639"/>
      <c r="F25" s="639"/>
      <c r="G25" s="639"/>
      <c r="H25" s="639"/>
      <c r="I25" s="639">
        <f>MIN(AG10:AI10)</f>
        <v>655.6</v>
      </c>
      <c r="J25" s="639">
        <f t="shared" si="1"/>
        <v>450.1</v>
      </c>
      <c r="K25" s="1129">
        <f t="shared" si="2"/>
        <v>520.1</v>
      </c>
      <c r="L25" s="1129">
        <f t="shared" si="3"/>
        <v>651.29999999999995</v>
      </c>
      <c r="M25" s="803">
        <f t="shared" si="4"/>
        <v>649</v>
      </c>
    </row>
    <row r="26" spans="1:13" ht="12.75" customHeight="1" x14ac:dyDescent="0.2">
      <c r="A26" s="2649"/>
      <c r="B26" s="381" t="str">
        <f t="shared" si="0"/>
        <v>CTA</v>
      </c>
      <c r="C26" s="639"/>
      <c r="D26" s="639"/>
      <c r="E26" s="639"/>
      <c r="F26" s="639"/>
      <c r="G26" s="639"/>
      <c r="H26" s="639"/>
      <c r="I26" s="639"/>
      <c r="J26" s="639">
        <f t="shared" si="1"/>
        <v>604.70000000000005</v>
      </c>
      <c r="K26" s="1129">
        <f t="shared" si="2"/>
        <v>602.4</v>
      </c>
      <c r="L26" s="1129">
        <f t="shared" si="3"/>
        <v>597.20000000000005</v>
      </c>
      <c r="M26" s="803">
        <f t="shared" si="4"/>
        <v>565.70000000000005</v>
      </c>
    </row>
    <row r="27" spans="1:13" ht="12.75" customHeight="1" x14ac:dyDescent="0.2">
      <c r="A27" s="2647" t="s">
        <v>1207</v>
      </c>
      <c r="B27" s="381" t="str">
        <f t="shared" si="0"/>
        <v>PP</v>
      </c>
      <c r="C27" s="639">
        <f>MIN(C12:E12)</f>
        <v>515.70000000000005</v>
      </c>
      <c r="D27" s="639">
        <f>MIN(H12:J12)</f>
        <v>507.5</v>
      </c>
      <c r="E27" s="639">
        <f>MIN(M12:O12)</f>
        <v>506.8</v>
      </c>
      <c r="F27" s="639">
        <f>MIN(R12:T12)</f>
        <v>565.6</v>
      </c>
      <c r="G27" s="639">
        <f>MIN(W12:Y12)</f>
        <v>575.4</v>
      </c>
      <c r="H27" s="639">
        <f>MIN(AB12:AD12)</f>
        <v>487.5</v>
      </c>
      <c r="I27" s="639">
        <f>MIN(AG12:AI12)</f>
        <v>490.2</v>
      </c>
      <c r="J27" s="639">
        <f t="shared" si="1"/>
        <v>488.6</v>
      </c>
      <c r="K27" s="1129">
        <f t="shared" si="2"/>
        <v>569.1</v>
      </c>
      <c r="L27" s="1129">
        <f t="shared" si="3"/>
        <v>567.5</v>
      </c>
      <c r="M27" s="803">
        <f t="shared" si="4"/>
        <v>518.20000000000005</v>
      </c>
    </row>
    <row r="28" spans="1:13" ht="12.75" customHeight="1" x14ac:dyDescent="0.2">
      <c r="A28" s="2648"/>
      <c r="B28" s="381" t="str">
        <f t="shared" si="0"/>
        <v>ACD</v>
      </c>
      <c r="C28" s="639"/>
      <c r="D28" s="639"/>
      <c r="E28" s="639">
        <f>MIN(M13:O13)</f>
        <v>628.6</v>
      </c>
      <c r="F28" s="639">
        <f>MIN(R13:T13)</f>
        <v>649.9</v>
      </c>
      <c r="G28" s="639">
        <f>MIN(W13:Y13)</f>
        <v>693.1</v>
      </c>
      <c r="H28" s="639">
        <f>MIN(AB13:AD13)</f>
        <v>467.6</v>
      </c>
      <c r="I28" s="639">
        <f>MIN(AG13:AI13)</f>
        <v>545</v>
      </c>
      <c r="J28" s="639">
        <f t="shared" si="1"/>
        <v>422.8</v>
      </c>
      <c r="K28" s="1129">
        <f t="shared" si="2"/>
        <v>557.20000000000005</v>
      </c>
      <c r="L28" s="1129">
        <f t="shared" si="3"/>
        <v>655.1</v>
      </c>
      <c r="M28" s="803">
        <f t="shared" si="4"/>
        <v>635.4</v>
      </c>
    </row>
    <row r="29" spans="1:13" ht="12.75" customHeight="1" x14ac:dyDescent="0.2">
      <c r="A29" s="2649"/>
      <c r="B29" s="381" t="str">
        <f t="shared" si="0"/>
        <v>ETD</v>
      </c>
      <c r="C29" s="639"/>
      <c r="D29" s="639"/>
      <c r="E29" s="639"/>
      <c r="F29" s="639"/>
      <c r="G29" s="639"/>
      <c r="H29" s="639"/>
      <c r="I29" s="639"/>
      <c r="J29" s="639">
        <f t="shared" si="1"/>
        <v>517.29999999999995</v>
      </c>
      <c r="K29" s="1129">
        <f t="shared" si="2"/>
        <v>557.20000000000005</v>
      </c>
      <c r="L29" s="1129">
        <f t="shared" si="3"/>
        <v>511.1</v>
      </c>
      <c r="M29" s="803">
        <f t="shared" si="4"/>
        <v>512.20000000000005</v>
      </c>
    </row>
    <row r="30" spans="1:13" ht="12.75" customHeight="1" x14ac:dyDescent="0.2">
      <c r="A30" s="2671" t="s">
        <v>2061</v>
      </c>
      <c r="B30" s="2671"/>
      <c r="C30" s="640">
        <f>G15</f>
        <v>619.93333333333328</v>
      </c>
      <c r="D30" s="640">
        <f>L15</f>
        <v>604.18666666666672</v>
      </c>
      <c r="E30" s="640">
        <f>Q15</f>
        <v>627.77499999999998</v>
      </c>
      <c r="F30" s="640">
        <f>V15</f>
        <v>632.70000000000005</v>
      </c>
      <c r="G30" s="640">
        <f>AA15</f>
        <v>633.57500000000005</v>
      </c>
      <c r="H30" s="640">
        <f>AF15</f>
        <v>635.5</v>
      </c>
      <c r="I30" s="640">
        <f>AK15</f>
        <v>642.66666666666663</v>
      </c>
      <c r="J30" s="640">
        <f>AP15</f>
        <v>650.11111111111109</v>
      </c>
      <c r="K30" s="640">
        <f>AU15</f>
        <v>653.27777777777771</v>
      </c>
      <c r="L30" s="640">
        <f>AZ15</f>
        <v>657.55555555555543</v>
      </c>
      <c r="M30" s="640">
        <f>BE15</f>
        <v>644.79999999999995</v>
      </c>
    </row>
    <row r="31" spans="1:13" ht="12.75" customHeight="1" x14ac:dyDescent="0.2"/>
    <row r="32" spans="1:13" ht="12.75" customHeight="1" x14ac:dyDescent="0.2"/>
  </sheetData>
  <sheetProtection algorithmName="SHA-512" hashValue="WYbtqzIBGNmb0YUDF9hW7njry9BG/3FOosJ42yNJVrzlKMFHTMrKIAi11smsg0lNcqj3vzXNqf37nXdNlEZ7kA==" saltValue="L5UK1t9puov/y3LNDRR+SQ==" spinCount="100000" sheet="1" objects="1" scenarios="1"/>
  <mergeCells count="78">
    <mergeCell ref="BA3:BD3"/>
    <mergeCell ref="BA4:BB4"/>
    <mergeCell ref="BC4:BD4"/>
    <mergeCell ref="BE4:BE5"/>
    <mergeCell ref="AV3:AY3"/>
    <mergeCell ref="AV4:AW4"/>
    <mergeCell ref="AX4:AY4"/>
    <mergeCell ref="AZ4:AZ5"/>
    <mergeCell ref="AV15:AX15"/>
    <mergeCell ref="AQ3:AT3"/>
    <mergeCell ref="AQ4:AR4"/>
    <mergeCell ref="AS4:AT4"/>
    <mergeCell ref="AU4:AU5"/>
    <mergeCell ref="AQ15:AS15"/>
    <mergeCell ref="AL3:AO3"/>
    <mergeCell ref="AL4:AM4"/>
    <mergeCell ref="AN4:AO4"/>
    <mergeCell ref="AG3:AJ3"/>
    <mergeCell ref="AG4:AH4"/>
    <mergeCell ref="AI4:AJ4"/>
    <mergeCell ref="AG15:AJ15"/>
    <mergeCell ref="AB15:AE15"/>
    <mergeCell ref="AB3:AE3"/>
    <mergeCell ref="AB4:AC4"/>
    <mergeCell ref="AD4:AE4"/>
    <mergeCell ref="W3:Z3"/>
    <mergeCell ref="W4:X4"/>
    <mergeCell ref="Y4:Z4"/>
    <mergeCell ref="C15:F15"/>
    <mergeCell ref="H15:K15"/>
    <mergeCell ref="M15:P15"/>
    <mergeCell ref="R15:U15"/>
    <mergeCell ref="W15:Z15"/>
    <mergeCell ref="G19:G20"/>
    <mergeCell ref="M3:P3"/>
    <mergeCell ref="R3:U3"/>
    <mergeCell ref="R4:S4"/>
    <mergeCell ref="T4:U4"/>
    <mergeCell ref="L19:L20"/>
    <mergeCell ref="K19:K20"/>
    <mergeCell ref="A30:B30"/>
    <mergeCell ref="AL15:AN15"/>
    <mergeCell ref="G4:G5"/>
    <mergeCell ref="L4:L5"/>
    <mergeCell ref="Q4:Q5"/>
    <mergeCell ref="V4:V5"/>
    <mergeCell ref="AA4:AA5"/>
    <mergeCell ref="AF4:AF5"/>
    <mergeCell ref="AK4:AK5"/>
    <mergeCell ref="M4:N4"/>
    <mergeCell ref="O4:P4"/>
    <mergeCell ref="A24:A26"/>
    <mergeCell ref="A27:A29"/>
    <mergeCell ref="B19:B20"/>
    <mergeCell ref="A19:A20"/>
    <mergeCell ref="A21:A23"/>
    <mergeCell ref="A15:B15"/>
    <mergeCell ref="A4:A5"/>
    <mergeCell ref="B4:B5"/>
    <mergeCell ref="A6:A8"/>
    <mergeCell ref="A9:A11"/>
    <mergeCell ref="A12:A14"/>
    <mergeCell ref="BA15:BC15"/>
    <mergeCell ref="M19:M20"/>
    <mergeCell ref="C4:D4"/>
    <mergeCell ref="E4:F4"/>
    <mergeCell ref="C3:F3"/>
    <mergeCell ref="H4:I4"/>
    <mergeCell ref="J4:K4"/>
    <mergeCell ref="H3:K3"/>
    <mergeCell ref="AP4:AP5"/>
    <mergeCell ref="H19:H20"/>
    <mergeCell ref="I19:I20"/>
    <mergeCell ref="J19:J20"/>
    <mergeCell ref="C19:C20"/>
    <mergeCell ref="D19:D20"/>
    <mergeCell ref="E19:E20"/>
    <mergeCell ref="F19:F20"/>
  </mergeCells>
  <conditionalFormatting sqref="B6:B14">
    <cfRule type="duplicateValues" dxfId="0" priority="2"/>
  </conditionalFormatting>
  <hyperlinks>
    <hyperlink ref="A1" location="Índice!A1" display="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I54"/>
  <sheetViews>
    <sheetView showGridLines="0" zoomScaleNormal="100" workbookViewId="0">
      <selection activeCell="E38" sqref="E38"/>
    </sheetView>
  </sheetViews>
  <sheetFormatPr baseColWidth="10" defaultColWidth="10.7109375" defaultRowHeight="12.75" x14ac:dyDescent="0.2"/>
  <cols>
    <col min="1" max="1" width="7.140625" style="149" customWidth="1"/>
    <col min="2" max="2" width="28.7109375" style="149" customWidth="1"/>
    <col min="3" max="3" width="8.7109375" style="33" customWidth="1"/>
    <col min="4" max="4" width="9.85546875" style="33" customWidth="1"/>
    <col min="5" max="5" width="10.28515625" style="33" customWidth="1"/>
    <col min="6" max="8" width="9.85546875" style="33" customWidth="1"/>
    <col min="9" max="9" width="10.28515625" style="149" customWidth="1"/>
    <col min="10" max="10" width="9.140625" style="149" customWidth="1"/>
    <col min="11" max="11" width="9.85546875" style="149" customWidth="1"/>
    <col min="12" max="12" width="9.28515625" style="149" customWidth="1"/>
    <col min="13" max="13" width="10.7109375" style="149" customWidth="1"/>
    <col min="14" max="14" width="7" style="149" customWidth="1"/>
    <col min="15" max="15" width="6.42578125" style="149" customWidth="1"/>
    <col min="16" max="17" width="7.28515625" style="149" customWidth="1"/>
    <col min="18" max="18" width="10.28515625" style="33" customWidth="1"/>
    <col min="19" max="19" width="7.28515625" style="33" customWidth="1"/>
    <col min="20" max="20" width="7.42578125" style="33" customWidth="1"/>
    <col min="21" max="21" width="6" style="149" bestFit="1" customWidth="1"/>
    <col min="22" max="22" width="7.140625" style="149" bestFit="1" customWidth="1"/>
    <col min="23" max="23" width="7.42578125" style="149" customWidth="1"/>
    <col min="24" max="24" width="7.7109375" style="149" customWidth="1"/>
    <col min="25" max="25" width="8.85546875" style="149" customWidth="1"/>
    <col min="26" max="26" width="11.5703125" style="149" customWidth="1"/>
    <col min="27" max="32" width="11.42578125" style="149" customWidth="1"/>
    <col min="33" max="35" width="11.42578125" style="149"/>
    <col min="36" max="239" width="10.7109375" style="149"/>
    <col min="240" max="240" width="0.28515625" style="149" customWidth="1"/>
    <col min="241" max="241" width="19" style="149" customWidth="1"/>
    <col min="242" max="242" width="7.140625" style="149" customWidth="1"/>
    <col min="243" max="243" width="41.28515625" style="149" customWidth="1"/>
    <col min="244" max="245" width="9" style="149" customWidth="1"/>
    <col min="246" max="246" width="10.5703125" style="149" customWidth="1"/>
    <col min="247" max="247" width="9.42578125" style="149" customWidth="1"/>
    <col min="248" max="248" width="9.85546875" style="149" customWidth="1"/>
    <col min="249" max="249" width="10.5703125" style="149" customWidth="1"/>
    <col min="250" max="251" width="9.42578125" style="149" customWidth="1"/>
    <col min="252" max="252" width="10.5703125" style="149" customWidth="1"/>
    <col min="253" max="254" width="9" style="149" customWidth="1"/>
    <col min="255" max="255" width="10.5703125" style="149" customWidth="1"/>
    <col min="256" max="257" width="9.42578125" style="149" customWidth="1"/>
    <col min="258" max="258" width="10.5703125" style="149" customWidth="1"/>
    <col min="259" max="259" width="9.42578125" style="149" customWidth="1"/>
    <col min="260" max="260" width="9.85546875" style="149" customWidth="1"/>
    <col min="261" max="261" width="10.5703125" style="149" customWidth="1"/>
    <col min="262" max="262" width="9" style="149" customWidth="1"/>
    <col min="263" max="263" width="9.85546875" style="149" customWidth="1"/>
    <col min="264" max="264" width="12" style="149" customWidth="1"/>
    <col min="265" max="495" width="10.7109375" style="149"/>
    <col min="496" max="496" width="0.28515625" style="149" customWidth="1"/>
    <col min="497" max="497" width="19" style="149" customWidth="1"/>
    <col min="498" max="498" width="7.140625" style="149" customWidth="1"/>
    <col min="499" max="499" width="41.28515625" style="149" customWidth="1"/>
    <col min="500" max="501" width="9" style="149" customWidth="1"/>
    <col min="502" max="502" width="10.5703125" style="149" customWidth="1"/>
    <col min="503" max="503" width="9.42578125" style="149" customWidth="1"/>
    <col min="504" max="504" width="9.85546875" style="149" customWidth="1"/>
    <col min="505" max="505" width="10.5703125" style="149" customWidth="1"/>
    <col min="506" max="507" width="9.42578125" style="149" customWidth="1"/>
    <col min="508" max="508" width="10.5703125" style="149" customWidth="1"/>
    <col min="509" max="510" width="9" style="149" customWidth="1"/>
    <col min="511" max="511" width="10.5703125" style="149" customWidth="1"/>
    <col min="512" max="513" width="9.42578125" style="149" customWidth="1"/>
    <col min="514" max="514" width="10.5703125" style="149" customWidth="1"/>
    <col min="515" max="515" width="9.42578125" style="149" customWidth="1"/>
    <col min="516" max="516" width="9.85546875" style="149" customWidth="1"/>
    <col min="517" max="517" width="10.5703125" style="149" customWidth="1"/>
    <col min="518" max="518" width="9" style="149" customWidth="1"/>
    <col min="519" max="519" width="9.85546875" style="149" customWidth="1"/>
    <col min="520" max="520" width="12" style="149" customWidth="1"/>
    <col min="521" max="751" width="10.7109375" style="149"/>
    <col min="752" max="752" width="0.28515625" style="149" customWidth="1"/>
    <col min="753" max="753" width="19" style="149" customWidth="1"/>
    <col min="754" max="754" width="7.140625" style="149" customWidth="1"/>
    <col min="755" max="755" width="41.28515625" style="149" customWidth="1"/>
    <col min="756" max="757" width="9" style="149" customWidth="1"/>
    <col min="758" max="758" width="10.5703125" style="149" customWidth="1"/>
    <col min="759" max="759" width="9.42578125" style="149" customWidth="1"/>
    <col min="760" max="760" width="9.85546875" style="149" customWidth="1"/>
    <col min="761" max="761" width="10.5703125" style="149" customWidth="1"/>
    <col min="762" max="763" width="9.42578125" style="149" customWidth="1"/>
    <col min="764" max="764" width="10.5703125" style="149" customWidth="1"/>
    <col min="765" max="766" width="9" style="149" customWidth="1"/>
    <col min="767" max="767" width="10.5703125" style="149" customWidth="1"/>
    <col min="768" max="769" width="9.42578125" style="149" customWidth="1"/>
    <col min="770" max="770" width="10.5703125" style="149" customWidth="1"/>
    <col min="771" max="771" width="9.42578125" style="149" customWidth="1"/>
    <col min="772" max="772" width="9.85546875" style="149" customWidth="1"/>
    <col min="773" max="773" width="10.5703125" style="149" customWidth="1"/>
    <col min="774" max="774" width="9" style="149" customWidth="1"/>
    <col min="775" max="775" width="9.85546875" style="149" customWidth="1"/>
    <col min="776" max="776" width="12" style="149" customWidth="1"/>
    <col min="777" max="1007" width="10.7109375" style="149"/>
    <col min="1008" max="1008" width="0.28515625" style="149" customWidth="1"/>
    <col min="1009" max="1009" width="19" style="149" customWidth="1"/>
    <col min="1010" max="1010" width="7.140625" style="149" customWidth="1"/>
    <col min="1011" max="1011" width="41.28515625" style="149" customWidth="1"/>
    <col min="1012" max="1013" width="9" style="149" customWidth="1"/>
    <col min="1014" max="1014" width="10.5703125" style="149" customWidth="1"/>
    <col min="1015" max="1015" width="9.42578125" style="149" customWidth="1"/>
    <col min="1016" max="1016" width="9.85546875" style="149" customWidth="1"/>
    <col min="1017" max="1017" width="10.5703125" style="149" customWidth="1"/>
    <col min="1018" max="1019" width="9.42578125" style="149" customWidth="1"/>
    <col min="1020" max="1020" width="10.5703125" style="149" customWidth="1"/>
    <col min="1021" max="1022" width="9" style="149" customWidth="1"/>
    <col min="1023" max="1023" width="10.5703125" style="149" customWidth="1"/>
    <col min="1024" max="1025" width="9.42578125" style="149" customWidth="1"/>
    <col min="1026" max="1026" width="10.5703125" style="149" customWidth="1"/>
    <col min="1027" max="1027" width="9.42578125" style="149" customWidth="1"/>
    <col min="1028" max="1028" width="9.85546875" style="149" customWidth="1"/>
    <col min="1029" max="1029" width="10.5703125" style="149" customWidth="1"/>
    <col min="1030" max="1030" width="9" style="149" customWidth="1"/>
    <col min="1031" max="1031" width="9.85546875" style="149" customWidth="1"/>
    <col min="1032" max="1032" width="12" style="149" customWidth="1"/>
    <col min="1033" max="1263" width="10.7109375" style="149"/>
    <col min="1264" max="1264" width="0.28515625" style="149" customWidth="1"/>
    <col min="1265" max="1265" width="19" style="149" customWidth="1"/>
    <col min="1266" max="1266" width="7.140625" style="149" customWidth="1"/>
    <col min="1267" max="1267" width="41.28515625" style="149" customWidth="1"/>
    <col min="1268" max="1269" width="9" style="149" customWidth="1"/>
    <col min="1270" max="1270" width="10.5703125" style="149" customWidth="1"/>
    <col min="1271" max="1271" width="9.42578125" style="149" customWidth="1"/>
    <col min="1272" max="1272" width="9.85546875" style="149" customWidth="1"/>
    <col min="1273" max="1273" width="10.5703125" style="149" customWidth="1"/>
    <col min="1274" max="1275" width="9.42578125" style="149" customWidth="1"/>
    <col min="1276" max="1276" width="10.5703125" style="149" customWidth="1"/>
    <col min="1277" max="1278" width="9" style="149" customWidth="1"/>
    <col min="1279" max="1279" width="10.5703125" style="149" customWidth="1"/>
    <col min="1280" max="1281" width="9.42578125" style="149" customWidth="1"/>
    <col min="1282" max="1282" width="10.5703125" style="149" customWidth="1"/>
    <col min="1283" max="1283" width="9.42578125" style="149" customWidth="1"/>
    <col min="1284" max="1284" width="9.85546875" style="149" customWidth="1"/>
    <col min="1285" max="1285" width="10.5703125" style="149" customWidth="1"/>
    <col min="1286" max="1286" width="9" style="149" customWidth="1"/>
    <col min="1287" max="1287" width="9.85546875" style="149" customWidth="1"/>
    <col min="1288" max="1288" width="12" style="149" customWidth="1"/>
    <col min="1289" max="1519" width="10.7109375" style="149"/>
    <col min="1520" max="1520" width="0.28515625" style="149" customWidth="1"/>
    <col min="1521" max="1521" width="19" style="149" customWidth="1"/>
    <col min="1522" max="1522" width="7.140625" style="149" customWidth="1"/>
    <col min="1523" max="1523" width="41.28515625" style="149" customWidth="1"/>
    <col min="1524" max="1525" width="9" style="149" customWidth="1"/>
    <col min="1526" max="1526" width="10.5703125" style="149" customWidth="1"/>
    <col min="1527" max="1527" width="9.42578125" style="149" customWidth="1"/>
    <col min="1528" max="1528" width="9.85546875" style="149" customWidth="1"/>
    <col min="1529" max="1529" width="10.5703125" style="149" customWidth="1"/>
    <col min="1530" max="1531" width="9.42578125" style="149" customWidth="1"/>
    <col min="1532" max="1532" width="10.5703125" style="149" customWidth="1"/>
    <col min="1533" max="1534" width="9" style="149" customWidth="1"/>
    <col min="1535" max="1535" width="10.5703125" style="149" customWidth="1"/>
    <col min="1536" max="1537" width="9.42578125" style="149" customWidth="1"/>
    <col min="1538" max="1538" width="10.5703125" style="149" customWidth="1"/>
    <col min="1539" max="1539" width="9.42578125" style="149" customWidth="1"/>
    <col min="1540" max="1540" width="9.85546875" style="149" customWidth="1"/>
    <col min="1541" max="1541" width="10.5703125" style="149" customWidth="1"/>
    <col min="1542" max="1542" width="9" style="149" customWidth="1"/>
    <col min="1543" max="1543" width="9.85546875" style="149" customWidth="1"/>
    <col min="1544" max="1544" width="12" style="149" customWidth="1"/>
    <col min="1545" max="1775" width="10.7109375" style="149"/>
    <col min="1776" max="1776" width="0.28515625" style="149" customWidth="1"/>
    <col min="1777" max="1777" width="19" style="149" customWidth="1"/>
    <col min="1778" max="1778" width="7.140625" style="149" customWidth="1"/>
    <col min="1779" max="1779" width="41.28515625" style="149" customWidth="1"/>
    <col min="1780" max="1781" width="9" style="149" customWidth="1"/>
    <col min="1782" max="1782" width="10.5703125" style="149" customWidth="1"/>
    <col min="1783" max="1783" width="9.42578125" style="149" customWidth="1"/>
    <col min="1784" max="1784" width="9.85546875" style="149" customWidth="1"/>
    <col min="1785" max="1785" width="10.5703125" style="149" customWidth="1"/>
    <col min="1786" max="1787" width="9.42578125" style="149" customWidth="1"/>
    <col min="1788" max="1788" width="10.5703125" style="149" customWidth="1"/>
    <col min="1789" max="1790" width="9" style="149" customWidth="1"/>
    <col min="1791" max="1791" width="10.5703125" style="149" customWidth="1"/>
    <col min="1792" max="1793" width="9.42578125" style="149" customWidth="1"/>
    <col min="1794" max="1794" width="10.5703125" style="149" customWidth="1"/>
    <col min="1795" max="1795" width="9.42578125" style="149" customWidth="1"/>
    <col min="1796" max="1796" width="9.85546875" style="149" customWidth="1"/>
    <col min="1797" max="1797" width="10.5703125" style="149" customWidth="1"/>
    <col min="1798" max="1798" width="9" style="149" customWidth="1"/>
    <col min="1799" max="1799" width="9.85546875" style="149" customWidth="1"/>
    <col min="1800" max="1800" width="12" style="149" customWidth="1"/>
    <col min="1801" max="2031" width="10.7109375" style="149"/>
    <col min="2032" max="2032" width="0.28515625" style="149" customWidth="1"/>
    <col min="2033" max="2033" width="19" style="149" customWidth="1"/>
    <col min="2034" max="2034" width="7.140625" style="149" customWidth="1"/>
    <col min="2035" max="2035" width="41.28515625" style="149" customWidth="1"/>
    <col min="2036" max="2037" width="9" style="149" customWidth="1"/>
    <col min="2038" max="2038" width="10.5703125" style="149" customWidth="1"/>
    <col min="2039" max="2039" width="9.42578125" style="149" customWidth="1"/>
    <col min="2040" max="2040" width="9.85546875" style="149" customWidth="1"/>
    <col min="2041" max="2041" width="10.5703125" style="149" customWidth="1"/>
    <col min="2042" max="2043" width="9.42578125" style="149" customWidth="1"/>
    <col min="2044" max="2044" width="10.5703125" style="149" customWidth="1"/>
    <col min="2045" max="2046" width="9" style="149" customWidth="1"/>
    <col min="2047" max="2047" width="10.5703125" style="149" customWidth="1"/>
    <col min="2048" max="2049" width="9.42578125" style="149" customWidth="1"/>
    <col min="2050" max="2050" width="10.5703125" style="149" customWidth="1"/>
    <col min="2051" max="2051" width="9.42578125" style="149" customWidth="1"/>
    <col min="2052" max="2052" width="9.85546875" style="149" customWidth="1"/>
    <col min="2053" max="2053" width="10.5703125" style="149" customWidth="1"/>
    <col min="2054" max="2054" width="9" style="149" customWidth="1"/>
    <col min="2055" max="2055" width="9.85546875" style="149" customWidth="1"/>
    <col min="2056" max="2056" width="12" style="149" customWidth="1"/>
    <col min="2057" max="2287" width="10.7109375" style="149"/>
    <col min="2288" max="2288" width="0.28515625" style="149" customWidth="1"/>
    <col min="2289" max="2289" width="19" style="149" customWidth="1"/>
    <col min="2290" max="2290" width="7.140625" style="149" customWidth="1"/>
    <col min="2291" max="2291" width="41.28515625" style="149" customWidth="1"/>
    <col min="2292" max="2293" width="9" style="149" customWidth="1"/>
    <col min="2294" max="2294" width="10.5703125" style="149" customWidth="1"/>
    <col min="2295" max="2295" width="9.42578125" style="149" customWidth="1"/>
    <col min="2296" max="2296" width="9.85546875" style="149" customWidth="1"/>
    <col min="2297" max="2297" width="10.5703125" style="149" customWidth="1"/>
    <col min="2298" max="2299" width="9.42578125" style="149" customWidth="1"/>
    <col min="2300" max="2300" width="10.5703125" style="149" customWidth="1"/>
    <col min="2301" max="2302" width="9" style="149" customWidth="1"/>
    <col min="2303" max="2303" width="10.5703125" style="149" customWidth="1"/>
    <col min="2304" max="2305" width="9.42578125" style="149" customWidth="1"/>
    <col min="2306" max="2306" width="10.5703125" style="149" customWidth="1"/>
    <col min="2307" max="2307" width="9.42578125" style="149" customWidth="1"/>
    <col min="2308" max="2308" width="9.85546875" style="149" customWidth="1"/>
    <col min="2309" max="2309" width="10.5703125" style="149" customWidth="1"/>
    <col min="2310" max="2310" width="9" style="149" customWidth="1"/>
    <col min="2311" max="2311" width="9.85546875" style="149" customWidth="1"/>
    <col min="2312" max="2312" width="12" style="149" customWidth="1"/>
    <col min="2313" max="2543" width="10.7109375" style="149"/>
    <col min="2544" max="2544" width="0.28515625" style="149" customWidth="1"/>
    <col min="2545" max="2545" width="19" style="149" customWidth="1"/>
    <col min="2546" max="2546" width="7.140625" style="149" customWidth="1"/>
    <col min="2547" max="2547" width="41.28515625" style="149" customWidth="1"/>
    <col min="2548" max="2549" width="9" style="149" customWidth="1"/>
    <col min="2550" max="2550" width="10.5703125" style="149" customWidth="1"/>
    <col min="2551" max="2551" width="9.42578125" style="149" customWidth="1"/>
    <col min="2552" max="2552" width="9.85546875" style="149" customWidth="1"/>
    <col min="2553" max="2553" width="10.5703125" style="149" customWidth="1"/>
    <col min="2554" max="2555" width="9.42578125" style="149" customWidth="1"/>
    <col min="2556" max="2556" width="10.5703125" style="149" customWidth="1"/>
    <col min="2557" max="2558" width="9" style="149" customWidth="1"/>
    <col min="2559" max="2559" width="10.5703125" style="149" customWidth="1"/>
    <col min="2560" max="2561" width="9.42578125" style="149" customWidth="1"/>
    <col min="2562" max="2562" width="10.5703125" style="149" customWidth="1"/>
    <col min="2563" max="2563" width="9.42578125" style="149" customWidth="1"/>
    <col min="2564" max="2564" width="9.85546875" style="149" customWidth="1"/>
    <col min="2565" max="2565" width="10.5703125" style="149" customWidth="1"/>
    <col min="2566" max="2566" width="9" style="149" customWidth="1"/>
    <col min="2567" max="2567" width="9.85546875" style="149" customWidth="1"/>
    <col min="2568" max="2568" width="12" style="149" customWidth="1"/>
    <col min="2569" max="2799" width="10.7109375" style="149"/>
    <col min="2800" max="2800" width="0.28515625" style="149" customWidth="1"/>
    <col min="2801" max="2801" width="19" style="149" customWidth="1"/>
    <col min="2802" max="2802" width="7.140625" style="149" customWidth="1"/>
    <col min="2803" max="2803" width="41.28515625" style="149" customWidth="1"/>
    <col min="2804" max="2805" width="9" style="149" customWidth="1"/>
    <col min="2806" max="2806" width="10.5703125" style="149" customWidth="1"/>
    <col min="2807" max="2807" width="9.42578125" style="149" customWidth="1"/>
    <col min="2808" max="2808" width="9.85546875" style="149" customWidth="1"/>
    <col min="2809" max="2809" width="10.5703125" style="149" customWidth="1"/>
    <col min="2810" max="2811" width="9.42578125" style="149" customWidth="1"/>
    <col min="2812" max="2812" width="10.5703125" style="149" customWidth="1"/>
    <col min="2813" max="2814" width="9" style="149" customWidth="1"/>
    <col min="2815" max="2815" width="10.5703125" style="149" customWidth="1"/>
    <col min="2816" max="2817" width="9.42578125" style="149" customWidth="1"/>
    <col min="2818" max="2818" width="10.5703125" style="149" customWidth="1"/>
    <col min="2819" max="2819" width="9.42578125" style="149" customWidth="1"/>
    <col min="2820" max="2820" width="9.85546875" style="149" customWidth="1"/>
    <col min="2821" max="2821" width="10.5703125" style="149" customWidth="1"/>
    <col min="2822" max="2822" width="9" style="149" customWidth="1"/>
    <col min="2823" max="2823" width="9.85546875" style="149" customWidth="1"/>
    <col min="2824" max="2824" width="12" style="149" customWidth="1"/>
    <col min="2825" max="3055" width="10.7109375" style="149"/>
    <col min="3056" max="3056" width="0.28515625" style="149" customWidth="1"/>
    <col min="3057" max="3057" width="19" style="149" customWidth="1"/>
    <col min="3058" max="3058" width="7.140625" style="149" customWidth="1"/>
    <col min="3059" max="3059" width="41.28515625" style="149" customWidth="1"/>
    <col min="3060" max="3061" width="9" style="149" customWidth="1"/>
    <col min="3062" max="3062" width="10.5703125" style="149" customWidth="1"/>
    <col min="3063" max="3063" width="9.42578125" style="149" customWidth="1"/>
    <col min="3064" max="3064" width="9.85546875" style="149" customWidth="1"/>
    <col min="3065" max="3065" width="10.5703125" style="149" customWidth="1"/>
    <col min="3066" max="3067" width="9.42578125" style="149" customWidth="1"/>
    <col min="3068" max="3068" width="10.5703125" style="149" customWidth="1"/>
    <col min="3069" max="3070" width="9" style="149" customWidth="1"/>
    <col min="3071" max="3071" width="10.5703125" style="149" customWidth="1"/>
    <col min="3072" max="3073" width="9.42578125" style="149" customWidth="1"/>
    <col min="3074" max="3074" width="10.5703125" style="149" customWidth="1"/>
    <col min="3075" max="3075" width="9.42578125" style="149" customWidth="1"/>
    <col min="3076" max="3076" width="9.85546875" style="149" customWidth="1"/>
    <col min="3077" max="3077" width="10.5703125" style="149" customWidth="1"/>
    <col min="3078" max="3078" width="9" style="149" customWidth="1"/>
    <col min="3079" max="3079" width="9.85546875" style="149" customWidth="1"/>
    <col min="3080" max="3080" width="12" style="149" customWidth="1"/>
    <col min="3081" max="3311" width="10.7109375" style="149"/>
    <col min="3312" max="3312" width="0.28515625" style="149" customWidth="1"/>
    <col min="3313" max="3313" width="19" style="149" customWidth="1"/>
    <col min="3314" max="3314" width="7.140625" style="149" customWidth="1"/>
    <col min="3315" max="3315" width="41.28515625" style="149" customWidth="1"/>
    <col min="3316" max="3317" width="9" style="149" customWidth="1"/>
    <col min="3318" max="3318" width="10.5703125" style="149" customWidth="1"/>
    <col min="3319" max="3319" width="9.42578125" style="149" customWidth="1"/>
    <col min="3320" max="3320" width="9.85546875" style="149" customWidth="1"/>
    <col min="3321" max="3321" width="10.5703125" style="149" customWidth="1"/>
    <col min="3322" max="3323" width="9.42578125" style="149" customWidth="1"/>
    <col min="3324" max="3324" width="10.5703125" style="149" customWidth="1"/>
    <col min="3325" max="3326" width="9" style="149" customWidth="1"/>
    <col min="3327" max="3327" width="10.5703125" style="149" customWidth="1"/>
    <col min="3328" max="3329" width="9.42578125" style="149" customWidth="1"/>
    <col min="3330" max="3330" width="10.5703125" style="149" customWidth="1"/>
    <col min="3331" max="3331" width="9.42578125" style="149" customWidth="1"/>
    <col min="3332" max="3332" width="9.85546875" style="149" customWidth="1"/>
    <col min="3333" max="3333" width="10.5703125" style="149" customWidth="1"/>
    <col min="3334" max="3334" width="9" style="149" customWidth="1"/>
    <col min="3335" max="3335" width="9.85546875" style="149" customWidth="1"/>
    <col min="3336" max="3336" width="12" style="149" customWidth="1"/>
    <col min="3337" max="3567" width="10.7109375" style="149"/>
    <col min="3568" max="3568" width="0.28515625" style="149" customWidth="1"/>
    <col min="3569" max="3569" width="19" style="149" customWidth="1"/>
    <col min="3570" max="3570" width="7.140625" style="149" customWidth="1"/>
    <col min="3571" max="3571" width="41.28515625" style="149" customWidth="1"/>
    <col min="3572" max="3573" width="9" style="149" customWidth="1"/>
    <col min="3574" max="3574" width="10.5703125" style="149" customWidth="1"/>
    <col min="3575" max="3575" width="9.42578125" style="149" customWidth="1"/>
    <col min="3576" max="3576" width="9.85546875" style="149" customWidth="1"/>
    <col min="3577" max="3577" width="10.5703125" style="149" customWidth="1"/>
    <col min="3578" max="3579" width="9.42578125" style="149" customWidth="1"/>
    <col min="3580" max="3580" width="10.5703125" style="149" customWidth="1"/>
    <col min="3581" max="3582" width="9" style="149" customWidth="1"/>
    <col min="3583" max="3583" width="10.5703125" style="149" customWidth="1"/>
    <col min="3584" max="3585" width="9.42578125" style="149" customWidth="1"/>
    <col min="3586" max="3586" width="10.5703125" style="149" customWidth="1"/>
    <col min="3587" max="3587" width="9.42578125" style="149" customWidth="1"/>
    <col min="3588" max="3588" width="9.85546875" style="149" customWidth="1"/>
    <col min="3589" max="3589" width="10.5703125" style="149" customWidth="1"/>
    <col min="3590" max="3590" width="9" style="149" customWidth="1"/>
    <col min="3591" max="3591" width="9.85546875" style="149" customWidth="1"/>
    <col min="3592" max="3592" width="12" style="149" customWidth="1"/>
    <col min="3593" max="3823" width="10.7109375" style="149"/>
    <col min="3824" max="3824" width="0.28515625" style="149" customWidth="1"/>
    <col min="3825" max="3825" width="19" style="149" customWidth="1"/>
    <col min="3826" max="3826" width="7.140625" style="149" customWidth="1"/>
    <col min="3827" max="3827" width="41.28515625" style="149" customWidth="1"/>
    <col min="3828" max="3829" width="9" style="149" customWidth="1"/>
    <col min="3830" max="3830" width="10.5703125" style="149" customWidth="1"/>
    <col min="3831" max="3831" width="9.42578125" style="149" customWidth="1"/>
    <col min="3832" max="3832" width="9.85546875" style="149" customWidth="1"/>
    <col min="3833" max="3833" width="10.5703125" style="149" customWidth="1"/>
    <col min="3834" max="3835" width="9.42578125" style="149" customWidth="1"/>
    <col min="3836" max="3836" width="10.5703125" style="149" customWidth="1"/>
    <col min="3837" max="3838" width="9" style="149" customWidth="1"/>
    <col min="3839" max="3839" width="10.5703125" style="149" customWidth="1"/>
    <col min="3840" max="3841" width="9.42578125" style="149" customWidth="1"/>
    <col min="3842" max="3842" width="10.5703125" style="149" customWidth="1"/>
    <col min="3843" max="3843" width="9.42578125" style="149" customWidth="1"/>
    <col min="3844" max="3844" width="9.85546875" style="149" customWidth="1"/>
    <col min="3845" max="3845" width="10.5703125" style="149" customWidth="1"/>
    <col min="3846" max="3846" width="9" style="149" customWidth="1"/>
    <col min="3847" max="3847" width="9.85546875" style="149" customWidth="1"/>
    <col min="3848" max="3848" width="12" style="149" customWidth="1"/>
    <col min="3849" max="4079" width="10.7109375" style="149"/>
    <col min="4080" max="4080" width="0.28515625" style="149" customWidth="1"/>
    <col min="4081" max="4081" width="19" style="149" customWidth="1"/>
    <col min="4082" max="4082" width="7.140625" style="149" customWidth="1"/>
    <col min="4083" max="4083" width="41.28515625" style="149" customWidth="1"/>
    <col min="4084" max="4085" width="9" style="149" customWidth="1"/>
    <col min="4086" max="4086" width="10.5703125" style="149" customWidth="1"/>
    <col min="4087" max="4087" width="9.42578125" style="149" customWidth="1"/>
    <col min="4088" max="4088" width="9.85546875" style="149" customWidth="1"/>
    <col min="4089" max="4089" width="10.5703125" style="149" customWidth="1"/>
    <col min="4090" max="4091" width="9.42578125" style="149" customWidth="1"/>
    <col min="4092" max="4092" width="10.5703125" style="149" customWidth="1"/>
    <col min="4093" max="4094" width="9" style="149" customWidth="1"/>
    <col min="4095" max="4095" width="10.5703125" style="149" customWidth="1"/>
    <col min="4096" max="4097" width="9.42578125" style="149" customWidth="1"/>
    <col min="4098" max="4098" width="10.5703125" style="149" customWidth="1"/>
    <col min="4099" max="4099" width="9.42578125" style="149" customWidth="1"/>
    <col min="4100" max="4100" width="9.85546875" style="149" customWidth="1"/>
    <col min="4101" max="4101" width="10.5703125" style="149" customWidth="1"/>
    <col min="4102" max="4102" width="9" style="149" customWidth="1"/>
    <col min="4103" max="4103" width="9.85546875" style="149" customWidth="1"/>
    <col min="4104" max="4104" width="12" style="149" customWidth="1"/>
    <col min="4105" max="4335" width="10.7109375" style="149"/>
    <col min="4336" max="4336" width="0.28515625" style="149" customWidth="1"/>
    <col min="4337" max="4337" width="19" style="149" customWidth="1"/>
    <col min="4338" max="4338" width="7.140625" style="149" customWidth="1"/>
    <col min="4339" max="4339" width="41.28515625" style="149" customWidth="1"/>
    <col min="4340" max="4341" width="9" style="149" customWidth="1"/>
    <col min="4342" max="4342" width="10.5703125" style="149" customWidth="1"/>
    <col min="4343" max="4343" width="9.42578125" style="149" customWidth="1"/>
    <col min="4344" max="4344" width="9.85546875" style="149" customWidth="1"/>
    <col min="4345" max="4345" width="10.5703125" style="149" customWidth="1"/>
    <col min="4346" max="4347" width="9.42578125" style="149" customWidth="1"/>
    <col min="4348" max="4348" width="10.5703125" style="149" customWidth="1"/>
    <col min="4349" max="4350" width="9" style="149" customWidth="1"/>
    <col min="4351" max="4351" width="10.5703125" style="149" customWidth="1"/>
    <col min="4352" max="4353" width="9.42578125" style="149" customWidth="1"/>
    <col min="4354" max="4354" width="10.5703125" style="149" customWidth="1"/>
    <col min="4355" max="4355" width="9.42578125" style="149" customWidth="1"/>
    <col min="4356" max="4356" width="9.85546875" style="149" customWidth="1"/>
    <col min="4357" max="4357" width="10.5703125" style="149" customWidth="1"/>
    <col min="4358" max="4358" width="9" style="149" customWidth="1"/>
    <col min="4359" max="4359" width="9.85546875" style="149" customWidth="1"/>
    <col min="4360" max="4360" width="12" style="149" customWidth="1"/>
    <col min="4361" max="4591" width="10.7109375" style="149"/>
    <col min="4592" max="4592" width="0.28515625" style="149" customWidth="1"/>
    <col min="4593" max="4593" width="19" style="149" customWidth="1"/>
    <col min="4594" max="4594" width="7.140625" style="149" customWidth="1"/>
    <col min="4595" max="4595" width="41.28515625" style="149" customWidth="1"/>
    <col min="4596" max="4597" width="9" style="149" customWidth="1"/>
    <col min="4598" max="4598" width="10.5703125" style="149" customWidth="1"/>
    <col min="4599" max="4599" width="9.42578125" style="149" customWidth="1"/>
    <col min="4600" max="4600" width="9.85546875" style="149" customWidth="1"/>
    <col min="4601" max="4601" width="10.5703125" style="149" customWidth="1"/>
    <col min="4602" max="4603" width="9.42578125" style="149" customWidth="1"/>
    <col min="4604" max="4604" width="10.5703125" style="149" customWidth="1"/>
    <col min="4605" max="4606" width="9" style="149" customWidth="1"/>
    <col min="4607" max="4607" width="10.5703125" style="149" customWidth="1"/>
    <col min="4608" max="4609" width="9.42578125" style="149" customWidth="1"/>
    <col min="4610" max="4610" width="10.5703125" style="149" customWidth="1"/>
    <col min="4611" max="4611" width="9.42578125" style="149" customWidth="1"/>
    <col min="4612" max="4612" width="9.85546875" style="149" customWidth="1"/>
    <col min="4613" max="4613" width="10.5703125" style="149" customWidth="1"/>
    <col min="4614" max="4614" width="9" style="149" customWidth="1"/>
    <col min="4615" max="4615" width="9.85546875" style="149" customWidth="1"/>
    <col min="4616" max="4616" width="12" style="149" customWidth="1"/>
    <col min="4617" max="4847" width="10.7109375" style="149"/>
    <col min="4848" max="4848" width="0.28515625" style="149" customWidth="1"/>
    <col min="4849" max="4849" width="19" style="149" customWidth="1"/>
    <col min="4850" max="4850" width="7.140625" style="149" customWidth="1"/>
    <col min="4851" max="4851" width="41.28515625" style="149" customWidth="1"/>
    <col min="4852" max="4853" width="9" style="149" customWidth="1"/>
    <col min="4854" max="4854" width="10.5703125" style="149" customWidth="1"/>
    <col min="4855" max="4855" width="9.42578125" style="149" customWidth="1"/>
    <col min="4856" max="4856" width="9.85546875" style="149" customWidth="1"/>
    <col min="4857" max="4857" width="10.5703125" style="149" customWidth="1"/>
    <col min="4858" max="4859" width="9.42578125" style="149" customWidth="1"/>
    <col min="4860" max="4860" width="10.5703125" style="149" customWidth="1"/>
    <col min="4861" max="4862" width="9" style="149" customWidth="1"/>
    <col min="4863" max="4863" width="10.5703125" style="149" customWidth="1"/>
    <col min="4864" max="4865" width="9.42578125" style="149" customWidth="1"/>
    <col min="4866" max="4866" width="10.5703125" style="149" customWidth="1"/>
    <col min="4867" max="4867" width="9.42578125" style="149" customWidth="1"/>
    <col min="4868" max="4868" width="9.85546875" style="149" customWidth="1"/>
    <col min="4869" max="4869" width="10.5703125" style="149" customWidth="1"/>
    <col min="4870" max="4870" width="9" style="149" customWidth="1"/>
    <col min="4871" max="4871" width="9.85546875" style="149" customWidth="1"/>
    <col min="4872" max="4872" width="12" style="149" customWidth="1"/>
    <col min="4873" max="5103" width="10.7109375" style="149"/>
    <col min="5104" max="5104" width="0.28515625" style="149" customWidth="1"/>
    <col min="5105" max="5105" width="19" style="149" customWidth="1"/>
    <col min="5106" max="5106" width="7.140625" style="149" customWidth="1"/>
    <col min="5107" max="5107" width="41.28515625" style="149" customWidth="1"/>
    <col min="5108" max="5109" width="9" style="149" customWidth="1"/>
    <col min="5110" max="5110" width="10.5703125" style="149" customWidth="1"/>
    <col min="5111" max="5111" width="9.42578125" style="149" customWidth="1"/>
    <col min="5112" max="5112" width="9.85546875" style="149" customWidth="1"/>
    <col min="5113" max="5113" width="10.5703125" style="149" customWidth="1"/>
    <col min="5114" max="5115" width="9.42578125" style="149" customWidth="1"/>
    <col min="5116" max="5116" width="10.5703125" style="149" customWidth="1"/>
    <col min="5117" max="5118" width="9" style="149" customWidth="1"/>
    <col min="5119" max="5119" width="10.5703125" style="149" customWidth="1"/>
    <col min="5120" max="5121" width="9.42578125" style="149" customWidth="1"/>
    <col min="5122" max="5122" width="10.5703125" style="149" customWidth="1"/>
    <col min="5123" max="5123" width="9.42578125" style="149" customWidth="1"/>
    <col min="5124" max="5124" width="9.85546875" style="149" customWidth="1"/>
    <col min="5125" max="5125" width="10.5703125" style="149" customWidth="1"/>
    <col min="5126" max="5126" width="9" style="149" customWidth="1"/>
    <col min="5127" max="5127" width="9.85546875" style="149" customWidth="1"/>
    <col min="5128" max="5128" width="12" style="149" customWidth="1"/>
    <col min="5129" max="5359" width="10.7109375" style="149"/>
    <col min="5360" max="5360" width="0.28515625" style="149" customWidth="1"/>
    <col min="5361" max="5361" width="19" style="149" customWidth="1"/>
    <col min="5362" max="5362" width="7.140625" style="149" customWidth="1"/>
    <col min="5363" max="5363" width="41.28515625" style="149" customWidth="1"/>
    <col min="5364" max="5365" width="9" style="149" customWidth="1"/>
    <col min="5366" max="5366" width="10.5703125" style="149" customWidth="1"/>
    <col min="5367" max="5367" width="9.42578125" style="149" customWidth="1"/>
    <col min="5368" max="5368" width="9.85546875" style="149" customWidth="1"/>
    <col min="5369" max="5369" width="10.5703125" style="149" customWidth="1"/>
    <col min="5370" max="5371" width="9.42578125" style="149" customWidth="1"/>
    <col min="5372" max="5372" width="10.5703125" style="149" customWidth="1"/>
    <col min="5373" max="5374" width="9" style="149" customWidth="1"/>
    <col min="5375" max="5375" width="10.5703125" style="149" customWidth="1"/>
    <col min="5376" max="5377" width="9.42578125" style="149" customWidth="1"/>
    <col min="5378" max="5378" width="10.5703125" style="149" customWidth="1"/>
    <col min="5379" max="5379" width="9.42578125" style="149" customWidth="1"/>
    <col min="5380" max="5380" width="9.85546875" style="149" customWidth="1"/>
    <col min="5381" max="5381" width="10.5703125" style="149" customWidth="1"/>
    <col min="5382" max="5382" width="9" style="149" customWidth="1"/>
    <col min="5383" max="5383" width="9.85546875" style="149" customWidth="1"/>
    <col min="5384" max="5384" width="12" style="149" customWidth="1"/>
    <col min="5385" max="5615" width="10.7109375" style="149"/>
    <col min="5616" max="5616" width="0.28515625" style="149" customWidth="1"/>
    <col min="5617" max="5617" width="19" style="149" customWidth="1"/>
    <col min="5618" max="5618" width="7.140625" style="149" customWidth="1"/>
    <col min="5619" max="5619" width="41.28515625" style="149" customWidth="1"/>
    <col min="5620" max="5621" width="9" style="149" customWidth="1"/>
    <col min="5622" max="5622" width="10.5703125" style="149" customWidth="1"/>
    <col min="5623" max="5623" width="9.42578125" style="149" customWidth="1"/>
    <col min="5624" max="5624" width="9.85546875" style="149" customWidth="1"/>
    <col min="5625" max="5625" width="10.5703125" style="149" customWidth="1"/>
    <col min="5626" max="5627" width="9.42578125" style="149" customWidth="1"/>
    <col min="5628" max="5628" width="10.5703125" style="149" customWidth="1"/>
    <col min="5629" max="5630" width="9" style="149" customWidth="1"/>
    <col min="5631" max="5631" width="10.5703125" style="149" customWidth="1"/>
    <col min="5632" max="5633" width="9.42578125" style="149" customWidth="1"/>
    <col min="5634" max="5634" width="10.5703125" style="149" customWidth="1"/>
    <col min="5635" max="5635" width="9.42578125" style="149" customWidth="1"/>
    <col min="5636" max="5636" width="9.85546875" style="149" customWidth="1"/>
    <col min="5637" max="5637" width="10.5703125" style="149" customWidth="1"/>
    <col min="5638" max="5638" width="9" style="149" customWidth="1"/>
    <col min="5639" max="5639" width="9.85546875" style="149" customWidth="1"/>
    <col min="5640" max="5640" width="12" style="149" customWidth="1"/>
    <col min="5641" max="5871" width="10.7109375" style="149"/>
    <col min="5872" max="5872" width="0.28515625" style="149" customWidth="1"/>
    <col min="5873" max="5873" width="19" style="149" customWidth="1"/>
    <col min="5874" max="5874" width="7.140625" style="149" customWidth="1"/>
    <col min="5875" max="5875" width="41.28515625" style="149" customWidth="1"/>
    <col min="5876" max="5877" width="9" style="149" customWidth="1"/>
    <col min="5878" max="5878" width="10.5703125" style="149" customWidth="1"/>
    <col min="5879" max="5879" width="9.42578125" style="149" customWidth="1"/>
    <col min="5880" max="5880" width="9.85546875" style="149" customWidth="1"/>
    <col min="5881" max="5881" width="10.5703125" style="149" customWidth="1"/>
    <col min="5882" max="5883" width="9.42578125" style="149" customWidth="1"/>
    <col min="5884" max="5884" width="10.5703125" style="149" customWidth="1"/>
    <col min="5885" max="5886" width="9" style="149" customWidth="1"/>
    <col min="5887" max="5887" width="10.5703125" style="149" customWidth="1"/>
    <col min="5888" max="5889" width="9.42578125" style="149" customWidth="1"/>
    <col min="5890" max="5890" width="10.5703125" style="149" customWidth="1"/>
    <col min="5891" max="5891" width="9.42578125" style="149" customWidth="1"/>
    <col min="5892" max="5892" width="9.85546875" style="149" customWidth="1"/>
    <col min="5893" max="5893" width="10.5703125" style="149" customWidth="1"/>
    <col min="5894" max="5894" width="9" style="149" customWidth="1"/>
    <col min="5895" max="5895" width="9.85546875" style="149" customWidth="1"/>
    <col min="5896" max="5896" width="12" style="149" customWidth="1"/>
    <col min="5897" max="6127" width="10.7109375" style="149"/>
    <col min="6128" max="6128" width="0.28515625" style="149" customWidth="1"/>
    <col min="6129" max="6129" width="19" style="149" customWidth="1"/>
    <col min="6130" max="6130" width="7.140625" style="149" customWidth="1"/>
    <col min="6131" max="6131" width="41.28515625" style="149" customWidth="1"/>
    <col min="6132" max="6133" width="9" style="149" customWidth="1"/>
    <col min="6134" max="6134" width="10.5703125" style="149" customWidth="1"/>
    <col min="6135" max="6135" width="9.42578125" style="149" customWidth="1"/>
    <col min="6136" max="6136" width="9.85546875" style="149" customWidth="1"/>
    <col min="6137" max="6137" width="10.5703125" style="149" customWidth="1"/>
    <col min="6138" max="6139" width="9.42578125" style="149" customWidth="1"/>
    <col min="6140" max="6140" width="10.5703125" style="149" customWidth="1"/>
    <col min="6141" max="6142" width="9" style="149" customWidth="1"/>
    <col min="6143" max="6143" width="10.5703125" style="149" customWidth="1"/>
    <col min="6144" max="6145" width="9.42578125" style="149" customWidth="1"/>
    <col min="6146" max="6146" width="10.5703125" style="149" customWidth="1"/>
    <col min="6147" max="6147" width="9.42578125" style="149" customWidth="1"/>
    <col min="6148" max="6148" width="9.85546875" style="149" customWidth="1"/>
    <col min="6149" max="6149" width="10.5703125" style="149" customWidth="1"/>
    <col min="6150" max="6150" width="9" style="149" customWidth="1"/>
    <col min="6151" max="6151" width="9.85546875" style="149" customWidth="1"/>
    <col min="6152" max="6152" width="12" style="149" customWidth="1"/>
    <col min="6153" max="6383" width="10.7109375" style="149"/>
    <col min="6384" max="6384" width="0.28515625" style="149" customWidth="1"/>
    <col min="6385" max="6385" width="19" style="149" customWidth="1"/>
    <col min="6386" max="6386" width="7.140625" style="149" customWidth="1"/>
    <col min="6387" max="6387" width="41.28515625" style="149" customWidth="1"/>
    <col min="6388" max="6389" width="9" style="149" customWidth="1"/>
    <col min="6390" max="6390" width="10.5703125" style="149" customWidth="1"/>
    <col min="6391" max="6391" width="9.42578125" style="149" customWidth="1"/>
    <col min="6392" max="6392" width="9.85546875" style="149" customWidth="1"/>
    <col min="6393" max="6393" width="10.5703125" style="149" customWidth="1"/>
    <col min="6394" max="6395" width="9.42578125" style="149" customWidth="1"/>
    <col min="6396" max="6396" width="10.5703125" style="149" customWidth="1"/>
    <col min="6397" max="6398" width="9" style="149" customWidth="1"/>
    <col min="6399" max="6399" width="10.5703125" style="149" customWidth="1"/>
    <col min="6400" max="6401" width="9.42578125" style="149" customWidth="1"/>
    <col min="6402" max="6402" width="10.5703125" style="149" customWidth="1"/>
    <col min="6403" max="6403" width="9.42578125" style="149" customWidth="1"/>
    <col min="6404" max="6404" width="9.85546875" style="149" customWidth="1"/>
    <col min="6405" max="6405" width="10.5703125" style="149" customWidth="1"/>
    <col min="6406" max="6406" width="9" style="149" customWidth="1"/>
    <col min="6407" max="6407" width="9.85546875" style="149" customWidth="1"/>
    <col min="6408" max="6408" width="12" style="149" customWidth="1"/>
    <col min="6409" max="6639" width="10.7109375" style="149"/>
    <col min="6640" max="6640" width="0.28515625" style="149" customWidth="1"/>
    <col min="6641" max="6641" width="19" style="149" customWidth="1"/>
    <col min="6642" max="6642" width="7.140625" style="149" customWidth="1"/>
    <col min="6643" max="6643" width="41.28515625" style="149" customWidth="1"/>
    <col min="6644" max="6645" width="9" style="149" customWidth="1"/>
    <col min="6646" max="6646" width="10.5703125" style="149" customWidth="1"/>
    <col min="6647" max="6647" width="9.42578125" style="149" customWidth="1"/>
    <col min="6648" max="6648" width="9.85546875" style="149" customWidth="1"/>
    <col min="6649" max="6649" width="10.5703125" style="149" customWidth="1"/>
    <col min="6650" max="6651" width="9.42578125" style="149" customWidth="1"/>
    <col min="6652" max="6652" width="10.5703125" style="149" customWidth="1"/>
    <col min="6653" max="6654" width="9" style="149" customWidth="1"/>
    <col min="6655" max="6655" width="10.5703125" style="149" customWidth="1"/>
    <col min="6656" max="6657" width="9.42578125" style="149" customWidth="1"/>
    <col min="6658" max="6658" width="10.5703125" style="149" customWidth="1"/>
    <col min="6659" max="6659" width="9.42578125" style="149" customWidth="1"/>
    <col min="6660" max="6660" width="9.85546875" style="149" customWidth="1"/>
    <col min="6661" max="6661" width="10.5703125" style="149" customWidth="1"/>
    <col min="6662" max="6662" width="9" style="149" customWidth="1"/>
    <col min="6663" max="6663" width="9.85546875" style="149" customWidth="1"/>
    <col min="6664" max="6664" width="12" style="149" customWidth="1"/>
    <col min="6665" max="6895" width="10.7109375" style="149"/>
    <col min="6896" max="6896" width="0.28515625" style="149" customWidth="1"/>
    <col min="6897" max="6897" width="19" style="149" customWidth="1"/>
    <col min="6898" max="6898" width="7.140625" style="149" customWidth="1"/>
    <col min="6899" max="6899" width="41.28515625" style="149" customWidth="1"/>
    <col min="6900" max="6901" width="9" style="149" customWidth="1"/>
    <col min="6902" max="6902" width="10.5703125" style="149" customWidth="1"/>
    <col min="6903" max="6903" width="9.42578125" style="149" customWidth="1"/>
    <col min="6904" max="6904" width="9.85546875" style="149" customWidth="1"/>
    <col min="6905" max="6905" width="10.5703125" style="149" customWidth="1"/>
    <col min="6906" max="6907" width="9.42578125" style="149" customWidth="1"/>
    <col min="6908" max="6908" width="10.5703125" style="149" customWidth="1"/>
    <col min="6909" max="6910" width="9" style="149" customWidth="1"/>
    <col min="6911" max="6911" width="10.5703125" style="149" customWidth="1"/>
    <col min="6912" max="6913" width="9.42578125" style="149" customWidth="1"/>
    <col min="6914" max="6914" width="10.5703125" style="149" customWidth="1"/>
    <col min="6915" max="6915" width="9.42578125" style="149" customWidth="1"/>
    <col min="6916" max="6916" width="9.85546875" style="149" customWidth="1"/>
    <col min="6917" max="6917" width="10.5703125" style="149" customWidth="1"/>
    <col min="6918" max="6918" width="9" style="149" customWidth="1"/>
    <col min="6919" max="6919" width="9.85546875" style="149" customWidth="1"/>
    <col min="6920" max="6920" width="12" style="149" customWidth="1"/>
    <col min="6921" max="7151" width="10.7109375" style="149"/>
    <col min="7152" max="7152" width="0.28515625" style="149" customWidth="1"/>
    <col min="7153" max="7153" width="19" style="149" customWidth="1"/>
    <col min="7154" max="7154" width="7.140625" style="149" customWidth="1"/>
    <col min="7155" max="7155" width="41.28515625" style="149" customWidth="1"/>
    <col min="7156" max="7157" width="9" style="149" customWidth="1"/>
    <col min="7158" max="7158" width="10.5703125" style="149" customWidth="1"/>
    <col min="7159" max="7159" width="9.42578125" style="149" customWidth="1"/>
    <col min="7160" max="7160" width="9.85546875" style="149" customWidth="1"/>
    <col min="7161" max="7161" width="10.5703125" style="149" customWidth="1"/>
    <col min="7162" max="7163" width="9.42578125" style="149" customWidth="1"/>
    <col min="7164" max="7164" width="10.5703125" style="149" customWidth="1"/>
    <col min="7165" max="7166" width="9" style="149" customWidth="1"/>
    <col min="7167" max="7167" width="10.5703125" style="149" customWidth="1"/>
    <col min="7168" max="7169" width="9.42578125" style="149" customWidth="1"/>
    <col min="7170" max="7170" width="10.5703125" style="149" customWidth="1"/>
    <col min="7171" max="7171" width="9.42578125" style="149" customWidth="1"/>
    <col min="7172" max="7172" width="9.85546875" style="149" customWidth="1"/>
    <col min="7173" max="7173" width="10.5703125" style="149" customWidth="1"/>
    <col min="7174" max="7174" width="9" style="149" customWidth="1"/>
    <col min="7175" max="7175" width="9.85546875" style="149" customWidth="1"/>
    <col min="7176" max="7176" width="12" style="149" customWidth="1"/>
    <col min="7177" max="7407" width="10.7109375" style="149"/>
    <col min="7408" max="7408" width="0.28515625" style="149" customWidth="1"/>
    <col min="7409" max="7409" width="19" style="149" customWidth="1"/>
    <col min="7410" max="7410" width="7.140625" style="149" customWidth="1"/>
    <col min="7411" max="7411" width="41.28515625" style="149" customWidth="1"/>
    <col min="7412" max="7413" width="9" style="149" customWidth="1"/>
    <col min="7414" max="7414" width="10.5703125" style="149" customWidth="1"/>
    <col min="7415" max="7415" width="9.42578125" style="149" customWidth="1"/>
    <col min="7416" max="7416" width="9.85546875" style="149" customWidth="1"/>
    <col min="7417" max="7417" width="10.5703125" style="149" customWidth="1"/>
    <col min="7418" max="7419" width="9.42578125" style="149" customWidth="1"/>
    <col min="7420" max="7420" width="10.5703125" style="149" customWidth="1"/>
    <col min="7421" max="7422" width="9" style="149" customWidth="1"/>
    <col min="7423" max="7423" width="10.5703125" style="149" customWidth="1"/>
    <col min="7424" max="7425" width="9.42578125" style="149" customWidth="1"/>
    <col min="7426" max="7426" width="10.5703125" style="149" customWidth="1"/>
    <col min="7427" max="7427" width="9.42578125" style="149" customWidth="1"/>
    <col min="7428" max="7428" width="9.85546875" style="149" customWidth="1"/>
    <col min="7429" max="7429" width="10.5703125" style="149" customWidth="1"/>
    <col min="7430" max="7430" width="9" style="149" customWidth="1"/>
    <col min="7431" max="7431" width="9.85546875" style="149" customWidth="1"/>
    <col min="7432" max="7432" width="12" style="149" customWidth="1"/>
    <col min="7433" max="7663" width="10.7109375" style="149"/>
    <col min="7664" max="7664" width="0.28515625" style="149" customWidth="1"/>
    <col min="7665" max="7665" width="19" style="149" customWidth="1"/>
    <col min="7666" max="7666" width="7.140625" style="149" customWidth="1"/>
    <col min="7667" max="7667" width="41.28515625" style="149" customWidth="1"/>
    <col min="7668" max="7669" width="9" style="149" customWidth="1"/>
    <col min="7670" max="7670" width="10.5703125" style="149" customWidth="1"/>
    <col min="7671" max="7671" width="9.42578125" style="149" customWidth="1"/>
    <col min="7672" max="7672" width="9.85546875" style="149" customWidth="1"/>
    <col min="7673" max="7673" width="10.5703125" style="149" customWidth="1"/>
    <col min="7674" max="7675" width="9.42578125" style="149" customWidth="1"/>
    <col min="7676" max="7676" width="10.5703125" style="149" customWidth="1"/>
    <col min="7677" max="7678" width="9" style="149" customWidth="1"/>
    <col min="7679" max="7679" width="10.5703125" style="149" customWidth="1"/>
    <col min="7680" max="7681" width="9.42578125" style="149" customWidth="1"/>
    <col min="7682" max="7682" width="10.5703125" style="149" customWidth="1"/>
    <col min="7683" max="7683" width="9.42578125" style="149" customWidth="1"/>
    <col min="7684" max="7684" width="9.85546875" style="149" customWidth="1"/>
    <col min="7685" max="7685" width="10.5703125" style="149" customWidth="1"/>
    <col min="7686" max="7686" width="9" style="149" customWidth="1"/>
    <col min="7687" max="7687" width="9.85546875" style="149" customWidth="1"/>
    <col min="7688" max="7688" width="12" style="149" customWidth="1"/>
    <col min="7689" max="7919" width="10.7109375" style="149"/>
    <col min="7920" max="7920" width="0.28515625" style="149" customWidth="1"/>
    <col min="7921" max="7921" width="19" style="149" customWidth="1"/>
    <col min="7922" max="7922" width="7.140625" style="149" customWidth="1"/>
    <col min="7923" max="7923" width="41.28515625" style="149" customWidth="1"/>
    <col min="7924" max="7925" width="9" style="149" customWidth="1"/>
    <col min="7926" max="7926" width="10.5703125" style="149" customWidth="1"/>
    <col min="7927" max="7927" width="9.42578125" style="149" customWidth="1"/>
    <col min="7928" max="7928" width="9.85546875" style="149" customWidth="1"/>
    <col min="7929" max="7929" width="10.5703125" style="149" customWidth="1"/>
    <col min="7930" max="7931" width="9.42578125" style="149" customWidth="1"/>
    <col min="7932" max="7932" width="10.5703125" style="149" customWidth="1"/>
    <col min="7933" max="7934" width="9" style="149" customWidth="1"/>
    <col min="7935" max="7935" width="10.5703125" style="149" customWidth="1"/>
    <col min="7936" max="7937" width="9.42578125" style="149" customWidth="1"/>
    <col min="7938" max="7938" width="10.5703125" style="149" customWidth="1"/>
    <col min="7939" max="7939" width="9.42578125" style="149" customWidth="1"/>
    <col min="7940" max="7940" width="9.85546875" style="149" customWidth="1"/>
    <col min="7941" max="7941" width="10.5703125" style="149" customWidth="1"/>
    <col min="7942" max="7942" width="9" style="149" customWidth="1"/>
    <col min="7943" max="7943" width="9.85546875" style="149" customWidth="1"/>
    <col min="7944" max="7944" width="12" style="149" customWidth="1"/>
    <col min="7945" max="8175" width="10.7109375" style="149"/>
    <col min="8176" max="8176" width="0.28515625" style="149" customWidth="1"/>
    <col min="8177" max="8177" width="19" style="149" customWidth="1"/>
    <col min="8178" max="8178" width="7.140625" style="149" customWidth="1"/>
    <col min="8179" max="8179" width="41.28515625" style="149" customWidth="1"/>
    <col min="8180" max="8181" width="9" style="149" customWidth="1"/>
    <col min="8182" max="8182" width="10.5703125" style="149" customWidth="1"/>
    <col min="8183" max="8183" width="9.42578125" style="149" customWidth="1"/>
    <col min="8184" max="8184" width="9.85546875" style="149" customWidth="1"/>
    <col min="8185" max="8185" width="10.5703125" style="149" customWidth="1"/>
    <col min="8186" max="8187" width="9.42578125" style="149" customWidth="1"/>
    <col min="8188" max="8188" width="10.5703125" style="149" customWidth="1"/>
    <col min="8189" max="8190" width="9" style="149" customWidth="1"/>
    <col min="8191" max="8191" width="10.5703125" style="149" customWidth="1"/>
    <col min="8192" max="8193" width="9.42578125" style="149" customWidth="1"/>
    <col min="8194" max="8194" width="10.5703125" style="149" customWidth="1"/>
    <col min="8195" max="8195" width="9.42578125" style="149" customWidth="1"/>
    <col min="8196" max="8196" width="9.85546875" style="149" customWidth="1"/>
    <col min="8197" max="8197" width="10.5703125" style="149" customWidth="1"/>
    <col min="8198" max="8198" width="9" style="149" customWidth="1"/>
    <col min="8199" max="8199" width="9.85546875" style="149" customWidth="1"/>
    <col min="8200" max="8200" width="12" style="149" customWidth="1"/>
    <col min="8201" max="8431" width="10.7109375" style="149"/>
    <col min="8432" max="8432" width="0.28515625" style="149" customWidth="1"/>
    <col min="8433" max="8433" width="19" style="149" customWidth="1"/>
    <col min="8434" max="8434" width="7.140625" style="149" customWidth="1"/>
    <col min="8435" max="8435" width="41.28515625" style="149" customWidth="1"/>
    <col min="8436" max="8437" width="9" style="149" customWidth="1"/>
    <col min="8438" max="8438" width="10.5703125" style="149" customWidth="1"/>
    <col min="8439" max="8439" width="9.42578125" style="149" customWidth="1"/>
    <col min="8440" max="8440" width="9.85546875" style="149" customWidth="1"/>
    <col min="8441" max="8441" width="10.5703125" style="149" customWidth="1"/>
    <col min="8442" max="8443" width="9.42578125" style="149" customWidth="1"/>
    <col min="8444" max="8444" width="10.5703125" style="149" customWidth="1"/>
    <col min="8445" max="8446" width="9" style="149" customWidth="1"/>
    <col min="8447" max="8447" width="10.5703125" style="149" customWidth="1"/>
    <col min="8448" max="8449" width="9.42578125" style="149" customWidth="1"/>
    <col min="8450" max="8450" width="10.5703125" style="149" customWidth="1"/>
    <col min="8451" max="8451" width="9.42578125" style="149" customWidth="1"/>
    <col min="8452" max="8452" width="9.85546875" style="149" customWidth="1"/>
    <col min="8453" max="8453" width="10.5703125" style="149" customWidth="1"/>
    <col min="8454" max="8454" width="9" style="149" customWidth="1"/>
    <col min="8455" max="8455" width="9.85546875" style="149" customWidth="1"/>
    <col min="8456" max="8456" width="12" style="149" customWidth="1"/>
    <col min="8457" max="8687" width="10.7109375" style="149"/>
    <col min="8688" max="8688" width="0.28515625" style="149" customWidth="1"/>
    <col min="8689" max="8689" width="19" style="149" customWidth="1"/>
    <col min="8690" max="8690" width="7.140625" style="149" customWidth="1"/>
    <col min="8691" max="8691" width="41.28515625" style="149" customWidth="1"/>
    <col min="8692" max="8693" width="9" style="149" customWidth="1"/>
    <col min="8694" max="8694" width="10.5703125" style="149" customWidth="1"/>
    <col min="8695" max="8695" width="9.42578125" style="149" customWidth="1"/>
    <col min="8696" max="8696" width="9.85546875" style="149" customWidth="1"/>
    <col min="8697" max="8697" width="10.5703125" style="149" customWidth="1"/>
    <col min="8698" max="8699" width="9.42578125" style="149" customWidth="1"/>
    <col min="8700" max="8700" width="10.5703125" style="149" customWidth="1"/>
    <col min="8701" max="8702" width="9" style="149" customWidth="1"/>
    <col min="8703" max="8703" width="10.5703125" style="149" customWidth="1"/>
    <col min="8704" max="8705" width="9.42578125" style="149" customWidth="1"/>
    <col min="8706" max="8706" width="10.5703125" style="149" customWidth="1"/>
    <col min="8707" max="8707" width="9.42578125" style="149" customWidth="1"/>
    <col min="8708" max="8708" width="9.85546875" style="149" customWidth="1"/>
    <col min="8709" max="8709" width="10.5703125" style="149" customWidth="1"/>
    <col min="8710" max="8710" width="9" style="149" customWidth="1"/>
    <col min="8711" max="8711" width="9.85546875" style="149" customWidth="1"/>
    <col min="8712" max="8712" width="12" style="149" customWidth="1"/>
    <col min="8713" max="8943" width="10.7109375" style="149"/>
    <col min="8944" max="8944" width="0.28515625" style="149" customWidth="1"/>
    <col min="8945" max="8945" width="19" style="149" customWidth="1"/>
    <col min="8946" max="8946" width="7.140625" style="149" customWidth="1"/>
    <col min="8947" max="8947" width="41.28515625" style="149" customWidth="1"/>
    <col min="8948" max="8949" width="9" style="149" customWidth="1"/>
    <col min="8950" max="8950" width="10.5703125" style="149" customWidth="1"/>
    <col min="8951" max="8951" width="9.42578125" style="149" customWidth="1"/>
    <col min="8952" max="8952" width="9.85546875" style="149" customWidth="1"/>
    <col min="8953" max="8953" width="10.5703125" style="149" customWidth="1"/>
    <col min="8954" max="8955" width="9.42578125" style="149" customWidth="1"/>
    <col min="8956" max="8956" width="10.5703125" style="149" customWidth="1"/>
    <col min="8957" max="8958" width="9" style="149" customWidth="1"/>
    <col min="8959" max="8959" width="10.5703125" style="149" customWidth="1"/>
    <col min="8960" max="8961" width="9.42578125" style="149" customWidth="1"/>
    <col min="8962" max="8962" width="10.5703125" style="149" customWidth="1"/>
    <col min="8963" max="8963" width="9.42578125" style="149" customWidth="1"/>
    <col min="8964" max="8964" width="9.85546875" style="149" customWidth="1"/>
    <col min="8965" max="8965" width="10.5703125" style="149" customWidth="1"/>
    <col min="8966" max="8966" width="9" style="149" customWidth="1"/>
    <col min="8967" max="8967" width="9.85546875" style="149" customWidth="1"/>
    <col min="8968" max="8968" width="12" style="149" customWidth="1"/>
    <col min="8969" max="9199" width="10.7109375" style="149"/>
    <col min="9200" max="9200" width="0.28515625" style="149" customWidth="1"/>
    <col min="9201" max="9201" width="19" style="149" customWidth="1"/>
    <col min="9202" max="9202" width="7.140625" style="149" customWidth="1"/>
    <col min="9203" max="9203" width="41.28515625" style="149" customWidth="1"/>
    <col min="9204" max="9205" width="9" style="149" customWidth="1"/>
    <col min="9206" max="9206" width="10.5703125" style="149" customWidth="1"/>
    <col min="9207" max="9207" width="9.42578125" style="149" customWidth="1"/>
    <col min="9208" max="9208" width="9.85546875" style="149" customWidth="1"/>
    <col min="9209" max="9209" width="10.5703125" style="149" customWidth="1"/>
    <col min="9210" max="9211" width="9.42578125" style="149" customWidth="1"/>
    <col min="9212" max="9212" width="10.5703125" style="149" customWidth="1"/>
    <col min="9213" max="9214" width="9" style="149" customWidth="1"/>
    <col min="9215" max="9215" width="10.5703125" style="149" customWidth="1"/>
    <col min="9216" max="9217" width="9.42578125" style="149" customWidth="1"/>
    <col min="9218" max="9218" width="10.5703125" style="149" customWidth="1"/>
    <col min="9219" max="9219" width="9.42578125" style="149" customWidth="1"/>
    <col min="9220" max="9220" width="9.85546875" style="149" customWidth="1"/>
    <col min="9221" max="9221" width="10.5703125" style="149" customWidth="1"/>
    <col min="9222" max="9222" width="9" style="149" customWidth="1"/>
    <col min="9223" max="9223" width="9.85546875" style="149" customWidth="1"/>
    <col min="9224" max="9224" width="12" style="149" customWidth="1"/>
    <col min="9225" max="9455" width="10.7109375" style="149"/>
    <col min="9456" max="9456" width="0.28515625" style="149" customWidth="1"/>
    <col min="9457" max="9457" width="19" style="149" customWidth="1"/>
    <col min="9458" max="9458" width="7.140625" style="149" customWidth="1"/>
    <col min="9459" max="9459" width="41.28515625" style="149" customWidth="1"/>
    <col min="9460" max="9461" width="9" style="149" customWidth="1"/>
    <col min="9462" max="9462" width="10.5703125" style="149" customWidth="1"/>
    <col min="9463" max="9463" width="9.42578125" style="149" customWidth="1"/>
    <col min="9464" max="9464" width="9.85546875" style="149" customWidth="1"/>
    <col min="9465" max="9465" width="10.5703125" style="149" customWidth="1"/>
    <col min="9466" max="9467" width="9.42578125" style="149" customWidth="1"/>
    <col min="9468" max="9468" width="10.5703125" style="149" customWidth="1"/>
    <col min="9469" max="9470" width="9" style="149" customWidth="1"/>
    <col min="9471" max="9471" width="10.5703125" style="149" customWidth="1"/>
    <col min="9472" max="9473" width="9.42578125" style="149" customWidth="1"/>
    <col min="9474" max="9474" width="10.5703125" style="149" customWidth="1"/>
    <col min="9475" max="9475" width="9.42578125" style="149" customWidth="1"/>
    <col min="9476" max="9476" width="9.85546875" style="149" customWidth="1"/>
    <col min="9477" max="9477" width="10.5703125" style="149" customWidth="1"/>
    <col min="9478" max="9478" width="9" style="149" customWidth="1"/>
    <col min="9479" max="9479" width="9.85546875" style="149" customWidth="1"/>
    <col min="9480" max="9480" width="12" style="149" customWidth="1"/>
    <col min="9481" max="9711" width="10.7109375" style="149"/>
    <col min="9712" max="9712" width="0.28515625" style="149" customWidth="1"/>
    <col min="9713" max="9713" width="19" style="149" customWidth="1"/>
    <col min="9714" max="9714" width="7.140625" style="149" customWidth="1"/>
    <col min="9715" max="9715" width="41.28515625" style="149" customWidth="1"/>
    <col min="9716" max="9717" width="9" style="149" customWidth="1"/>
    <col min="9718" max="9718" width="10.5703125" style="149" customWidth="1"/>
    <col min="9719" max="9719" width="9.42578125" style="149" customWidth="1"/>
    <col min="9720" max="9720" width="9.85546875" style="149" customWidth="1"/>
    <col min="9721" max="9721" width="10.5703125" style="149" customWidth="1"/>
    <col min="9722" max="9723" width="9.42578125" style="149" customWidth="1"/>
    <col min="9724" max="9724" width="10.5703125" style="149" customWidth="1"/>
    <col min="9725" max="9726" width="9" style="149" customWidth="1"/>
    <col min="9727" max="9727" width="10.5703125" style="149" customWidth="1"/>
    <col min="9728" max="9729" width="9.42578125" style="149" customWidth="1"/>
    <col min="9730" max="9730" width="10.5703125" style="149" customWidth="1"/>
    <col min="9731" max="9731" width="9.42578125" style="149" customWidth="1"/>
    <col min="9732" max="9732" width="9.85546875" style="149" customWidth="1"/>
    <col min="9733" max="9733" width="10.5703125" style="149" customWidth="1"/>
    <col min="9734" max="9734" width="9" style="149" customWidth="1"/>
    <col min="9735" max="9735" width="9.85546875" style="149" customWidth="1"/>
    <col min="9736" max="9736" width="12" style="149" customWidth="1"/>
    <col min="9737" max="9967" width="10.7109375" style="149"/>
    <col min="9968" max="9968" width="0.28515625" style="149" customWidth="1"/>
    <col min="9969" max="9969" width="19" style="149" customWidth="1"/>
    <col min="9970" max="9970" width="7.140625" style="149" customWidth="1"/>
    <col min="9971" max="9971" width="41.28515625" style="149" customWidth="1"/>
    <col min="9972" max="9973" width="9" style="149" customWidth="1"/>
    <col min="9974" max="9974" width="10.5703125" style="149" customWidth="1"/>
    <col min="9975" max="9975" width="9.42578125" style="149" customWidth="1"/>
    <col min="9976" max="9976" width="9.85546875" style="149" customWidth="1"/>
    <col min="9977" max="9977" width="10.5703125" style="149" customWidth="1"/>
    <col min="9978" max="9979" width="9.42578125" style="149" customWidth="1"/>
    <col min="9980" max="9980" width="10.5703125" style="149" customWidth="1"/>
    <col min="9981" max="9982" width="9" style="149" customWidth="1"/>
    <col min="9983" max="9983" width="10.5703125" style="149" customWidth="1"/>
    <col min="9984" max="9985" width="9.42578125" style="149" customWidth="1"/>
    <col min="9986" max="9986" width="10.5703125" style="149" customWidth="1"/>
    <col min="9987" max="9987" width="9.42578125" style="149" customWidth="1"/>
    <col min="9988" max="9988" width="9.85546875" style="149" customWidth="1"/>
    <col min="9989" max="9989" width="10.5703125" style="149" customWidth="1"/>
    <col min="9990" max="9990" width="9" style="149" customWidth="1"/>
    <col min="9991" max="9991" width="9.85546875" style="149" customWidth="1"/>
    <col min="9992" max="9992" width="12" style="149" customWidth="1"/>
    <col min="9993" max="10223" width="10.7109375" style="149"/>
    <col min="10224" max="10224" width="0.28515625" style="149" customWidth="1"/>
    <col min="10225" max="10225" width="19" style="149" customWidth="1"/>
    <col min="10226" max="10226" width="7.140625" style="149" customWidth="1"/>
    <col min="10227" max="10227" width="41.28515625" style="149" customWidth="1"/>
    <col min="10228" max="10229" width="9" style="149" customWidth="1"/>
    <col min="10230" max="10230" width="10.5703125" style="149" customWidth="1"/>
    <col min="10231" max="10231" width="9.42578125" style="149" customWidth="1"/>
    <col min="10232" max="10232" width="9.85546875" style="149" customWidth="1"/>
    <col min="10233" max="10233" width="10.5703125" style="149" customWidth="1"/>
    <col min="10234" max="10235" width="9.42578125" style="149" customWidth="1"/>
    <col min="10236" max="10236" width="10.5703125" style="149" customWidth="1"/>
    <col min="10237" max="10238" width="9" style="149" customWidth="1"/>
    <col min="10239" max="10239" width="10.5703125" style="149" customWidth="1"/>
    <col min="10240" max="10241" width="9.42578125" style="149" customWidth="1"/>
    <col min="10242" max="10242" width="10.5703125" style="149" customWidth="1"/>
    <col min="10243" max="10243" width="9.42578125" style="149" customWidth="1"/>
    <col min="10244" max="10244" width="9.85546875" style="149" customWidth="1"/>
    <col min="10245" max="10245" width="10.5703125" style="149" customWidth="1"/>
    <col min="10246" max="10246" width="9" style="149" customWidth="1"/>
    <col min="10247" max="10247" width="9.85546875" style="149" customWidth="1"/>
    <col min="10248" max="10248" width="12" style="149" customWidth="1"/>
    <col min="10249" max="10479" width="10.7109375" style="149"/>
    <col min="10480" max="10480" width="0.28515625" style="149" customWidth="1"/>
    <col min="10481" max="10481" width="19" style="149" customWidth="1"/>
    <col min="10482" max="10482" width="7.140625" style="149" customWidth="1"/>
    <col min="10483" max="10483" width="41.28515625" style="149" customWidth="1"/>
    <col min="10484" max="10485" width="9" style="149" customWidth="1"/>
    <col min="10486" max="10486" width="10.5703125" style="149" customWidth="1"/>
    <col min="10487" max="10487" width="9.42578125" style="149" customWidth="1"/>
    <col min="10488" max="10488" width="9.85546875" style="149" customWidth="1"/>
    <col min="10489" max="10489" width="10.5703125" style="149" customWidth="1"/>
    <col min="10490" max="10491" width="9.42578125" style="149" customWidth="1"/>
    <col min="10492" max="10492" width="10.5703125" style="149" customWidth="1"/>
    <col min="10493" max="10494" width="9" style="149" customWidth="1"/>
    <col min="10495" max="10495" width="10.5703125" style="149" customWidth="1"/>
    <col min="10496" max="10497" width="9.42578125" style="149" customWidth="1"/>
    <col min="10498" max="10498" width="10.5703125" style="149" customWidth="1"/>
    <col min="10499" max="10499" width="9.42578125" style="149" customWidth="1"/>
    <col min="10500" max="10500" width="9.85546875" style="149" customWidth="1"/>
    <col min="10501" max="10501" width="10.5703125" style="149" customWidth="1"/>
    <col min="10502" max="10502" width="9" style="149" customWidth="1"/>
    <col min="10503" max="10503" width="9.85546875" style="149" customWidth="1"/>
    <col min="10504" max="10504" width="12" style="149" customWidth="1"/>
    <col min="10505" max="10735" width="10.7109375" style="149"/>
    <col min="10736" max="10736" width="0.28515625" style="149" customWidth="1"/>
    <col min="10737" max="10737" width="19" style="149" customWidth="1"/>
    <col min="10738" max="10738" width="7.140625" style="149" customWidth="1"/>
    <col min="10739" max="10739" width="41.28515625" style="149" customWidth="1"/>
    <col min="10740" max="10741" width="9" style="149" customWidth="1"/>
    <col min="10742" max="10742" width="10.5703125" style="149" customWidth="1"/>
    <col min="10743" max="10743" width="9.42578125" style="149" customWidth="1"/>
    <col min="10744" max="10744" width="9.85546875" style="149" customWidth="1"/>
    <col min="10745" max="10745" width="10.5703125" style="149" customWidth="1"/>
    <col min="10746" max="10747" width="9.42578125" style="149" customWidth="1"/>
    <col min="10748" max="10748" width="10.5703125" style="149" customWidth="1"/>
    <col min="10749" max="10750" width="9" style="149" customWidth="1"/>
    <col min="10751" max="10751" width="10.5703125" style="149" customWidth="1"/>
    <col min="10752" max="10753" width="9.42578125" style="149" customWidth="1"/>
    <col min="10754" max="10754" width="10.5703125" style="149" customWidth="1"/>
    <col min="10755" max="10755" width="9.42578125" style="149" customWidth="1"/>
    <col min="10756" max="10756" width="9.85546875" style="149" customWidth="1"/>
    <col min="10757" max="10757" width="10.5703125" style="149" customWidth="1"/>
    <col min="10758" max="10758" width="9" style="149" customWidth="1"/>
    <col min="10759" max="10759" width="9.85546875" style="149" customWidth="1"/>
    <col min="10760" max="10760" width="12" style="149" customWidth="1"/>
    <col min="10761" max="10991" width="10.7109375" style="149"/>
    <col min="10992" max="10992" width="0.28515625" style="149" customWidth="1"/>
    <col min="10993" max="10993" width="19" style="149" customWidth="1"/>
    <col min="10994" max="10994" width="7.140625" style="149" customWidth="1"/>
    <col min="10995" max="10995" width="41.28515625" style="149" customWidth="1"/>
    <col min="10996" max="10997" width="9" style="149" customWidth="1"/>
    <col min="10998" max="10998" width="10.5703125" style="149" customWidth="1"/>
    <col min="10999" max="10999" width="9.42578125" style="149" customWidth="1"/>
    <col min="11000" max="11000" width="9.85546875" style="149" customWidth="1"/>
    <col min="11001" max="11001" width="10.5703125" style="149" customWidth="1"/>
    <col min="11002" max="11003" width="9.42578125" style="149" customWidth="1"/>
    <col min="11004" max="11004" width="10.5703125" style="149" customWidth="1"/>
    <col min="11005" max="11006" width="9" style="149" customWidth="1"/>
    <col min="11007" max="11007" width="10.5703125" style="149" customWidth="1"/>
    <col min="11008" max="11009" width="9.42578125" style="149" customWidth="1"/>
    <col min="11010" max="11010" width="10.5703125" style="149" customWidth="1"/>
    <col min="11011" max="11011" width="9.42578125" style="149" customWidth="1"/>
    <col min="11012" max="11012" width="9.85546875" style="149" customWidth="1"/>
    <col min="11013" max="11013" width="10.5703125" style="149" customWidth="1"/>
    <col min="11014" max="11014" width="9" style="149" customWidth="1"/>
    <col min="11015" max="11015" width="9.85546875" style="149" customWidth="1"/>
    <col min="11016" max="11016" width="12" style="149" customWidth="1"/>
    <col min="11017" max="11247" width="10.7109375" style="149"/>
    <col min="11248" max="11248" width="0.28515625" style="149" customWidth="1"/>
    <col min="11249" max="11249" width="19" style="149" customWidth="1"/>
    <col min="11250" max="11250" width="7.140625" style="149" customWidth="1"/>
    <col min="11251" max="11251" width="41.28515625" style="149" customWidth="1"/>
    <col min="11252" max="11253" width="9" style="149" customWidth="1"/>
    <col min="11254" max="11254" width="10.5703125" style="149" customWidth="1"/>
    <col min="11255" max="11255" width="9.42578125" style="149" customWidth="1"/>
    <col min="11256" max="11256" width="9.85546875" style="149" customWidth="1"/>
    <col min="11257" max="11257" width="10.5703125" style="149" customWidth="1"/>
    <col min="11258" max="11259" width="9.42578125" style="149" customWidth="1"/>
    <col min="11260" max="11260" width="10.5703125" style="149" customWidth="1"/>
    <col min="11261" max="11262" width="9" style="149" customWidth="1"/>
    <col min="11263" max="11263" width="10.5703125" style="149" customWidth="1"/>
    <col min="11264" max="11265" width="9.42578125" style="149" customWidth="1"/>
    <col min="11266" max="11266" width="10.5703125" style="149" customWidth="1"/>
    <col min="11267" max="11267" width="9.42578125" style="149" customWidth="1"/>
    <col min="11268" max="11268" width="9.85546875" style="149" customWidth="1"/>
    <col min="11269" max="11269" width="10.5703125" style="149" customWidth="1"/>
    <col min="11270" max="11270" width="9" style="149" customWidth="1"/>
    <col min="11271" max="11271" width="9.85546875" style="149" customWidth="1"/>
    <col min="11272" max="11272" width="12" style="149" customWidth="1"/>
    <col min="11273" max="11503" width="10.7109375" style="149"/>
    <col min="11504" max="11504" width="0.28515625" style="149" customWidth="1"/>
    <col min="11505" max="11505" width="19" style="149" customWidth="1"/>
    <col min="11506" max="11506" width="7.140625" style="149" customWidth="1"/>
    <col min="11507" max="11507" width="41.28515625" style="149" customWidth="1"/>
    <col min="11508" max="11509" width="9" style="149" customWidth="1"/>
    <col min="11510" max="11510" width="10.5703125" style="149" customWidth="1"/>
    <col min="11511" max="11511" width="9.42578125" style="149" customWidth="1"/>
    <col min="11512" max="11512" width="9.85546875" style="149" customWidth="1"/>
    <col min="11513" max="11513" width="10.5703125" style="149" customWidth="1"/>
    <col min="11514" max="11515" width="9.42578125" style="149" customWidth="1"/>
    <col min="11516" max="11516" width="10.5703125" style="149" customWidth="1"/>
    <col min="11517" max="11518" width="9" style="149" customWidth="1"/>
    <col min="11519" max="11519" width="10.5703125" style="149" customWidth="1"/>
    <col min="11520" max="11521" width="9.42578125" style="149" customWidth="1"/>
    <col min="11522" max="11522" width="10.5703125" style="149" customWidth="1"/>
    <col min="11523" max="11523" width="9.42578125" style="149" customWidth="1"/>
    <col min="11524" max="11524" width="9.85546875" style="149" customWidth="1"/>
    <col min="11525" max="11525" width="10.5703125" style="149" customWidth="1"/>
    <col min="11526" max="11526" width="9" style="149" customWidth="1"/>
    <col min="11527" max="11527" width="9.85546875" style="149" customWidth="1"/>
    <col min="11528" max="11528" width="12" style="149" customWidth="1"/>
    <col min="11529" max="11759" width="10.7109375" style="149"/>
    <col min="11760" max="11760" width="0.28515625" style="149" customWidth="1"/>
    <col min="11761" max="11761" width="19" style="149" customWidth="1"/>
    <col min="11762" max="11762" width="7.140625" style="149" customWidth="1"/>
    <col min="11763" max="11763" width="41.28515625" style="149" customWidth="1"/>
    <col min="11764" max="11765" width="9" style="149" customWidth="1"/>
    <col min="11766" max="11766" width="10.5703125" style="149" customWidth="1"/>
    <col min="11767" max="11767" width="9.42578125" style="149" customWidth="1"/>
    <col min="11768" max="11768" width="9.85546875" style="149" customWidth="1"/>
    <col min="11769" max="11769" width="10.5703125" style="149" customWidth="1"/>
    <col min="11770" max="11771" width="9.42578125" style="149" customWidth="1"/>
    <col min="11772" max="11772" width="10.5703125" style="149" customWidth="1"/>
    <col min="11773" max="11774" width="9" style="149" customWidth="1"/>
    <col min="11775" max="11775" width="10.5703125" style="149" customWidth="1"/>
    <col min="11776" max="11777" width="9.42578125" style="149" customWidth="1"/>
    <col min="11778" max="11778" width="10.5703125" style="149" customWidth="1"/>
    <col min="11779" max="11779" width="9.42578125" style="149" customWidth="1"/>
    <col min="11780" max="11780" width="9.85546875" style="149" customWidth="1"/>
    <col min="11781" max="11781" width="10.5703125" style="149" customWidth="1"/>
    <col min="11782" max="11782" width="9" style="149" customWidth="1"/>
    <col min="11783" max="11783" width="9.85546875" style="149" customWidth="1"/>
    <col min="11784" max="11784" width="12" style="149" customWidth="1"/>
    <col min="11785" max="12015" width="10.7109375" style="149"/>
    <col min="12016" max="12016" width="0.28515625" style="149" customWidth="1"/>
    <col min="12017" max="12017" width="19" style="149" customWidth="1"/>
    <col min="12018" max="12018" width="7.140625" style="149" customWidth="1"/>
    <col min="12019" max="12019" width="41.28515625" style="149" customWidth="1"/>
    <col min="12020" max="12021" width="9" style="149" customWidth="1"/>
    <col min="12022" max="12022" width="10.5703125" style="149" customWidth="1"/>
    <col min="12023" max="12023" width="9.42578125" style="149" customWidth="1"/>
    <col min="12024" max="12024" width="9.85546875" style="149" customWidth="1"/>
    <col min="12025" max="12025" width="10.5703125" style="149" customWidth="1"/>
    <col min="12026" max="12027" width="9.42578125" style="149" customWidth="1"/>
    <col min="12028" max="12028" width="10.5703125" style="149" customWidth="1"/>
    <col min="12029" max="12030" width="9" style="149" customWidth="1"/>
    <col min="12031" max="12031" width="10.5703125" style="149" customWidth="1"/>
    <col min="12032" max="12033" width="9.42578125" style="149" customWidth="1"/>
    <col min="12034" max="12034" width="10.5703125" style="149" customWidth="1"/>
    <col min="12035" max="12035" width="9.42578125" style="149" customWidth="1"/>
    <col min="12036" max="12036" width="9.85546875" style="149" customWidth="1"/>
    <col min="12037" max="12037" width="10.5703125" style="149" customWidth="1"/>
    <col min="12038" max="12038" width="9" style="149" customWidth="1"/>
    <col min="12039" max="12039" width="9.85546875" style="149" customWidth="1"/>
    <col min="12040" max="12040" width="12" style="149" customWidth="1"/>
    <col min="12041" max="12271" width="10.7109375" style="149"/>
    <col min="12272" max="12272" width="0.28515625" style="149" customWidth="1"/>
    <col min="12273" max="12273" width="19" style="149" customWidth="1"/>
    <col min="12274" max="12274" width="7.140625" style="149" customWidth="1"/>
    <col min="12275" max="12275" width="41.28515625" style="149" customWidth="1"/>
    <col min="12276" max="12277" width="9" style="149" customWidth="1"/>
    <col min="12278" max="12278" width="10.5703125" style="149" customWidth="1"/>
    <col min="12279" max="12279" width="9.42578125" style="149" customWidth="1"/>
    <col min="12280" max="12280" width="9.85546875" style="149" customWidth="1"/>
    <col min="12281" max="12281" width="10.5703125" style="149" customWidth="1"/>
    <col min="12282" max="12283" width="9.42578125" style="149" customWidth="1"/>
    <col min="12284" max="12284" width="10.5703125" style="149" customWidth="1"/>
    <col min="12285" max="12286" width="9" style="149" customWidth="1"/>
    <col min="12287" max="12287" width="10.5703125" style="149" customWidth="1"/>
    <col min="12288" max="12289" width="9.42578125" style="149" customWidth="1"/>
    <col min="12290" max="12290" width="10.5703125" style="149" customWidth="1"/>
    <col min="12291" max="12291" width="9.42578125" style="149" customWidth="1"/>
    <col min="12292" max="12292" width="9.85546875" style="149" customWidth="1"/>
    <col min="12293" max="12293" width="10.5703125" style="149" customWidth="1"/>
    <col min="12294" max="12294" width="9" style="149" customWidth="1"/>
    <col min="12295" max="12295" width="9.85546875" style="149" customWidth="1"/>
    <col min="12296" max="12296" width="12" style="149" customWidth="1"/>
    <col min="12297" max="12527" width="10.7109375" style="149"/>
    <col min="12528" max="12528" width="0.28515625" style="149" customWidth="1"/>
    <col min="12529" max="12529" width="19" style="149" customWidth="1"/>
    <col min="12530" max="12530" width="7.140625" style="149" customWidth="1"/>
    <col min="12531" max="12531" width="41.28515625" style="149" customWidth="1"/>
    <col min="12532" max="12533" width="9" style="149" customWidth="1"/>
    <col min="12534" max="12534" width="10.5703125" style="149" customWidth="1"/>
    <col min="12535" max="12535" width="9.42578125" style="149" customWidth="1"/>
    <col min="12536" max="12536" width="9.85546875" style="149" customWidth="1"/>
    <col min="12537" max="12537" width="10.5703125" style="149" customWidth="1"/>
    <col min="12538" max="12539" width="9.42578125" style="149" customWidth="1"/>
    <col min="12540" max="12540" width="10.5703125" style="149" customWidth="1"/>
    <col min="12541" max="12542" width="9" style="149" customWidth="1"/>
    <col min="12543" max="12543" width="10.5703125" style="149" customWidth="1"/>
    <col min="12544" max="12545" width="9.42578125" style="149" customWidth="1"/>
    <col min="12546" max="12546" width="10.5703125" style="149" customWidth="1"/>
    <col min="12547" max="12547" width="9.42578125" style="149" customWidth="1"/>
    <col min="12548" max="12548" width="9.85546875" style="149" customWidth="1"/>
    <col min="12549" max="12549" width="10.5703125" style="149" customWidth="1"/>
    <col min="12550" max="12550" width="9" style="149" customWidth="1"/>
    <col min="12551" max="12551" width="9.85546875" style="149" customWidth="1"/>
    <col min="12552" max="12552" width="12" style="149" customWidth="1"/>
    <col min="12553" max="12783" width="10.7109375" style="149"/>
    <col min="12784" max="12784" width="0.28515625" style="149" customWidth="1"/>
    <col min="12785" max="12785" width="19" style="149" customWidth="1"/>
    <col min="12786" max="12786" width="7.140625" style="149" customWidth="1"/>
    <col min="12787" max="12787" width="41.28515625" style="149" customWidth="1"/>
    <col min="12788" max="12789" width="9" style="149" customWidth="1"/>
    <col min="12790" max="12790" width="10.5703125" style="149" customWidth="1"/>
    <col min="12791" max="12791" width="9.42578125" style="149" customWidth="1"/>
    <col min="12792" max="12792" width="9.85546875" style="149" customWidth="1"/>
    <col min="12793" max="12793" width="10.5703125" style="149" customWidth="1"/>
    <col min="12794" max="12795" width="9.42578125" style="149" customWidth="1"/>
    <col min="12796" max="12796" width="10.5703125" style="149" customWidth="1"/>
    <col min="12797" max="12798" width="9" style="149" customWidth="1"/>
    <col min="12799" max="12799" width="10.5703125" style="149" customWidth="1"/>
    <col min="12800" max="12801" width="9.42578125" style="149" customWidth="1"/>
    <col min="12802" max="12802" width="10.5703125" style="149" customWidth="1"/>
    <col min="12803" max="12803" width="9.42578125" style="149" customWidth="1"/>
    <col min="12804" max="12804" width="9.85546875" style="149" customWidth="1"/>
    <col min="12805" max="12805" width="10.5703125" style="149" customWidth="1"/>
    <col min="12806" max="12806" width="9" style="149" customWidth="1"/>
    <col min="12807" max="12807" width="9.85546875" style="149" customWidth="1"/>
    <col min="12808" max="12808" width="12" style="149" customWidth="1"/>
    <col min="12809" max="13039" width="10.7109375" style="149"/>
    <col min="13040" max="13040" width="0.28515625" style="149" customWidth="1"/>
    <col min="13041" max="13041" width="19" style="149" customWidth="1"/>
    <col min="13042" max="13042" width="7.140625" style="149" customWidth="1"/>
    <col min="13043" max="13043" width="41.28515625" style="149" customWidth="1"/>
    <col min="13044" max="13045" width="9" style="149" customWidth="1"/>
    <col min="13046" max="13046" width="10.5703125" style="149" customWidth="1"/>
    <col min="13047" max="13047" width="9.42578125" style="149" customWidth="1"/>
    <col min="13048" max="13048" width="9.85546875" style="149" customWidth="1"/>
    <col min="13049" max="13049" width="10.5703125" style="149" customWidth="1"/>
    <col min="13050" max="13051" width="9.42578125" style="149" customWidth="1"/>
    <col min="13052" max="13052" width="10.5703125" style="149" customWidth="1"/>
    <col min="13053" max="13054" width="9" style="149" customWidth="1"/>
    <col min="13055" max="13055" width="10.5703125" style="149" customWidth="1"/>
    <col min="13056" max="13057" width="9.42578125" style="149" customWidth="1"/>
    <col min="13058" max="13058" width="10.5703125" style="149" customWidth="1"/>
    <col min="13059" max="13059" width="9.42578125" style="149" customWidth="1"/>
    <col min="13060" max="13060" width="9.85546875" style="149" customWidth="1"/>
    <col min="13061" max="13061" width="10.5703125" style="149" customWidth="1"/>
    <col min="13062" max="13062" width="9" style="149" customWidth="1"/>
    <col min="13063" max="13063" width="9.85546875" style="149" customWidth="1"/>
    <col min="13064" max="13064" width="12" style="149" customWidth="1"/>
    <col min="13065" max="13295" width="10.7109375" style="149"/>
    <col min="13296" max="13296" width="0.28515625" style="149" customWidth="1"/>
    <col min="13297" max="13297" width="19" style="149" customWidth="1"/>
    <col min="13298" max="13298" width="7.140625" style="149" customWidth="1"/>
    <col min="13299" max="13299" width="41.28515625" style="149" customWidth="1"/>
    <col min="13300" max="13301" width="9" style="149" customWidth="1"/>
    <col min="13302" max="13302" width="10.5703125" style="149" customWidth="1"/>
    <col min="13303" max="13303" width="9.42578125" style="149" customWidth="1"/>
    <col min="13304" max="13304" width="9.85546875" style="149" customWidth="1"/>
    <col min="13305" max="13305" width="10.5703125" style="149" customWidth="1"/>
    <col min="13306" max="13307" width="9.42578125" style="149" customWidth="1"/>
    <col min="13308" max="13308" width="10.5703125" style="149" customWidth="1"/>
    <col min="13309" max="13310" width="9" style="149" customWidth="1"/>
    <col min="13311" max="13311" width="10.5703125" style="149" customWidth="1"/>
    <col min="13312" max="13313" width="9.42578125" style="149" customWidth="1"/>
    <col min="13314" max="13314" width="10.5703125" style="149" customWidth="1"/>
    <col min="13315" max="13315" width="9.42578125" style="149" customWidth="1"/>
    <col min="13316" max="13316" width="9.85546875" style="149" customWidth="1"/>
    <col min="13317" max="13317" width="10.5703125" style="149" customWidth="1"/>
    <col min="13318" max="13318" width="9" style="149" customWidth="1"/>
    <col min="13319" max="13319" width="9.85546875" style="149" customWidth="1"/>
    <col min="13320" max="13320" width="12" style="149" customWidth="1"/>
    <col min="13321" max="13551" width="10.7109375" style="149"/>
    <col min="13552" max="13552" width="0.28515625" style="149" customWidth="1"/>
    <col min="13553" max="13553" width="19" style="149" customWidth="1"/>
    <col min="13554" max="13554" width="7.140625" style="149" customWidth="1"/>
    <col min="13555" max="13555" width="41.28515625" style="149" customWidth="1"/>
    <col min="13556" max="13557" width="9" style="149" customWidth="1"/>
    <col min="13558" max="13558" width="10.5703125" style="149" customWidth="1"/>
    <col min="13559" max="13559" width="9.42578125" style="149" customWidth="1"/>
    <col min="13560" max="13560" width="9.85546875" style="149" customWidth="1"/>
    <col min="13561" max="13561" width="10.5703125" style="149" customWidth="1"/>
    <col min="13562" max="13563" width="9.42578125" style="149" customWidth="1"/>
    <col min="13564" max="13564" width="10.5703125" style="149" customWidth="1"/>
    <col min="13565" max="13566" width="9" style="149" customWidth="1"/>
    <col min="13567" max="13567" width="10.5703125" style="149" customWidth="1"/>
    <col min="13568" max="13569" width="9.42578125" style="149" customWidth="1"/>
    <col min="13570" max="13570" width="10.5703125" style="149" customWidth="1"/>
    <col min="13571" max="13571" width="9.42578125" style="149" customWidth="1"/>
    <col min="13572" max="13572" width="9.85546875" style="149" customWidth="1"/>
    <col min="13573" max="13573" width="10.5703125" style="149" customWidth="1"/>
    <col min="13574" max="13574" width="9" style="149" customWidth="1"/>
    <col min="13575" max="13575" width="9.85546875" style="149" customWidth="1"/>
    <col min="13576" max="13576" width="12" style="149" customWidth="1"/>
    <col min="13577" max="13807" width="10.7109375" style="149"/>
    <col min="13808" max="13808" width="0.28515625" style="149" customWidth="1"/>
    <col min="13809" max="13809" width="19" style="149" customWidth="1"/>
    <col min="13810" max="13810" width="7.140625" style="149" customWidth="1"/>
    <col min="13811" max="13811" width="41.28515625" style="149" customWidth="1"/>
    <col min="13812" max="13813" width="9" style="149" customWidth="1"/>
    <col min="13814" max="13814" width="10.5703125" style="149" customWidth="1"/>
    <col min="13815" max="13815" width="9.42578125" style="149" customWidth="1"/>
    <col min="13816" max="13816" width="9.85546875" style="149" customWidth="1"/>
    <col min="13817" max="13817" width="10.5703125" style="149" customWidth="1"/>
    <col min="13818" max="13819" width="9.42578125" style="149" customWidth="1"/>
    <col min="13820" max="13820" width="10.5703125" style="149" customWidth="1"/>
    <col min="13821" max="13822" width="9" style="149" customWidth="1"/>
    <col min="13823" max="13823" width="10.5703125" style="149" customWidth="1"/>
    <col min="13824" max="13825" width="9.42578125" style="149" customWidth="1"/>
    <col min="13826" max="13826" width="10.5703125" style="149" customWidth="1"/>
    <col min="13827" max="13827" width="9.42578125" style="149" customWidth="1"/>
    <col min="13828" max="13828" width="9.85546875" style="149" customWidth="1"/>
    <col min="13829" max="13829" width="10.5703125" style="149" customWidth="1"/>
    <col min="13830" max="13830" width="9" style="149" customWidth="1"/>
    <col min="13831" max="13831" width="9.85546875" style="149" customWidth="1"/>
    <col min="13832" max="13832" width="12" style="149" customWidth="1"/>
    <col min="13833" max="14063" width="10.7109375" style="149"/>
    <col min="14064" max="14064" width="0.28515625" style="149" customWidth="1"/>
    <col min="14065" max="14065" width="19" style="149" customWidth="1"/>
    <col min="14066" max="14066" width="7.140625" style="149" customWidth="1"/>
    <col min="14067" max="14067" width="41.28515625" style="149" customWidth="1"/>
    <col min="14068" max="14069" width="9" style="149" customWidth="1"/>
    <col min="14070" max="14070" width="10.5703125" style="149" customWidth="1"/>
    <col min="14071" max="14071" width="9.42578125" style="149" customWidth="1"/>
    <col min="14072" max="14072" width="9.85546875" style="149" customWidth="1"/>
    <col min="14073" max="14073" width="10.5703125" style="149" customWidth="1"/>
    <col min="14074" max="14075" width="9.42578125" style="149" customWidth="1"/>
    <col min="14076" max="14076" width="10.5703125" style="149" customWidth="1"/>
    <col min="14077" max="14078" width="9" style="149" customWidth="1"/>
    <col min="14079" max="14079" width="10.5703125" style="149" customWidth="1"/>
    <col min="14080" max="14081" width="9.42578125" style="149" customWidth="1"/>
    <col min="14082" max="14082" width="10.5703125" style="149" customWidth="1"/>
    <col min="14083" max="14083" width="9.42578125" style="149" customWidth="1"/>
    <col min="14084" max="14084" width="9.85546875" style="149" customWidth="1"/>
    <col min="14085" max="14085" width="10.5703125" style="149" customWidth="1"/>
    <col min="14086" max="14086" width="9" style="149" customWidth="1"/>
    <col min="14087" max="14087" width="9.85546875" style="149" customWidth="1"/>
    <col min="14088" max="14088" width="12" style="149" customWidth="1"/>
    <col min="14089" max="14319" width="10.7109375" style="149"/>
    <col min="14320" max="14320" width="0.28515625" style="149" customWidth="1"/>
    <col min="14321" max="14321" width="19" style="149" customWidth="1"/>
    <col min="14322" max="14322" width="7.140625" style="149" customWidth="1"/>
    <col min="14323" max="14323" width="41.28515625" style="149" customWidth="1"/>
    <col min="14324" max="14325" width="9" style="149" customWidth="1"/>
    <col min="14326" max="14326" width="10.5703125" style="149" customWidth="1"/>
    <col min="14327" max="14327" width="9.42578125" style="149" customWidth="1"/>
    <col min="14328" max="14328" width="9.85546875" style="149" customWidth="1"/>
    <col min="14329" max="14329" width="10.5703125" style="149" customWidth="1"/>
    <col min="14330" max="14331" width="9.42578125" style="149" customWidth="1"/>
    <col min="14332" max="14332" width="10.5703125" style="149" customWidth="1"/>
    <col min="14333" max="14334" width="9" style="149" customWidth="1"/>
    <col min="14335" max="14335" width="10.5703125" style="149" customWidth="1"/>
    <col min="14336" max="14337" width="9.42578125" style="149" customWidth="1"/>
    <col min="14338" max="14338" width="10.5703125" style="149" customWidth="1"/>
    <col min="14339" max="14339" width="9.42578125" style="149" customWidth="1"/>
    <col min="14340" max="14340" width="9.85546875" style="149" customWidth="1"/>
    <col min="14341" max="14341" width="10.5703125" style="149" customWidth="1"/>
    <col min="14342" max="14342" width="9" style="149" customWidth="1"/>
    <col min="14343" max="14343" width="9.85546875" style="149" customWidth="1"/>
    <col min="14344" max="14344" width="12" style="149" customWidth="1"/>
    <col min="14345" max="14575" width="10.7109375" style="149"/>
    <col min="14576" max="14576" width="0.28515625" style="149" customWidth="1"/>
    <col min="14577" max="14577" width="19" style="149" customWidth="1"/>
    <col min="14578" max="14578" width="7.140625" style="149" customWidth="1"/>
    <col min="14579" max="14579" width="41.28515625" style="149" customWidth="1"/>
    <col min="14580" max="14581" width="9" style="149" customWidth="1"/>
    <col min="14582" max="14582" width="10.5703125" style="149" customWidth="1"/>
    <col min="14583" max="14583" width="9.42578125" style="149" customWidth="1"/>
    <col min="14584" max="14584" width="9.85546875" style="149" customWidth="1"/>
    <col min="14585" max="14585" width="10.5703125" style="149" customWidth="1"/>
    <col min="14586" max="14587" width="9.42578125" style="149" customWidth="1"/>
    <col min="14588" max="14588" width="10.5703125" style="149" customWidth="1"/>
    <col min="14589" max="14590" width="9" style="149" customWidth="1"/>
    <col min="14591" max="14591" width="10.5703125" style="149" customWidth="1"/>
    <col min="14592" max="14593" width="9.42578125" style="149" customWidth="1"/>
    <col min="14594" max="14594" width="10.5703125" style="149" customWidth="1"/>
    <col min="14595" max="14595" width="9.42578125" style="149" customWidth="1"/>
    <col min="14596" max="14596" width="9.85546875" style="149" customWidth="1"/>
    <col min="14597" max="14597" width="10.5703125" style="149" customWidth="1"/>
    <col min="14598" max="14598" width="9" style="149" customWidth="1"/>
    <col min="14599" max="14599" width="9.85546875" style="149" customWidth="1"/>
    <col min="14600" max="14600" width="12" style="149" customWidth="1"/>
    <col min="14601" max="14831" width="10.7109375" style="149"/>
    <col min="14832" max="14832" width="0.28515625" style="149" customWidth="1"/>
    <col min="14833" max="14833" width="19" style="149" customWidth="1"/>
    <col min="14834" max="14834" width="7.140625" style="149" customWidth="1"/>
    <col min="14835" max="14835" width="41.28515625" style="149" customWidth="1"/>
    <col min="14836" max="14837" width="9" style="149" customWidth="1"/>
    <col min="14838" max="14838" width="10.5703125" style="149" customWidth="1"/>
    <col min="14839" max="14839" width="9.42578125" style="149" customWidth="1"/>
    <col min="14840" max="14840" width="9.85546875" style="149" customWidth="1"/>
    <col min="14841" max="14841" width="10.5703125" style="149" customWidth="1"/>
    <col min="14842" max="14843" width="9.42578125" style="149" customWidth="1"/>
    <col min="14844" max="14844" width="10.5703125" style="149" customWidth="1"/>
    <col min="14845" max="14846" width="9" style="149" customWidth="1"/>
    <col min="14847" max="14847" width="10.5703125" style="149" customWidth="1"/>
    <col min="14848" max="14849" width="9.42578125" style="149" customWidth="1"/>
    <col min="14850" max="14850" width="10.5703125" style="149" customWidth="1"/>
    <col min="14851" max="14851" width="9.42578125" style="149" customWidth="1"/>
    <col min="14852" max="14852" width="9.85546875" style="149" customWidth="1"/>
    <col min="14853" max="14853" width="10.5703125" style="149" customWidth="1"/>
    <col min="14854" max="14854" width="9" style="149" customWidth="1"/>
    <col min="14855" max="14855" width="9.85546875" style="149" customWidth="1"/>
    <col min="14856" max="14856" width="12" style="149" customWidth="1"/>
    <col min="14857" max="15087" width="10.7109375" style="149"/>
    <col min="15088" max="15088" width="0.28515625" style="149" customWidth="1"/>
    <col min="15089" max="15089" width="19" style="149" customWidth="1"/>
    <col min="15090" max="15090" width="7.140625" style="149" customWidth="1"/>
    <col min="15091" max="15091" width="41.28515625" style="149" customWidth="1"/>
    <col min="15092" max="15093" width="9" style="149" customWidth="1"/>
    <col min="15094" max="15094" width="10.5703125" style="149" customWidth="1"/>
    <col min="15095" max="15095" width="9.42578125" style="149" customWidth="1"/>
    <col min="15096" max="15096" width="9.85546875" style="149" customWidth="1"/>
    <col min="15097" max="15097" width="10.5703125" style="149" customWidth="1"/>
    <col min="15098" max="15099" width="9.42578125" style="149" customWidth="1"/>
    <col min="15100" max="15100" width="10.5703125" style="149" customWidth="1"/>
    <col min="15101" max="15102" width="9" style="149" customWidth="1"/>
    <col min="15103" max="15103" width="10.5703125" style="149" customWidth="1"/>
    <col min="15104" max="15105" width="9.42578125" style="149" customWidth="1"/>
    <col min="15106" max="15106" width="10.5703125" style="149" customWidth="1"/>
    <col min="15107" max="15107" width="9.42578125" style="149" customWidth="1"/>
    <col min="15108" max="15108" width="9.85546875" style="149" customWidth="1"/>
    <col min="15109" max="15109" width="10.5703125" style="149" customWidth="1"/>
    <col min="15110" max="15110" width="9" style="149" customWidth="1"/>
    <col min="15111" max="15111" width="9.85546875" style="149" customWidth="1"/>
    <col min="15112" max="15112" width="12" style="149" customWidth="1"/>
    <col min="15113" max="15343" width="10.7109375" style="149"/>
    <col min="15344" max="15344" width="0.28515625" style="149" customWidth="1"/>
    <col min="15345" max="15345" width="19" style="149" customWidth="1"/>
    <col min="15346" max="15346" width="7.140625" style="149" customWidth="1"/>
    <col min="15347" max="15347" width="41.28515625" style="149" customWidth="1"/>
    <col min="15348" max="15349" width="9" style="149" customWidth="1"/>
    <col min="15350" max="15350" width="10.5703125" style="149" customWidth="1"/>
    <col min="15351" max="15351" width="9.42578125" style="149" customWidth="1"/>
    <col min="15352" max="15352" width="9.85546875" style="149" customWidth="1"/>
    <col min="15353" max="15353" width="10.5703125" style="149" customWidth="1"/>
    <col min="15354" max="15355" width="9.42578125" style="149" customWidth="1"/>
    <col min="15356" max="15356" width="10.5703125" style="149" customWidth="1"/>
    <col min="15357" max="15358" width="9" style="149" customWidth="1"/>
    <col min="15359" max="15359" width="10.5703125" style="149" customWidth="1"/>
    <col min="15360" max="15361" width="9.42578125" style="149" customWidth="1"/>
    <col min="15362" max="15362" width="10.5703125" style="149" customWidth="1"/>
    <col min="15363" max="15363" width="9.42578125" style="149" customWidth="1"/>
    <col min="15364" max="15364" width="9.85546875" style="149" customWidth="1"/>
    <col min="15365" max="15365" width="10.5703125" style="149" customWidth="1"/>
    <col min="15366" max="15366" width="9" style="149" customWidth="1"/>
    <col min="15367" max="15367" width="9.85546875" style="149" customWidth="1"/>
    <col min="15368" max="15368" width="12" style="149" customWidth="1"/>
    <col min="15369" max="15599" width="10.7109375" style="149"/>
    <col min="15600" max="15600" width="0.28515625" style="149" customWidth="1"/>
    <col min="15601" max="15601" width="19" style="149" customWidth="1"/>
    <col min="15602" max="15602" width="7.140625" style="149" customWidth="1"/>
    <col min="15603" max="15603" width="41.28515625" style="149" customWidth="1"/>
    <col min="15604" max="15605" width="9" style="149" customWidth="1"/>
    <col min="15606" max="15606" width="10.5703125" style="149" customWidth="1"/>
    <col min="15607" max="15607" width="9.42578125" style="149" customWidth="1"/>
    <col min="15608" max="15608" width="9.85546875" style="149" customWidth="1"/>
    <col min="15609" max="15609" width="10.5703125" style="149" customWidth="1"/>
    <col min="15610" max="15611" width="9.42578125" style="149" customWidth="1"/>
    <col min="15612" max="15612" width="10.5703125" style="149" customWidth="1"/>
    <col min="15613" max="15614" width="9" style="149" customWidth="1"/>
    <col min="15615" max="15615" width="10.5703125" style="149" customWidth="1"/>
    <col min="15616" max="15617" width="9.42578125" style="149" customWidth="1"/>
    <col min="15618" max="15618" width="10.5703125" style="149" customWidth="1"/>
    <col min="15619" max="15619" width="9.42578125" style="149" customWidth="1"/>
    <col min="15620" max="15620" width="9.85546875" style="149" customWidth="1"/>
    <col min="15621" max="15621" width="10.5703125" style="149" customWidth="1"/>
    <col min="15622" max="15622" width="9" style="149" customWidth="1"/>
    <col min="15623" max="15623" width="9.85546875" style="149" customWidth="1"/>
    <col min="15624" max="15624" width="12" style="149" customWidth="1"/>
    <col min="15625" max="15855" width="10.7109375" style="149"/>
    <col min="15856" max="15856" width="0.28515625" style="149" customWidth="1"/>
    <col min="15857" max="15857" width="19" style="149" customWidth="1"/>
    <col min="15858" max="15858" width="7.140625" style="149" customWidth="1"/>
    <col min="15859" max="15859" width="41.28515625" style="149" customWidth="1"/>
    <col min="15860" max="15861" width="9" style="149" customWidth="1"/>
    <col min="15862" max="15862" width="10.5703125" style="149" customWidth="1"/>
    <col min="15863" max="15863" width="9.42578125" style="149" customWidth="1"/>
    <col min="15864" max="15864" width="9.85546875" style="149" customWidth="1"/>
    <col min="15865" max="15865" width="10.5703125" style="149" customWidth="1"/>
    <col min="15866" max="15867" width="9.42578125" style="149" customWidth="1"/>
    <col min="15868" max="15868" width="10.5703125" style="149" customWidth="1"/>
    <col min="15869" max="15870" width="9" style="149" customWidth="1"/>
    <col min="15871" max="15871" width="10.5703125" style="149" customWidth="1"/>
    <col min="15872" max="15873" width="9.42578125" style="149" customWidth="1"/>
    <col min="15874" max="15874" width="10.5703125" style="149" customWidth="1"/>
    <col min="15875" max="15875" width="9.42578125" style="149" customWidth="1"/>
    <col min="15876" max="15876" width="9.85546875" style="149" customWidth="1"/>
    <col min="15877" max="15877" width="10.5703125" style="149" customWidth="1"/>
    <col min="15878" max="15878" width="9" style="149" customWidth="1"/>
    <col min="15879" max="15879" width="9.85546875" style="149" customWidth="1"/>
    <col min="15880" max="15880" width="12" style="149" customWidth="1"/>
    <col min="15881" max="16111" width="10.7109375" style="149"/>
    <col min="16112" max="16112" width="0.28515625" style="149" customWidth="1"/>
    <col min="16113" max="16113" width="19" style="149" customWidth="1"/>
    <col min="16114" max="16114" width="7.140625" style="149" customWidth="1"/>
    <col min="16115" max="16115" width="41.28515625" style="149" customWidth="1"/>
    <col min="16116" max="16117" width="9" style="149" customWidth="1"/>
    <col min="16118" max="16118" width="10.5703125" style="149" customWidth="1"/>
    <col min="16119" max="16119" width="9.42578125" style="149" customWidth="1"/>
    <col min="16120" max="16120" width="9.85546875" style="149" customWidth="1"/>
    <col min="16121" max="16121" width="10.5703125" style="149" customWidth="1"/>
    <col min="16122" max="16123" width="9.42578125" style="149" customWidth="1"/>
    <col min="16124" max="16124" width="10.5703125" style="149" customWidth="1"/>
    <col min="16125" max="16126" width="9" style="149" customWidth="1"/>
    <col min="16127" max="16127" width="10.5703125" style="149" customWidth="1"/>
    <col min="16128" max="16129" width="9.42578125" style="149" customWidth="1"/>
    <col min="16130" max="16130" width="10.5703125" style="149" customWidth="1"/>
    <col min="16131" max="16131" width="9.42578125" style="149" customWidth="1"/>
    <col min="16132" max="16132" width="9.85546875" style="149" customWidth="1"/>
    <col min="16133" max="16133" width="10.5703125" style="149" customWidth="1"/>
    <col min="16134" max="16134" width="9" style="149" customWidth="1"/>
    <col min="16135" max="16135" width="9.85546875" style="149" customWidth="1"/>
    <col min="16136" max="16136" width="12" style="149" customWidth="1"/>
    <col min="16137" max="16384" width="10.7109375" style="149"/>
  </cols>
  <sheetData>
    <row r="1" spans="1:35" x14ac:dyDescent="0.2">
      <c r="A1" s="166" t="s">
        <v>1177</v>
      </c>
      <c r="B1" s="127"/>
    </row>
    <row r="2" spans="1:35" ht="18" customHeight="1" x14ac:dyDescent="0.2">
      <c r="A2" s="383" t="s">
        <v>1501</v>
      </c>
      <c r="B2" s="32"/>
    </row>
    <row r="3" spans="1:35" ht="15" x14ac:dyDescent="0.2">
      <c r="A3" s="2667" t="s">
        <v>12</v>
      </c>
      <c r="B3" s="2667" t="s">
        <v>669</v>
      </c>
      <c r="C3" s="2640">
        <v>2011</v>
      </c>
      <c r="D3" s="2640"/>
      <c r="E3" s="2640"/>
      <c r="F3" s="2640">
        <v>2012</v>
      </c>
      <c r="G3" s="2640"/>
      <c r="H3" s="2640"/>
      <c r="I3" s="2640">
        <v>2013</v>
      </c>
      <c r="J3" s="2640"/>
      <c r="K3" s="2640"/>
      <c r="L3" s="2640">
        <v>2014</v>
      </c>
      <c r="M3" s="2640"/>
      <c r="N3" s="2640"/>
      <c r="O3" s="2640">
        <v>2015</v>
      </c>
      <c r="P3" s="2640"/>
      <c r="Q3" s="2640"/>
      <c r="R3" s="2640">
        <v>2016</v>
      </c>
      <c r="S3" s="2640"/>
      <c r="T3" s="2640"/>
      <c r="U3" s="2640">
        <v>2017</v>
      </c>
      <c r="V3" s="2640"/>
      <c r="W3" s="2640"/>
      <c r="X3" s="2640">
        <v>2018</v>
      </c>
      <c r="Y3" s="2640"/>
      <c r="Z3" s="2640"/>
      <c r="AA3" s="2640">
        <v>2019</v>
      </c>
      <c r="AB3" s="2640"/>
      <c r="AC3" s="2640"/>
      <c r="AD3" s="2640">
        <v>2020</v>
      </c>
      <c r="AE3" s="2640"/>
      <c r="AF3" s="2640"/>
      <c r="AG3" s="2640">
        <v>2021</v>
      </c>
      <c r="AH3" s="2640"/>
      <c r="AI3" s="2640"/>
    </row>
    <row r="4" spans="1:35" s="152" customFormat="1" ht="23.25" customHeight="1" x14ac:dyDescent="0.2">
      <c r="A4" s="2667"/>
      <c r="B4" s="2667"/>
      <c r="C4" s="579" t="s">
        <v>28</v>
      </c>
      <c r="D4" s="579" t="s">
        <v>29</v>
      </c>
      <c r="E4" s="579" t="s">
        <v>8</v>
      </c>
      <c r="F4" s="579" t="s">
        <v>28</v>
      </c>
      <c r="G4" s="579" t="s">
        <v>29</v>
      </c>
      <c r="H4" s="579" t="s">
        <v>8</v>
      </c>
      <c r="I4" s="579" t="s">
        <v>28</v>
      </c>
      <c r="J4" s="579" t="s">
        <v>29</v>
      </c>
      <c r="K4" s="579" t="s">
        <v>8</v>
      </c>
      <c r="L4" s="579" t="s">
        <v>28</v>
      </c>
      <c r="M4" s="579" t="s">
        <v>29</v>
      </c>
      <c r="N4" s="579" t="s">
        <v>8</v>
      </c>
      <c r="O4" s="579" t="s">
        <v>28</v>
      </c>
      <c r="P4" s="579" t="s">
        <v>29</v>
      </c>
      <c r="Q4" s="579" t="s">
        <v>8</v>
      </c>
      <c r="R4" s="579" t="s">
        <v>28</v>
      </c>
      <c r="S4" s="579" t="s">
        <v>29</v>
      </c>
      <c r="T4" s="579" t="s">
        <v>8</v>
      </c>
      <c r="U4" s="579" t="s">
        <v>28</v>
      </c>
      <c r="V4" s="579" t="s">
        <v>29</v>
      </c>
      <c r="W4" s="579" t="s">
        <v>8</v>
      </c>
      <c r="X4" s="579" t="s">
        <v>28</v>
      </c>
      <c r="Y4" s="579" t="s">
        <v>29</v>
      </c>
      <c r="Z4" s="579" t="s">
        <v>8</v>
      </c>
      <c r="AA4" s="579" t="s">
        <v>28</v>
      </c>
      <c r="AB4" s="579" t="s">
        <v>29</v>
      </c>
      <c r="AC4" s="579" t="s">
        <v>8</v>
      </c>
      <c r="AD4" s="579" t="s">
        <v>28</v>
      </c>
      <c r="AE4" s="579" t="s">
        <v>29</v>
      </c>
      <c r="AF4" s="579" t="s">
        <v>8</v>
      </c>
      <c r="AG4" s="579" t="s">
        <v>28</v>
      </c>
      <c r="AH4" s="579" t="s">
        <v>29</v>
      </c>
      <c r="AI4" s="579" t="s">
        <v>8</v>
      </c>
    </row>
    <row r="5" spans="1:35" s="151" customFormat="1" ht="15" customHeight="1" x14ac:dyDescent="0.2">
      <c r="A5" s="2647" t="s">
        <v>1205</v>
      </c>
      <c r="B5" s="566" t="s">
        <v>18</v>
      </c>
      <c r="C5" s="297">
        <v>26</v>
      </c>
      <c r="D5" s="297">
        <v>33</v>
      </c>
      <c r="E5" s="552">
        <f>SUM(C5:D5)</f>
        <v>59</v>
      </c>
      <c r="F5" s="297"/>
      <c r="G5" s="297">
        <v>30</v>
      </c>
      <c r="H5" s="552">
        <f>SUM(F5:G5)</f>
        <v>30</v>
      </c>
      <c r="I5" s="297">
        <v>26</v>
      </c>
      <c r="J5" s="297">
        <v>26</v>
      </c>
      <c r="K5" s="552">
        <f>SUM(I5:J5)</f>
        <v>52</v>
      </c>
      <c r="L5" s="297">
        <v>21</v>
      </c>
      <c r="M5" s="297">
        <v>28</v>
      </c>
      <c r="N5" s="552">
        <f>SUM(L5:M5)</f>
        <v>49</v>
      </c>
      <c r="O5" s="297">
        <v>22</v>
      </c>
      <c r="P5" s="297">
        <v>46</v>
      </c>
      <c r="Q5" s="552">
        <f>SUM(O5:P5)</f>
        <v>68</v>
      </c>
      <c r="R5" s="297">
        <v>18</v>
      </c>
      <c r="S5" s="298">
        <v>34</v>
      </c>
      <c r="T5" s="552">
        <f>SUM(R5:S5)</f>
        <v>52</v>
      </c>
      <c r="U5" s="297">
        <v>21</v>
      </c>
      <c r="V5" s="298">
        <v>31</v>
      </c>
      <c r="W5" s="552">
        <f>SUM(U5:V5)</f>
        <v>52</v>
      </c>
      <c r="X5" s="297"/>
      <c r="Y5" s="298">
        <v>37</v>
      </c>
      <c r="Z5" s="552">
        <f>SUM(X5:Y5)</f>
        <v>37</v>
      </c>
      <c r="AA5" s="297"/>
      <c r="AB5" s="298">
        <v>43</v>
      </c>
      <c r="AC5" s="2096">
        <f>SUM(AA5:AB5)</f>
        <v>43</v>
      </c>
      <c r="AD5" s="297"/>
      <c r="AE5" s="298">
        <v>33</v>
      </c>
      <c r="AF5" s="2096">
        <f>SUM(AD5:AE5)</f>
        <v>33</v>
      </c>
      <c r="AG5" s="297"/>
      <c r="AH5" s="298">
        <v>19</v>
      </c>
      <c r="AI5" s="538">
        <f>SUM(AG5:AH5)</f>
        <v>19</v>
      </c>
    </row>
    <row r="6" spans="1:35" s="151" customFormat="1" ht="30" x14ac:dyDescent="0.2">
      <c r="A6" s="2648"/>
      <c r="B6" s="566" t="str">
        <f>'% de Admisión'!B6</f>
        <v>Ingeniería en Computación y Telecomunicaciones</v>
      </c>
      <c r="C6" s="297"/>
      <c r="D6" s="297"/>
      <c r="E6" s="552"/>
      <c r="F6" s="297"/>
      <c r="G6" s="297"/>
      <c r="H6" s="552"/>
      <c r="I6" s="297"/>
      <c r="J6" s="297"/>
      <c r="K6" s="552"/>
      <c r="L6" s="297"/>
      <c r="M6" s="297"/>
      <c r="N6" s="552"/>
      <c r="O6" s="297"/>
      <c r="P6" s="297"/>
      <c r="Q6" s="552"/>
      <c r="R6" s="297"/>
      <c r="S6" s="298"/>
      <c r="T6" s="552">
        <f t="shared" ref="T6:T12" si="0">SUM(R6:S6)</f>
        <v>0</v>
      </c>
      <c r="U6" s="297">
        <v>32</v>
      </c>
      <c r="V6" s="298">
        <v>27</v>
      </c>
      <c r="W6" s="552">
        <f t="shared" ref="W6:W12" si="1">SUM(U6:V6)</f>
        <v>59</v>
      </c>
      <c r="X6" s="297"/>
      <c r="Y6" s="298">
        <v>42</v>
      </c>
      <c r="Z6" s="552">
        <f t="shared" ref="Z6:Z12" si="2">SUM(X6:Y6)</f>
        <v>42</v>
      </c>
      <c r="AA6" s="297"/>
      <c r="AB6" s="298">
        <v>52</v>
      </c>
      <c r="AC6" s="2096">
        <f t="shared" ref="AC6:AC12" si="3">SUM(AA6:AB6)</f>
        <v>52</v>
      </c>
      <c r="AD6" s="297"/>
      <c r="AE6" s="298">
        <v>46</v>
      </c>
      <c r="AF6" s="2096">
        <f t="shared" ref="AF6:AF12" si="4">SUM(AD6:AE6)</f>
        <v>46</v>
      </c>
      <c r="AG6" s="297"/>
      <c r="AH6" s="298">
        <v>51</v>
      </c>
      <c r="AI6" s="538">
        <f t="shared" ref="AI6:AI12" si="5">SUM(AG6:AH6)</f>
        <v>51</v>
      </c>
    </row>
    <row r="7" spans="1:35" s="151" customFormat="1" ht="30" x14ac:dyDescent="0.2">
      <c r="A7" s="2649"/>
      <c r="B7" s="566" t="str">
        <f>'% de Admisión'!B7</f>
        <v>Ingeniería en Sistemas Mecatrónicos Industriales</v>
      </c>
      <c r="C7" s="297"/>
      <c r="D7" s="297"/>
      <c r="E7" s="552"/>
      <c r="F7" s="297"/>
      <c r="G7" s="297"/>
      <c r="H7" s="552"/>
      <c r="I7" s="297"/>
      <c r="J7" s="297"/>
      <c r="K7" s="552"/>
      <c r="L7" s="297"/>
      <c r="M7" s="297"/>
      <c r="N7" s="552"/>
      <c r="O7" s="297"/>
      <c r="P7" s="297"/>
      <c r="Q7" s="552"/>
      <c r="R7" s="297"/>
      <c r="S7" s="298"/>
      <c r="T7" s="552"/>
      <c r="U7" s="297"/>
      <c r="V7" s="298"/>
      <c r="W7" s="552"/>
      <c r="X7" s="297"/>
      <c r="Y7" s="298">
        <v>28</v>
      </c>
      <c r="Z7" s="552">
        <f t="shared" si="2"/>
        <v>28</v>
      </c>
      <c r="AA7" s="297"/>
      <c r="AB7" s="298">
        <v>51</v>
      </c>
      <c r="AC7" s="2096">
        <f t="shared" si="3"/>
        <v>51</v>
      </c>
      <c r="AD7" s="297"/>
      <c r="AE7" s="298">
        <v>51</v>
      </c>
      <c r="AF7" s="2096">
        <f t="shared" si="4"/>
        <v>51</v>
      </c>
      <c r="AG7" s="297"/>
      <c r="AH7" s="298">
        <v>50</v>
      </c>
      <c r="AI7" s="538">
        <f t="shared" si="5"/>
        <v>50</v>
      </c>
    </row>
    <row r="8" spans="1:35" s="151" customFormat="1" ht="14.25" customHeight="1" x14ac:dyDescent="0.2">
      <c r="A8" s="2653" t="s">
        <v>1206</v>
      </c>
      <c r="B8" s="567" t="s">
        <v>20</v>
      </c>
      <c r="C8" s="297">
        <v>30</v>
      </c>
      <c r="D8" s="297">
        <v>26</v>
      </c>
      <c r="E8" s="552">
        <f t="shared" ref="E8:E12" si="6">SUM(C8:D8)</f>
        <v>56</v>
      </c>
      <c r="F8" s="297"/>
      <c r="G8" s="297">
        <v>26</v>
      </c>
      <c r="H8" s="552">
        <f t="shared" ref="H8:H12" si="7">SUM(F8:G8)</f>
        <v>26</v>
      </c>
      <c r="I8" s="297">
        <v>19</v>
      </c>
      <c r="J8" s="297">
        <v>36</v>
      </c>
      <c r="K8" s="552">
        <f t="shared" ref="K8:K12" si="8">SUM(I8:J8)</f>
        <v>55</v>
      </c>
      <c r="L8" s="297">
        <v>30</v>
      </c>
      <c r="M8" s="297">
        <v>17</v>
      </c>
      <c r="N8" s="552">
        <f t="shared" ref="N8:N12" si="9">SUM(L8:M8)</f>
        <v>47</v>
      </c>
      <c r="O8" s="297">
        <v>37</v>
      </c>
      <c r="P8" s="297">
        <v>41</v>
      </c>
      <c r="Q8" s="552">
        <f t="shared" ref="Q8:Q12" si="10">SUM(O8:P8)</f>
        <v>78</v>
      </c>
      <c r="R8" s="297">
        <v>31</v>
      </c>
      <c r="S8" s="298">
        <v>50</v>
      </c>
      <c r="T8" s="552">
        <f t="shared" si="0"/>
        <v>81</v>
      </c>
      <c r="U8" s="297">
        <v>34</v>
      </c>
      <c r="V8" s="298">
        <v>30</v>
      </c>
      <c r="W8" s="552">
        <f t="shared" si="1"/>
        <v>64</v>
      </c>
      <c r="X8" s="297"/>
      <c r="Y8" s="298">
        <v>34</v>
      </c>
      <c r="Z8" s="552">
        <f t="shared" si="2"/>
        <v>34</v>
      </c>
      <c r="AA8" s="297"/>
      <c r="AB8" s="298">
        <v>38</v>
      </c>
      <c r="AC8" s="2096">
        <f t="shared" si="3"/>
        <v>38</v>
      </c>
      <c r="AD8" s="297"/>
      <c r="AE8" s="298">
        <v>38</v>
      </c>
      <c r="AF8" s="2096">
        <f t="shared" si="4"/>
        <v>38</v>
      </c>
      <c r="AG8" s="297"/>
      <c r="AH8" s="298">
        <v>40</v>
      </c>
      <c r="AI8" s="538">
        <f t="shared" si="5"/>
        <v>40</v>
      </c>
    </row>
    <row r="9" spans="1:35" s="151" customFormat="1" ht="14.25" customHeight="1" x14ac:dyDescent="0.2">
      <c r="A9" s="2653"/>
      <c r="B9" s="567" t="str">
        <f>Admisión!B9</f>
        <v>Psicología Biomédica</v>
      </c>
      <c r="C9" s="297"/>
      <c r="D9" s="297"/>
      <c r="E9" s="552"/>
      <c r="F9" s="297"/>
      <c r="G9" s="297"/>
      <c r="H9" s="552"/>
      <c r="I9" s="297"/>
      <c r="J9" s="297"/>
      <c r="K9" s="552"/>
      <c r="L9" s="297"/>
      <c r="M9" s="297"/>
      <c r="N9" s="552"/>
      <c r="O9" s="297"/>
      <c r="P9" s="297"/>
      <c r="Q9" s="552"/>
      <c r="R9" s="297"/>
      <c r="S9" s="298"/>
      <c r="T9" s="552">
        <f t="shared" si="0"/>
        <v>0</v>
      </c>
      <c r="U9" s="297"/>
      <c r="V9" s="298">
        <v>31</v>
      </c>
      <c r="W9" s="552">
        <f t="shared" si="1"/>
        <v>31</v>
      </c>
      <c r="X9" s="297"/>
      <c r="Y9" s="298">
        <v>40</v>
      </c>
      <c r="Z9" s="552">
        <f t="shared" si="2"/>
        <v>40</v>
      </c>
      <c r="AA9" s="297"/>
      <c r="AB9" s="298">
        <v>38</v>
      </c>
      <c r="AC9" s="2096">
        <f t="shared" si="3"/>
        <v>38</v>
      </c>
      <c r="AD9" s="297"/>
      <c r="AE9" s="298">
        <v>40</v>
      </c>
      <c r="AF9" s="2096">
        <f t="shared" si="4"/>
        <v>40</v>
      </c>
      <c r="AG9" s="297"/>
      <c r="AH9" s="298">
        <v>41</v>
      </c>
      <c r="AI9" s="538">
        <f t="shared" si="5"/>
        <v>41</v>
      </c>
    </row>
    <row r="10" spans="1:35" s="151" customFormat="1" ht="30" x14ac:dyDescent="0.2">
      <c r="A10" s="2653"/>
      <c r="B10" s="567" t="str">
        <f>Admisión!B10</f>
        <v>Ciencia y Tecnología de los Alimentos</v>
      </c>
      <c r="C10" s="297"/>
      <c r="D10" s="297"/>
      <c r="E10" s="552"/>
      <c r="F10" s="297"/>
      <c r="G10" s="297"/>
      <c r="H10" s="552"/>
      <c r="I10" s="297"/>
      <c r="J10" s="297"/>
      <c r="K10" s="552"/>
      <c r="L10" s="297"/>
      <c r="M10" s="297"/>
      <c r="N10" s="552"/>
      <c r="O10" s="297"/>
      <c r="P10" s="297"/>
      <c r="Q10" s="552"/>
      <c r="R10" s="297"/>
      <c r="S10" s="298"/>
      <c r="T10" s="552"/>
      <c r="U10" s="297"/>
      <c r="V10" s="298"/>
      <c r="W10" s="552"/>
      <c r="X10" s="297"/>
      <c r="Y10" s="298">
        <v>28</v>
      </c>
      <c r="Z10" s="552">
        <f t="shared" si="2"/>
        <v>28</v>
      </c>
      <c r="AA10" s="297"/>
      <c r="AB10" s="298">
        <v>39</v>
      </c>
      <c r="AC10" s="2096">
        <f t="shared" si="3"/>
        <v>39</v>
      </c>
      <c r="AD10" s="297"/>
      <c r="AE10" s="298">
        <v>40</v>
      </c>
      <c r="AF10" s="2096">
        <f t="shared" si="4"/>
        <v>40</v>
      </c>
      <c r="AG10" s="297"/>
      <c r="AH10" s="298">
        <v>41</v>
      </c>
      <c r="AI10" s="538">
        <f t="shared" si="5"/>
        <v>41</v>
      </c>
    </row>
    <row r="11" spans="1:35" s="151" customFormat="1" ht="15" customHeight="1" x14ac:dyDescent="0.25">
      <c r="A11" s="2653" t="s">
        <v>1207</v>
      </c>
      <c r="B11" s="567" t="str">
        <f>Admisión!B11</f>
        <v>Arte y Comunicación Digitales</v>
      </c>
      <c r="C11" s="541"/>
      <c r="D11" s="297"/>
      <c r="E11" s="552"/>
      <c r="F11" s="541"/>
      <c r="G11" s="297"/>
      <c r="H11" s="552"/>
      <c r="I11" s="541"/>
      <c r="J11" s="297">
        <v>18</v>
      </c>
      <c r="K11" s="552">
        <f t="shared" si="8"/>
        <v>18</v>
      </c>
      <c r="L11" s="541">
        <v>0</v>
      </c>
      <c r="M11" s="297">
        <v>18</v>
      </c>
      <c r="N11" s="552">
        <f t="shared" si="9"/>
        <v>18</v>
      </c>
      <c r="O11" s="541">
        <v>0</v>
      </c>
      <c r="P11" s="297">
        <v>18</v>
      </c>
      <c r="Q11" s="552">
        <f t="shared" si="10"/>
        <v>18</v>
      </c>
      <c r="R11" s="297">
        <v>0</v>
      </c>
      <c r="S11" s="298">
        <v>27</v>
      </c>
      <c r="T11" s="552">
        <f t="shared" si="0"/>
        <v>27</v>
      </c>
      <c r="U11" s="297"/>
      <c r="V11" s="298">
        <v>31</v>
      </c>
      <c r="W11" s="552">
        <f t="shared" si="1"/>
        <v>31</v>
      </c>
      <c r="X11" s="297"/>
      <c r="Y11" s="298">
        <v>29</v>
      </c>
      <c r="Z11" s="552">
        <f t="shared" si="2"/>
        <v>29</v>
      </c>
      <c r="AA11" s="297"/>
      <c r="AB11" s="298">
        <v>30</v>
      </c>
      <c r="AC11" s="2096">
        <f t="shared" si="3"/>
        <v>30</v>
      </c>
      <c r="AD11" s="297"/>
      <c r="AE11" s="298">
        <v>31</v>
      </c>
      <c r="AF11" s="2096">
        <f t="shared" si="4"/>
        <v>31</v>
      </c>
      <c r="AG11" s="297"/>
      <c r="AH11" s="298">
        <v>31</v>
      </c>
      <c r="AI11" s="538">
        <f t="shared" si="5"/>
        <v>31</v>
      </c>
    </row>
    <row r="12" spans="1:35" s="151" customFormat="1" ht="15" customHeight="1" x14ac:dyDescent="0.2">
      <c r="A12" s="2653"/>
      <c r="B12" s="567" t="str">
        <f>Admisión!B12</f>
        <v>Políticas Públicas</v>
      </c>
      <c r="C12" s="293">
        <v>29</v>
      </c>
      <c r="D12" s="293">
        <v>29</v>
      </c>
      <c r="E12" s="552">
        <f t="shared" si="6"/>
        <v>58</v>
      </c>
      <c r="F12" s="293"/>
      <c r="G12" s="293">
        <v>33</v>
      </c>
      <c r="H12" s="552">
        <f t="shared" si="7"/>
        <v>33</v>
      </c>
      <c r="I12" s="293">
        <v>22</v>
      </c>
      <c r="J12" s="293">
        <v>29</v>
      </c>
      <c r="K12" s="552">
        <f t="shared" si="8"/>
        <v>51</v>
      </c>
      <c r="L12" s="293">
        <v>0</v>
      </c>
      <c r="M12" s="293">
        <v>30</v>
      </c>
      <c r="N12" s="552">
        <f t="shared" si="9"/>
        <v>30</v>
      </c>
      <c r="O12" s="293">
        <v>0</v>
      </c>
      <c r="P12" s="293">
        <v>37</v>
      </c>
      <c r="Q12" s="552">
        <f t="shared" si="10"/>
        <v>37</v>
      </c>
      <c r="R12" s="297">
        <v>31</v>
      </c>
      <c r="S12" s="298">
        <v>32</v>
      </c>
      <c r="T12" s="552">
        <f t="shared" si="0"/>
        <v>63</v>
      </c>
      <c r="U12" s="297">
        <v>27</v>
      </c>
      <c r="V12" s="298">
        <v>38</v>
      </c>
      <c r="W12" s="552">
        <f t="shared" si="1"/>
        <v>65</v>
      </c>
      <c r="X12" s="297">
        <v>18</v>
      </c>
      <c r="Y12" s="298">
        <v>30</v>
      </c>
      <c r="Z12" s="552">
        <f t="shared" si="2"/>
        <v>48</v>
      </c>
      <c r="AA12" s="297">
        <v>30</v>
      </c>
      <c r="AB12" s="298">
        <v>30</v>
      </c>
      <c r="AC12" s="2096">
        <f t="shared" si="3"/>
        <v>60</v>
      </c>
      <c r="AD12" s="297">
        <v>29</v>
      </c>
      <c r="AE12" s="298">
        <v>32</v>
      </c>
      <c r="AF12" s="2096">
        <f t="shared" si="4"/>
        <v>61</v>
      </c>
      <c r="AG12" s="297">
        <v>32</v>
      </c>
      <c r="AH12" s="298">
        <v>30</v>
      </c>
      <c r="AI12" s="538">
        <f t="shared" si="5"/>
        <v>62</v>
      </c>
    </row>
    <row r="13" spans="1:35" s="151" customFormat="1" ht="30" x14ac:dyDescent="0.2">
      <c r="A13" s="2653"/>
      <c r="B13" s="567" t="str">
        <f>Admisión!B13</f>
        <v>Educación y Tecnologías Digitales</v>
      </c>
      <c r="C13" s="293"/>
      <c r="D13" s="293"/>
      <c r="E13" s="552"/>
      <c r="F13" s="293"/>
      <c r="G13" s="293"/>
      <c r="H13" s="552"/>
      <c r="I13" s="293"/>
      <c r="J13" s="293"/>
      <c r="K13" s="552"/>
      <c r="L13" s="293"/>
      <c r="M13" s="293"/>
      <c r="N13" s="552"/>
      <c r="O13" s="293"/>
      <c r="P13" s="293"/>
      <c r="Q13" s="552"/>
      <c r="R13" s="297"/>
      <c r="S13" s="298"/>
      <c r="T13" s="552"/>
      <c r="U13" s="297"/>
      <c r="V13" s="298"/>
      <c r="W13" s="552"/>
      <c r="X13" s="297">
        <v>31</v>
      </c>
      <c r="Y13" s="298">
        <v>26</v>
      </c>
      <c r="Z13" s="552">
        <f>SUM(X13:Y13)</f>
        <v>57</v>
      </c>
      <c r="AA13" s="297"/>
      <c r="AB13" s="298">
        <v>30</v>
      </c>
      <c r="AC13" s="2096">
        <f>SUM(AA13:AB13)</f>
        <v>30</v>
      </c>
      <c r="AD13" s="297"/>
      <c r="AE13" s="298">
        <v>42</v>
      </c>
      <c r="AF13" s="2096">
        <f>SUM(AD13:AE13)</f>
        <v>42</v>
      </c>
      <c r="AG13" s="297"/>
      <c r="AH13" s="298">
        <v>36</v>
      </c>
      <c r="AI13" s="538">
        <f>SUM(AG13:AH13)</f>
        <v>36</v>
      </c>
    </row>
    <row r="14" spans="1:35" s="151" customFormat="1" ht="6.75" customHeight="1" x14ac:dyDescent="0.25">
      <c r="A14" s="117"/>
      <c r="B14" s="158"/>
      <c r="C14" s="133"/>
      <c r="D14" s="131"/>
      <c r="E14" s="134"/>
      <c r="F14" s="133"/>
      <c r="G14" s="131"/>
      <c r="H14" s="134"/>
      <c r="I14" s="133"/>
      <c r="J14" s="131"/>
      <c r="K14" s="134"/>
      <c r="L14" s="133"/>
      <c r="M14" s="131"/>
      <c r="N14" s="578"/>
      <c r="O14" s="133"/>
      <c r="P14" s="131"/>
      <c r="Q14" s="578"/>
      <c r="R14" s="131"/>
      <c r="S14" s="159"/>
      <c r="T14" s="578"/>
      <c r="U14" s="131"/>
      <c r="V14" s="159"/>
      <c r="W14" s="134"/>
      <c r="X14" s="131"/>
      <c r="Y14" s="159"/>
      <c r="Z14" s="134"/>
      <c r="AA14" s="131"/>
      <c r="AB14" s="159"/>
      <c r="AC14" s="134"/>
      <c r="AD14" s="131"/>
      <c r="AE14" s="159"/>
      <c r="AF14" s="134"/>
      <c r="AG14" s="131"/>
      <c r="AH14" s="159"/>
      <c r="AI14" s="134"/>
    </row>
    <row r="15" spans="1:35" s="151" customFormat="1" ht="15" customHeight="1" x14ac:dyDescent="0.2">
      <c r="B15" s="569" t="s">
        <v>1205</v>
      </c>
      <c r="C15" s="297">
        <f>C5</f>
        <v>26</v>
      </c>
      <c r="D15" s="297">
        <f t="shared" ref="D15:S15" si="11">D5</f>
        <v>33</v>
      </c>
      <c r="E15" s="552">
        <f>SUM(C15:D15)</f>
        <v>59</v>
      </c>
      <c r="F15" s="297"/>
      <c r="G15" s="297">
        <f t="shared" si="11"/>
        <v>30</v>
      </c>
      <c r="H15" s="552">
        <f>SUM(F15:G15)</f>
        <v>30</v>
      </c>
      <c r="I15" s="297">
        <f t="shared" si="11"/>
        <v>26</v>
      </c>
      <c r="J15" s="297">
        <f t="shared" si="11"/>
        <v>26</v>
      </c>
      <c r="K15" s="552">
        <f>SUM(I15:J15)</f>
        <v>52</v>
      </c>
      <c r="L15" s="297">
        <f t="shared" si="11"/>
        <v>21</v>
      </c>
      <c r="M15" s="297">
        <f>M5</f>
        <v>28</v>
      </c>
      <c r="N15" s="552">
        <f>SUM(L15:M15)</f>
        <v>49</v>
      </c>
      <c r="O15" s="297">
        <f t="shared" si="11"/>
        <v>22</v>
      </c>
      <c r="P15" s="297">
        <f t="shared" si="11"/>
        <v>46</v>
      </c>
      <c r="Q15" s="552">
        <f>SUM(O15:P15)</f>
        <v>68</v>
      </c>
      <c r="R15" s="297">
        <f t="shared" si="11"/>
        <v>18</v>
      </c>
      <c r="S15" s="298">
        <f t="shared" si="11"/>
        <v>34</v>
      </c>
      <c r="T15" s="552">
        <f>SUM(R15:S15)</f>
        <v>52</v>
      </c>
      <c r="U15" s="297">
        <f>SUM(U5:U6)</f>
        <v>53</v>
      </c>
      <c r="V15" s="297">
        <f>SUM(V5:V6)</f>
        <v>58</v>
      </c>
      <c r="W15" s="552">
        <f>SUM(U15:V15)</f>
        <v>111</v>
      </c>
      <c r="X15" s="297">
        <f>SUM(X5:X7)</f>
        <v>0</v>
      </c>
      <c r="Y15" s="297">
        <f>SUM(Y5:Y7)</f>
        <v>107</v>
      </c>
      <c r="Z15" s="552">
        <f>SUM(X15:Y15)</f>
        <v>107</v>
      </c>
      <c r="AA15" s="297">
        <f>SUM(AA5:AA7)</f>
        <v>0</v>
      </c>
      <c r="AB15" s="297">
        <f>SUM(AB5:AB7)</f>
        <v>146</v>
      </c>
      <c r="AC15" s="2096">
        <f>SUM(AA15:AB15)</f>
        <v>146</v>
      </c>
      <c r="AD15" s="297">
        <f>SUM(AD5:AD7)</f>
        <v>0</v>
      </c>
      <c r="AE15" s="297">
        <f>SUM(AE5:AE7)</f>
        <v>130</v>
      </c>
      <c r="AF15" s="2096">
        <f>SUM(AD15:AE15)</f>
        <v>130</v>
      </c>
      <c r="AG15" s="297">
        <f>SUM(AG5:AG7)</f>
        <v>0</v>
      </c>
      <c r="AH15" s="297">
        <f>SUM(AH5:AH7)</f>
        <v>120</v>
      </c>
      <c r="AI15" s="538">
        <f>SUM(AG15:AH15)</f>
        <v>120</v>
      </c>
    </row>
    <row r="16" spans="1:35" s="151" customFormat="1" ht="14.25" customHeight="1" x14ac:dyDescent="0.2">
      <c r="B16" s="569" t="s">
        <v>1206</v>
      </c>
      <c r="C16" s="297">
        <f>C8</f>
        <v>30</v>
      </c>
      <c r="D16" s="297">
        <f t="shared" ref="D16:S16" si="12">D8</f>
        <v>26</v>
      </c>
      <c r="E16" s="552">
        <f t="shared" ref="E16:E17" si="13">SUM(C16:D16)</f>
        <v>56</v>
      </c>
      <c r="F16" s="297"/>
      <c r="G16" s="297">
        <f t="shared" si="12"/>
        <v>26</v>
      </c>
      <c r="H16" s="552">
        <f t="shared" ref="H16:H17" si="14">SUM(F16:G16)</f>
        <v>26</v>
      </c>
      <c r="I16" s="297">
        <f t="shared" si="12"/>
        <v>19</v>
      </c>
      <c r="J16" s="297">
        <f t="shared" si="12"/>
        <v>36</v>
      </c>
      <c r="K16" s="552">
        <f t="shared" ref="K16:K17" si="15">SUM(I16:J16)</f>
        <v>55</v>
      </c>
      <c r="L16" s="297">
        <f>L8</f>
        <v>30</v>
      </c>
      <c r="M16" s="297">
        <f t="shared" si="12"/>
        <v>17</v>
      </c>
      <c r="N16" s="552">
        <f t="shared" ref="N16:N17" si="16">SUM(L16:M16)</f>
        <v>47</v>
      </c>
      <c r="O16" s="297">
        <f t="shared" si="12"/>
        <v>37</v>
      </c>
      <c r="P16" s="297">
        <f t="shared" si="12"/>
        <v>41</v>
      </c>
      <c r="Q16" s="552">
        <f t="shared" ref="Q16:Q17" si="17">SUM(O16:P16)</f>
        <v>78</v>
      </c>
      <c r="R16" s="297">
        <f t="shared" si="12"/>
        <v>31</v>
      </c>
      <c r="S16" s="298">
        <f t="shared" si="12"/>
        <v>50</v>
      </c>
      <c r="T16" s="552">
        <f t="shared" ref="T16:T17" si="18">SUM(R16:S16)</f>
        <v>81</v>
      </c>
      <c r="U16" s="297">
        <f>SUM(U8:U9)</f>
        <v>34</v>
      </c>
      <c r="V16" s="297">
        <f>SUM(V8:V9)</f>
        <v>61</v>
      </c>
      <c r="W16" s="552">
        <f>SUM(U16:V16)</f>
        <v>95</v>
      </c>
      <c r="X16" s="297">
        <f>SUM(X8:X10)</f>
        <v>0</v>
      </c>
      <c r="Y16" s="297">
        <f>SUM(Y8:Y10)</f>
        <v>102</v>
      </c>
      <c r="Z16" s="552">
        <f>SUM(X16:Y16)</f>
        <v>102</v>
      </c>
      <c r="AA16" s="297">
        <f>SUM(AA8:AA10)</f>
        <v>0</v>
      </c>
      <c r="AB16" s="297">
        <f>SUM(AB8:AB10)</f>
        <v>115</v>
      </c>
      <c r="AC16" s="2096">
        <f>SUM(AA16:AB16)</f>
        <v>115</v>
      </c>
      <c r="AD16" s="297">
        <f>SUM(AD8:AD10)</f>
        <v>0</v>
      </c>
      <c r="AE16" s="297">
        <f>SUM(AE8:AE10)</f>
        <v>118</v>
      </c>
      <c r="AF16" s="2096">
        <f>SUM(AD16:AE16)</f>
        <v>118</v>
      </c>
      <c r="AG16" s="297">
        <f>SUM(AG8:AG10)</f>
        <v>0</v>
      </c>
      <c r="AH16" s="297">
        <f>SUM(AH8:AH10)</f>
        <v>122</v>
      </c>
      <c r="AI16" s="538">
        <f>SUM(AG16:AH16)</f>
        <v>122</v>
      </c>
    </row>
    <row r="17" spans="1:35" s="151" customFormat="1" ht="15" customHeight="1" x14ac:dyDescent="0.2">
      <c r="B17" s="569" t="s">
        <v>1207</v>
      </c>
      <c r="C17" s="293">
        <f>C12+C11</f>
        <v>29</v>
      </c>
      <c r="D17" s="293">
        <f t="shared" ref="D17:S17" si="19">D12+D11</f>
        <v>29</v>
      </c>
      <c r="E17" s="552">
        <f t="shared" si="13"/>
        <v>58</v>
      </c>
      <c r="F17" s="293"/>
      <c r="G17" s="293">
        <f t="shared" si="19"/>
        <v>33</v>
      </c>
      <c r="H17" s="552">
        <f t="shared" si="14"/>
        <v>33</v>
      </c>
      <c r="I17" s="293">
        <f t="shared" si="19"/>
        <v>22</v>
      </c>
      <c r="J17" s="293">
        <f t="shared" si="19"/>
        <v>47</v>
      </c>
      <c r="K17" s="552">
        <f t="shared" si="15"/>
        <v>69</v>
      </c>
      <c r="L17" s="293">
        <f t="shared" si="19"/>
        <v>0</v>
      </c>
      <c r="M17" s="293">
        <f t="shared" si="19"/>
        <v>48</v>
      </c>
      <c r="N17" s="552">
        <f t="shared" si="16"/>
        <v>48</v>
      </c>
      <c r="O17" s="293">
        <f t="shared" si="19"/>
        <v>0</v>
      </c>
      <c r="P17" s="293">
        <f>P12+P11</f>
        <v>55</v>
      </c>
      <c r="Q17" s="552">
        <f t="shared" si="17"/>
        <v>55</v>
      </c>
      <c r="R17" s="297">
        <f t="shared" si="19"/>
        <v>31</v>
      </c>
      <c r="S17" s="298">
        <f t="shared" si="19"/>
        <v>59</v>
      </c>
      <c r="T17" s="552">
        <f t="shared" si="18"/>
        <v>90</v>
      </c>
      <c r="U17" s="297">
        <f>SUM(U11:U12)</f>
        <v>27</v>
      </c>
      <c r="V17" s="297">
        <f>SUM(V11:V12)</f>
        <v>69</v>
      </c>
      <c r="W17" s="552">
        <f>SUM(U17:V17)</f>
        <v>96</v>
      </c>
      <c r="X17" s="297">
        <f>SUM(X11:X13)</f>
        <v>49</v>
      </c>
      <c r="Y17" s="297">
        <f>SUM(Y11:Y13)</f>
        <v>85</v>
      </c>
      <c r="Z17" s="552">
        <f>SUM(X17:Y17)</f>
        <v>134</v>
      </c>
      <c r="AA17" s="297">
        <f>SUM(AA11:AA13)</f>
        <v>30</v>
      </c>
      <c r="AB17" s="297">
        <f>SUM(AB11:AB13)</f>
        <v>90</v>
      </c>
      <c r="AC17" s="2096">
        <f>SUM(AA17:AB17)</f>
        <v>120</v>
      </c>
      <c r="AD17" s="297">
        <f>SUM(AD11:AD13)</f>
        <v>29</v>
      </c>
      <c r="AE17" s="297">
        <f>SUM(AE11:AE13)</f>
        <v>105</v>
      </c>
      <c r="AF17" s="2096">
        <f>SUM(AD17:AE17)</f>
        <v>134</v>
      </c>
      <c r="AG17" s="297">
        <f>SUM(AG11:AG13)</f>
        <v>32</v>
      </c>
      <c r="AH17" s="297">
        <f>SUM(AH11:AH13)</f>
        <v>97</v>
      </c>
      <c r="AI17" s="538">
        <f>SUM(AG17:AH17)</f>
        <v>129</v>
      </c>
    </row>
    <row r="18" spans="1:35" s="151" customFormat="1" ht="6.75" customHeight="1" x14ac:dyDescent="0.25">
      <c r="A18" s="132"/>
      <c r="B18" s="158"/>
      <c r="C18" s="133"/>
      <c r="D18" s="131"/>
      <c r="E18" s="134"/>
      <c r="F18" s="133"/>
      <c r="G18" s="131"/>
      <c r="H18" s="134"/>
      <c r="I18" s="133"/>
      <c r="J18" s="131"/>
      <c r="K18" s="134"/>
      <c r="L18" s="133"/>
      <c r="M18" s="131"/>
      <c r="N18" s="134"/>
      <c r="O18" s="133"/>
      <c r="P18" s="131"/>
      <c r="Q18" s="134"/>
      <c r="R18" s="131"/>
      <c r="S18" s="159"/>
      <c r="T18" s="134"/>
    </row>
    <row r="19" spans="1:35" s="151" customFormat="1" ht="15" x14ac:dyDescent="0.25">
      <c r="A19" s="157"/>
      <c r="B19" s="544" t="s">
        <v>363</v>
      </c>
      <c r="C19" s="545">
        <f>SUM(C15:C17)</f>
        <v>85</v>
      </c>
      <c r="D19" s="545">
        <f>SUM(D15:D17)</f>
        <v>88</v>
      </c>
      <c r="E19" s="310">
        <f>SUM(C19:D19)</f>
        <v>173</v>
      </c>
      <c r="F19" s="545">
        <v>0</v>
      </c>
      <c r="G19" s="545">
        <f t="shared" ref="G19:Y19" si="20">SUM(G15:G17)</f>
        <v>89</v>
      </c>
      <c r="H19" s="310">
        <f t="shared" si="20"/>
        <v>89</v>
      </c>
      <c r="I19" s="545">
        <f t="shared" si="20"/>
        <v>67</v>
      </c>
      <c r="J19" s="545">
        <f t="shared" si="20"/>
        <v>109</v>
      </c>
      <c r="K19" s="310">
        <f t="shared" si="20"/>
        <v>176</v>
      </c>
      <c r="L19" s="545">
        <f t="shared" si="20"/>
        <v>51</v>
      </c>
      <c r="M19" s="545">
        <f t="shared" si="20"/>
        <v>93</v>
      </c>
      <c r="N19" s="310">
        <f t="shared" si="20"/>
        <v>144</v>
      </c>
      <c r="O19" s="545">
        <f t="shared" si="20"/>
        <v>59</v>
      </c>
      <c r="P19" s="545">
        <f>SUM(P15:P17)</f>
        <v>142</v>
      </c>
      <c r="Q19" s="310">
        <f>SUM(Q15:Q17)</f>
        <v>201</v>
      </c>
      <c r="R19" s="546">
        <f t="shared" si="20"/>
        <v>80</v>
      </c>
      <c r="S19" s="547">
        <f t="shared" si="20"/>
        <v>143</v>
      </c>
      <c r="T19" s="808">
        <f t="shared" si="20"/>
        <v>223</v>
      </c>
      <c r="U19" s="546">
        <f t="shared" si="20"/>
        <v>114</v>
      </c>
      <c r="V19" s="546">
        <f t="shared" si="20"/>
        <v>188</v>
      </c>
      <c r="W19" s="808">
        <f t="shared" si="20"/>
        <v>302</v>
      </c>
      <c r="X19" s="546">
        <f t="shared" si="20"/>
        <v>49</v>
      </c>
      <c r="Y19" s="546">
        <f t="shared" si="20"/>
        <v>294</v>
      </c>
      <c r="Z19" s="808">
        <f t="shared" ref="Z19" si="21">X19+Y19</f>
        <v>343</v>
      </c>
      <c r="AA19" s="546">
        <f t="shared" ref="AA19:AB19" si="22">SUM(AA15:AA17)</f>
        <v>30</v>
      </c>
      <c r="AB19" s="546">
        <f t="shared" si="22"/>
        <v>351</v>
      </c>
      <c r="AC19" s="2095">
        <f t="shared" ref="AC19" si="23">AA19+AB19</f>
        <v>381</v>
      </c>
      <c r="AD19" s="546">
        <f t="shared" ref="AD19:AE19" si="24">SUM(AD15:AD17)</f>
        <v>29</v>
      </c>
      <c r="AE19" s="546">
        <f t="shared" si="24"/>
        <v>353</v>
      </c>
      <c r="AF19" s="2095">
        <f t="shared" ref="AF19" si="25">AD19+AE19</f>
        <v>382</v>
      </c>
      <c r="AG19" s="546">
        <f t="shared" ref="AG19:AH19" si="26">SUM(AG15:AG17)</f>
        <v>32</v>
      </c>
      <c r="AH19" s="546">
        <f t="shared" si="26"/>
        <v>339</v>
      </c>
      <c r="AI19" s="581">
        <f t="shared" ref="AI19" si="27">AG19+AH19</f>
        <v>371</v>
      </c>
    </row>
    <row r="20" spans="1:35" ht="15" x14ac:dyDescent="0.2">
      <c r="A20" s="149" t="s">
        <v>6083</v>
      </c>
      <c r="B20" s="13"/>
      <c r="C20" s="282"/>
      <c r="D20" s="282"/>
      <c r="E20" s="282"/>
      <c r="F20" s="282"/>
      <c r="G20" s="282"/>
      <c r="H20" s="282"/>
      <c r="I20" s="13"/>
      <c r="J20" s="13"/>
      <c r="K20" s="13"/>
      <c r="L20" s="13"/>
      <c r="M20" s="13"/>
      <c r="N20" s="13"/>
      <c r="O20" s="13"/>
      <c r="P20" s="13"/>
      <c r="Q20" s="13"/>
      <c r="R20" s="149"/>
      <c r="S20" s="149"/>
      <c r="T20" s="149"/>
    </row>
    <row r="21" spans="1:35" ht="15" x14ac:dyDescent="0.2">
      <c r="A21" s="149" t="s">
        <v>1956</v>
      </c>
      <c r="B21" s="13"/>
      <c r="C21" s="282"/>
      <c r="D21" s="282"/>
      <c r="E21" s="282"/>
      <c r="F21" s="282"/>
      <c r="G21" s="282"/>
      <c r="H21" s="282"/>
      <c r="I21" s="13"/>
      <c r="J21" s="13"/>
      <c r="K21" s="13"/>
      <c r="L21" s="13"/>
      <c r="M21" s="13"/>
      <c r="N21" s="13"/>
      <c r="O21" s="13"/>
      <c r="P21" s="13"/>
      <c r="Q21" s="13"/>
      <c r="R21" s="149"/>
      <c r="S21" s="149"/>
      <c r="T21" s="149"/>
    </row>
    <row r="22" spans="1:35" ht="15" x14ac:dyDescent="0.2">
      <c r="B22" s="283"/>
      <c r="C22" s="2676" t="s">
        <v>906</v>
      </c>
      <c r="D22" s="2676"/>
      <c r="E22" s="2676"/>
      <c r="F22" s="2676"/>
      <c r="G22" s="2676"/>
      <c r="H22" s="2676"/>
      <c r="I22" s="2676"/>
      <c r="J22" s="2676"/>
      <c r="K22" s="2676"/>
      <c r="L22" s="2676"/>
      <c r="M22" s="2676"/>
      <c r="N22" s="2676"/>
      <c r="O22" s="2676"/>
      <c r="P22" s="2676" t="s">
        <v>907</v>
      </c>
      <c r="Q22" s="2676"/>
      <c r="R22" s="2676"/>
      <c r="S22" s="2676"/>
      <c r="T22" s="2676"/>
      <c r="U22" s="2676"/>
      <c r="V22" s="2676"/>
      <c r="W22" s="2676"/>
      <c r="X22" s="2676"/>
      <c r="Y22" s="2676"/>
      <c r="Z22" s="2676"/>
    </row>
    <row r="23" spans="1:35" ht="31.5" customHeight="1" x14ac:dyDescent="0.2">
      <c r="B23" s="13"/>
      <c r="C23" s="548">
        <v>2011</v>
      </c>
      <c r="D23" s="548">
        <v>2012</v>
      </c>
      <c r="E23" s="548">
        <v>2013</v>
      </c>
      <c r="F23" s="548">
        <v>2014</v>
      </c>
      <c r="G23" s="548">
        <v>2015</v>
      </c>
      <c r="H23" s="548">
        <v>2016</v>
      </c>
      <c r="I23" s="548">
        <v>2017</v>
      </c>
      <c r="J23" s="548">
        <v>2018</v>
      </c>
      <c r="K23" s="548">
        <v>2019</v>
      </c>
      <c r="L23" s="548">
        <v>2020</v>
      </c>
      <c r="M23" s="2090">
        <v>2021</v>
      </c>
      <c r="N23" s="548" t="s">
        <v>3714</v>
      </c>
      <c r="O23" s="548" t="s">
        <v>3715</v>
      </c>
      <c r="P23" s="548">
        <v>2011</v>
      </c>
      <c r="Q23" s="548">
        <v>2012</v>
      </c>
      <c r="R23" s="548">
        <v>2013</v>
      </c>
      <c r="S23" s="548">
        <v>2014</v>
      </c>
      <c r="T23" s="548">
        <v>2015</v>
      </c>
      <c r="U23" s="548">
        <v>2016</v>
      </c>
      <c r="V23" s="548">
        <v>2017</v>
      </c>
      <c r="W23" s="548">
        <v>2018</v>
      </c>
      <c r="X23" s="548">
        <v>2019</v>
      </c>
      <c r="Y23" s="548">
        <v>2020</v>
      </c>
      <c r="Z23" s="2090">
        <v>2021</v>
      </c>
    </row>
    <row r="24" spans="1:35" ht="15" x14ac:dyDescent="0.2">
      <c r="B24" s="550" t="s">
        <v>690</v>
      </c>
      <c r="C24" s="294">
        <f>E5</f>
        <v>59</v>
      </c>
      <c r="D24" s="294">
        <f>H5</f>
        <v>30</v>
      </c>
      <c r="E24" s="294">
        <f>K5</f>
        <v>52</v>
      </c>
      <c r="F24" s="294">
        <f>N5</f>
        <v>49</v>
      </c>
      <c r="G24" s="295">
        <f>Q5</f>
        <v>68</v>
      </c>
      <c r="H24" s="293">
        <f>T5</f>
        <v>52</v>
      </c>
      <c r="I24" s="293">
        <f>W5</f>
        <v>52</v>
      </c>
      <c r="J24" s="293">
        <f t="shared" ref="J24:J32" si="28">Z5</f>
        <v>37</v>
      </c>
      <c r="K24" s="293">
        <f>AC5</f>
        <v>43</v>
      </c>
      <c r="L24" s="293">
        <f>AF5</f>
        <v>33</v>
      </c>
      <c r="M24" s="538">
        <f>AI5</f>
        <v>19</v>
      </c>
      <c r="N24" s="549">
        <f>M24/L24</f>
        <v>0.5757575757575758</v>
      </c>
      <c r="O24" s="549">
        <f>M24/K24</f>
        <v>0.44186046511627908</v>
      </c>
      <c r="P24" s="293">
        <f>C24</f>
        <v>59</v>
      </c>
      <c r="Q24" s="293">
        <f t="shared" ref="Q24:Z24" si="29">P24+D24</f>
        <v>89</v>
      </c>
      <c r="R24" s="293">
        <f t="shared" si="29"/>
        <v>141</v>
      </c>
      <c r="S24" s="293">
        <f t="shared" si="29"/>
        <v>190</v>
      </c>
      <c r="T24" s="293">
        <f t="shared" si="29"/>
        <v>258</v>
      </c>
      <c r="U24" s="293">
        <f t="shared" si="29"/>
        <v>310</v>
      </c>
      <c r="V24" s="293">
        <f t="shared" si="29"/>
        <v>362</v>
      </c>
      <c r="W24" s="293">
        <f t="shared" si="29"/>
        <v>399</v>
      </c>
      <c r="X24" s="293">
        <f t="shared" si="29"/>
        <v>442</v>
      </c>
      <c r="Y24" s="293">
        <f t="shared" si="29"/>
        <v>475</v>
      </c>
      <c r="Z24" s="538">
        <f t="shared" si="29"/>
        <v>494</v>
      </c>
    </row>
    <row r="25" spans="1:35" ht="15" x14ac:dyDescent="0.2">
      <c r="B25" s="550" t="s">
        <v>1509</v>
      </c>
      <c r="C25" s="294"/>
      <c r="D25" s="294"/>
      <c r="E25" s="294"/>
      <c r="F25" s="294"/>
      <c r="G25" s="295"/>
      <c r="H25" s="293"/>
      <c r="I25" s="293">
        <f>W6</f>
        <v>59</v>
      </c>
      <c r="J25" s="293">
        <f t="shared" si="28"/>
        <v>42</v>
      </c>
      <c r="K25" s="293">
        <f t="shared" ref="K25:K32" si="30">AC6</f>
        <v>52</v>
      </c>
      <c r="L25" s="293">
        <f t="shared" ref="L25:L32" si="31">AF6</f>
        <v>46</v>
      </c>
      <c r="M25" s="538">
        <f t="shared" ref="M25:M32" si="32">AI6</f>
        <v>51</v>
      </c>
      <c r="N25" s="549">
        <f t="shared" ref="N25:N39" si="33">M25/L25</f>
        <v>1.1086956521739131</v>
      </c>
      <c r="O25" s="549">
        <f t="shared" ref="O25:O39" si="34">M25/K25</f>
        <v>0.98076923076923073</v>
      </c>
      <c r="P25" s="293"/>
      <c r="Q25" s="293"/>
      <c r="R25" s="293"/>
      <c r="S25" s="293"/>
      <c r="T25" s="293"/>
      <c r="U25" s="293"/>
      <c r="V25" s="293">
        <f>U25+I25</f>
        <v>59</v>
      </c>
      <c r="W25" s="293">
        <f>V25+J25</f>
        <v>101</v>
      </c>
      <c r="X25" s="293">
        <f>W25+K25</f>
        <v>153</v>
      </c>
      <c r="Y25" s="293">
        <f>X25+L25</f>
        <v>199</v>
      </c>
      <c r="Z25" s="538">
        <f>Y25+M25</f>
        <v>250</v>
      </c>
    </row>
    <row r="26" spans="1:35" ht="15" x14ac:dyDescent="0.2">
      <c r="B26" s="550" t="s">
        <v>1951</v>
      </c>
      <c r="C26" s="294"/>
      <c r="D26" s="294"/>
      <c r="E26" s="294"/>
      <c r="F26" s="294"/>
      <c r="G26" s="295"/>
      <c r="H26" s="293"/>
      <c r="I26" s="293"/>
      <c r="J26" s="293">
        <f t="shared" si="28"/>
        <v>28</v>
      </c>
      <c r="K26" s="293">
        <f t="shared" si="30"/>
        <v>51</v>
      </c>
      <c r="L26" s="293">
        <f t="shared" si="31"/>
        <v>51</v>
      </c>
      <c r="M26" s="538">
        <f t="shared" si="32"/>
        <v>50</v>
      </c>
      <c r="N26" s="549">
        <f t="shared" si="33"/>
        <v>0.98039215686274506</v>
      </c>
      <c r="O26" s="549">
        <f t="shared" si="34"/>
        <v>0.98039215686274506</v>
      </c>
      <c r="P26" s="293"/>
      <c r="Q26" s="293"/>
      <c r="R26" s="293"/>
      <c r="S26" s="293"/>
      <c r="T26" s="293"/>
      <c r="U26" s="293"/>
      <c r="V26" s="293"/>
      <c r="W26" s="293">
        <f t="shared" ref="W26:Z32" si="35">V26+J26</f>
        <v>28</v>
      </c>
      <c r="X26" s="293">
        <f t="shared" si="35"/>
        <v>79</v>
      </c>
      <c r="Y26" s="293">
        <f t="shared" si="35"/>
        <v>130</v>
      </c>
      <c r="Z26" s="538">
        <f t="shared" si="35"/>
        <v>180</v>
      </c>
    </row>
    <row r="27" spans="1:35" ht="15" customHeight="1" x14ac:dyDescent="0.2">
      <c r="B27" s="550" t="s">
        <v>692</v>
      </c>
      <c r="C27" s="294">
        <f>E8</f>
        <v>56</v>
      </c>
      <c r="D27" s="294">
        <f>H8</f>
        <v>26</v>
      </c>
      <c r="E27" s="294">
        <f>K8</f>
        <v>55</v>
      </c>
      <c r="F27" s="294">
        <f>N8</f>
        <v>47</v>
      </c>
      <c r="G27" s="295">
        <f>Q8</f>
        <v>78</v>
      </c>
      <c r="H27" s="293">
        <f>T8</f>
        <v>81</v>
      </c>
      <c r="I27" s="293">
        <f>W8</f>
        <v>64</v>
      </c>
      <c r="J27" s="293">
        <f t="shared" si="28"/>
        <v>34</v>
      </c>
      <c r="K27" s="293">
        <f t="shared" si="30"/>
        <v>38</v>
      </c>
      <c r="L27" s="293">
        <f t="shared" si="31"/>
        <v>38</v>
      </c>
      <c r="M27" s="538">
        <f t="shared" si="32"/>
        <v>40</v>
      </c>
      <c r="N27" s="549">
        <f t="shared" si="33"/>
        <v>1.0526315789473684</v>
      </c>
      <c r="O27" s="549">
        <f t="shared" si="34"/>
        <v>1.0526315789473684</v>
      </c>
      <c r="P27" s="293">
        <f>C27</f>
        <v>56</v>
      </c>
      <c r="Q27" s="293">
        <f t="shared" ref="Q27:V27" si="36">P27+D27</f>
        <v>82</v>
      </c>
      <c r="R27" s="293">
        <f t="shared" si="36"/>
        <v>137</v>
      </c>
      <c r="S27" s="293">
        <f t="shared" si="36"/>
        <v>184</v>
      </c>
      <c r="T27" s="293">
        <f t="shared" si="36"/>
        <v>262</v>
      </c>
      <c r="U27" s="293">
        <f t="shared" si="36"/>
        <v>343</v>
      </c>
      <c r="V27" s="293">
        <f t="shared" si="36"/>
        <v>407</v>
      </c>
      <c r="W27" s="293">
        <f t="shared" si="35"/>
        <v>441</v>
      </c>
      <c r="X27" s="293">
        <f t="shared" si="35"/>
        <v>479</v>
      </c>
      <c r="Y27" s="293">
        <f t="shared" si="35"/>
        <v>517</v>
      </c>
      <c r="Z27" s="538">
        <f t="shared" si="35"/>
        <v>557</v>
      </c>
    </row>
    <row r="28" spans="1:35" ht="15" customHeight="1" x14ac:dyDescent="0.2">
      <c r="B28" s="550" t="s">
        <v>1510</v>
      </c>
      <c r="C28" s="294"/>
      <c r="D28" s="294"/>
      <c r="E28" s="294"/>
      <c r="F28" s="294"/>
      <c r="G28" s="295"/>
      <c r="H28" s="293"/>
      <c r="I28" s="293">
        <f>W9</f>
        <v>31</v>
      </c>
      <c r="J28" s="293">
        <f t="shared" si="28"/>
        <v>40</v>
      </c>
      <c r="K28" s="293">
        <f t="shared" si="30"/>
        <v>38</v>
      </c>
      <c r="L28" s="293">
        <f t="shared" si="31"/>
        <v>40</v>
      </c>
      <c r="M28" s="538">
        <f t="shared" si="32"/>
        <v>41</v>
      </c>
      <c r="N28" s="549">
        <f t="shared" si="33"/>
        <v>1.0249999999999999</v>
      </c>
      <c r="O28" s="549">
        <f t="shared" si="34"/>
        <v>1.0789473684210527</v>
      </c>
      <c r="P28" s="293"/>
      <c r="Q28" s="293"/>
      <c r="R28" s="293"/>
      <c r="S28" s="293"/>
      <c r="T28" s="293"/>
      <c r="U28" s="293"/>
      <c r="V28" s="293">
        <f>U28+I28</f>
        <v>31</v>
      </c>
      <c r="W28" s="293">
        <f t="shared" si="35"/>
        <v>71</v>
      </c>
      <c r="X28" s="293">
        <f t="shared" si="35"/>
        <v>109</v>
      </c>
      <c r="Y28" s="293">
        <f t="shared" si="35"/>
        <v>149</v>
      </c>
      <c r="Z28" s="538">
        <f t="shared" si="35"/>
        <v>190</v>
      </c>
    </row>
    <row r="29" spans="1:35" ht="15" customHeight="1" x14ac:dyDescent="0.2">
      <c r="B29" s="550" t="s">
        <v>1953</v>
      </c>
      <c r="C29" s="294"/>
      <c r="D29" s="294"/>
      <c r="E29" s="294"/>
      <c r="F29" s="294"/>
      <c r="G29" s="295"/>
      <c r="H29" s="293"/>
      <c r="I29" s="293"/>
      <c r="J29" s="293">
        <f t="shared" si="28"/>
        <v>28</v>
      </c>
      <c r="K29" s="293">
        <f t="shared" si="30"/>
        <v>39</v>
      </c>
      <c r="L29" s="293">
        <f t="shared" si="31"/>
        <v>40</v>
      </c>
      <c r="M29" s="538">
        <f t="shared" si="32"/>
        <v>41</v>
      </c>
      <c r="N29" s="549">
        <f t="shared" si="33"/>
        <v>1.0249999999999999</v>
      </c>
      <c r="O29" s="549">
        <f t="shared" si="34"/>
        <v>1.0512820512820513</v>
      </c>
      <c r="P29" s="293"/>
      <c r="Q29" s="293"/>
      <c r="R29" s="293"/>
      <c r="S29" s="293"/>
      <c r="T29" s="293"/>
      <c r="U29" s="293"/>
      <c r="V29" s="293"/>
      <c r="W29" s="293">
        <f t="shared" si="35"/>
        <v>28</v>
      </c>
      <c r="X29" s="293">
        <f t="shared" si="35"/>
        <v>67</v>
      </c>
      <c r="Y29" s="293">
        <f t="shared" si="35"/>
        <v>107</v>
      </c>
      <c r="Z29" s="538">
        <f t="shared" si="35"/>
        <v>148</v>
      </c>
    </row>
    <row r="30" spans="1:35" ht="15" x14ac:dyDescent="0.2">
      <c r="B30" s="550" t="s">
        <v>691</v>
      </c>
      <c r="C30" s="296"/>
      <c r="D30" s="296"/>
      <c r="E30" s="294">
        <f>K11</f>
        <v>18</v>
      </c>
      <c r="F30" s="294">
        <f>N11</f>
        <v>18</v>
      </c>
      <c r="G30" s="295">
        <f>Q11</f>
        <v>18</v>
      </c>
      <c r="H30" s="293">
        <f>T11</f>
        <v>27</v>
      </c>
      <c r="I30" s="293">
        <f>W11</f>
        <v>31</v>
      </c>
      <c r="J30" s="293">
        <f t="shared" si="28"/>
        <v>29</v>
      </c>
      <c r="K30" s="293">
        <f t="shared" si="30"/>
        <v>30</v>
      </c>
      <c r="L30" s="293">
        <f t="shared" si="31"/>
        <v>31</v>
      </c>
      <c r="M30" s="538">
        <f t="shared" si="32"/>
        <v>31</v>
      </c>
      <c r="N30" s="549">
        <f t="shared" si="33"/>
        <v>1</v>
      </c>
      <c r="O30" s="549">
        <f t="shared" si="34"/>
        <v>1.0333333333333334</v>
      </c>
      <c r="P30" s="293">
        <f>C30</f>
        <v>0</v>
      </c>
      <c r="Q30" s="293">
        <f t="shared" ref="Q30:V31" si="37">P30+D30</f>
        <v>0</v>
      </c>
      <c r="R30" s="293">
        <f t="shared" si="37"/>
        <v>18</v>
      </c>
      <c r="S30" s="293">
        <f t="shared" si="37"/>
        <v>36</v>
      </c>
      <c r="T30" s="293">
        <f t="shared" si="37"/>
        <v>54</v>
      </c>
      <c r="U30" s="293">
        <f t="shared" si="37"/>
        <v>81</v>
      </c>
      <c r="V30" s="293">
        <f t="shared" si="37"/>
        <v>112</v>
      </c>
      <c r="W30" s="293">
        <f t="shared" si="35"/>
        <v>141</v>
      </c>
      <c r="X30" s="293">
        <f t="shared" si="35"/>
        <v>171</v>
      </c>
      <c r="Y30" s="293">
        <f t="shared" si="35"/>
        <v>202</v>
      </c>
      <c r="Z30" s="538">
        <f t="shared" si="35"/>
        <v>233</v>
      </c>
    </row>
    <row r="31" spans="1:35" ht="15" x14ac:dyDescent="0.2">
      <c r="B31" s="550" t="s">
        <v>225</v>
      </c>
      <c r="C31" s="294">
        <f>E12</f>
        <v>58</v>
      </c>
      <c r="D31" s="294">
        <f>H12</f>
        <v>33</v>
      </c>
      <c r="E31" s="294">
        <f>K12</f>
        <v>51</v>
      </c>
      <c r="F31" s="294">
        <f>N12</f>
        <v>30</v>
      </c>
      <c r="G31" s="295">
        <f>Q12</f>
        <v>37</v>
      </c>
      <c r="H31" s="293">
        <f>T12</f>
        <v>63</v>
      </c>
      <c r="I31" s="293">
        <f>W12</f>
        <v>65</v>
      </c>
      <c r="J31" s="293">
        <f t="shared" si="28"/>
        <v>48</v>
      </c>
      <c r="K31" s="293">
        <f t="shared" si="30"/>
        <v>60</v>
      </c>
      <c r="L31" s="293">
        <f t="shared" si="31"/>
        <v>61</v>
      </c>
      <c r="M31" s="538">
        <f t="shared" si="32"/>
        <v>62</v>
      </c>
      <c r="N31" s="549">
        <f t="shared" si="33"/>
        <v>1.0163934426229508</v>
      </c>
      <c r="O31" s="549">
        <f t="shared" si="34"/>
        <v>1.0333333333333334</v>
      </c>
      <c r="P31" s="293">
        <f>C31</f>
        <v>58</v>
      </c>
      <c r="Q31" s="293">
        <f t="shared" si="37"/>
        <v>91</v>
      </c>
      <c r="R31" s="293">
        <f t="shared" si="37"/>
        <v>142</v>
      </c>
      <c r="S31" s="293">
        <f t="shared" si="37"/>
        <v>172</v>
      </c>
      <c r="T31" s="293">
        <f t="shared" si="37"/>
        <v>209</v>
      </c>
      <c r="U31" s="293">
        <f t="shared" si="37"/>
        <v>272</v>
      </c>
      <c r="V31" s="293">
        <f t="shared" si="37"/>
        <v>337</v>
      </c>
      <c r="W31" s="293">
        <f t="shared" si="35"/>
        <v>385</v>
      </c>
      <c r="X31" s="293">
        <f t="shared" si="35"/>
        <v>445</v>
      </c>
      <c r="Y31" s="293">
        <f t="shared" si="35"/>
        <v>506</v>
      </c>
      <c r="Z31" s="538">
        <f t="shared" si="35"/>
        <v>568</v>
      </c>
    </row>
    <row r="32" spans="1:35" ht="15" x14ac:dyDescent="0.2">
      <c r="B32" s="550" t="s">
        <v>1952</v>
      </c>
      <c r="C32" s="294"/>
      <c r="D32" s="294"/>
      <c r="E32" s="294"/>
      <c r="F32" s="294"/>
      <c r="G32" s="295"/>
      <c r="H32" s="293"/>
      <c r="I32" s="293"/>
      <c r="J32" s="293">
        <f t="shared" si="28"/>
        <v>57</v>
      </c>
      <c r="K32" s="293">
        <f t="shared" si="30"/>
        <v>30</v>
      </c>
      <c r="L32" s="293">
        <f t="shared" si="31"/>
        <v>42</v>
      </c>
      <c r="M32" s="538">
        <f t="shared" si="32"/>
        <v>36</v>
      </c>
      <c r="N32" s="549">
        <f t="shared" si="33"/>
        <v>0.8571428571428571</v>
      </c>
      <c r="O32" s="549">
        <f t="shared" si="34"/>
        <v>1.2</v>
      </c>
      <c r="P32" s="293"/>
      <c r="Q32" s="293"/>
      <c r="R32" s="293"/>
      <c r="S32" s="293"/>
      <c r="T32" s="293"/>
      <c r="U32" s="293"/>
      <c r="V32" s="293"/>
      <c r="W32" s="293">
        <f t="shared" si="35"/>
        <v>57</v>
      </c>
      <c r="X32" s="293">
        <f t="shared" si="35"/>
        <v>87</v>
      </c>
      <c r="Y32" s="293">
        <f t="shared" si="35"/>
        <v>129</v>
      </c>
      <c r="Z32" s="538">
        <f t="shared" si="35"/>
        <v>165</v>
      </c>
    </row>
    <row r="33" spans="1:35" ht="15" x14ac:dyDescent="0.2">
      <c r="A33" s="110"/>
      <c r="B33" s="281"/>
      <c r="C33" s="284"/>
      <c r="D33" s="284"/>
      <c r="E33" s="284"/>
      <c r="F33" s="284"/>
      <c r="G33" s="284"/>
      <c r="H33" s="134"/>
      <c r="I33" s="285"/>
      <c r="J33" s="287"/>
      <c r="K33" s="287"/>
      <c r="L33" s="285"/>
      <c r="M33" s="285"/>
      <c r="N33" s="134"/>
      <c r="O33" s="134"/>
      <c r="P33" s="134"/>
      <c r="Q33" s="134"/>
      <c r="R33" s="134"/>
      <c r="S33" s="134"/>
      <c r="T33" s="13"/>
      <c r="W33" s="787"/>
      <c r="X33" s="787"/>
      <c r="Y33" s="787"/>
    </row>
    <row r="34" spans="1:35" ht="15" customHeight="1" x14ac:dyDescent="0.2">
      <c r="B34" s="550" t="s">
        <v>1205</v>
      </c>
      <c r="C34" s="294">
        <f t="shared" ref="C34:H34" si="38">C24</f>
        <v>59</v>
      </c>
      <c r="D34" s="294">
        <f t="shared" si="38"/>
        <v>30</v>
      </c>
      <c r="E34" s="294">
        <f t="shared" si="38"/>
        <v>52</v>
      </c>
      <c r="F34" s="294">
        <f t="shared" si="38"/>
        <v>49</v>
      </c>
      <c r="G34" s="295">
        <f>G24</f>
        <v>68</v>
      </c>
      <c r="H34" s="293">
        <f t="shared" si="38"/>
        <v>52</v>
      </c>
      <c r="I34" s="293">
        <f>SUM(I24:I25)</f>
        <v>111</v>
      </c>
      <c r="J34" s="786">
        <f>SUM(J24:J26)</f>
        <v>107</v>
      </c>
      <c r="K34" s="786">
        <f>SUM(K24:K26)</f>
        <v>146</v>
      </c>
      <c r="L34" s="786">
        <f>AF15</f>
        <v>130</v>
      </c>
      <c r="M34" s="580">
        <f>AI15</f>
        <v>120</v>
      </c>
      <c r="N34" s="549">
        <f t="shared" si="33"/>
        <v>0.92307692307692313</v>
      </c>
      <c r="O34" s="549">
        <f t="shared" si="34"/>
        <v>0.82191780821917804</v>
      </c>
      <c r="P34" s="293">
        <f>C34</f>
        <v>59</v>
      </c>
      <c r="Q34" s="293">
        <f t="shared" ref="Q34:Z37" si="39">P34+D34</f>
        <v>89</v>
      </c>
      <c r="R34" s="293">
        <f t="shared" si="39"/>
        <v>141</v>
      </c>
      <c r="S34" s="293">
        <f t="shared" si="39"/>
        <v>190</v>
      </c>
      <c r="T34" s="293">
        <f t="shared" si="39"/>
        <v>258</v>
      </c>
      <c r="U34" s="293">
        <f t="shared" si="39"/>
        <v>310</v>
      </c>
      <c r="V34" s="293">
        <f t="shared" si="39"/>
        <v>421</v>
      </c>
      <c r="W34" s="293">
        <f t="shared" si="39"/>
        <v>528</v>
      </c>
      <c r="X34" s="293">
        <f t="shared" si="39"/>
        <v>674</v>
      </c>
      <c r="Y34" s="293">
        <f t="shared" si="39"/>
        <v>804</v>
      </c>
      <c r="Z34" s="538">
        <f t="shared" si="39"/>
        <v>924</v>
      </c>
    </row>
    <row r="35" spans="1:35" ht="15" x14ac:dyDescent="0.2">
      <c r="B35" s="550" t="s">
        <v>1206</v>
      </c>
      <c r="C35" s="294">
        <f t="shared" ref="C35:H35" si="40">C27</f>
        <v>56</v>
      </c>
      <c r="D35" s="294">
        <f t="shared" si="40"/>
        <v>26</v>
      </c>
      <c r="E35" s="294">
        <f t="shared" si="40"/>
        <v>55</v>
      </c>
      <c r="F35" s="294">
        <f t="shared" si="40"/>
        <v>47</v>
      </c>
      <c r="G35" s="295">
        <f t="shared" si="40"/>
        <v>78</v>
      </c>
      <c r="H35" s="293">
        <f t="shared" si="40"/>
        <v>81</v>
      </c>
      <c r="I35" s="293">
        <f>SUM(I27:I28)</f>
        <v>95</v>
      </c>
      <c r="J35" s="786">
        <f>SUM(J27:J29)</f>
        <v>102</v>
      </c>
      <c r="K35" s="786">
        <f>SUM(K27:K29)</f>
        <v>115</v>
      </c>
      <c r="L35" s="786">
        <f t="shared" ref="L35:L36" si="41">AF16</f>
        <v>118</v>
      </c>
      <c r="M35" s="580">
        <f t="shared" ref="M35:M36" si="42">AI16</f>
        <v>122</v>
      </c>
      <c r="N35" s="549">
        <f t="shared" si="33"/>
        <v>1.0338983050847457</v>
      </c>
      <c r="O35" s="549">
        <f t="shared" si="34"/>
        <v>1.0608695652173914</v>
      </c>
      <c r="P35" s="293">
        <f>C35</f>
        <v>56</v>
      </c>
      <c r="Q35" s="293">
        <f t="shared" si="39"/>
        <v>82</v>
      </c>
      <c r="R35" s="293">
        <f t="shared" si="39"/>
        <v>137</v>
      </c>
      <c r="S35" s="293">
        <f t="shared" si="39"/>
        <v>184</v>
      </c>
      <c r="T35" s="293">
        <f t="shared" si="39"/>
        <v>262</v>
      </c>
      <c r="U35" s="293">
        <f t="shared" si="39"/>
        <v>343</v>
      </c>
      <c r="V35" s="293">
        <f t="shared" si="39"/>
        <v>438</v>
      </c>
      <c r="W35" s="293">
        <f t="shared" si="39"/>
        <v>540</v>
      </c>
      <c r="X35" s="293">
        <f t="shared" si="39"/>
        <v>655</v>
      </c>
      <c r="Y35" s="293">
        <f t="shared" si="39"/>
        <v>773</v>
      </c>
      <c r="Z35" s="538">
        <f t="shared" si="39"/>
        <v>895</v>
      </c>
    </row>
    <row r="36" spans="1:35" ht="15" x14ac:dyDescent="0.2">
      <c r="B36" s="550" t="s">
        <v>1207</v>
      </c>
      <c r="C36" s="294">
        <f t="shared" ref="C36:H36" si="43">C30+C31</f>
        <v>58</v>
      </c>
      <c r="D36" s="296">
        <f t="shared" si="43"/>
        <v>33</v>
      </c>
      <c r="E36" s="294">
        <f t="shared" si="43"/>
        <v>69</v>
      </c>
      <c r="F36" s="294">
        <f t="shared" si="43"/>
        <v>48</v>
      </c>
      <c r="G36" s="295">
        <f t="shared" si="43"/>
        <v>55</v>
      </c>
      <c r="H36" s="293">
        <f t="shared" si="43"/>
        <v>90</v>
      </c>
      <c r="I36" s="293">
        <f>SUM(I30:I31)</f>
        <v>96</v>
      </c>
      <c r="J36" s="786">
        <f>SUM(J30:J32)</f>
        <v>134</v>
      </c>
      <c r="K36" s="786">
        <f>SUM(K30:K32)</f>
        <v>120</v>
      </c>
      <c r="L36" s="786">
        <f t="shared" si="41"/>
        <v>134</v>
      </c>
      <c r="M36" s="580">
        <f t="shared" si="42"/>
        <v>129</v>
      </c>
      <c r="N36" s="549">
        <f t="shared" si="33"/>
        <v>0.96268656716417911</v>
      </c>
      <c r="O36" s="549">
        <f t="shared" si="34"/>
        <v>1.075</v>
      </c>
      <c r="P36" s="293">
        <f>C36</f>
        <v>58</v>
      </c>
      <c r="Q36" s="293">
        <f t="shared" si="39"/>
        <v>91</v>
      </c>
      <c r="R36" s="293">
        <f t="shared" si="39"/>
        <v>160</v>
      </c>
      <c r="S36" s="293">
        <f t="shared" si="39"/>
        <v>208</v>
      </c>
      <c r="T36" s="293">
        <f t="shared" si="39"/>
        <v>263</v>
      </c>
      <c r="U36" s="293">
        <f t="shared" si="39"/>
        <v>353</v>
      </c>
      <c r="V36" s="293">
        <f t="shared" si="39"/>
        <v>449</v>
      </c>
      <c r="W36" s="293">
        <f t="shared" si="39"/>
        <v>583</v>
      </c>
      <c r="X36" s="293">
        <f t="shared" si="39"/>
        <v>703</v>
      </c>
      <c r="Y36" s="293">
        <f t="shared" si="39"/>
        <v>837</v>
      </c>
      <c r="Z36" s="538">
        <f t="shared" si="39"/>
        <v>966</v>
      </c>
    </row>
    <row r="37" spans="1:35" ht="15" x14ac:dyDescent="0.2">
      <c r="B37" s="550" t="s">
        <v>363</v>
      </c>
      <c r="C37" s="294">
        <f t="shared" ref="C37:H37" si="44">SUM(C34:C36)</f>
        <v>173</v>
      </c>
      <c r="D37" s="294">
        <f t="shared" si="44"/>
        <v>89</v>
      </c>
      <c r="E37" s="294">
        <f t="shared" si="44"/>
        <v>176</v>
      </c>
      <c r="F37" s="294">
        <f t="shared" si="44"/>
        <v>144</v>
      </c>
      <c r="G37" s="294">
        <f t="shared" si="44"/>
        <v>201</v>
      </c>
      <c r="H37" s="293">
        <f t="shared" si="44"/>
        <v>223</v>
      </c>
      <c r="I37" s="293">
        <f>SUM(I34:I36)</f>
        <v>302</v>
      </c>
      <c r="J37" s="786">
        <f>SUM(J34:J36)</f>
        <v>343</v>
      </c>
      <c r="K37" s="786">
        <f>SUM(K34:K36)</f>
        <v>381</v>
      </c>
      <c r="L37" s="786">
        <f>SUM(L34:L36)</f>
        <v>382</v>
      </c>
      <c r="M37" s="580">
        <f>SUM(M34:M36)</f>
        <v>371</v>
      </c>
      <c r="N37" s="549">
        <f t="shared" si="33"/>
        <v>0.97120418848167545</v>
      </c>
      <c r="O37" s="549">
        <f t="shared" si="34"/>
        <v>0.97375328083989499</v>
      </c>
      <c r="P37" s="293">
        <f>C37</f>
        <v>173</v>
      </c>
      <c r="Q37" s="293">
        <f t="shared" si="39"/>
        <v>262</v>
      </c>
      <c r="R37" s="293">
        <f t="shared" si="39"/>
        <v>438</v>
      </c>
      <c r="S37" s="293">
        <f t="shared" si="39"/>
        <v>582</v>
      </c>
      <c r="T37" s="293">
        <f t="shared" si="39"/>
        <v>783</v>
      </c>
      <c r="U37" s="293">
        <f t="shared" si="39"/>
        <v>1006</v>
      </c>
      <c r="V37" s="293">
        <f t="shared" si="39"/>
        <v>1308</v>
      </c>
      <c r="W37" s="293">
        <f t="shared" si="39"/>
        <v>1651</v>
      </c>
      <c r="X37" s="293">
        <f t="shared" si="39"/>
        <v>2032</v>
      </c>
      <c r="Y37" s="293">
        <f t="shared" si="39"/>
        <v>2414</v>
      </c>
      <c r="Z37" s="538">
        <f t="shared" si="39"/>
        <v>2785</v>
      </c>
    </row>
    <row r="38" spans="1:35" s="110" customFormat="1" ht="9" customHeight="1" x14ac:dyDescent="0.2">
      <c r="B38" s="281"/>
      <c r="C38" s="286"/>
      <c r="D38" s="286"/>
      <c r="E38" s="286"/>
      <c r="F38" s="286"/>
      <c r="G38" s="286"/>
      <c r="H38" s="286"/>
      <c r="I38" s="286"/>
      <c r="J38" s="286"/>
      <c r="K38" s="286"/>
      <c r="L38" s="286"/>
      <c r="M38" s="286"/>
      <c r="N38" s="286"/>
      <c r="O38" s="286"/>
      <c r="P38" s="286"/>
      <c r="Q38" s="286"/>
      <c r="R38" s="286"/>
      <c r="S38" s="286"/>
      <c r="T38" s="287"/>
      <c r="U38" s="140"/>
      <c r="V38" s="140"/>
      <c r="W38" s="788"/>
      <c r="X38" s="788"/>
      <c r="Y38" s="788"/>
      <c r="Z38" s="140"/>
    </row>
    <row r="39" spans="1:35" ht="15" x14ac:dyDescent="0.2">
      <c r="B39" s="544" t="s">
        <v>363</v>
      </c>
      <c r="C39" s="294">
        <f>E19</f>
        <v>173</v>
      </c>
      <c r="D39" s="294">
        <f>H19</f>
        <v>89</v>
      </c>
      <c r="E39" s="294">
        <f>K19</f>
        <v>176</v>
      </c>
      <c r="F39" s="294">
        <f>N19</f>
        <v>144</v>
      </c>
      <c r="G39" s="295">
        <f>Q19</f>
        <v>201</v>
      </c>
      <c r="H39" s="293">
        <f>T19</f>
        <v>223</v>
      </c>
      <c r="I39" s="293">
        <f>W19</f>
        <v>302</v>
      </c>
      <c r="J39" s="293">
        <f>Z19</f>
        <v>343</v>
      </c>
      <c r="K39" s="293">
        <f>AC19</f>
        <v>381</v>
      </c>
      <c r="L39" s="293">
        <f>AF19</f>
        <v>382</v>
      </c>
      <c r="M39" s="538">
        <f>AI19</f>
        <v>371</v>
      </c>
      <c r="N39" s="549">
        <f t="shared" si="33"/>
        <v>0.97120418848167545</v>
      </c>
      <c r="O39" s="549">
        <f t="shared" si="34"/>
        <v>0.97375328083989499</v>
      </c>
      <c r="P39" s="293">
        <f>C39</f>
        <v>173</v>
      </c>
      <c r="Q39" s="293">
        <f t="shared" ref="Q39:Z39" si="45">P39+D39</f>
        <v>262</v>
      </c>
      <c r="R39" s="293">
        <f t="shared" si="45"/>
        <v>438</v>
      </c>
      <c r="S39" s="293">
        <f t="shared" si="45"/>
        <v>582</v>
      </c>
      <c r="T39" s="293">
        <f t="shared" si="45"/>
        <v>783</v>
      </c>
      <c r="U39" s="293">
        <f t="shared" si="45"/>
        <v>1006</v>
      </c>
      <c r="V39" s="293">
        <f t="shared" si="45"/>
        <v>1308</v>
      </c>
      <c r="W39" s="293">
        <f t="shared" si="45"/>
        <v>1651</v>
      </c>
      <c r="X39" s="293">
        <f t="shared" si="45"/>
        <v>2032</v>
      </c>
      <c r="Y39" s="293">
        <f t="shared" si="45"/>
        <v>2414</v>
      </c>
      <c r="Z39" s="538">
        <f t="shared" si="45"/>
        <v>2785</v>
      </c>
      <c r="AA39" s="150"/>
      <c r="AB39" s="150"/>
      <c r="AC39" s="150"/>
      <c r="AD39" s="150"/>
      <c r="AE39" s="150"/>
      <c r="AF39" s="150"/>
      <c r="AG39" s="150"/>
      <c r="AH39" s="150"/>
      <c r="AI39" s="150"/>
    </row>
    <row r="40" spans="1:35" s="110" customFormat="1" ht="20.25" customHeight="1" x14ac:dyDescent="0.2">
      <c r="B40" s="136"/>
      <c r="C40" s="284"/>
      <c r="D40" s="284"/>
      <c r="E40" s="284"/>
      <c r="F40" s="284"/>
      <c r="G40" s="284"/>
      <c r="H40" s="134"/>
      <c r="I40" s="285"/>
      <c r="J40" s="280"/>
      <c r="K40" s="280"/>
      <c r="L40" s="280"/>
      <c r="M40" s="280"/>
      <c r="N40" s="280"/>
      <c r="O40" s="280"/>
      <c r="P40" s="280"/>
      <c r="Q40" s="280"/>
    </row>
    <row r="41" spans="1:35" s="142" customFormat="1" ht="15" x14ac:dyDescent="0.2">
      <c r="B41" s="281"/>
      <c r="C41" s="2677" t="s">
        <v>892</v>
      </c>
      <c r="D41" s="2677"/>
      <c r="E41" s="2677"/>
      <c r="F41" s="2677"/>
      <c r="G41" s="2677"/>
      <c r="H41" s="2677"/>
      <c r="I41" s="2677"/>
      <c r="J41" s="2677"/>
      <c r="K41" s="2677"/>
      <c r="L41" s="2677"/>
      <c r="M41" s="2677"/>
      <c r="N41" s="287"/>
      <c r="O41" s="290"/>
      <c r="P41" s="289"/>
      <c r="Q41" s="289"/>
    </row>
    <row r="42" spans="1:35" ht="15" x14ac:dyDescent="0.2">
      <c r="B42" s="543" t="s">
        <v>1205</v>
      </c>
      <c r="C42" s="294">
        <v>1</v>
      </c>
      <c r="D42" s="294">
        <v>1</v>
      </c>
      <c r="E42" s="294">
        <v>1</v>
      </c>
      <c r="F42" s="294">
        <v>1</v>
      </c>
      <c r="G42" s="295">
        <v>1</v>
      </c>
      <c r="H42" s="293">
        <v>1</v>
      </c>
      <c r="I42" s="293">
        <v>2</v>
      </c>
      <c r="J42" s="293">
        <f>Admisión!J42</f>
        <v>3</v>
      </c>
      <c r="K42" s="293">
        <f>Admisión!K42</f>
        <v>3</v>
      </c>
      <c r="L42" s="293">
        <f>Admisión!L42</f>
        <v>3</v>
      </c>
      <c r="M42" s="538">
        <f>Admisión!M42</f>
        <v>3</v>
      </c>
      <c r="N42" s="287"/>
      <c r="O42" s="282"/>
      <c r="P42" s="13"/>
      <c r="Q42" s="13"/>
      <c r="R42" s="149"/>
      <c r="S42" s="149"/>
      <c r="T42" s="149"/>
    </row>
    <row r="43" spans="1:35" ht="15" customHeight="1" x14ac:dyDescent="0.2">
      <c r="B43" s="543" t="s">
        <v>1206</v>
      </c>
      <c r="C43" s="294">
        <v>1</v>
      </c>
      <c r="D43" s="294">
        <v>1</v>
      </c>
      <c r="E43" s="294">
        <v>1</v>
      </c>
      <c r="F43" s="294">
        <v>1</v>
      </c>
      <c r="G43" s="295">
        <v>1</v>
      </c>
      <c r="H43" s="293">
        <v>1</v>
      </c>
      <c r="I43" s="293">
        <v>2</v>
      </c>
      <c r="J43" s="293">
        <f>Admisión!J43</f>
        <v>3</v>
      </c>
      <c r="K43" s="293">
        <f>Admisión!K43</f>
        <v>3</v>
      </c>
      <c r="L43" s="293">
        <f>Admisión!L43</f>
        <v>3</v>
      </c>
      <c r="M43" s="538">
        <f>Admisión!M43</f>
        <v>3</v>
      </c>
      <c r="N43" s="287"/>
      <c r="O43" s="282"/>
      <c r="P43" s="13"/>
      <c r="Q43" s="13"/>
      <c r="R43" s="149"/>
      <c r="S43" s="149"/>
      <c r="T43" s="149"/>
    </row>
    <row r="44" spans="1:35" ht="15" customHeight="1" x14ac:dyDescent="0.2">
      <c r="B44" s="543" t="s">
        <v>1207</v>
      </c>
      <c r="C44" s="294">
        <v>1</v>
      </c>
      <c r="D44" s="294">
        <v>1</v>
      </c>
      <c r="E44" s="294">
        <v>2</v>
      </c>
      <c r="F44" s="294">
        <v>2</v>
      </c>
      <c r="G44" s="295">
        <v>2</v>
      </c>
      <c r="H44" s="293">
        <v>2</v>
      </c>
      <c r="I44" s="293">
        <v>2</v>
      </c>
      <c r="J44" s="293">
        <f>Admisión!J44</f>
        <v>3</v>
      </c>
      <c r="K44" s="293">
        <f>Admisión!K44</f>
        <v>3</v>
      </c>
      <c r="L44" s="293">
        <f>Admisión!L44</f>
        <v>3</v>
      </c>
      <c r="M44" s="538">
        <f>Admisión!M44</f>
        <v>3</v>
      </c>
      <c r="N44" s="287"/>
      <c r="O44" s="282"/>
      <c r="P44" s="13"/>
      <c r="Q44" s="13"/>
      <c r="R44" s="149"/>
      <c r="S44" s="149"/>
      <c r="T44" s="149"/>
    </row>
    <row r="45" spans="1:35" s="110" customFormat="1" ht="20.25" customHeight="1" x14ac:dyDescent="0.2">
      <c r="B45" s="544" t="s">
        <v>363</v>
      </c>
      <c r="C45" s="294">
        <v>3</v>
      </c>
      <c r="D45" s="294">
        <v>3</v>
      </c>
      <c r="E45" s="294">
        <v>4</v>
      </c>
      <c r="F45" s="294">
        <v>4</v>
      </c>
      <c r="G45" s="295">
        <v>4</v>
      </c>
      <c r="H45" s="293">
        <v>4</v>
      </c>
      <c r="I45" s="293">
        <f>Admisión!$I$45</f>
        <v>6</v>
      </c>
      <c r="J45" s="293">
        <f>Admisión!J45</f>
        <v>9</v>
      </c>
      <c r="K45" s="293">
        <f>Admisión!K45</f>
        <v>9</v>
      </c>
      <c r="L45" s="293">
        <f>Admisión!L45</f>
        <v>9</v>
      </c>
      <c r="M45" s="538">
        <f>Admisión!M45</f>
        <v>9</v>
      </c>
      <c r="N45" s="280"/>
      <c r="O45" s="280"/>
      <c r="P45" s="280"/>
      <c r="Q45" s="280"/>
    </row>
    <row r="46" spans="1:35" ht="15" customHeight="1" x14ac:dyDescent="0.2">
      <c r="B46" s="136"/>
      <c r="C46" s="284"/>
      <c r="D46" s="284"/>
      <c r="E46" s="284"/>
      <c r="F46" s="284"/>
      <c r="G46" s="284"/>
      <c r="H46" s="134"/>
      <c r="I46" s="291"/>
      <c r="J46" s="291"/>
      <c r="K46" s="291"/>
      <c r="L46" s="291"/>
      <c r="M46" s="287"/>
      <c r="N46" s="287"/>
      <c r="O46" s="282"/>
      <c r="P46" s="13"/>
      <c r="Q46" s="13"/>
      <c r="R46" s="149"/>
      <c r="S46" s="149"/>
      <c r="T46" s="149"/>
    </row>
    <row r="47" spans="1:35" ht="15" customHeight="1" x14ac:dyDescent="0.2">
      <c r="B47" s="281"/>
      <c r="C47" s="2677" t="s">
        <v>908</v>
      </c>
      <c r="D47" s="2677"/>
      <c r="E47" s="2677"/>
      <c r="F47" s="2677"/>
      <c r="G47" s="2677"/>
      <c r="H47" s="2677"/>
      <c r="I47" s="2677"/>
      <c r="J47" s="2677"/>
      <c r="K47" s="2677"/>
      <c r="L47" s="2677"/>
      <c r="M47" s="2677"/>
      <c r="N47" s="287"/>
      <c r="O47" s="282"/>
      <c r="P47" s="13"/>
      <c r="Q47" s="13"/>
      <c r="R47" s="149"/>
      <c r="S47" s="149"/>
      <c r="T47" s="149"/>
    </row>
    <row r="48" spans="1:35" ht="15" x14ac:dyDescent="0.2">
      <c r="B48" s="543" t="s">
        <v>1205</v>
      </c>
      <c r="C48" s="294">
        <f t="shared" ref="C48:I50" si="46">C34/C42</f>
        <v>59</v>
      </c>
      <c r="D48" s="294">
        <f t="shared" si="46"/>
        <v>30</v>
      </c>
      <c r="E48" s="294">
        <f t="shared" si="46"/>
        <v>52</v>
      </c>
      <c r="F48" s="294">
        <f t="shared" si="46"/>
        <v>49</v>
      </c>
      <c r="G48" s="295">
        <f t="shared" si="46"/>
        <v>68</v>
      </c>
      <c r="H48" s="293">
        <f t="shared" si="46"/>
        <v>52</v>
      </c>
      <c r="I48" s="293">
        <f t="shared" si="46"/>
        <v>55.5</v>
      </c>
      <c r="J48" s="293">
        <f t="shared" ref="J48:J50" si="47">J34/J42</f>
        <v>35.666666666666664</v>
      </c>
      <c r="K48" s="293">
        <f t="shared" ref="K48:L50" si="48">K34/K42</f>
        <v>48.666666666666664</v>
      </c>
      <c r="L48" s="293">
        <f t="shared" si="48"/>
        <v>43.333333333333336</v>
      </c>
      <c r="M48" s="538">
        <f>M34/M42</f>
        <v>40</v>
      </c>
      <c r="N48" s="289"/>
      <c r="O48" s="13"/>
      <c r="P48" s="13"/>
      <c r="Q48" s="13"/>
      <c r="R48" s="149"/>
      <c r="S48" s="149"/>
      <c r="T48" s="149"/>
    </row>
    <row r="49" spans="1:20" ht="15" x14ac:dyDescent="0.2">
      <c r="B49" s="543" t="s">
        <v>1206</v>
      </c>
      <c r="C49" s="294">
        <f t="shared" si="46"/>
        <v>56</v>
      </c>
      <c r="D49" s="294">
        <f t="shared" si="46"/>
        <v>26</v>
      </c>
      <c r="E49" s="294">
        <f t="shared" si="46"/>
        <v>55</v>
      </c>
      <c r="F49" s="294">
        <f t="shared" si="46"/>
        <v>47</v>
      </c>
      <c r="G49" s="295">
        <f t="shared" si="46"/>
        <v>78</v>
      </c>
      <c r="H49" s="293">
        <f t="shared" si="46"/>
        <v>81</v>
      </c>
      <c r="I49" s="293">
        <f t="shared" si="46"/>
        <v>47.5</v>
      </c>
      <c r="J49" s="293">
        <f t="shared" si="47"/>
        <v>34</v>
      </c>
      <c r="K49" s="293">
        <f t="shared" si="48"/>
        <v>38.333333333333336</v>
      </c>
      <c r="L49" s="293">
        <f t="shared" si="48"/>
        <v>39.333333333333336</v>
      </c>
      <c r="M49" s="538">
        <f>M35/M43</f>
        <v>40.666666666666664</v>
      </c>
      <c r="N49" s="13"/>
      <c r="O49" s="13"/>
      <c r="P49" s="13"/>
      <c r="Q49" s="13"/>
      <c r="R49" s="149"/>
      <c r="S49" s="149"/>
      <c r="T49" s="149"/>
    </row>
    <row r="50" spans="1:20" ht="15" x14ac:dyDescent="0.2">
      <c r="A50" s="110"/>
      <c r="B50" s="543" t="s">
        <v>1207</v>
      </c>
      <c r="C50" s="294">
        <f t="shared" si="46"/>
        <v>58</v>
      </c>
      <c r="D50" s="294">
        <f t="shared" si="46"/>
        <v>33</v>
      </c>
      <c r="E50" s="294">
        <f t="shared" si="46"/>
        <v>34.5</v>
      </c>
      <c r="F50" s="294">
        <f t="shared" si="46"/>
        <v>24</v>
      </c>
      <c r="G50" s="295">
        <f t="shared" si="46"/>
        <v>27.5</v>
      </c>
      <c r="H50" s="293">
        <f t="shared" si="46"/>
        <v>45</v>
      </c>
      <c r="I50" s="293">
        <f t="shared" si="46"/>
        <v>48</v>
      </c>
      <c r="J50" s="293">
        <f t="shared" si="47"/>
        <v>44.666666666666664</v>
      </c>
      <c r="K50" s="293">
        <f t="shared" si="48"/>
        <v>40</v>
      </c>
      <c r="L50" s="293">
        <f t="shared" si="48"/>
        <v>44.666666666666664</v>
      </c>
      <c r="M50" s="538">
        <f t="shared" ref="M50" si="49">M36/M44</f>
        <v>43</v>
      </c>
      <c r="N50" s="13"/>
      <c r="O50" s="13"/>
      <c r="P50" s="13"/>
      <c r="Q50" s="13"/>
      <c r="R50" s="149"/>
      <c r="S50" s="149"/>
      <c r="T50" s="149"/>
    </row>
    <row r="51" spans="1:20" ht="15" x14ac:dyDescent="0.2">
      <c r="B51" s="544" t="s">
        <v>363</v>
      </c>
      <c r="C51" s="294">
        <f t="shared" ref="C51:I51" si="50">C39/C45</f>
        <v>57.666666666666664</v>
      </c>
      <c r="D51" s="294">
        <f t="shared" si="50"/>
        <v>29.666666666666668</v>
      </c>
      <c r="E51" s="294">
        <f t="shared" si="50"/>
        <v>44</v>
      </c>
      <c r="F51" s="294">
        <f t="shared" si="50"/>
        <v>36</v>
      </c>
      <c r="G51" s="295">
        <f t="shared" si="50"/>
        <v>50.25</v>
      </c>
      <c r="H51" s="293">
        <f t="shared" si="50"/>
        <v>55.75</v>
      </c>
      <c r="I51" s="293">
        <f t="shared" si="50"/>
        <v>50.333333333333336</v>
      </c>
      <c r="J51" s="293">
        <f>J39/J45</f>
        <v>38.111111111111114</v>
      </c>
      <c r="K51" s="293">
        <f>K39/K45</f>
        <v>42.333333333333336</v>
      </c>
      <c r="L51" s="293">
        <f>L39/L45</f>
        <v>42.444444444444443</v>
      </c>
      <c r="M51" s="538">
        <f>M39/M45</f>
        <v>41.222222222222221</v>
      </c>
      <c r="N51" s="13"/>
      <c r="O51" s="13"/>
      <c r="P51" s="13"/>
      <c r="Q51" s="13"/>
    </row>
    <row r="52" spans="1:20" ht="15" x14ac:dyDescent="0.2">
      <c r="B52" s="281"/>
      <c r="C52" s="284"/>
      <c r="D52" s="284"/>
      <c r="E52" s="284"/>
      <c r="F52" s="284"/>
      <c r="G52" s="284"/>
      <c r="H52" s="134"/>
      <c r="I52" s="13"/>
      <c r="J52" s="13"/>
      <c r="K52" s="13"/>
      <c r="L52" s="13"/>
      <c r="M52" s="13"/>
      <c r="N52" s="13"/>
      <c r="O52" s="13"/>
      <c r="P52" s="13"/>
      <c r="Q52" s="13"/>
    </row>
    <row r="53" spans="1:20" x14ac:dyDescent="0.2">
      <c r="B53" s="117" t="s">
        <v>3440</v>
      </c>
    </row>
    <row r="54" spans="1:20" x14ac:dyDescent="0.2">
      <c r="B54" s="162"/>
      <c r="C54" s="149"/>
    </row>
  </sheetData>
  <sheetProtection algorithmName="SHA-512" hashValue="8caJHSt/bwIIVcDJt1D6OoTC35iawr/tj6rhJphXuVYPOJgrY7W8IJo9WqRPUAZN5Bi9l/H8Yogx+/PsfTHqVA==" saltValue="prMePuL7vPm28zmxsCEZKw==" spinCount="100000" sheet="1" objects="1" scenarios="1"/>
  <mergeCells count="20">
    <mergeCell ref="A5:A7"/>
    <mergeCell ref="A8:A10"/>
    <mergeCell ref="A11:A13"/>
    <mergeCell ref="A3:A4"/>
    <mergeCell ref="B3:B4"/>
    <mergeCell ref="C22:O22"/>
    <mergeCell ref="C41:M41"/>
    <mergeCell ref="C47:M47"/>
    <mergeCell ref="AG3:AI3"/>
    <mergeCell ref="AD3:AF3"/>
    <mergeCell ref="AA3:AC3"/>
    <mergeCell ref="X3:Z3"/>
    <mergeCell ref="U3:W3"/>
    <mergeCell ref="O3:Q3"/>
    <mergeCell ref="R3:T3"/>
    <mergeCell ref="L3:N3"/>
    <mergeCell ref="C3:E3"/>
    <mergeCell ref="F3:H3"/>
    <mergeCell ref="I3:K3"/>
    <mergeCell ref="P22:Z22"/>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U17:V17 U1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O12"/>
  <sheetViews>
    <sheetView showGridLines="0" zoomScaleNormal="100" workbookViewId="0">
      <selection activeCell="E38" sqref="E38"/>
    </sheetView>
  </sheetViews>
  <sheetFormatPr baseColWidth="10" defaultColWidth="11.42578125" defaultRowHeight="15" x14ac:dyDescent="0.25"/>
  <cols>
    <col min="1" max="1" width="11.5703125" style="1304" bestFit="1" customWidth="1"/>
    <col min="2" max="2" width="5" style="1304" bestFit="1" customWidth="1"/>
    <col min="3" max="5" width="5.140625" style="1304" bestFit="1" customWidth="1"/>
    <col min="6" max="6" width="5" style="1304" bestFit="1" customWidth="1"/>
    <col min="7" max="7" width="5.140625" style="1304" bestFit="1" customWidth="1"/>
    <col min="8" max="10" width="5" style="1304" customWidth="1"/>
    <col min="11" max="11" width="7.28515625" style="1304" bestFit="1" customWidth="1"/>
    <col min="12" max="12" width="7.28515625" style="1304" customWidth="1"/>
    <col min="13" max="13" width="5" style="1304" bestFit="1" customWidth="1"/>
    <col min="14" max="16" width="5.140625" style="1304" bestFit="1" customWidth="1"/>
    <col min="17" max="17" width="5" style="1304" bestFit="1" customWidth="1"/>
    <col min="18" max="18" width="5.140625" style="1304" bestFit="1" customWidth="1"/>
    <col min="19" max="21" width="5" style="1304" customWidth="1"/>
    <col min="22" max="22" width="7.28515625" style="1304" bestFit="1" customWidth="1"/>
    <col min="23" max="23" width="7.28515625" style="1304" customWidth="1"/>
    <col min="24" max="29" width="5.7109375" style="1304" bestFit="1" customWidth="1"/>
    <col min="30" max="32" width="5.7109375" style="1304" customWidth="1"/>
    <col min="33" max="33" width="7.28515625" style="1304" bestFit="1" customWidth="1"/>
    <col min="34" max="34" width="7.28515625" style="1304" customWidth="1"/>
    <col min="35" max="35" width="5" style="1304" bestFit="1" customWidth="1"/>
    <col min="36" max="38" width="5.140625" style="1304" bestFit="1" customWidth="1"/>
    <col min="39" max="39" width="5" style="1304" bestFit="1" customWidth="1"/>
    <col min="40" max="40" width="5.140625" style="1304" bestFit="1" customWidth="1"/>
    <col min="41" max="42" width="5" style="1304" customWidth="1"/>
    <col min="43" max="43" width="5.28515625" style="1304" bestFit="1" customWidth="1"/>
    <col min="44" max="44" width="7.28515625" style="1304" bestFit="1" customWidth="1"/>
    <col min="45" max="45" width="7.28515625" style="1304" customWidth="1"/>
    <col min="46" max="46" width="5" style="1304" bestFit="1" customWidth="1"/>
    <col min="47" max="51" width="5.140625" style="1304" bestFit="1" customWidth="1"/>
    <col min="52" max="54" width="5" style="1304" customWidth="1"/>
    <col min="55" max="55" width="7.28515625" style="1304" bestFit="1" customWidth="1"/>
    <col min="56" max="56" width="7.28515625" style="1304" customWidth="1"/>
    <col min="57" max="62" width="5.7109375" style="1304" bestFit="1" customWidth="1"/>
    <col min="63" max="63" width="5" style="1304" bestFit="1" customWidth="1"/>
    <col min="64" max="65" width="5.85546875" style="1304" customWidth="1"/>
    <col min="66" max="66" width="7.28515625" style="1304" bestFit="1" customWidth="1"/>
    <col min="67" max="67" width="7.28515625" style="1304" customWidth="1"/>
    <col min="68" max="16384" width="11.42578125" style="1304"/>
  </cols>
  <sheetData>
    <row r="1" spans="1:67" s="157" customFormat="1" ht="12.75" x14ac:dyDescent="0.2">
      <c r="A1" s="1439" t="s">
        <v>1177</v>
      </c>
      <c r="B1" s="1303"/>
      <c r="C1" s="1300"/>
    </row>
    <row r="2" spans="1:67" ht="18.75" x14ac:dyDescent="0.3">
      <c r="A2" s="384" t="s">
        <v>925</v>
      </c>
      <c r="Q2" s="280"/>
      <c r="R2" s="280"/>
      <c r="S2" s="280"/>
      <c r="T2" s="280"/>
      <c r="U2" s="280"/>
      <c r="V2" s="280"/>
      <c r="W2" s="280"/>
    </row>
    <row r="3" spans="1:67" x14ac:dyDescent="0.25">
      <c r="B3" s="2678" t="s">
        <v>910</v>
      </c>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80"/>
      <c r="AI3" s="2678" t="s">
        <v>911</v>
      </c>
      <c r="AJ3" s="2679"/>
      <c r="AK3" s="2679"/>
      <c r="AL3" s="2679"/>
      <c r="AM3" s="2679"/>
      <c r="AN3" s="2679"/>
      <c r="AO3" s="2679"/>
      <c r="AP3" s="2679"/>
      <c r="AQ3" s="2679"/>
      <c r="AR3" s="2679"/>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80"/>
    </row>
    <row r="4" spans="1:67" x14ac:dyDescent="0.25">
      <c r="A4" s="138"/>
      <c r="B4" s="2635" t="s">
        <v>884</v>
      </c>
      <c r="C4" s="2636"/>
      <c r="D4" s="2636"/>
      <c r="E4" s="2636"/>
      <c r="F4" s="2636"/>
      <c r="G4" s="2636"/>
      <c r="H4" s="2636"/>
      <c r="I4" s="2636"/>
      <c r="J4" s="2636"/>
      <c r="K4" s="2636"/>
      <c r="L4" s="2637"/>
      <c r="M4" s="2635" t="s">
        <v>885</v>
      </c>
      <c r="N4" s="2636"/>
      <c r="O4" s="2636"/>
      <c r="P4" s="2636"/>
      <c r="Q4" s="2636"/>
      <c r="R4" s="2636"/>
      <c r="S4" s="2636"/>
      <c r="T4" s="2636"/>
      <c r="U4" s="2636"/>
      <c r="V4" s="2636"/>
      <c r="W4" s="2637"/>
      <c r="X4" s="2635" t="s">
        <v>886</v>
      </c>
      <c r="Y4" s="2636"/>
      <c r="Z4" s="2636"/>
      <c r="AA4" s="2636"/>
      <c r="AB4" s="2636"/>
      <c r="AC4" s="2636"/>
      <c r="AD4" s="2636"/>
      <c r="AE4" s="2636"/>
      <c r="AF4" s="2636"/>
      <c r="AG4" s="2636"/>
      <c r="AH4" s="2637"/>
      <c r="AI4" s="2635" t="s">
        <v>884</v>
      </c>
      <c r="AJ4" s="2636"/>
      <c r="AK4" s="2636"/>
      <c r="AL4" s="2636"/>
      <c r="AM4" s="2636"/>
      <c r="AN4" s="2636"/>
      <c r="AO4" s="2636"/>
      <c r="AP4" s="2636"/>
      <c r="AQ4" s="2636"/>
      <c r="AR4" s="2636"/>
      <c r="AS4" s="2637"/>
      <c r="AT4" s="2635" t="s">
        <v>885</v>
      </c>
      <c r="AU4" s="2636"/>
      <c r="AV4" s="2636"/>
      <c r="AW4" s="2636"/>
      <c r="AX4" s="2636"/>
      <c r="AY4" s="2636"/>
      <c r="AZ4" s="2636"/>
      <c r="BA4" s="2636"/>
      <c r="BB4" s="2636"/>
      <c r="BC4" s="2636"/>
      <c r="BD4" s="2637"/>
      <c r="BE4" s="2635" t="s">
        <v>886</v>
      </c>
      <c r="BF4" s="2636"/>
      <c r="BG4" s="2636"/>
      <c r="BH4" s="2636"/>
      <c r="BI4" s="2636"/>
      <c r="BJ4" s="2636"/>
      <c r="BK4" s="2636"/>
      <c r="BL4" s="2636"/>
      <c r="BM4" s="2636"/>
      <c r="BN4" s="2636"/>
      <c r="BO4" s="2637"/>
    </row>
    <row r="5" spans="1:67" x14ac:dyDescent="0.25">
      <c r="A5" s="138"/>
      <c r="B5" s="1314">
        <v>2011</v>
      </c>
      <c r="C5" s="1314">
        <v>2012</v>
      </c>
      <c r="D5" s="1314">
        <v>2013</v>
      </c>
      <c r="E5" s="1314">
        <v>2014</v>
      </c>
      <c r="F5" s="1314">
        <v>2015</v>
      </c>
      <c r="G5" s="1314">
        <v>2016</v>
      </c>
      <c r="H5" s="1314">
        <v>2017</v>
      </c>
      <c r="I5" s="1314">
        <v>2018</v>
      </c>
      <c r="J5" s="1314">
        <v>2019</v>
      </c>
      <c r="K5" s="1314">
        <v>2020</v>
      </c>
      <c r="L5" s="574">
        <v>2021</v>
      </c>
      <c r="M5" s="1314">
        <v>2011</v>
      </c>
      <c r="N5" s="1314">
        <v>2012</v>
      </c>
      <c r="O5" s="1314">
        <v>2013</v>
      </c>
      <c r="P5" s="1314">
        <v>2014</v>
      </c>
      <c r="Q5" s="1314">
        <v>2015</v>
      </c>
      <c r="R5" s="1314">
        <v>2016</v>
      </c>
      <c r="S5" s="1314">
        <v>2017</v>
      </c>
      <c r="T5" s="1314">
        <v>2018</v>
      </c>
      <c r="U5" s="1314">
        <v>2019</v>
      </c>
      <c r="V5" s="1314">
        <v>2020</v>
      </c>
      <c r="W5" s="574">
        <v>2021</v>
      </c>
      <c r="X5" s="1314">
        <v>2011</v>
      </c>
      <c r="Y5" s="1314">
        <v>2012</v>
      </c>
      <c r="Z5" s="1314">
        <v>2013</v>
      </c>
      <c r="AA5" s="1314">
        <v>2014</v>
      </c>
      <c r="AB5" s="1314">
        <v>2015</v>
      </c>
      <c r="AC5" s="1314">
        <v>2016</v>
      </c>
      <c r="AD5" s="1314">
        <v>2017</v>
      </c>
      <c r="AE5" s="1314">
        <v>2018</v>
      </c>
      <c r="AF5" s="1314">
        <v>2019</v>
      </c>
      <c r="AG5" s="1314">
        <v>2020</v>
      </c>
      <c r="AH5" s="574">
        <v>2021</v>
      </c>
      <c r="AI5" s="1314">
        <v>2011</v>
      </c>
      <c r="AJ5" s="1314">
        <v>2012</v>
      </c>
      <c r="AK5" s="1314">
        <v>2013</v>
      </c>
      <c r="AL5" s="1314">
        <v>2014</v>
      </c>
      <c r="AM5" s="1314">
        <v>2015</v>
      </c>
      <c r="AN5" s="1314">
        <v>2016</v>
      </c>
      <c r="AO5" s="1314">
        <v>2017</v>
      </c>
      <c r="AP5" s="1314">
        <v>2018</v>
      </c>
      <c r="AQ5" s="1314">
        <v>2019</v>
      </c>
      <c r="AR5" s="1314">
        <v>2020</v>
      </c>
      <c r="AS5" s="574">
        <v>2021</v>
      </c>
      <c r="AT5" s="1314">
        <v>2011</v>
      </c>
      <c r="AU5" s="1314">
        <v>2012</v>
      </c>
      <c r="AV5" s="1314">
        <v>2013</v>
      </c>
      <c r="AW5" s="1314">
        <v>2014</v>
      </c>
      <c r="AX5" s="1314">
        <v>2015</v>
      </c>
      <c r="AY5" s="1314">
        <v>2016</v>
      </c>
      <c r="AZ5" s="1314">
        <v>2017</v>
      </c>
      <c r="BA5" s="1314">
        <v>2018</v>
      </c>
      <c r="BB5" s="1314">
        <v>2019</v>
      </c>
      <c r="BC5" s="1314">
        <v>2020</v>
      </c>
      <c r="BD5" s="574">
        <v>2021</v>
      </c>
      <c r="BE5" s="1314">
        <v>2011</v>
      </c>
      <c r="BF5" s="1314">
        <v>2012</v>
      </c>
      <c r="BG5" s="1314">
        <v>2013</v>
      </c>
      <c r="BH5" s="1314">
        <v>2014</v>
      </c>
      <c r="BI5" s="1314">
        <v>2015</v>
      </c>
      <c r="BJ5" s="1314">
        <v>2016</v>
      </c>
      <c r="BK5" s="1314">
        <v>2017</v>
      </c>
      <c r="BL5" s="1314">
        <v>2018</v>
      </c>
      <c r="BM5" s="1314">
        <v>2019</v>
      </c>
      <c r="BN5" s="1314">
        <v>2020</v>
      </c>
      <c r="BO5" s="574">
        <v>2021</v>
      </c>
    </row>
    <row r="6" spans="1:67" x14ac:dyDescent="0.25">
      <c r="A6" s="1312" t="s">
        <v>1205</v>
      </c>
      <c r="B6" s="1305">
        <v>20</v>
      </c>
      <c r="C6" s="1305">
        <v>14</v>
      </c>
      <c r="D6" s="1305">
        <v>21</v>
      </c>
      <c r="E6" s="1305">
        <v>23</v>
      </c>
      <c r="F6" s="1306">
        <v>31</v>
      </c>
      <c r="G6" s="1306">
        <v>10</v>
      </c>
      <c r="H6" s="1306">
        <v>43</v>
      </c>
      <c r="I6" s="1306">
        <v>28</v>
      </c>
      <c r="J6" s="1306">
        <v>43</v>
      </c>
      <c r="K6" s="2097">
        <v>41</v>
      </c>
      <c r="L6" s="556">
        <v>31</v>
      </c>
      <c r="M6" s="1307">
        <v>39</v>
      </c>
      <c r="N6" s="1307">
        <v>16</v>
      </c>
      <c r="O6" s="1307">
        <v>31</v>
      </c>
      <c r="P6" s="1307">
        <v>26</v>
      </c>
      <c r="Q6" s="1307">
        <v>37</v>
      </c>
      <c r="R6" s="1307">
        <v>42</v>
      </c>
      <c r="S6" s="1307">
        <v>68</v>
      </c>
      <c r="T6" s="1307">
        <v>79</v>
      </c>
      <c r="U6" s="1307">
        <v>103</v>
      </c>
      <c r="V6" s="2099">
        <v>89</v>
      </c>
      <c r="W6" s="557">
        <v>89</v>
      </c>
      <c r="X6" s="1308">
        <f t="shared" ref="X6:AH6" si="0">B6/(B6+M6)</f>
        <v>0.33898305084745761</v>
      </c>
      <c r="Y6" s="1308">
        <f t="shared" si="0"/>
        <v>0.46666666666666667</v>
      </c>
      <c r="Z6" s="1308">
        <f t="shared" si="0"/>
        <v>0.40384615384615385</v>
      </c>
      <c r="AA6" s="1308">
        <f t="shared" si="0"/>
        <v>0.46938775510204084</v>
      </c>
      <c r="AB6" s="1308">
        <f t="shared" si="0"/>
        <v>0.45588235294117646</v>
      </c>
      <c r="AC6" s="1308">
        <f t="shared" si="0"/>
        <v>0.19230769230769232</v>
      </c>
      <c r="AD6" s="1309">
        <f t="shared" si="0"/>
        <v>0.38738738738738737</v>
      </c>
      <c r="AE6" s="1309">
        <f t="shared" si="0"/>
        <v>0.26168224299065418</v>
      </c>
      <c r="AF6" s="1309">
        <f t="shared" si="0"/>
        <v>0.29452054794520549</v>
      </c>
      <c r="AG6" s="2100">
        <f t="shared" si="0"/>
        <v>0.31538461538461537</v>
      </c>
      <c r="AH6" s="558">
        <f t="shared" si="0"/>
        <v>0.25833333333333336</v>
      </c>
      <c r="AI6" s="1305">
        <f>B6</f>
        <v>20</v>
      </c>
      <c r="AJ6" s="1305">
        <f t="shared" ref="AJ6:AN8" si="1">C6+AI6</f>
        <v>34</v>
      </c>
      <c r="AK6" s="1305">
        <f t="shared" si="1"/>
        <v>55</v>
      </c>
      <c r="AL6" s="1305">
        <f t="shared" si="1"/>
        <v>78</v>
      </c>
      <c r="AM6" s="1306">
        <f t="shared" si="1"/>
        <v>109</v>
      </c>
      <c r="AN6" s="1306">
        <f t="shared" si="1"/>
        <v>119</v>
      </c>
      <c r="AO6" s="1306">
        <f>AN6+H6</f>
        <v>162</v>
      </c>
      <c r="AP6" s="1306">
        <f>AO6+I6</f>
        <v>190</v>
      </c>
      <c r="AQ6" s="1306">
        <f>AP6+J6</f>
        <v>233</v>
      </c>
      <c r="AR6" s="2097">
        <f>AQ6+K6</f>
        <v>274</v>
      </c>
      <c r="AS6" s="556">
        <f>AR6+L6</f>
        <v>305</v>
      </c>
      <c r="AT6" s="1310">
        <f>M6</f>
        <v>39</v>
      </c>
      <c r="AU6" s="1310">
        <f t="shared" ref="AU6:AY8" si="2">N6+AT6</f>
        <v>55</v>
      </c>
      <c r="AV6" s="1310">
        <f t="shared" si="2"/>
        <v>86</v>
      </c>
      <c r="AW6" s="1310">
        <f t="shared" si="2"/>
        <v>112</v>
      </c>
      <c r="AX6" s="1310">
        <f t="shared" si="2"/>
        <v>149</v>
      </c>
      <c r="AY6" s="1310">
        <f t="shared" si="2"/>
        <v>191</v>
      </c>
      <c r="AZ6" s="1307">
        <f>AY6+S6</f>
        <v>259</v>
      </c>
      <c r="BA6" s="1307">
        <f>AZ6+T6</f>
        <v>338</v>
      </c>
      <c r="BB6" s="1307">
        <f>BA6+U6</f>
        <v>441</v>
      </c>
      <c r="BC6" s="2099">
        <f>BB6+V6</f>
        <v>530</v>
      </c>
      <c r="BD6" s="557">
        <f>BC6+W6</f>
        <v>619</v>
      </c>
      <c r="BE6" s="1308">
        <f t="shared" ref="BE6:BO9" si="3">AI6/(AI6+AT6)</f>
        <v>0.33898305084745761</v>
      </c>
      <c r="BF6" s="1308">
        <f t="shared" si="3"/>
        <v>0.38202247191011235</v>
      </c>
      <c r="BG6" s="1308">
        <f t="shared" si="3"/>
        <v>0.39007092198581561</v>
      </c>
      <c r="BH6" s="1308">
        <f t="shared" si="3"/>
        <v>0.41052631578947368</v>
      </c>
      <c r="BI6" s="1308">
        <f t="shared" si="3"/>
        <v>0.42248062015503873</v>
      </c>
      <c r="BJ6" s="1308">
        <f t="shared" si="3"/>
        <v>0.38387096774193546</v>
      </c>
      <c r="BK6" s="1309">
        <f t="shared" si="3"/>
        <v>0.38479809976247031</v>
      </c>
      <c r="BL6" s="1309">
        <f t="shared" si="3"/>
        <v>0.35984848484848486</v>
      </c>
      <c r="BM6" s="1309">
        <f t="shared" si="3"/>
        <v>0.3456973293768546</v>
      </c>
      <c r="BN6" s="2585">
        <f t="shared" si="3"/>
        <v>0.34079601990049752</v>
      </c>
      <c r="BO6" s="558">
        <f t="shared" si="3"/>
        <v>0.33008658008658009</v>
      </c>
    </row>
    <row r="7" spans="1:67" x14ac:dyDescent="0.25">
      <c r="A7" s="1312" t="s">
        <v>1206</v>
      </c>
      <c r="B7" s="1305">
        <v>39</v>
      </c>
      <c r="C7" s="1305">
        <v>15</v>
      </c>
      <c r="D7" s="1305">
        <v>40</v>
      </c>
      <c r="E7" s="1305">
        <v>30</v>
      </c>
      <c r="F7" s="1306">
        <v>54</v>
      </c>
      <c r="G7" s="1306">
        <v>51</v>
      </c>
      <c r="H7" s="1306">
        <v>67</v>
      </c>
      <c r="I7" s="1306">
        <v>77</v>
      </c>
      <c r="J7" s="1306">
        <v>77</v>
      </c>
      <c r="K7" s="2097">
        <v>94</v>
      </c>
      <c r="L7" s="556">
        <v>85</v>
      </c>
      <c r="M7" s="1307">
        <v>17</v>
      </c>
      <c r="N7" s="1307">
        <v>11</v>
      </c>
      <c r="O7" s="1307">
        <v>15</v>
      </c>
      <c r="P7" s="1307">
        <v>17</v>
      </c>
      <c r="Q7" s="1307">
        <v>24</v>
      </c>
      <c r="R7" s="1307">
        <v>30</v>
      </c>
      <c r="S7" s="1307">
        <v>28</v>
      </c>
      <c r="T7" s="1307">
        <v>25</v>
      </c>
      <c r="U7" s="1307">
        <v>38</v>
      </c>
      <c r="V7" s="2099">
        <v>24</v>
      </c>
      <c r="W7" s="557">
        <v>37</v>
      </c>
      <c r="X7" s="1308">
        <f t="shared" ref="X7:AD9" si="4">B7/(B7+M7)</f>
        <v>0.6964285714285714</v>
      </c>
      <c r="Y7" s="1308">
        <f t="shared" si="4"/>
        <v>0.57692307692307687</v>
      </c>
      <c r="Z7" s="1308">
        <f t="shared" si="4"/>
        <v>0.72727272727272729</v>
      </c>
      <c r="AA7" s="1308">
        <f t="shared" si="4"/>
        <v>0.63829787234042556</v>
      </c>
      <c r="AB7" s="1308">
        <f t="shared" si="4"/>
        <v>0.69230769230769229</v>
      </c>
      <c r="AC7" s="1308">
        <f t="shared" si="4"/>
        <v>0.62962962962962965</v>
      </c>
      <c r="AD7" s="1309">
        <f t="shared" si="4"/>
        <v>0.70526315789473681</v>
      </c>
      <c r="AE7" s="1309">
        <f t="shared" ref="AE7:AE9" si="5">I7/(I7+T7)</f>
        <v>0.75490196078431371</v>
      </c>
      <c r="AF7" s="1309">
        <f t="shared" ref="AF7:AG9" si="6">J7/(J7+U7)</f>
        <v>0.66956521739130437</v>
      </c>
      <c r="AG7" s="2100">
        <f t="shared" si="6"/>
        <v>0.79661016949152541</v>
      </c>
      <c r="AH7" s="558">
        <f t="shared" ref="AH7:AH9" si="7">L7/(L7+W7)</f>
        <v>0.69672131147540983</v>
      </c>
      <c r="AI7" s="1305">
        <f>B7</f>
        <v>39</v>
      </c>
      <c r="AJ7" s="1305">
        <f t="shared" si="1"/>
        <v>54</v>
      </c>
      <c r="AK7" s="1305">
        <f t="shared" si="1"/>
        <v>94</v>
      </c>
      <c r="AL7" s="1305">
        <f t="shared" si="1"/>
        <v>124</v>
      </c>
      <c r="AM7" s="1306">
        <f t="shared" si="1"/>
        <v>178</v>
      </c>
      <c r="AN7" s="1306">
        <f t="shared" si="1"/>
        <v>229</v>
      </c>
      <c r="AO7" s="1306">
        <f>AN7+H7</f>
        <v>296</v>
      </c>
      <c r="AP7" s="1306">
        <f t="shared" ref="AP7:AP8" si="8">AO7+I7</f>
        <v>373</v>
      </c>
      <c r="AQ7" s="1306">
        <f t="shared" ref="AQ7:AR9" si="9">AP7+J7</f>
        <v>450</v>
      </c>
      <c r="AR7" s="2097">
        <f t="shared" si="9"/>
        <v>544</v>
      </c>
      <c r="AS7" s="556">
        <f t="shared" ref="AS7:AS8" si="10">AR7+L7</f>
        <v>629</v>
      </c>
      <c r="AT7" s="1310">
        <f>M7</f>
        <v>17</v>
      </c>
      <c r="AU7" s="1310">
        <f t="shared" si="2"/>
        <v>28</v>
      </c>
      <c r="AV7" s="1310">
        <f t="shared" si="2"/>
        <v>43</v>
      </c>
      <c r="AW7" s="1310">
        <f t="shared" si="2"/>
        <v>60</v>
      </c>
      <c r="AX7" s="1310">
        <f t="shared" si="2"/>
        <v>84</v>
      </c>
      <c r="AY7" s="1310">
        <f t="shared" si="2"/>
        <v>114</v>
      </c>
      <c r="AZ7" s="1307">
        <f>AY7+S7</f>
        <v>142</v>
      </c>
      <c r="BA7" s="1307">
        <f t="shared" ref="BA7:BA9" si="11">AZ7+T7</f>
        <v>167</v>
      </c>
      <c r="BB7" s="1307">
        <f t="shared" ref="BB7:BC9" si="12">BA7+U7</f>
        <v>205</v>
      </c>
      <c r="BC7" s="2099">
        <f t="shared" si="12"/>
        <v>229</v>
      </c>
      <c r="BD7" s="557">
        <f t="shared" ref="BD7:BD9" si="13">BC7+W7</f>
        <v>266</v>
      </c>
      <c r="BE7" s="1308">
        <f t="shared" si="3"/>
        <v>0.6964285714285714</v>
      </c>
      <c r="BF7" s="1308">
        <f t="shared" si="3"/>
        <v>0.65853658536585369</v>
      </c>
      <c r="BG7" s="1308">
        <f t="shared" si="3"/>
        <v>0.68613138686131392</v>
      </c>
      <c r="BH7" s="1308">
        <f t="shared" si="3"/>
        <v>0.67391304347826086</v>
      </c>
      <c r="BI7" s="1308">
        <f t="shared" si="3"/>
        <v>0.67938931297709926</v>
      </c>
      <c r="BJ7" s="1308">
        <f t="shared" si="3"/>
        <v>0.66763848396501457</v>
      </c>
      <c r="BK7" s="1309">
        <f t="shared" si="3"/>
        <v>0.67579908675799083</v>
      </c>
      <c r="BL7" s="1309">
        <f t="shared" si="3"/>
        <v>0.69074074074074077</v>
      </c>
      <c r="BM7" s="1309">
        <f t="shared" si="3"/>
        <v>0.68702290076335881</v>
      </c>
      <c r="BN7" s="2585">
        <f t="shared" si="3"/>
        <v>0.70375161707632605</v>
      </c>
      <c r="BO7" s="558">
        <f t="shared" si="3"/>
        <v>0.70279329608938546</v>
      </c>
    </row>
    <row r="8" spans="1:67" x14ac:dyDescent="0.25">
      <c r="A8" s="1312" t="s">
        <v>1207</v>
      </c>
      <c r="B8" s="1305">
        <v>35</v>
      </c>
      <c r="C8" s="1305">
        <v>15</v>
      </c>
      <c r="D8" s="1305">
        <v>36</v>
      </c>
      <c r="E8" s="1305">
        <v>24</v>
      </c>
      <c r="F8" s="1306">
        <v>33</v>
      </c>
      <c r="G8" s="1306">
        <v>56</v>
      </c>
      <c r="H8" s="1306">
        <v>50</v>
      </c>
      <c r="I8" s="1306">
        <v>71</v>
      </c>
      <c r="J8" s="1306">
        <v>59</v>
      </c>
      <c r="K8" s="2097">
        <v>82</v>
      </c>
      <c r="L8" s="556">
        <v>70</v>
      </c>
      <c r="M8" s="1307">
        <v>23</v>
      </c>
      <c r="N8" s="1307">
        <v>18</v>
      </c>
      <c r="O8" s="1307">
        <v>33</v>
      </c>
      <c r="P8" s="1307">
        <v>24</v>
      </c>
      <c r="Q8" s="1307">
        <v>22</v>
      </c>
      <c r="R8" s="1307">
        <v>34</v>
      </c>
      <c r="S8" s="1307">
        <v>46</v>
      </c>
      <c r="T8" s="1307">
        <v>63</v>
      </c>
      <c r="U8" s="1307">
        <v>61</v>
      </c>
      <c r="V8" s="2099">
        <v>52</v>
      </c>
      <c r="W8" s="557">
        <v>59</v>
      </c>
      <c r="X8" s="1308">
        <f t="shared" si="4"/>
        <v>0.60344827586206895</v>
      </c>
      <c r="Y8" s="1308">
        <f t="shared" si="4"/>
        <v>0.45454545454545453</v>
      </c>
      <c r="Z8" s="1308">
        <f t="shared" si="4"/>
        <v>0.52173913043478259</v>
      </c>
      <c r="AA8" s="1308">
        <f t="shared" si="4"/>
        <v>0.5</v>
      </c>
      <c r="AB8" s="1308">
        <f t="shared" si="4"/>
        <v>0.6</v>
      </c>
      <c r="AC8" s="1308">
        <f t="shared" si="4"/>
        <v>0.62222222222222223</v>
      </c>
      <c r="AD8" s="1309">
        <f t="shared" si="4"/>
        <v>0.52083333333333337</v>
      </c>
      <c r="AE8" s="1309">
        <f t="shared" si="5"/>
        <v>0.52985074626865669</v>
      </c>
      <c r="AF8" s="1309">
        <f t="shared" si="6"/>
        <v>0.49166666666666664</v>
      </c>
      <c r="AG8" s="2100">
        <f t="shared" si="6"/>
        <v>0.61194029850746268</v>
      </c>
      <c r="AH8" s="558">
        <f t="shared" si="7"/>
        <v>0.54263565891472865</v>
      </c>
      <c r="AI8" s="1305">
        <f>B8</f>
        <v>35</v>
      </c>
      <c r="AJ8" s="1305">
        <f t="shared" si="1"/>
        <v>50</v>
      </c>
      <c r="AK8" s="1305">
        <f t="shared" si="1"/>
        <v>86</v>
      </c>
      <c r="AL8" s="1305">
        <f t="shared" si="1"/>
        <v>110</v>
      </c>
      <c r="AM8" s="1306">
        <f t="shared" si="1"/>
        <v>143</v>
      </c>
      <c r="AN8" s="1306">
        <f t="shared" si="1"/>
        <v>199</v>
      </c>
      <c r="AO8" s="1306">
        <f>AN8+H8</f>
        <v>249</v>
      </c>
      <c r="AP8" s="1306">
        <f t="shared" si="8"/>
        <v>320</v>
      </c>
      <c r="AQ8" s="1306">
        <f t="shared" si="9"/>
        <v>379</v>
      </c>
      <c r="AR8" s="2097">
        <f t="shared" si="9"/>
        <v>461</v>
      </c>
      <c r="AS8" s="556">
        <f t="shared" si="10"/>
        <v>531</v>
      </c>
      <c r="AT8" s="1310">
        <f>M8</f>
        <v>23</v>
      </c>
      <c r="AU8" s="1310">
        <f t="shared" si="2"/>
        <v>41</v>
      </c>
      <c r="AV8" s="1310">
        <f t="shared" si="2"/>
        <v>74</v>
      </c>
      <c r="AW8" s="1310">
        <f t="shared" si="2"/>
        <v>98</v>
      </c>
      <c r="AX8" s="1310">
        <f t="shared" si="2"/>
        <v>120</v>
      </c>
      <c r="AY8" s="1310">
        <f t="shared" si="2"/>
        <v>154</v>
      </c>
      <c r="AZ8" s="1307">
        <f>AY8+S8</f>
        <v>200</v>
      </c>
      <c r="BA8" s="1307">
        <f t="shared" si="11"/>
        <v>263</v>
      </c>
      <c r="BB8" s="1307">
        <f t="shared" si="12"/>
        <v>324</v>
      </c>
      <c r="BC8" s="2099">
        <f t="shared" si="12"/>
        <v>376</v>
      </c>
      <c r="BD8" s="557">
        <f t="shared" si="13"/>
        <v>435</v>
      </c>
      <c r="BE8" s="1308">
        <f t="shared" si="3"/>
        <v>0.60344827586206895</v>
      </c>
      <c r="BF8" s="1308">
        <f t="shared" si="3"/>
        <v>0.5494505494505495</v>
      </c>
      <c r="BG8" s="1308">
        <f t="shared" si="3"/>
        <v>0.53749999999999998</v>
      </c>
      <c r="BH8" s="1308">
        <f t="shared" si="3"/>
        <v>0.52884615384615385</v>
      </c>
      <c r="BI8" s="1308">
        <f t="shared" si="3"/>
        <v>0.54372623574144485</v>
      </c>
      <c r="BJ8" s="1308">
        <f t="shared" si="3"/>
        <v>0.5637393767705382</v>
      </c>
      <c r="BK8" s="1309">
        <f t="shared" si="3"/>
        <v>0.55456570155902007</v>
      </c>
      <c r="BL8" s="1309">
        <f t="shared" si="3"/>
        <v>0.548885077186964</v>
      </c>
      <c r="BM8" s="1309">
        <f t="shared" si="3"/>
        <v>0.53911806543385488</v>
      </c>
      <c r="BN8" s="2585">
        <f t="shared" si="3"/>
        <v>0.5507765830346476</v>
      </c>
      <c r="BO8" s="558">
        <f t="shared" si="3"/>
        <v>0.5496894409937888</v>
      </c>
    </row>
    <row r="9" spans="1:67" x14ac:dyDescent="0.25">
      <c r="A9" s="1312" t="s">
        <v>363</v>
      </c>
      <c r="B9" s="1305">
        <f>SUM(B6:B8)</f>
        <v>94</v>
      </c>
      <c r="C9" s="1305">
        <f t="shared" ref="C9:Q9" si="14">SUM(C6:C8)</f>
        <v>44</v>
      </c>
      <c r="D9" s="1305">
        <f t="shared" si="14"/>
        <v>97</v>
      </c>
      <c r="E9" s="1305">
        <f t="shared" si="14"/>
        <v>77</v>
      </c>
      <c r="F9" s="1305">
        <f t="shared" si="14"/>
        <v>118</v>
      </c>
      <c r="G9" s="1305">
        <f t="shared" si="14"/>
        <v>117</v>
      </c>
      <c r="H9" s="1305">
        <f t="shared" ref="H9:M9" si="15">SUM(H6:H8)</f>
        <v>160</v>
      </c>
      <c r="I9" s="1305">
        <f t="shared" si="15"/>
        <v>176</v>
      </c>
      <c r="J9" s="1305">
        <f t="shared" si="15"/>
        <v>179</v>
      </c>
      <c r="K9" s="2098">
        <f t="shared" si="15"/>
        <v>217</v>
      </c>
      <c r="L9" s="559">
        <f t="shared" si="15"/>
        <v>186</v>
      </c>
      <c r="M9" s="1305">
        <f t="shared" si="15"/>
        <v>79</v>
      </c>
      <c r="N9" s="1305">
        <f t="shared" si="14"/>
        <v>45</v>
      </c>
      <c r="O9" s="1305">
        <f t="shared" si="14"/>
        <v>79</v>
      </c>
      <c r="P9" s="1305">
        <f t="shared" si="14"/>
        <v>67</v>
      </c>
      <c r="Q9" s="1305">
        <f t="shared" si="14"/>
        <v>83</v>
      </c>
      <c r="R9" s="1305">
        <f t="shared" ref="R9:W9" si="16">SUM(R6:R8)</f>
        <v>106</v>
      </c>
      <c r="S9" s="1305">
        <f t="shared" si="16"/>
        <v>142</v>
      </c>
      <c r="T9" s="1305">
        <f t="shared" si="16"/>
        <v>167</v>
      </c>
      <c r="U9" s="1305">
        <f t="shared" si="16"/>
        <v>202</v>
      </c>
      <c r="V9" s="2098">
        <f t="shared" si="16"/>
        <v>165</v>
      </c>
      <c r="W9" s="559">
        <f t="shared" si="16"/>
        <v>185</v>
      </c>
      <c r="X9" s="1308">
        <f t="shared" si="4"/>
        <v>0.54335260115606931</v>
      </c>
      <c r="Y9" s="1308">
        <f t="shared" si="4"/>
        <v>0.4943820224719101</v>
      </c>
      <c r="Z9" s="1308">
        <f t="shared" si="4"/>
        <v>0.55113636363636365</v>
      </c>
      <c r="AA9" s="1308">
        <f t="shared" si="4"/>
        <v>0.53472222222222221</v>
      </c>
      <c r="AB9" s="1308">
        <f t="shared" si="4"/>
        <v>0.58706467661691542</v>
      </c>
      <c r="AC9" s="1308">
        <f t="shared" si="4"/>
        <v>0.5246636771300448</v>
      </c>
      <c r="AD9" s="1309">
        <f t="shared" si="4"/>
        <v>0.5298013245033113</v>
      </c>
      <c r="AE9" s="1309">
        <f t="shared" si="5"/>
        <v>0.51311953352769679</v>
      </c>
      <c r="AF9" s="1309">
        <f t="shared" si="6"/>
        <v>0.46981627296587924</v>
      </c>
      <c r="AG9" s="2100">
        <f t="shared" si="6"/>
        <v>0.56806282722513091</v>
      </c>
      <c r="AH9" s="558">
        <f t="shared" si="7"/>
        <v>0.50134770889487867</v>
      </c>
      <c r="AI9" s="1305">
        <f>SUM(AI6:AI8)</f>
        <v>94</v>
      </c>
      <c r="AJ9" s="1305">
        <f t="shared" ref="AJ9:AY9" si="17">SUM(AJ6:AJ8)</f>
        <v>138</v>
      </c>
      <c r="AK9" s="1305">
        <f t="shared" si="17"/>
        <v>235</v>
      </c>
      <c r="AL9" s="1305">
        <f t="shared" si="17"/>
        <v>312</v>
      </c>
      <c r="AM9" s="1305">
        <f t="shared" si="17"/>
        <v>430</v>
      </c>
      <c r="AN9" s="1305">
        <f>SUM(AN6:AN8)</f>
        <v>547</v>
      </c>
      <c r="AO9" s="1305">
        <f>SUM(AO6:AO8)</f>
        <v>707</v>
      </c>
      <c r="AP9" s="1306">
        <f>SUM(AP6:AP8)</f>
        <v>883</v>
      </c>
      <c r="AQ9" s="1306">
        <f t="shared" si="9"/>
        <v>1062</v>
      </c>
      <c r="AR9" s="2097">
        <f t="shared" si="9"/>
        <v>1279</v>
      </c>
      <c r="AS9" s="556">
        <f>AR9+L9</f>
        <v>1465</v>
      </c>
      <c r="AT9" s="1305">
        <f t="shared" si="17"/>
        <v>79</v>
      </c>
      <c r="AU9" s="1305">
        <f t="shared" si="17"/>
        <v>124</v>
      </c>
      <c r="AV9" s="1305">
        <f t="shared" si="17"/>
        <v>203</v>
      </c>
      <c r="AW9" s="1305">
        <f t="shared" si="17"/>
        <v>270</v>
      </c>
      <c r="AX9" s="1305">
        <f t="shared" si="17"/>
        <v>353</v>
      </c>
      <c r="AY9" s="1305">
        <f t="shared" si="17"/>
        <v>459</v>
      </c>
      <c r="AZ9" s="1305">
        <f>SUM(AZ6:AZ8)</f>
        <v>601</v>
      </c>
      <c r="BA9" s="1307">
        <f t="shared" si="11"/>
        <v>768</v>
      </c>
      <c r="BB9" s="1307">
        <f t="shared" si="12"/>
        <v>970</v>
      </c>
      <c r="BC9" s="2099">
        <f t="shared" si="12"/>
        <v>1135</v>
      </c>
      <c r="BD9" s="557">
        <f t="shared" si="13"/>
        <v>1320</v>
      </c>
      <c r="BE9" s="1308">
        <f t="shared" si="3"/>
        <v>0.54335260115606931</v>
      </c>
      <c r="BF9" s="1308">
        <f t="shared" si="3"/>
        <v>0.52671755725190839</v>
      </c>
      <c r="BG9" s="1308">
        <f t="shared" si="3"/>
        <v>0.5365296803652968</v>
      </c>
      <c r="BH9" s="1308">
        <f t="shared" si="3"/>
        <v>0.53608247422680411</v>
      </c>
      <c r="BI9" s="1308">
        <f t="shared" si="3"/>
        <v>0.54916985951468711</v>
      </c>
      <c r="BJ9" s="1308">
        <f t="shared" si="3"/>
        <v>0.5437375745526839</v>
      </c>
      <c r="BK9" s="1309">
        <f t="shared" si="3"/>
        <v>0.54051987767584098</v>
      </c>
      <c r="BL9" s="1309">
        <f t="shared" si="3"/>
        <v>0.53482737734706243</v>
      </c>
      <c r="BM9" s="1309">
        <f t="shared" si="3"/>
        <v>0.52263779527559051</v>
      </c>
      <c r="BN9" s="2585">
        <f t="shared" si="3"/>
        <v>0.5298260149130074</v>
      </c>
      <c r="BO9" s="558">
        <f t="shared" si="3"/>
        <v>0.52603231597845601</v>
      </c>
    </row>
    <row r="10" spans="1:67" x14ac:dyDescent="0.25">
      <c r="A10" s="1118" t="str">
        <f>'Primer Ingreso'!A20</f>
        <v>Fuente: Elaborado con base en el Archivo General de Alumnos, Dirección de Sistemas Escolares, Departamento de Registro Escolar. Octava semana del trimestre 21-Otoño.</v>
      </c>
      <c r="C10" s="31"/>
      <c r="AG10" s="2101"/>
    </row>
    <row r="11" spans="1:67" x14ac:dyDescent="0.25">
      <c r="A11" s="1118" t="s">
        <v>1956</v>
      </c>
      <c r="V11" s="1311"/>
      <c r="W11" s="1311"/>
    </row>
    <row r="12" spans="1:67" x14ac:dyDescent="0.25">
      <c r="C12" s="31"/>
    </row>
  </sheetData>
  <sheetProtection algorithmName="SHA-512" hashValue="DDFNXRLZvNuhvoSSwm+9kGJaMp/xct7kMEXi+xv8oD3qeHmdgrmFTRkl3n2bMIdyflHkCpb+BMObFw1ZXL9UdQ==" saltValue="JdeNESZjCRb3XnedxuNfDQ==" spinCount="100000" sheet="1" objects="1" scenarios="1"/>
  <mergeCells count="8">
    <mergeCell ref="M4:W4"/>
    <mergeCell ref="B4:L4"/>
    <mergeCell ref="B3:AH3"/>
    <mergeCell ref="BE4:BO4"/>
    <mergeCell ref="AT4:BD4"/>
    <mergeCell ref="AI4:AS4"/>
    <mergeCell ref="AI3:BO3"/>
    <mergeCell ref="X4:AH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N9:Q9 C9:H9 R9:T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I43"/>
  <sheetViews>
    <sheetView showGridLines="0" zoomScaleNormal="100" zoomScaleSheetLayoutView="80" workbookViewId="0">
      <selection activeCell="E38" sqref="E38"/>
    </sheetView>
  </sheetViews>
  <sheetFormatPr baseColWidth="10" defaultColWidth="10.7109375" defaultRowHeight="12.75" x14ac:dyDescent="0.2"/>
  <cols>
    <col min="1" max="1" width="7.140625" style="149" customWidth="1"/>
    <col min="2" max="2" width="28.7109375" style="149" bestFit="1" customWidth="1"/>
    <col min="3" max="3" width="5.5703125" style="33" bestFit="1" customWidth="1"/>
    <col min="4" max="4" width="5.28515625" style="33" bestFit="1" customWidth="1"/>
    <col min="5" max="5" width="5.5703125" style="33" bestFit="1" customWidth="1"/>
    <col min="6" max="7" width="5.28515625" style="33" bestFit="1" customWidth="1"/>
    <col min="8" max="8" width="5.42578125" style="33" bestFit="1" customWidth="1"/>
    <col min="9" max="9" width="5.5703125" style="149" bestFit="1" customWidth="1"/>
    <col min="10" max="10" width="5.28515625" style="149" bestFit="1" customWidth="1"/>
    <col min="11" max="12" width="5.5703125" style="149" bestFit="1" customWidth="1"/>
    <col min="13" max="13" width="7.140625" style="149" bestFit="1" customWidth="1"/>
    <col min="14" max="14" width="5.42578125" style="149" bestFit="1" customWidth="1"/>
    <col min="15" max="16" width="4.5703125" style="149" bestFit="1" customWidth="1"/>
    <col min="17" max="17" width="5.42578125" style="149" bestFit="1" customWidth="1"/>
    <col min="18" max="19" width="4.5703125" style="33" bestFit="1" customWidth="1"/>
    <col min="20" max="20" width="5.42578125" style="33" bestFit="1" customWidth="1"/>
    <col min="21" max="21" width="5.5703125" style="149" bestFit="1" customWidth="1"/>
    <col min="22" max="22" width="4.5703125" style="149" bestFit="1" customWidth="1"/>
    <col min="23" max="23" width="5.42578125" style="149" bestFit="1" customWidth="1"/>
    <col min="24" max="24" width="8.42578125" style="149" bestFit="1" customWidth="1"/>
    <col min="25" max="25" width="5.140625" style="149" bestFit="1" customWidth="1"/>
    <col min="26" max="26" width="5.42578125" style="149" bestFit="1" customWidth="1"/>
    <col min="27" max="29" width="5.42578125" style="149" customWidth="1"/>
    <col min="30" max="31" width="4.5703125" style="149" bestFit="1" customWidth="1"/>
    <col min="32" max="32" width="5.28515625" style="149" bestFit="1" customWidth="1"/>
    <col min="33" max="33" width="5.5703125" style="149" bestFit="1" customWidth="1"/>
    <col min="34" max="34" width="4.5703125" style="149" bestFit="1" customWidth="1"/>
    <col min="35" max="35" width="5.42578125" style="149" bestFit="1" customWidth="1"/>
    <col min="36" max="233" width="11.42578125" style="149"/>
    <col min="234" max="234" width="0.28515625" style="149" customWidth="1"/>
    <col min="235" max="235" width="19" style="149" customWidth="1"/>
    <col min="236" max="236" width="7.140625" style="149" customWidth="1"/>
    <col min="237" max="237" width="41.28515625" style="149" customWidth="1"/>
    <col min="238" max="239" width="9" style="149" customWidth="1"/>
    <col min="240" max="240" width="10.5703125" style="149" customWidth="1"/>
    <col min="241" max="241" width="9.42578125" style="149" customWidth="1"/>
    <col min="242" max="242" width="9.85546875" style="149" customWidth="1"/>
    <col min="243" max="243" width="10.5703125" style="149" customWidth="1"/>
    <col min="244" max="245" width="9.42578125" style="149" customWidth="1"/>
    <col min="246" max="246" width="10.5703125" style="149" customWidth="1"/>
    <col min="247" max="248" width="9" style="149" customWidth="1"/>
    <col min="249" max="249" width="10.5703125" style="149" customWidth="1"/>
    <col min="250" max="251" width="9.42578125" style="149" customWidth="1"/>
    <col min="252" max="252" width="10.5703125" style="149" customWidth="1"/>
    <col min="253" max="253" width="9.42578125" style="149" customWidth="1"/>
    <col min="254" max="254" width="9.85546875" style="149" customWidth="1"/>
    <col min="255" max="255" width="10.5703125" style="149" customWidth="1"/>
    <col min="256" max="256" width="9" style="149" customWidth="1"/>
    <col min="257" max="257" width="9.85546875" style="149" customWidth="1"/>
    <col min="258" max="258" width="12" style="149" customWidth="1"/>
    <col min="259" max="489" width="11.42578125" style="149"/>
    <col min="490" max="490" width="0.28515625" style="149" customWidth="1"/>
    <col min="491" max="491" width="19" style="149" customWidth="1"/>
    <col min="492" max="492" width="7.140625" style="149" customWidth="1"/>
    <col min="493" max="493" width="41.28515625" style="149" customWidth="1"/>
    <col min="494" max="495" width="9" style="149" customWidth="1"/>
    <col min="496" max="496" width="10.5703125" style="149" customWidth="1"/>
    <col min="497" max="497" width="9.42578125" style="149" customWidth="1"/>
    <col min="498" max="498" width="9.85546875" style="149" customWidth="1"/>
    <col min="499" max="499" width="10.5703125" style="149" customWidth="1"/>
    <col min="500" max="501" width="9.42578125" style="149" customWidth="1"/>
    <col min="502" max="502" width="10.5703125" style="149" customWidth="1"/>
    <col min="503" max="504" width="9" style="149" customWidth="1"/>
    <col min="505" max="505" width="10.5703125" style="149" customWidth="1"/>
    <col min="506" max="507" width="9.42578125" style="149" customWidth="1"/>
    <col min="508" max="508" width="10.5703125" style="149" customWidth="1"/>
    <col min="509" max="509" width="9.42578125" style="149" customWidth="1"/>
    <col min="510" max="510" width="9.85546875" style="149" customWidth="1"/>
    <col min="511" max="511" width="10.5703125" style="149" customWidth="1"/>
    <col min="512" max="512" width="9" style="149" customWidth="1"/>
    <col min="513" max="513" width="9.85546875" style="149" customWidth="1"/>
    <col min="514" max="514" width="12" style="149" customWidth="1"/>
    <col min="515" max="745" width="11.42578125" style="149"/>
    <col min="746" max="746" width="0.28515625" style="149" customWidth="1"/>
    <col min="747" max="747" width="19" style="149" customWidth="1"/>
    <col min="748" max="748" width="7.140625" style="149" customWidth="1"/>
    <col min="749" max="749" width="41.28515625" style="149" customWidth="1"/>
    <col min="750" max="751" width="9" style="149" customWidth="1"/>
    <col min="752" max="752" width="10.5703125" style="149" customWidth="1"/>
    <col min="753" max="753" width="9.42578125" style="149" customWidth="1"/>
    <col min="754" max="754" width="9.85546875" style="149" customWidth="1"/>
    <col min="755" max="755" width="10.5703125" style="149" customWidth="1"/>
    <col min="756" max="757" width="9.42578125" style="149" customWidth="1"/>
    <col min="758" max="758" width="10.5703125" style="149" customWidth="1"/>
    <col min="759" max="760" width="9" style="149" customWidth="1"/>
    <col min="761" max="761" width="10.5703125" style="149" customWidth="1"/>
    <col min="762" max="763" width="9.42578125" style="149" customWidth="1"/>
    <col min="764" max="764" width="10.5703125" style="149" customWidth="1"/>
    <col min="765" max="765" width="9.42578125" style="149" customWidth="1"/>
    <col min="766" max="766" width="9.85546875" style="149" customWidth="1"/>
    <col min="767" max="767" width="10.5703125" style="149" customWidth="1"/>
    <col min="768" max="768" width="9" style="149" customWidth="1"/>
    <col min="769" max="769" width="9.85546875" style="149" customWidth="1"/>
    <col min="770" max="770" width="12" style="149" customWidth="1"/>
    <col min="771" max="1001" width="11.42578125" style="149"/>
    <col min="1002" max="1002" width="0.28515625" style="149" customWidth="1"/>
    <col min="1003" max="1003" width="19" style="149" customWidth="1"/>
    <col min="1004" max="1004" width="7.140625" style="149" customWidth="1"/>
    <col min="1005" max="1005" width="41.28515625" style="149" customWidth="1"/>
    <col min="1006" max="1007" width="9" style="149" customWidth="1"/>
    <col min="1008" max="1008" width="10.5703125" style="149" customWidth="1"/>
    <col min="1009" max="1009" width="9.42578125" style="149" customWidth="1"/>
    <col min="1010" max="1010" width="9.85546875" style="149" customWidth="1"/>
    <col min="1011" max="1011" width="10.5703125" style="149" customWidth="1"/>
    <col min="1012" max="1013" width="9.42578125" style="149" customWidth="1"/>
    <col min="1014" max="1014" width="10.5703125" style="149" customWidth="1"/>
    <col min="1015" max="1016" width="9" style="149" customWidth="1"/>
    <col min="1017" max="1017" width="10.5703125" style="149" customWidth="1"/>
    <col min="1018" max="1019" width="9.42578125" style="149" customWidth="1"/>
    <col min="1020" max="1020" width="10.5703125" style="149" customWidth="1"/>
    <col min="1021" max="1021" width="9.42578125" style="149" customWidth="1"/>
    <col min="1022" max="1022" width="9.85546875" style="149" customWidth="1"/>
    <col min="1023" max="1023" width="10.5703125" style="149" customWidth="1"/>
    <col min="1024" max="1024" width="9" style="149" customWidth="1"/>
    <col min="1025" max="1025" width="9.85546875" style="149" customWidth="1"/>
    <col min="1026" max="1026" width="12" style="149" customWidth="1"/>
    <col min="1027" max="1257" width="11.42578125" style="149"/>
    <col min="1258" max="1258" width="0.28515625" style="149" customWidth="1"/>
    <col min="1259" max="1259" width="19" style="149" customWidth="1"/>
    <col min="1260" max="1260" width="7.140625" style="149" customWidth="1"/>
    <col min="1261" max="1261" width="41.28515625" style="149" customWidth="1"/>
    <col min="1262" max="1263" width="9" style="149" customWidth="1"/>
    <col min="1264" max="1264" width="10.5703125" style="149" customWidth="1"/>
    <col min="1265" max="1265" width="9.42578125" style="149" customWidth="1"/>
    <col min="1266" max="1266" width="9.85546875" style="149" customWidth="1"/>
    <col min="1267" max="1267" width="10.5703125" style="149" customWidth="1"/>
    <col min="1268" max="1269" width="9.42578125" style="149" customWidth="1"/>
    <col min="1270" max="1270" width="10.5703125" style="149" customWidth="1"/>
    <col min="1271" max="1272" width="9" style="149" customWidth="1"/>
    <col min="1273" max="1273" width="10.5703125" style="149" customWidth="1"/>
    <col min="1274" max="1275" width="9.42578125" style="149" customWidth="1"/>
    <col min="1276" max="1276" width="10.5703125" style="149" customWidth="1"/>
    <col min="1277" max="1277" width="9.42578125" style="149" customWidth="1"/>
    <col min="1278" max="1278" width="9.85546875" style="149" customWidth="1"/>
    <col min="1279" max="1279" width="10.5703125" style="149" customWidth="1"/>
    <col min="1280" max="1280" width="9" style="149" customWidth="1"/>
    <col min="1281" max="1281" width="9.85546875" style="149" customWidth="1"/>
    <col min="1282" max="1282" width="12" style="149" customWidth="1"/>
    <col min="1283" max="1513" width="11.42578125" style="149"/>
    <col min="1514" max="1514" width="0.28515625" style="149" customWidth="1"/>
    <col min="1515" max="1515" width="19" style="149" customWidth="1"/>
    <col min="1516" max="1516" width="7.140625" style="149" customWidth="1"/>
    <col min="1517" max="1517" width="41.28515625" style="149" customWidth="1"/>
    <col min="1518" max="1519" width="9" style="149" customWidth="1"/>
    <col min="1520" max="1520" width="10.5703125" style="149" customWidth="1"/>
    <col min="1521" max="1521" width="9.42578125" style="149" customWidth="1"/>
    <col min="1522" max="1522" width="9.85546875" style="149" customWidth="1"/>
    <col min="1523" max="1523" width="10.5703125" style="149" customWidth="1"/>
    <col min="1524" max="1525" width="9.42578125" style="149" customWidth="1"/>
    <col min="1526" max="1526" width="10.5703125" style="149" customWidth="1"/>
    <col min="1527" max="1528" width="9" style="149" customWidth="1"/>
    <col min="1529" max="1529" width="10.5703125" style="149" customWidth="1"/>
    <col min="1530" max="1531" width="9.42578125" style="149" customWidth="1"/>
    <col min="1532" max="1532" width="10.5703125" style="149" customWidth="1"/>
    <col min="1533" max="1533" width="9.42578125" style="149" customWidth="1"/>
    <col min="1534" max="1534" width="9.85546875" style="149" customWidth="1"/>
    <col min="1535" max="1535" width="10.5703125" style="149" customWidth="1"/>
    <col min="1536" max="1536" width="9" style="149" customWidth="1"/>
    <col min="1537" max="1537" width="9.85546875" style="149" customWidth="1"/>
    <col min="1538" max="1538" width="12" style="149" customWidth="1"/>
    <col min="1539" max="1769" width="11.42578125" style="149"/>
    <col min="1770" max="1770" width="0.28515625" style="149" customWidth="1"/>
    <col min="1771" max="1771" width="19" style="149" customWidth="1"/>
    <col min="1772" max="1772" width="7.140625" style="149" customWidth="1"/>
    <col min="1773" max="1773" width="41.28515625" style="149" customWidth="1"/>
    <col min="1774" max="1775" width="9" style="149" customWidth="1"/>
    <col min="1776" max="1776" width="10.5703125" style="149" customWidth="1"/>
    <col min="1777" max="1777" width="9.42578125" style="149" customWidth="1"/>
    <col min="1778" max="1778" width="9.85546875" style="149" customWidth="1"/>
    <col min="1779" max="1779" width="10.5703125" style="149" customWidth="1"/>
    <col min="1780" max="1781" width="9.42578125" style="149" customWidth="1"/>
    <col min="1782" max="1782" width="10.5703125" style="149" customWidth="1"/>
    <col min="1783" max="1784" width="9" style="149" customWidth="1"/>
    <col min="1785" max="1785" width="10.5703125" style="149" customWidth="1"/>
    <col min="1786" max="1787" width="9.42578125" style="149" customWidth="1"/>
    <col min="1788" max="1788" width="10.5703125" style="149" customWidth="1"/>
    <col min="1789" max="1789" width="9.42578125" style="149" customWidth="1"/>
    <col min="1790" max="1790" width="9.85546875" style="149" customWidth="1"/>
    <col min="1791" max="1791" width="10.5703125" style="149" customWidth="1"/>
    <col min="1792" max="1792" width="9" style="149" customWidth="1"/>
    <col min="1793" max="1793" width="9.85546875" style="149" customWidth="1"/>
    <col min="1794" max="1794" width="12" style="149" customWidth="1"/>
    <col min="1795" max="2025" width="11.42578125" style="149"/>
    <col min="2026" max="2026" width="0.28515625" style="149" customWidth="1"/>
    <col min="2027" max="2027" width="19" style="149" customWidth="1"/>
    <col min="2028" max="2028" width="7.140625" style="149" customWidth="1"/>
    <col min="2029" max="2029" width="41.28515625" style="149" customWidth="1"/>
    <col min="2030" max="2031" width="9" style="149" customWidth="1"/>
    <col min="2032" max="2032" width="10.5703125" style="149" customWidth="1"/>
    <col min="2033" max="2033" width="9.42578125" style="149" customWidth="1"/>
    <col min="2034" max="2034" width="9.85546875" style="149" customWidth="1"/>
    <col min="2035" max="2035" width="10.5703125" style="149" customWidth="1"/>
    <col min="2036" max="2037" width="9.42578125" style="149" customWidth="1"/>
    <col min="2038" max="2038" width="10.5703125" style="149" customWidth="1"/>
    <col min="2039" max="2040" width="9" style="149" customWidth="1"/>
    <col min="2041" max="2041" width="10.5703125" style="149" customWidth="1"/>
    <col min="2042" max="2043" width="9.42578125" style="149" customWidth="1"/>
    <col min="2044" max="2044" width="10.5703125" style="149" customWidth="1"/>
    <col min="2045" max="2045" width="9.42578125" style="149" customWidth="1"/>
    <col min="2046" max="2046" width="9.85546875" style="149" customWidth="1"/>
    <col min="2047" max="2047" width="10.5703125" style="149" customWidth="1"/>
    <col min="2048" max="2048" width="9" style="149" customWidth="1"/>
    <col min="2049" max="2049" width="9.85546875" style="149" customWidth="1"/>
    <col min="2050" max="2050" width="12" style="149" customWidth="1"/>
    <col min="2051" max="2281" width="11.42578125" style="149"/>
    <col min="2282" max="2282" width="0.28515625" style="149" customWidth="1"/>
    <col min="2283" max="2283" width="19" style="149" customWidth="1"/>
    <col min="2284" max="2284" width="7.140625" style="149" customWidth="1"/>
    <col min="2285" max="2285" width="41.28515625" style="149" customWidth="1"/>
    <col min="2286" max="2287" width="9" style="149" customWidth="1"/>
    <col min="2288" max="2288" width="10.5703125" style="149" customWidth="1"/>
    <col min="2289" max="2289" width="9.42578125" style="149" customWidth="1"/>
    <col min="2290" max="2290" width="9.85546875" style="149" customWidth="1"/>
    <col min="2291" max="2291" width="10.5703125" style="149" customWidth="1"/>
    <col min="2292" max="2293" width="9.42578125" style="149" customWidth="1"/>
    <col min="2294" max="2294" width="10.5703125" style="149" customWidth="1"/>
    <col min="2295" max="2296" width="9" style="149" customWidth="1"/>
    <col min="2297" max="2297" width="10.5703125" style="149" customWidth="1"/>
    <col min="2298" max="2299" width="9.42578125" style="149" customWidth="1"/>
    <col min="2300" max="2300" width="10.5703125" style="149" customWidth="1"/>
    <col min="2301" max="2301" width="9.42578125" style="149" customWidth="1"/>
    <col min="2302" max="2302" width="9.85546875" style="149" customWidth="1"/>
    <col min="2303" max="2303" width="10.5703125" style="149" customWidth="1"/>
    <col min="2304" max="2304" width="9" style="149" customWidth="1"/>
    <col min="2305" max="2305" width="9.85546875" style="149" customWidth="1"/>
    <col min="2306" max="2306" width="12" style="149" customWidth="1"/>
    <col min="2307" max="2537" width="11.42578125" style="149"/>
    <col min="2538" max="2538" width="0.28515625" style="149" customWidth="1"/>
    <col min="2539" max="2539" width="19" style="149" customWidth="1"/>
    <col min="2540" max="2540" width="7.140625" style="149" customWidth="1"/>
    <col min="2541" max="2541" width="41.28515625" style="149" customWidth="1"/>
    <col min="2542" max="2543" width="9" style="149" customWidth="1"/>
    <col min="2544" max="2544" width="10.5703125" style="149" customWidth="1"/>
    <col min="2545" max="2545" width="9.42578125" style="149" customWidth="1"/>
    <col min="2546" max="2546" width="9.85546875" style="149" customWidth="1"/>
    <col min="2547" max="2547" width="10.5703125" style="149" customWidth="1"/>
    <col min="2548" max="2549" width="9.42578125" style="149" customWidth="1"/>
    <col min="2550" max="2550" width="10.5703125" style="149" customWidth="1"/>
    <col min="2551" max="2552" width="9" style="149" customWidth="1"/>
    <col min="2553" max="2553" width="10.5703125" style="149" customWidth="1"/>
    <col min="2554" max="2555" width="9.42578125" style="149" customWidth="1"/>
    <col min="2556" max="2556" width="10.5703125" style="149" customWidth="1"/>
    <col min="2557" max="2557" width="9.42578125" style="149" customWidth="1"/>
    <col min="2558" max="2558" width="9.85546875" style="149" customWidth="1"/>
    <col min="2559" max="2559" width="10.5703125" style="149" customWidth="1"/>
    <col min="2560" max="2560" width="9" style="149" customWidth="1"/>
    <col min="2561" max="2561" width="9.85546875" style="149" customWidth="1"/>
    <col min="2562" max="2562" width="12" style="149" customWidth="1"/>
    <col min="2563" max="2793" width="11.42578125" style="149"/>
    <col min="2794" max="2794" width="0.28515625" style="149" customWidth="1"/>
    <col min="2795" max="2795" width="19" style="149" customWidth="1"/>
    <col min="2796" max="2796" width="7.140625" style="149" customWidth="1"/>
    <col min="2797" max="2797" width="41.28515625" style="149" customWidth="1"/>
    <col min="2798" max="2799" width="9" style="149" customWidth="1"/>
    <col min="2800" max="2800" width="10.5703125" style="149" customWidth="1"/>
    <col min="2801" max="2801" width="9.42578125" style="149" customWidth="1"/>
    <col min="2802" max="2802" width="9.85546875" style="149" customWidth="1"/>
    <col min="2803" max="2803" width="10.5703125" style="149" customWidth="1"/>
    <col min="2804" max="2805" width="9.42578125" style="149" customWidth="1"/>
    <col min="2806" max="2806" width="10.5703125" style="149" customWidth="1"/>
    <col min="2807" max="2808" width="9" style="149" customWidth="1"/>
    <col min="2809" max="2809" width="10.5703125" style="149" customWidth="1"/>
    <col min="2810" max="2811" width="9.42578125" style="149" customWidth="1"/>
    <col min="2812" max="2812" width="10.5703125" style="149" customWidth="1"/>
    <col min="2813" max="2813" width="9.42578125" style="149" customWidth="1"/>
    <col min="2814" max="2814" width="9.85546875" style="149" customWidth="1"/>
    <col min="2815" max="2815" width="10.5703125" style="149" customWidth="1"/>
    <col min="2816" max="2816" width="9" style="149" customWidth="1"/>
    <col min="2817" max="2817" width="9.85546875" style="149" customWidth="1"/>
    <col min="2818" max="2818" width="12" style="149" customWidth="1"/>
    <col min="2819" max="3049" width="11.42578125" style="149"/>
    <col min="3050" max="3050" width="0.28515625" style="149" customWidth="1"/>
    <col min="3051" max="3051" width="19" style="149" customWidth="1"/>
    <col min="3052" max="3052" width="7.140625" style="149" customWidth="1"/>
    <col min="3053" max="3053" width="41.28515625" style="149" customWidth="1"/>
    <col min="3054" max="3055" width="9" style="149" customWidth="1"/>
    <col min="3056" max="3056" width="10.5703125" style="149" customWidth="1"/>
    <col min="3057" max="3057" width="9.42578125" style="149" customWidth="1"/>
    <col min="3058" max="3058" width="9.85546875" style="149" customWidth="1"/>
    <col min="3059" max="3059" width="10.5703125" style="149" customWidth="1"/>
    <col min="3060" max="3061" width="9.42578125" style="149" customWidth="1"/>
    <col min="3062" max="3062" width="10.5703125" style="149" customWidth="1"/>
    <col min="3063" max="3064" width="9" style="149" customWidth="1"/>
    <col min="3065" max="3065" width="10.5703125" style="149" customWidth="1"/>
    <col min="3066" max="3067" width="9.42578125" style="149" customWidth="1"/>
    <col min="3068" max="3068" width="10.5703125" style="149" customWidth="1"/>
    <col min="3069" max="3069" width="9.42578125" style="149" customWidth="1"/>
    <col min="3070" max="3070" width="9.85546875" style="149" customWidth="1"/>
    <col min="3071" max="3071" width="10.5703125" style="149" customWidth="1"/>
    <col min="3072" max="3072" width="9" style="149" customWidth="1"/>
    <col min="3073" max="3073" width="9.85546875" style="149" customWidth="1"/>
    <col min="3074" max="3074" width="12" style="149" customWidth="1"/>
    <col min="3075" max="3305" width="11.42578125" style="149"/>
    <col min="3306" max="3306" width="0.28515625" style="149" customWidth="1"/>
    <col min="3307" max="3307" width="19" style="149" customWidth="1"/>
    <col min="3308" max="3308" width="7.140625" style="149" customWidth="1"/>
    <col min="3309" max="3309" width="41.28515625" style="149" customWidth="1"/>
    <col min="3310" max="3311" width="9" style="149" customWidth="1"/>
    <col min="3312" max="3312" width="10.5703125" style="149" customWidth="1"/>
    <col min="3313" max="3313" width="9.42578125" style="149" customWidth="1"/>
    <col min="3314" max="3314" width="9.85546875" style="149" customWidth="1"/>
    <col min="3315" max="3315" width="10.5703125" style="149" customWidth="1"/>
    <col min="3316" max="3317" width="9.42578125" style="149" customWidth="1"/>
    <col min="3318" max="3318" width="10.5703125" style="149" customWidth="1"/>
    <col min="3319" max="3320" width="9" style="149" customWidth="1"/>
    <col min="3321" max="3321" width="10.5703125" style="149" customWidth="1"/>
    <col min="3322" max="3323" width="9.42578125" style="149" customWidth="1"/>
    <col min="3324" max="3324" width="10.5703125" style="149" customWidth="1"/>
    <col min="3325" max="3325" width="9.42578125" style="149" customWidth="1"/>
    <col min="3326" max="3326" width="9.85546875" style="149" customWidth="1"/>
    <col min="3327" max="3327" width="10.5703125" style="149" customWidth="1"/>
    <col min="3328" max="3328" width="9" style="149" customWidth="1"/>
    <col min="3329" max="3329" width="9.85546875" style="149" customWidth="1"/>
    <col min="3330" max="3330" width="12" style="149" customWidth="1"/>
    <col min="3331" max="3561" width="11.42578125" style="149"/>
    <col min="3562" max="3562" width="0.28515625" style="149" customWidth="1"/>
    <col min="3563" max="3563" width="19" style="149" customWidth="1"/>
    <col min="3564" max="3564" width="7.140625" style="149" customWidth="1"/>
    <col min="3565" max="3565" width="41.28515625" style="149" customWidth="1"/>
    <col min="3566" max="3567" width="9" style="149" customWidth="1"/>
    <col min="3568" max="3568" width="10.5703125" style="149" customWidth="1"/>
    <col min="3569" max="3569" width="9.42578125" style="149" customWidth="1"/>
    <col min="3570" max="3570" width="9.85546875" style="149" customWidth="1"/>
    <col min="3571" max="3571" width="10.5703125" style="149" customWidth="1"/>
    <col min="3572" max="3573" width="9.42578125" style="149" customWidth="1"/>
    <col min="3574" max="3574" width="10.5703125" style="149" customWidth="1"/>
    <col min="3575" max="3576" width="9" style="149" customWidth="1"/>
    <col min="3577" max="3577" width="10.5703125" style="149" customWidth="1"/>
    <col min="3578" max="3579" width="9.42578125" style="149" customWidth="1"/>
    <col min="3580" max="3580" width="10.5703125" style="149" customWidth="1"/>
    <col min="3581" max="3581" width="9.42578125" style="149" customWidth="1"/>
    <col min="3582" max="3582" width="9.85546875" style="149" customWidth="1"/>
    <col min="3583" max="3583" width="10.5703125" style="149" customWidth="1"/>
    <col min="3584" max="3584" width="9" style="149" customWidth="1"/>
    <col min="3585" max="3585" width="9.85546875" style="149" customWidth="1"/>
    <col min="3586" max="3586" width="12" style="149" customWidth="1"/>
    <col min="3587" max="3817" width="11.42578125" style="149"/>
    <col min="3818" max="3818" width="0.28515625" style="149" customWidth="1"/>
    <col min="3819" max="3819" width="19" style="149" customWidth="1"/>
    <col min="3820" max="3820" width="7.140625" style="149" customWidth="1"/>
    <col min="3821" max="3821" width="41.28515625" style="149" customWidth="1"/>
    <col min="3822" max="3823" width="9" style="149" customWidth="1"/>
    <col min="3824" max="3824" width="10.5703125" style="149" customWidth="1"/>
    <col min="3825" max="3825" width="9.42578125" style="149" customWidth="1"/>
    <col min="3826" max="3826" width="9.85546875" style="149" customWidth="1"/>
    <col min="3827" max="3827" width="10.5703125" style="149" customWidth="1"/>
    <col min="3828" max="3829" width="9.42578125" style="149" customWidth="1"/>
    <col min="3830" max="3830" width="10.5703125" style="149" customWidth="1"/>
    <col min="3831" max="3832" width="9" style="149" customWidth="1"/>
    <col min="3833" max="3833" width="10.5703125" style="149" customWidth="1"/>
    <col min="3834" max="3835" width="9.42578125" style="149" customWidth="1"/>
    <col min="3836" max="3836" width="10.5703125" style="149" customWidth="1"/>
    <col min="3837" max="3837" width="9.42578125" style="149" customWidth="1"/>
    <col min="3838" max="3838" width="9.85546875" style="149" customWidth="1"/>
    <col min="3839" max="3839" width="10.5703125" style="149" customWidth="1"/>
    <col min="3840" max="3840" width="9" style="149" customWidth="1"/>
    <col min="3841" max="3841" width="9.85546875" style="149" customWidth="1"/>
    <col min="3842" max="3842" width="12" style="149" customWidth="1"/>
    <col min="3843" max="4073" width="11.42578125" style="149"/>
    <col min="4074" max="4074" width="0.28515625" style="149" customWidth="1"/>
    <col min="4075" max="4075" width="19" style="149" customWidth="1"/>
    <col min="4076" max="4076" width="7.140625" style="149" customWidth="1"/>
    <col min="4077" max="4077" width="41.28515625" style="149" customWidth="1"/>
    <col min="4078" max="4079" width="9" style="149" customWidth="1"/>
    <col min="4080" max="4080" width="10.5703125" style="149" customWidth="1"/>
    <col min="4081" max="4081" width="9.42578125" style="149" customWidth="1"/>
    <col min="4082" max="4082" width="9.85546875" style="149" customWidth="1"/>
    <col min="4083" max="4083" width="10.5703125" style="149" customWidth="1"/>
    <col min="4084" max="4085" width="9.42578125" style="149" customWidth="1"/>
    <col min="4086" max="4086" width="10.5703125" style="149" customWidth="1"/>
    <col min="4087" max="4088" width="9" style="149" customWidth="1"/>
    <col min="4089" max="4089" width="10.5703125" style="149" customWidth="1"/>
    <col min="4090" max="4091" width="9.42578125" style="149" customWidth="1"/>
    <col min="4092" max="4092" width="10.5703125" style="149" customWidth="1"/>
    <col min="4093" max="4093" width="9.42578125" style="149" customWidth="1"/>
    <col min="4094" max="4094" width="9.85546875" style="149" customWidth="1"/>
    <col min="4095" max="4095" width="10.5703125" style="149" customWidth="1"/>
    <col min="4096" max="4096" width="9" style="149" customWidth="1"/>
    <col min="4097" max="4097" width="9.85546875" style="149" customWidth="1"/>
    <col min="4098" max="4098" width="12" style="149" customWidth="1"/>
    <col min="4099" max="4329" width="11.42578125" style="149"/>
    <col min="4330" max="4330" width="0.28515625" style="149" customWidth="1"/>
    <col min="4331" max="4331" width="19" style="149" customWidth="1"/>
    <col min="4332" max="4332" width="7.140625" style="149" customWidth="1"/>
    <col min="4333" max="4333" width="41.28515625" style="149" customWidth="1"/>
    <col min="4334" max="4335" width="9" style="149" customWidth="1"/>
    <col min="4336" max="4336" width="10.5703125" style="149" customWidth="1"/>
    <col min="4337" max="4337" width="9.42578125" style="149" customWidth="1"/>
    <col min="4338" max="4338" width="9.85546875" style="149" customWidth="1"/>
    <col min="4339" max="4339" width="10.5703125" style="149" customWidth="1"/>
    <col min="4340" max="4341" width="9.42578125" style="149" customWidth="1"/>
    <col min="4342" max="4342" width="10.5703125" style="149" customWidth="1"/>
    <col min="4343" max="4344" width="9" style="149" customWidth="1"/>
    <col min="4345" max="4345" width="10.5703125" style="149" customWidth="1"/>
    <col min="4346" max="4347" width="9.42578125" style="149" customWidth="1"/>
    <col min="4348" max="4348" width="10.5703125" style="149" customWidth="1"/>
    <col min="4349" max="4349" width="9.42578125" style="149" customWidth="1"/>
    <col min="4350" max="4350" width="9.85546875" style="149" customWidth="1"/>
    <col min="4351" max="4351" width="10.5703125" style="149" customWidth="1"/>
    <col min="4352" max="4352" width="9" style="149" customWidth="1"/>
    <col min="4353" max="4353" width="9.85546875" style="149" customWidth="1"/>
    <col min="4354" max="4354" width="12" style="149" customWidth="1"/>
    <col min="4355" max="4585" width="11.42578125" style="149"/>
    <col min="4586" max="4586" width="0.28515625" style="149" customWidth="1"/>
    <col min="4587" max="4587" width="19" style="149" customWidth="1"/>
    <col min="4588" max="4588" width="7.140625" style="149" customWidth="1"/>
    <col min="4589" max="4589" width="41.28515625" style="149" customWidth="1"/>
    <col min="4590" max="4591" width="9" style="149" customWidth="1"/>
    <col min="4592" max="4592" width="10.5703125" style="149" customWidth="1"/>
    <col min="4593" max="4593" width="9.42578125" style="149" customWidth="1"/>
    <col min="4594" max="4594" width="9.85546875" style="149" customWidth="1"/>
    <col min="4595" max="4595" width="10.5703125" style="149" customWidth="1"/>
    <col min="4596" max="4597" width="9.42578125" style="149" customWidth="1"/>
    <col min="4598" max="4598" width="10.5703125" style="149" customWidth="1"/>
    <col min="4599" max="4600" width="9" style="149" customWidth="1"/>
    <col min="4601" max="4601" width="10.5703125" style="149" customWidth="1"/>
    <col min="4602" max="4603" width="9.42578125" style="149" customWidth="1"/>
    <col min="4604" max="4604" width="10.5703125" style="149" customWidth="1"/>
    <col min="4605" max="4605" width="9.42578125" style="149" customWidth="1"/>
    <col min="4606" max="4606" width="9.85546875" style="149" customWidth="1"/>
    <col min="4607" max="4607" width="10.5703125" style="149" customWidth="1"/>
    <col min="4608" max="4608" width="9" style="149" customWidth="1"/>
    <col min="4609" max="4609" width="9.85546875" style="149" customWidth="1"/>
    <col min="4610" max="4610" width="12" style="149" customWidth="1"/>
    <col min="4611" max="4841" width="11.42578125" style="149"/>
    <col min="4842" max="4842" width="0.28515625" style="149" customWidth="1"/>
    <col min="4843" max="4843" width="19" style="149" customWidth="1"/>
    <col min="4844" max="4844" width="7.140625" style="149" customWidth="1"/>
    <col min="4845" max="4845" width="41.28515625" style="149" customWidth="1"/>
    <col min="4846" max="4847" width="9" style="149" customWidth="1"/>
    <col min="4848" max="4848" width="10.5703125" style="149" customWidth="1"/>
    <col min="4849" max="4849" width="9.42578125" style="149" customWidth="1"/>
    <col min="4850" max="4850" width="9.85546875" style="149" customWidth="1"/>
    <col min="4851" max="4851" width="10.5703125" style="149" customWidth="1"/>
    <col min="4852" max="4853" width="9.42578125" style="149" customWidth="1"/>
    <col min="4854" max="4854" width="10.5703125" style="149" customWidth="1"/>
    <col min="4855" max="4856" width="9" style="149" customWidth="1"/>
    <col min="4857" max="4857" width="10.5703125" style="149" customWidth="1"/>
    <col min="4858" max="4859" width="9.42578125" style="149" customWidth="1"/>
    <col min="4860" max="4860" width="10.5703125" style="149" customWidth="1"/>
    <col min="4861" max="4861" width="9.42578125" style="149" customWidth="1"/>
    <col min="4862" max="4862" width="9.85546875" style="149" customWidth="1"/>
    <col min="4863" max="4863" width="10.5703125" style="149" customWidth="1"/>
    <col min="4864" max="4864" width="9" style="149" customWidth="1"/>
    <col min="4865" max="4865" width="9.85546875" style="149" customWidth="1"/>
    <col min="4866" max="4866" width="12" style="149" customWidth="1"/>
    <col min="4867" max="5097" width="11.42578125" style="149"/>
    <col min="5098" max="5098" width="0.28515625" style="149" customWidth="1"/>
    <col min="5099" max="5099" width="19" style="149" customWidth="1"/>
    <col min="5100" max="5100" width="7.140625" style="149" customWidth="1"/>
    <col min="5101" max="5101" width="41.28515625" style="149" customWidth="1"/>
    <col min="5102" max="5103" width="9" style="149" customWidth="1"/>
    <col min="5104" max="5104" width="10.5703125" style="149" customWidth="1"/>
    <col min="5105" max="5105" width="9.42578125" style="149" customWidth="1"/>
    <col min="5106" max="5106" width="9.85546875" style="149" customWidth="1"/>
    <col min="5107" max="5107" width="10.5703125" style="149" customWidth="1"/>
    <col min="5108" max="5109" width="9.42578125" style="149" customWidth="1"/>
    <col min="5110" max="5110" width="10.5703125" style="149" customWidth="1"/>
    <col min="5111" max="5112" width="9" style="149" customWidth="1"/>
    <col min="5113" max="5113" width="10.5703125" style="149" customWidth="1"/>
    <col min="5114" max="5115" width="9.42578125" style="149" customWidth="1"/>
    <col min="5116" max="5116" width="10.5703125" style="149" customWidth="1"/>
    <col min="5117" max="5117" width="9.42578125" style="149" customWidth="1"/>
    <col min="5118" max="5118" width="9.85546875" style="149" customWidth="1"/>
    <col min="5119" max="5119" width="10.5703125" style="149" customWidth="1"/>
    <col min="5120" max="5120" width="9" style="149" customWidth="1"/>
    <col min="5121" max="5121" width="9.85546875" style="149" customWidth="1"/>
    <col min="5122" max="5122" width="12" style="149" customWidth="1"/>
    <col min="5123" max="5353" width="11.42578125" style="149"/>
    <col min="5354" max="5354" width="0.28515625" style="149" customWidth="1"/>
    <col min="5355" max="5355" width="19" style="149" customWidth="1"/>
    <col min="5356" max="5356" width="7.140625" style="149" customWidth="1"/>
    <col min="5357" max="5357" width="41.28515625" style="149" customWidth="1"/>
    <col min="5358" max="5359" width="9" style="149" customWidth="1"/>
    <col min="5360" max="5360" width="10.5703125" style="149" customWidth="1"/>
    <col min="5361" max="5361" width="9.42578125" style="149" customWidth="1"/>
    <col min="5362" max="5362" width="9.85546875" style="149" customWidth="1"/>
    <col min="5363" max="5363" width="10.5703125" style="149" customWidth="1"/>
    <col min="5364" max="5365" width="9.42578125" style="149" customWidth="1"/>
    <col min="5366" max="5366" width="10.5703125" style="149" customWidth="1"/>
    <col min="5367" max="5368" width="9" style="149" customWidth="1"/>
    <col min="5369" max="5369" width="10.5703125" style="149" customWidth="1"/>
    <col min="5370" max="5371" width="9.42578125" style="149" customWidth="1"/>
    <col min="5372" max="5372" width="10.5703125" style="149" customWidth="1"/>
    <col min="5373" max="5373" width="9.42578125" style="149" customWidth="1"/>
    <col min="5374" max="5374" width="9.85546875" style="149" customWidth="1"/>
    <col min="5375" max="5375" width="10.5703125" style="149" customWidth="1"/>
    <col min="5376" max="5376" width="9" style="149" customWidth="1"/>
    <col min="5377" max="5377" width="9.85546875" style="149" customWidth="1"/>
    <col min="5378" max="5378" width="12" style="149" customWidth="1"/>
    <col min="5379" max="5609" width="11.42578125" style="149"/>
    <col min="5610" max="5610" width="0.28515625" style="149" customWidth="1"/>
    <col min="5611" max="5611" width="19" style="149" customWidth="1"/>
    <col min="5612" max="5612" width="7.140625" style="149" customWidth="1"/>
    <col min="5613" max="5613" width="41.28515625" style="149" customWidth="1"/>
    <col min="5614" max="5615" width="9" style="149" customWidth="1"/>
    <col min="5616" max="5616" width="10.5703125" style="149" customWidth="1"/>
    <col min="5617" max="5617" width="9.42578125" style="149" customWidth="1"/>
    <col min="5618" max="5618" width="9.85546875" style="149" customWidth="1"/>
    <col min="5619" max="5619" width="10.5703125" style="149" customWidth="1"/>
    <col min="5620" max="5621" width="9.42578125" style="149" customWidth="1"/>
    <col min="5622" max="5622" width="10.5703125" style="149" customWidth="1"/>
    <col min="5623" max="5624" width="9" style="149" customWidth="1"/>
    <col min="5625" max="5625" width="10.5703125" style="149" customWidth="1"/>
    <col min="5626" max="5627" width="9.42578125" style="149" customWidth="1"/>
    <col min="5628" max="5628" width="10.5703125" style="149" customWidth="1"/>
    <col min="5629" max="5629" width="9.42578125" style="149" customWidth="1"/>
    <col min="5630" max="5630" width="9.85546875" style="149" customWidth="1"/>
    <col min="5631" max="5631" width="10.5703125" style="149" customWidth="1"/>
    <col min="5632" max="5632" width="9" style="149" customWidth="1"/>
    <col min="5633" max="5633" width="9.85546875" style="149" customWidth="1"/>
    <col min="5634" max="5634" width="12" style="149" customWidth="1"/>
    <col min="5635" max="5865" width="11.42578125" style="149"/>
    <col min="5866" max="5866" width="0.28515625" style="149" customWidth="1"/>
    <col min="5867" max="5867" width="19" style="149" customWidth="1"/>
    <col min="5868" max="5868" width="7.140625" style="149" customWidth="1"/>
    <col min="5869" max="5869" width="41.28515625" style="149" customWidth="1"/>
    <col min="5870" max="5871" width="9" style="149" customWidth="1"/>
    <col min="5872" max="5872" width="10.5703125" style="149" customWidth="1"/>
    <col min="5873" max="5873" width="9.42578125" style="149" customWidth="1"/>
    <col min="5874" max="5874" width="9.85546875" style="149" customWidth="1"/>
    <col min="5875" max="5875" width="10.5703125" style="149" customWidth="1"/>
    <col min="5876" max="5877" width="9.42578125" style="149" customWidth="1"/>
    <col min="5878" max="5878" width="10.5703125" style="149" customWidth="1"/>
    <col min="5879" max="5880" width="9" style="149" customWidth="1"/>
    <col min="5881" max="5881" width="10.5703125" style="149" customWidth="1"/>
    <col min="5882" max="5883" width="9.42578125" style="149" customWidth="1"/>
    <col min="5884" max="5884" width="10.5703125" style="149" customWidth="1"/>
    <col min="5885" max="5885" width="9.42578125" style="149" customWidth="1"/>
    <col min="5886" max="5886" width="9.85546875" style="149" customWidth="1"/>
    <col min="5887" max="5887" width="10.5703125" style="149" customWidth="1"/>
    <col min="5888" max="5888" width="9" style="149" customWidth="1"/>
    <col min="5889" max="5889" width="9.85546875" style="149" customWidth="1"/>
    <col min="5890" max="5890" width="12" style="149" customWidth="1"/>
    <col min="5891" max="6121" width="11.42578125" style="149"/>
    <col min="6122" max="6122" width="0.28515625" style="149" customWidth="1"/>
    <col min="6123" max="6123" width="19" style="149" customWidth="1"/>
    <col min="6124" max="6124" width="7.140625" style="149" customWidth="1"/>
    <col min="6125" max="6125" width="41.28515625" style="149" customWidth="1"/>
    <col min="6126" max="6127" width="9" style="149" customWidth="1"/>
    <col min="6128" max="6128" width="10.5703125" style="149" customWidth="1"/>
    <col min="6129" max="6129" width="9.42578125" style="149" customWidth="1"/>
    <col min="6130" max="6130" width="9.85546875" style="149" customWidth="1"/>
    <col min="6131" max="6131" width="10.5703125" style="149" customWidth="1"/>
    <col min="6132" max="6133" width="9.42578125" style="149" customWidth="1"/>
    <col min="6134" max="6134" width="10.5703125" style="149" customWidth="1"/>
    <col min="6135" max="6136" width="9" style="149" customWidth="1"/>
    <col min="6137" max="6137" width="10.5703125" style="149" customWidth="1"/>
    <col min="6138" max="6139" width="9.42578125" style="149" customWidth="1"/>
    <col min="6140" max="6140" width="10.5703125" style="149" customWidth="1"/>
    <col min="6141" max="6141" width="9.42578125" style="149" customWidth="1"/>
    <col min="6142" max="6142" width="9.85546875" style="149" customWidth="1"/>
    <col min="6143" max="6143" width="10.5703125" style="149" customWidth="1"/>
    <col min="6144" max="6144" width="9" style="149" customWidth="1"/>
    <col min="6145" max="6145" width="9.85546875" style="149" customWidth="1"/>
    <col min="6146" max="6146" width="12" style="149" customWidth="1"/>
    <col min="6147" max="6377" width="11.42578125" style="149"/>
    <col min="6378" max="6378" width="0.28515625" style="149" customWidth="1"/>
    <col min="6379" max="6379" width="19" style="149" customWidth="1"/>
    <col min="6380" max="6380" width="7.140625" style="149" customWidth="1"/>
    <col min="6381" max="6381" width="41.28515625" style="149" customWidth="1"/>
    <col min="6382" max="6383" width="9" style="149" customWidth="1"/>
    <col min="6384" max="6384" width="10.5703125" style="149" customWidth="1"/>
    <col min="6385" max="6385" width="9.42578125" style="149" customWidth="1"/>
    <col min="6386" max="6386" width="9.85546875" style="149" customWidth="1"/>
    <col min="6387" max="6387" width="10.5703125" style="149" customWidth="1"/>
    <col min="6388" max="6389" width="9.42578125" style="149" customWidth="1"/>
    <col min="6390" max="6390" width="10.5703125" style="149" customWidth="1"/>
    <col min="6391" max="6392" width="9" style="149" customWidth="1"/>
    <col min="6393" max="6393" width="10.5703125" style="149" customWidth="1"/>
    <col min="6394" max="6395" width="9.42578125" style="149" customWidth="1"/>
    <col min="6396" max="6396" width="10.5703125" style="149" customWidth="1"/>
    <col min="6397" max="6397" width="9.42578125" style="149" customWidth="1"/>
    <col min="6398" max="6398" width="9.85546875" style="149" customWidth="1"/>
    <col min="6399" max="6399" width="10.5703125" style="149" customWidth="1"/>
    <col min="6400" max="6400" width="9" style="149" customWidth="1"/>
    <col min="6401" max="6401" width="9.85546875" style="149" customWidth="1"/>
    <col min="6402" max="6402" width="12" style="149" customWidth="1"/>
    <col min="6403" max="6633" width="11.42578125" style="149"/>
    <col min="6634" max="6634" width="0.28515625" style="149" customWidth="1"/>
    <col min="6635" max="6635" width="19" style="149" customWidth="1"/>
    <col min="6636" max="6636" width="7.140625" style="149" customWidth="1"/>
    <col min="6637" max="6637" width="41.28515625" style="149" customWidth="1"/>
    <col min="6638" max="6639" width="9" style="149" customWidth="1"/>
    <col min="6640" max="6640" width="10.5703125" style="149" customWidth="1"/>
    <col min="6641" max="6641" width="9.42578125" style="149" customWidth="1"/>
    <col min="6642" max="6642" width="9.85546875" style="149" customWidth="1"/>
    <col min="6643" max="6643" width="10.5703125" style="149" customWidth="1"/>
    <col min="6644" max="6645" width="9.42578125" style="149" customWidth="1"/>
    <col min="6646" max="6646" width="10.5703125" style="149" customWidth="1"/>
    <col min="6647" max="6648" width="9" style="149" customWidth="1"/>
    <col min="6649" max="6649" width="10.5703125" style="149" customWidth="1"/>
    <col min="6650" max="6651" width="9.42578125" style="149" customWidth="1"/>
    <col min="6652" max="6652" width="10.5703125" style="149" customWidth="1"/>
    <col min="6653" max="6653" width="9.42578125" style="149" customWidth="1"/>
    <col min="6654" max="6654" width="9.85546875" style="149" customWidth="1"/>
    <col min="6655" max="6655" width="10.5703125" style="149" customWidth="1"/>
    <col min="6656" max="6656" width="9" style="149" customWidth="1"/>
    <col min="6657" max="6657" width="9.85546875" style="149" customWidth="1"/>
    <col min="6658" max="6658" width="12" style="149" customWidth="1"/>
    <col min="6659" max="6889" width="11.42578125" style="149"/>
    <col min="6890" max="6890" width="0.28515625" style="149" customWidth="1"/>
    <col min="6891" max="6891" width="19" style="149" customWidth="1"/>
    <col min="6892" max="6892" width="7.140625" style="149" customWidth="1"/>
    <col min="6893" max="6893" width="41.28515625" style="149" customWidth="1"/>
    <col min="6894" max="6895" width="9" style="149" customWidth="1"/>
    <col min="6896" max="6896" width="10.5703125" style="149" customWidth="1"/>
    <col min="6897" max="6897" width="9.42578125" style="149" customWidth="1"/>
    <col min="6898" max="6898" width="9.85546875" style="149" customWidth="1"/>
    <col min="6899" max="6899" width="10.5703125" style="149" customWidth="1"/>
    <col min="6900" max="6901" width="9.42578125" style="149" customWidth="1"/>
    <col min="6902" max="6902" width="10.5703125" style="149" customWidth="1"/>
    <col min="6903" max="6904" width="9" style="149" customWidth="1"/>
    <col min="6905" max="6905" width="10.5703125" style="149" customWidth="1"/>
    <col min="6906" max="6907" width="9.42578125" style="149" customWidth="1"/>
    <col min="6908" max="6908" width="10.5703125" style="149" customWidth="1"/>
    <col min="6909" max="6909" width="9.42578125" style="149" customWidth="1"/>
    <col min="6910" max="6910" width="9.85546875" style="149" customWidth="1"/>
    <col min="6911" max="6911" width="10.5703125" style="149" customWidth="1"/>
    <col min="6912" max="6912" width="9" style="149" customWidth="1"/>
    <col min="6913" max="6913" width="9.85546875" style="149" customWidth="1"/>
    <col min="6914" max="6914" width="12" style="149" customWidth="1"/>
    <col min="6915" max="7145" width="11.42578125" style="149"/>
    <col min="7146" max="7146" width="0.28515625" style="149" customWidth="1"/>
    <col min="7147" max="7147" width="19" style="149" customWidth="1"/>
    <col min="7148" max="7148" width="7.140625" style="149" customWidth="1"/>
    <col min="7149" max="7149" width="41.28515625" style="149" customWidth="1"/>
    <col min="7150" max="7151" width="9" style="149" customWidth="1"/>
    <col min="7152" max="7152" width="10.5703125" style="149" customWidth="1"/>
    <col min="7153" max="7153" width="9.42578125" style="149" customWidth="1"/>
    <col min="7154" max="7154" width="9.85546875" style="149" customWidth="1"/>
    <col min="7155" max="7155" width="10.5703125" style="149" customWidth="1"/>
    <col min="7156" max="7157" width="9.42578125" style="149" customWidth="1"/>
    <col min="7158" max="7158" width="10.5703125" style="149" customWidth="1"/>
    <col min="7159" max="7160" width="9" style="149" customWidth="1"/>
    <col min="7161" max="7161" width="10.5703125" style="149" customWidth="1"/>
    <col min="7162" max="7163" width="9.42578125" style="149" customWidth="1"/>
    <col min="7164" max="7164" width="10.5703125" style="149" customWidth="1"/>
    <col min="7165" max="7165" width="9.42578125" style="149" customWidth="1"/>
    <col min="7166" max="7166" width="9.85546875" style="149" customWidth="1"/>
    <col min="7167" max="7167" width="10.5703125" style="149" customWidth="1"/>
    <col min="7168" max="7168" width="9" style="149" customWidth="1"/>
    <col min="7169" max="7169" width="9.85546875" style="149" customWidth="1"/>
    <col min="7170" max="7170" width="12" style="149" customWidth="1"/>
    <col min="7171" max="7401" width="11.42578125" style="149"/>
    <col min="7402" max="7402" width="0.28515625" style="149" customWidth="1"/>
    <col min="7403" max="7403" width="19" style="149" customWidth="1"/>
    <col min="7404" max="7404" width="7.140625" style="149" customWidth="1"/>
    <col min="7405" max="7405" width="41.28515625" style="149" customWidth="1"/>
    <col min="7406" max="7407" width="9" style="149" customWidth="1"/>
    <col min="7408" max="7408" width="10.5703125" style="149" customWidth="1"/>
    <col min="7409" max="7409" width="9.42578125" style="149" customWidth="1"/>
    <col min="7410" max="7410" width="9.85546875" style="149" customWidth="1"/>
    <col min="7411" max="7411" width="10.5703125" style="149" customWidth="1"/>
    <col min="7412" max="7413" width="9.42578125" style="149" customWidth="1"/>
    <col min="7414" max="7414" width="10.5703125" style="149" customWidth="1"/>
    <col min="7415" max="7416" width="9" style="149" customWidth="1"/>
    <col min="7417" max="7417" width="10.5703125" style="149" customWidth="1"/>
    <col min="7418" max="7419" width="9.42578125" style="149" customWidth="1"/>
    <col min="7420" max="7420" width="10.5703125" style="149" customWidth="1"/>
    <col min="7421" max="7421" width="9.42578125" style="149" customWidth="1"/>
    <col min="7422" max="7422" width="9.85546875" style="149" customWidth="1"/>
    <col min="7423" max="7423" width="10.5703125" style="149" customWidth="1"/>
    <col min="7424" max="7424" width="9" style="149" customWidth="1"/>
    <col min="7425" max="7425" width="9.85546875" style="149" customWidth="1"/>
    <col min="7426" max="7426" width="12" style="149" customWidth="1"/>
    <col min="7427" max="7657" width="11.42578125" style="149"/>
    <col min="7658" max="7658" width="0.28515625" style="149" customWidth="1"/>
    <col min="7659" max="7659" width="19" style="149" customWidth="1"/>
    <col min="7660" max="7660" width="7.140625" style="149" customWidth="1"/>
    <col min="7661" max="7661" width="41.28515625" style="149" customWidth="1"/>
    <col min="7662" max="7663" width="9" style="149" customWidth="1"/>
    <col min="7664" max="7664" width="10.5703125" style="149" customWidth="1"/>
    <col min="7665" max="7665" width="9.42578125" style="149" customWidth="1"/>
    <col min="7666" max="7666" width="9.85546875" style="149" customWidth="1"/>
    <col min="7667" max="7667" width="10.5703125" style="149" customWidth="1"/>
    <col min="7668" max="7669" width="9.42578125" style="149" customWidth="1"/>
    <col min="7670" max="7670" width="10.5703125" style="149" customWidth="1"/>
    <col min="7671" max="7672" width="9" style="149" customWidth="1"/>
    <col min="7673" max="7673" width="10.5703125" style="149" customWidth="1"/>
    <col min="7674" max="7675" width="9.42578125" style="149" customWidth="1"/>
    <col min="7676" max="7676" width="10.5703125" style="149" customWidth="1"/>
    <col min="7677" max="7677" width="9.42578125" style="149" customWidth="1"/>
    <col min="7678" max="7678" width="9.85546875" style="149" customWidth="1"/>
    <col min="7679" max="7679" width="10.5703125" style="149" customWidth="1"/>
    <col min="7680" max="7680" width="9" style="149" customWidth="1"/>
    <col min="7681" max="7681" width="9.85546875" style="149" customWidth="1"/>
    <col min="7682" max="7682" width="12" style="149" customWidth="1"/>
    <col min="7683" max="7913" width="11.42578125" style="149"/>
    <col min="7914" max="7914" width="0.28515625" style="149" customWidth="1"/>
    <col min="7915" max="7915" width="19" style="149" customWidth="1"/>
    <col min="7916" max="7916" width="7.140625" style="149" customWidth="1"/>
    <col min="7917" max="7917" width="41.28515625" style="149" customWidth="1"/>
    <col min="7918" max="7919" width="9" style="149" customWidth="1"/>
    <col min="7920" max="7920" width="10.5703125" style="149" customWidth="1"/>
    <col min="7921" max="7921" width="9.42578125" style="149" customWidth="1"/>
    <col min="7922" max="7922" width="9.85546875" style="149" customWidth="1"/>
    <col min="7923" max="7923" width="10.5703125" style="149" customWidth="1"/>
    <col min="7924" max="7925" width="9.42578125" style="149" customWidth="1"/>
    <col min="7926" max="7926" width="10.5703125" style="149" customWidth="1"/>
    <col min="7927" max="7928" width="9" style="149" customWidth="1"/>
    <col min="7929" max="7929" width="10.5703125" style="149" customWidth="1"/>
    <col min="7930" max="7931" width="9.42578125" style="149" customWidth="1"/>
    <col min="7932" max="7932" width="10.5703125" style="149" customWidth="1"/>
    <col min="7933" max="7933" width="9.42578125" style="149" customWidth="1"/>
    <col min="7934" max="7934" width="9.85546875" style="149" customWidth="1"/>
    <col min="7935" max="7935" width="10.5703125" style="149" customWidth="1"/>
    <col min="7936" max="7936" width="9" style="149" customWidth="1"/>
    <col min="7937" max="7937" width="9.85546875" style="149" customWidth="1"/>
    <col min="7938" max="7938" width="12" style="149" customWidth="1"/>
    <col min="7939" max="8169" width="11.42578125" style="149"/>
    <col min="8170" max="8170" width="0.28515625" style="149" customWidth="1"/>
    <col min="8171" max="8171" width="19" style="149" customWidth="1"/>
    <col min="8172" max="8172" width="7.140625" style="149" customWidth="1"/>
    <col min="8173" max="8173" width="41.28515625" style="149" customWidth="1"/>
    <col min="8174" max="8175" width="9" style="149" customWidth="1"/>
    <col min="8176" max="8176" width="10.5703125" style="149" customWidth="1"/>
    <col min="8177" max="8177" width="9.42578125" style="149" customWidth="1"/>
    <col min="8178" max="8178" width="9.85546875" style="149" customWidth="1"/>
    <col min="8179" max="8179" width="10.5703125" style="149" customWidth="1"/>
    <col min="8180" max="8181" width="9.42578125" style="149" customWidth="1"/>
    <col min="8182" max="8182" width="10.5703125" style="149" customWidth="1"/>
    <col min="8183" max="8184" width="9" style="149" customWidth="1"/>
    <col min="8185" max="8185" width="10.5703125" style="149" customWidth="1"/>
    <col min="8186" max="8187" width="9.42578125" style="149" customWidth="1"/>
    <col min="8188" max="8188" width="10.5703125" style="149" customWidth="1"/>
    <col min="8189" max="8189" width="9.42578125" style="149" customWidth="1"/>
    <col min="8190" max="8190" width="9.85546875" style="149" customWidth="1"/>
    <col min="8191" max="8191" width="10.5703125" style="149" customWidth="1"/>
    <col min="8192" max="8192" width="9" style="149" customWidth="1"/>
    <col min="8193" max="8193" width="9.85546875" style="149" customWidth="1"/>
    <col min="8194" max="8194" width="12" style="149" customWidth="1"/>
    <col min="8195" max="8425" width="11.42578125" style="149"/>
    <col min="8426" max="8426" width="0.28515625" style="149" customWidth="1"/>
    <col min="8427" max="8427" width="19" style="149" customWidth="1"/>
    <col min="8428" max="8428" width="7.140625" style="149" customWidth="1"/>
    <col min="8429" max="8429" width="41.28515625" style="149" customWidth="1"/>
    <col min="8430" max="8431" width="9" style="149" customWidth="1"/>
    <col min="8432" max="8432" width="10.5703125" style="149" customWidth="1"/>
    <col min="8433" max="8433" width="9.42578125" style="149" customWidth="1"/>
    <col min="8434" max="8434" width="9.85546875" style="149" customWidth="1"/>
    <col min="8435" max="8435" width="10.5703125" style="149" customWidth="1"/>
    <col min="8436" max="8437" width="9.42578125" style="149" customWidth="1"/>
    <col min="8438" max="8438" width="10.5703125" style="149" customWidth="1"/>
    <col min="8439" max="8440" width="9" style="149" customWidth="1"/>
    <col min="8441" max="8441" width="10.5703125" style="149" customWidth="1"/>
    <col min="8442" max="8443" width="9.42578125" style="149" customWidth="1"/>
    <col min="8444" max="8444" width="10.5703125" style="149" customWidth="1"/>
    <col min="8445" max="8445" width="9.42578125" style="149" customWidth="1"/>
    <col min="8446" max="8446" width="9.85546875" style="149" customWidth="1"/>
    <col min="8447" max="8447" width="10.5703125" style="149" customWidth="1"/>
    <col min="8448" max="8448" width="9" style="149" customWidth="1"/>
    <col min="8449" max="8449" width="9.85546875" style="149" customWidth="1"/>
    <col min="8450" max="8450" width="12" style="149" customWidth="1"/>
    <col min="8451" max="8681" width="11.42578125" style="149"/>
    <col min="8682" max="8682" width="0.28515625" style="149" customWidth="1"/>
    <col min="8683" max="8683" width="19" style="149" customWidth="1"/>
    <col min="8684" max="8684" width="7.140625" style="149" customWidth="1"/>
    <col min="8685" max="8685" width="41.28515625" style="149" customWidth="1"/>
    <col min="8686" max="8687" width="9" style="149" customWidth="1"/>
    <col min="8688" max="8688" width="10.5703125" style="149" customWidth="1"/>
    <col min="8689" max="8689" width="9.42578125" style="149" customWidth="1"/>
    <col min="8690" max="8690" width="9.85546875" style="149" customWidth="1"/>
    <col min="8691" max="8691" width="10.5703125" style="149" customWidth="1"/>
    <col min="8692" max="8693" width="9.42578125" style="149" customWidth="1"/>
    <col min="8694" max="8694" width="10.5703125" style="149" customWidth="1"/>
    <col min="8695" max="8696" width="9" style="149" customWidth="1"/>
    <col min="8697" max="8697" width="10.5703125" style="149" customWidth="1"/>
    <col min="8698" max="8699" width="9.42578125" style="149" customWidth="1"/>
    <col min="8700" max="8700" width="10.5703125" style="149" customWidth="1"/>
    <col min="8701" max="8701" width="9.42578125" style="149" customWidth="1"/>
    <col min="8702" max="8702" width="9.85546875" style="149" customWidth="1"/>
    <col min="8703" max="8703" width="10.5703125" style="149" customWidth="1"/>
    <col min="8704" max="8704" width="9" style="149" customWidth="1"/>
    <col min="8705" max="8705" width="9.85546875" style="149" customWidth="1"/>
    <col min="8706" max="8706" width="12" style="149" customWidth="1"/>
    <col min="8707" max="8937" width="11.42578125" style="149"/>
    <col min="8938" max="8938" width="0.28515625" style="149" customWidth="1"/>
    <col min="8939" max="8939" width="19" style="149" customWidth="1"/>
    <col min="8940" max="8940" width="7.140625" style="149" customWidth="1"/>
    <col min="8941" max="8941" width="41.28515625" style="149" customWidth="1"/>
    <col min="8942" max="8943" width="9" style="149" customWidth="1"/>
    <col min="8944" max="8944" width="10.5703125" style="149" customWidth="1"/>
    <col min="8945" max="8945" width="9.42578125" style="149" customWidth="1"/>
    <col min="8946" max="8946" width="9.85546875" style="149" customWidth="1"/>
    <col min="8947" max="8947" width="10.5703125" style="149" customWidth="1"/>
    <col min="8948" max="8949" width="9.42578125" style="149" customWidth="1"/>
    <col min="8950" max="8950" width="10.5703125" style="149" customWidth="1"/>
    <col min="8951" max="8952" width="9" style="149" customWidth="1"/>
    <col min="8953" max="8953" width="10.5703125" style="149" customWidth="1"/>
    <col min="8954" max="8955" width="9.42578125" style="149" customWidth="1"/>
    <col min="8956" max="8956" width="10.5703125" style="149" customWidth="1"/>
    <col min="8957" max="8957" width="9.42578125" style="149" customWidth="1"/>
    <col min="8958" max="8958" width="9.85546875" style="149" customWidth="1"/>
    <col min="8959" max="8959" width="10.5703125" style="149" customWidth="1"/>
    <col min="8960" max="8960" width="9" style="149" customWidth="1"/>
    <col min="8961" max="8961" width="9.85546875" style="149" customWidth="1"/>
    <col min="8962" max="8962" width="12" style="149" customWidth="1"/>
    <col min="8963" max="9193" width="11.42578125" style="149"/>
    <col min="9194" max="9194" width="0.28515625" style="149" customWidth="1"/>
    <col min="9195" max="9195" width="19" style="149" customWidth="1"/>
    <col min="9196" max="9196" width="7.140625" style="149" customWidth="1"/>
    <col min="9197" max="9197" width="41.28515625" style="149" customWidth="1"/>
    <col min="9198" max="9199" width="9" style="149" customWidth="1"/>
    <col min="9200" max="9200" width="10.5703125" style="149" customWidth="1"/>
    <col min="9201" max="9201" width="9.42578125" style="149" customWidth="1"/>
    <col min="9202" max="9202" width="9.85546875" style="149" customWidth="1"/>
    <col min="9203" max="9203" width="10.5703125" style="149" customWidth="1"/>
    <col min="9204" max="9205" width="9.42578125" style="149" customWidth="1"/>
    <col min="9206" max="9206" width="10.5703125" style="149" customWidth="1"/>
    <col min="9207" max="9208" width="9" style="149" customWidth="1"/>
    <col min="9209" max="9209" width="10.5703125" style="149" customWidth="1"/>
    <col min="9210" max="9211" width="9.42578125" style="149" customWidth="1"/>
    <col min="9212" max="9212" width="10.5703125" style="149" customWidth="1"/>
    <col min="9213" max="9213" width="9.42578125" style="149" customWidth="1"/>
    <col min="9214" max="9214" width="9.85546875" style="149" customWidth="1"/>
    <col min="9215" max="9215" width="10.5703125" style="149" customWidth="1"/>
    <col min="9216" max="9216" width="9" style="149" customWidth="1"/>
    <col min="9217" max="9217" width="9.85546875" style="149" customWidth="1"/>
    <col min="9218" max="9218" width="12" style="149" customWidth="1"/>
    <col min="9219" max="9449" width="11.42578125" style="149"/>
    <col min="9450" max="9450" width="0.28515625" style="149" customWidth="1"/>
    <col min="9451" max="9451" width="19" style="149" customWidth="1"/>
    <col min="9452" max="9452" width="7.140625" style="149" customWidth="1"/>
    <col min="9453" max="9453" width="41.28515625" style="149" customWidth="1"/>
    <col min="9454" max="9455" width="9" style="149" customWidth="1"/>
    <col min="9456" max="9456" width="10.5703125" style="149" customWidth="1"/>
    <col min="9457" max="9457" width="9.42578125" style="149" customWidth="1"/>
    <col min="9458" max="9458" width="9.85546875" style="149" customWidth="1"/>
    <col min="9459" max="9459" width="10.5703125" style="149" customWidth="1"/>
    <col min="9460" max="9461" width="9.42578125" style="149" customWidth="1"/>
    <col min="9462" max="9462" width="10.5703125" style="149" customWidth="1"/>
    <col min="9463" max="9464" width="9" style="149" customWidth="1"/>
    <col min="9465" max="9465" width="10.5703125" style="149" customWidth="1"/>
    <col min="9466" max="9467" width="9.42578125" style="149" customWidth="1"/>
    <col min="9468" max="9468" width="10.5703125" style="149" customWidth="1"/>
    <col min="9469" max="9469" width="9.42578125" style="149" customWidth="1"/>
    <col min="9470" max="9470" width="9.85546875" style="149" customWidth="1"/>
    <col min="9471" max="9471" width="10.5703125" style="149" customWidth="1"/>
    <col min="9472" max="9472" width="9" style="149" customWidth="1"/>
    <col min="9473" max="9473" width="9.85546875" style="149" customWidth="1"/>
    <col min="9474" max="9474" width="12" style="149" customWidth="1"/>
    <col min="9475" max="9705" width="11.42578125" style="149"/>
    <col min="9706" max="9706" width="0.28515625" style="149" customWidth="1"/>
    <col min="9707" max="9707" width="19" style="149" customWidth="1"/>
    <col min="9708" max="9708" width="7.140625" style="149" customWidth="1"/>
    <col min="9709" max="9709" width="41.28515625" style="149" customWidth="1"/>
    <col min="9710" max="9711" width="9" style="149" customWidth="1"/>
    <col min="9712" max="9712" width="10.5703125" style="149" customWidth="1"/>
    <col min="9713" max="9713" width="9.42578125" style="149" customWidth="1"/>
    <col min="9714" max="9714" width="9.85546875" style="149" customWidth="1"/>
    <col min="9715" max="9715" width="10.5703125" style="149" customWidth="1"/>
    <col min="9716" max="9717" width="9.42578125" style="149" customWidth="1"/>
    <col min="9718" max="9718" width="10.5703125" style="149" customWidth="1"/>
    <col min="9719" max="9720" width="9" style="149" customWidth="1"/>
    <col min="9721" max="9721" width="10.5703125" style="149" customWidth="1"/>
    <col min="9722" max="9723" width="9.42578125" style="149" customWidth="1"/>
    <col min="9724" max="9724" width="10.5703125" style="149" customWidth="1"/>
    <col min="9725" max="9725" width="9.42578125" style="149" customWidth="1"/>
    <col min="9726" max="9726" width="9.85546875" style="149" customWidth="1"/>
    <col min="9727" max="9727" width="10.5703125" style="149" customWidth="1"/>
    <col min="9728" max="9728" width="9" style="149" customWidth="1"/>
    <col min="9729" max="9729" width="9.85546875" style="149" customWidth="1"/>
    <col min="9730" max="9730" width="12" style="149" customWidth="1"/>
    <col min="9731" max="9961" width="11.42578125" style="149"/>
    <col min="9962" max="9962" width="0.28515625" style="149" customWidth="1"/>
    <col min="9963" max="9963" width="19" style="149" customWidth="1"/>
    <col min="9964" max="9964" width="7.140625" style="149" customWidth="1"/>
    <col min="9965" max="9965" width="41.28515625" style="149" customWidth="1"/>
    <col min="9966" max="9967" width="9" style="149" customWidth="1"/>
    <col min="9968" max="9968" width="10.5703125" style="149" customWidth="1"/>
    <col min="9969" max="9969" width="9.42578125" style="149" customWidth="1"/>
    <col min="9970" max="9970" width="9.85546875" style="149" customWidth="1"/>
    <col min="9971" max="9971" width="10.5703125" style="149" customWidth="1"/>
    <col min="9972" max="9973" width="9.42578125" style="149" customWidth="1"/>
    <col min="9974" max="9974" width="10.5703125" style="149" customWidth="1"/>
    <col min="9975" max="9976" width="9" style="149" customWidth="1"/>
    <col min="9977" max="9977" width="10.5703125" style="149" customWidth="1"/>
    <col min="9978" max="9979" width="9.42578125" style="149" customWidth="1"/>
    <col min="9980" max="9980" width="10.5703125" style="149" customWidth="1"/>
    <col min="9981" max="9981" width="9.42578125" style="149" customWidth="1"/>
    <col min="9982" max="9982" width="9.85546875" style="149" customWidth="1"/>
    <col min="9983" max="9983" width="10.5703125" style="149" customWidth="1"/>
    <col min="9984" max="9984" width="9" style="149" customWidth="1"/>
    <col min="9985" max="9985" width="9.85546875" style="149" customWidth="1"/>
    <col min="9986" max="9986" width="12" style="149" customWidth="1"/>
    <col min="9987" max="10217" width="11.42578125" style="149"/>
    <col min="10218" max="10218" width="0.28515625" style="149" customWidth="1"/>
    <col min="10219" max="10219" width="19" style="149" customWidth="1"/>
    <col min="10220" max="10220" width="7.140625" style="149" customWidth="1"/>
    <col min="10221" max="10221" width="41.28515625" style="149" customWidth="1"/>
    <col min="10222" max="10223" width="9" style="149" customWidth="1"/>
    <col min="10224" max="10224" width="10.5703125" style="149" customWidth="1"/>
    <col min="10225" max="10225" width="9.42578125" style="149" customWidth="1"/>
    <col min="10226" max="10226" width="9.85546875" style="149" customWidth="1"/>
    <col min="10227" max="10227" width="10.5703125" style="149" customWidth="1"/>
    <col min="10228" max="10229" width="9.42578125" style="149" customWidth="1"/>
    <col min="10230" max="10230" width="10.5703125" style="149" customWidth="1"/>
    <col min="10231" max="10232" width="9" style="149" customWidth="1"/>
    <col min="10233" max="10233" width="10.5703125" style="149" customWidth="1"/>
    <col min="10234" max="10235" width="9.42578125" style="149" customWidth="1"/>
    <col min="10236" max="10236" width="10.5703125" style="149" customWidth="1"/>
    <col min="10237" max="10237" width="9.42578125" style="149" customWidth="1"/>
    <col min="10238" max="10238" width="9.85546875" style="149" customWidth="1"/>
    <col min="10239" max="10239" width="10.5703125" style="149" customWidth="1"/>
    <col min="10240" max="10240" width="9" style="149" customWidth="1"/>
    <col min="10241" max="10241" width="9.85546875" style="149" customWidth="1"/>
    <col min="10242" max="10242" width="12" style="149" customWidth="1"/>
    <col min="10243" max="10473" width="11.42578125" style="149"/>
    <col min="10474" max="10474" width="0.28515625" style="149" customWidth="1"/>
    <col min="10475" max="10475" width="19" style="149" customWidth="1"/>
    <col min="10476" max="10476" width="7.140625" style="149" customWidth="1"/>
    <col min="10477" max="10477" width="41.28515625" style="149" customWidth="1"/>
    <col min="10478" max="10479" width="9" style="149" customWidth="1"/>
    <col min="10480" max="10480" width="10.5703125" style="149" customWidth="1"/>
    <col min="10481" max="10481" width="9.42578125" style="149" customWidth="1"/>
    <col min="10482" max="10482" width="9.85546875" style="149" customWidth="1"/>
    <col min="10483" max="10483" width="10.5703125" style="149" customWidth="1"/>
    <col min="10484" max="10485" width="9.42578125" style="149" customWidth="1"/>
    <col min="10486" max="10486" width="10.5703125" style="149" customWidth="1"/>
    <col min="10487" max="10488" width="9" style="149" customWidth="1"/>
    <col min="10489" max="10489" width="10.5703125" style="149" customWidth="1"/>
    <col min="10490" max="10491" width="9.42578125" style="149" customWidth="1"/>
    <col min="10492" max="10492" width="10.5703125" style="149" customWidth="1"/>
    <col min="10493" max="10493" width="9.42578125" style="149" customWidth="1"/>
    <col min="10494" max="10494" width="9.85546875" style="149" customWidth="1"/>
    <col min="10495" max="10495" width="10.5703125" style="149" customWidth="1"/>
    <col min="10496" max="10496" width="9" style="149" customWidth="1"/>
    <col min="10497" max="10497" width="9.85546875" style="149" customWidth="1"/>
    <col min="10498" max="10498" width="12" style="149" customWidth="1"/>
    <col min="10499" max="10729" width="11.42578125" style="149"/>
    <col min="10730" max="10730" width="0.28515625" style="149" customWidth="1"/>
    <col min="10731" max="10731" width="19" style="149" customWidth="1"/>
    <col min="10732" max="10732" width="7.140625" style="149" customWidth="1"/>
    <col min="10733" max="10733" width="41.28515625" style="149" customWidth="1"/>
    <col min="10734" max="10735" width="9" style="149" customWidth="1"/>
    <col min="10736" max="10736" width="10.5703125" style="149" customWidth="1"/>
    <col min="10737" max="10737" width="9.42578125" style="149" customWidth="1"/>
    <col min="10738" max="10738" width="9.85546875" style="149" customWidth="1"/>
    <col min="10739" max="10739" width="10.5703125" style="149" customWidth="1"/>
    <col min="10740" max="10741" width="9.42578125" style="149" customWidth="1"/>
    <col min="10742" max="10742" width="10.5703125" style="149" customWidth="1"/>
    <col min="10743" max="10744" width="9" style="149" customWidth="1"/>
    <col min="10745" max="10745" width="10.5703125" style="149" customWidth="1"/>
    <col min="10746" max="10747" width="9.42578125" style="149" customWidth="1"/>
    <col min="10748" max="10748" width="10.5703125" style="149" customWidth="1"/>
    <col min="10749" max="10749" width="9.42578125" style="149" customWidth="1"/>
    <col min="10750" max="10750" width="9.85546875" style="149" customWidth="1"/>
    <col min="10751" max="10751" width="10.5703125" style="149" customWidth="1"/>
    <col min="10752" max="10752" width="9" style="149" customWidth="1"/>
    <col min="10753" max="10753" width="9.85546875" style="149" customWidth="1"/>
    <col min="10754" max="10754" width="12" style="149" customWidth="1"/>
    <col min="10755" max="10985" width="11.42578125" style="149"/>
    <col min="10986" max="10986" width="0.28515625" style="149" customWidth="1"/>
    <col min="10987" max="10987" width="19" style="149" customWidth="1"/>
    <col min="10988" max="10988" width="7.140625" style="149" customWidth="1"/>
    <col min="10989" max="10989" width="41.28515625" style="149" customWidth="1"/>
    <col min="10990" max="10991" width="9" style="149" customWidth="1"/>
    <col min="10992" max="10992" width="10.5703125" style="149" customWidth="1"/>
    <col min="10993" max="10993" width="9.42578125" style="149" customWidth="1"/>
    <col min="10994" max="10994" width="9.85546875" style="149" customWidth="1"/>
    <col min="10995" max="10995" width="10.5703125" style="149" customWidth="1"/>
    <col min="10996" max="10997" width="9.42578125" style="149" customWidth="1"/>
    <col min="10998" max="10998" width="10.5703125" style="149" customWidth="1"/>
    <col min="10999" max="11000" width="9" style="149" customWidth="1"/>
    <col min="11001" max="11001" width="10.5703125" style="149" customWidth="1"/>
    <col min="11002" max="11003" width="9.42578125" style="149" customWidth="1"/>
    <col min="11004" max="11004" width="10.5703125" style="149" customWidth="1"/>
    <col min="11005" max="11005" width="9.42578125" style="149" customWidth="1"/>
    <col min="11006" max="11006" width="9.85546875" style="149" customWidth="1"/>
    <col min="11007" max="11007" width="10.5703125" style="149" customWidth="1"/>
    <col min="11008" max="11008" width="9" style="149" customWidth="1"/>
    <col min="11009" max="11009" width="9.85546875" style="149" customWidth="1"/>
    <col min="11010" max="11010" width="12" style="149" customWidth="1"/>
    <col min="11011" max="11241" width="11.42578125" style="149"/>
    <col min="11242" max="11242" width="0.28515625" style="149" customWidth="1"/>
    <col min="11243" max="11243" width="19" style="149" customWidth="1"/>
    <col min="11244" max="11244" width="7.140625" style="149" customWidth="1"/>
    <col min="11245" max="11245" width="41.28515625" style="149" customWidth="1"/>
    <col min="11246" max="11247" width="9" style="149" customWidth="1"/>
    <col min="11248" max="11248" width="10.5703125" style="149" customWidth="1"/>
    <col min="11249" max="11249" width="9.42578125" style="149" customWidth="1"/>
    <col min="11250" max="11250" width="9.85546875" style="149" customWidth="1"/>
    <col min="11251" max="11251" width="10.5703125" style="149" customWidth="1"/>
    <col min="11252" max="11253" width="9.42578125" style="149" customWidth="1"/>
    <col min="11254" max="11254" width="10.5703125" style="149" customWidth="1"/>
    <col min="11255" max="11256" width="9" style="149" customWidth="1"/>
    <col min="11257" max="11257" width="10.5703125" style="149" customWidth="1"/>
    <col min="11258" max="11259" width="9.42578125" style="149" customWidth="1"/>
    <col min="11260" max="11260" width="10.5703125" style="149" customWidth="1"/>
    <col min="11261" max="11261" width="9.42578125" style="149" customWidth="1"/>
    <col min="11262" max="11262" width="9.85546875" style="149" customWidth="1"/>
    <col min="11263" max="11263" width="10.5703125" style="149" customWidth="1"/>
    <col min="11264" max="11264" width="9" style="149" customWidth="1"/>
    <col min="11265" max="11265" width="9.85546875" style="149" customWidth="1"/>
    <col min="11266" max="11266" width="12" style="149" customWidth="1"/>
    <col min="11267" max="11497" width="11.42578125" style="149"/>
    <col min="11498" max="11498" width="0.28515625" style="149" customWidth="1"/>
    <col min="11499" max="11499" width="19" style="149" customWidth="1"/>
    <col min="11500" max="11500" width="7.140625" style="149" customWidth="1"/>
    <col min="11501" max="11501" width="41.28515625" style="149" customWidth="1"/>
    <col min="11502" max="11503" width="9" style="149" customWidth="1"/>
    <col min="11504" max="11504" width="10.5703125" style="149" customWidth="1"/>
    <col min="11505" max="11505" width="9.42578125" style="149" customWidth="1"/>
    <col min="11506" max="11506" width="9.85546875" style="149" customWidth="1"/>
    <col min="11507" max="11507" width="10.5703125" style="149" customWidth="1"/>
    <col min="11508" max="11509" width="9.42578125" style="149" customWidth="1"/>
    <col min="11510" max="11510" width="10.5703125" style="149" customWidth="1"/>
    <col min="11511" max="11512" width="9" style="149" customWidth="1"/>
    <col min="11513" max="11513" width="10.5703125" style="149" customWidth="1"/>
    <col min="11514" max="11515" width="9.42578125" style="149" customWidth="1"/>
    <col min="11516" max="11516" width="10.5703125" style="149" customWidth="1"/>
    <col min="11517" max="11517" width="9.42578125" style="149" customWidth="1"/>
    <col min="11518" max="11518" width="9.85546875" style="149" customWidth="1"/>
    <col min="11519" max="11519" width="10.5703125" style="149" customWidth="1"/>
    <col min="11520" max="11520" width="9" style="149" customWidth="1"/>
    <col min="11521" max="11521" width="9.85546875" style="149" customWidth="1"/>
    <col min="11522" max="11522" width="12" style="149" customWidth="1"/>
    <col min="11523" max="11753" width="11.42578125" style="149"/>
    <col min="11754" max="11754" width="0.28515625" style="149" customWidth="1"/>
    <col min="11755" max="11755" width="19" style="149" customWidth="1"/>
    <col min="11756" max="11756" width="7.140625" style="149" customWidth="1"/>
    <col min="11757" max="11757" width="41.28515625" style="149" customWidth="1"/>
    <col min="11758" max="11759" width="9" style="149" customWidth="1"/>
    <col min="11760" max="11760" width="10.5703125" style="149" customWidth="1"/>
    <col min="11761" max="11761" width="9.42578125" style="149" customWidth="1"/>
    <col min="11762" max="11762" width="9.85546875" style="149" customWidth="1"/>
    <col min="11763" max="11763" width="10.5703125" style="149" customWidth="1"/>
    <col min="11764" max="11765" width="9.42578125" style="149" customWidth="1"/>
    <col min="11766" max="11766" width="10.5703125" style="149" customWidth="1"/>
    <col min="11767" max="11768" width="9" style="149" customWidth="1"/>
    <col min="11769" max="11769" width="10.5703125" style="149" customWidth="1"/>
    <col min="11770" max="11771" width="9.42578125" style="149" customWidth="1"/>
    <col min="11772" max="11772" width="10.5703125" style="149" customWidth="1"/>
    <col min="11773" max="11773" width="9.42578125" style="149" customWidth="1"/>
    <col min="11774" max="11774" width="9.85546875" style="149" customWidth="1"/>
    <col min="11775" max="11775" width="10.5703125" style="149" customWidth="1"/>
    <col min="11776" max="11776" width="9" style="149" customWidth="1"/>
    <col min="11777" max="11777" width="9.85546875" style="149" customWidth="1"/>
    <col min="11778" max="11778" width="12" style="149" customWidth="1"/>
    <col min="11779" max="12009" width="11.42578125" style="149"/>
    <col min="12010" max="12010" width="0.28515625" style="149" customWidth="1"/>
    <col min="12011" max="12011" width="19" style="149" customWidth="1"/>
    <col min="12012" max="12012" width="7.140625" style="149" customWidth="1"/>
    <col min="12013" max="12013" width="41.28515625" style="149" customWidth="1"/>
    <col min="12014" max="12015" width="9" style="149" customWidth="1"/>
    <col min="12016" max="12016" width="10.5703125" style="149" customWidth="1"/>
    <col min="12017" max="12017" width="9.42578125" style="149" customWidth="1"/>
    <col min="12018" max="12018" width="9.85546875" style="149" customWidth="1"/>
    <col min="12019" max="12019" width="10.5703125" style="149" customWidth="1"/>
    <col min="12020" max="12021" width="9.42578125" style="149" customWidth="1"/>
    <col min="12022" max="12022" width="10.5703125" style="149" customWidth="1"/>
    <col min="12023" max="12024" width="9" style="149" customWidth="1"/>
    <col min="12025" max="12025" width="10.5703125" style="149" customWidth="1"/>
    <col min="12026" max="12027" width="9.42578125" style="149" customWidth="1"/>
    <col min="12028" max="12028" width="10.5703125" style="149" customWidth="1"/>
    <col min="12029" max="12029" width="9.42578125" style="149" customWidth="1"/>
    <col min="12030" max="12030" width="9.85546875" style="149" customWidth="1"/>
    <col min="12031" max="12031" width="10.5703125" style="149" customWidth="1"/>
    <col min="12032" max="12032" width="9" style="149" customWidth="1"/>
    <col min="12033" max="12033" width="9.85546875" style="149" customWidth="1"/>
    <col min="12034" max="12034" width="12" style="149" customWidth="1"/>
    <col min="12035" max="12265" width="11.42578125" style="149"/>
    <col min="12266" max="12266" width="0.28515625" style="149" customWidth="1"/>
    <col min="12267" max="12267" width="19" style="149" customWidth="1"/>
    <col min="12268" max="12268" width="7.140625" style="149" customWidth="1"/>
    <col min="12269" max="12269" width="41.28515625" style="149" customWidth="1"/>
    <col min="12270" max="12271" width="9" style="149" customWidth="1"/>
    <col min="12272" max="12272" width="10.5703125" style="149" customWidth="1"/>
    <col min="12273" max="12273" width="9.42578125" style="149" customWidth="1"/>
    <col min="12274" max="12274" width="9.85546875" style="149" customWidth="1"/>
    <col min="12275" max="12275" width="10.5703125" style="149" customWidth="1"/>
    <col min="12276" max="12277" width="9.42578125" style="149" customWidth="1"/>
    <col min="12278" max="12278" width="10.5703125" style="149" customWidth="1"/>
    <col min="12279" max="12280" width="9" style="149" customWidth="1"/>
    <col min="12281" max="12281" width="10.5703125" style="149" customWidth="1"/>
    <col min="12282" max="12283" width="9.42578125" style="149" customWidth="1"/>
    <col min="12284" max="12284" width="10.5703125" style="149" customWidth="1"/>
    <col min="12285" max="12285" width="9.42578125" style="149" customWidth="1"/>
    <col min="12286" max="12286" width="9.85546875" style="149" customWidth="1"/>
    <col min="12287" max="12287" width="10.5703125" style="149" customWidth="1"/>
    <col min="12288" max="12288" width="9" style="149" customWidth="1"/>
    <col min="12289" max="12289" width="9.85546875" style="149" customWidth="1"/>
    <col min="12290" max="12290" width="12" style="149" customWidth="1"/>
    <col min="12291" max="12521" width="11.42578125" style="149"/>
    <col min="12522" max="12522" width="0.28515625" style="149" customWidth="1"/>
    <col min="12523" max="12523" width="19" style="149" customWidth="1"/>
    <col min="12524" max="12524" width="7.140625" style="149" customWidth="1"/>
    <col min="12525" max="12525" width="41.28515625" style="149" customWidth="1"/>
    <col min="12526" max="12527" width="9" style="149" customWidth="1"/>
    <col min="12528" max="12528" width="10.5703125" style="149" customWidth="1"/>
    <col min="12529" max="12529" width="9.42578125" style="149" customWidth="1"/>
    <col min="12530" max="12530" width="9.85546875" style="149" customWidth="1"/>
    <col min="12531" max="12531" width="10.5703125" style="149" customWidth="1"/>
    <col min="12532" max="12533" width="9.42578125" style="149" customWidth="1"/>
    <col min="12534" max="12534" width="10.5703125" style="149" customWidth="1"/>
    <col min="12535" max="12536" width="9" style="149" customWidth="1"/>
    <col min="12537" max="12537" width="10.5703125" style="149" customWidth="1"/>
    <col min="12538" max="12539" width="9.42578125" style="149" customWidth="1"/>
    <col min="12540" max="12540" width="10.5703125" style="149" customWidth="1"/>
    <col min="12541" max="12541" width="9.42578125" style="149" customWidth="1"/>
    <col min="12542" max="12542" width="9.85546875" style="149" customWidth="1"/>
    <col min="12543" max="12543" width="10.5703125" style="149" customWidth="1"/>
    <col min="12544" max="12544" width="9" style="149" customWidth="1"/>
    <col min="12545" max="12545" width="9.85546875" style="149" customWidth="1"/>
    <col min="12546" max="12546" width="12" style="149" customWidth="1"/>
    <col min="12547" max="12777" width="11.42578125" style="149"/>
    <col min="12778" max="12778" width="0.28515625" style="149" customWidth="1"/>
    <col min="12779" max="12779" width="19" style="149" customWidth="1"/>
    <col min="12780" max="12780" width="7.140625" style="149" customWidth="1"/>
    <col min="12781" max="12781" width="41.28515625" style="149" customWidth="1"/>
    <col min="12782" max="12783" width="9" style="149" customWidth="1"/>
    <col min="12784" max="12784" width="10.5703125" style="149" customWidth="1"/>
    <col min="12785" max="12785" width="9.42578125" style="149" customWidth="1"/>
    <col min="12786" max="12786" width="9.85546875" style="149" customWidth="1"/>
    <col min="12787" max="12787" width="10.5703125" style="149" customWidth="1"/>
    <col min="12788" max="12789" width="9.42578125" style="149" customWidth="1"/>
    <col min="12790" max="12790" width="10.5703125" style="149" customWidth="1"/>
    <col min="12791" max="12792" width="9" style="149" customWidth="1"/>
    <col min="12793" max="12793" width="10.5703125" style="149" customWidth="1"/>
    <col min="12794" max="12795" width="9.42578125" style="149" customWidth="1"/>
    <col min="12796" max="12796" width="10.5703125" style="149" customWidth="1"/>
    <col min="12797" max="12797" width="9.42578125" style="149" customWidth="1"/>
    <col min="12798" max="12798" width="9.85546875" style="149" customWidth="1"/>
    <col min="12799" max="12799" width="10.5703125" style="149" customWidth="1"/>
    <col min="12800" max="12800" width="9" style="149" customWidth="1"/>
    <col min="12801" max="12801" width="9.85546875" style="149" customWidth="1"/>
    <col min="12802" max="12802" width="12" style="149" customWidth="1"/>
    <col min="12803" max="13033" width="11.42578125" style="149"/>
    <col min="13034" max="13034" width="0.28515625" style="149" customWidth="1"/>
    <col min="13035" max="13035" width="19" style="149" customWidth="1"/>
    <col min="13036" max="13036" width="7.140625" style="149" customWidth="1"/>
    <col min="13037" max="13037" width="41.28515625" style="149" customWidth="1"/>
    <col min="13038" max="13039" width="9" style="149" customWidth="1"/>
    <col min="13040" max="13040" width="10.5703125" style="149" customWidth="1"/>
    <col min="13041" max="13041" width="9.42578125" style="149" customWidth="1"/>
    <col min="13042" max="13042" width="9.85546875" style="149" customWidth="1"/>
    <col min="13043" max="13043" width="10.5703125" style="149" customWidth="1"/>
    <col min="13044" max="13045" width="9.42578125" style="149" customWidth="1"/>
    <col min="13046" max="13046" width="10.5703125" style="149" customWidth="1"/>
    <col min="13047" max="13048" width="9" style="149" customWidth="1"/>
    <col min="13049" max="13049" width="10.5703125" style="149" customWidth="1"/>
    <col min="13050" max="13051" width="9.42578125" style="149" customWidth="1"/>
    <col min="13052" max="13052" width="10.5703125" style="149" customWidth="1"/>
    <col min="13053" max="13053" width="9.42578125" style="149" customWidth="1"/>
    <col min="13054" max="13054" width="9.85546875" style="149" customWidth="1"/>
    <col min="13055" max="13055" width="10.5703125" style="149" customWidth="1"/>
    <col min="13056" max="13056" width="9" style="149" customWidth="1"/>
    <col min="13057" max="13057" width="9.85546875" style="149" customWidth="1"/>
    <col min="13058" max="13058" width="12" style="149" customWidth="1"/>
    <col min="13059" max="13289" width="11.42578125" style="149"/>
    <col min="13290" max="13290" width="0.28515625" style="149" customWidth="1"/>
    <col min="13291" max="13291" width="19" style="149" customWidth="1"/>
    <col min="13292" max="13292" width="7.140625" style="149" customWidth="1"/>
    <col min="13293" max="13293" width="41.28515625" style="149" customWidth="1"/>
    <col min="13294" max="13295" width="9" style="149" customWidth="1"/>
    <col min="13296" max="13296" width="10.5703125" style="149" customWidth="1"/>
    <col min="13297" max="13297" width="9.42578125" style="149" customWidth="1"/>
    <col min="13298" max="13298" width="9.85546875" style="149" customWidth="1"/>
    <col min="13299" max="13299" width="10.5703125" style="149" customWidth="1"/>
    <col min="13300" max="13301" width="9.42578125" style="149" customWidth="1"/>
    <col min="13302" max="13302" width="10.5703125" style="149" customWidth="1"/>
    <col min="13303" max="13304" width="9" style="149" customWidth="1"/>
    <col min="13305" max="13305" width="10.5703125" style="149" customWidth="1"/>
    <col min="13306" max="13307" width="9.42578125" style="149" customWidth="1"/>
    <col min="13308" max="13308" width="10.5703125" style="149" customWidth="1"/>
    <col min="13309" max="13309" width="9.42578125" style="149" customWidth="1"/>
    <col min="13310" max="13310" width="9.85546875" style="149" customWidth="1"/>
    <col min="13311" max="13311" width="10.5703125" style="149" customWidth="1"/>
    <col min="13312" max="13312" width="9" style="149" customWidth="1"/>
    <col min="13313" max="13313" width="9.85546875" style="149" customWidth="1"/>
    <col min="13314" max="13314" width="12" style="149" customWidth="1"/>
    <col min="13315" max="13545" width="11.42578125" style="149"/>
    <col min="13546" max="13546" width="0.28515625" style="149" customWidth="1"/>
    <col min="13547" max="13547" width="19" style="149" customWidth="1"/>
    <col min="13548" max="13548" width="7.140625" style="149" customWidth="1"/>
    <col min="13549" max="13549" width="41.28515625" style="149" customWidth="1"/>
    <col min="13550" max="13551" width="9" style="149" customWidth="1"/>
    <col min="13552" max="13552" width="10.5703125" style="149" customWidth="1"/>
    <col min="13553" max="13553" width="9.42578125" style="149" customWidth="1"/>
    <col min="13554" max="13554" width="9.85546875" style="149" customWidth="1"/>
    <col min="13555" max="13555" width="10.5703125" style="149" customWidth="1"/>
    <col min="13556" max="13557" width="9.42578125" style="149" customWidth="1"/>
    <col min="13558" max="13558" width="10.5703125" style="149" customWidth="1"/>
    <col min="13559" max="13560" width="9" style="149" customWidth="1"/>
    <col min="13561" max="13561" width="10.5703125" style="149" customWidth="1"/>
    <col min="13562" max="13563" width="9.42578125" style="149" customWidth="1"/>
    <col min="13564" max="13564" width="10.5703125" style="149" customWidth="1"/>
    <col min="13565" max="13565" width="9.42578125" style="149" customWidth="1"/>
    <col min="13566" max="13566" width="9.85546875" style="149" customWidth="1"/>
    <col min="13567" max="13567" width="10.5703125" style="149" customWidth="1"/>
    <col min="13568" max="13568" width="9" style="149" customWidth="1"/>
    <col min="13569" max="13569" width="9.85546875" style="149" customWidth="1"/>
    <col min="13570" max="13570" width="12" style="149" customWidth="1"/>
    <col min="13571" max="13801" width="11.42578125" style="149"/>
    <col min="13802" max="13802" width="0.28515625" style="149" customWidth="1"/>
    <col min="13803" max="13803" width="19" style="149" customWidth="1"/>
    <col min="13804" max="13804" width="7.140625" style="149" customWidth="1"/>
    <col min="13805" max="13805" width="41.28515625" style="149" customWidth="1"/>
    <col min="13806" max="13807" width="9" style="149" customWidth="1"/>
    <col min="13808" max="13808" width="10.5703125" style="149" customWidth="1"/>
    <col min="13809" max="13809" width="9.42578125" style="149" customWidth="1"/>
    <col min="13810" max="13810" width="9.85546875" style="149" customWidth="1"/>
    <col min="13811" max="13811" width="10.5703125" style="149" customWidth="1"/>
    <col min="13812" max="13813" width="9.42578125" style="149" customWidth="1"/>
    <col min="13814" max="13814" width="10.5703125" style="149" customWidth="1"/>
    <col min="13815" max="13816" width="9" style="149" customWidth="1"/>
    <col min="13817" max="13817" width="10.5703125" style="149" customWidth="1"/>
    <col min="13818" max="13819" width="9.42578125" style="149" customWidth="1"/>
    <col min="13820" max="13820" width="10.5703125" style="149" customWidth="1"/>
    <col min="13821" max="13821" width="9.42578125" style="149" customWidth="1"/>
    <col min="13822" max="13822" width="9.85546875" style="149" customWidth="1"/>
    <col min="13823" max="13823" width="10.5703125" style="149" customWidth="1"/>
    <col min="13824" max="13824" width="9" style="149" customWidth="1"/>
    <col min="13825" max="13825" width="9.85546875" style="149" customWidth="1"/>
    <col min="13826" max="13826" width="12" style="149" customWidth="1"/>
    <col min="13827" max="14057" width="11.42578125" style="149"/>
    <col min="14058" max="14058" width="0.28515625" style="149" customWidth="1"/>
    <col min="14059" max="14059" width="19" style="149" customWidth="1"/>
    <col min="14060" max="14060" width="7.140625" style="149" customWidth="1"/>
    <col min="14061" max="14061" width="41.28515625" style="149" customWidth="1"/>
    <col min="14062" max="14063" width="9" style="149" customWidth="1"/>
    <col min="14064" max="14064" width="10.5703125" style="149" customWidth="1"/>
    <col min="14065" max="14065" width="9.42578125" style="149" customWidth="1"/>
    <col min="14066" max="14066" width="9.85546875" style="149" customWidth="1"/>
    <col min="14067" max="14067" width="10.5703125" style="149" customWidth="1"/>
    <col min="14068" max="14069" width="9.42578125" style="149" customWidth="1"/>
    <col min="14070" max="14070" width="10.5703125" style="149" customWidth="1"/>
    <col min="14071" max="14072" width="9" style="149" customWidth="1"/>
    <col min="14073" max="14073" width="10.5703125" style="149" customWidth="1"/>
    <col min="14074" max="14075" width="9.42578125" style="149" customWidth="1"/>
    <col min="14076" max="14076" width="10.5703125" style="149" customWidth="1"/>
    <col min="14077" max="14077" width="9.42578125" style="149" customWidth="1"/>
    <col min="14078" max="14078" width="9.85546875" style="149" customWidth="1"/>
    <col min="14079" max="14079" width="10.5703125" style="149" customWidth="1"/>
    <col min="14080" max="14080" width="9" style="149" customWidth="1"/>
    <col min="14081" max="14081" width="9.85546875" style="149" customWidth="1"/>
    <col min="14082" max="14082" width="12" style="149" customWidth="1"/>
    <col min="14083" max="14313" width="11.42578125" style="149"/>
    <col min="14314" max="14314" width="0.28515625" style="149" customWidth="1"/>
    <col min="14315" max="14315" width="19" style="149" customWidth="1"/>
    <col min="14316" max="14316" width="7.140625" style="149" customWidth="1"/>
    <col min="14317" max="14317" width="41.28515625" style="149" customWidth="1"/>
    <col min="14318" max="14319" width="9" style="149" customWidth="1"/>
    <col min="14320" max="14320" width="10.5703125" style="149" customWidth="1"/>
    <col min="14321" max="14321" width="9.42578125" style="149" customWidth="1"/>
    <col min="14322" max="14322" width="9.85546875" style="149" customWidth="1"/>
    <col min="14323" max="14323" width="10.5703125" style="149" customWidth="1"/>
    <col min="14324" max="14325" width="9.42578125" style="149" customWidth="1"/>
    <col min="14326" max="14326" width="10.5703125" style="149" customWidth="1"/>
    <col min="14327" max="14328" width="9" style="149" customWidth="1"/>
    <col min="14329" max="14329" width="10.5703125" style="149" customWidth="1"/>
    <col min="14330" max="14331" width="9.42578125" style="149" customWidth="1"/>
    <col min="14332" max="14332" width="10.5703125" style="149" customWidth="1"/>
    <col min="14333" max="14333" width="9.42578125" style="149" customWidth="1"/>
    <col min="14334" max="14334" width="9.85546875" style="149" customWidth="1"/>
    <col min="14335" max="14335" width="10.5703125" style="149" customWidth="1"/>
    <col min="14336" max="14336" width="9" style="149" customWidth="1"/>
    <col min="14337" max="14337" width="9.85546875" style="149" customWidth="1"/>
    <col min="14338" max="14338" width="12" style="149" customWidth="1"/>
    <col min="14339" max="14569" width="11.42578125" style="149"/>
    <col min="14570" max="14570" width="0.28515625" style="149" customWidth="1"/>
    <col min="14571" max="14571" width="19" style="149" customWidth="1"/>
    <col min="14572" max="14572" width="7.140625" style="149" customWidth="1"/>
    <col min="14573" max="14573" width="41.28515625" style="149" customWidth="1"/>
    <col min="14574" max="14575" width="9" style="149" customWidth="1"/>
    <col min="14576" max="14576" width="10.5703125" style="149" customWidth="1"/>
    <col min="14577" max="14577" width="9.42578125" style="149" customWidth="1"/>
    <col min="14578" max="14578" width="9.85546875" style="149" customWidth="1"/>
    <col min="14579" max="14579" width="10.5703125" style="149" customWidth="1"/>
    <col min="14580" max="14581" width="9.42578125" style="149" customWidth="1"/>
    <col min="14582" max="14582" width="10.5703125" style="149" customWidth="1"/>
    <col min="14583" max="14584" width="9" style="149" customWidth="1"/>
    <col min="14585" max="14585" width="10.5703125" style="149" customWidth="1"/>
    <col min="14586" max="14587" width="9.42578125" style="149" customWidth="1"/>
    <col min="14588" max="14588" width="10.5703125" style="149" customWidth="1"/>
    <col min="14589" max="14589" width="9.42578125" style="149" customWidth="1"/>
    <col min="14590" max="14590" width="9.85546875" style="149" customWidth="1"/>
    <col min="14591" max="14591" width="10.5703125" style="149" customWidth="1"/>
    <col min="14592" max="14592" width="9" style="149" customWidth="1"/>
    <col min="14593" max="14593" width="9.85546875" style="149" customWidth="1"/>
    <col min="14594" max="14594" width="12" style="149" customWidth="1"/>
    <col min="14595" max="14825" width="11.42578125" style="149"/>
    <col min="14826" max="14826" width="0.28515625" style="149" customWidth="1"/>
    <col min="14827" max="14827" width="19" style="149" customWidth="1"/>
    <col min="14828" max="14828" width="7.140625" style="149" customWidth="1"/>
    <col min="14829" max="14829" width="41.28515625" style="149" customWidth="1"/>
    <col min="14830" max="14831" width="9" style="149" customWidth="1"/>
    <col min="14832" max="14832" width="10.5703125" style="149" customWidth="1"/>
    <col min="14833" max="14833" width="9.42578125" style="149" customWidth="1"/>
    <col min="14834" max="14834" width="9.85546875" style="149" customWidth="1"/>
    <col min="14835" max="14835" width="10.5703125" style="149" customWidth="1"/>
    <col min="14836" max="14837" width="9.42578125" style="149" customWidth="1"/>
    <col min="14838" max="14838" width="10.5703125" style="149" customWidth="1"/>
    <col min="14839" max="14840" width="9" style="149" customWidth="1"/>
    <col min="14841" max="14841" width="10.5703125" style="149" customWidth="1"/>
    <col min="14842" max="14843" width="9.42578125" style="149" customWidth="1"/>
    <col min="14844" max="14844" width="10.5703125" style="149" customWidth="1"/>
    <col min="14845" max="14845" width="9.42578125" style="149" customWidth="1"/>
    <col min="14846" max="14846" width="9.85546875" style="149" customWidth="1"/>
    <col min="14847" max="14847" width="10.5703125" style="149" customWidth="1"/>
    <col min="14848" max="14848" width="9" style="149" customWidth="1"/>
    <col min="14849" max="14849" width="9.85546875" style="149" customWidth="1"/>
    <col min="14850" max="14850" width="12" style="149" customWidth="1"/>
    <col min="14851" max="15081" width="11.42578125" style="149"/>
    <col min="15082" max="15082" width="0.28515625" style="149" customWidth="1"/>
    <col min="15083" max="15083" width="19" style="149" customWidth="1"/>
    <col min="15084" max="15084" width="7.140625" style="149" customWidth="1"/>
    <col min="15085" max="15085" width="41.28515625" style="149" customWidth="1"/>
    <col min="15086" max="15087" width="9" style="149" customWidth="1"/>
    <col min="15088" max="15088" width="10.5703125" style="149" customWidth="1"/>
    <col min="15089" max="15089" width="9.42578125" style="149" customWidth="1"/>
    <col min="15090" max="15090" width="9.85546875" style="149" customWidth="1"/>
    <col min="15091" max="15091" width="10.5703125" style="149" customWidth="1"/>
    <col min="15092" max="15093" width="9.42578125" style="149" customWidth="1"/>
    <col min="15094" max="15094" width="10.5703125" style="149" customWidth="1"/>
    <col min="15095" max="15096" width="9" style="149" customWidth="1"/>
    <col min="15097" max="15097" width="10.5703125" style="149" customWidth="1"/>
    <col min="15098" max="15099" width="9.42578125" style="149" customWidth="1"/>
    <col min="15100" max="15100" width="10.5703125" style="149" customWidth="1"/>
    <col min="15101" max="15101" width="9.42578125" style="149" customWidth="1"/>
    <col min="15102" max="15102" width="9.85546875" style="149" customWidth="1"/>
    <col min="15103" max="15103" width="10.5703125" style="149" customWidth="1"/>
    <col min="15104" max="15104" width="9" style="149" customWidth="1"/>
    <col min="15105" max="15105" width="9.85546875" style="149" customWidth="1"/>
    <col min="15106" max="15106" width="12" style="149" customWidth="1"/>
    <col min="15107" max="15337" width="11.42578125" style="149"/>
    <col min="15338" max="15338" width="0.28515625" style="149" customWidth="1"/>
    <col min="15339" max="15339" width="19" style="149" customWidth="1"/>
    <col min="15340" max="15340" width="7.140625" style="149" customWidth="1"/>
    <col min="15341" max="15341" width="41.28515625" style="149" customWidth="1"/>
    <col min="15342" max="15343" width="9" style="149" customWidth="1"/>
    <col min="15344" max="15344" width="10.5703125" style="149" customWidth="1"/>
    <col min="15345" max="15345" width="9.42578125" style="149" customWidth="1"/>
    <col min="15346" max="15346" width="9.85546875" style="149" customWidth="1"/>
    <col min="15347" max="15347" width="10.5703125" style="149" customWidth="1"/>
    <col min="15348" max="15349" width="9.42578125" style="149" customWidth="1"/>
    <col min="15350" max="15350" width="10.5703125" style="149" customWidth="1"/>
    <col min="15351" max="15352" width="9" style="149" customWidth="1"/>
    <col min="15353" max="15353" width="10.5703125" style="149" customWidth="1"/>
    <col min="15354" max="15355" width="9.42578125" style="149" customWidth="1"/>
    <col min="15356" max="15356" width="10.5703125" style="149" customWidth="1"/>
    <col min="15357" max="15357" width="9.42578125" style="149" customWidth="1"/>
    <col min="15358" max="15358" width="9.85546875" style="149" customWidth="1"/>
    <col min="15359" max="15359" width="10.5703125" style="149" customWidth="1"/>
    <col min="15360" max="15360" width="9" style="149" customWidth="1"/>
    <col min="15361" max="15361" width="9.85546875" style="149" customWidth="1"/>
    <col min="15362" max="15362" width="12" style="149" customWidth="1"/>
    <col min="15363" max="15593" width="11.42578125" style="149"/>
    <col min="15594" max="15594" width="0.28515625" style="149" customWidth="1"/>
    <col min="15595" max="15595" width="19" style="149" customWidth="1"/>
    <col min="15596" max="15596" width="7.140625" style="149" customWidth="1"/>
    <col min="15597" max="15597" width="41.28515625" style="149" customWidth="1"/>
    <col min="15598" max="15599" width="9" style="149" customWidth="1"/>
    <col min="15600" max="15600" width="10.5703125" style="149" customWidth="1"/>
    <col min="15601" max="15601" width="9.42578125" style="149" customWidth="1"/>
    <col min="15602" max="15602" width="9.85546875" style="149" customWidth="1"/>
    <col min="15603" max="15603" width="10.5703125" style="149" customWidth="1"/>
    <col min="15604" max="15605" width="9.42578125" style="149" customWidth="1"/>
    <col min="15606" max="15606" width="10.5703125" style="149" customWidth="1"/>
    <col min="15607" max="15608" width="9" style="149" customWidth="1"/>
    <col min="15609" max="15609" width="10.5703125" style="149" customWidth="1"/>
    <col min="15610" max="15611" width="9.42578125" style="149" customWidth="1"/>
    <col min="15612" max="15612" width="10.5703125" style="149" customWidth="1"/>
    <col min="15613" max="15613" width="9.42578125" style="149" customWidth="1"/>
    <col min="15614" max="15614" width="9.85546875" style="149" customWidth="1"/>
    <col min="15615" max="15615" width="10.5703125" style="149" customWidth="1"/>
    <col min="15616" max="15616" width="9" style="149" customWidth="1"/>
    <col min="15617" max="15617" width="9.85546875" style="149" customWidth="1"/>
    <col min="15618" max="15618" width="12" style="149" customWidth="1"/>
    <col min="15619" max="15849" width="11.42578125" style="149"/>
    <col min="15850" max="15850" width="0.28515625" style="149" customWidth="1"/>
    <col min="15851" max="15851" width="19" style="149" customWidth="1"/>
    <col min="15852" max="15852" width="7.140625" style="149" customWidth="1"/>
    <col min="15853" max="15853" width="41.28515625" style="149" customWidth="1"/>
    <col min="15854" max="15855" width="9" style="149" customWidth="1"/>
    <col min="15856" max="15856" width="10.5703125" style="149" customWidth="1"/>
    <col min="15857" max="15857" width="9.42578125" style="149" customWidth="1"/>
    <col min="15858" max="15858" width="9.85546875" style="149" customWidth="1"/>
    <col min="15859" max="15859" width="10.5703125" style="149" customWidth="1"/>
    <col min="15860" max="15861" width="9.42578125" style="149" customWidth="1"/>
    <col min="15862" max="15862" width="10.5703125" style="149" customWidth="1"/>
    <col min="15863" max="15864" width="9" style="149" customWidth="1"/>
    <col min="15865" max="15865" width="10.5703125" style="149" customWidth="1"/>
    <col min="15866" max="15867" width="9.42578125" style="149" customWidth="1"/>
    <col min="15868" max="15868" width="10.5703125" style="149" customWidth="1"/>
    <col min="15869" max="15869" width="9.42578125" style="149" customWidth="1"/>
    <col min="15870" max="15870" width="9.85546875" style="149" customWidth="1"/>
    <col min="15871" max="15871" width="10.5703125" style="149" customWidth="1"/>
    <col min="15872" max="15872" width="9" style="149" customWidth="1"/>
    <col min="15873" max="15873" width="9.85546875" style="149" customWidth="1"/>
    <col min="15874" max="15874" width="12" style="149" customWidth="1"/>
    <col min="15875" max="16105" width="11.42578125" style="149"/>
    <col min="16106" max="16106" width="0.28515625" style="149" customWidth="1"/>
    <col min="16107" max="16107" width="19" style="149" customWidth="1"/>
    <col min="16108" max="16108" width="7.140625" style="149" customWidth="1"/>
    <col min="16109" max="16109" width="41.28515625" style="149" customWidth="1"/>
    <col min="16110" max="16111" width="9" style="149" customWidth="1"/>
    <col min="16112" max="16112" width="10.5703125" style="149" customWidth="1"/>
    <col min="16113" max="16113" width="9.42578125" style="149" customWidth="1"/>
    <col min="16114" max="16114" width="9.85546875" style="149" customWidth="1"/>
    <col min="16115" max="16115" width="10.5703125" style="149" customWidth="1"/>
    <col min="16116" max="16117" width="9.42578125" style="149" customWidth="1"/>
    <col min="16118" max="16118" width="10.5703125" style="149" customWidth="1"/>
    <col min="16119" max="16120" width="9" style="149" customWidth="1"/>
    <col min="16121" max="16121" width="10.5703125" style="149" customWidth="1"/>
    <col min="16122" max="16123" width="9.42578125" style="149" customWidth="1"/>
    <col min="16124" max="16124" width="10.5703125" style="149" customWidth="1"/>
    <col min="16125" max="16125" width="9.42578125" style="149" customWidth="1"/>
    <col min="16126" max="16126" width="9.85546875" style="149" customWidth="1"/>
    <col min="16127" max="16127" width="10.5703125" style="149" customWidth="1"/>
    <col min="16128" max="16128" width="9" style="149" customWidth="1"/>
    <col min="16129" max="16129" width="9.85546875" style="149" customWidth="1"/>
    <col min="16130" max="16130" width="12" style="149" customWidth="1"/>
    <col min="16131" max="16384" width="11.42578125" style="149"/>
  </cols>
  <sheetData>
    <row r="1" spans="1:35" x14ac:dyDescent="0.2">
      <c r="A1" s="166" t="s">
        <v>1177</v>
      </c>
      <c r="B1" s="127"/>
    </row>
    <row r="2" spans="1:35" ht="18" customHeight="1" x14ac:dyDescent="0.2">
      <c r="A2" s="383" t="s">
        <v>927</v>
      </c>
      <c r="B2" s="32"/>
    </row>
    <row r="3" spans="1:35" s="151" customFormat="1" ht="14.25" x14ac:dyDescent="0.2">
      <c r="A3" s="155" t="s">
        <v>895</v>
      </c>
      <c r="B3" s="156"/>
      <c r="C3" s="153"/>
      <c r="D3" s="153"/>
      <c r="E3" s="153"/>
      <c r="F3" s="153"/>
      <c r="G3" s="153"/>
      <c r="H3" s="153"/>
      <c r="R3" s="153"/>
      <c r="S3" s="153"/>
      <c r="T3" s="153"/>
    </row>
    <row r="4" spans="1:35" ht="15" x14ac:dyDescent="0.2">
      <c r="A4" s="2681" t="s">
        <v>12</v>
      </c>
      <c r="B4" s="2681" t="s">
        <v>669</v>
      </c>
      <c r="C4" s="2640">
        <v>2011</v>
      </c>
      <c r="D4" s="2640"/>
      <c r="E4" s="2640"/>
      <c r="F4" s="2640">
        <v>2012</v>
      </c>
      <c r="G4" s="2640"/>
      <c r="H4" s="2640"/>
      <c r="I4" s="2640">
        <v>2013</v>
      </c>
      <c r="J4" s="2640"/>
      <c r="K4" s="2640"/>
      <c r="L4" s="2640">
        <v>2014</v>
      </c>
      <c r="M4" s="2640"/>
      <c r="N4" s="2640"/>
      <c r="O4" s="2640">
        <v>2015</v>
      </c>
      <c r="P4" s="2640"/>
      <c r="Q4" s="2640"/>
      <c r="R4" s="2640">
        <v>2016</v>
      </c>
      <c r="S4" s="2640"/>
      <c r="T4" s="2640"/>
      <c r="U4" s="2640">
        <v>2017</v>
      </c>
      <c r="V4" s="2640"/>
      <c r="W4" s="2640"/>
      <c r="X4" s="2640">
        <v>2018</v>
      </c>
      <c r="Y4" s="2640"/>
      <c r="Z4" s="2640"/>
      <c r="AA4" s="2640">
        <v>2019</v>
      </c>
      <c r="AB4" s="2640"/>
      <c r="AC4" s="2640"/>
      <c r="AD4" s="2640">
        <v>2020</v>
      </c>
      <c r="AE4" s="2640"/>
      <c r="AF4" s="2640"/>
      <c r="AG4" s="2640">
        <v>2021</v>
      </c>
      <c r="AH4" s="2640"/>
      <c r="AI4" s="2640"/>
    </row>
    <row r="5" spans="1:35" s="152" customFormat="1" ht="23.25" customHeight="1" x14ac:dyDescent="0.2">
      <c r="A5" s="2681"/>
      <c r="B5" s="2681"/>
      <c r="C5" s="579" t="s">
        <v>28</v>
      </c>
      <c r="D5" s="579" t="s">
        <v>29</v>
      </c>
      <c r="E5" s="579" t="s">
        <v>8</v>
      </c>
      <c r="F5" s="579" t="s">
        <v>28</v>
      </c>
      <c r="G5" s="579" t="s">
        <v>29</v>
      </c>
      <c r="H5" s="579" t="s">
        <v>8</v>
      </c>
      <c r="I5" s="579" t="s">
        <v>28</v>
      </c>
      <c r="J5" s="579" t="s">
        <v>29</v>
      </c>
      <c r="K5" s="579" t="s">
        <v>8</v>
      </c>
      <c r="L5" s="579" t="s">
        <v>28</v>
      </c>
      <c r="M5" s="579" t="s">
        <v>29</v>
      </c>
      <c r="N5" s="579" t="s">
        <v>8</v>
      </c>
      <c r="O5" s="579" t="s">
        <v>28</v>
      </c>
      <c r="P5" s="579" t="s">
        <v>29</v>
      </c>
      <c r="Q5" s="579" t="s">
        <v>8</v>
      </c>
      <c r="R5" s="579" t="s">
        <v>28</v>
      </c>
      <c r="S5" s="579" t="s">
        <v>29</v>
      </c>
      <c r="T5" s="579" t="s">
        <v>8</v>
      </c>
      <c r="U5" s="579" t="s">
        <v>28</v>
      </c>
      <c r="V5" s="579" t="s">
        <v>29</v>
      </c>
      <c r="W5" s="579" t="s">
        <v>8</v>
      </c>
      <c r="X5" s="579" t="s">
        <v>28</v>
      </c>
      <c r="Y5" s="579" t="s">
        <v>29</v>
      </c>
      <c r="Z5" s="579" t="s">
        <v>8</v>
      </c>
      <c r="AA5" s="579" t="s">
        <v>28</v>
      </c>
      <c r="AB5" s="579" t="s">
        <v>29</v>
      </c>
      <c r="AC5" s="579" t="s">
        <v>8</v>
      </c>
      <c r="AD5" s="579" t="s">
        <v>28</v>
      </c>
      <c r="AE5" s="579" t="s">
        <v>29</v>
      </c>
      <c r="AF5" s="579" t="s">
        <v>8</v>
      </c>
      <c r="AG5" s="579" t="s">
        <v>28</v>
      </c>
      <c r="AH5" s="579" t="s">
        <v>29</v>
      </c>
      <c r="AI5" s="579" t="s">
        <v>8</v>
      </c>
    </row>
    <row r="6" spans="1:35" s="151" customFormat="1" ht="15" customHeight="1" x14ac:dyDescent="0.2">
      <c r="A6" s="2639" t="s">
        <v>1205</v>
      </c>
      <c r="B6" s="537" t="str">
        <f>'Primer Ingreso'!B5</f>
        <v>Ingeniería en Recursos Hídricos</v>
      </c>
      <c r="C6" s="303">
        <f>'Primer Ingreso'!C5/Admisión!C5</f>
        <v>1.3</v>
      </c>
      <c r="D6" s="303">
        <f>'Primer Ingreso'!D5/Admisión!D5</f>
        <v>0.84615384615384615</v>
      </c>
      <c r="E6" s="812">
        <f>'Primer Ingreso'!E5/Admisión!E5</f>
        <v>1</v>
      </c>
      <c r="F6" s="303"/>
      <c r="G6" s="303">
        <f>'Primer Ingreso'!G5/Admisión!G5</f>
        <v>0.90909090909090906</v>
      </c>
      <c r="H6" s="812">
        <f>'Primer Ingreso'!H5/Admisión!H5</f>
        <v>0.90909090909090906</v>
      </c>
      <c r="I6" s="303">
        <f>'Primer Ingreso'!I5/Admisión!I5</f>
        <v>1.625</v>
      </c>
      <c r="J6" s="303">
        <f>'Primer Ingreso'!J5/Admisión!J5</f>
        <v>0.8125</v>
      </c>
      <c r="K6" s="812">
        <f>'Primer Ingreso'!K5/Admisión!K5</f>
        <v>1.0833333333333333</v>
      </c>
      <c r="L6" s="303">
        <f>'Primer Ingreso'!L5/Admisión!L5</f>
        <v>1</v>
      </c>
      <c r="M6" s="303">
        <f>'Primer Ingreso'!M5/Admisión!M5</f>
        <v>0.77777777777777779</v>
      </c>
      <c r="N6" s="812">
        <f>'Primer Ingreso'!N5/Admisión!N5</f>
        <v>0.85964912280701755</v>
      </c>
      <c r="O6" s="303">
        <f>'Primer Ingreso'!O5/Admisión!O5</f>
        <v>0.95652173913043481</v>
      </c>
      <c r="P6" s="303">
        <f>'Primer Ingreso'!P5/Admisión!P5</f>
        <v>0.8214285714285714</v>
      </c>
      <c r="Q6" s="812">
        <f>'Primer Ingreso'!Q5/Admisión!Q5</f>
        <v>0.86075949367088611</v>
      </c>
      <c r="R6" s="303">
        <f>'Primer Ingreso'!R5/Admisión!R5</f>
        <v>0.94736842105263153</v>
      </c>
      <c r="S6" s="304">
        <f>'Primer Ingreso'!S5/Admisión!S5</f>
        <v>0.77272727272727271</v>
      </c>
      <c r="T6" s="812">
        <f>'Primer Ingreso'!T5/Admisión!T5</f>
        <v>0.82539682539682535</v>
      </c>
      <c r="U6" s="303">
        <f>'Primer Ingreso'!U5/Admisión!U5</f>
        <v>0.80769230769230771</v>
      </c>
      <c r="V6" s="304">
        <f>'Primer Ingreso'!V5/Admisión!V5</f>
        <v>0.83783783783783783</v>
      </c>
      <c r="W6" s="812">
        <f>'Primer Ingreso'!W5/Admisión!W5</f>
        <v>0.82539682539682535</v>
      </c>
      <c r="X6" s="303"/>
      <c r="Y6" s="304">
        <f>'Primer Ingreso'!Y5/Admisión!Y5</f>
        <v>0.74</v>
      </c>
      <c r="Z6" s="812">
        <f>'Primer Ingreso'!Z5/Admisión!Z5</f>
        <v>0.74</v>
      </c>
      <c r="AA6" s="303"/>
      <c r="AB6" s="303">
        <f>'Primer Ingreso'!AB5/Admisión!AB5</f>
        <v>0.7678571428571429</v>
      </c>
      <c r="AC6" s="812">
        <f>'Primer Ingreso'!AC5/Admisión!AC5</f>
        <v>0.7678571428571429</v>
      </c>
      <c r="AD6" s="303"/>
      <c r="AE6" s="303">
        <f>'Primer Ingreso'!AE5/Admisión!AE5</f>
        <v>0.76744186046511631</v>
      </c>
      <c r="AF6" s="812">
        <f>'Primer Ingreso'!AF5/Admisión!AF5</f>
        <v>0.76744186046511631</v>
      </c>
      <c r="AG6" s="303"/>
      <c r="AH6" s="303">
        <f>'Primer Ingreso'!AH5/Admisión!AH5</f>
        <v>0.86363636363636365</v>
      </c>
      <c r="AI6" s="812">
        <f>'Primer Ingreso'!AI5/Admisión!AI5</f>
        <v>0.86363636363636365</v>
      </c>
    </row>
    <row r="7" spans="1:35" s="151" customFormat="1" ht="30" x14ac:dyDescent="0.2">
      <c r="A7" s="2639"/>
      <c r="B7" s="537" t="str">
        <f>'Primer Ingreso'!B6</f>
        <v>Ingeniería en Computación y Telecomunicaciones</v>
      </c>
      <c r="C7" s="303"/>
      <c r="D7" s="303"/>
      <c r="E7" s="812"/>
      <c r="F7" s="303"/>
      <c r="G7" s="303"/>
      <c r="H7" s="812"/>
      <c r="I7" s="303"/>
      <c r="J7" s="303"/>
      <c r="K7" s="812"/>
      <c r="L7" s="303"/>
      <c r="M7" s="303"/>
      <c r="N7" s="812"/>
      <c r="O7" s="303"/>
      <c r="P7" s="303"/>
      <c r="Q7" s="812"/>
      <c r="R7" s="303"/>
      <c r="S7" s="304"/>
      <c r="T7" s="812"/>
      <c r="U7" s="303">
        <f>'Primer Ingreso'!U6/Admisión!U6</f>
        <v>0.86486486486486491</v>
      </c>
      <c r="V7" s="304">
        <f>'Primer Ingreso'!V6/Admisión!V6</f>
        <v>0.69230769230769229</v>
      </c>
      <c r="W7" s="812">
        <f>'Primer Ingreso'!W6/Admisión!W6</f>
        <v>0.77631578947368418</v>
      </c>
      <c r="X7" s="303"/>
      <c r="Y7" s="304">
        <f>'Primer Ingreso'!Y6/Admisión!Y6</f>
        <v>0.64615384615384619</v>
      </c>
      <c r="Z7" s="812">
        <f>'Primer Ingreso'!Z6/Admisión!Z6</f>
        <v>0.64615384615384619</v>
      </c>
      <c r="AA7" s="303"/>
      <c r="AB7" s="303">
        <f>'Primer Ingreso'!AB6/Admisión!AB6</f>
        <v>0.72222222222222221</v>
      </c>
      <c r="AC7" s="812">
        <f>'Primer Ingreso'!AC6/Admisión!AC6</f>
        <v>0.72222222222222221</v>
      </c>
      <c r="AD7" s="303"/>
      <c r="AE7" s="303">
        <f>'Primer Ingreso'!AE6/Admisión!AE6</f>
        <v>0.85185185185185186</v>
      </c>
      <c r="AF7" s="812">
        <f>'Primer Ingreso'!AF6/Admisión!AF6</f>
        <v>0.85185185185185186</v>
      </c>
      <c r="AG7" s="303"/>
      <c r="AH7" s="303">
        <f>'Primer Ingreso'!AH6/Admisión!AH6</f>
        <v>0.82258064516129037</v>
      </c>
      <c r="AI7" s="812">
        <f>'Primer Ingreso'!AI6/Admisión!AI6</f>
        <v>0.82258064516129037</v>
      </c>
    </row>
    <row r="8" spans="1:35" s="151" customFormat="1" ht="30" x14ac:dyDescent="0.2">
      <c r="A8" s="2639"/>
      <c r="B8" s="537" t="str">
        <f>'Primer Ingreso'!B7</f>
        <v>Ingeniería en Sistemas Mecatrónicos Industriales</v>
      </c>
      <c r="C8" s="303"/>
      <c r="D8" s="303"/>
      <c r="E8" s="812"/>
      <c r="F8" s="303"/>
      <c r="G8" s="303"/>
      <c r="H8" s="812"/>
      <c r="I8" s="303"/>
      <c r="J8" s="303"/>
      <c r="K8" s="812"/>
      <c r="L8" s="303"/>
      <c r="M8" s="303"/>
      <c r="N8" s="812"/>
      <c r="O8" s="303"/>
      <c r="P8" s="303"/>
      <c r="Q8" s="812"/>
      <c r="R8" s="303"/>
      <c r="S8" s="304"/>
      <c r="T8" s="812"/>
      <c r="U8" s="303"/>
      <c r="V8" s="304"/>
      <c r="W8" s="812"/>
      <c r="X8" s="303"/>
      <c r="Y8" s="304">
        <f>'Primer Ingreso'!Y7/Admisión!Y7</f>
        <v>0.65116279069767447</v>
      </c>
      <c r="Z8" s="812">
        <f>'Primer Ingreso'!Z7/Admisión!$Z$7</f>
        <v>0.65116279069767447</v>
      </c>
      <c r="AA8" s="303"/>
      <c r="AB8" s="303">
        <f>'Primer Ingreso'!AB7/Admisión!AB7</f>
        <v>0.76119402985074625</v>
      </c>
      <c r="AC8" s="812">
        <f>'Primer Ingreso'!AC7/Admisión!AC7</f>
        <v>0.76119402985074625</v>
      </c>
      <c r="AD8" s="303"/>
      <c r="AE8" s="303">
        <f>'Primer Ingreso'!AE7/Admisión!AE7</f>
        <v>0.73913043478260865</v>
      </c>
      <c r="AF8" s="812">
        <f>'Primer Ingreso'!AF7/Admisión!AF7</f>
        <v>0.73913043478260865</v>
      </c>
      <c r="AG8" s="303"/>
      <c r="AH8" s="303">
        <f>'Primer Ingreso'!AH7/Admisión!AH7</f>
        <v>0.73529411764705888</v>
      </c>
      <c r="AI8" s="812">
        <f>'Primer Ingreso'!AI7/Admisión!AI7</f>
        <v>0.73529411764705888</v>
      </c>
    </row>
    <row r="9" spans="1:35" s="151" customFormat="1" ht="14.25" customHeight="1" x14ac:dyDescent="0.2">
      <c r="A9" s="2639" t="s">
        <v>1206</v>
      </c>
      <c r="B9" s="537" t="str">
        <f>'Primer Ingreso'!B8</f>
        <v>Biología Ambiental</v>
      </c>
      <c r="C9" s="303">
        <f>'Primer Ingreso'!C8/Admisión!C8</f>
        <v>1.1538461538461537</v>
      </c>
      <c r="D9" s="303">
        <f>'Primer Ingreso'!D8/Admisión!D8</f>
        <v>0.63414634146341464</v>
      </c>
      <c r="E9" s="812">
        <f>'Primer Ingreso'!E8/Admisión!E8</f>
        <v>0.83582089552238803</v>
      </c>
      <c r="F9" s="303"/>
      <c r="G9" s="303">
        <f>'Primer Ingreso'!G8/Admisión!G8</f>
        <v>0.66666666666666663</v>
      </c>
      <c r="H9" s="812">
        <f>'Primer Ingreso'!H8/Admisión!H8</f>
        <v>0.66666666666666663</v>
      </c>
      <c r="I9" s="303">
        <f>'Primer Ingreso'!I8/Admisión!I8</f>
        <v>0.76</v>
      </c>
      <c r="J9" s="303">
        <f>'Primer Ingreso'!J8/Admisión!J8</f>
        <v>0.73469387755102045</v>
      </c>
      <c r="K9" s="812">
        <f>'Primer Ingreso'!K8/Admisión!K8</f>
        <v>0.7432432432432432</v>
      </c>
      <c r="L9" s="303">
        <f>'Primer Ingreso'!L8/Admisión!L8</f>
        <v>0.8571428571428571</v>
      </c>
      <c r="M9" s="303">
        <f>'Primer Ingreso'!M8/Admisión!M8</f>
        <v>0.54838709677419351</v>
      </c>
      <c r="N9" s="812">
        <f>'Primer Ingreso'!N8/Admisión!N8</f>
        <v>0.71212121212121215</v>
      </c>
      <c r="O9" s="303">
        <f>'Primer Ingreso'!O8/Admisión!O8</f>
        <v>0.97368421052631582</v>
      </c>
      <c r="P9" s="303">
        <f>'Primer Ingreso'!P8/Admisión!P8</f>
        <v>0.87234042553191493</v>
      </c>
      <c r="Q9" s="812">
        <f>'Primer Ingreso'!Q8/Admisión!Q8</f>
        <v>0.91764705882352937</v>
      </c>
      <c r="R9" s="303">
        <f>'Primer Ingreso'!R8/Admisión!R8</f>
        <v>0.93939393939393945</v>
      </c>
      <c r="S9" s="304">
        <f>'Primer Ingreso'!S8/Admisión!S8</f>
        <v>0.74626865671641796</v>
      </c>
      <c r="T9" s="812">
        <f>'Primer Ingreso'!T8/Admisión!T8</f>
        <v>0.81</v>
      </c>
      <c r="U9" s="303">
        <f>'Primer Ingreso'!U8/Admisión!U8</f>
        <v>1.0625</v>
      </c>
      <c r="V9" s="304">
        <f>'Primer Ingreso'!V8/Admisión!V8</f>
        <v>0.7142857142857143</v>
      </c>
      <c r="W9" s="812">
        <f>'Primer Ingreso'!W8/Admisión!W8</f>
        <v>0.86486486486486491</v>
      </c>
      <c r="X9" s="303"/>
      <c r="Y9" s="304">
        <f>'Primer Ingreso'!Z8/Admisión!$Z$8</f>
        <v>0.65384615384615385</v>
      </c>
      <c r="Z9" s="812">
        <f>'Primer Ingreso'!Z8/Admisión!Z8</f>
        <v>0.65384615384615385</v>
      </c>
      <c r="AA9" s="303"/>
      <c r="AB9" s="303">
        <f>'Primer Ingreso'!AB8/Admisión!AB8</f>
        <v>0.77551020408163263</v>
      </c>
      <c r="AC9" s="812">
        <f>'Primer Ingreso'!AC8/Admisión!AC8</f>
        <v>0.77551020408163263</v>
      </c>
      <c r="AD9" s="303"/>
      <c r="AE9" s="303">
        <f>'Primer Ingreso'!AE8/Admisión!AE8</f>
        <v>0.70370370370370372</v>
      </c>
      <c r="AF9" s="812">
        <f>'Primer Ingreso'!AF8/Admisión!AF8</f>
        <v>0.70370370370370372</v>
      </c>
      <c r="AG9" s="303"/>
      <c r="AH9" s="303">
        <f>'Primer Ingreso'!AH8/Admisión!AH8</f>
        <v>0.86956521739130432</v>
      </c>
      <c r="AI9" s="812">
        <f>'Primer Ingreso'!AI8/Admisión!AI8</f>
        <v>0.86956521739130432</v>
      </c>
    </row>
    <row r="10" spans="1:35" s="151" customFormat="1" ht="14.25" customHeight="1" x14ac:dyDescent="0.2">
      <c r="A10" s="2639"/>
      <c r="B10" s="537" t="str">
        <f>'Primer Ingreso'!B9</f>
        <v>Psicología Biomédica</v>
      </c>
      <c r="C10" s="303"/>
      <c r="D10" s="303"/>
      <c r="E10" s="812"/>
      <c r="F10" s="303"/>
      <c r="G10" s="303"/>
      <c r="H10" s="812"/>
      <c r="I10" s="303"/>
      <c r="J10" s="303"/>
      <c r="K10" s="812"/>
      <c r="L10" s="303"/>
      <c r="M10" s="303"/>
      <c r="N10" s="812"/>
      <c r="O10" s="303"/>
      <c r="P10" s="303"/>
      <c r="Q10" s="812"/>
      <c r="R10" s="303"/>
      <c r="S10" s="304"/>
      <c r="T10" s="812"/>
      <c r="U10" s="303"/>
      <c r="V10" s="304">
        <f>'Primer Ingreso'!V9/Admisión!V9</f>
        <v>0.79487179487179482</v>
      </c>
      <c r="W10" s="812">
        <f>'Primer Ingreso'!W9/Admisión!W9</f>
        <v>0.79487179487179482</v>
      </c>
      <c r="X10" s="303"/>
      <c r="Y10" s="304">
        <f>'Primer Ingreso'!Y9/Admisión!Y9</f>
        <v>0.76923076923076927</v>
      </c>
      <c r="Z10" s="812">
        <f>'Primer Ingreso'!Z9/Admisión!Z9</f>
        <v>0.76923076923076927</v>
      </c>
      <c r="AA10" s="303"/>
      <c r="AB10" s="303">
        <f>'Primer Ingreso'!AB9/Admisión!AB9</f>
        <v>0.82608695652173914</v>
      </c>
      <c r="AC10" s="812">
        <f>'Primer Ingreso'!AC9/Admisión!AC9</f>
        <v>0.82608695652173914</v>
      </c>
      <c r="AD10" s="303"/>
      <c r="AE10" s="303">
        <f>'Primer Ingreso'!AE9/Admisión!AE9</f>
        <v>0.81632653061224492</v>
      </c>
      <c r="AF10" s="812">
        <f>'Primer Ingreso'!AF9/Admisión!AF9</f>
        <v>0.81632653061224492</v>
      </c>
      <c r="AG10" s="303"/>
      <c r="AH10" s="303">
        <f>'Primer Ingreso'!AH9/Admisión!AH9</f>
        <v>0.7592592592592593</v>
      </c>
      <c r="AI10" s="812">
        <f>'Primer Ingreso'!AI9/Admisión!AI9</f>
        <v>0.7592592592592593</v>
      </c>
    </row>
    <row r="11" spans="1:35" s="151" customFormat="1" ht="30" x14ac:dyDescent="0.2">
      <c r="A11" s="2639"/>
      <c r="B11" s="537" t="str">
        <f>'Primer Ingreso'!B10</f>
        <v>Ciencia y Tecnología de los Alimentos</v>
      </c>
      <c r="C11" s="303"/>
      <c r="D11" s="303"/>
      <c r="E11" s="812"/>
      <c r="F11" s="303"/>
      <c r="G11" s="303"/>
      <c r="H11" s="812"/>
      <c r="I11" s="303"/>
      <c r="J11" s="303"/>
      <c r="K11" s="812"/>
      <c r="L11" s="303"/>
      <c r="M11" s="303"/>
      <c r="N11" s="812"/>
      <c r="O11" s="303"/>
      <c r="P11" s="303"/>
      <c r="Q11" s="812"/>
      <c r="R11" s="303"/>
      <c r="S11" s="304"/>
      <c r="T11" s="812"/>
      <c r="U11" s="303"/>
      <c r="V11" s="304"/>
      <c r="W11" s="812"/>
      <c r="X11" s="303"/>
      <c r="Y11" s="304">
        <f>'Primer Ingreso'!Y10/Admisión!Y10</f>
        <v>0.875</v>
      </c>
      <c r="Z11" s="812">
        <f>'Primer Ingreso'!Z10/Admisión!$Z$10</f>
        <v>0.875</v>
      </c>
      <c r="AA11" s="303"/>
      <c r="AB11" s="303">
        <f>'Primer Ingreso'!AB10/Admisión!AB10</f>
        <v>0.8666666666666667</v>
      </c>
      <c r="AC11" s="812">
        <f>'Primer Ingreso'!AC10/Admisión!AC10</f>
        <v>0.8666666666666667</v>
      </c>
      <c r="AD11" s="303"/>
      <c r="AE11" s="303">
        <f>'Primer Ingreso'!AE10/Admisión!AE10</f>
        <v>0.81632653061224492</v>
      </c>
      <c r="AF11" s="812">
        <f>'Primer Ingreso'!AF10/Admisión!AF10</f>
        <v>0.81632653061224492</v>
      </c>
      <c r="AG11" s="303"/>
      <c r="AH11" s="303">
        <f>'Primer Ingreso'!AH10/Admisión!AH10</f>
        <v>0.78846153846153844</v>
      </c>
      <c r="AI11" s="812">
        <f>'Primer Ingreso'!AI10/Admisión!AI10</f>
        <v>0.78846153846153844</v>
      </c>
    </row>
    <row r="12" spans="1:35" s="151" customFormat="1" ht="15" customHeight="1" x14ac:dyDescent="0.25">
      <c r="A12" s="2639" t="s">
        <v>1207</v>
      </c>
      <c r="B12" s="537" t="str">
        <f>'Primer Ingreso'!B11</f>
        <v>Arte y Comunicación Digitales</v>
      </c>
      <c r="C12" s="568"/>
      <c r="D12" s="303"/>
      <c r="E12" s="812"/>
      <c r="F12" s="568"/>
      <c r="G12" s="303"/>
      <c r="H12" s="812"/>
      <c r="I12" s="568"/>
      <c r="J12" s="303">
        <f>'Primer Ingreso'!J11/Admisión!J11</f>
        <v>0.81818181818181823</v>
      </c>
      <c r="K12" s="812">
        <f>'Primer Ingreso'!K11/Admisión!K11</f>
        <v>0.81818181818181823</v>
      </c>
      <c r="L12" s="568"/>
      <c r="M12" s="303">
        <f>'Primer Ingreso'!M11/Admisión!M11</f>
        <v>0.72</v>
      </c>
      <c r="N12" s="812">
        <f>'Primer Ingreso'!N11/Admisión!N11</f>
        <v>0.72</v>
      </c>
      <c r="O12" s="568"/>
      <c r="P12" s="303">
        <f>'Primer Ingreso'!P11/Admisión!P11</f>
        <v>0.6428571428571429</v>
      </c>
      <c r="Q12" s="812">
        <f>'Primer Ingreso'!Q11/Admisión!Q11</f>
        <v>0.6428571428571429</v>
      </c>
      <c r="R12" s="303"/>
      <c r="S12" s="304">
        <f>'Primer Ingreso'!S11/Admisión!S11</f>
        <v>0.72972972972972971</v>
      </c>
      <c r="T12" s="812">
        <f>'Primer Ingreso'!T11/Admisión!T11</f>
        <v>0.72972972972972971</v>
      </c>
      <c r="U12" s="303"/>
      <c r="V12" s="304">
        <f>'Primer Ingreso'!V11/Admisión!V11</f>
        <v>0.67391304347826086</v>
      </c>
      <c r="W12" s="812">
        <f>'Primer Ingreso'!W11/Admisión!W11</f>
        <v>0.67391304347826086</v>
      </c>
      <c r="X12" s="303"/>
      <c r="Y12" s="304">
        <f>'Primer Ingreso'!Y11/Admisión!Y11</f>
        <v>0.78378378378378377</v>
      </c>
      <c r="Z12" s="812">
        <f>'Primer Ingreso'!Z11/Admisión!Z11</f>
        <v>0.78378378378378377</v>
      </c>
      <c r="AA12" s="303"/>
      <c r="AB12" s="303">
        <f>'Primer Ingreso'!AB11/Admisión!AB11</f>
        <v>0.88235294117647056</v>
      </c>
      <c r="AC12" s="812">
        <f>'Primer Ingreso'!AC11/Admisión!AC11</f>
        <v>0.88235294117647056</v>
      </c>
      <c r="AD12" s="303"/>
      <c r="AE12" s="303">
        <f>'Primer Ingreso'!AE11/Admisión!AE11</f>
        <v>0.83783783783783783</v>
      </c>
      <c r="AF12" s="812">
        <f>'Primer Ingreso'!AF11/Admisión!AF11</f>
        <v>0.83783783783783783</v>
      </c>
      <c r="AG12" s="303"/>
      <c r="AH12" s="303">
        <f>'Primer Ingreso'!AH11/Admisión!AH11</f>
        <v>0.64583333333333337</v>
      </c>
      <c r="AI12" s="812">
        <f>'Primer Ingreso'!AI11/Admisión!AI11</f>
        <v>0.64583333333333337</v>
      </c>
    </row>
    <row r="13" spans="1:35" s="151" customFormat="1" ht="15" customHeight="1" x14ac:dyDescent="0.2">
      <c r="A13" s="2639"/>
      <c r="B13" s="537" t="str">
        <f>'Primer Ingreso'!B12</f>
        <v>Políticas Públicas</v>
      </c>
      <c r="C13" s="304">
        <f>'Primer Ingreso'!C12/Admisión!C12</f>
        <v>0.76315789473684215</v>
      </c>
      <c r="D13" s="304">
        <f>'Primer Ingreso'!D12/Admisión!D12</f>
        <v>0.67441860465116277</v>
      </c>
      <c r="E13" s="812">
        <f>'Primer Ingreso'!E12/Admisión!E12</f>
        <v>0.71604938271604934</v>
      </c>
      <c r="F13" s="304"/>
      <c r="G13" s="304">
        <f>'Primer Ingreso'!G12/Admisión!G12</f>
        <v>0.89189189189189189</v>
      </c>
      <c r="H13" s="812">
        <f>'Primer Ingreso'!H12/Admisión!H12</f>
        <v>0.89189189189189189</v>
      </c>
      <c r="I13" s="304">
        <f>'Primer Ingreso'!I12/Admisión!I12</f>
        <v>0.81481481481481477</v>
      </c>
      <c r="J13" s="304">
        <f>'Primer Ingreso'!J12/Admisión!J12</f>
        <v>0.72499999999999998</v>
      </c>
      <c r="K13" s="812">
        <f>'Primer Ingreso'!K12/Admisión!K12</f>
        <v>0.76119402985074625</v>
      </c>
      <c r="L13" s="304"/>
      <c r="M13" s="304">
        <f>'Primer Ingreso'!M12/Admisión!M12</f>
        <v>0.73170731707317072</v>
      </c>
      <c r="N13" s="812">
        <f>'Primer Ingreso'!N12/Admisión!N12</f>
        <v>0.73170731707317072</v>
      </c>
      <c r="O13" s="304"/>
      <c r="P13" s="304">
        <f>'Primer Ingreso'!P12/Admisión!P12</f>
        <v>0.74</v>
      </c>
      <c r="Q13" s="812">
        <f>'Primer Ingreso'!Q12/Admisión!Q12</f>
        <v>0.74</v>
      </c>
      <c r="R13" s="303">
        <f>'Primer Ingreso'!R12/Admisión!R12</f>
        <v>0.93939393939393945</v>
      </c>
      <c r="S13" s="304">
        <f>'Primer Ingreso'!S12/Admisión!S12</f>
        <v>0.71111111111111114</v>
      </c>
      <c r="T13" s="812">
        <f>'Primer Ingreso'!T12/Admisión!T12</f>
        <v>0.80769230769230771</v>
      </c>
      <c r="U13" s="303">
        <f>'Primer Ingreso'!U12/Admisión!U12</f>
        <v>0.81818181818181823</v>
      </c>
      <c r="V13" s="304">
        <f>'Primer Ingreso'!V12/Admisión!V12</f>
        <v>0.82608695652173914</v>
      </c>
      <c r="W13" s="812">
        <f>'Primer Ingreso'!W12/Admisión!W12</f>
        <v>0.82278481012658233</v>
      </c>
      <c r="X13" s="303">
        <f>'Primer Ingreso'!X12/Admisión!X12</f>
        <v>0.9</v>
      </c>
      <c r="Y13" s="304">
        <f>'Primer Ingreso'!Y12/Admisión!Y12</f>
        <v>0.76923076923076927</v>
      </c>
      <c r="Z13" s="812">
        <f>'Primer Ingreso'!Z12/Admisión!Z12</f>
        <v>0.81355932203389836</v>
      </c>
      <c r="AA13" s="303">
        <f>'Primer Ingreso'!AA12/Admisión!AA12</f>
        <v>0.83333333333333337</v>
      </c>
      <c r="AB13" s="303">
        <f>'Primer Ingreso'!AB12/Admisión!AB12</f>
        <v>0.967741935483871</v>
      </c>
      <c r="AC13" s="812">
        <f>'Primer Ingreso'!AC12/Admisión!AC12</f>
        <v>0.89552238805970152</v>
      </c>
      <c r="AD13" s="303">
        <f>'Primer Ingreso'!AD12/Admisión!AD12</f>
        <v>0.90625</v>
      </c>
      <c r="AE13" s="303">
        <f>'Primer Ingreso'!AE12/Admisión!AE12</f>
        <v>0.8</v>
      </c>
      <c r="AF13" s="812">
        <f>'Primer Ingreso'!AF12/Admisión!AF12</f>
        <v>0.84722222222222221</v>
      </c>
      <c r="AG13" s="303">
        <f>'Primer Ingreso'!AG12/Admisión!AG12</f>
        <v>1</v>
      </c>
      <c r="AH13" s="303">
        <f>'Primer Ingreso'!AH12/Admisión!AH12</f>
        <v>0.83333333333333337</v>
      </c>
      <c r="AI13" s="812">
        <f>'Primer Ingreso'!AI12/Admisión!AI12</f>
        <v>0.91176470588235292</v>
      </c>
    </row>
    <row r="14" spans="1:35" s="151" customFormat="1" ht="30" x14ac:dyDescent="0.2">
      <c r="A14" s="2639"/>
      <c r="B14" s="537" t="str">
        <f>'Primer Ingreso'!B13</f>
        <v>Educación y Tecnologías Digitales</v>
      </c>
      <c r="C14" s="304"/>
      <c r="D14" s="304"/>
      <c r="E14" s="812"/>
      <c r="F14" s="304"/>
      <c r="G14" s="304"/>
      <c r="H14" s="812"/>
      <c r="I14" s="304"/>
      <c r="J14" s="304"/>
      <c r="K14" s="812"/>
      <c r="L14" s="304"/>
      <c r="M14" s="304"/>
      <c r="N14" s="812"/>
      <c r="O14" s="304"/>
      <c r="P14" s="304"/>
      <c r="Q14" s="812"/>
      <c r="R14" s="303"/>
      <c r="S14" s="304"/>
      <c r="T14" s="812"/>
      <c r="U14" s="303"/>
      <c r="V14" s="304"/>
      <c r="W14" s="812"/>
      <c r="X14" s="303">
        <f>'Primer Ingreso'!X13/Admisión!$X$13</f>
        <v>0.96875</v>
      </c>
      <c r="Y14" s="304">
        <f>'Primer Ingreso'!Y13/Admisión!Y13</f>
        <v>0.72222222222222221</v>
      </c>
      <c r="Z14" s="812">
        <f>'Primer Ingreso'!Z13/Admisión!$Z$13</f>
        <v>0.83823529411764708</v>
      </c>
      <c r="AA14" s="303"/>
      <c r="AB14" s="303">
        <f>'Primer Ingreso'!AB13/Admisión!AB13</f>
        <v>0.8571428571428571</v>
      </c>
      <c r="AC14" s="812">
        <f>'Primer Ingreso'!AC13/Admisión!AC13</f>
        <v>0.8571428571428571</v>
      </c>
      <c r="AD14" s="303"/>
      <c r="AE14" s="303">
        <f>'Primer Ingreso'!AE13/Admisión!AE13</f>
        <v>0.84</v>
      </c>
      <c r="AF14" s="812">
        <f>'Primer Ingreso'!AF13/Admisión!AF13</f>
        <v>0.84</v>
      </c>
      <c r="AG14" s="303"/>
      <c r="AH14" s="303">
        <f>'Primer Ingreso'!AH13/Admisión!AH13</f>
        <v>0.8571428571428571</v>
      </c>
      <c r="AI14" s="812">
        <f>'Primer Ingreso'!AI13/Admisión!AI13</f>
        <v>0.8571428571428571</v>
      </c>
    </row>
    <row r="15" spans="1:35" s="151" customFormat="1" ht="15" x14ac:dyDescent="0.25">
      <c r="A15" s="117" t="str">
        <f>'Primer Ingreso por sexo'!A10</f>
        <v>Fuente: Elaborado con base en el Archivo General de Alumnos, Dirección de Sistemas Escolares, Departamento de Registro Escolar. Octava semana del trimestre 21-Otoño.</v>
      </c>
      <c r="B15" s="158"/>
      <c r="C15" s="133"/>
      <c r="D15" s="131"/>
      <c r="E15" s="134"/>
      <c r="F15" s="133"/>
      <c r="G15" s="131"/>
      <c r="H15" s="134"/>
      <c r="I15" s="133"/>
      <c r="J15" s="131"/>
      <c r="K15" s="134"/>
      <c r="L15" s="133"/>
      <c r="M15" s="131"/>
      <c r="N15" s="134"/>
      <c r="O15" s="133"/>
      <c r="P15" s="131"/>
      <c r="Q15" s="134"/>
      <c r="R15" s="131"/>
      <c r="S15" s="159"/>
      <c r="T15" s="134"/>
      <c r="U15" s="131"/>
      <c r="V15" s="159"/>
      <c r="W15" s="134"/>
      <c r="X15" s="280"/>
      <c r="AA15" s="280"/>
      <c r="AD15" s="280"/>
      <c r="AG15" s="280"/>
    </row>
    <row r="16" spans="1:35" s="151" customFormat="1" ht="15" customHeight="1" x14ac:dyDescent="0.2">
      <c r="A16" s="280"/>
      <c r="B16" s="542" t="s">
        <v>1205</v>
      </c>
      <c r="C16" s="303">
        <f>'Primer Ingreso'!C15/Admisión!C16</f>
        <v>1.3</v>
      </c>
      <c r="D16" s="303">
        <f>'Primer Ingreso'!D15/Admisión!D16</f>
        <v>0.84615384615384615</v>
      </c>
      <c r="E16" s="812">
        <f>'Primer Ingreso'!E15/Admisión!E16</f>
        <v>1</v>
      </c>
      <c r="F16" s="303"/>
      <c r="G16" s="303">
        <f>'Primer Ingreso'!G15/Admisión!G16</f>
        <v>0.90909090909090906</v>
      </c>
      <c r="H16" s="812">
        <f>'Primer Ingreso'!H15/Admisión!H16</f>
        <v>0.90909090909090906</v>
      </c>
      <c r="I16" s="303">
        <f>'Primer Ingreso'!I15/Admisión!I16</f>
        <v>1.625</v>
      </c>
      <c r="J16" s="303">
        <f>'Primer Ingreso'!J15/Admisión!J16</f>
        <v>0.8125</v>
      </c>
      <c r="K16" s="812">
        <f>'Primer Ingreso'!K15/Admisión!K16</f>
        <v>1.0833333333333333</v>
      </c>
      <c r="L16" s="303">
        <f>'Primer Ingreso'!L15/Admisión!L16</f>
        <v>1</v>
      </c>
      <c r="M16" s="303">
        <f>'Primer Ingreso'!M15/Admisión!M16</f>
        <v>0.77777777777777779</v>
      </c>
      <c r="N16" s="812">
        <f>'Primer Ingreso'!N15/Admisión!N16</f>
        <v>0.85964912280701755</v>
      </c>
      <c r="O16" s="303">
        <f>'Primer Ingreso'!O15/Admisión!O16</f>
        <v>0.95652173913043481</v>
      </c>
      <c r="P16" s="303">
        <f>'Primer Ingreso'!P15/Admisión!P16</f>
        <v>0.8214285714285714</v>
      </c>
      <c r="Q16" s="812">
        <f>'Primer Ingreso'!Q15/Admisión!Q16</f>
        <v>0.86075949367088611</v>
      </c>
      <c r="R16" s="303">
        <f>'Primer Ingreso'!R15/Admisión!R16</f>
        <v>0.94736842105263153</v>
      </c>
      <c r="S16" s="304">
        <f>'Primer Ingreso'!S15/Admisión!S16</f>
        <v>0.77272727272727271</v>
      </c>
      <c r="T16" s="812">
        <f>'Primer Ingreso'!T15/Admisión!T16</f>
        <v>0.82539682539682535</v>
      </c>
      <c r="U16" s="303">
        <f>'Primer Ingreso'!U15/Admisión!U16</f>
        <v>0.84126984126984128</v>
      </c>
      <c r="V16" s="304">
        <f>'Primer Ingreso'!V15/Admisión!V16</f>
        <v>0.76315789473684215</v>
      </c>
      <c r="W16" s="809">
        <f>'Primer Ingreso'!W15/Admisión!W16</f>
        <v>0.79856115107913672</v>
      </c>
      <c r="X16" s="628"/>
      <c r="Y16" s="628">
        <f>'Primer Ingreso'!Y15/Admisión!$Y$16</f>
        <v>0.67721518987341767</v>
      </c>
      <c r="Z16" s="812">
        <f>'Primer Ingreso'!Z15/Admisión!$Z$16</f>
        <v>0.67721518987341767</v>
      </c>
      <c r="AA16" s="628"/>
      <c r="AB16" s="628">
        <f>'Primer Ingreso'!AB15/Admisión!AB16</f>
        <v>0.74871794871794872</v>
      </c>
      <c r="AC16" s="812">
        <f>'Primer Ingreso'!AC15/Admisión!AC16</f>
        <v>0.74871794871794872</v>
      </c>
      <c r="AD16" s="628"/>
      <c r="AE16" s="628">
        <f>'Primer Ingreso'!AE15/Admisión!AE16</f>
        <v>0.7831325301204819</v>
      </c>
      <c r="AF16" s="812">
        <f>'Primer Ingreso'!AF15/Admisión!AF16</f>
        <v>0.7831325301204819</v>
      </c>
      <c r="AG16" s="628"/>
      <c r="AH16" s="628">
        <f>'Primer Ingreso'!AH15/Admisión!AH16</f>
        <v>0.78947368421052633</v>
      </c>
      <c r="AI16" s="812">
        <f>'Primer Ingreso'!AI15/Admisión!AI16</f>
        <v>0.78947368421052633</v>
      </c>
    </row>
    <row r="17" spans="1:35" s="151" customFormat="1" ht="14.25" customHeight="1" x14ac:dyDescent="0.2">
      <c r="A17" s="280"/>
      <c r="B17" s="542" t="s">
        <v>1206</v>
      </c>
      <c r="C17" s="303">
        <f>'Primer Ingreso'!C16/Admisión!C17</f>
        <v>1.1538461538461537</v>
      </c>
      <c r="D17" s="303">
        <f>'Primer Ingreso'!D16/Admisión!D17</f>
        <v>0.63414634146341464</v>
      </c>
      <c r="E17" s="812">
        <f>'Primer Ingreso'!E16/Admisión!E17</f>
        <v>0.83582089552238803</v>
      </c>
      <c r="F17" s="303"/>
      <c r="G17" s="303">
        <f>'Primer Ingreso'!G16/Admisión!G17</f>
        <v>0.66666666666666663</v>
      </c>
      <c r="H17" s="812">
        <f>'Primer Ingreso'!H16/Admisión!H17</f>
        <v>0.66666666666666663</v>
      </c>
      <c r="I17" s="303">
        <f>'Primer Ingreso'!I16/Admisión!I17</f>
        <v>0.76</v>
      </c>
      <c r="J17" s="303">
        <f>'Primer Ingreso'!J16/Admisión!J17</f>
        <v>0.73469387755102045</v>
      </c>
      <c r="K17" s="812">
        <f>'Primer Ingreso'!K16/Admisión!K17</f>
        <v>0.7432432432432432</v>
      </c>
      <c r="L17" s="303">
        <f>'Primer Ingreso'!L16/Admisión!L17</f>
        <v>0.8571428571428571</v>
      </c>
      <c r="M17" s="303">
        <f>'Primer Ingreso'!M16/Admisión!M17</f>
        <v>0.54838709677419351</v>
      </c>
      <c r="N17" s="812">
        <f>'Primer Ingreso'!N16/Admisión!N17</f>
        <v>0.71212121212121215</v>
      </c>
      <c r="O17" s="303">
        <f>'Primer Ingreso'!O16/Admisión!O17</f>
        <v>0.97368421052631582</v>
      </c>
      <c r="P17" s="303">
        <f>'Primer Ingreso'!P16/Admisión!P17</f>
        <v>0.87234042553191493</v>
      </c>
      <c r="Q17" s="812">
        <f>'Primer Ingreso'!Q16/Admisión!Q17</f>
        <v>0.91764705882352937</v>
      </c>
      <c r="R17" s="303">
        <f>'Primer Ingreso'!R16/Admisión!R17</f>
        <v>0.93939393939393945</v>
      </c>
      <c r="S17" s="304">
        <f>'Primer Ingreso'!S16/Admisión!S17</f>
        <v>0.74626865671641796</v>
      </c>
      <c r="T17" s="812">
        <f>'Primer Ingreso'!T16/Admisión!T17</f>
        <v>0.81</v>
      </c>
      <c r="U17" s="303">
        <f>'Primer Ingreso'!U16/Admisión!U17</f>
        <v>1.0625</v>
      </c>
      <c r="V17" s="304">
        <f>'Primer Ingreso'!V16/Admisión!V17</f>
        <v>0.75308641975308643</v>
      </c>
      <c r="W17" s="809">
        <f>'Primer Ingreso'!W16/Admisión!W17</f>
        <v>0.84070796460176989</v>
      </c>
      <c r="X17" s="628"/>
      <c r="Y17" s="628">
        <f>'Primer Ingreso'!Y16/Admisión!$Y$17</f>
        <v>0.75</v>
      </c>
      <c r="Z17" s="812">
        <f>'Primer Ingreso'!Z16/Admisión!$Z$17</f>
        <v>0.75</v>
      </c>
      <c r="AA17" s="628"/>
      <c r="AB17" s="628">
        <f>'Primer Ingreso'!AB16/Admisión!AB17</f>
        <v>0.8214285714285714</v>
      </c>
      <c r="AC17" s="812">
        <f>'Primer Ingreso'!AC16/Admisión!AC17</f>
        <v>0.8214285714285714</v>
      </c>
      <c r="AD17" s="628"/>
      <c r="AE17" s="628">
        <f>'Primer Ingreso'!AE16/Admisión!AE17</f>
        <v>0.77631578947368418</v>
      </c>
      <c r="AF17" s="812">
        <f>'Primer Ingreso'!AF16/Admisión!AF17</f>
        <v>0.77631578947368418</v>
      </c>
      <c r="AG17" s="628"/>
      <c r="AH17" s="628">
        <f>'Primer Ingreso'!AH16/Admisión!AH17</f>
        <v>0.80263157894736847</v>
      </c>
      <c r="AI17" s="812">
        <f>'Primer Ingreso'!AI16/Admisión!AI17</f>
        <v>0.80263157894736847</v>
      </c>
    </row>
    <row r="18" spans="1:35" s="151" customFormat="1" ht="15" customHeight="1" x14ac:dyDescent="0.2">
      <c r="A18" s="280"/>
      <c r="B18" s="542" t="s">
        <v>1207</v>
      </c>
      <c r="C18" s="304">
        <f>'Primer Ingreso'!C17/Admisión!C18</f>
        <v>0.76315789473684215</v>
      </c>
      <c r="D18" s="304">
        <f>'Primer Ingreso'!D17/Admisión!D18</f>
        <v>0.67441860465116277</v>
      </c>
      <c r="E18" s="812">
        <f>'Primer Ingreso'!E17/Admisión!E18</f>
        <v>0.71604938271604934</v>
      </c>
      <c r="F18" s="304"/>
      <c r="G18" s="304">
        <f>'Primer Ingreso'!G17/Admisión!G18</f>
        <v>0.89189189189189189</v>
      </c>
      <c r="H18" s="812">
        <f>'Primer Ingreso'!H17/Admisión!H18</f>
        <v>0.89189189189189189</v>
      </c>
      <c r="I18" s="304">
        <f>'Primer Ingreso'!I17/Admisión!I18</f>
        <v>0.81481481481481477</v>
      </c>
      <c r="J18" s="304">
        <f>'Primer Ingreso'!J17/Admisión!J18</f>
        <v>0.75806451612903225</v>
      </c>
      <c r="K18" s="812">
        <f>'Primer Ingreso'!K17/Admisión!K18</f>
        <v>0.7752808988764045</v>
      </c>
      <c r="L18" s="304"/>
      <c r="M18" s="304">
        <f>'Primer Ingreso'!M17/Admisión!M18</f>
        <v>0.72727272727272729</v>
      </c>
      <c r="N18" s="812">
        <f>'Primer Ingreso'!N17/Admisión!N18</f>
        <v>0.72727272727272729</v>
      </c>
      <c r="O18" s="304"/>
      <c r="P18" s="304">
        <f>'Primer Ingreso'!P17/Admisión!P18</f>
        <v>0.70512820512820518</v>
      </c>
      <c r="Q18" s="812">
        <f>'Primer Ingreso'!Q17/Admisión!Q18</f>
        <v>0.70512820512820518</v>
      </c>
      <c r="R18" s="303">
        <f>'Primer Ingreso'!R17/Admisión!R18</f>
        <v>0.93939393939393945</v>
      </c>
      <c r="S18" s="304">
        <f>'Primer Ingreso'!S17/Admisión!S18</f>
        <v>0.71951219512195119</v>
      </c>
      <c r="T18" s="812">
        <f>'Primer Ingreso'!T17/Admisión!T18</f>
        <v>0.78260869565217395</v>
      </c>
      <c r="U18" s="303">
        <f>'Primer Ingreso'!U17/Admisión!U18</f>
        <v>0.81818181818181823</v>
      </c>
      <c r="V18" s="304">
        <f>'Primer Ingreso'!V17/Admisión!V18</f>
        <v>0.75</v>
      </c>
      <c r="W18" s="809">
        <f>'Primer Ingreso'!W17/Admisión!W18</f>
        <v>0.76800000000000002</v>
      </c>
      <c r="X18" s="628">
        <f>'Primer Ingreso'!X17/Admisión!$X$18</f>
        <v>0.94230769230769229</v>
      </c>
      <c r="Y18" s="628">
        <f>'Primer Ingreso'!Y17/Admisión!$Y$18</f>
        <v>0.7589285714285714</v>
      </c>
      <c r="Z18" s="812">
        <f>'Primer Ingreso'!Z17/Admisión!$Z$18</f>
        <v>0.81707317073170727</v>
      </c>
      <c r="AA18" s="628">
        <f>'Primer Ingreso'!AA17/Admisión!AA18</f>
        <v>0.83333333333333337</v>
      </c>
      <c r="AB18" s="628">
        <f>'Primer Ingreso'!AB17/Admisión!AB18</f>
        <v>0.9</v>
      </c>
      <c r="AC18" s="812">
        <f>'Primer Ingreso'!AC17/Admisión!AC18</f>
        <v>0.88235294117647056</v>
      </c>
      <c r="AD18" s="628">
        <f>'Primer Ingreso'!AD17/Admisión!AD18</f>
        <v>0.90625</v>
      </c>
      <c r="AE18" s="628">
        <f>'Primer Ingreso'!AE17/Admisión!AE18</f>
        <v>0.82677165354330706</v>
      </c>
      <c r="AF18" s="812">
        <f>'Primer Ingreso'!AF17/Admisión!AF18</f>
        <v>0.84276729559748431</v>
      </c>
      <c r="AG18" s="628">
        <f>'Primer Ingreso'!AG17/Admisión!AG18</f>
        <v>1</v>
      </c>
      <c r="AH18" s="628">
        <f>'Primer Ingreso'!AH17/Admisión!AH18</f>
        <v>0.76984126984126988</v>
      </c>
      <c r="AI18" s="812">
        <f>'Primer Ingreso'!AI17/Admisión!AI18</f>
        <v>0.81645569620253167</v>
      </c>
    </row>
    <row r="19" spans="1:35" s="151" customFormat="1" ht="6.75" customHeight="1" x14ac:dyDescent="0.25">
      <c r="A19" s="279"/>
      <c r="B19" s="158"/>
      <c r="C19" s="133"/>
      <c r="D19" s="131"/>
      <c r="E19" s="134"/>
      <c r="F19" s="133"/>
      <c r="G19" s="131"/>
      <c r="H19" s="134"/>
      <c r="I19" s="133"/>
      <c r="J19" s="131"/>
      <c r="K19" s="134"/>
      <c r="L19" s="133"/>
      <c r="M19" s="131"/>
      <c r="N19" s="134"/>
      <c r="O19" s="133"/>
      <c r="P19" s="131"/>
      <c r="Q19" s="134"/>
      <c r="R19" s="131"/>
      <c r="S19" s="159"/>
      <c r="T19" s="134"/>
      <c r="U19" s="131"/>
      <c r="V19" s="159"/>
      <c r="W19" s="134"/>
      <c r="X19" s="280"/>
      <c r="AA19" s="280"/>
      <c r="AD19" s="280"/>
      <c r="AG19" s="280"/>
    </row>
    <row r="20" spans="1:35" s="151" customFormat="1" ht="15" x14ac:dyDescent="0.25">
      <c r="A20" s="13"/>
      <c r="B20" s="544" t="s">
        <v>363</v>
      </c>
      <c r="C20" s="570">
        <f>'Primer Ingreso'!C19/Admisión!C20</f>
        <v>1.0119047619047619</v>
      </c>
      <c r="D20" s="570">
        <f>'Primer Ingreso'!D19/Admisión!D20</f>
        <v>0.71544715447154472</v>
      </c>
      <c r="E20" s="810">
        <f>'Primer Ingreso'!E19/Admisión!E20</f>
        <v>0.83574879227053145</v>
      </c>
      <c r="F20" s="570"/>
      <c r="G20" s="570">
        <f>'Primer Ingreso'!G19/Admisión!G20</f>
        <v>0.8165137614678899</v>
      </c>
      <c r="H20" s="810">
        <f>'Primer Ingreso'!H19/Admisión!H20</f>
        <v>0.8165137614678899</v>
      </c>
      <c r="I20" s="570">
        <f>'Primer Ingreso'!I19/Admisión!I20</f>
        <v>0.98529411764705888</v>
      </c>
      <c r="J20" s="570">
        <f>'Primer Ingreso'!J19/Admisión!J20</f>
        <v>0.76223776223776218</v>
      </c>
      <c r="K20" s="810">
        <f>'Primer Ingreso'!K19/Admisión!K20</f>
        <v>0.83412322274881512</v>
      </c>
      <c r="L20" s="570">
        <f>'Primer Ingreso'!L19/Admisión!L20</f>
        <v>0.9107142857142857</v>
      </c>
      <c r="M20" s="570">
        <f>'Primer Ingreso'!M19/Admisión!M20</f>
        <v>0.6992481203007519</v>
      </c>
      <c r="N20" s="810">
        <f>'Primer Ingreso'!N19/Admisión!N20</f>
        <v>0.76190476190476186</v>
      </c>
      <c r="O20" s="570">
        <f>'Primer Ingreso'!O19/Admisión!O20</f>
        <v>0.96721311475409832</v>
      </c>
      <c r="P20" s="570">
        <f>'Primer Ingreso'!P19/Admisión!P20</f>
        <v>0.78453038674033149</v>
      </c>
      <c r="Q20" s="810">
        <f>'Primer Ingreso'!Q19/Admisión!Q20</f>
        <v>0.83057851239669422</v>
      </c>
      <c r="R20" s="571">
        <f>'Primer Ingreso'!R19/Admisión!R20</f>
        <v>0.94117647058823528</v>
      </c>
      <c r="S20" s="571">
        <f>'Primer Ingreso'!S19/Admisión!S20</f>
        <v>0.7409326424870466</v>
      </c>
      <c r="T20" s="811">
        <f>'Primer Ingreso'!T19/Admisión!T20</f>
        <v>0.80215827338129497</v>
      </c>
      <c r="U20" s="571">
        <f>'Primer Ingreso'!U19/Admisión!U20</f>
        <v>0.890625</v>
      </c>
      <c r="V20" s="571">
        <f>'Primer Ingreso'!V19/Admisión!V20</f>
        <v>0.75502008032128509</v>
      </c>
      <c r="W20" s="813">
        <f>'Primer Ingreso'!W19/Admisión!W20</f>
        <v>0.80106100795755963</v>
      </c>
      <c r="X20" s="571">
        <f>'Primer Ingreso'!X19/Admisión!$X$20</f>
        <v>0.94230769230769229</v>
      </c>
      <c r="Y20" s="571">
        <f>'Primer Ingreso'!Y19/Admisión!$Y$20</f>
        <v>0.72413793103448276</v>
      </c>
      <c r="Z20" s="814">
        <f>'Primer Ingreso'!Z19/Admisión!$Z$20</f>
        <v>0.74890829694323147</v>
      </c>
      <c r="AA20" s="571">
        <f>'Primer Ingreso'!AA19/Admisión!AA20</f>
        <v>0.83333333333333337</v>
      </c>
      <c r="AB20" s="571">
        <f>'Primer Ingreso'!AB19/Admisión!AB20</f>
        <v>0.80689655172413788</v>
      </c>
      <c r="AC20" s="815">
        <f>'Primer Ingreso'!AC19/Admisión!AC20</f>
        <v>0.80891719745222934</v>
      </c>
      <c r="AD20" s="571">
        <f>'Primer Ingreso'!AD19/Admisión!AD20</f>
        <v>0.90625</v>
      </c>
      <c r="AE20" s="571">
        <f>'Primer Ingreso'!AE19/Admisión!AE20</f>
        <v>0.79325842696629212</v>
      </c>
      <c r="AF20" s="815">
        <f>'Primer Ingreso'!AF19/Admisión!AF20</f>
        <v>0.80083857442348005</v>
      </c>
      <c r="AG20" s="571">
        <f>'Primer Ingreso'!AG19/Admisión!AG20</f>
        <v>1</v>
      </c>
      <c r="AH20" s="571">
        <f>'Primer Ingreso'!AH19/Admisión!AH20</f>
        <v>0.78837209302325584</v>
      </c>
      <c r="AI20" s="815">
        <f>'Primer Ingreso'!AI19/Admisión!AI20</f>
        <v>0.80303030303030298</v>
      </c>
    </row>
    <row r="21" spans="1:35" x14ac:dyDescent="0.2">
      <c r="A21" s="160"/>
      <c r="R21" s="149"/>
      <c r="S21" s="149"/>
      <c r="T21" s="149"/>
    </row>
    <row r="22" spans="1:35" ht="15" x14ac:dyDescent="0.2">
      <c r="B22" s="283"/>
      <c r="C22" s="2676" t="s">
        <v>928</v>
      </c>
      <c r="D22" s="2676"/>
      <c r="E22" s="2676"/>
      <c r="F22" s="2676"/>
      <c r="G22" s="2676"/>
      <c r="H22" s="2676"/>
      <c r="I22" s="2676"/>
      <c r="J22" s="2676"/>
      <c r="K22" s="2676"/>
      <c r="L22" s="2676"/>
      <c r="M22" s="2676"/>
      <c r="R22" s="149"/>
      <c r="S22" s="149"/>
      <c r="T22" s="149"/>
    </row>
    <row r="23" spans="1:35" ht="31.5" customHeight="1" x14ac:dyDescent="0.2">
      <c r="B23" s="13"/>
      <c r="C23" s="548">
        <v>2011</v>
      </c>
      <c r="D23" s="548">
        <v>2012</v>
      </c>
      <c r="E23" s="548">
        <v>2013</v>
      </c>
      <c r="F23" s="548">
        <v>2014</v>
      </c>
      <c r="G23" s="548">
        <v>2015</v>
      </c>
      <c r="H23" s="548">
        <v>2016</v>
      </c>
      <c r="I23" s="548">
        <v>2017</v>
      </c>
      <c r="J23" s="548">
        <v>2018</v>
      </c>
      <c r="K23" s="548">
        <v>2019</v>
      </c>
      <c r="L23" s="548">
        <v>2020</v>
      </c>
      <c r="M23" s="2094">
        <v>2021</v>
      </c>
      <c r="R23" s="149"/>
      <c r="S23" s="149"/>
      <c r="T23" s="149"/>
    </row>
    <row r="24" spans="1:35" ht="15" x14ac:dyDescent="0.2">
      <c r="B24" s="627" t="s">
        <v>690</v>
      </c>
      <c r="C24" s="314">
        <f>'Primer Ingreso'!C24/Admisión!C24</f>
        <v>1</v>
      </c>
      <c r="D24" s="314">
        <f>'Primer Ingreso'!D24/Admisión!D24</f>
        <v>0.90909090909090906</v>
      </c>
      <c r="E24" s="314">
        <f>'Primer Ingreso'!E24/Admisión!E24</f>
        <v>1.0833333333333333</v>
      </c>
      <c r="F24" s="314">
        <f>'Primer Ingreso'!F24/Admisión!F24</f>
        <v>0.85964912280701755</v>
      </c>
      <c r="G24" s="573">
        <f>'Primer Ingreso'!G24/Admisión!G24</f>
        <v>0.86075949367088611</v>
      </c>
      <c r="H24" s="304">
        <f>'Primer Ingreso'!H24/Admisión!H24</f>
        <v>0.82539682539682535</v>
      </c>
      <c r="I24" s="304">
        <f>'Primer Ingreso'!I24/Admisión!H24</f>
        <v>0.82539682539682535</v>
      </c>
      <c r="J24" s="304">
        <f>'Primer Ingreso'!J24/Admisión!J24</f>
        <v>0.74</v>
      </c>
      <c r="K24" s="304">
        <f>'Primer Ingreso'!K24/Admisión!K24</f>
        <v>0.7678571428571429</v>
      </c>
      <c r="L24" s="304">
        <f>'Primer Ingreso'!L24/Admisión!L24</f>
        <v>0.76744186046511631</v>
      </c>
      <c r="M24" s="549">
        <f>'Primer Ingreso'!M24/Admisión!M24</f>
        <v>0.86363636363636365</v>
      </c>
      <c r="R24" s="149"/>
      <c r="S24" s="149"/>
      <c r="T24" s="149"/>
    </row>
    <row r="25" spans="1:35" ht="15" x14ac:dyDescent="0.2">
      <c r="B25" s="627" t="s">
        <v>1509</v>
      </c>
      <c r="C25" s="314"/>
      <c r="D25" s="314"/>
      <c r="E25" s="314"/>
      <c r="F25" s="314"/>
      <c r="G25" s="573"/>
      <c r="H25" s="304"/>
      <c r="I25" s="304">
        <f>'Primer Ingreso'!I25/Admisión!I25</f>
        <v>0.77631578947368418</v>
      </c>
      <c r="J25" s="304">
        <f>'Primer Ingreso'!J25/Admisión!J25</f>
        <v>0.64615384615384619</v>
      </c>
      <c r="K25" s="304">
        <f>'Primer Ingreso'!K25/Admisión!K25</f>
        <v>0.72222222222222221</v>
      </c>
      <c r="L25" s="304">
        <f>'Primer Ingreso'!L25/Admisión!L25</f>
        <v>0.85185185185185186</v>
      </c>
      <c r="M25" s="549">
        <f>'Primer Ingreso'!M25/Admisión!M25</f>
        <v>0.82258064516129037</v>
      </c>
      <c r="R25" s="149"/>
      <c r="S25" s="149"/>
      <c r="T25" s="149"/>
    </row>
    <row r="26" spans="1:35" ht="15" x14ac:dyDescent="0.2">
      <c r="B26" s="627" t="s">
        <v>1951</v>
      </c>
      <c r="C26" s="314"/>
      <c r="D26" s="314"/>
      <c r="E26" s="314"/>
      <c r="F26" s="314"/>
      <c r="G26" s="573"/>
      <c r="H26" s="304"/>
      <c r="I26" s="304"/>
      <c r="J26" s="304">
        <f>'Primer Ingreso'!J26/Admisión!J26</f>
        <v>0.65116279069767447</v>
      </c>
      <c r="K26" s="304">
        <f>'Primer Ingreso'!K26/Admisión!K26</f>
        <v>0.76119402985074625</v>
      </c>
      <c r="L26" s="304">
        <f>'Primer Ingreso'!L26/Admisión!L26</f>
        <v>0.73913043478260865</v>
      </c>
      <c r="M26" s="549">
        <f>'Primer Ingreso'!M26/Admisión!M26</f>
        <v>0.73529411764705888</v>
      </c>
      <c r="R26" s="149"/>
      <c r="S26" s="149"/>
      <c r="T26" s="149"/>
    </row>
    <row r="27" spans="1:35" ht="15" customHeight="1" x14ac:dyDescent="0.2">
      <c r="B27" s="627" t="s">
        <v>692</v>
      </c>
      <c r="C27" s="314">
        <f>'Primer Ingreso'!C27/Admisión!C27</f>
        <v>0.83582089552238803</v>
      </c>
      <c r="D27" s="314">
        <f>'Primer Ingreso'!D27/Admisión!D27</f>
        <v>0.66666666666666663</v>
      </c>
      <c r="E27" s="314">
        <f>'Primer Ingreso'!E27/Admisión!E27</f>
        <v>0.7432432432432432</v>
      </c>
      <c r="F27" s="314">
        <f>'Primer Ingreso'!F27/Admisión!F27</f>
        <v>0.71212121212121215</v>
      </c>
      <c r="G27" s="573">
        <f>'Primer Ingreso'!G27/Admisión!G27</f>
        <v>0.91764705882352937</v>
      </c>
      <c r="H27" s="304">
        <f>'Primer Ingreso'!H27/Admisión!H27</f>
        <v>0.81</v>
      </c>
      <c r="I27" s="304">
        <f>'Primer Ingreso'!I27/Admisión!I27</f>
        <v>0.86486486486486491</v>
      </c>
      <c r="J27" s="304">
        <f>'Primer Ingreso'!J27/Admisión!J27</f>
        <v>0.65384615384615385</v>
      </c>
      <c r="K27" s="304">
        <f>'Primer Ingreso'!K27/Admisión!K27</f>
        <v>0.77551020408163263</v>
      </c>
      <c r="L27" s="304">
        <f>'Primer Ingreso'!L27/Admisión!L27</f>
        <v>0.70370370370370372</v>
      </c>
      <c r="M27" s="549">
        <f>'Primer Ingreso'!M27/Admisión!M27</f>
        <v>0.86956521739130432</v>
      </c>
      <c r="R27" s="149"/>
      <c r="S27" s="149"/>
      <c r="T27" s="149"/>
    </row>
    <row r="28" spans="1:35" ht="15" customHeight="1" x14ac:dyDescent="0.2">
      <c r="B28" s="627" t="s">
        <v>1510</v>
      </c>
      <c r="C28" s="314"/>
      <c r="D28" s="314"/>
      <c r="E28" s="314"/>
      <c r="F28" s="314"/>
      <c r="G28" s="573"/>
      <c r="H28" s="304"/>
      <c r="I28" s="304">
        <f>'Primer Ingreso'!I28/Admisión!I28</f>
        <v>0.79487179487179482</v>
      </c>
      <c r="J28" s="304">
        <f>'Primer Ingreso'!J28/Admisión!J28</f>
        <v>0.76923076923076927</v>
      </c>
      <c r="K28" s="304">
        <f>'Primer Ingreso'!K28/Admisión!K28</f>
        <v>0.82608695652173914</v>
      </c>
      <c r="L28" s="304">
        <f>'Primer Ingreso'!L28/Admisión!L28</f>
        <v>0.81632653061224492</v>
      </c>
      <c r="M28" s="549">
        <f>'Primer Ingreso'!M28/Admisión!M28</f>
        <v>0.7592592592592593</v>
      </c>
      <c r="R28" s="149"/>
      <c r="S28" s="149"/>
      <c r="T28" s="149"/>
    </row>
    <row r="29" spans="1:35" ht="15" customHeight="1" x14ac:dyDescent="0.2">
      <c r="B29" s="627" t="s">
        <v>1953</v>
      </c>
      <c r="C29" s="314"/>
      <c r="D29" s="314"/>
      <c r="E29" s="314"/>
      <c r="F29" s="314"/>
      <c r="G29" s="573"/>
      <c r="H29" s="304"/>
      <c r="I29" s="304"/>
      <c r="J29" s="304">
        <f>'Primer Ingreso'!J29/Admisión!J29</f>
        <v>0.875</v>
      </c>
      <c r="K29" s="304">
        <f>'Primer Ingreso'!K29/Admisión!K29</f>
        <v>0.8666666666666667</v>
      </c>
      <c r="L29" s="304">
        <f>'Primer Ingreso'!L29/Admisión!L29</f>
        <v>0.81632653061224492</v>
      </c>
      <c r="M29" s="549">
        <f>'Primer Ingreso'!M29/Admisión!M29</f>
        <v>0.78846153846153844</v>
      </c>
      <c r="R29" s="149"/>
      <c r="S29" s="149"/>
      <c r="T29" s="149"/>
    </row>
    <row r="30" spans="1:35" ht="15" x14ac:dyDescent="0.2">
      <c r="B30" s="627" t="s">
        <v>691</v>
      </c>
      <c r="C30" s="314"/>
      <c r="D30" s="314"/>
      <c r="E30" s="314">
        <f>'Primer Ingreso'!E30/Admisión!E30</f>
        <v>0.81818181818181823</v>
      </c>
      <c r="F30" s="314">
        <f>'Primer Ingreso'!F30/Admisión!F30</f>
        <v>0.72</v>
      </c>
      <c r="G30" s="573">
        <f>'Primer Ingreso'!G30/Admisión!G30</f>
        <v>0.6428571428571429</v>
      </c>
      <c r="H30" s="304">
        <f>'Primer Ingreso'!H30/Admisión!H30</f>
        <v>0.72972972972972971</v>
      </c>
      <c r="I30" s="304">
        <f>'Primer Ingreso'!I30/Admisión!I30</f>
        <v>0.67391304347826086</v>
      </c>
      <c r="J30" s="304">
        <f>'Primer Ingreso'!J30/Admisión!J30</f>
        <v>0.78378378378378377</v>
      </c>
      <c r="K30" s="304">
        <f>'Primer Ingreso'!K30/Admisión!K30</f>
        <v>0.88235294117647056</v>
      </c>
      <c r="L30" s="304">
        <f>'Primer Ingreso'!L30/Admisión!L30</f>
        <v>0.83783783783783783</v>
      </c>
      <c r="M30" s="549">
        <f>'Primer Ingreso'!M30/Admisión!M30</f>
        <v>0.64583333333333337</v>
      </c>
      <c r="R30" s="149"/>
      <c r="S30" s="149"/>
      <c r="T30" s="149"/>
    </row>
    <row r="31" spans="1:35" ht="15" x14ac:dyDescent="0.2">
      <c r="B31" s="627" t="s">
        <v>225</v>
      </c>
      <c r="C31" s="314">
        <f>'Primer Ingreso'!C31/Admisión!C31</f>
        <v>0.71604938271604934</v>
      </c>
      <c r="D31" s="314">
        <f>'Primer Ingreso'!D31/Admisión!D31</f>
        <v>0.89189189189189189</v>
      </c>
      <c r="E31" s="314">
        <f>'Primer Ingreso'!E31/Admisión!E31</f>
        <v>0.76119402985074625</v>
      </c>
      <c r="F31" s="314">
        <f>'Primer Ingreso'!F31/Admisión!F31</f>
        <v>0.73170731707317072</v>
      </c>
      <c r="G31" s="573">
        <f>'Primer Ingreso'!G31/Admisión!G31</f>
        <v>0.74</v>
      </c>
      <c r="H31" s="304">
        <f>'Primer Ingreso'!H31/Admisión!H31</f>
        <v>0.80769230769230771</v>
      </c>
      <c r="I31" s="304">
        <f>'Primer Ingreso'!I31/Admisión!I31</f>
        <v>0.82278481012658233</v>
      </c>
      <c r="J31" s="304">
        <f>'Primer Ingreso'!J31/Admisión!J31</f>
        <v>0.81355932203389836</v>
      </c>
      <c r="K31" s="304">
        <f>'Primer Ingreso'!K31/Admisión!K31</f>
        <v>0.89552238805970152</v>
      </c>
      <c r="L31" s="304">
        <f>'Primer Ingreso'!L31/Admisión!L31</f>
        <v>0.84722222222222221</v>
      </c>
      <c r="M31" s="549">
        <f>'Primer Ingreso'!M31/Admisión!M31</f>
        <v>0.91176470588235292</v>
      </c>
      <c r="R31" s="149"/>
      <c r="S31" s="149"/>
      <c r="T31" s="149"/>
    </row>
    <row r="32" spans="1:35" ht="15" x14ac:dyDescent="0.2">
      <c r="B32" s="627" t="s">
        <v>1952</v>
      </c>
      <c r="C32" s="314"/>
      <c r="D32" s="314"/>
      <c r="E32" s="314"/>
      <c r="F32" s="314"/>
      <c r="G32" s="573"/>
      <c r="H32" s="304"/>
      <c r="I32" s="304"/>
      <c r="J32" s="304">
        <f>'Primer Ingreso'!J32/Admisión!J32</f>
        <v>0.83823529411764708</v>
      </c>
      <c r="K32" s="304">
        <f>'Primer Ingreso'!K32/Admisión!K32</f>
        <v>0.8571428571428571</v>
      </c>
      <c r="L32" s="304">
        <f>'Primer Ingreso'!L32/Admisión!L32</f>
        <v>0.84</v>
      </c>
      <c r="M32" s="549">
        <f>'Primer Ingreso'!M32/Admisión!M32</f>
        <v>0.8571428571428571</v>
      </c>
      <c r="R32" s="149"/>
      <c r="S32" s="149"/>
      <c r="T32" s="149"/>
    </row>
    <row r="33" spans="1:20" ht="15" x14ac:dyDescent="0.2">
      <c r="A33" s="110"/>
      <c r="B33" s="281"/>
      <c r="C33" s="284"/>
      <c r="D33" s="284"/>
      <c r="E33" s="284"/>
      <c r="F33" s="284"/>
      <c r="G33" s="284"/>
      <c r="H33" s="134"/>
      <c r="I33" s="13"/>
      <c r="J33" s="289"/>
      <c r="K33" s="13"/>
      <c r="L33" s="787"/>
      <c r="R33" s="149"/>
      <c r="S33" s="149"/>
      <c r="T33" s="149"/>
    </row>
    <row r="34" spans="1:20" ht="15" customHeight="1" x14ac:dyDescent="0.2">
      <c r="B34" s="550" t="s">
        <v>1205</v>
      </c>
      <c r="C34" s="314">
        <f>'Primer Ingreso'!C34/Admisión!C34</f>
        <v>1</v>
      </c>
      <c r="D34" s="314">
        <f>'Primer Ingreso'!D34/Admisión!D34</f>
        <v>0.90909090909090906</v>
      </c>
      <c r="E34" s="314">
        <f>'Primer Ingreso'!E34/Admisión!E34</f>
        <v>1.0833333333333333</v>
      </c>
      <c r="F34" s="314">
        <f>'Primer Ingreso'!F34/Admisión!F34</f>
        <v>0.85964912280701755</v>
      </c>
      <c r="G34" s="573">
        <f>'Primer Ingreso'!G34/Admisión!G34</f>
        <v>0.86075949367088611</v>
      </c>
      <c r="H34" s="304">
        <f>'Primer Ingreso'!H34/Admisión!H34</f>
        <v>0.82539682539682535</v>
      </c>
      <c r="I34" s="304">
        <f>'Primer Ingreso'!I34/Admisión!I34</f>
        <v>0.79856115107913672</v>
      </c>
      <c r="J34" s="304">
        <f>'Primer Ingreso'!J34/Admisión!$J$34</f>
        <v>0.67721518987341767</v>
      </c>
      <c r="K34" s="304">
        <f>'Primer Ingreso'!K34/Admisión!K34</f>
        <v>0.74871794871794872</v>
      </c>
      <c r="L34" s="304">
        <f>'Primer Ingreso'!L34/Admisión!L34</f>
        <v>0.7831325301204819</v>
      </c>
      <c r="M34" s="549">
        <f>'Primer Ingreso'!M34/Admisión!M34</f>
        <v>0.78947368421052633</v>
      </c>
      <c r="R34" s="149"/>
      <c r="S34" s="149"/>
      <c r="T34" s="149"/>
    </row>
    <row r="35" spans="1:20" ht="15" x14ac:dyDescent="0.2">
      <c r="B35" s="550" t="s">
        <v>1206</v>
      </c>
      <c r="C35" s="314">
        <f>'Primer Ingreso'!C35/Admisión!C35</f>
        <v>0.83582089552238803</v>
      </c>
      <c r="D35" s="314">
        <f>'Primer Ingreso'!D35/Admisión!D35</f>
        <v>0.66666666666666663</v>
      </c>
      <c r="E35" s="314">
        <f>'Primer Ingreso'!E35/Admisión!E35</f>
        <v>0.7432432432432432</v>
      </c>
      <c r="F35" s="314">
        <f>'Primer Ingreso'!F35/Admisión!F35</f>
        <v>0.71212121212121215</v>
      </c>
      <c r="G35" s="573">
        <f>'Primer Ingreso'!G35/Admisión!G35</f>
        <v>0.91764705882352937</v>
      </c>
      <c r="H35" s="304">
        <f>'Primer Ingreso'!H35/Admisión!H35</f>
        <v>0.81</v>
      </c>
      <c r="I35" s="304">
        <f>'Primer Ingreso'!I35/Admisión!I35</f>
        <v>0.84070796460176989</v>
      </c>
      <c r="J35" s="304">
        <f>'Primer Ingreso'!J35/Admisión!J35</f>
        <v>0.75</v>
      </c>
      <c r="K35" s="304">
        <f>'Primer Ingreso'!K35/Admisión!K35</f>
        <v>0.8214285714285714</v>
      </c>
      <c r="L35" s="304">
        <f>'Primer Ingreso'!L35/Admisión!L35</f>
        <v>0.77631578947368418</v>
      </c>
      <c r="M35" s="549">
        <f>'Primer Ingreso'!M35/Admisión!M35</f>
        <v>0.80263157894736847</v>
      </c>
      <c r="R35" s="149"/>
      <c r="S35" s="149"/>
      <c r="T35" s="149"/>
    </row>
    <row r="36" spans="1:20" ht="15" x14ac:dyDescent="0.2">
      <c r="B36" s="550" t="s">
        <v>1207</v>
      </c>
      <c r="C36" s="314">
        <f>'Primer Ingreso'!C36/Admisión!C36</f>
        <v>0.71604938271604934</v>
      </c>
      <c r="D36" s="314">
        <f>'Primer Ingreso'!D36/Admisión!D36</f>
        <v>0.89189189189189189</v>
      </c>
      <c r="E36" s="314">
        <f>'Primer Ingreso'!E36/Admisión!E36</f>
        <v>0.7752808988764045</v>
      </c>
      <c r="F36" s="314">
        <f>'Primer Ingreso'!F36/Admisión!F36</f>
        <v>0.72727272727272729</v>
      </c>
      <c r="G36" s="573">
        <f>'Primer Ingreso'!G36/Admisión!G36</f>
        <v>0.70512820512820518</v>
      </c>
      <c r="H36" s="304">
        <f>'Primer Ingreso'!H36/Admisión!H36</f>
        <v>0.78260869565217395</v>
      </c>
      <c r="I36" s="304">
        <f>'Primer Ingreso'!I36/Admisión!I36</f>
        <v>0.76800000000000002</v>
      </c>
      <c r="J36" s="304">
        <f>'Primer Ingreso'!J36/Admisión!J36</f>
        <v>0.81707317073170727</v>
      </c>
      <c r="K36" s="304">
        <f>'Primer Ingreso'!K36/Admisión!K36</f>
        <v>0.88235294117647056</v>
      </c>
      <c r="L36" s="304">
        <f>'Primer Ingreso'!L36/Admisión!L36</f>
        <v>0.84276729559748431</v>
      </c>
      <c r="M36" s="549">
        <f>'Primer Ingreso'!M36/Admisión!M36</f>
        <v>0.81645569620253167</v>
      </c>
      <c r="R36" s="149"/>
      <c r="S36" s="149"/>
      <c r="T36" s="149"/>
    </row>
    <row r="37" spans="1:20" ht="15" x14ac:dyDescent="0.2">
      <c r="B37" s="550" t="s">
        <v>363</v>
      </c>
      <c r="C37" s="314">
        <f>'Primer Ingreso'!C37/Admisión!C37</f>
        <v>0.83574879227053145</v>
      </c>
      <c r="D37" s="314">
        <f>'Primer Ingreso'!D37/Admisión!D37</f>
        <v>0.8165137614678899</v>
      </c>
      <c r="E37" s="314">
        <f>'Primer Ingreso'!E37/Admisión!E37</f>
        <v>0.83412322274881512</v>
      </c>
      <c r="F37" s="314">
        <f>'Primer Ingreso'!F37/Admisión!F37</f>
        <v>0.76190476190476186</v>
      </c>
      <c r="G37" s="314">
        <f>'Primer Ingreso'!G37/Admisión!G37</f>
        <v>0.83057851239669422</v>
      </c>
      <c r="H37" s="304">
        <f>'Primer Ingreso'!H37/Admisión!H37</f>
        <v>0.80215827338129497</v>
      </c>
      <c r="I37" s="304">
        <f>'Primer Ingreso'!I37/Admisión!I37</f>
        <v>0.80106100795755963</v>
      </c>
      <c r="J37" s="304">
        <f>'Primer Ingreso'!J37/Admisión!J37</f>
        <v>0.74890829694323147</v>
      </c>
      <c r="K37" s="304">
        <f>'Primer Ingreso'!K37/Admisión!K37</f>
        <v>0.80891719745222934</v>
      </c>
      <c r="L37" s="304">
        <f>'Primer Ingreso'!L37/Admisión!L37</f>
        <v>0.80083857442348005</v>
      </c>
      <c r="M37" s="549">
        <f>'Primer Ingreso'!M37/Admisión!M37</f>
        <v>0.80303030303030298</v>
      </c>
      <c r="R37" s="149"/>
      <c r="S37" s="149"/>
      <c r="T37" s="149"/>
    </row>
    <row r="38" spans="1:20" s="110" customFormat="1" ht="9" customHeight="1" x14ac:dyDescent="0.2">
      <c r="B38" s="281"/>
      <c r="C38" s="286"/>
      <c r="D38" s="286"/>
      <c r="E38" s="286"/>
      <c r="F38" s="286"/>
      <c r="G38" s="286"/>
      <c r="H38" s="286"/>
      <c r="I38" s="286"/>
      <c r="J38" s="286"/>
      <c r="K38" s="286"/>
      <c r="L38" s="286"/>
      <c r="M38" s="286"/>
      <c r="N38" s="148"/>
    </row>
    <row r="39" spans="1:20" ht="15" x14ac:dyDescent="0.2">
      <c r="B39" s="544" t="s">
        <v>363</v>
      </c>
      <c r="C39" s="314">
        <f>'Primer Ingreso'!C39/Admisión!C39</f>
        <v>0.83574879227053145</v>
      </c>
      <c r="D39" s="314">
        <f>'Primer Ingreso'!D39/Admisión!D39</f>
        <v>0.8165137614678899</v>
      </c>
      <c r="E39" s="314">
        <f>'Primer Ingreso'!E39/Admisión!E39</f>
        <v>0.83412322274881512</v>
      </c>
      <c r="F39" s="314">
        <f>'Primer Ingreso'!F39/Admisión!F39</f>
        <v>0.76190476190476186</v>
      </c>
      <c r="G39" s="573">
        <f>'Primer Ingreso'!G39/Admisión!G39</f>
        <v>0.83057851239669422</v>
      </c>
      <c r="H39" s="304">
        <f>'Primer Ingreso'!H39/Admisión!H39</f>
        <v>0.80215827338129497</v>
      </c>
      <c r="I39" s="304">
        <f>'Primer Ingreso'!I39/Admisión!I39</f>
        <v>0.80106100795755963</v>
      </c>
      <c r="J39" s="304">
        <f>'Primer Ingreso'!J39/Admisión!J39</f>
        <v>0.74890829694323147</v>
      </c>
      <c r="K39" s="304">
        <f>'Primer Ingreso'!K39/Admisión!K39</f>
        <v>0.80891719745222934</v>
      </c>
      <c r="L39" s="304">
        <f>'Primer Ingreso'!L39/Admisión!L39</f>
        <v>0.80083857442348005</v>
      </c>
      <c r="M39" s="549">
        <f>'Primer Ingreso'!M39/Admisión!M39</f>
        <v>0.80303030303030298</v>
      </c>
      <c r="O39" s="150"/>
      <c r="P39" s="150"/>
      <c r="Q39" s="150"/>
      <c r="R39" s="150"/>
      <c r="S39" s="150"/>
      <c r="T39" s="149"/>
    </row>
    <row r="40" spans="1:20" s="151" customFormat="1" ht="14.25" x14ac:dyDescent="0.2">
      <c r="A40" s="162" t="str">
        <f>A15</f>
        <v>Fuente: Elaborado con base en el Archivo General de Alumnos, Dirección de Sistemas Escolares, Departamento de Registro Escolar. Octava semana del trimestre 21-Otoño.</v>
      </c>
      <c r="B40" s="161"/>
      <c r="C40" s="153"/>
      <c r="D40" s="153"/>
      <c r="E40" s="35"/>
      <c r="F40" s="153"/>
      <c r="G40" s="153"/>
      <c r="H40" s="153"/>
      <c r="R40" s="153"/>
      <c r="S40" s="153"/>
      <c r="T40" s="153"/>
    </row>
    <row r="42" spans="1:20" x14ac:dyDescent="0.2">
      <c r="B42" s="150"/>
      <c r="C42" s="149"/>
      <c r="D42" s="149"/>
      <c r="E42" s="149"/>
      <c r="F42" s="149"/>
    </row>
    <row r="43" spans="1:20" x14ac:dyDescent="0.2">
      <c r="F43" s="1120"/>
    </row>
  </sheetData>
  <sheetProtection algorithmName="SHA-512" hashValue="QZ7hxHXtxyP7IZV5ZcDPU4K08hLbQtX7f7ztirkC0YAH5utXmAdAn8OaT+7Qb0Dr54mQ4tkv5gnagMlmOhSJvA==" saltValue="PQY6TzGyyT2GgVzRWTqyYw==" spinCount="100000" sheet="1" objects="1" scenarios="1"/>
  <mergeCells count="17">
    <mergeCell ref="A6:A8"/>
    <mergeCell ref="A9:A11"/>
    <mergeCell ref="A12:A14"/>
    <mergeCell ref="A4:A5"/>
    <mergeCell ref="B4:B5"/>
    <mergeCell ref="AG4:AI4"/>
    <mergeCell ref="C22:M22"/>
    <mergeCell ref="AD4:AF4"/>
    <mergeCell ref="AA4:AC4"/>
    <mergeCell ref="X4:Z4"/>
    <mergeCell ref="U4:W4"/>
    <mergeCell ref="O4:Q4"/>
    <mergeCell ref="R4:T4"/>
    <mergeCell ref="L4:N4"/>
    <mergeCell ref="C4:E4"/>
    <mergeCell ref="F4:H4"/>
    <mergeCell ref="I4:K4"/>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S12"/>
  <sheetViews>
    <sheetView showGridLines="0" zoomScaleNormal="100" workbookViewId="0">
      <selection activeCell="AD38" sqref="AD38"/>
    </sheetView>
  </sheetViews>
  <sheetFormatPr baseColWidth="10" defaultColWidth="11.42578125" defaultRowHeight="15" x14ac:dyDescent="0.25"/>
  <cols>
    <col min="1" max="1" width="11.5703125" style="18" bestFit="1" customWidth="1"/>
    <col min="2" max="40" width="7.5703125" style="18" customWidth="1"/>
    <col min="41" max="41" width="6.5703125" style="18" customWidth="1"/>
    <col min="42" max="45" width="8" style="18" customWidth="1"/>
    <col min="46" max="16384" width="11.42578125" style="18"/>
  </cols>
  <sheetData>
    <row r="1" spans="1:45" s="149" customFormat="1" ht="12.75" x14ac:dyDescent="0.2">
      <c r="A1" s="166" t="s">
        <v>1177</v>
      </c>
      <c r="B1" s="154"/>
    </row>
    <row r="2" spans="1:45" ht="18.75" x14ac:dyDescent="0.25">
      <c r="A2" s="383" t="s">
        <v>931</v>
      </c>
      <c r="Q2" s="151"/>
      <c r="R2" s="151"/>
      <c r="S2" s="151"/>
      <c r="T2" s="151"/>
      <c r="U2" s="151"/>
      <c r="V2" s="151"/>
      <c r="W2" s="151"/>
    </row>
    <row r="3" spans="1:45" s="1304" customFormat="1" x14ac:dyDescent="0.25">
      <c r="B3" s="2683" t="s">
        <v>910</v>
      </c>
      <c r="C3" s="2683"/>
      <c r="D3" s="2683"/>
      <c r="E3" s="2683"/>
      <c r="F3" s="2683"/>
      <c r="G3" s="2683"/>
      <c r="H3" s="2683"/>
      <c r="I3" s="2683"/>
      <c r="J3" s="2683"/>
      <c r="K3" s="2683"/>
      <c r="L3" s="2683"/>
      <c r="M3" s="2683"/>
      <c r="N3" s="2683"/>
      <c r="O3" s="2683"/>
      <c r="P3" s="2683"/>
      <c r="Q3" s="2683"/>
      <c r="R3" s="2683"/>
      <c r="S3" s="2683"/>
      <c r="T3" s="2683"/>
      <c r="U3" s="2683"/>
      <c r="V3" s="2683"/>
      <c r="W3" s="2683"/>
      <c r="X3" s="2683" t="s">
        <v>911</v>
      </c>
      <c r="Y3" s="2683"/>
      <c r="Z3" s="2683"/>
      <c r="AA3" s="2683"/>
      <c r="AB3" s="2683"/>
      <c r="AC3" s="2683"/>
      <c r="AD3" s="2683"/>
      <c r="AE3" s="2683"/>
      <c r="AF3" s="2683"/>
      <c r="AG3" s="2683"/>
      <c r="AH3" s="2683"/>
      <c r="AI3" s="2683"/>
      <c r="AJ3" s="2683"/>
      <c r="AK3" s="2683"/>
      <c r="AL3" s="2683"/>
      <c r="AM3" s="2683"/>
      <c r="AN3" s="2683"/>
      <c r="AO3" s="2683"/>
      <c r="AP3" s="2683"/>
      <c r="AQ3" s="2683"/>
      <c r="AR3" s="2683"/>
      <c r="AS3" s="2683"/>
    </row>
    <row r="4" spans="1:45" s="1304" customFormat="1" x14ac:dyDescent="0.25">
      <c r="A4" s="138"/>
      <c r="B4" s="2682" t="s">
        <v>884</v>
      </c>
      <c r="C4" s="2682"/>
      <c r="D4" s="2682"/>
      <c r="E4" s="2682"/>
      <c r="F4" s="2682"/>
      <c r="G4" s="2682"/>
      <c r="H4" s="2682"/>
      <c r="I4" s="2682"/>
      <c r="J4" s="2682"/>
      <c r="K4" s="2682"/>
      <c r="L4" s="2682"/>
      <c r="M4" s="2682" t="s">
        <v>885</v>
      </c>
      <c r="N4" s="2682"/>
      <c r="O4" s="2682"/>
      <c r="P4" s="2682"/>
      <c r="Q4" s="2682"/>
      <c r="R4" s="2682"/>
      <c r="S4" s="2682"/>
      <c r="T4" s="2682"/>
      <c r="U4" s="2682"/>
      <c r="V4" s="2682"/>
      <c r="W4" s="2682"/>
      <c r="X4" s="2682" t="s">
        <v>884</v>
      </c>
      <c r="Y4" s="2682"/>
      <c r="Z4" s="2682"/>
      <c r="AA4" s="2682"/>
      <c r="AB4" s="2682"/>
      <c r="AC4" s="2682"/>
      <c r="AD4" s="2682"/>
      <c r="AE4" s="2682"/>
      <c r="AF4" s="2682"/>
      <c r="AG4" s="2682"/>
      <c r="AH4" s="2682"/>
      <c r="AI4" s="2682" t="s">
        <v>885</v>
      </c>
      <c r="AJ4" s="2682"/>
      <c r="AK4" s="2682"/>
      <c r="AL4" s="2682"/>
      <c r="AM4" s="2682"/>
      <c r="AN4" s="2682"/>
      <c r="AO4" s="2682"/>
      <c r="AP4" s="2682"/>
      <c r="AQ4" s="2682"/>
      <c r="AR4" s="2682"/>
      <c r="AS4" s="2682"/>
    </row>
    <row r="5" spans="1:45" s="1304" customFormat="1" x14ac:dyDescent="0.25">
      <c r="A5" s="138"/>
      <c r="B5" s="1314">
        <v>2011</v>
      </c>
      <c r="C5" s="1314">
        <v>2012</v>
      </c>
      <c r="D5" s="1314">
        <v>2013</v>
      </c>
      <c r="E5" s="1314">
        <v>2014</v>
      </c>
      <c r="F5" s="1314">
        <v>2015</v>
      </c>
      <c r="G5" s="1314">
        <v>2016</v>
      </c>
      <c r="H5" s="1314">
        <v>2017</v>
      </c>
      <c r="I5" s="1314">
        <v>2018</v>
      </c>
      <c r="J5" s="1314">
        <v>2019</v>
      </c>
      <c r="K5" s="1314">
        <v>2020</v>
      </c>
      <c r="L5" s="574">
        <v>2021</v>
      </c>
      <c r="M5" s="1314">
        <v>2011</v>
      </c>
      <c r="N5" s="1314">
        <v>2012</v>
      </c>
      <c r="O5" s="1314">
        <v>2013</v>
      </c>
      <c r="P5" s="1314">
        <v>2014</v>
      </c>
      <c r="Q5" s="1314">
        <v>2015</v>
      </c>
      <c r="R5" s="1314">
        <v>2016</v>
      </c>
      <c r="S5" s="1314">
        <v>2017</v>
      </c>
      <c r="T5" s="1314">
        <v>2018</v>
      </c>
      <c r="U5" s="1314">
        <v>2019</v>
      </c>
      <c r="V5" s="1314">
        <v>2020</v>
      </c>
      <c r="W5" s="574">
        <v>2021</v>
      </c>
      <c r="X5" s="1314">
        <v>2011</v>
      </c>
      <c r="Y5" s="1314">
        <v>2012</v>
      </c>
      <c r="Z5" s="1314">
        <v>2013</v>
      </c>
      <c r="AA5" s="1314">
        <v>2014</v>
      </c>
      <c r="AB5" s="1314">
        <v>2015</v>
      </c>
      <c r="AC5" s="1314">
        <v>2016</v>
      </c>
      <c r="AD5" s="1314">
        <v>2017</v>
      </c>
      <c r="AE5" s="1314">
        <v>2018</v>
      </c>
      <c r="AF5" s="1314">
        <v>2019</v>
      </c>
      <c r="AG5" s="1314">
        <v>2020</v>
      </c>
      <c r="AH5" s="574">
        <v>2021</v>
      </c>
      <c r="AI5" s="1314">
        <v>2011</v>
      </c>
      <c r="AJ5" s="1314">
        <v>2012</v>
      </c>
      <c r="AK5" s="1314">
        <v>2013</v>
      </c>
      <c r="AL5" s="1314">
        <v>2014</v>
      </c>
      <c r="AM5" s="1314">
        <v>2015</v>
      </c>
      <c r="AN5" s="1314">
        <v>2016</v>
      </c>
      <c r="AO5" s="1314">
        <v>2017</v>
      </c>
      <c r="AP5" s="1314">
        <v>2018</v>
      </c>
      <c r="AQ5" s="1314">
        <v>2019</v>
      </c>
      <c r="AR5" s="1314">
        <v>2020</v>
      </c>
      <c r="AS5" s="574">
        <v>2021</v>
      </c>
    </row>
    <row r="6" spans="1:45" s="1304" customFormat="1" x14ac:dyDescent="0.25">
      <c r="A6" s="1312" t="s">
        <v>1205</v>
      </c>
      <c r="B6" s="1309">
        <f>'Primer Ingreso por sexo'!B6/'Admisión por sexo'!B6</f>
        <v>1.1764705882352942</v>
      </c>
      <c r="C6" s="1309">
        <f>'Primer Ingreso por sexo'!C6/'Admisión por sexo'!C6</f>
        <v>0.93333333333333335</v>
      </c>
      <c r="D6" s="1309">
        <f>'Primer Ingreso por sexo'!D6/'Admisión por sexo'!D6</f>
        <v>1.3125</v>
      </c>
      <c r="E6" s="1309">
        <f>'Primer Ingreso por sexo'!E6/'Admisión por sexo'!E6</f>
        <v>0.85185185185185186</v>
      </c>
      <c r="F6" s="1309">
        <f>'Primer Ingreso por sexo'!F6/'Admisión por sexo'!F6</f>
        <v>0.93939393939393945</v>
      </c>
      <c r="G6" s="1309">
        <f>'Primer Ingreso por sexo'!G6/'Admisión por sexo'!G6</f>
        <v>0.76923076923076927</v>
      </c>
      <c r="H6" s="1309">
        <f>'Primer Ingreso por sexo'!H6/'Admisión por sexo'!H6</f>
        <v>0.78181818181818186</v>
      </c>
      <c r="I6" s="1309">
        <f>'Primer Ingreso por sexo'!I6/'Admisión por sexo'!I6</f>
        <v>0.65116279069767447</v>
      </c>
      <c r="J6" s="1309">
        <f>'Primer Ingreso por sexo'!J6/'Admisión por sexo'!J6</f>
        <v>0.75438596491228072</v>
      </c>
      <c r="K6" s="2112">
        <f>'Primer Ingreso por sexo'!K6/'Admisión por sexo'!K6</f>
        <v>0.80392156862745101</v>
      </c>
      <c r="L6" s="558">
        <f>'Primer Ingreso por sexo'!L6/'Admisión por sexo'!L6</f>
        <v>0.83783783783783783</v>
      </c>
      <c r="M6" s="1308">
        <f>'Primer Ingreso por sexo'!M6/'Admisión por sexo'!M6</f>
        <v>0.9285714285714286</v>
      </c>
      <c r="N6" s="1308">
        <f>'Primer Ingreso por sexo'!N6/'Admisión por sexo'!N6</f>
        <v>0.88888888888888884</v>
      </c>
      <c r="O6" s="1308">
        <f>'Primer Ingreso por sexo'!O6/'Admisión por sexo'!O6</f>
        <v>0.96875</v>
      </c>
      <c r="P6" s="1308">
        <f>'Primer Ingreso por sexo'!P6/'Admisión por sexo'!P6</f>
        <v>0.8666666666666667</v>
      </c>
      <c r="Q6" s="1308">
        <f>'Primer Ingreso por sexo'!Q6/'Admisión por sexo'!Q6</f>
        <v>0.80434782608695654</v>
      </c>
      <c r="R6" s="1308">
        <f>'Primer Ingreso por sexo'!R6/'Admisión por sexo'!R6</f>
        <v>0.84</v>
      </c>
      <c r="S6" s="1309">
        <f>'Primer Ingreso por sexo'!S6/'Admisión por sexo'!S6</f>
        <v>0.80952380952380953</v>
      </c>
      <c r="T6" s="1309">
        <f>'Primer Ingreso por sexo'!T6/'Admisión por sexo'!T6</f>
        <v>0.68695652173913047</v>
      </c>
      <c r="U6" s="1309">
        <f>'Primer Ingreso por sexo'!U6/'Admisión por sexo'!U6</f>
        <v>0.74637681159420288</v>
      </c>
      <c r="V6" s="2112">
        <f>'Primer Ingreso por sexo'!V6/'Admisión por sexo'!V6</f>
        <v>0.77391304347826084</v>
      </c>
      <c r="W6" s="558">
        <f>'Primer Ingreso por sexo'!W6/'Admisión por sexo'!W6</f>
        <v>0.77391304347826084</v>
      </c>
      <c r="X6" s="1309">
        <f>'Primer Ingreso por sexo'!X6/'Admisión por sexo'!X6</f>
        <v>1.1764705882352939</v>
      </c>
      <c r="Y6" s="1309">
        <f>'Primer Ingreso por sexo'!Y6/'Admisión por sexo'!Y6</f>
        <v>1.0266666666666666</v>
      </c>
      <c r="Z6" s="1309">
        <f>'Primer Ingreso por sexo'!Z6/'Admisión por sexo'!Z6</f>
        <v>1.2115384615384617</v>
      </c>
      <c r="AA6" s="1309">
        <f>'Primer Ingreso por sexo'!AA6/'Admisión por sexo'!AA6</f>
        <v>0.99092970521541957</v>
      </c>
      <c r="AB6" s="1309">
        <f>'Primer Ingreso por sexo'!AB6/'Admisión por sexo'!AB6</f>
        <v>1.0913547237076648</v>
      </c>
      <c r="AC6" s="1309">
        <f>'Primer Ingreso por sexo'!AC6/'Admisión por sexo'!AC6</f>
        <v>0.93195266272189359</v>
      </c>
      <c r="AD6" s="1309">
        <f>'Primer Ingreso por sexo'!AO6/'Admisión por sexo'!AO6</f>
        <v>0.92045454545454541</v>
      </c>
      <c r="AE6" s="1309">
        <f>'Primer Ingreso por sexo'!AP6/'Admisión por sexo'!AP6</f>
        <v>0.86757990867579904</v>
      </c>
      <c r="AF6" s="1309">
        <f>'Primer Ingreso por sexo'!AQ6/'Admisión por sexo'!AQ6</f>
        <v>0.84420289855072461</v>
      </c>
      <c r="AG6" s="2112">
        <f>'Primer Ingreso por sexo'!AR6/'Admisión por sexo'!AR6</f>
        <v>0.8379204892966361</v>
      </c>
      <c r="AH6" s="558">
        <f>'Primer Ingreso por sexo'!AS6/'Admisión por sexo'!AS6</f>
        <v>0.83791208791208793</v>
      </c>
      <c r="AI6" s="1308">
        <f>'Primer Ingreso por sexo'!AI6/'Admisión por sexo'!AI6</f>
        <v>1.1764705882352942</v>
      </c>
      <c r="AJ6" s="1308">
        <f>'Primer Ingreso por sexo'!AJ6/'Admisión por sexo'!AJ6</f>
        <v>1.0625</v>
      </c>
      <c r="AK6" s="1308">
        <f>'Primer Ingreso por sexo'!AK6/'Admisión por sexo'!AK6</f>
        <v>1.1458333333333333</v>
      </c>
      <c r="AL6" s="1308">
        <f>'Primer Ingreso por sexo'!AL6/'Admisión por sexo'!AL6</f>
        <v>1.04</v>
      </c>
      <c r="AM6" s="1308">
        <f>'Primer Ingreso por sexo'!AM6/'Admisión por sexo'!AM6</f>
        <v>1.0092592592592593</v>
      </c>
      <c r="AN6" s="1308">
        <f>'Primer Ingreso por sexo'!AN6/'Admisión por sexo'!AN6</f>
        <v>0.98347107438016534</v>
      </c>
      <c r="AO6" s="1309">
        <f>'Primer Ingreso por sexo'!AZ6/'Admisión por sexo'!AZ6</f>
        <v>0.85761589403973515</v>
      </c>
      <c r="AP6" s="1309">
        <f>'Primer Ingreso por sexo'!BA6/'Admisión por sexo'!BA6</f>
        <v>0.81055155875299756</v>
      </c>
      <c r="AQ6" s="1309">
        <f>'Primer Ingreso por sexo'!BB6/'Admisión por sexo'!BB6</f>
        <v>0.79459459459459458</v>
      </c>
      <c r="AR6" s="2112">
        <f>'Primer Ingreso por sexo'!BC6/'Admisión por sexo'!BC6</f>
        <v>0.79104477611940294</v>
      </c>
      <c r="AS6" s="558">
        <f>'Primer Ingreso por sexo'!BD6/'Admisión por sexo'!BD6</f>
        <v>0.7885350318471338</v>
      </c>
    </row>
    <row r="7" spans="1:45" s="1304" customFormat="1" x14ac:dyDescent="0.25">
      <c r="A7" s="1312" t="s">
        <v>1206</v>
      </c>
      <c r="B7" s="1309">
        <f>'Primer Ingreso por sexo'!B7/'Admisión por sexo'!B7</f>
        <v>0.8666666666666667</v>
      </c>
      <c r="C7" s="1309">
        <f>'Primer Ingreso por sexo'!C7/'Admisión por sexo'!C7</f>
        <v>0.65217391304347827</v>
      </c>
      <c r="D7" s="1309">
        <f>'Primer Ingreso por sexo'!D7/'Admisión por sexo'!D7</f>
        <v>0.76923076923076927</v>
      </c>
      <c r="E7" s="1309">
        <f>'Primer Ingreso por sexo'!E7/'Admisión por sexo'!E7</f>
        <v>0.7142857142857143</v>
      </c>
      <c r="F7" s="1309">
        <f>'Primer Ingreso por sexo'!F7/'Admisión por sexo'!F7</f>
        <v>0.9152542372881356</v>
      </c>
      <c r="G7" s="1309">
        <f>'Primer Ingreso por sexo'!G7/'Admisión por sexo'!G7</f>
        <v>0.77272727272727271</v>
      </c>
      <c r="H7" s="1309">
        <f>'Primer Ingreso por sexo'!H7/'Admisión por sexo'!H7</f>
        <v>0.89333333333333331</v>
      </c>
      <c r="I7" s="1309">
        <f>'Primer Ingreso por sexo'!I7/'Admisión por sexo'!I7</f>
        <v>0.79381443298969068</v>
      </c>
      <c r="J7" s="1309">
        <f>'Primer Ingreso por sexo'!J7/'Admisión por sexo'!J7</f>
        <v>0.79381443298969068</v>
      </c>
      <c r="K7" s="2112">
        <f>'Primer Ingreso por sexo'!K7/'Admisión por sexo'!K7</f>
        <v>0.78991596638655459</v>
      </c>
      <c r="L7" s="558">
        <f>'Primer Ingreso por sexo'!L7/'Admisión por sexo'!L7</f>
        <v>0.82524271844660191</v>
      </c>
      <c r="M7" s="1308">
        <f>'Primer Ingreso por sexo'!M7/'Admisión por sexo'!M7</f>
        <v>0.77272727272727271</v>
      </c>
      <c r="N7" s="1308">
        <f>'Primer Ingreso por sexo'!N7/'Admisión por sexo'!N7</f>
        <v>0.6875</v>
      </c>
      <c r="O7" s="1308">
        <f>'Primer Ingreso por sexo'!O7/'Admisión por sexo'!O7</f>
        <v>0.68181818181818177</v>
      </c>
      <c r="P7" s="1308">
        <f>'Primer Ingreso por sexo'!P7/'Admisión por sexo'!P7</f>
        <v>0.70833333333333337</v>
      </c>
      <c r="Q7" s="1308">
        <f>'Primer Ingreso por sexo'!Q7/'Admisión por sexo'!Q7</f>
        <v>0.92307692307692313</v>
      </c>
      <c r="R7" s="1308">
        <f>'Primer Ingreso por sexo'!R7/'Admisión por sexo'!R7</f>
        <v>0.88235294117647056</v>
      </c>
      <c r="S7" s="1309">
        <f>'Primer Ingreso por sexo'!S7/'Admisión por sexo'!S7</f>
        <v>0.73684210526315785</v>
      </c>
      <c r="T7" s="1309">
        <f>'Primer Ingreso por sexo'!T7/'Admisión por sexo'!T7</f>
        <v>0.64102564102564108</v>
      </c>
      <c r="U7" s="1309">
        <f>'Primer Ingreso por sexo'!U7/'Admisión por sexo'!U7</f>
        <v>0.88372093023255816</v>
      </c>
      <c r="V7" s="2112">
        <f>'Primer Ingreso por sexo'!V7/'Admisión por sexo'!V7</f>
        <v>0.72727272727272729</v>
      </c>
      <c r="W7" s="558">
        <f>'Primer Ingreso por sexo'!W7/'Admisión por sexo'!W7</f>
        <v>0.75510204081632648</v>
      </c>
      <c r="X7" s="1309">
        <f>'Primer Ingreso por sexo'!X7/'Admisión por sexo'!X7</f>
        <v>1.0369047619047618</v>
      </c>
      <c r="Y7" s="1309">
        <f>'Primer Ingreso por sexo'!Y7/'Admisión por sexo'!Y7</f>
        <v>0.97826086956521729</v>
      </c>
      <c r="Z7" s="1309">
        <f>'Primer Ingreso por sexo'!Z7/'Admisión por sexo'!Z7</f>
        <v>1.034965034965035</v>
      </c>
      <c r="AA7" s="1309">
        <f>'Primer Ingreso por sexo'!AA7/'Admisión por sexo'!AA7</f>
        <v>1.0030395136778116</v>
      </c>
      <c r="AB7" s="1309">
        <f>'Primer Ingreso por sexo'!AB7/'Admisión por sexo'!AB7</f>
        <v>0.99739243807040423</v>
      </c>
      <c r="AC7" s="1309">
        <f>'Primer Ingreso por sexo'!AC7/'Admisión por sexo'!AC7</f>
        <v>0.95398428731762064</v>
      </c>
      <c r="AD7" s="1309">
        <f>'Primer Ingreso por sexo'!AO7/'Admisión por sexo'!AO7</f>
        <v>0.81767955801104975</v>
      </c>
      <c r="AE7" s="1309">
        <f>'Primer Ingreso por sexo'!AP7/'Admisión por sexo'!AP7</f>
        <v>0.81263616557734208</v>
      </c>
      <c r="AF7" s="1309">
        <f>'Primer Ingreso por sexo'!AQ7/'Admisión por sexo'!AQ7</f>
        <v>0.80935251798561147</v>
      </c>
      <c r="AG7" s="2112">
        <f>'Primer Ingreso por sexo'!AR7/'Admisión por sexo'!AR7</f>
        <v>0.80592592592592593</v>
      </c>
      <c r="AH7" s="558">
        <f>'Primer Ingreso por sexo'!AS7/'Admisión por sexo'!AS7</f>
        <v>0.80848329048843193</v>
      </c>
      <c r="AI7" s="1308">
        <f>'Primer Ingreso por sexo'!AI7/'Admisión por sexo'!AI7</f>
        <v>0.8666666666666667</v>
      </c>
      <c r="AJ7" s="1308">
        <f>'Primer Ingreso por sexo'!AJ7/'Admisión por sexo'!AJ7</f>
        <v>0.79411764705882348</v>
      </c>
      <c r="AK7" s="1308">
        <f>'Primer Ingreso por sexo'!AK7/'Admisión por sexo'!AK7</f>
        <v>0.78333333333333333</v>
      </c>
      <c r="AL7" s="1308">
        <f>'Primer Ingreso por sexo'!AL7/'Admisión por sexo'!AL7</f>
        <v>0.76543209876543206</v>
      </c>
      <c r="AM7" s="1308">
        <f>'Primer Ingreso por sexo'!AM7/'Admisión por sexo'!AM7</f>
        <v>0.80542986425339369</v>
      </c>
      <c r="AN7" s="1308">
        <f>'Primer Ingreso por sexo'!AN7/'Admisión por sexo'!AN7</f>
        <v>0.79790940766550522</v>
      </c>
      <c r="AO7" s="1309">
        <f>'Primer Ingreso por sexo'!AZ7/'Admisión por sexo'!AZ7</f>
        <v>0.78021978021978022</v>
      </c>
      <c r="AP7" s="1309">
        <f>'Primer Ingreso por sexo'!BA7/'Admisión por sexo'!BA7</f>
        <v>0.75565610859728505</v>
      </c>
      <c r="AQ7" s="1309">
        <f>'Primer Ingreso por sexo'!BB7/'Admisión por sexo'!BB7</f>
        <v>0.77651515151515149</v>
      </c>
      <c r="AR7" s="2112">
        <f>'Primer Ingreso por sexo'!BC7/'Admisión por sexo'!BC7</f>
        <v>0.77104377104377109</v>
      </c>
      <c r="AS7" s="558">
        <f>'Primer Ingreso por sexo'!BD7/'Admisión por sexo'!BD7</f>
        <v>0.76878612716763006</v>
      </c>
    </row>
    <row r="8" spans="1:45" s="1304" customFormat="1" x14ac:dyDescent="0.25">
      <c r="A8" s="1312" t="s">
        <v>1207</v>
      </c>
      <c r="B8" s="1309">
        <f>'Primer Ingreso por sexo'!B8/'Admisión por sexo'!B8</f>
        <v>0.74468085106382975</v>
      </c>
      <c r="C8" s="1309">
        <f>'Primer Ingreso por sexo'!C8/'Admisión por sexo'!C8</f>
        <v>0.83333333333333337</v>
      </c>
      <c r="D8" s="1309">
        <f>'Primer Ingreso por sexo'!D8/'Admisión por sexo'!D8</f>
        <v>0.8</v>
      </c>
      <c r="E8" s="1309">
        <f>'Primer Ingreso por sexo'!E8/'Admisión por sexo'!E8</f>
        <v>0.75</v>
      </c>
      <c r="F8" s="1309">
        <f>'Primer Ingreso por sexo'!F8/'Admisión por sexo'!F8</f>
        <v>0.6875</v>
      </c>
      <c r="G8" s="1309">
        <f>'Primer Ingreso por sexo'!G8/'Admisión por sexo'!G8</f>
        <v>0.82352941176470584</v>
      </c>
      <c r="H8" s="1309">
        <f>'Primer Ingreso por sexo'!H8/'Admisión por sexo'!H8</f>
        <v>0.75757575757575757</v>
      </c>
      <c r="I8" s="1309">
        <f>'Primer Ingreso por sexo'!I8/'Admisión por sexo'!I8</f>
        <v>0.81609195402298851</v>
      </c>
      <c r="J8" s="1309">
        <f>'Primer Ingreso por sexo'!J8/'Admisión por sexo'!J8</f>
        <v>0.88059701492537312</v>
      </c>
      <c r="K8" s="2112">
        <f>'Primer Ingreso por sexo'!K8/'Admisión por sexo'!K8</f>
        <v>0.82828282828282829</v>
      </c>
      <c r="L8" s="558">
        <f>'Primer Ingreso por sexo'!L8/'Admisión por sexo'!L8</f>
        <v>0.83333333333333337</v>
      </c>
      <c r="M8" s="1308">
        <f>'Primer Ingreso por sexo'!M8/'Admisión por sexo'!M8</f>
        <v>0.67647058823529416</v>
      </c>
      <c r="N8" s="1308">
        <f>'Primer Ingreso por sexo'!N8/'Admisión por sexo'!N8</f>
        <v>0.94736842105263153</v>
      </c>
      <c r="O8" s="1308">
        <f>'Primer Ingreso por sexo'!O8/'Admisión por sexo'!O8</f>
        <v>0.75</v>
      </c>
      <c r="P8" s="1308">
        <f>'Primer Ingreso por sexo'!P8/'Admisión por sexo'!P8</f>
        <v>0.70588235294117652</v>
      </c>
      <c r="Q8" s="1308">
        <f>'Primer Ingreso por sexo'!Q8/'Admisión por sexo'!Q8</f>
        <v>0.73333333333333328</v>
      </c>
      <c r="R8" s="1308">
        <f>'Primer Ingreso por sexo'!R8/'Admisión por sexo'!R8</f>
        <v>0.72340425531914898</v>
      </c>
      <c r="S8" s="1309">
        <f>'Primer Ingreso por sexo'!S8/'Admisión por sexo'!S8</f>
        <v>0.77966101694915257</v>
      </c>
      <c r="T8" s="1309">
        <f>'Primer Ingreso por sexo'!T8/'Admisión por sexo'!T8</f>
        <v>0.81818181818181823</v>
      </c>
      <c r="U8" s="1309">
        <f>'Primer Ingreso por sexo'!U8/'Admisión por sexo'!U8</f>
        <v>0.88405797101449279</v>
      </c>
      <c r="V8" s="2112">
        <f>'Primer Ingreso por sexo'!V8/'Admisión por sexo'!V8</f>
        <v>0.8666666666666667</v>
      </c>
      <c r="W8" s="558">
        <f>'Primer Ingreso por sexo'!W8/'Admisión por sexo'!W8</f>
        <v>0.79729729729729726</v>
      </c>
      <c r="X8" s="1309">
        <f>'Primer Ingreso por sexo'!X8/'Admisión por sexo'!X8</f>
        <v>1.0399853264856933</v>
      </c>
      <c r="Y8" s="1309">
        <f>'Primer Ingreso por sexo'!Y8/'Admisión por sexo'!Y8</f>
        <v>0.93434343434343425</v>
      </c>
      <c r="Z8" s="1309">
        <f>'Primer Ingreso por sexo'!Z8/'Admisión por sexo'!Z8</f>
        <v>1.0318840579710145</v>
      </c>
      <c r="AA8" s="1309">
        <f>'Primer Ingreso por sexo'!AA8/'Admisión por sexo'!AA8</f>
        <v>1.03125</v>
      </c>
      <c r="AB8" s="1309">
        <f>'Primer Ingreso por sexo'!AB8/'Admisión por sexo'!AB8</f>
        <v>0.97499999999999987</v>
      </c>
      <c r="AC8" s="1309">
        <f>'Primer Ingreso por sexo'!AC8/'Admisión por sexo'!AC8</f>
        <v>1.0522875816993464</v>
      </c>
      <c r="AD8" s="1309">
        <f>'Primer Ingreso por sexo'!AO8/'Admisión por sexo'!AO8</f>
        <v>0.76851851851851849</v>
      </c>
      <c r="AE8" s="1309">
        <f>'Primer Ingreso por sexo'!AP8/'Admisión por sexo'!AP8</f>
        <v>0.77858880778588813</v>
      </c>
      <c r="AF8" s="1309">
        <f>'Primer Ingreso por sexo'!AQ8/'Admisión por sexo'!AQ8</f>
        <v>0.79288702928870292</v>
      </c>
      <c r="AG8" s="2112">
        <f>'Primer Ingreso por sexo'!AR8/'Admisión por sexo'!AR8</f>
        <v>0.79896013864818027</v>
      </c>
      <c r="AH8" s="558">
        <f>'Primer Ingreso por sexo'!AS8/'Admisión por sexo'!AS8</f>
        <v>0.80332829046898635</v>
      </c>
      <c r="AI8" s="1308">
        <f>'Primer Ingreso por sexo'!AI8/'Admisión por sexo'!AI8</f>
        <v>0.74468085106382975</v>
      </c>
      <c r="AJ8" s="1308">
        <f>'Primer Ingreso por sexo'!AJ8/'Admisión por sexo'!AJ8</f>
        <v>0.76923076923076927</v>
      </c>
      <c r="AK8" s="1308">
        <f>'Primer Ingreso por sexo'!AK8/'Admisión por sexo'!AK8</f>
        <v>0.78181818181818186</v>
      </c>
      <c r="AL8" s="1308">
        <f>'Primer Ingreso por sexo'!AL8/'Admisión por sexo'!AL8</f>
        <v>0.77464788732394363</v>
      </c>
      <c r="AM8" s="1308">
        <f>'Primer Ingreso por sexo'!AM8/'Admisión por sexo'!AM8</f>
        <v>0.75263157894736843</v>
      </c>
      <c r="AN8" s="1308">
        <f>'Primer Ingreso por sexo'!AN8/'Admisión por sexo'!AN8</f>
        <v>0.77131782945736438</v>
      </c>
      <c r="AO8" s="1309">
        <f>'Primer Ingreso por sexo'!AZ8/'Admisión por sexo'!AZ8</f>
        <v>0.74906367041198507</v>
      </c>
      <c r="AP8" s="1309">
        <f>'Primer Ingreso por sexo'!BA8/'Admisión por sexo'!BA8</f>
        <v>0.76453488372093026</v>
      </c>
      <c r="AQ8" s="1309">
        <f>'Primer Ingreso por sexo'!BB8/'Admisión por sexo'!BB8</f>
        <v>0.78450363196125905</v>
      </c>
      <c r="AR8" s="2112">
        <f>'Primer Ingreso por sexo'!BC8/'Admisión por sexo'!BC8</f>
        <v>0.79492600422832982</v>
      </c>
      <c r="AS8" s="558">
        <f>'Primer Ingreso por sexo'!BD8/'Admisión por sexo'!BD8</f>
        <v>0.79524680073126142</v>
      </c>
    </row>
    <row r="9" spans="1:45" s="1304" customFormat="1" x14ac:dyDescent="0.25">
      <c r="A9" s="1312" t="s">
        <v>363</v>
      </c>
      <c r="B9" s="1309">
        <f>'Primer Ingreso por sexo'!B9/'Admisión por sexo'!B9</f>
        <v>0.86238532110091748</v>
      </c>
      <c r="C9" s="1309">
        <f>'Primer Ingreso por sexo'!C9/'Admisión por sexo'!C9</f>
        <v>0.7857142857142857</v>
      </c>
      <c r="D9" s="1309">
        <f>'Primer Ingreso por sexo'!D9/'Admisión por sexo'!D9</f>
        <v>0.8584070796460177</v>
      </c>
      <c r="E9" s="1309">
        <f>'Primer Ingreso por sexo'!E9/'Admisión por sexo'!E9</f>
        <v>0.76237623762376239</v>
      </c>
      <c r="F9" s="1309">
        <f>'Primer Ingreso por sexo'!F9/'Admisión por sexo'!F9</f>
        <v>0.84285714285714286</v>
      </c>
      <c r="G9" s="1309">
        <f>'Primer Ingreso por sexo'!G9/'Admisión por sexo'!G9</f>
        <v>0.79591836734693877</v>
      </c>
      <c r="H9" s="1309">
        <f>'Primer Ingreso por sexo'!H9/'Admisión por sexo'!H9</f>
        <v>0.81632653061224492</v>
      </c>
      <c r="I9" s="1309">
        <f>'Primer Ingreso por sexo'!I9/'Admisión por sexo'!I9</f>
        <v>0.77533039647577096</v>
      </c>
      <c r="J9" s="1309">
        <f>'Primer Ingreso por sexo'!J9/'Admisión por sexo'!J9</f>
        <v>0.80995475113122173</v>
      </c>
      <c r="K9" s="2112">
        <f>'Primer Ingreso por sexo'!K9/'Admisión por sexo'!K9</f>
        <v>0.80669144981412644</v>
      </c>
      <c r="L9" s="558">
        <f>'Primer Ingreso por sexo'!L9/'Admisión por sexo'!L9</f>
        <v>0.8303571428571429</v>
      </c>
      <c r="M9" s="1309">
        <f>'Primer Ingreso por sexo'!M9/'Admisión por sexo'!M9</f>
        <v>0.80612244897959184</v>
      </c>
      <c r="N9" s="1309">
        <f>'Primer Ingreso por sexo'!N9/'Admisión por sexo'!N9</f>
        <v>0.84905660377358494</v>
      </c>
      <c r="O9" s="1309">
        <f>'Primer Ingreso por sexo'!O9/'Admisión por sexo'!O9</f>
        <v>0.80612244897959184</v>
      </c>
      <c r="P9" s="1309">
        <f>'Primer Ingreso por sexo'!P9/'Admisión por sexo'!P9</f>
        <v>0.76136363636363635</v>
      </c>
      <c r="Q9" s="1309">
        <f>'Primer Ingreso por sexo'!Q9/'Admisión por sexo'!Q9</f>
        <v>0.81372549019607843</v>
      </c>
      <c r="R9" s="1309">
        <f>'Primer Ingreso por sexo'!R9/'Admisión por sexo'!R9</f>
        <v>0.80916030534351147</v>
      </c>
      <c r="S9" s="1309">
        <f>'Primer Ingreso por sexo'!S9/'Admisión por sexo'!S9</f>
        <v>0.78453038674033149</v>
      </c>
      <c r="T9" s="1309">
        <f>'Primer Ingreso por sexo'!T9/'Admisión por sexo'!T9</f>
        <v>0.72294372294372289</v>
      </c>
      <c r="U9" s="1309">
        <f>'Primer Ingreso por sexo'!U9/'Admisión por sexo'!U9</f>
        <v>0.80800000000000005</v>
      </c>
      <c r="V9" s="2112">
        <f>'Primer Ingreso por sexo'!V9/'Admisión por sexo'!V9</f>
        <v>0.79326923076923073</v>
      </c>
      <c r="W9" s="558">
        <f>'Primer Ingreso por sexo'!W9/'Admisión por sexo'!W9</f>
        <v>0.77731092436974791</v>
      </c>
      <c r="X9" s="1309">
        <f>'Primer Ingreso por sexo'!X9/'Admisión por sexo'!X9</f>
        <v>1.0318714535716178</v>
      </c>
      <c r="Y9" s="1309">
        <f>'Primer Ingreso por sexo'!Y9/'Admisión por sexo'!Y9</f>
        <v>0.96227929373996779</v>
      </c>
      <c r="Z9" s="1309">
        <f>'Primer Ingreso por sexo'!Z9/'Admisión por sexo'!Z9</f>
        <v>1.0291130329847145</v>
      </c>
      <c r="AA9" s="1309">
        <f>'Primer Ingreso por sexo'!AA9/'Admisión por sexo'!AA9</f>
        <v>1.0006188118811881</v>
      </c>
      <c r="AB9" s="1309">
        <f>'Primer Ingreso por sexo'!AB9/'Admisión por sexo'!AB9</f>
        <v>1.0147832267235253</v>
      </c>
      <c r="AC9" s="1309">
        <f>'Primer Ingreso por sexo'!AC9/'Admisión por sexo'!AC9</f>
        <v>0.99222110368811189</v>
      </c>
      <c r="AD9" s="1309">
        <f>'Primer Ingreso por sexo'!AO9/'Admisión por sexo'!AO9</f>
        <v>0.82018561484918795</v>
      </c>
      <c r="AE9" s="1309">
        <f>'Primer Ingreso por sexo'!AP9/'Admisión por sexo'!AP9</f>
        <v>0.81083562901744721</v>
      </c>
      <c r="AF9" s="1309">
        <f>'Primer Ingreso por sexo'!AQ9/'Admisión por sexo'!AQ9</f>
        <v>0.81068702290076333</v>
      </c>
      <c r="AG9" s="2112">
        <f>'Primer Ingreso por sexo'!AR9/'Admisión por sexo'!AR9</f>
        <v>0.81000633312222925</v>
      </c>
      <c r="AH9" s="558">
        <f>'Primer Ingreso por sexo'!AS9/'Admisión por sexo'!AS9</f>
        <v>0.81253466444814204</v>
      </c>
      <c r="AI9" s="1309">
        <f>'Primer Ingreso por sexo'!AI9/'Admisión por sexo'!AI9</f>
        <v>0.86238532110091748</v>
      </c>
      <c r="AJ9" s="1309">
        <f>'Primer Ingreso por sexo'!AJ9/'Admisión por sexo'!AJ9</f>
        <v>0.83636363636363631</v>
      </c>
      <c r="AK9" s="1309">
        <f>'Primer Ingreso por sexo'!AK9/'Admisión por sexo'!AK9</f>
        <v>0.84532374100719421</v>
      </c>
      <c r="AL9" s="1309">
        <f>'Primer Ingreso por sexo'!AL9/'Admisión por sexo'!AL9</f>
        <v>0.82321899736147752</v>
      </c>
      <c r="AM9" s="1309">
        <f>'Primer Ingreso por sexo'!AM9/'Admisión por sexo'!AM9</f>
        <v>0.82851637764932562</v>
      </c>
      <c r="AN9" s="1309">
        <f>'Primer Ingreso por sexo'!AN9/'Admisión por sexo'!AN9</f>
        <v>0.8213213213213213</v>
      </c>
      <c r="AO9" s="1309">
        <f>'Primer Ingreso por sexo'!AZ9/'Admisión por sexo'!AZ9</f>
        <v>0.80026631158455397</v>
      </c>
      <c r="AP9" s="1309">
        <f>'Primer Ingreso por sexo'!BA9/'Admisión por sexo'!BA9</f>
        <v>0.7820773930753564</v>
      </c>
      <c r="AQ9" s="1309">
        <f>'Primer Ingreso por sexo'!BB9/'Admisión por sexo'!BB9</f>
        <v>0.78733766233766234</v>
      </c>
      <c r="AR9" s="2112">
        <f>'Primer Ingreso por sexo'!BC9/'Admisión por sexo'!BC9</f>
        <v>0.78819444444444442</v>
      </c>
      <c r="AS9" s="558">
        <f>'Primer Ingreso por sexo'!BD9/'Admisión por sexo'!BD9</f>
        <v>0.78665077473182365</v>
      </c>
    </row>
    <row r="10" spans="1:45" x14ac:dyDescent="0.25">
      <c r="A10" s="157" t="str">
        <f>'% Primer Ingreso'!A40</f>
        <v>Fuente: Elaborado con base en el Archivo General de Alumnos, Dirección de Sistemas Escolares, Departamento de Registro Escolar. Octava semana del trimestre 21-Otoño.</v>
      </c>
      <c r="C10" s="31"/>
      <c r="K10" s="2113"/>
    </row>
    <row r="12" spans="1:45" x14ac:dyDescent="0.25">
      <c r="C12" s="31"/>
    </row>
  </sheetData>
  <sheetProtection algorithmName="SHA-512" hashValue="6yCkbz1yo3OhCPh2AZJSYuAdEW9yi9zTsjpYkxs9pnHICpYEu3LhYskPyl6gmjxbRWYV4Un67cBoB2pVGiDmGQ==" saltValue="h/hqNaw3l0+Ybx8BDdzpkA==" spinCount="100000" sheet="1" objects="1" scenarios="1"/>
  <mergeCells count="6">
    <mergeCell ref="B4:L4"/>
    <mergeCell ref="M4:W4"/>
    <mergeCell ref="X4:AH4"/>
    <mergeCell ref="AI4:AS4"/>
    <mergeCell ref="X3:AS3"/>
    <mergeCell ref="B3:W3"/>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I54"/>
  <sheetViews>
    <sheetView showGridLines="0" zoomScale="96" zoomScaleNormal="96" workbookViewId="0">
      <selection activeCell="AF20" sqref="AF20"/>
    </sheetView>
  </sheetViews>
  <sheetFormatPr baseColWidth="10" defaultColWidth="10.7109375" defaultRowHeight="12.75" x14ac:dyDescent="0.2"/>
  <cols>
    <col min="1" max="1" width="7.140625" style="149" customWidth="1"/>
    <col min="2" max="2" width="28.42578125" style="149" customWidth="1"/>
    <col min="3" max="3" width="6.140625" style="33" customWidth="1"/>
    <col min="4" max="4" width="6.42578125" style="33" customWidth="1"/>
    <col min="5" max="5" width="5.28515625" style="33" customWidth="1"/>
    <col min="6" max="7" width="6" style="33" customWidth="1"/>
    <col min="8" max="8" width="5.5703125" style="33" customWidth="1"/>
    <col min="9" max="9" width="6.7109375" style="149" customWidth="1"/>
    <col min="10" max="10" width="5.5703125" style="149" customWidth="1"/>
    <col min="11" max="11" width="6.7109375" style="149" customWidth="1"/>
    <col min="12" max="12" width="8.28515625" style="149" bestFit="1" customWidth="1"/>
    <col min="13" max="13" width="8.42578125" style="149" bestFit="1" customWidth="1"/>
    <col min="14" max="14" width="6" style="149" customWidth="1"/>
    <col min="15" max="15" width="5.7109375" style="149" customWidth="1"/>
    <col min="16" max="17" width="7.28515625" style="149" customWidth="1"/>
    <col min="18" max="18" width="6.85546875" style="33" customWidth="1"/>
    <col min="19" max="20" width="7.28515625" style="33" customWidth="1"/>
    <col min="21" max="27" width="7.140625" style="149" customWidth="1"/>
    <col min="28" max="28" width="4.42578125" style="149" bestFit="1" customWidth="1"/>
    <col min="29" max="29" width="6" style="149" bestFit="1" customWidth="1"/>
    <col min="30" max="32" width="7.140625" style="149" customWidth="1"/>
    <col min="33" max="33" width="6.5703125" style="149" customWidth="1"/>
    <col min="34" max="239" width="10.7109375" style="149"/>
    <col min="240" max="240" width="0.28515625" style="149" customWidth="1"/>
    <col min="241" max="241" width="19" style="149" customWidth="1"/>
    <col min="242" max="242" width="7.140625" style="149" customWidth="1"/>
    <col min="243" max="243" width="41.28515625" style="149" customWidth="1"/>
    <col min="244" max="245" width="9" style="149" customWidth="1"/>
    <col min="246" max="246" width="10.5703125" style="149" customWidth="1"/>
    <col min="247" max="247" width="9.42578125" style="149" customWidth="1"/>
    <col min="248" max="248" width="9.85546875" style="149" customWidth="1"/>
    <col min="249" max="249" width="10.5703125" style="149" customWidth="1"/>
    <col min="250" max="251" width="9.42578125" style="149" customWidth="1"/>
    <col min="252" max="252" width="10.5703125" style="149" customWidth="1"/>
    <col min="253" max="254" width="9" style="149" customWidth="1"/>
    <col min="255" max="255" width="10.5703125" style="149" customWidth="1"/>
    <col min="256" max="257" width="9.42578125" style="149" customWidth="1"/>
    <col min="258" max="258" width="10.5703125" style="149" customWidth="1"/>
    <col min="259" max="259" width="9.42578125" style="149" customWidth="1"/>
    <col min="260" max="260" width="9.85546875" style="149" customWidth="1"/>
    <col min="261" max="261" width="10.5703125" style="149" customWidth="1"/>
    <col min="262" max="262" width="9" style="149" customWidth="1"/>
    <col min="263" max="263" width="9.85546875" style="149" customWidth="1"/>
    <col min="264" max="264" width="12" style="149" customWidth="1"/>
    <col min="265" max="495" width="10.7109375" style="149"/>
    <col min="496" max="496" width="0.28515625" style="149" customWidth="1"/>
    <col min="497" max="497" width="19" style="149" customWidth="1"/>
    <col min="498" max="498" width="7.140625" style="149" customWidth="1"/>
    <col min="499" max="499" width="41.28515625" style="149" customWidth="1"/>
    <col min="500" max="501" width="9" style="149" customWidth="1"/>
    <col min="502" max="502" width="10.5703125" style="149" customWidth="1"/>
    <col min="503" max="503" width="9.42578125" style="149" customWidth="1"/>
    <col min="504" max="504" width="9.85546875" style="149" customWidth="1"/>
    <col min="505" max="505" width="10.5703125" style="149" customWidth="1"/>
    <col min="506" max="507" width="9.42578125" style="149" customWidth="1"/>
    <col min="508" max="508" width="10.5703125" style="149" customWidth="1"/>
    <col min="509" max="510" width="9" style="149" customWidth="1"/>
    <col min="511" max="511" width="10.5703125" style="149" customWidth="1"/>
    <col min="512" max="513" width="9.42578125" style="149" customWidth="1"/>
    <col min="514" max="514" width="10.5703125" style="149" customWidth="1"/>
    <col min="515" max="515" width="9.42578125" style="149" customWidth="1"/>
    <col min="516" max="516" width="9.85546875" style="149" customWidth="1"/>
    <col min="517" max="517" width="10.5703125" style="149" customWidth="1"/>
    <col min="518" max="518" width="9" style="149" customWidth="1"/>
    <col min="519" max="519" width="9.85546875" style="149" customWidth="1"/>
    <col min="520" max="520" width="12" style="149" customWidth="1"/>
    <col min="521" max="751" width="10.7109375" style="149"/>
    <col min="752" max="752" width="0.28515625" style="149" customWidth="1"/>
    <col min="753" max="753" width="19" style="149" customWidth="1"/>
    <col min="754" max="754" width="7.140625" style="149" customWidth="1"/>
    <col min="755" max="755" width="41.28515625" style="149" customWidth="1"/>
    <col min="756" max="757" width="9" style="149" customWidth="1"/>
    <col min="758" max="758" width="10.5703125" style="149" customWidth="1"/>
    <col min="759" max="759" width="9.42578125" style="149" customWidth="1"/>
    <col min="760" max="760" width="9.85546875" style="149" customWidth="1"/>
    <col min="761" max="761" width="10.5703125" style="149" customWidth="1"/>
    <col min="762" max="763" width="9.42578125" style="149" customWidth="1"/>
    <col min="764" max="764" width="10.5703125" style="149" customWidth="1"/>
    <col min="765" max="766" width="9" style="149" customWidth="1"/>
    <col min="767" max="767" width="10.5703125" style="149" customWidth="1"/>
    <col min="768" max="769" width="9.42578125" style="149" customWidth="1"/>
    <col min="770" max="770" width="10.5703125" style="149" customWidth="1"/>
    <col min="771" max="771" width="9.42578125" style="149" customWidth="1"/>
    <col min="772" max="772" width="9.85546875" style="149" customWidth="1"/>
    <col min="773" max="773" width="10.5703125" style="149" customWidth="1"/>
    <col min="774" max="774" width="9" style="149" customWidth="1"/>
    <col min="775" max="775" width="9.85546875" style="149" customWidth="1"/>
    <col min="776" max="776" width="12" style="149" customWidth="1"/>
    <col min="777" max="1007" width="10.7109375" style="149"/>
    <col min="1008" max="1008" width="0.28515625" style="149" customWidth="1"/>
    <col min="1009" max="1009" width="19" style="149" customWidth="1"/>
    <col min="1010" max="1010" width="7.140625" style="149" customWidth="1"/>
    <col min="1011" max="1011" width="41.28515625" style="149" customWidth="1"/>
    <col min="1012" max="1013" width="9" style="149" customWidth="1"/>
    <col min="1014" max="1014" width="10.5703125" style="149" customWidth="1"/>
    <col min="1015" max="1015" width="9.42578125" style="149" customWidth="1"/>
    <col min="1016" max="1016" width="9.85546875" style="149" customWidth="1"/>
    <col min="1017" max="1017" width="10.5703125" style="149" customWidth="1"/>
    <col min="1018" max="1019" width="9.42578125" style="149" customWidth="1"/>
    <col min="1020" max="1020" width="10.5703125" style="149" customWidth="1"/>
    <col min="1021" max="1022" width="9" style="149" customWidth="1"/>
    <col min="1023" max="1023" width="10.5703125" style="149" customWidth="1"/>
    <col min="1024" max="1025" width="9.42578125" style="149" customWidth="1"/>
    <col min="1026" max="1026" width="10.5703125" style="149" customWidth="1"/>
    <col min="1027" max="1027" width="9.42578125" style="149" customWidth="1"/>
    <col min="1028" max="1028" width="9.85546875" style="149" customWidth="1"/>
    <col min="1029" max="1029" width="10.5703125" style="149" customWidth="1"/>
    <col min="1030" max="1030" width="9" style="149" customWidth="1"/>
    <col min="1031" max="1031" width="9.85546875" style="149" customWidth="1"/>
    <col min="1032" max="1032" width="12" style="149" customWidth="1"/>
    <col min="1033" max="1263" width="10.7109375" style="149"/>
    <col min="1264" max="1264" width="0.28515625" style="149" customWidth="1"/>
    <col min="1265" max="1265" width="19" style="149" customWidth="1"/>
    <col min="1266" max="1266" width="7.140625" style="149" customWidth="1"/>
    <col min="1267" max="1267" width="41.28515625" style="149" customWidth="1"/>
    <col min="1268" max="1269" width="9" style="149" customWidth="1"/>
    <col min="1270" max="1270" width="10.5703125" style="149" customWidth="1"/>
    <col min="1271" max="1271" width="9.42578125" style="149" customWidth="1"/>
    <col min="1272" max="1272" width="9.85546875" style="149" customWidth="1"/>
    <col min="1273" max="1273" width="10.5703125" style="149" customWidth="1"/>
    <col min="1274" max="1275" width="9.42578125" style="149" customWidth="1"/>
    <col min="1276" max="1276" width="10.5703125" style="149" customWidth="1"/>
    <col min="1277" max="1278" width="9" style="149" customWidth="1"/>
    <col min="1279" max="1279" width="10.5703125" style="149" customWidth="1"/>
    <col min="1280" max="1281" width="9.42578125" style="149" customWidth="1"/>
    <col min="1282" max="1282" width="10.5703125" style="149" customWidth="1"/>
    <col min="1283" max="1283" width="9.42578125" style="149" customWidth="1"/>
    <col min="1284" max="1284" width="9.85546875" style="149" customWidth="1"/>
    <col min="1285" max="1285" width="10.5703125" style="149" customWidth="1"/>
    <col min="1286" max="1286" width="9" style="149" customWidth="1"/>
    <col min="1287" max="1287" width="9.85546875" style="149" customWidth="1"/>
    <col min="1288" max="1288" width="12" style="149" customWidth="1"/>
    <col min="1289" max="1519" width="10.7109375" style="149"/>
    <col min="1520" max="1520" width="0.28515625" style="149" customWidth="1"/>
    <col min="1521" max="1521" width="19" style="149" customWidth="1"/>
    <col min="1522" max="1522" width="7.140625" style="149" customWidth="1"/>
    <col min="1523" max="1523" width="41.28515625" style="149" customWidth="1"/>
    <col min="1524" max="1525" width="9" style="149" customWidth="1"/>
    <col min="1526" max="1526" width="10.5703125" style="149" customWidth="1"/>
    <col min="1527" max="1527" width="9.42578125" style="149" customWidth="1"/>
    <col min="1528" max="1528" width="9.85546875" style="149" customWidth="1"/>
    <col min="1529" max="1529" width="10.5703125" style="149" customWidth="1"/>
    <col min="1530" max="1531" width="9.42578125" style="149" customWidth="1"/>
    <col min="1532" max="1532" width="10.5703125" style="149" customWidth="1"/>
    <col min="1533" max="1534" width="9" style="149" customWidth="1"/>
    <col min="1535" max="1535" width="10.5703125" style="149" customWidth="1"/>
    <col min="1536" max="1537" width="9.42578125" style="149" customWidth="1"/>
    <col min="1538" max="1538" width="10.5703125" style="149" customWidth="1"/>
    <col min="1539" max="1539" width="9.42578125" style="149" customWidth="1"/>
    <col min="1540" max="1540" width="9.85546875" style="149" customWidth="1"/>
    <col min="1541" max="1541" width="10.5703125" style="149" customWidth="1"/>
    <col min="1542" max="1542" width="9" style="149" customWidth="1"/>
    <col min="1543" max="1543" width="9.85546875" style="149" customWidth="1"/>
    <col min="1544" max="1544" width="12" style="149" customWidth="1"/>
    <col min="1545" max="1775" width="10.7109375" style="149"/>
    <col min="1776" max="1776" width="0.28515625" style="149" customWidth="1"/>
    <col min="1777" max="1777" width="19" style="149" customWidth="1"/>
    <col min="1778" max="1778" width="7.140625" style="149" customWidth="1"/>
    <col min="1779" max="1779" width="41.28515625" style="149" customWidth="1"/>
    <col min="1780" max="1781" width="9" style="149" customWidth="1"/>
    <col min="1782" max="1782" width="10.5703125" style="149" customWidth="1"/>
    <col min="1783" max="1783" width="9.42578125" style="149" customWidth="1"/>
    <col min="1784" max="1784" width="9.85546875" style="149" customWidth="1"/>
    <col min="1785" max="1785" width="10.5703125" style="149" customWidth="1"/>
    <col min="1786" max="1787" width="9.42578125" style="149" customWidth="1"/>
    <col min="1788" max="1788" width="10.5703125" style="149" customWidth="1"/>
    <col min="1789" max="1790" width="9" style="149" customWidth="1"/>
    <col min="1791" max="1791" width="10.5703125" style="149" customWidth="1"/>
    <col min="1792" max="1793" width="9.42578125" style="149" customWidth="1"/>
    <col min="1794" max="1794" width="10.5703125" style="149" customWidth="1"/>
    <col min="1795" max="1795" width="9.42578125" style="149" customWidth="1"/>
    <col min="1796" max="1796" width="9.85546875" style="149" customWidth="1"/>
    <col min="1797" max="1797" width="10.5703125" style="149" customWidth="1"/>
    <col min="1798" max="1798" width="9" style="149" customWidth="1"/>
    <col min="1799" max="1799" width="9.85546875" style="149" customWidth="1"/>
    <col min="1800" max="1800" width="12" style="149" customWidth="1"/>
    <col min="1801" max="2031" width="10.7109375" style="149"/>
    <col min="2032" max="2032" width="0.28515625" style="149" customWidth="1"/>
    <col min="2033" max="2033" width="19" style="149" customWidth="1"/>
    <col min="2034" max="2034" width="7.140625" style="149" customWidth="1"/>
    <col min="2035" max="2035" width="41.28515625" style="149" customWidth="1"/>
    <col min="2036" max="2037" width="9" style="149" customWidth="1"/>
    <col min="2038" max="2038" width="10.5703125" style="149" customWidth="1"/>
    <col min="2039" max="2039" width="9.42578125" style="149" customWidth="1"/>
    <col min="2040" max="2040" width="9.85546875" style="149" customWidth="1"/>
    <col min="2041" max="2041" width="10.5703125" style="149" customWidth="1"/>
    <col min="2042" max="2043" width="9.42578125" style="149" customWidth="1"/>
    <col min="2044" max="2044" width="10.5703125" style="149" customWidth="1"/>
    <col min="2045" max="2046" width="9" style="149" customWidth="1"/>
    <col min="2047" max="2047" width="10.5703125" style="149" customWidth="1"/>
    <col min="2048" max="2049" width="9.42578125" style="149" customWidth="1"/>
    <col min="2050" max="2050" width="10.5703125" style="149" customWidth="1"/>
    <col min="2051" max="2051" width="9.42578125" style="149" customWidth="1"/>
    <col min="2052" max="2052" width="9.85546875" style="149" customWidth="1"/>
    <col min="2053" max="2053" width="10.5703125" style="149" customWidth="1"/>
    <col min="2054" max="2054" width="9" style="149" customWidth="1"/>
    <col min="2055" max="2055" width="9.85546875" style="149" customWidth="1"/>
    <col min="2056" max="2056" width="12" style="149" customWidth="1"/>
    <col min="2057" max="2287" width="10.7109375" style="149"/>
    <col min="2288" max="2288" width="0.28515625" style="149" customWidth="1"/>
    <col min="2289" max="2289" width="19" style="149" customWidth="1"/>
    <col min="2290" max="2290" width="7.140625" style="149" customWidth="1"/>
    <col min="2291" max="2291" width="41.28515625" style="149" customWidth="1"/>
    <col min="2292" max="2293" width="9" style="149" customWidth="1"/>
    <col min="2294" max="2294" width="10.5703125" style="149" customWidth="1"/>
    <col min="2295" max="2295" width="9.42578125" style="149" customWidth="1"/>
    <col min="2296" max="2296" width="9.85546875" style="149" customWidth="1"/>
    <col min="2297" max="2297" width="10.5703125" style="149" customWidth="1"/>
    <col min="2298" max="2299" width="9.42578125" style="149" customWidth="1"/>
    <col min="2300" max="2300" width="10.5703125" style="149" customWidth="1"/>
    <col min="2301" max="2302" width="9" style="149" customWidth="1"/>
    <col min="2303" max="2303" width="10.5703125" style="149" customWidth="1"/>
    <col min="2304" max="2305" width="9.42578125" style="149" customWidth="1"/>
    <col min="2306" max="2306" width="10.5703125" style="149" customWidth="1"/>
    <col min="2307" max="2307" width="9.42578125" style="149" customWidth="1"/>
    <col min="2308" max="2308" width="9.85546875" style="149" customWidth="1"/>
    <col min="2309" max="2309" width="10.5703125" style="149" customWidth="1"/>
    <col min="2310" max="2310" width="9" style="149" customWidth="1"/>
    <col min="2311" max="2311" width="9.85546875" style="149" customWidth="1"/>
    <col min="2312" max="2312" width="12" style="149" customWidth="1"/>
    <col min="2313" max="2543" width="10.7109375" style="149"/>
    <col min="2544" max="2544" width="0.28515625" style="149" customWidth="1"/>
    <col min="2545" max="2545" width="19" style="149" customWidth="1"/>
    <col min="2546" max="2546" width="7.140625" style="149" customWidth="1"/>
    <col min="2547" max="2547" width="41.28515625" style="149" customWidth="1"/>
    <col min="2548" max="2549" width="9" style="149" customWidth="1"/>
    <col min="2550" max="2550" width="10.5703125" style="149" customWidth="1"/>
    <col min="2551" max="2551" width="9.42578125" style="149" customWidth="1"/>
    <col min="2552" max="2552" width="9.85546875" style="149" customWidth="1"/>
    <col min="2553" max="2553" width="10.5703125" style="149" customWidth="1"/>
    <col min="2554" max="2555" width="9.42578125" style="149" customWidth="1"/>
    <col min="2556" max="2556" width="10.5703125" style="149" customWidth="1"/>
    <col min="2557" max="2558" width="9" style="149" customWidth="1"/>
    <col min="2559" max="2559" width="10.5703125" style="149" customWidth="1"/>
    <col min="2560" max="2561" width="9.42578125" style="149" customWidth="1"/>
    <col min="2562" max="2562" width="10.5703125" style="149" customWidth="1"/>
    <col min="2563" max="2563" width="9.42578125" style="149" customWidth="1"/>
    <col min="2564" max="2564" width="9.85546875" style="149" customWidth="1"/>
    <col min="2565" max="2565" width="10.5703125" style="149" customWidth="1"/>
    <col min="2566" max="2566" width="9" style="149" customWidth="1"/>
    <col min="2567" max="2567" width="9.85546875" style="149" customWidth="1"/>
    <col min="2568" max="2568" width="12" style="149" customWidth="1"/>
    <col min="2569" max="2799" width="10.7109375" style="149"/>
    <col min="2800" max="2800" width="0.28515625" style="149" customWidth="1"/>
    <col min="2801" max="2801" width="19" style="149" customWidth="1"/>
    <col min="2802" max="2802" width="7.140625" style="149" customWidth="1"/>
    <col min="2803" max="2803" width="41.28515625" style="149" customWidth="1"/>
    <col min="2804" max="2805" width="9" style="149" customWidth="1"/>
    <col min="2806" max="2806" width="10.5703125" style="149" customWidth="1"/>
    <col min="2807" max="2807" width="9.42578125" style="149" customWidth="1"/>
    <col min="2808" max="2808" width="9.85546875" style="149" customWidth="1"/>
    <col min="2809" max="2809" width="10.5703125" style="149" customWidth="1"/>
    <col min="2810" max="2811" width="9.42578125" style="149" customWidth="1"/>
    <col min="2812" max="2812" width="10.5703125" style="149" customWidth="1"/>
    <col min="2813" max="2814" width="9" style="149" customWidth="1"/>
    <col min="2815" max="2815" width="10.5703125" style="149" customWidth="1"/>
    <col min="2816" max="2817" width="9.42578125" style="149" customWidth="1"/>
    <col min="2818" max="2818" width="10.5703125" style="149" customWidth="1"/>
    <col min="2819" max="2819" width="9.42578125" style="149" customWidth="1"/>
    <col min="2820" max="2820" width="9.85546875" style="149" customWidth="1"/>
    <col min="2821" max="2821" width="10.5703125" style="149" customWidth="1"/>
    <col min="2822" max="2822" width="9" style="149" customWidth="1"/>
    <col min="2823" max="2823" width="9.85546875" style="149" customWidth="1"/>
    <col min="2824" max="2824" width="12" style="149" customWidth="1"/>
    <col min="2825" max="3055" width="10.7109375" style="149"/>
    <col min="3056" max="3056" width="0.28515625" style="149" customWidth="1"/>
    <col min="3057" max="3057" width="19" style="149" customWidth="1"/>
    <col min="3058" max="3058" width="7.140625" style="149" customWidth="1"/>
    <col min="3059" max="3059" width="41.28515625" style="149" customWidth="1"/>
    <col min="3060" max="3061" width="9" style="149" customWidth="1"/>
    <col min="3062" max="3062" width="10.5703125" style="149" customWidth="1"/>
    <col min="3063" max="3063" width="9.42578125" style="149" customWidth="1"/>
    <col min="3064" max="3064" width="9.85546875" style="149" customWidth="1"/>
    <col min="3065" max="3065" width="10.5703125" style="149" customWidth="1"/>
    <col min="3066" max="3067" width="9.42578125" style="149" customWidth="1"/>
    <col min="3068" max="3068" width="10.5703125" style="149" customWidth="1"/>
    <col min="3069" max="3070" width="9" style="149" customWidth="1"/>
    <col min="3071" max="3071" width="10.5703125" style="149" customWidth="1"/>
    <col min="3072" max="3073" width="9.42578125" style="149" customWidth="1"/>
    <col min="3074" max="3074" width="10.5703125" style="149" customWidth="1"/>
    <col min="3075" max="3075" width="9.42578125" style="149" customWidth="1"/>
    <col min="3076" max="3076" width="9.85546875" style="149" customWidth="1"/>
    <col min="3077" max="3077" width="10.5703125" style="149" customWidth="1"/>
    <col min="3078" max="3078" width="9" style="149" customWidth="1"/>
    <col min="3079" max="3079" width="9.85546875" style="149" customWidth="1"/>
    <col min="3080" max="3080" width="12" style="149" customWidth="1"/>
    <col min="3081" max="3311" width="10.7109375" style="149"/>
    <col min="3312" max="3312" width="0.28515625" style="149" customWidth="1"/>
    <col min="3313" max="3313" width="19" style="149" customWidth="1"/>
    <col min="3314" max="3314" width="7.140625" style="149" customWidth="1"/>
    <col min="3315" max="3315" width="41.28515625" style="149" customWidth="1"/>
    <col min="3316" max="3317" width="9" style="149" customWidth="1"/>
    <col min="3318" max="3318" width="10.5703125" style="149" customWidth="1"/>
    <col min="3319" max="3319" width="9.42578125" style="149" customWidth="1"/>
    <col min="3320" max="3320" width="9.85546875" style="149" customWidth="1"/>
    <col min="3321" max="3321" width="10.5703125" style="149" customWidth="1"/>
    <col min="3322" max="3323" width="9.42578125" style="149" customWidth="1"/>
    <col min="3324" max="3324" width="10.5703125" style="149" customWidth="1"/>
    <col min="3325" max="3326" width="9" style="149" customWidth="1"/>
    <col min="3327" max="3327" width="10.5703125" style="149" customWidth="1"/>
    <col min="3328" max="3329" width="9.42578125" style="149" customWidth="1"/>
    <col min="3330" max="3330" width="10.5703125" style="149" customWidth="1"/>
    <col min="3331" max="3331" width="9.42578125" style="149" customWidth="1"/>
    <col min="3332" max="3332" width="9.85546875" style="149" customWidth="1"/>
    <col min="3333" max="3333" width="10.5703125" style="149" customWidth="1"/>
    <col min="3334" max="3334" width="9" style="149" customWidth="1"/>
    <col min="3335" max="3335" width="9.85546875" style="149" customWidth="1"/>
    <col min="3336" max="3336" width="12" style="149" customWidth="1"/>
    <col min="3337" max="3567" width="10.7109375" style="149"/>
    <col min="3568" max="3568" width="0.28515625" style="149" customWidth="1"/>
    <col min="3569" max="3569" width="19" style="149" customWidth="1"/>
    <col min="3570" max="3570" width="7.140625" style="149" customWidth="1"/>
    <col min="3571" max="3571" width="41.28515625" style="149" customWidth="1"/>
    <col min="3572" max="3573" width="9" style="149" customWidth="1"/>
    <col min="3574" max="3574" width="10.5703125" style="149" customWidth="1"/>
    <col min="3575" max="3575" width="9.42578125" style="149" customWidth="1"/>
    <col min="3576" max="3576" width="9.85546875" style="149" customWidth="1"/>
    <col min="3577" max="3577" width="10.5703125" style="149" customWidth="1"/>
    <col min="3578" max="3579" width="9.42578125" style="149" customWidth="1"/>
    <col min="3580" max="3580" width="10.5703125" style="149" customWidth="1"/>
    <col min="3581" max="3582" width="9" style="149" customWidth="1"/>
    <col min="3583" max="3583" width="10.5703125" style="149" customWidth="1"/>
    <col min="3584" max="3585" width="9.42578125" style="149" customWidth="1"/>
    <col min="3586" max="3586" width="10.5703125" style="149" customWidth="1"/>
    <col min="3587" max="3587" width="9.42578125" style="149" customWidth="1"/>
    <col min="3588" max="3588" width="9.85546875" style="149" customWidth="1"/>
    <col min="3589" max="3589" width="10.5703125" style="149" customWidth="1"/>
    <col min="3590" max="3590" width="9" style="149" customWidth="1"/>
    <col min="3591" max="3591" width="9.85546875" style="149" customWidth="1"/>
    <col min="3592" max="3592" width="12" style="149" customWidth="1"/>
    <col min="3593" max="3823" width="10.7109375" style="149"/>
    <col min="3824" max="3824" width="0.28515625" style="149" customWidth="1"/>
    <col min="3825" max="3825" width="19" style="149" customWidth="1"/>
    <col min="3826" max="3826" width="7.140625" style="149" customWidth="1"/>
    <col min="3827" max="3827" width="41.28515625" style="149" customWidth="1"/>
    <col min="3828" max="3829" width="9" style="149" customWidth="1"/>
    <col min="3830" max="3830" width="10.5703125" style="149" customWidth="1"/>
    <col min="3831" max="3831" width="9.42578125" style="149" customWidth="1"/>
    <col min="3832" max="3832" width="9.85546875" style="149" customWidth="1"/>
    <col min="3833" max="3833" width="10.5703125" style="149" customWidth="1"/>
    <col min="3834" max="3835" width="9.42578125" style="149" customWidth="1"/>
    <col min="3836" max="3836" width="10.5703125" style="149" customWidth="1"/>
    <col min="3837" max="3838" width="9" style="149" customWidth="1"/>
    <col min="3839" max="3839" width="10.5703125" style="149" customWidth="1"/>
    <col min="3840" max="3841" width="9.42578125" style="149" customWidth="1"/>
    <col min="3842" max="3842" width="10.5703125" style="149" customWidth="1"/>
    <col min="3843" max="3843" width="9.42578125" style="149" customWidth="1"/>
    <col min="3844" max="3844" width="9.85546875" style="149" customWidth="1"/>
    <col min="3845" max="3845" width="10.5703125" style="149" customWidth="1"/>
    <col min="3846" max="3846" width="9" style="149" customWidth="1"/>
    <col min="3847" max="3847" width="9.85546875" style="149" customWidth="1"/>
    <col min="3848" max="3848" width="12" style="149" customWidth="1"/>
    <col min="3849" max="4079" width="10.7109375" style="149"/>
    <col min="4080" max="4080" width="0.28515625" style="149" customWidth="1"/>
    <col min="4081" max="4081" width="19" style="149" customWidth="1"/>
    <col min="4082" max="4082" width="7.140625" style="149" customWidth="1"/>
    <col min="4083" max="4083" width="41.28515625" style="149" customWidth="1"/>
    <col min="4084" max="4085" width="9" style="149" customWidth="1"/>
    <col min="4086" max="4086" width="10.5703125" style="149" customWidth="1"/>
    <col min="4087" max="4087" width="9.42578125" style="149" customWidth="1"/>
    <col min="4088" max="4088" width="9.85546875" style="149" customWidth="1"/>
    <col min="4089" max="4089" width="10.5703125" style="149" customWidth="1"/>
    <col min="4090" max="4091" width="9.42578125" style="149" customWidth="1"/>
    <col min="4092" max="4092" width="10.5703125" style="149" customWidth="1"/>
    <col min="4093" max="4094" width="9" style="149" customWidth="1"/>
    <col min="4095" max="4095" width="10.5703125" style="149" customWidth="1"/>
    <col min="4096" max="4097" width="9.42578125" style="149" customWidth="1"/>
    <col min="4098" max="4098" width="10.5703125" style="149" customWidth="1"/>
    <col min="4099" max="4099" width="9.42578125" style="149" customWidth="1"/>
    <col min="4100" max="4100" width="9.85546875" style="149" customWidth="1"/>
    <col min="4101" max="4101" width="10.5703125" style="149" customWidth="1"/>
    <col min="4102" max="4102" width="9" style="149" customWidth="1"/>
    <col min="4103" max="4103" width="9.85546875" style="149" customWidth="1"/>
    <col min="4104" max="4104" width="12" style="149" customWidth="1"/>
    <col min="4105" max="4335" width="10.7109375" style="149"/>
    <col min="4336" max="4336" width="0.28515625" style="149" customWidth="1"/>
    <col min="4337" max="4337" width="19" style="149" customWidth="1"/>
    <col min="4338" max="4338" width="7.140625" style="149" customWidth="1"/>
    <col min="4339" max="4339" width="41.28515625" style="149" customWidth="1"/>
    <col min="4340" max="4341" width="9" style="149" customWidth="1"/>
    <col min="4342" max="4342" width="10.5703125" style="149" customWidth="1"/>
    <col min="4343" max="4343" width="9.42578125" style="149" customWidth="1"/>
    <col min="4344" max="4344" width="9.85546875" style="149" customWidth="1"/>
    <col min="4345" max="4345" width="10.5703125" style="149" customWidth="1"/>
    <col min="4346" max="4347" width="9.42578125" style="149" customWidth="1"/>
    <col min="4348" max="4348" width="10.5703125" style="149" customWidth="1"/>
    <col min="4349" max="4350" width="9" style="149" customWidth="1"/>
    <col min="4351" max="4351" width="10.5703125" style="149" customWidth="1"/>
    <col min="4352" max="4353" width="9.42578125" style="149" customWidth="1"/>
    <col min="4354" max="4354" width="10.5703125" style="149" customWidth="1"/>
    <col min="4355" max="4355" width="9.42578125" style="149" customWidth="1"/>
    <col min="4356" max="4356" width="9.85546875" style="149" customWidth="1"/>
    <col min="4357" max="4357" width="10.5703125" style="149" customWidth="1"/>
    <col min="4358" max="4358" width="9" style="149" customWidth="1"/>
    <col min="4359" max="4359" width="9.85546875" style="149" customWidth="1"/>
    <col min="4360" max="4360" width="12" style="149" customWidth="1"/>
    <col min="4361" max="4591" width="10.7109375" style="149"/>
    <col min="4592" max="4592" width="0.28515625" style="149" customWidth="1"/>
    <col min="4593" max="4593" width="19" style="149" customWidth="1"/>
    <col min="4594" max="4594" width="7.140625" style="149" customWidth="1"/>
    <col min="4595" max="4595" width="41.28515625" style="149" customWidth="1"/>
    <col min="4596" max="4597" width="9" style="149" customWidth="1"/>
    <col min="4598" max="4598" width="10.5703125" style="149" customWidth="1"/>
    <col min="4599" max="4599" width="9.42578125" style="149" customWidth="1"/>
    <col min="4600" max="4600" width="9.85546875" style="149" customWidth="1"/>
    <col min="4601" max="4601" width="10.5703125" style="149" customWidth="1"/>
    <col min="4602" max="4603" width="9.42578125" style="149" customWidth="1"/>
    <col min="4604" max="4604" width="10.5703125" style="149" customWidth="1"/>
    <col min="4605" max="4606" width="9" style="149" customWidth="1"/>
    <col min="4607" max="4607" width="10.5703125" style="149" customWidth="1"/>
    <col min="4608" max="4609" width="9.42578125" style="149" customWidth="1"/>
    <col min="4610" max="4610" width="10.5703125" style="149" customWidth="1"/>
    <col min="4611" max="4611" width="9.42578125" style="149" customWidth="1"/>
    <col min="4612" max="4612" width="9.85546875" style="149" customWidth="1"/>
    <col min="4613" max="4613" width="10.5703125" style="149" customWidth="1"/>
    <col min="4614" max="4614" width="9" style="149" customWidth="1"/>
    <col min="4615" max="4615" width="9.85546875" style="149" customWidth="1"/>
    <col min="4616" max="4616" width="12" style="149" customWidth="1"/>
    <col min="4617" max="4847" width="10.7109375" style="149"/>
    <col min="4848" max="4848" width="0.28515625" style="149" customWidth="1"/>
    <col min="4849" max="4849" width="19" style="149" customWidth="1"/>
    <col min="4850" max="4850" width="7.140625" style="149" customWidth="1"/>
    <col min="4851" max="4851" width="41.28515625" style="149" customWidth="1"/>
    <col min="4852" max="4853" width="9" style="149" customWidth="1"/>
    <col min="4854" max="4854" width="10.5703125" style="149" customWidth="1"/>
    <col min="4855" max="4855" width="9.42578125" style="149" customWidth="1"/>
    <col min="4856" max="4856" width="9.85546875" style="149" customWidth="1"/>
    <col min="4857" max="4857" width="10.5703125" style="149" customWidth="1"/>
    <col min="4858" max="4859" width="9.42578125" style="149" customWidth="1"/>
    <col min="4860" max="4860" width="10.5703125" style="149" customWidth="1"/>
    <col min="4861" max="4862" width="9" style="149" customWidth="1"/>
    <col min="4863" max="4863" width="10.5703125" style="149" customWidth="1"/>
    <col min="4864" max="4865" width="9.42578125" style="149" customWidth="1"/>
    <col min="4866" max="4866" width="10.5703125" style="149" customWidth="1"/>
    <col min="4867" max="4867" width="9.42578125" style="149" customWidth="1"/>
    <col min="4868" max="4868" width="9.85546875" style="149" customWidth="1"/>
    <col min="4869" max="4869" width="10.5703125" style="149" customWidth="1"/>
    <col min="4870" max="4870" width="9" style="149" customWidth="1"/>
    <col min="4871" max="4871" width="9.85546875" style="149" customWidth="1"/>
    <col min="4872" max="4872" width="12" style="149" customWidth="1"/>
    <col min="4873" max="5103" width="10.7109375" style="149"/>
    <col min="5104" max="5104" width="0.28515625" style="149" customWidth="1"/>
    <col min="5105" max="5105" width="19" style="149" customWidth="1"/>
    <col min="5106" max="5106" width="7.140625" style="149" customWidth="1"/>
    <col min="5107" max="5107" width="41.28515625" style="149" customWidth="1"/>
    <col min="5108" max="5109" width="9" style="149" customWidth="1"/>
    <col min="5110" max="5110" width="10.5703125" style="149" customWidth="1"/>
    <col min="5111" max="5111" width="9.42578125" style="149" customWidth="1"/>
    <col min="5112" max="5112" width="9.85546875" style="149" customWidth="1"/>
    <col min="5113" max="5113" width="10.5703125" style="149" customWidth="1"/>
    <col min="5114" max="5115" width="9.42578125" style="149" customWidth="1"/>
    <col min="5116" max="5116" width="10.5703125" style="149" customWidth="1"/>
    <col min="5117" max="5118" width="9" style="149" customWidth="1"/>
    <col min="5119" max="5119" width="10.5703125" style="149" customWidth="1"/>
    <col min="5120" max="5121" width="9.42578125" style="149" customWidth="1"/>
    <col min="5122" max="5122" width="10.5703125" style="149" customWidth="1"/>
    <col min="5123" max="5123" width="9.42578125" style="149" customWidth="1"/>
    <col min="5124" max="5124" width="9.85546875" style="149" customWidth="1"/>
    <col min="5125" max="5125" width="10.5703125" style="149" customWidth="1"/>
    <col min="5126" max="5126" width="9" style="149" customWidth="1"/>
    <col min="5127" max="5127" width="9.85546875" style="149" customWidth="1"/>
    <col min="5128" max="5128" width="12" style="149" customWidth="1"/>
    <col min="5129" max="5359" width="10.7109375" style="149"/>
    <col min="5360" max="5360" width="0.28515625" style="149" customWidth="1"/>
    <col min="5361" max="5361" width="19" style="149" customWidth="1"/>
    <col min="5362" max="5362" width="7.140625" style="149" customWidth="1"/>
    <col min="5363" max="5363" width="41.28515625" style="149" customWidth="1"/>
    <col min="5364" max="5365" width="9" style="149" customWidth="1"/>
    <col min="5366" max="5366" width="10.5703125" style="149" customWidth="1"/>
    <col min="5367" max="5367" width="9.42578125" style="149" customWidth="1"/>
    <col min="5368" max="5368" width="9.85546875" style="149" customWidth="1"/>
    <col min="5369" max="5369" width="10.5703125" style="149" customWidth="1"/>
    <col min="5370" max="5371" width="9.42578125" style="149" customWidth="1"/>
    <col min="5372" max="5372" width="10.5703125" style="149" customWidth="1"/>
    <col min="5373" max="5374" width="9" style="149" customWidth="1"/>
    <col min="5375" max="5375" width="10.5703125" style="149" customWidth="1"/>
    <col min="5376" max="5377" width="9.42578125" style="149" customWidth="1"/>
    <col min="5378" max="5378" width="10.5703125" style="149" customWidth="1"/>
    <col min="5379" max="5379" width="9.42578125" style="149" customWidth="1"/>
    <col min="5380" max="5380" width="9.85546875" style="149" customWidth="1"/>
    <col min="5381" max="5381" width="10.5703125" style="149" customWidth="1"/>
    <col min="5382" max="5382" width="9" style="149" customWidth="1"/>
    <col min="5383" max="5383" width="9.85546875" style="149" customWidth="1"/>
    <col min="5384" max="5384" width="12" style="149" customWidth="1"/>
    <col min="5385" max="5615" width="10.7109375" style="149"/>
    <col min="5616" max="5616" width="0.28515625" style="149" customWidth="1"/>
    <col min="5617" max="5617" width="19" style="149" customWidth="1"/>
    <col min="5618" max="5618" width="7.140625" style="149" customWidth="1"/>
    <col min="5619" max="5619" width="41.28515625" style="149" customWidth="1"/>
    <col min="5620" max="5621" width="9" style="149" customWidth="1"/>
    <col min="5622" max="5622" width="10.5703125" style="149" customWidth="1"/>
    <col min="5623" max="5623" width="9.42578125" style="149" customWidth="1"/>
    <col min="5624" max="5624" width="9.85546875" style="149" customWidth="1"/>
    <col min="5625" max="5625" width="10.5703125" style="149" customWidth="1"/>
    <col min="5626" max="5627" width="9.42578125" style="149" customWidth="1"/>
    <col min="5628" max="5628" width="10.5703125" style="149" customWidth="1"/>
    <col min="5629" max="5630" width="9" style="149" customWidth="1"/>
    <col min="5631" max="5631" width="10.5703125" style="149" customWidth="1"/>
    <col min="5632" max="5633" width="9.42578125" style="149" customWidth="1"/>
    <col min="5634" max="5634" width="10.5703125" style="149" customWidth="1"/>
    <col min="5635" max="5635" width="9.42578125" style="149" customWidth="1"/>
    <col min="5636" max="5636" width="9.85546875" style="149" customWidth="1"/>
    <col min="5637" max="5637" width="10.5703125" style="149" customWidth="1"/>
    <col min="5638" max="5638" width="9" style="149" customWidth="1"/>
    <col min="5639" max="5639" width="9.85546875" style="149" customWidth="1"/>
    <col min="5640" max="5640" width="12" style="149" customWidth="1"/>
    <col min="5641" max="5871" width="10.7109375" style="149"/>
    <col min="5872" max="5872" width="0.28515625" style="149" customWidth="1"/>
    <col min="5873" max="5873" width="19" style="149" customWidth="1"/>
    <col min="5874" max="5874" width="7.140625" style="149" customWidth="1"/>
    <col min="5875" max="5875" width="41.28515625" style="149" customWidth="1"/>
    <col min="5876" max="5877" width="9" style="149" customWidth="1"/>
    <col min="5878" max="5878" width="10.5703125" style="149" customWidth="1"/>
    <col min="5879" max="5879" width="9.42578125" style="149" customWidth="1"/>
    <col min="5880" max="5880" width="9.85546875" style="149" customWidth="1"/>
    <col min="5881" max="5881" width="10.5703125" style="149" customWidth="1"/>
    <col min="5882" max="5883" width="9.42578125" style="149" customWidth="1"/>
    <col min="5884" max="5884" width="10.5703125" style="149" customWidth="1"/>
    <col min="5885" max="5886" width="9" style="149" customWidth="1"/>
    <col min="5887" max="5887" width="10.5703125" style="149" customWidth="1"/>
    <col min="5888" max="5889" width="9.42578125" style="149" customWidth="1"/>
    <col min="5890" max="5890" width="10.5703125" style="149" customWidth="1"/>
    <col min="5891" max="5891" width="9.42578125" style="149" customWidth="1"/>
    <col min="5892" max="5892" width="9.85546875" style="149" customWidth="1"/>
    <col min="5893" max="5893" width="10.5703125" style="149" customWidth="1"/>
    <col min="5894" max="5894" width="9" style="149" customWidth="1"/>
    <col min="5895" max="5895" width="9.85546875" style="149" customWidth="1"/>
    <col min="5896" max="5896" width="12" style="149" customWidth="1"/>
    <col min="5897" max="6127" width="10.7109375" style="149"/>
    <col min="6128" max="6128" width="0.28515625" style="149" customWidth="1"/>
    <col min="6129" max="6129" width="19" style="149" customWidth="1"/>
    <col min="6130" max="6130" width="7.140625" style="149" customWidth="1"/>
    <col min="6131" max="6131" width="41.28515625" style="149" customWidth="1"/>
    <col min="6132" max="6133" width="9" style="149" customWidth="1"/>
    <col min="6134" max="6134" width="10.5703125" style="149" customWidth="1"/>
    <col min="6135" max="6135" width="9.42578125" style="149" customWidth="1"/>
    <col min="6136" max="6136" width="9.85546875" style="149" customWidth="1"/>
    <col min="6137" max="6137" width="10.5703125" style="149" customWidth="1"/>
    <col min="6138" max="6139" width="9.42578125" style="149" customWidth="1"/>
    <col min="6140" max="6140" width="10.5703125" style="149" customWidth="1"/>
    <col min="6141" max="6142" width="9" style="149" customWidth="1"/>
    <col min="6143" max="6143" width="10.5703125" style="149" customWidth="1"/>
    <col min="6144" max="6145" width="9.42578125" style="149" customWidth="1"/>
    <col min="6146" max="6146" width="10.5703125" style="149" customWidth="1"/>
    <col min="6147" max="6147" width="9.42578125" style="149" customWidth="1"/>
    <col min="6148" max="6148" width="9.85546875" style="149" customWidth="1"/>
    <col min="6149" max="6149" width="10.5703125" style="149" customWidth="1"/>
    <col min="6150" max="6150" width="9" style="149" customWidth="1"/>
    <col min="6151" max="6151" width="9.85546875" style="149" customWidth="1"/>
    <col min="6152" max="6152" width="12" style="149" customWidth="1"/>
    <col min="6153" max="6383" width="10.7109375" style="149"/>
    <col min="6384" max="6384" width="0.28515625" style="149" customWidth="1"/>
    <col min="6385" max="6385" width="19" style="149" customWidth="1"/>
    <col min="6386" max="6386" width="7.140625" style="149" customWidth="1"/>
    <col min="6387" max="6387" width="41.28515625" style="149" customWidth="1"/>
    <col min="6388" max="6389" width="9" style="149" customWidth="1"/>
    <col min="6390" max="6390" width="10.5703125" style="149" customWidth="1"/>
    <col min="6391" max="6391" width="9.42578125" style="149" customWidth="1"/>
    <col min="6392" max="6392" width="9.85546875" style="149" customWidth="1"/>
    <col min="6393" max="6393" width="10.5703125" style="149" customWidth="1"/>
    <col min="6394" max="6395" width="9.42578125" style="149" customWidth="1"/>
    <col min="6396" max="6396" width="10.5703125" style="149" customWidth="1"/>
    <col min="6397" max="6398" width="9" style="149" customWidth="1"/>
    <col min="6399" max="6399" width="10.5703125" style="149" customWidth="1"/>
    <col min="6400" max="6401" width="9.42578125" style="149" customWidth="1"/>
    <col min="6402" max="6402" width="10.5703125" style="149" customWidth="1"/>
    <col min="6403" max="6403" width="9.42578125" style="149" customWidth="1"/>
    <col min="6404" max="6404" width="9.85546875" style="149" customWidth="1"/>
    <col min="6405" max="6405" width="10.5703125" style="149" customWidth="1"/>
    <col min="6406" max="6406" width="9" style="149" customWidth="1"/>
    <col min="6407" max="6407" width="9.85546875" style="149" customWidth="1"/>
    <col min="6408" max="6408" width="12" style="149" customWidth="1"/>
    <col min="6409" max="6639" width="10.7109375" style="149"/>
    <col min="6640" max="6640" width="0.28515625" style="149" customWidth="1"/>
    <col min="6641" max="6641" width="19" style="149" customWidth="1"/>
    <col min="6642" max="6642" width="7.140625" style="149" customWidth="1"/>
    <col min="6643" max="6643" width="41.28515625" style="149" customWidth="1"/>
    <col min="6644" max="6645" width="9" style="149" customWidth="1"/>
    <col min="6646" max="6646" width="10.5703125" style="149" customWidth="1"/>
    <col min="6647" max="6647" width="9.42578125" style="149" customWidth="1"/>
    <col min="6648" max="6648" width="9.85546875" style="149" customWidth="1"/>
    <col min="6649" max="6649" width="10.5703125" style="149" customWidth="1"/>
    <col min="6650" max="6651" width="9.42578125" style="149" customWidth="1"/>
    <col min="6652" max="6652" width="10.5703125" style="149" customWidth="1"/>
    <col min="6653" max="6654" width="9" style="149" customWidth="1"/>
    <col min="6655" max="6655" width="10.5703125" style="149" customWidth="1"/>
    <col min="6656" max="6657" width="9.42578125" style="149" customWidth="1"/>
    <col min="6658" max="6658" width="10.5703125" style="149" customWidth="1"/>
    <col min="6659" max="6659" width="9.42578125" style="149" customWidth="1"/>
    <col min="6660" max="6660" width="9.85546875" style="149" customWidth="1"/>
    <col min="6661" max="6661" width="10.5703125" style="149" customWidth="1"/>
    <col min="6662" max="6662" width="9" style="149" customWidth="1"/>
    <col min="6663" max="6663" width="9.85546875" style="149" customWidth="1"/>
    <col min="6664" max="6664" width="12" style="149" customWidth="1"/>
    <col min="6665" max="6895" width="10.7109375" style="149"/>
    <col min="6896" max="6896" width="0.28515625" style="149" customWidth="1"/>
    <col min="6897" max="6897" width="19" style="149" customWidth="1"/>
    <col min="6898" max="6898" width="7.140625" style="149" customWidth="1"/>
    <col min="6899" max="6899" width="41.28515625" style="149" customWidth="1"/>
    <col min="6900" max="6901" width="9" style="149" customWidth="1"/>
    <col min="6902" max="6902" width="10.5703125" style="149" customWidth="1"/>
    <col min="6903" max="6903" width="9.42578125" style="149" customWidth="1"/>
    <col min="6904" max="6904" width="9.85546875" style="149" customWidth="1"/>
    <col min="6905" max="6905" width="10.5703125" style="149" customWidth="1"/>
    <col min="6906" max="6907" width="9.42578125" style="149" customWidth="1"/>
    <col min="6908" max="6908" width="10.5703125" style="149" customWidth="1"/>
    <col min="6909" max="6910" width="9" style="149" customWidth="1"/>
    <col min="6911" max="6911" width="10.5703125" style="149" customWidth="1"/>
    <col min="6912" max="6913" width="9.42578125" style="149" customWidth="1"/>
    <col min="6914" max="6914" width="10.5703125" style="149" customWidth="1"/>
    <col min="6915" max="6915" width="9.42578125" style="149" customWidth="1"/>
    <col min="6916" max="6916" width="9.85546875" style="149" customWidth="1"/>
    <col min="6917" max="6917" width="10.5703125" style="149" customWidth="1"/>
    <col min="6918" max="6918" width="9" style="149" customWidth="1"/>
    <col min="6919" max="6919" width="9.85546875" style="149" customWidth="1"/>
    <col min="6920" max="6920" width="12" style="149" customWidth="1"/>
    <col min="6921" max="7151" width="10.7109375" style="149"/>
    <col min="7152" max="7152" width="0.28515625" style="149" customWidth="1"/>
    <col min="7153" max="7153" width="19" style="149" customWidth="1"/>
    <col min="7154" max="7154" width="7.140625" style="149" customWidth="1"/>
    <col min="7155" max="7155" width="41.28515625" style="149" customWidth="1"/>
    <col min="7156" max="7157" width="9" style="149" customWidth="1"/>
    <col min="7158" max="7158" width="10.5703125" style="149" customWidth="1"/>
    <col min="7159" max="7159" width="9.42578125" style="149" customWidth="1"/>
    <col min="7160" max="7160" width="9.85546875" style="149" customWidth="1"/>
    <col min="7161" max="7161" width="10.5703125" style="149" customWidth="1"/>
    <col min="7162" max="7163" width="9.42578125" style="149" customWidth="1"/>
    <col min="7164" max="7164" width="10.5703125" style="149" customWidth="1"/>
    <col min="7165" max="7166" width="9" style="149" customWidth="1"/>
    <col min="7167" max="7167" width="10.5703125" style="149" customWidth="1"/>
    <col min="7168" max="7169" width="9.42578125" style="149" customWidth="1"/>
    <col min="7170" max="7170" width="10.5703125" style="149" customWidth="1"/>
    <col min="7171" max="7171" width="9.42578125" style="149" customWidth="1"/>
    <col min="7172" max="7172" width="9.85546875" style="149" customWidth="1"/>
    <col min="7173" max="7173" width="10.5703125" style="149" customWidth="1"/>
    <col min="7174" max="7174" width="9" style="149" customWidth="1"/>
    <col min="7175" max="7175" width="9.85546875" style="149" customWidth="1"/>
    <col min="7176" max="7176" width="12" style="149" customWidth="1"/>
    <col min="7177" max="7407" width="10.7109375" style="149"/>
    <col min="7408" max="7408" width="0.28515625" style="149" customWidth="1"/>
    <col min="7409" max="7409" width="19" style="149" customWidth="1"/>
    <col min="7410" max="7410" width="7.140625" style="149" customWidth="1"/>
    <col min="7411" max="7411" width="41.28515625" style="149" customWidth="1"/>
    <col min="7412" max="7413" width="9" style="149" customWidth="1"/>
    <col min="7414" max="7414" width="10.5703125" style="149" customWidth="1"/>
    <col min="7415" max="7415" width="9.42578125" style="149" customWidth="1"/>
    <col min="7416" max="7416" width="9.85546875" style="149" customWidth="1"/>
    <col min="7417" max="7417" width="10.5703125" style="149" customWidth="1"/>
    <col min="7418" max="7419" width="9.42578125" style="149" customWidth="1"/>
    <col min="7420" max="7420" width="10.5703125" style="149" customWidth="1"/>
    <col min="7421" max="7422" width="9" style="149" customWidth="1"/>
    <col min="7423" max="7423" width="10.5703125" style="149" customWidth="1"/>
    <col min="7424" max="7425" width="9.42578125" style="149" customWidth="1"/>
    <col min="7426" max="7426" width="10.5703125" style="149" customWidth="1"/>
    <col min="7427" max="7427" width="9.42578125" style="149" customWidth="1"/>
    <col min="7428" max="7428" width="9.85546875" style="149" customWidth="1"/>
    <col min="7429" max="7429" width="10.5703125" style="149" customWidth="1"/>
    <col min="7430" max="7430" width="9" style="149" customWidth="1"/>
    <col min="7431" max="7431" width="9.85546875" style="149" customWidth="1"/>
    <col min="7432" max="7432" width="12" style="149" customWidth="1"/>
    <col min="7433" max="7663" width="10.7109375" style="149"/>
    <col min="7664" max="7664" width="0.28515625" style="149" customWidth="1"/>
    <col min="7665" max="7665" width="19" style="149" customWidth="1"/>
    <col min="7666" max="7666" width="7.140625" style="149" customWidth="1"/>
    <col min="7667" max="7667" width="41.28515625" style="149" customWidth="1"/>
    <col min="7668" max="7669" width="9" style="149" customWidth="1"/>
    <col min="7670" max="7670" width="10.5703125" style="149" customWidth="1"/>
    <col min="7671" max="7671" width="9.42578125" style="149" customWidth="1"/>
    <col min="7672" max="7672" width="9.85546875" style="149" customWidth="1"/>
    <col min="7673" max="7673" width="10.5703125" style="149" customWidth="1"/>
    <col min="7674" max="7675" width="9.42578125" style="149" customWidth="1"/>
    <col min="7676" max="7676" width="10.5703125" style="149" customWidth="1"/>
    <col min="7677" max="7678" width="9" style="149" customWidth="1"/>
    <col min="7679" max="7679" width="10.5703125" style="149" customWidth="1"/>
    <col min="7680" max="7681" width="9.42578125" style="149" customWidth="1"/>
    <col min="7682" max="7682" width="10.5703125" style="149" customWidth="1"/>
    <col min="7683" max="7683" width="9.42578125" style="149" customWidth="1"/>
    <col min="7684" max="7684" width="9.85546875" style="149" customWidth="1"/>
    <col min="7685" max="7685" width="10.5703125" style="149" customWidth="1"/>
    <col min="7686" max="7686" width="9" style="149" customWidth="1"/>
    <col min="7687" max="7687" width="9.85546875" style="149" customWidth="1"/>
    <col min="7688" max="7688" width="12" style="149" customWidth="1"/>
    <col min="7689" max="7919" width="10.7109375" style="149"/>
    <col min="7920" max="7920" width="0.28515625" style="149" customWidth="1"/>
    <col min="7921" max="7921" width="19" style="149" customWidth="1"/>
    <col min="7922" max="7922" width="7.140625" style="149" customWidth="1"/>
    <col min="7923" max="7923" width="41.28515625" style="149" customWidth="1"/>
    <col min="7924" max="7925" width="9" style="149" customWidth="1"/>
    <col min="7926" max="7926" width="10.5703125" style="149" customWidth="1"/>
    <col min="7927" max="7927" width="9.42578125" style="149" customWidth="1"/>
    <col min="7928" max="7928" width="9.85546875" style="149" customWidth="1"/>
    <col min="7929" max="7929" width="10.5703125" style="149" customWidth="1"/>
    <col min="7930" max="7931" width="9.42578125" style="149" customWidth="1"/>
    <col min="7932" max="7932" width="10.5703125" style="149" customWidth="1"/>
    <col min="7933" max="7934" width="9" style="149" customWidth="1"/>
    <col min="7935" max="7935" width="10.5703125" style="149" customWidth="1"/>
    <col min="7936" max="7937" width="9.42578125" style="149" customWidth="1"/>
    <col min="7938" max="7938" width="10.5703125" style="149" customWidth="1"/>
    <col min="7939" max="7939" width="9.42578125" style="149" customWidth="1"/>
    <col min="7940" max="7940" width="9.85546875" style="149" customWidth="1"/>
    <col min="7941" max="7941" width="10.5703125" style="149" customWidth="1"/>
    <col min="7942" max="7942" width="9" style="149" customWidth="1"/>
    <col min="7943" max="7943" width="9.85546875" style="149" customWidth="1"/>
    <col min="7944" max="7944" width="12" style="149" customWidth="1"/>
    <col min="7945" max="8175" width="10.7109375" style="149"/>
    <col min="8176" max="8176" width="0.28515625" style="149" customWidth="1"/>
    <col min="8177" max="8177" width="19" style="149" customWidth="1"/>
    <col min="8178" max="8178" width="7.140625" style="149" customWidth="1"/>
    <col min="8179" max="8179" width="41.28515625" style="149" customWidth="1"/>
    <col min="8180" max="8181" width="9" style="149" customWidth="1"/>
    <col min="8182" max="8182" width="10.5703125" style="149" customWidth="1"/>
    <col min="8183" max="8183" width="9.42578125" style="149" customWidth="1"/>
    <col min="8184" max="8184" width="9.85546875" style="149" customWidth="1"/>
    <col min="8185" max="8185" width="10.5703125" style="149" customWidth="1"/>
    <col min="8186" max="8187" width="9.42578125" style="149" customWidth="1"/>
    <col min="8188" max="8188" width="10.5703125" style="149" customWidth="1"/>
    <col min="8189" max="8190" width="9" style="149" customWidth="1"/>
    <col min="8191" max="8191" width="10.5703125" style="149" customWidth="1"/>
    <col min="8192" max="8193" width="9.42578125" style="149" customWidth="1"/>
    <col min="8194" max="8194" width="10.5703125" style="149" customWidth="1"/>
    <col min="8195" max="8195" width="9.42578125" style="149" customWidth="1"/>
    <col min="8196" max="8196" width="9.85546875" style="149" customWidth="1"/>
    <col min="8197" max="8197" width="10.5703125" style="149" customWidth="1"/>
    <col min="8198" max="8198" width="9" style="149" customWidth="1"/>
    <col min="8199" max="8199" width="9.85546875" style="149" customWidth="1"/>
    <col min="8200" max="8200" width="12" style="149" customWidth="1"/>
    <col min="8201" max="8431" width="10.7109375" style="149"/>
    <col min="8432" max="8432" width="0.28515625" style="149" customWidth="1"/>
    <col min="8433" max="8433" width="19" style="149" customWidth="1"/>
    <col min="8434" max="8434" width="7.140625" style="149" customWidth="1"/>
    <col min="8435" max="8435" width="41.28515625" style="149" customWidth="1"/>
    <col min="8436" max="8437" width="9" style="149" customWidth="1"/>
    <col min="8438" max="8438" width="10.5703125" style="149" customWidth="1"/>
    <col min="8439" max="8439" width="9.42578125" style="149" customWidth="1"/>
    <col min="8440" max="8440" width="9.85546875" style="149" customWidth="1"/>
    <col min="8441" max="8441" width="10.5703125" style="149" customWidth="1"/>
    <col min="8442" max="8443" width="9.42578125" style="149" customWidth="1"/>
    <col min="8444" max="8444" width="10.5703125" style="149" customWidth="1"/>
    <col min="8445" max="8446" width="9" style="149" customWidth="1"/>
    <col min="8447" max="8447" width="10.5703125" style="149" customWidth="1"/>
    <col min="8448" max="8449" width="9.42578125" style="149" customWidth="1"/>
    <col min="8450" max="8450" width="10.5703125" style="149" customWidth="1"/>
    <col min="8451" max="8451" width="9.42578125" style="149" customWidth="1"/>
    <col min="8452" max="8452" width="9.85546875" style="149" customWidth="1"/>
    <col min="8453" max="8453" width="10.5703125" style="149" customWidth="1"/>
    <col min="8454" max="8454" width="9" style="149" customWidth="1"/>
    <col min="8455" max="8455" width="9.85546875" style="149" customWidth="1"/>
    <col min="8456" max="8456" width="12" style="149" customWidth="1"/>
    <col min="8457" max="8687" width="10.7109375" style="149"/>
    <col min="8688" max="8688" width="0.28515625" style="149" customWidth="1"/>
    <col min="8689" max="8689" width="19" style="149" customWidth="1"/>
    <col min="8690" max="8690" width="7.140625" style="149" customWidth="1"/>
    <col min="8691" max="8691" width="41.28515625" style="149" customWidth="1"/>
    <col min="8692" max="8693" width="9" style="149" customWidth="1"/>
    <col min="8694" max="8694" width="10.5703125" style="149" customWidth="1"/>
    <col min="8695" max="8695" width="9.42578125" style="149" customWidth="1"/>
    <col min="8696" max="8696" width="9.85546875" style="149" customWidth="1"/>
    <col min="8697" max="8697" width="10.5703125" style="149" customWidth="1"/>
    <col min="8698" max="8699" width="9.42578125" style="149" customWidth="1"/>
    <col min="8700" max="8700" width="10.5703125" style="149" customWidth="1"/>
    <col min="8701" max="8702" width="9" style="149" customWidth="1"/>
    <col min="8703" max="8703" width="10.5703125" style="149" customWidth="1"/>
    <col min="8704" max="8705" width="9.42578125" style="149" customWidth="1"/>
    <col min="8706" max="8706" width="10.5703125" style="149" customWidth="1"/>
    <col min="8707" max="8707" width="9.42578125" style="149" customWidth="1"/>
    <col min="8708" max="8708" width="9.85546875" style="149" customWidth="1"/>
    <col min="8709" max="8709" width="10.5703125" style="149" customWidth="1"/>
    <col min="8710" max="8710" width="9" style="149" customWidth="1"/>
    <col min="8711" max="8711" width="9.85546875" style="149" customWidth="1"/>
    <col min="8712" max="8712" width="12" style="149" customWidth="1"/>
    <col min="8713" max="8943" width="10.7109375" style="149"/>
    <col min="8944" max="8944" width="0.28515625" style="149" customWidth="1"/>
    <col min="8945" max="8945" width="19" style="149" customWidth="1"/>
    <col min="8946" max="8946" width="7.140625" style="149" customWidth="1"/>
    <col min="8947" max="8947" width="41.28515625" style="149" customWidth="1"/>
    <col min="8948" max="8949" width="9" style="149" customWidth="1"/>
    <col min="8950" max="8950" width="10.5703125" style="149" customWidth="1"/>
    <col min="8951" max="8951" width="9.42578125" style="149" customWidth="1"/>
    <col min="8952" max="8952" width="9.85546875" style="149" customWidth="1"/>
    <col min="8953" max="8953" width="10.5703125" style="149" customWidth="1"/>
    <col min="8954" max="8955" width="9.42578125" style="149" customWidth="1"/>
    <col min="8956" max="8956" width="10.5703125" style="149" customWidth="1"/>
    <col min="8957" max="8958" width="9" style="149" customWidth="1"/>
    <col min="8959" max="8959" width="10.5703125" style="149" customWidth="1"/>
    <col min="8960" max="8961" width="9.42578125" style="149" customWidth="1"/>
    <col min="8962" max="8962" width="10.5703125" style="149" customWidth="1"/>
    <col min="8963" max="8963" width="9.42578125" style="149" customWidth="1"/>
    <col min="8964" max="8964" width="9.85546875" style="149" customWidth="1"/>
    <col min="8965" max="8965" width="10.5703125" style="149" customWidth="1"/>
    <col min="8966" max="8966" width="9" style="149" customWidth="1"/>
    <col min="8967" max="8967" width="9.85546875" style="149" customWidth="1"/>
    <col min="8968" max="8968" width="12" style="149" customWidth="1"/>
    <col min="8969" max="9199" width="10.7109375" style="149"/>
    <col min="9200" max="9200" width="0.28515625" style="149" customWidth="1"/>
    <col min="9201" max="9201" width="19" style="149" customWidth="1"/>
    <col min="9202" max="9202" width="7.140625" style="149" customWidth="1"/>
    <col min="9203" max="9203" width="41.28515625" style="149" customWidth="1"/>
    <col min="9204" max="9205" width="9" style="149" customWidth="1"/>
    <col min="9206" max="9206" width="10.5703125" style="149" customWidth="1"/>
    <col min="9207" max="9207" width="9.42578125" style="149" customWidth="1"/>
    <col min="9208" max="9208" width="9.85546875" style="149" customWidth="1"/>
    <col min="9209" max="9209" width="10.5703125" style="149" customWidth="1"/>
    <col min="9210" max="9211" width="9.42578125" style="149" customWidth="1"/>
    <col min="9212" max="9212" width="10.5703125" style="149" customWidth="1"/>
    <col min="9213" max="9214" width="9" style="149" customWidth="1"/>
    <col min="9215" max="9215" width="10.5703125" style="149" customWidth="1"/>
    <col min="9216" max="9217" width="9.42578125" style="149" customWidth="1"/>
    <col min="9218" max="9218" width="10.5703125" style="149" customWidth="1"/>
    <col min="9219" max="9219" width="9.42578125" style="149" customWidth="1"/>
    <col min="9220" max="9220" width="9.85546875" style="149" customWidth="1"/>
    <col min="9221" max="9221" width="10.5703125" style="149" customWidth="1"/>
    <col min="9222" max="9222" width="9" style="149" customWidth="1"/>
    <col min="9223" max="9223" width="9.85546875" style="149" customWidth="1"/>
    <col min="9224" max="9224" width="12" style="149" customWidth="1"/>
    <col min="9225" max="9455" width="10.7109375" style="149"/>
    <col min="9456" max="9456" width="0.28515625" style="149" customWidth="1"/>
    <col min="9457" max="9457" width="19" style="149" customWidth="1"/>
    <col min="9458" max="9458" width="7.140625" style="149" customWidth="1"/>
    <col min="9459" max="9459" width="41.28515625" style="149" customWidth="1"/>
    <col min="9460" max="9461" width="9" style="149" customWidth="1"/>
    <col min="9462" max="9462" width="10.5703125" style="149" customWidth="1"/>
    <col min="9463" max="9463" width="9.42578125" style="149" customWidth="1"/>
    <col min="9464" max="9464" width="9.85546875" style="149" customWidth="1"/>
    <col min="9465" max="9465" width="10.5703125" style="149" customWidth="1"/>
    <col min="9466" max="9467" width="9.42578125" style="149" customWidth="1"/>
    <col min="9468" max="9468" width="10.5703125" style="149" customWidth="1"/>
    <col min="9469" max="9470" width="9" style="149" customWidth="1"/>
    <col min="9471" max="9471" width="10.5703125" style="149" customWidth="1"/>
    <col min="9472" max="9473" width="9.42578125" style="149" customWidth="1"/>
    <col min="9474" max="9474" width="10.5703125" style="149" customWidth="1"/>
    <col min="9475" max="9475" width="9.42578125" style="149" customWidth="1"/>
    <col min="9476" max="9476" width="9.85546875" style="149" customWidth="1"/>
    <col min="9477" max="9477" width="10.5703125" style="149" customWidth="1"/>
    <col min="9478" max="9478" width="9" style="149" customWidth="1"/>
    <col min="9479" max="9479" width="9.85546875" style="149" customWidth="1"/>
    <col min="9480" max="9480" width="12" style="149" customWidth="1"/>
    <col min="9481" max="9711" width="10.7109375" style="149"/>
    <col min="9712" max="9712" width="0.28515625" style="149" customWidth="1"/>
    <col min="9713" max="9713" width="19" style="149" customWidth="1"/>
    <col min="9714" max="9714" width="7.140625" style="149" customWidth="1"/>
    <col min="9715" max="9715" width="41.28515625" style="149" customWidth="1"/>
    <col min="9716" max="9717" width="9" style="149" customWidth="1"/>
    <col min="9718" max="9718" width="10.5703125" style="149" customWidth="1"/>
    <col min="9719" max="9719" width="9.42578125" style="149" customWidth="1"/>
    <col min="9720" max="9720" width="9.85546875" style="149" customWidth="1"/>
    <col min="9721" max="9721" width="10.5703125" style="149" customWidth="1"/>
    <col min="9722" max="9723" width="9.42578125" style="149" customWidth="1"/>
    <col min="9724" max="9724" width="10.5703125" style="149" customWidth="1"/>
    <col min="9725" max="9726" width="9" style="149" customWidth="1"/>
    <col min="9727" max="9727" width="10.5703125" style="149" customWidth="1"/>
    <col min="9728" max="9729" width="9.42578125" style="149" customWidth="1"/>
    <col min="9730" max="9730" width="10.5703125" style="149" customWidth="1"/>
    <col min="9731" max="9731" width="9.42578125" style="149" customWidth="1"/>
    <col min="9732" max="9732" width="9.85546875" style="149" customWidth="1"/>
    <col min="9733" max="9733" width="10.5703125" style="149" customWidth="1"/>
    <col min="9734" max="9734" width="9" style="149" customWidth="1"/>
    <col min="9735" max="9735" width="9.85546875" style="149" customWidth="1"/>
    <col min="9736" max="9736" width="12" style="149" customWidth="1"/>
    <col min="9737" max="9967" width="10.7109375" style="149"/>
    <col min="9968" max="9968" width="0.28515625" style="149" customWidth="1"/>
    <col min="9969" max="9969" width="19" style="149" customWidth="1"/>
    <col min="9970" max="9970" width="7.140625" style="149" customWidth="1"/>
    <col min="9971" max="9971" width="41.28515625" style="149" customWidth="1"/>
    <col min="9972" max="9973" width="9" style="149" customWidth="1"/>
    <col min="9974" max="9974" width="10.5703125" style="149" customWidth="1"/>
    <col min="9975" max="9975" width="9.42578125" style="149" customWidth="1"/>
    <col min="9976" max="9976" width="9.85546875" style="149" customWidth="1"/>
    <col min="9977" max="9977" width="10.5703125" style="149" customWidth="1"/>
    <col min="9978" max="9979" width="9.42578125" style="149" customWidth="1"/>
    <col min="9980" max="9980" width="10.5703125" style="149" customWidth="1"/>
    <col min="9981" max="9982" width="9" style="149" customWidth="1"/>
    <col min="9983" max="9983" width="10.5703125" style="149" customWidth="1"/>
    <col min="9984" max="9985" width="9.42578125" style="149" customWidth="1"/>
    <col min="9986" max="9986" width="10.5703125" style="149" customWidth="1"/>
    <col min="9987" max="9987" width="9.42578125" style="149" customWidth="1"/>
    <col min="9988" max="9988" width="9.85546875" style="149" customWidth="1"/>
    <col min="9989" max="9989" width="10.5703125" style="149" customWidth="1"/>
    <col min="9990" max="9990" width="9" style="149" customWidth="1"/>
    <col min="9991" max="9991" width="9.85546875" style="149" customWidth="1"/>
    <col min="9992" max="9992" width="12" style="149" customWidth="1"/>
    <col min="9993" max="10223" width="10.7109375" style="149"/>
    <col min="10224" max="10224" width="0.28515625" style="149" customWidth="1"/>
    <col min="10225" max="10225" width="19" style="149" customWidth="1"/>
    <col min="10226" max="10226" width="7.140625" style="149" customWidth="1"/>
    <col min="10227" max="10227" width="41.28515625" style="149" customWidth="1"/>
    <col min="10228" max="10229" width="9" style="149" customWidth="1"/>
    <col min="10230" max="10230" width="10.5703125" style="149" customWidth="1"/>
    <col min="10231" max="10231" width="9.42578125" style="149" customWidth="1"/>
    <col min="10232" max="10232" width="9.85546875" style="149" customWidth="1"/>
    <col min="10233" max="10233" width="10.5703125" style="149" customWidth="1"/>
    <col min="10234" max="10235" width="9.42578125" style="149" customWidth="1"/>
    <col min="10236" max="10236" width="10.5703125" style="149" customWidth="1"/>
    <col min="10237" max="10238" width="9" style="149" customWidth="1"/>
    <col min="10239" max="10239" width="10.5703125" style="149" customWidth="1"/>
    <col min="10240" max="10241" width="9.42578125" style="149" customWidth="1"/>
    <col min="10242" max="10242" width="10.5703125" style="149" customWidth="1"/>
    <col min="10243" max="10243" width="9.42578125" style="149" customWidth="1"/>
    <col min="10244" max="10244" width="9.85546875" style="149" customWidth="1"/>
    <col min="10245" max="10245" width="10.5703125" style="149" customWidth="1"/>
    <col min="10246" max="10246" width="9" style="149" customWidth="1"/>
    <col min="10247" max="10247" width="9.85546875" style="149" customWidth="1"/>
    <col min="10248" max="10248" width="12" style="149" customWidth="1"/>
    <col min="10249" max="10479" width="10.7109375" style="149"/>
    <col min="10480" max="10480" width="0.28515625" style="149" customWidth="1"/>
    <col min="10481" max="10481" width="19" style="149" customWidth="1"/>
    <col min="10482" max="10482" width="7.140625" style="149" customWidth="1"/>
    <col min="10483" max="10483" width="41.28515625" style="149" customWidth="1"/>
    <col min="10484" max="10485" width="9" style="149" customWidth="1"/>
    <col min="10486" max="10486" width="10.5703125" style="149" customWidth="1"/>
    <col min="10487" max="10487" width="9.42578125" style="149" customWidth="1"/>
    <col min="10488" max="10488" width="9.85546875" style="149" customWidth="1"/>
    <col min="10489" max="10489" width="10.5703125" style="149" customWidth="1"/>
    <col min="10490" max="10491" width="9.42578125" style="149" customWidth="1"/>
    <col min="10492" max="10492" width="10.5703125" style="149" customWidth="1"/>
    <col min="10493" max="10494" width="9" style="149" customWidth="1"/>
    <col min="10495" max="10495" width="10.5703125" style="149" customWidth="1"/>
    <col min="10496" max="10497" width="9.42578125" style="149" customWidth="1"/>
    <col min="10498" max="10498" width="10.5703125" style="149" customWidth="1"/>
    <col min="10499" max="10499" width="9.42578125" style="149" customWidth="1"/>
    <col min="10500" max="10500" width="9.85546875" style="149" customWidth="1"/>
    <col min="10501" max="10501" width="10.5703125" style="149" customWidth="1"/>
    <col min="10502" max="10502" width="9" style="149" customWidth="1"/>
    <col min="10503" max="10503" width="9.85546875" style="149" customWidth="1"/>
    <col min="10504" max="10504" width="12" style="149" customWidth="1"/>
    <col min="10505" max="10735" width="10.7109375" style="149"/>
    <col min="10736" max="10736" width="0.28515625" style="149" customWidth="1"/>
    <col min="10737" max="10737" width="19" style="149" customWidth="1"/>
    <col min="10738" max="10738" width="7.140625" style="149" customWidth="1"/>
    <col min="10739" max="10739" width="41.28515625" style="149" customWidth="1"/>
    <col min="10740" max="10741" width="9" style="149" customWidth="1"/>
    <col min="10742" max="10742" width="10.5703125" style="149" customWidth="1"/>
    <col min="10743" max="10743" width="9.42578125" style="149" customWidth="1"/>
    <col min="10744" max="10744" width="9.85546875" style="149" customWidth="1"/>
    <col min="10745" max="10745" width="10.5703125" style="149" customWidth="1"/>
    <col min="10746" max="10747" width="9.42578125" style="149" customWidth="1"/>
    <col min="10748" max="10748" width="10.5703125" style="149" customWidth="1"/>
    <col min="10749" max="10750" width="9" style="149" customWidth="1"/>
    <col min="10751" max="10751" width="10.5703125" style="149" customWidth="1"/>
    <col min="10752" max="10753" width="9.42578125" style="149" customWidth="1"/>
    <col min="10754" max="10754" width="10.5703125" style="149" customWidth="1"/>
    <col min="10755" max="10755" width="9.42578125" style="149" customWidth="1"/>
    <col min="10756" max="10756" width="9.85546875" style="149" customWidth="1"/>
    <col min="10757" max="10757" width="10.5703125" style="149" customWidth="1"/>
    <col min="10758" max="10758" width="9" style="149" customWidth="1"/>
    <col min="10759" max="10759" width="9.85546875" style="149" customWidth="1"/>
    <col min="10760" max="10760" width="12" style="149" customWidth="1"/>
    <col min="10761" max="10991" width="10.7109375" style="149"/>
    <col min="10992" max="10992" width="0.28515625" style="149" customWidth="1"/>
    <col min="10993" max="10993" width="19" style="149" customWidth="1"/>
    <col min="10994" max="10994" width="7.140625" style="149" customWidth="1"/>
    <col min="10995" max="10995" width="41.28515625" style="149" customWidth="1"/>
    <col min="10996" max="10997" width="9" style="149" customWidth="1"/>
    <col min="10998" max="10998" width="10.5703125" style="149" customWidth="1"/>
    <col min="10999" max="10999" width="9.42578125" style="149" customWidth="1"/>
    <col min="11000" max="11000" width="9.85546875" style="149" customWidth="1"/>
    <col min="11001" max="11001" width="10.5703125" style="149" customWidth="1"/>
    <col min="11002" max="11003" width="9.42578125" style="149" customWidth="1"/>
    <col min="11004" max="11004" width="10.5703125" style="149" customWidth="1"/>
    <col min="11005" max="11006" width="9" style="149" customWidth="1"/>
    <col min="11007" max="11007" width="10.5703125" style="149" customWidth="1"/>
    <col min="11008" max="11009" width="9.42578125" style="149" customWidth="1"/>
    <col min="11010" max="11010" width="10.5703125" style="149" customWidth="1"/>
    <col min="11011" max="11011" width="9.42578125" style="149" customWidth="1"/>
    <col min="11012" max="11012" width="9.85546875" style="149" customWidth="1"/>
    <col min="11013" max="11013" width="10.5703125" style="149" customWidth="1"/>
    <col min="11014" max="11014" width="9" style="149" customWidth="1"/>
    <col min="11015" max="11015" width="9.85546875" style="149" customWidth="1"/>
    <col min="11016" max="11016" width="12" style="149" customWidth="1"/>
    <col min="11017" max="11247" width="10.7109375" style="149"/>
    <col min="11248" max="11248" width="0.28515625" style="149" customWidth="1"/>
    <col min="11249" max="11249" width="19" style="149" customWidth="1"/>
    <col min="11250" max="11250" width="7.140625" style="149" customWidth="1"/>
    <col min="11251" max="11251" width="41.28515625" style="149" customWidth="1"/>
    <col min="11252" max="11253" width="9" style="149" customWidth="1"/>
    <col min="11254" max="11254" width="10.5703125" style="149" customWidth="1"/>
    <col min="11255" max="11255" width="9.42578125" style="149" customWidth="1"/>
    <col min="11256" max="11256" width="9.85546875" style="149" customWidth="1"/>
    <col min="11257" max="11257" width="10.5703125" style="149" customWidth="1"/>
    <col min="11258" max="11259" width="9.42578125" style="149" customWidth="1"/>
    <col min="11260" max="11260" width="10.5703125" style="149" customWidth="1"/>
    <col min="11261" max="11262" width="9" style="149" customWidth="1"/>
    <col min="11263" max="11263" width="10.5703125" style="149" customWidth="1"/>
    <col min="11264" max="11265" width="9.42578125" style="149" customWidth="1"/>
    <col min="11266" max="11266" width="10.5703125" style="149" customWidth="1"/>
    <col min="11267" max="11267" width="9.42578125" style="149" customWidth="1"/>
    <col min="11268" max="11268" width="9.85546875" style="149" customWidth="1"/>
    <col min="11269" max="11269" width="10.5703125" style="149" customWidth="1"/>
    <col min="11270" max="11270" width="9" style="149" customWidth="1"/>
    <col min="11271" max="11271" width="9.85546875" style="149" customWidth="1"/>
    <col min="11272" max="11272" width="12" style="149" customWidth="1"/>
    <col min="11273" max="11503" width="10.7109375" style="149"/>
    <col min="11504" max="11504" width="0.28515625" style="149" customWidth="1"/>
    <col min="11505" max="11505" width="19" style="149" customWidth="1"/>
    <col min="11506" max="11506" width="7.140625" style="149" customWidth="1"/>
    <col min="11507" max="11507" width="41.28515625" style="149" customWidth="1"/>
    <col min="11508" max="11509" width="9" style="149" customWidth="1"/>
    <col min="11510" max="11510" width="10.5703125" style="149" customWidth="1"/>
    <col min="11511" max="11511" width="9.42578125" style="149" customWidth="1"/>
    <col min="11512" max="11512" width="9.85546875" style="149" customWidth="1"/>
    <col min="11513" max="11513" width="10.5703125" style="149" customWidth="1"/>
    <col min="11514" max="11515" width="9.42578125" style="149" customWidth="1"/>
    <col min="11516" max="11516" width="10.5703125" style="149" customWidth="1"/>
    <col min="11517" max="11518" width="9" style="149" customWidth="1"/>
    <col min="11519" max="11519" width="10.5703125" style="149" customWidth="1"/>
    <col min="11520" max="11521" width="9.42578125" style="149" customWidth="1"/>
    <col min="11522" max="11522" width="10.5703125" style="149" customWidth="1"/>
    <col min="11523" max="11523" width="9.42578125" style="149" customWidth="1"/>
    <col min="11524" max="11524" width="9.85546875" style="149" customWidth="1"/>
    <col min="11525" max="11525" width="10.5703125" style="149" customWidth="1"/>
    <col min="11526" max="11526" width="9" style="149" customWidth="1"/>
    <col min="11527" max="11527" width="9.85546875" style="149" customWidth="1"/>
    <col min="11528" max="11528" width="12" style="149" customWidth="1"/>
    <col min="11529" max="11759" width="10.7109375" style="149"/>
    <col min="11760" max="11760" width="0.28515625" style="149" customWidth="1"/>
    <col min="11761" max="11761" width="19" style="149" customWidth="1"/>
    <col min="11762" max="11762" width="7.140625" style="149" customWidth="1"/>
    <col min="11763" max="11763" width="41.28515625" style="149" customWidth="1"/>
    <col min="11764" max="11765" width="9" style="149" customWidth="1"/>
    <col min="11766" max="11766" width="10.5703125" style="149" customWidth="1"/>
    <col min="11767" max="11767" width="9.42578125" style="149" customWidth="1"/>
    <col min="11768" max="11768" width="9.85546875" style="149" customWidth="1"/>
    <col min="11769" max="11769" width="10.5703125" style="149" customWidth="1"/>
    <col min="11770" max="11771" width="9.42578125" style="149" customWidth="1"/>
    <col min="11772" max="11772" width="10.5703125" style="149" customWidth="1"/>
    <col min="11773" max="11774" width="9" style="149" customWidth="1"/>
    <col min="11775" max="11775" width="10.5703125" style="149" customWidth="1"/>
    <col min="11776" max="11777" width="9.42578125" style="149" customWidth="1"/>
    <col min="11778" max="11778" width="10.5703125" style="149" customWidth="1"/>
    <col min="11779" max="11779" width="9.42578125" style="149" customWidth="1"/>
    <col min="11780" max="11780" width="9.85546875" style="149" customWidth="1"/>
    <col min="11781" max="11781" width="10.5703125" style="149" customWidth="1"/>
    <col min="11782" max="11782" width="9" style="149" customWidth="1"/>
    <col min="11783" max="11783" width="9.85546875" style="149" customWidth="1"/>
    <col min="11784" max="11784" width="12" style="149" customWidth="1"/>
    <col min="11785" max="12015" width="10.7109375" style="149"/>
    <col min="12016" max="12016" width="0.28515625" style="149" customWidth="1"/>
    <col min="12017" max="12017" width="19" style="149" customWidth="1"/>
    <col min="12018" max="12018" width="7.140625" style="149" customWidth="1"/>
    <col min="12019" max="12019" width="41.28515625" style="149" customWidth="1"/>
    <col min="12020" max="12021" width="9" style="149" customWidth="1"/>
    <col min="12022" max="12022" width="10.5703125" style="149" customWidth="1"/>
    <col min="12023" max="12023" width="9.42578125" style="149" customWidth="1"/>
    <col min="12024" max="12024" width="9.85546875" style="149" customWidth="1"/>
    <col min="12025" max="12025" width="10.5703125" style="149" customWidth="1"/>
    <col min="12026" max="12027" width="9.42578125" style="149" customWidth="1"/>
    <col min="12028" max="12028" width="10.5703125" style="149" customWidth="1"/>
    <col min="12029" max="12030" width="9" style="149" customWidth="1"/>
    <col min="12031" max="12031" width="10.5703125" style="149" customWidth="1"/>
    <col min="12032" max="12033" width="9.42578125" style="149" customWidth="1"/>
    <col min="12034" max="12034" width="10.5703125" style="149" customWidth="1"/>
    <col min="12035" max="12035" width="9.42578125" style="149" customWidth="1"/>
    <col min="12036" max="12036" width="9.85546875" style="149" customWidth="1"/>
    <col min="12037" max="12037" width="10.5703125" style="149" customWidth="1"/>
    <col min="12038" max="12038" width="9" style="149" customWidth="1"/>
    <col min="12039" max="12039" width="9.85546875" style="149" customWidth="1"/>
    <col min="12040" max="12040" width="12" style="149" customWidth="1"/>
    <col min="12041" max="12271" width="10.7109375" style="149"/>
    <col min="12272" max="12272" width="0.28515625" style="149" customWidth="1"/>
    <col min="12273" max="12273" width="19" style="149" customWidth="1"/>
    <col min="12274" max="12274" width="7.140625" style="149" customWidth="1"/>
    <col min="12275" max="12275" width="41.28515625" style="149" customWidth="1"/>
    <col min="12276" max="12277" width="9" style="149" customWidth="1"/>
    <col min="12278" max="12278" width="10.5703125" style="149" customWidth="1"/>
    <col min="12279" max="12279" width="9.42578125" style="149" customWidth="1"/>
    <col min="12280" max="12280" width="9.85546875" style="149" customWidth="1"/>
    <col min="12281" max="12281" width="10.5703125" style="149" customWidth="1"/>
    <col min="12282" max="12283" width="9.42578125" style="149" customWidth="1"/>
    <col min="12284" max="12284" width="10.5703125" style="149" customWidth="1"/>
    <col min="12285" max="12286" width="9" style="149" customWidth="1"/>
    <col min="12287" max="12287" width="10.5703125" style="149" customWidth="1"/>
    <col min="12288" max="12289" width="9.42578125" style="149" customWidth="1"/>
    <col min="12290" max="12290" width="10.5703125" style="149" customWidth="1"/>
    <col min="12291" max="12291" width="9.42578125" style="149" customWidth="1"/>
    <col min="12292" max="12292" width="9.85546875" style="149" customWidth="1"/>
    <col min="12293" max="12293" width="10.5703125" style="149" customWidth="1"/>
    <col min="12294" max="12294" width="9" style="149" customWidth="1"/>
    <col min="12295" max="12295" width="9.85546875" style="149" customWidth="1"/>
    <col min="12296" max="12296" width="12" style="149" customWidth="1"/>
    <col min="12297" max="12527" width="10.7109375" style="149"/>
    <col min="12528" max="12528" width="0.28515625" style="149" customWidth="1"/>
    <col min="12529" max="12529" width="19" style="149" customWidth="1"/>
    <col min="12530" max="12530" width="7.140625" style="149" customWidth="1"/>
    <col min="12531" max="12531" width="41.28515625" style="149" customWidth="1"/>
    <col min="12532" max="12533" width="9" style="149" customWidth="1"/>
    <col min="12534" max="12534" width="10.5703125" style="149" customWidth="1"/>
    <col min="12535" max="12535" width="9.42578125" style="149" customWidth="1"/>
    <col min="12536" max="12536" width="9.85546875" style="149" customWidth="1"/>
    <col min="12537" max="12537" width="10.5703125" style="149" customWidth="1"/>
    <col min="12538" max="12539" width="9.42578125" style="149" customWidth="1"/>
    <col min="12540" max="12540" width="10.5703125" style="149" customWidth="1"/>
    <col min="12541" max="12542" width="9" style="149" customWidth="1"/>
    <col min="12543" max="12543" width="10.5703125" style="149" customWidth="1"/>
    <col min="12544" max="12545" width="9.42578125" style="149" customWidth="1"/>
    <col min="12546" max="12546" width="10.5703125" style="149" customWidth="1"/>
    <col min="12547" max="12547" width="9.42578125" style="149" customWidth="1"/>
    <col min="12548" max="12548" width="9.85546875" style="149" customWidth="1"/>
    <col min="12549" max="12549" width="10.5703125" style="149" customWidth="1"/>
    <col min="12550" max="12550" width="9" style="149" customWidth="1"/>
    <col min="12551" max="12551" width="9.85546875" style="149" customWidth="1"/>
    <col min="12552" max="12552" width="12" style="149" customWidth="1"/>
    <col min="12553" max="12783" width="10.7109375" style="149"/>
    <col min="12784" max="12784" width="0.28515625" style="149" customWidth="1"/>
    <col min="12785" max="12785" width="19" style="149" customWidth="1"/>
    <col min="12786" max="12786" width="7.140625" style="149" customWidth="1"/>
    <col min="12787" max="12787" width="41.28515625" style="149" customWidth="1"/>
    <col min="12788" max="12789" width="9" style="149" customWidth="1"/>
    <col min="12790" max="12790" width="10.5703125" style="149" customWidth="1"/>
    <col min="12791" max="12791" width="9.42578125" style="149" customWidth="1"/>
    <col min="12792" max="12792" width="9.85546875" style="149" customWidth="1"/>
    <col min="12793" max="12793" width="10.5703125" style="149" customWidth="1"/>
    <col min="12794" max="12795" width="9.42578125" style="149" customWidth="1"/>
    <col min="12796" max="12796" width="10.5703125" style="149" customWidth="1"/>
    <col min="12797" max="12798" width="9" style="149" customWidth="1"/>
    <col min="12799" max="12799" width="10.5703125" style="149" customWidth="1"/>
    <col min="12800" max="12801" width="9.42578125" style="149" customWidth="1"/>
    <col min="12802" max="12802" width="10.5703125" style="149" customWidth="1"/>
    <col min="12803" max="12803" width="9.42578125" style="149" customWidth="1"/>
    <col min="12804" max="12804" width="9.85546875" style="149" customWidth="1"/>
    <col min="12805" max="12805" width="10.5703125" style="149" customWidth="1"/>
    <col min="12806" max="12806" width="9" style="149" customWidth="1"/>
    <col min="12807" max="12807" width="9.85546875" style="149" customWidth="1"/>
    <col min="12808" max="12808" width="12" style="149" customWidth="1"/>
    <col min="12809" max="13039" width="10.7109375" style="149"/>
    <col min="13040" max="13040" width="0.28515625" style="149" customWidth="1"/>
    <col min="13041" max="13041" width="19" style="149" customWidth="1"/>
    <col min="13042" max="13042" width="7.140625" style="149" customWidth="1"/>
    <col min="13043" max="13043" width="41.28515625" style="149" customWidth="1"/>
    <col min="13044" max="13045" width="9" style="149" customWidth="1"/>
    <col min="13046" max="13046" width="10.5703125" style="149" customWidth="1"/>
    <col min="13047" max="13047" width="9.42578125" style="149" customWidth="1"/>
    <col min="13048" max="13048" width="9.85546875" style="149" customWidth="1"/>
    <col min="13049" max="13049" width="10.5703125" style="149" customWidth="1"/>
    <col min="13050" max="13051" width="9.42578125" style="149" customWidth="1"/>
    <col min="13052" max="13052" width="10.5703125" style="149" customWidth="1"/>
    <col min="13053" max="13054" width="9" style="149" customWidth="1"/>
    <col min="13055" max="13055" width="10.5703125" style="149" customWidth="1"/>
    <col min="13056" max="13057" width="9.42578125" style="149" customWidth="1"/>
    <col min="13058" max="13058" width="10.5703125" style="149" customWidth="1"/>
    <col min="13059" max="13059" width="9.42578125" style="149" customWidth="1"/>
    <col min="13060" max="13060" width="9.85546875" style="149" customWidth="1"/>
    <col min="13061" max="13061" width="10.5703125" style="149" customWidth="1"/>
    <col min="13062" max="13062" width="9" style="149" customWidth="1"/>
    <col min="13063" max="13063" width="9.85546875" style="149" customWidth="1"/>
    <col min="13064" max="13064" width="12" style="149" customWidth="1"/>
    <col min="13065" max="13295" width="10.7109375" style="149"/>
    <col min="13296" max="13296" width="0.28515625" style="149" customWidth="1"/>
    <col min="13297" max="13297" width="19" style="149" customWidth="1"/>
    <col min="13298" max="13298" width="7.140625" style="149" customWidth="1"/>
    <col min="13299" max="13299" width="41.28515625" style="149" customWidth="1"/>
    <col min="13300" max="13301" width="9" style="149" customWidth="1"/>
    <col min="13302" max="13302" width="10.5703125" style="149" customWidth="1"/>
    <col min="13303" max="13303" width="9.42578125" style="149" customWidth="1"/>
    <col min="13304" max="13304" width="9.85546875" style="149" customWidth="1"/>
    <col min="13305" max="13305" width="10.5703125" style="149" customWidth="1"/>
    <col min="13306" max="13307" width="9.42578125" style="149" customWidth="1"/>
    <col min="13308" max="13308" width="10.5703125" style="149" customWidth="1"/>
    <col min="13309" max="13310" width="9" style="149" customWidth="1"/>
    <col min="13311" max="13311" width="10.5703125" style="149" customWidth="1"/>
    <col min="13312" max="13313" width="9.42578125" style="149" customWidth="1"/>
    <col min="13314" max="13314" width="10.5703125" style="149" customWidth="1"/>
    <col min="13315" max="13315" width="9.42578125" style="149" customWidth="1"/>
    <col min="13316" max="13316" width="9.85546875" style="149" customWidth="1"/>
    <col min="13317" max="13317" width="10.5703125" style="149" customWidth="1"/>
    <col min="13318" max="13318" width="9" style="149" customWidth="1"/>
    <col min="13319" max="13319" width="9.85546875" style="149" customWidth="1"/>
    <col min="13320" max="13320" width="12" style="149" customWidth="1"/>
    <col min="13321" max="13551" width="10.7109375" style="149"/>
    <col min="13552" max="13552" width="0.28515625" style="149" customWidth="1"/>
    <col min="13553" max="13553" width="19" style="149" customWidth="1"/>
    <col min="13554" max="13554" width="7.140625" style="149" customWidth="1"/>
    <col min="13555" max="13555" width="41.28515625" style="149" customWidth="1"/>
    <col min="13556" max="13557" width="9" style="149" customWidth="1"/>
    <col min="13558" max="13558" width="10.5703125" style="149" customWidth="1"/>
    <col min="13559" max="13559" width="9.42578125" style="149" customWidth="1"/>
    <col min="13560" max="13560" width="9.85546875" style="149" customWidth="1"/>
    <col min="13561" max="13561" width="10.5703125" style="149" customWidth="1"/>
    <col min="13562" max="13563" width="9.42578125" style="149" customWidth="1"/>
    <col min="13564" max="13564" width="10.5703125" style="149" customWidth="1"/>
    <col min="13565" max="13566" width="9" style="149" customWidth="1"/>
    <col min="13567" max="13567" width="10.5703125" style="149" customWidth="1"/>
    <col min="13568" max="13569" width="9.42578125" style="149" customWidth="1"/>
    <col min="13570" max="13570" width="10.5703125" style="149" customWidth="1"/>
    <col min="13571" max="13571" width="9.42578125" style="149" customWidth="1"/>
    <col min="13572" max="13572" width="9.85546875" style="149" customWidth="1"/>
    <col min="13573" max="13573" width="10.5703125" style="149" customWidth="1"/>
    <col min="13574" max="13574" width="9" style="149" customWidth="1"/>
    <col min="13575" max="13575" width="9.85546875" style="149" customWidth="1"/>
    <col min="13576" max="13576" width="12" style="149" customWidth="1"/>
    <col min="13577" max="13807" width="10.7109375" style="149"/>
    <col min="13808" max="13808" width="0.28515625" style="149" customWidth="1"/>
    <col min="13809" max="13809" width="19" style="149" customWidth="1"/>
    <col min="13810" max="13810" width="7.140625" style="149" customWidth="1"/>
    <col min="13811" max="13811" width="41.28515625" style="149" customWidth="1"/>
    <col min="13812" max="13813" width="9" style="149" customWidth="1"/>
    <col min="13814" max="13814" width="10.5703125" style="149" customWidth="1"/>
    <col min="13815" max="13815" width="9.42578125" style="149" customWidth="1"/>
    <col min="13816" max="13816" width="9.85546875" style="149" customWidth="1"/>
    <col min="13817" max="13817" width="10.5703125" style="149" customWidth="1"/>
    <col min="13818" max="13819" width="9.42578125" style="149" customWidth="1"/>
    <col min="13820" max="13820" width="10.5703125" style="149" customWidth="1"/>
    <col min="13821" max="13822" width="9" style="149" customWidth="1"/>
    <col min="13823" max="13823" width="10.5703125" style="149" customWidth="1"/>
    <col min="13824" max="13825" width="9.42578125" style="149" customWidth="1"/>
    <col min="13826" max="13826" width="10.5703125" style="149" customWidth="1"/>
    <col min="13827" max="13827" width="9.42578125" style="149" customWidth="1"/>
    <col min="13828" max="13828" width="9.85546875" style="149" customWidth="1"/>
    <col min="13829" max="13829" width="10.5703125" style="149" customWidth="1"/>
    <col min="13830" max="13830" width="9" style="149" customWidth="1"/>
    <col min="13831" max="13831" width="9.85546875" style="149" customWidth="1"/>
    <col min="13832" max="13832" width="12" style="149" customWidth="1"/>
    <col min="13833" max="14063" width="10.7109375" style="149"/>
    <col min="14064" max="14064" width="0.28515625" style="149" customWidth="1"/>
    <col min="14065" max="14065" width="19" style="149" customWidth="1"/>
    <col min="14066" max="14066" width="7.140625" style="149" customWidth="1"/>
    <col min="14067" max="14067" width="41.28515625" style="149" customWidth="1"/>
    <col min="14068" max="14069" width="9" style="149" customWidth="1"/>
    <col min="14070" max="14070" width="10.5703125" style="149" customWidth="1"/>
    <col min="14071" max="14071" width="9.42578125" style="149" customWidth="1"/>
    <col min="14072" max="14072" width="9.85546875" style="149" customWidth="1"/>
    <col min="14073" max="14073" width="10.5703125" style="149" customWidth="1"/>
    <col min="14074" max="14075" width="9.42578125" style="149" customWidth="1"/>
    <col min="14076" max="14076" width="10.5703125" style="149" customWidth="1"/>
    <col min="14077" max="14078" width="9" style="149" customWidth="1"/>
    <col min="14079" max="14079" width="10.5703125" style="149" customWidth="1"/>
    <col min="14080" max="14081" width="9.42578125" style="149" customWidth="1"/>
    <col min="14082" max="14082" width="10.5703125" style="149" customWidth="1"/>
    <col min="14083" max="14083" width="9.42578125" style="149" customWidth="1"/>
    <col min="14084" max="14084" width="9.85546875" style="149" customWidth="1"/>
    <col min="14085" max="14085" width="10.5703125" style="149" customWidth="1"/>
    <col min="14086" max="14086" width="9" style="149" customWidth="1"/>
    <col min="14087" max="14087" width="9.85546875" style="149" customWidth="1"/>
    <col min="14088" max="14088" width="12" style="149" customWidth="1"/>
    <col min="14089" max="14319" width="10.7109375" style="149"/>
    <col min="14320" max="14320" width="0.28515625" style="149" customWidth="1"/>
    <col min="14321" max="14321" width="19" style="149" customWidth="1"/>
    <col min="14322" max="14322" width="7.140625" style="149" customWidth="1"/>
    <col min="14323" max="14323" width="41.28515625" style="149" customWidth="1"/>
    <col min="14324" max="14325" width="9" style="149" customWidth="1"/>
    <col min="14326" max="14326" width="10.5703125" style="149" customWidth="1"/>
    <col min="14327" max="14327" width="9.42578125" style="149" customWidth="1"/>
    <col min="14328" max="14328" width="9.85546875" style="149" customWidth="1"/>
    <col min="14329" max="14329" width="10.5703125" style="149" customWidth="1"/>
    <col min="14330" max="14331" width="9.42578125" style="149" customWidth="1"/>
    <col min="14332" max="14332" width="10.5703125" style="149" customWidth="1"/>
    <col min="14333" max="14334" width="9" style="149" customWidth="1"/>
    <col min="14335" max="14335" width="10.5703125" style="149" customWidth="1"/>
    <col min="14336" max="14337" width="9.42578125" style="149" customWidth="1"/>
    <col min="14338" max="14338" width="10.5703125" style="149" customWidth="1"/>
    <col min="14339" max="14339" width="9.42578125" style="149" customWidth="1"/>
    <col min="14340" max="14340" width="9.85546875" style="149" customWidth="1"/>
    <col min="14341" max="14341" width="10.5703125" style="149" customWidth="1"/>
    <col min="14342" max="14342" width="9" style="149" customWidth="1"/>
    <col min="14343" max="14343" width="9.85546875" style="149" customWidth="1"/>
    <col min="14344" max="14344" width="12" style="149" customWidth="1"/>
    <col min="14345" max="14575" width="10.7109375" style="149"/>
    <col min="14576" max="14576" width="0.28515625" style="149" customWidth="1"/>
    <col min="14577" max="14577" width="19" style="149" customWidth="1"/>
    <col min="14578" max="14578" width="7.140625" style="149" customWidth="1"/>
    <col min="14579" max="14579" width="41.28515625" style="149" customWidth="1"/>
    <col min="14580" max="14581" width="9" style="149" customWidth="1"/>
    <col min="14582" max="14582" width="10.5703125" style="149" customWidth="1"/>
    <col min="14583" max="14583" width="9.42578125" style="149" customWidth="1"/>
    <col min="14584" max="14584" width="9.85546875" style="149" customWidth="1"/>
    <col min="14585" max="14585" width="10.5703125" style="149" customWidth="1"/>
    <col min="14586" max="14587" width="9.42578125" style="149" customWidth="1"/>
    <col min="14588" max="14588" width="10.5703125" style="149" customWidth="1"/>
    <col min="14589" max="14590" width="9" style="149" customWidth="1"/>
    <col min="14591" max="14591" width="10.5703125" style="149" customWidth="1"/>
    <col min="14592" max="14593" width="9.42578125" style="149" customWidth="1"/>
    <col min="14594" max="14594" width="10.5703125" style="149" customWidth="1"/>
    <col min="14595" max="14595" width="9.42578125" style="149" customWidth="1"/>
    <col min="14596" max="14596" width="9.85546875" style="149" customWidth="1"/>
    <col min="14597" max="14597" width="10.5703125" style="149" customWidth="1"/>
    <col min="14598" max="14598" width="9" style="149" customWidth="1"/>
    <col min="14599" max="14599" width="9.85546875" style="149" customWidth="1"/>
    <col min="14600" max="14600" width="12" style="149" customWidth="1"/>
    <col min="14601" max="14831" width="10.7109375" style="149"/>
    <col min="14832" max="14832" width="0.28515625" style="149" customWidth="1"/>
    <col min="14833" max="14833" width="19" style="149" customWidth="1"/>
    <col min="14834" max="14834" width="7.140625" style="149" customWidth="1"/>
    <col min="14835" max="14835" width="41.28515625" style="149" customWidth="1"/>
    <col min="14836" max="14837" width="9" style="149" customWidth="1"/>
    <col min="14838" max="14838" width="10.5703125" style="149" customWidth="1"/>
    <col min="14839" max="14839" width="9.42578125" style="149" customWidth="1"/>
    <col min="14840" max="14840" width="9.85546875" style="149" customWidth="1"/>
    <col min="14841" max="14841" width="10.5703125" style="149" customWidth="1"/>
    <col min="14842" max="14843" width="9.42578125" style="149" customWidth="1"/>
    <col min="14844" max="14844" width="10.5703125" style="149" customWidth="1"/>
    <col min="14845" max="14846" width="9" style="149" customWidth="1"/>
    <col min="14847" max="14847" width="10.5703125" style="149" customWidth="1"/>
    <col min="14848" max="14849" width="9.42578125" style="149" customWidth="1"/>
    <col min="14850" max="14850" width="10.5703125" style="149" customWidth="1"/>
    <col min="14851" max="14851" width="9.42578125" style="149" customWidth="1"/>
    <col min="14852" max="14852" width="9.85546875" style="149" customWidth="1"/>
    <col min="14853" max="14853" width="10.5703125" style="149" customWidth="1"/>
    <col min="14854" max="14854" width="9" style="149" customWidth="1"/>
    <col min="14855" max="14855" width="9.85546875" style="149" customWidth="1"/>
    <col min="14856" max="14856" width="12" style="149" customWidth="1"/>
    <col min="14857" max="15087" width="10.7109375" style="149"/>
    <col min="15088" max="15088" width="0.28515625" style="149" customWidth="1"/>
    <col min="15089" max="15089" width="19" style="149" customWidth="1"/>
    <col min="15090" max="15090" width="7.140625" style="149" customWidth="1"/>
    <col min="15091" max="15091" width="41.28515625" style="149" customWidth="1"/>
    <col min="15092" max="15093" width="9" style="149" customWidth="1"/>
    <col min="15094" max="15094" width="10.5703125" style="149" customWidth="1"/>
    <col min="15095" max="15095" width="9.42578125" style="149" customWidth="1"/>
    <col min="15096" max="15096" width="9.85546875" style="149" customWidth="1"/>
    <col min="15097" max="15097" width="10.5703125" style="149" customWidth="1"/>
    <col min="15098" max="15099" width="9.42578125" style="149" customWidth="1"/>
    <col min="15100" max="15100" width="10.5703125" style="149" customWidth="1"/>
    <col min="15101" max="15102" width="9" style="149" customWidth="1"/>
    <col min="15103" max="15103" width="10.5703125" style="149" customWidth="1"/>
    <col min="15104" max="15105" width="9.42578125" style="149" customWidth="1"/>
    <col min="15106" max="15106" width="10.5703125" style="149" customWidth="1"/>
    <col min="15107" max="15107" width="9.42578125" style="149" customWidth="1"/>
    <col min="15108" max="15108" width="9.85546875" style="149" customWidth="1"/>
    <col min="15109" max="15109" width="10.5703125" style="149" customWidth="1"/>
    <col min="15110" max="15110" width="9" style="149" customWidth="1"/>
    <col min="15111" max="15111" width="9.85546875" style="149" customWidth="1"/>
    <col min="15112" max="15112" width="12" style="149" customWidth="1"/>
    <col min="15113" max="15343" width="10.7109375" style="149"/>
    <col min="15344" max="15344" width="0.28515625" style="149" customWidth="1"/>
    <col min="15345" max="15345" width="19" style="149" customWidth="1"/>
    <col min="15346" max="15346" width="7.140625" style="149" customWidth="1"/>
    <col min="15347" max="15347" width="41.28515625" style="149" customWidth="1"/>
    <col min="15348" max="15349" width="9" style="149" customWidth="1"/>
    <col min="15350" max="15350" width="10.5703125" style="149" customWidth="1"/>
    <col min="15351" max="15351" width="9.42578125" style="149" customWidth="1"/>
    <col min="15352" max="15352" width="9.85546875" style="149" customWidth="1"/>
    <col min="15353" max="15353" width="10.5703125" style="149" customWidth="1"/>
    <col min="15354" max="15355" width="9.42578125" style="149" customWidth="1"/>
    <col min="15356" max="15356" width="10.5703125" style="149" customWidth="1"/>
    <col min="15357" max="15358" width="9" style="149" customWidth="1"/>
    <col min="15359" max="15359" width="10.5703125" style="149" customWidth="1"/>
    <col min="15360" max="15361" width="9.42578125" style="149" customWidth="1"/>
    <col min="15362" max="15362" width="10.5703125" style="149" customWidth="1"/>
    <col min="15363" max="15363" width="9.42578125" style="149" customWidth="1"/>
    <col min="15364" max="15364" width="9.85546875" style="149" customWidth="1"/>
    <col min="15365" max="15365" width="10.5703125" style="149" customWidth="1"/>
    <col min="15366" max="15366" width="9" style="149" customWidth="1"/>
    <col min="15367" max="15367" width="9.85546875" style="149" customWidth="1"/>
    <col min="15368" max="15368" width="12" style="149" customWidth="1"/>
    <col min="15369" max="15599" width="10.7109375" style="149"/>
    <col min="15600" max="15600" width="0.28515625" style="149" customWidth="1"/>
    <col min="15601" max="15601" width="19" style="149" customWidth="1"/>
    <col min="15602" max="15602" width="7.140625" style="149" customWidth="1"/>
    <col min="15603" max="15603" width="41.28515625" style="149" customWidth="1"/>
    <col min="15604" max="15605" width="9" style="149" customWidth="1"/>
    <col min="15606" max="15606" width="10.5703125" style="149" customWidth="1"/>
    <col min="15607" max="15607" width="9.42578125" style="149" customWidth="1"/>
    <col min="15608" max="15608" width="9.85546875" style="149" customWidth="1"/>
    <col min="15609" max="15609" width="10.5703125" style="149" customWidth="1"/>
    <col min="15610" max="15611" width="9.42578125" style="149" customWidth="1"/>
    <col min="15612" max="15612" width="10.5703125" style="149" customWidth="1"/>
    <col min="15613" max="15614" width="9" style="149" customWidth="1"/>
    <col min="15615" max="15615" width="10.5703125" style="149" customWidth="1"/>
    <col min="15616" max="15617" width="9.42578125" style="149" customWidth="1"/>
    <col min="15618" max="15618" width="10.5703125" style="149" customWidth="1"/>
    <col min="15619" max="15619" width="9.42578125" style="149" customWidth="1"/>
    <col min="15620" max="15620" width="9.85546875" style="149" customWidth="1"/>
    <col min="15621" max="15621" width="10.5703125" style="149" customWidth="1"/>
    <col min="15622" max="15622" width="9" style="149" customWidth="1"/>
    <col min="15623" max="15623" width="9.85546875" style="149" customWidth="1"/>
    <col min="15624" max="15624" width="12" style="149" customWidth="1"/>
    <col min="15625" max="15855" width="10.7109375" style="149"/>
    <col min="15856" max="15856" width="0.28515625" style="149" customWidth="1"/>
    <col min="15857" max="15857" width="19" style="149" customWidth="1"/>
    <col min="15858" max="15858" width="7.140625" style="149" customWidth="1"/>
    <col min="15859" max="15859" width="41.28515625" style="149" customWidth="1"/>
    <col min="15860" max="15861" width="9" style="149" customWidth="1"/>
    <col min="15862" max="15862" width="10.5703125" style="149" customWidth="1"/>
    <col min="15863" max="15863" width="9.42578125" style="149" customWidth="1"/>
    <col min="15864" max="15864" width="9.85546875" style="149" customWidth="1"/>
    <col min="15865" max="15865" width="10.5703125" style="149" customWidth="1"/>
    <col min="15866" max="15867" width="9.42578125" style="149" customWidth="1"/>
    <col min="15868" max="15868" width="10.5703125" style="149" customWidth="1"/>
    <col min="15869" max="15870" width="9" style="149" customWidth="1"/>
    <col min="15871" max="15871" width="10.5703125" style="149" customWidth="1"/>
    <col min="15872" max="15873" width="9.42578125" style="149" customWidth="1"/>
    <col min="15874" max="15874" width="10.5703125" style="149" customWidth="1"/>
    <col min="15875" max="15875" width="9.42578125" style="149" customWidth="1"/>
    <col min="15876" max="15876" width="9.85546875" style="149" customWidth="1"/>
    <col min="15877" max="15877" width="10.5703125" style="149" customWidth="1"/>
    <col min="15878" max="15878" width="9" style="149" customWidth="1"/>
    <col min="15879" max="15879" width="9.85546875" style="149" customWidth="1"/>
    <col min="15880" max="15880" width="12" style="149" customWidth="1"/>
    <col min="15881" max="16111" width="10.7109375" style="149"/>
    <col min="16112" max="16112" width="0.28515625" style="149" customWidth="1"/>
    <col min="16113" max="16113" width="19" style="149" customWidth="1"/>
    <col min="16114" max="16114" width="7.140625" style="149" customWidth="1"/>
    <col min="16115" max="16115" width="41.28515625" style="149" customWidth="1"/>
    <col min="16116" max="16117" width="9" style="149" customWidth="1"/>
    <col min="16118" max="16118" width="10.5703125" style="149" customWidth="1"/>
    <col min="16119" max="16119" width="9.42578125" style="149" customWidth="1"/>
    <col min="16120" max="16120" width="9.85546875" style="149" customWidth="1"/>
    <col min="16121" max="16121" width="10.5703125" style="149" customWidth="1"/>
    <col min="16122" max="16123" width="9.42578125" style="149" customWidth="1"/>
    <col min="16124" max="16124" width="10.5703125" style="149" customWidth="1"/>
    <col min="16125" max="16126" width="9" style="149" customWidth="1"/>
    <col min="16127" max="16127" width="10.5703125" style="149" customWidth="1"/>
    <col min="16128" max="16129" width="9.42578125" style="149" customWidth="1"/>
    <col min="16130" max="16130" width="10.5703125" style="149" customWidth="1"/>
    <col min="16131" max="16131" width="9.42578125" style="149" customWidth="1"/>
    <col min="16132" max="16132" width="9.85546875" style="149" customWidth="1"/>
    <col min="16133" max="16133" width="10.5703125" style="149" customWidth="1"/>
    <col min="16134" max="16134" width="9" style="149" customWidth="1"/>
    <col min="16135" max="16135" width="9.85546875" style="149" customWidth="1"/>
    <col min="16136" max="16136" width="12" style="149" customWidth="1"/>
    <col min="16137" max="16384" width="10.7109375" style="149"/>
  </cols>
  <sheetData>
    <row r="1" spans="1:35" x14ac:dyDescent="0.2">
      <c r="A1" s="166" t="s">
        <v>1177</v>
      </c>
      <c r="B1" s="127"/>
    </row>
    <row r="2" spans="1:35" ht="18" customHeight="1" x14ac:dyDescent="0.2">
      <c r="A2" s="383" t="s">
        <v>1818</v>
      </c>
      <c r="B2" s="32"/>
    </row>
    <row r="3" spans="1:35" s="151" customFormat="1" ht="14.25" x14ac:dyDescent="0.2">
      <c r="A3" s="155" t="s">
        <v>1957</v>
      </c>
      <c r="B3" s="156"/>
      <c r="C3" s="153"/>
      <c r="D3" s="153"/>
      <c r="E3" s="153"/>
      <c r="F3" s="153"/>
      <c r="G3" s="153"/>
      <c r="H3" s="153"/>
      <c r="R3" s="153"/>
      <c r="S3" s="153"/>
      <c r="T3" s="153"/>
    </row>
    <row r="4" spans="1:35" ht="15" x14ac:dyDescent="0.2">
      <c r="A4" s="2667" t="s">
        <v>12</v>
      </c>
      <c r="B4" s="2667" t="s">
        <v>669</v>
      </c>
      <c r="C4" s="2640">
        <v>2011</v>
      </c>
      <c r="D4" s="2640"/>
      <c r="E4" s="2640"/>
      <c r="F4" s="2640">
        <v>2012</v>
      </c>
      <c r="G4" s="2640"/>
      <c r="H4" s="2640"/>
      <c r="I4" s="2640">
        <v>2013</v>
      </c>
      <c r="J4" s="2640"/>
      <c r="K4" s="2640"/>
      <c r="L4" s="2640">
        <v>2014</v>
      </c>
      <c r="M4" s="2640"/>
      <c r="N4" s="2640"/>
      <c r="O4" s="2640">
        <v>2015</v>
      </c>
      <c r="P4" s="2640"/>
      <c r="Q4" s="2640"/>
      <c r="R4" s="2640">
        <v>2016</v>
      </c>
      <c r="S4" s="2640"/>
      <c r="T4" s="2640"/>
      <c r="U4" s="2640">
        <v>2017</v>
      </c>
      <c r="V4" s="2640"/>
      <c r="W4" s="2640"/>
      <c r="X4" s="2640">
        <v>2018</v>
      </c>
      <c r="Y4" s="2640"/>
      <c r="Z4" s="2640"/>
      <c r="AA4" s="2640">
        <v>2019</v>
      </c>
      <c r="AB4" s="2640"/>
      <c r="AC4" s="2640"/>
      <c r="AD4" s="2640">
        <v>2020</v>
      </c>
      <c r="AE4" s="2640"/>
      <c r="AF4" s="2640"/>
      <c r="AG4" s="2640">
        <v>2021</v>
      </c>
      <c r="AH4" s="2640"/>
      <c r="AI4" s="2640"/>
    </row>
    <row r="5" spans="1:35" s="152" customFormat="1" ht="23.25" customHeight="1" x14ac:dyDescent="0.2">
      <c r="A5" s="2667"/>
      <c r="B5" s="2667"/>
      <c r="C5" s="579" t="s">
        <v>30</v>
      </c>
      <c r="D5" s="579" t="s">
        <v>28</v>
      </c>
      <c r="E5" s="579" t="s">
        <v>29</v>
      </c>
      <c r="F5" s="579" t="s">
        <v>30</v>
      </c>
      <c r="G5" s="579" t="s">
        <v>28</v>
      </c>
      <c r="H5" s="579" t="s">
        <v>29</v>
      </c>
      <c r="I5" s="579" t="s">
        <v>30</v>
      </c>
      <c r="J5" s="579" t="s">
        <v>28</v>
      </c>
      <c r="K5" s="579" t="s">
        <v>29</v>
      </c>
      <c r="L5" s="579" t="s">
        <v>30</v>
      </c>
      <c r="M5" s="579" t="s">
        <v>28</v>
      </c>
      <c r="N5" s="579" t="s">
        <v>29</v>
      </c>
      <c r="O5" s="579" t="s">
        <v>30</v>
      </c>
      <c r="P5" s="579" t="s">
        <v>28</v>
      </c>
      <c r="Q5" s="579" t="s">
        <v>29</v>
      </c>
      <c r="R5" s="579" t="s">
        <v>30</v>
      </c>
      <c r="S5" s="579" t="s">
        <v>28</v>
      </c>
      <c r="T5" s="579" t="s">
        <v>29</v>
      </c>
      <c r="U5" s="579" t="s">
        <v>30</v>
      </c>
      <c r="V5" s="579" t="s">
        <v>28</v>
      </c>
      <c r="W5" s="579" t="s">
        <v>29</v>
      </c>
      <c r="X5" s="579" t="s">
        <v>30</v>
      </c>
      <c r="Y5" s="579" t="s">
        <v>28</v>
      </c>
      <c r="Z5" s="579" t="s">
        <v>29</v>
      </c>
      <c r="AA5" s="579" t="s">
        <v>30</v>
      </c>
      <c r="AB5" s="579" t="s">
        <v>28</v>
      </c>
      <c r="AC5" s="579" t="s">
        <v>29</v>
      </c>
      <c r="AD5" s="579" t="s">
        <v>30</v>
      </c>
      <c r="AE5" s="579" t="s">
        <v>28</v>
      </c>
      <c r="AF5" s="579" t="s">
        <v>29</v>
      </c>
      <c r="AG5" s="579" t="s">
        <v>30</v>
      </c>
      <c r="AH5" s="579" t="s">
        <v>28</v>
      </c>
      <c r="AI5" s="579" t="s">
        <v>29</v>
      </c>
    </row>
    <row r="6" spans="1:35" s="151" customFormat="1" ht="29.25" customHeight="1" x14ac:dyDescent="0.2">
      <c r="A6" s="2653" t="s">
        <v>1205</v>
      </c>
      <c r="B6" s="566" t="str">
        <f>'Primer Ingreso'!B5</f>
        <v>Ingeniería en Recursos Hídricos</v>
      </c>
      <c r="C6" s="297"/>
      <c r="D6" s="297">
        <v>26</v>
      </c>
      <c r="E6" s="552">
        <v>57</v>
      </c>
      <c r="F6" s="297">
        <v>50</v>
      </c>
      <c r="G6" s="297">
        <v>46</v>
      </c>
      <c r="H6" s="552">
        <v>78</v>
      </c>
      <c r="I6" s="297">
        <v>72</v>
      </c>
      <c r="J6" s="297">
        <v>90</v>
      </c>
      <c r="K6" s="552">
        <v>106</v>
      </c>
      <c r="L6" s="297">
        <v>89</v>
      </c>
      <c r="M6" s="297">
        <v>100</v>
      </c>
      <c r="N6" s="552">
        <v>119</v>
      </c>
      <c r="O6" s="297">
        <v>102</v>
      </c>
      <c r="P6" s="297">
        <v>113</v>
      </c>
      <c r="Q6" s="552">
        <v>146</v>
      </c>
      <c r="R6" s="297">
        <v>125</v>
      </c>
      <c r="S6" s="298">
        <v>141</v>
      </c>
      <c r="T6" s="552">
        <v>161</v>
      </c>
      <c r="U6" s="297">
        <v>150</v>
      </c>
      <c r="V6" s="298">
        <v>167</v>
      </c>
      <c r="W6" s="552">
        <v>181</v>
      </c>
      <c r="X6" s="297">
        <v>173</v>
      </c>
      <c r="Y6" s="298">
        <v>161</v>
      </c>
      <c r="Z6" s="552">
        <v>194</v>
      </c>
      <c r="AA6" s="297">
        <v>177</v>
      </c>
      <c r="AB6" s="298">
        <v>155</v>
      </c>
      <c r="AC6" s="552">
        <v>188</v>
      </c>
      <c r="AD6" s="297">
        <v>177</v>
      </c>
      <c r="AE6" s="298">
        <v>164</v>
      </c>
      <c r="AF6" s="2096">
        <v>186</v>
      </c>
      <c r="AG6" s="297">
        <v>173</v>
      </c>
      <c r="AH6" s="298">
        <v>160</v>
      </c>
      <c r="AI6" s="538">
        <v>172</v>
      </c>
    </row>
    <row r="7" spans="1:35" s="151" customFormat="1" ht="30" x14ac:dyDescent="0.2">
      <c r="A7" s="2653"/>
      <c r="B7" s="566" t="str">
        <f>'Primer Ingreso'!B6</f>
        <v>Ingeniería en Computación y Telecomunicaciones</v>
      </c>
      <c r="C7" s="297"/>
      <c r="D7" s="297"/>
      <c r="E7" s="552"/>
      <c r="F7" s="297"/>
      <c r="G7" s="297"/>
      <c r="H7" s="552"/>
      <c r="I7" s="297"/>
      <c r="J7" s="297"/>
      <c r="K7" s="552"/>
      <c r="L7" s="297"/>
      <c r="M7" s="297"/>
      <c r="N7" s="552"/>
      <c r="O7" s="297"/>
      <c r="P7" s="297"/>
      <c r="Q7" s="552"/>
      <c r="R7" s="297"/>
      <c r="S7" s="298"/>
      <c r="T7" s="552"/>
      <c r="U7" s="297"/>
      <c r="V7" s="298">
        <v>32</v>
      </c>
      <c r="W7" s="552">
        <v>55</v>
      </c>
      <c r="X7" s="297">
        <v>48</v>
      </c>
      <c r="Y7" s="298">
        <v>42</v>
      </c>
      <c r="Z7" s="552">
        <v>85</v>
      </c>
      <c r="AA7" s="297">
        <v>80</v>
      </c>
      <c r="AB7" s="298">
        <v>73</v>
      </c>
      <c r="AC7" s="552">
        <v>118</v>
      </c>
      <c r="AD7" s="297">
        <v>107</v>
      </c>
      <c r="AE7" s="298">
        <v>106</v>
      </c>
      <c r="AF7" s="2096">
        <v>147</v>
      </c>
      <c r="AG7" s="297">
        <v>136</v>
      </c>
      <c r="AH7" s="298">
        <v>130</v>
      </c>
      <c r="AI7" s="538">
        <v>184</v>
      </c>
    </row>
    <row r="8" spans="1:35" s="151" customFormat="1" ht="30" x14ac:dyDescent="0.2">
      <c r="A8" s="2653"/>
      <c r="B8" s="566" t="str">
        <f>'Primer Ingreso'!B7</f>
        <v>Ingeniería en Sistemas Mecatrónicos Industriales</v>
      </c>
      <c r="C8" s="297"/>
      <c r="D8" s="297"/>
      <c r="E8" s="552"/>
      <c r="F8" s="297"/>
      <c r="G8" s="297"/>
      <c r="H8" s="552"/>
      <c r="I8" s="297"/>
      <c r="J8" s="297"/>
      <c r="K8" s="552"/>
      <c r="L8" s="297"/>
      <c r="M8" s="297"/>
      <c r="N8" s="552"/>
      <c r="O8" s="297"/>
      <c r="P8" s="297"/>
      <c r="Q8" s="552"/>
      <c r="R8" s="297"/>
      <c r="S8" s="298"/>
      <c r="T8" s="552"/>
      <c r="U8" s="297"/>
      <c r="V8" s="298"/>
      <c r="W8" s="552"/>
      <c r="X8" s="297"/>
      <c r="Y8" s="298"/>
      <c r="Z8" s="552">
        <v>28</v>
      </c>
      <c r="AA8" s="297">
        <v>22</v>
      </c>
      <c r="AB8" s="298">
        <v>21</v>
      </c>
      <c r="AC8" s="552">
        <v>71</v>
      </c>
      <c r="AD8" s="297">
        <v>66</v>
      </c>
      <c r="AE8" s="298">
        <v>65</v>
      </c>
      <c r="AF8" s="2096">
        <v>109</v>
      </c>
      <c r="AG8" s="297">
        <v>99</v>
      </c>
      <c r="AH8" s="298">
        <v>98</v>
      </c>
      <c r="AI8" s="538">
        <v>144</v>
      </c>
    </row>
    <row r="9" spans="1:35" s="151" customFormat="1" ht="14.25" customHeight="1" x14ac:dyDescent="0.2">
      <c r="A9" s="2653" t="s">
        <v>1206</v>
      </c>
      <c r="B9" s="566" t="str">
        <f>'Primer Ingreso'!B8</f>
        <v>Biología Ambiental</v>
      </c>
      <c r="C9" s="297"/>
      <c r="D9" s="297">
        <v>30</v>
      </c>
      <c r="E9" s="552">
        <v>53</v>
      </c>
      <c r="F9" s="297">
        <v>46</v>
      </c>
      <c r="G9" s="297">
        <v>39</v>
      </c>
      <c r="H9" s="552">
        <v>66</v>
      </c>
      <c r="I9" s="297">
        <v>59</v>
      </c>
      <c r="J9" s="297">
        <v>76</v>
      </c>
      <c r="K9" s="552">
        <v>110</v>
      </c>
      <c r="L9" s="297">
        <v>98</v>
      </c>
      <c r="M9" s="297">
        <v>125</v>
      </c>
      <c r="N9" s="552">
        <v>135</v>
      </c>
      <c r="O9" s="297">
        <v>128</v>
      </c>
      <c r="P9" s="297">
        <v>154</v>
      </c>
      <c r="Q9" s="552">
        <v>175</v>
      </c>
      <c r="R9" s="297">
        <v>166</v>
      </c>
      <c r="S9" s="298">
        <v>186</v>
      </c>
      <c r="T9" s="552">
        <v>220</v>
      </c>
      <c r="U9" s="297">
        <v>195</v>
      </c>
      <c r="V9" s="298">
        <v>220</v>
      </c>
      <c r="W9" s="552">
        <v>222</v>
      </c>
      <c r="X9" s="297">
        <v>207</v>
      </c>
      <c r="Y9" s="298">
        <v>194</v>
      </c>
      <c r="Z9" s="552">
        <v>221</v>
      </c>
      <c r="AA9" s="297">
        <v>202</v>
      </c>
      <c r="AB9" s="298">
        <v>196</v>
      </c>
      <c r="AC9" s="552">
        <v>224</v>
      </c>
      <c r="AD9" s="297">
        <v>218</v>
      </c>
      <c r="AE9" s="298">
        <v>176</v>
      </c>
      <c r="AF9" s="2096">
        <v>228</v>
      </c>
      <c r="AG9" s="297">
        <v>213</v>
      </c>
      <c r="AH9" s="298">
        <v>196</v>
      </c>
      <c r="AI9" s="538">
        <v>225</v>
      </c>
    </row>
    <row r="10" spans="1:35" s="151" customFormat="1" ht="14.25" customHeight="1" x14ac:dyDescent="0.2">
      <c r="A10" s="2653"/>
      <c r="B10" s="566" t="str">
        <f>'Primer Ingreso'!B9</f>
        <v>Psicología Biomédica</v>
      </c>
      <c r="C10" s="297"/>
      <c r="D10" s="297"/>
      <c r="E10" s="552"/>
      <c r="F10" s="297"/>
      <c r="G10" s="297"/>
      <c r="H10" s="552"/>
      <c r="I10" s="297"/>
      <c r="J10" s="297"/>
      <c r="K10" s="552"/>
      <c r="L10" s="297"/>
      <c r="M10" s="297"/>
      <c r="N10" s="552"/>
      <c r="O10" s="297"/>
      <c r="P10" s="297"/>
      <c r="Q10" s="552"/>
      <c r="R10" s="297"/>
      <c r="S10" s="298"/>
      <c r="T10" s="552"/>
      <c r="U10" s="297"/>
      <c r="V10" s="298"/>
      <c r="W10" s="552">
        <v>31</v>
      </c>
      <c r="X10" s="297">
        <v>25</v>
      </c>
      <c r="Y10" s="298">
        <v>24</v>
      </c>
      <c r="Z10" s="552">
        <v>63</v>
      </c>
      <c r="AA10" s="297">
        <v>61</v>
      </c>
      <c r="AB10" s="298">
        <v>53</v>
      </c>
      <c r="AC10" s="552">
        <v>89</v>
      </c>
      <c r="AD10" s="297">
        <v>87</v>
      </c>
      <c r="AE10" s="298">
        <v>71</v>
      </c>
      <c r="AF10" s="2096">
        <v>124</v>
      </c>
      <c r="AG10" s="297">
        <v>116</v>
      </c>
      <c r="AH10" s="298">
        <v>118</v>
      </c>
      <c r="AI10" s="538">
        <v>147</v>
      </c>
    </row>
    <row r="11" spans="1:35" s="151" customFormat="1" ht="30" x14ac:dyDescent="0.2">
      <c r="A11" s="2653"/>
      <c r="B11" s="566" t="str">
        <f>'Primer Ingreso'!B10</f>
        <v>Ciencia y Tecnología de los Alimentos</v>
      </c>
      <c r="C11" s="297"/>
      <c r="D11" s="297"/>
      <c r="E11" s="552"/>
      <c r="F11" s="297"/>
      <c r="G11" s="297"/>
      <c r="H11" s="552"/>
      <c r="I11" s="297"/>
      <c r="J11" s="297"/>
      <c r="K11" s="552"/>
      <c r="L11" s="297"/>
      <c r="M11" s="297"/>
      <c r="N11" s="552"/>
      <c r="O11" s="297"/>
      <c r="P11" s="297"/>
      <c r="Q11" s="552"/>
      <c r="R11" s="297"/>
      <c r="S11" s="298"/>
      <c r="T11" s="552"/>
      <c r="U11" s="297"/>
      <c r="V11" s="298"/>
      <c r="W11" s="552"/>
      <c r="X11" s="297"/>
      <c r="Y11" s="298"/>
      <c r="Z11" s="552">
        <v>28</v>
      </c>
      <c r="AA11" s="297">
        <v>29</v>
      </c>
      <c r="AB11" s="298">
        <v>29</v>
      </c>
      <c r="AC11" s="552">
        <v>67</v>
      </c>
      <c r="AD11" s="297">
        <v>56</v>
      </c>
      <c r="AE11" s="298">
        <v>46</v>
      </c>
      <c r="AF11" s="2096">
        <v>98</v>
      </c>
      <c r="AG11" s="297">
        <v>91</v>
      </c>
      <c r="AH11" s="298">
        <v>87</v>
      </c>
      <c r="AI11" s="538">
        <v>128</v>
      </c>
    </row>
    <row r="12" spans="1:35" s="151" customFormat="1" ht="15" customHeight="1" x14ac:dyDescent="0.25">
      <c r="A12" s="2653" t="s">
        <v>1207</v>
      </c>
      <c r="B12" s="566" t="str">
        <f>'Primer Ingreso'!B11</f>
        <v>Arte y Comunicación Digitales</v>
      </c>
      <c r="C12" s="541"/>
      <c r="D12" s="297"/>
      <c r="E12" s="552"/>
      <c r="F12" s="541"/>
      <c r="G12" s="297"/>
      <c r="H12" s="552"/>
      <c r="I12" s="541"/>
      <c r="J12" s="297"/>
      <c r="K12" s="552">
        <v>18</v>
      </c>
      <c r="L12" s="541">
        <v>15</v>
      </c>
      <c r="M12" s="297">
        <v>15</v>
      </c>
      <c r="N12" s="552">
        <v>32</v>
      </c>
      <c r="O12" s="541">
        <v>29</v>
      </c>
      <c r="P12" s="297">
        <v>28</v>
      </c>
      <c r="Q12" s="552">
        <v>46</v>
      </c>
      <c r="R12" s="297">
        <v>43</v>
      </c>
      <c r="S12" s="298">
        <v>42</v>
      </c>
      <c r="T12" s="552">
        <v>68</v>
      </c>
      <c r="U12" s="297">
        <v>58</v>
      </c>
      <c r="V12" s="298">
        <v>54</v>
      </c>
      <c r="W12" s="552">
        <v>87</v>
      </c>
      <c r="X12" s="297">
        <v>77</v>
      </c>
      <c r="Y12" s="298">
        <v>71</v>
      </c>
      <c r="Z12" s="552">
        <v>98</v>
      </c>
      <c r="AA12" s="297">
        <v>88</v>
      </c>
      <c r="AB12" s="298">
        <v>85</v>
      </c>
      <c r="AC12" s="552">
        <v>104</v>
      </c>
      <c r="AD12" s="297">
        <v>102</v>
      </c>
      <c r="AE12" s="298">
        <v>100</v>
      </c>
      <c r="AF12" s="2096">
        <v>111</v>
      </c>
      <c r="AG12" s="297">
        <v>101</v>
      </c>
      <c r="AH12" s="298">
        <v>95</v>
      </c>
      <c r="AI12" s="538">
        <v>116</v>
      </c>
    </row>
    <row r="13" spans="1:35" s="151" customFormat="1" ht="15" customHeight="1" x14ac:dyDescent="0.2">
      <c r="A13" s="2653"/>
      <c r="B13" s="566" t="str">
        <f>'Primer Ingreso'!B12</f>
        <v>Políticas Públicas</v>
      </c>
      <c r="C13" s="293"/>
      <c r="D13" s="293">
        <v>29</v>
      </c>
      <c r="E13" s="552">
        <v>51</v>
      </c>
      <c r="F13" s="293">
        <v>45</v>
      </c>
      <c r="G13" s="293">
        <v>41</v>
      </c>
      <c r="H13" s="552">
        <v>76</v>
      </c>
      <c r="I13" s="293">
        <v>69</v>
      </c>
      <c r="J13" s="293">
        <v>90</v>
      </c>
      <c r="K13" s="552">
        <v>114</v>
      </c>
      <c r="L13" s="293">
        <v>113</v>
      </c>
      <c r="M13" s="293">
        <v>104</v>
      </c>
      <c r="N13" s="552">
        <v>131</v>
      </c>
      <c r="O13" s="293">
        <v>125</v>
      </c>
      <c r="P13" s="293">
        <v>114</v>
      </c>
      <c r="Q13" s="552">
        <v>128</v>
      </c>
      <c r="R13" s="297">
        <v>112</v>
      </c>
      <c r="S13" s="298">
        <v>145</v>
      </c>
      <c r="T13" s="552">
        <v>151</v>
      </c>
      <c r="U13" s="297">
        <v>143</v>
      </c>
      <c r="V13" s="298">
        <v>162</v>
      </c>
      <c r="W13" s="552">
        <v>161</v>
      </c>
      <c r="X13" s="297">
        <v>153</v>
      </c>
      <c r="Y13" s="298">
        <v>154</v>
      </c>
      <c r="Z13" s="552">
        <v>165</v>
      </c>
      <c r="AA13" s="297">
        <v>154</v>
      </c>
      <c r="AB13" s="298">
        <v>166</v>
      </c>
      <c r="AC13" s="552">
        <v>190</v>
      </c>
      <c r="AD13" s="297">
        <v>186</v>
      </c>
      <c r="AE13" s="298">
        <v>199</v>
      </c>
      <c r="AF13" s="2096">
        <v>200</v>
      </c>
      <c r="AG13" s="297">
        <v>187</v>
      </c>
      <c r="AH13" s="298">
        <v>199</v>
      </c>
      <c r="AI13" s="538">
        <v>201</v>
      </c>
    </row>
    <row r="14" spans="1:35" s="151" customFormat="1" ht="30" x14ac:dyDescent="0.2">
      <c r="A14" s="2653"/>
      <c r="B14" s="566" t="str">
        <f>'Primer Ingreso'!B13</f>
        <v>Educación y Tecnologías Digitales</v>
      </c>
      <c r="C14" s="293"/>
      <c r="D14" s="293"/>
      <c r="E14" s="552"/>
      <c r="F14" s="293"/>
      <c r="G14" s="293"/>
      <c r="H14" s="552"/>
      <c r="I14" s="293"/>
      <c r="J14" s="293"/>
      <c r="K14" s="552"/>
      <c r="L14" s="293"/>
      <c r="M14" s="293"/>
      <c r="N14" s="552"/>
      <c r="O14" s="293"/>
      <c r="P14" s="293"/>
      <c r="Q14" s="552"/>
      <c r="R14" s="297"/>
      <c r="S14" s="298"/>
      <c r="T14" s="552"/>
      <c r="U14" s="297"/>
      <c r="V14" s="298"/>
      <c r="W14" s="552"/>
      <c r="X14" s="297"/>
      <c r="Y14" s="298">
        <v>31</v>
      </c>
      <c r="Z14" s="552">
        <v>48</v>
      </c>
      <c r="AA14" s="297">
        <v>44</v>
      </c>
      <c r="AB14" s="298">
        <v>39</v>
      </c>
      <c r="AC14" s="552">
        <v>72</v>
      </c>
      <c r="AD14" s="297">
        <v>70</v>
      </c>
      <c r="AE14" s="298">
        <v>67</v>
      </c>
      <c r="AF14" s="2096">
        <v>108</v>
      </c>
      <c r="AG14" s="297">
        <v>101</v>
      </c>
      <c r="AH14" s="298">
        <v>98</v>
      </c>
      <c r="AI14" s="538">
        <v>132</v>
      </c>
    </row>
    <row r="15" spans="1:35" s="151" customFormat="1" ht="15" x14ac:dyDescent="0.25">
      <c r="A15" s="157" t="str">
        <f>'% de Primer Ingreso por sexo'!A10</f>
        <v>Fuente: Elaborado con base en el Archivo General de Alumnos, Dirección de Sistemas Escolares, Departamento de Registro Escolar. Octava semana del trimestre 21-Otoño.</v>
      </c>
      <c r="B15" s="158"/>
      <c r="C15" s="133"/>
      <c r="D15" s="131"/>
      <c r="E15" s="134"/>
      <c r="F15" s="133"/>
      <c r="G15" s="131"/>
      <c r="H15" s="134"/>
      <c r="I15" s="133"/>
      <c r="J15" s="131"/>
      <c r="K15" s="134"/>
      <c r="L15" s="133"/>
      <c r="M15" s="131"/>
      <c r="N15" s="134"/>
      <c r="O15" s="133"/>
      <c r="P15" s="131"/>
      <c r="Q15" s="134"/>
      <c r="R15" s="131"/>
      <c r="S15" s="159"/>
      <c r="T15" s="134"/>
      <c r="U15" s="131"/>
      <c r="V15" s="159"/>
      <c r="W15" s="134"/>
      <c r="X15" s="131"/>
      <c r="Y15" s="159"/>
      <c r="Z15" s="134"/>
      <c r="AA15" s="131"/>
      <c r="AB15" s="159"/>
      <c r="AC15" s="134"/>
      <c r="AD15" s="131"/>
      <c r="AE15" s="159"/>
      <c r="AF15" s="134"/>
      <c r="AG15" s="131"/>
      <c r="AH15" s="159"/>
      <c r="AI15" s="134"/>
    </row>
    <row r="16" spans="1:35" s="151" customFormat="1" ht="15" customHeight="1" x14ac:dyDescent="0.2">
      <c r="B16" s="569" t="s">
        <v>1205</v>
      </c>
      <c r="C16" s="297"/>
      <c r="D16" s="297">
        <f>D6</f>
        <v>26</v>
      </c>
      <c r="E16" s="552">
        <f t="shared" ref="E16:T16" si="0">E6</f>
        <v>57</v>
      </c>
      <c r="F16" s="297">
        <f t="shared" si="0"/>
        <v>50</v>
      </c>
      <c r="G16" s="297">
        <f t="shared" si="0"/>
        <v>46</v>
      </c>
      <c r="H16" s="552">
        <f t="shared" si="0"/>
        <v>78</v>
      </c>
      <c r="I16" s="297">
        <f t="shared" si="0"/>
        <v>72</v>
      </c>
      <c r="J16" s="297">
        <f t="shared" si="0"/>
        <v>90</v>
      </c>
      <c r="K16" s="552">
        <f t="shared" si="0"/>
        <v>106</v>
      </c>
      <c r="L16" s="297">
        <f t="shared" si="0"/>
        <v>89</v>
      </c>
      <c r="M16" s="297">
        <f t="shared" si="0"/>
        <v>100</v>
      </c>
      <c r="N16" s="552">
        <f t="shared" si="0"/>
        <v>119</v>
      </c>
      <c r="O16" s="297">
        <f t="shared" si="0"/>
        <v>102</v>
      </c>
      <c r="P16" s="297">
        <f t="shared" si="0"/>
        <v>113</v>
      </c>
      <c r="Q16" s="552">
        <f t="shared" si="0"/>
        <v>146</v>
      </c>
      <c r="R16" s="297">
        <f t="shared" si="0"/>
        <v>125</v>
      </c>
      <c r="S16" s="298">
        <f t="shared" si="0"/>
        <v>141</v>
      </c>
      <c r="T16" s="552">
        <f t="shared" si="0"/>
        <v>161</v>
      </c>
      <c r="U16" s="297">
        <f>SUM(U6:U7)</f>
        <v>150</v>
      </c>
      <c r="V16" s="297">
        <f>SUM(V6:V7)</f>
        <v>199</v>
      </c>
      <c r="W16" s="552">
        <f t="shared" ref="W16" si="1">SUM(W6:W7)</f>
        <v>236</v>
      </c>
      <c r="X16" s="297">
        <f t="shared" ref="X16:AB16" si="2">SUM(X6:X8)</f>
        <v>221</v>
      </c>
      <c r="Y16" s="297">
        <f t="shared" si="2"/>
        <v>203</v>
      </c>
      <c r="Z16" s="552">
        <f t="shared" si="2"/>
        <v>307</v>
      </c>
      <c r="AA16" s="297">
        <f>SUM(AA6:AA8)</f>
        <v>279</v>
      </c>
      <c r="AB16" s="297">
        <f t="shared" si="2"/>
        <v>249</v>
      </c>
      <c r="AC16" s="552">
        <f>SUM(AC6:AC8)</f>
        <v>377</v>
      </c>
      <c r="AD16" s="297">
        <f>SUM(AD6:AD8)</f>
        <v>350</v>
      </c>
      <c r="AE16" s="297">
        <f t="shared" ref="AE16" si="3">SUM(AE6:AE8)</f>
        <v>335</v>
      </c>
      <c r="AF16" s="2096">
        <f>SUM(AF6:AF8)</f>
        <v>442</v>
      </c>
      <c r="AG16" s="297">
        <f>SUM(AG6:AG8)</f>
        <v>408</v>
      </c>
      <c r="AH16" s="297">
        <f t="shared" ref="AH16:AI16" si="4">SUM(AH6:AH8)</f>
        <v>388</v>
      </c>
      <c r="AI16" s="538">
        <f t="shared" si="4"/>
        <v>500</v>
      </c>
    </row>
    <row r="17" spans="1:35" s="151" customFormat="1" ht="14.25" customHeight="1" x14ac:dyDescent="0.2">
      <c r="B17" s="569" t="s">
        <v>1206</v>
      </c>
      <c r="C17" s="297"/>
      <c r="D17" s="297">
        <f t="shared" ref="D17:T17" si="5">D9</f>
        <v>30</v>
      </c>
      <c r="E17" s="552">
        <f t="shared" si="5"/>
        <v>53</v>
      </c>
      <c r="F17" s="297">
        <f t="shared" si="5"/>
        <v>46</v>
      </c>
      <c r="G17" s="297">
        <f t="shared" si="5"/>
        <v>39</v>
      </c>
      <c r="H17" s="552">
        <f t="shared" si="5"/>
        <v>66</v>
      </c>
      <c r="I17" s="297">
        <f t="shared" si="5"/>
        <v>59</v>
      </c>
      <c r="J17" s="297">
        <f t="shared" si="5"/>
        <v>76</v>
      </c>
      <c r="K17" s="552">
        <f t="shared" si="5"/>
        <v>110</v>
      </c>
      <c r="L17" s="297">
        <f t="shared" si="5"/>
        <v>98</v>
      </c>
      <c r="M17" s="297">
        <f t="shared" si="5"/>
        <v>125</v>
      </c>
      <c r="N17" s="552">
        <f t="shared" si="5"/>
        <v>135</v>
      </c>
      <c r="O17" s="297">
        <f t="shared" si="5"/>
        <v>128</v>
      </c>
      <c r="P17" s="297">
        <f t="shared" si="5"/>
        <v>154</v>
      </c>
      <c r="Q17" s="552">
        <f t="shared" si="5"/>
        <v>175</v>
      </c>
      <c r="R17" s="297">
        <f t="shared" si="5"/>
        <v>166</v>
      </c>
      <c r="S17" s="298">
        <f t="shared" si="5"/>
        <v>186</v>
      </c>
      <c r="T17" s="552">
        <f t="shared" si="5"/>
        <v>220</v>
      </c>
      <c r="U17" s="297">
        <f>SUM(U9:U10)</f>
        <v>195</v>
      </c>
      <c r="V17" s="297">
        <f>SUM(V9:V10)</f>
        <v>220</v>
      </c>
      <c r="W17" s="552">
        <f t="shared" ref="W17" si="6">SUM(W9:W10)</f>
        <v>253</v>
      </c>
      <c r="X17" s="297">
        <f t="shared" ref="X17:AB17" si="7">SUM(X9:X11)</f>
        <v>232</v>
      </c>
      <c r="Y17" s="297">
        <f t="shared" si="7"/>
        <v>218</v>
      </c>
      <c r="Z17" s="552">
        <f t="shared" si="7"/>
        <v>312</v>
      </c>
      <c r="AA17" s="297">
        <f>SUM(AA9:AA11)</f>
        <v>292</v>
      </c>
      <c r="AB17" s="297">
        <f t="shared" si="7"/>
        <v>278</v>
      </c>
      <c r="AC17" s="552">
        <f>SUM(AC9:AC11)</f>
        <v>380</v>
      </c>
      <c r="AD17" s="297">
        <f>SUM(AD9:AD11)</f>
        <v>361</v>
      </c>
      <c r="AE17" s="297">
        <f t="shared" ref="AE17" si="8">SUM(AE9:AE11)</f>
        <v>293</v>
      </c>
      <c r="AF17" s="2096">
        <f>SUM(AF9:AF11)</f>
        <v>450</v>
      </c>
      <c r="AG17" s="297">
        <f>SUM(AG9:AG11)</f>
        <v>420</v>
      </c>
      <c r="AH17" s="297">
        <f t="shared" ref="AH17" si="9">SUM(AH9:AH11)</f>
        <v>401</v>
      </c>
      <c r="AI17" s="538">
        <f>SUM(AI9:AI11)</f>
        <v>500</v>
      </c>
    </row>
    <row r="18" spans="1:35" s="151" customFormat="1" ht="15" customHeight="1" x14ac:dyDescent="0.2">
      <c r="B18" s="569" t="s">
        <v>1207</v>
      </c>
      <c r="C18" s="293"/>
      <c r="D18" s="293">
        <f t="shared" ref="D18:K18" si="10">D13+D12</f>
        <v>29</v>
      </c>
      <c r="E18" s="552">
        <f t="shared" si="10"/>
        <v>51</v>
      </c>
      <c r="F18" s="293">
        <f t="shared" si="10"/>
        <v>45</v>
      </c>
      <c r="G18" s="293">
        <f t="shared" si="10"/>
        <v>41</v>
      </c>
      <c r="H18" s="552">
        <f t="shared" si="10"/>
        <v>76</v>
      </c>
      <c r="I18" s="293">
        <f t="shared" si="10"/>
        <v>69</v>
      </c>
      <c r="J18" s="293">
        <f t="shared" si="10"/>
        <v>90</v>
      </c>
      <c r="K18" s="552">
        <f t="shared" si="10"/>
        <v>132</v>
      </c>
      <c r="L18" s="293">
        <f>SUM(L12:L13)</f>
        <v>128</v>
      </c>
      <c r="M18" s="293">
        <f>SUM(M12:M13)</f>
        <v>119</v>
      </c>
      <c r="N18" s="552">
        <f>SUM(N12:N13)</f>
        <v>163</v>
      </c>
      <c r="O18" s="293">
        <f>SUM(O12:O13)</f>
        <v>154</v>
      </c>
      <c r="P18" s="293">
        <f t="shared" ref="P18:T18" si="11">SUM(P12:P13)</f>
        <v>142</v>
      </c>
      <c r="Q18" s="552">
        <f t="shared" si="11"/>
        <v>174</v>
      </c>
      <c r="R18" s="293">
        <f>SUM(R12:R13)</f>
        <v>155</v>
      </c>
      <c r="S18" s="293">
        <f t="shared" si="11"/>
        <v>187</v>
      </c>
      <c r="T18" s="552">
        <f t="shared" si="11"/>
        <v>219</v>
      </c>
      <c r="U18" s="297">
        <f>SUM(U12:U13)</f>
        <v>201</v>
      </c>
      <c r="V18" s="298">
        <f>SUM(V12:V13)</f>
        <v>216</v>
      </c>
      <c r="W18" s="552">
        <f t="shared" ref="W18:X18" si="12">SUM(W12:W13)</f>
        <v>248</v>
      </c>
      <c r="X18" s="297">
        <f t="shared" si="12"/>
        <v>230</v>
      </c>
      <c r="Y18" s="298">
        <f t="shared" ref="Y18:AF18" si="13">SUM(Y12:Y14)</f>
        <v>256</v>
      </c>
      <c r="Z18" s="552">
        <f t="shared" si="13"/>
        <v>311</v>
      </c>
      <c r="AA18" s="297">
        <f t="shared" si="13"/>
        <v>286</v>
      </c>
      <c r="AB18" s="298">
        <f t="shared" si="13"/>
        <v>290</v>
      </c>
      <c r="AC18" s="552">
        <f t="shared" si="13"/>
        <v>366</v>
      </c>
      <c r="AD18" s="297">
        <f t="shared" si="13"/>
        <v>358</v>
      </c>
      <c r="AE18" s="298">
        <f t="shared" si="13"/>
        <v>366</v>
      </c>
      <c r="AF18" s="2096">
        <f t="shared" si="13"/>
        <v>419</v>
      </c>
      <c r="AG18" s="297">
        <f t="shared" ref="AG18:AI18" si="14">SUM(AG12:AG14)</f>
        <v>389</v>
      </c>
      <c r="AH18" s="298">
        <f t="shared" si="14"/>
        <v>392</v>
      </c>
      <c r="AI18" s="538">
        <f t="shared" si="14"/>
        <v>449</v>
      </c>
    </row>
    <row r="19" spans="1:35" s="151" customFormat="1" ht="6.75" customHeight="1" x14ac:dyDescent="0.25">
      <c r="A19" s="132"/>
      <c r="B19" s="158"/>
      <c r="C19" s="133"/>
      <c r="D19" s="131"/>
      <c r="E19" s="134"/>
      <c r="F19" s="133"/>
      <c r="G19" s="131"/>
      <c r="H19" s="134"/>
      <c r="I19" s="133"/>
      <c r="J19" s="131"/>
      <c r="K19" s="134"/>
      <c r="L19" s="133"/>
      <c r="M19" s="131"/>
      <c r="N19" s="134"/>
      <c r="O19" s="133"/>
      <c r="P19" s="131"/>
      <c r="Q19" s="134"/>
      <c r="R19" s="131"/>
      <c r="S19" s="159"/>
      <c r="T19" s="134"/>
      <c r="U19" s="131"/>
      <c r="V19" s="159"/>
      <c r="W19" s="134"/>
      <c r="X19" s="131"/>
      <c r="Y19" s="159"/>
      <c r="Z19" s="134"/>
      <c r="AA19" s="131"/>
      <c r="AB19" s="159"/>
      <c r="AC19" s="134"/>
      <c r="AD19" s="131"/>
      <c r="AE19" s="159"/>
      <c r="AF19" s="134"/>
      <c r="AG19" s="131"/>
      <c r="AH19" s="159"/>
      <c r="AI19" s="134"/>
    </row>
    <row r="20" spans="1:35" s="151" customFormat="1" ht="15" x14ac:dyDescent="0.25">
      <c r="A20" s="157"/>
      <c r="B20" s="544" t="s">
        <v>363</v>
      </c>
      <c r="C20" s="545">
        <f t="shared" ref="C20:Z20" si="15">SUM(C16:C18)</f>
        <v>0</v>
      </c>
      <c r="D20" s="545">
        <f t="shared" si="15"/>
        <v>85</v>
      </c>
      <c r="E20" s="310">
        <f t="shared" si="15"/>
        <v>161</v>
      </c>
      <c r="F20" s="545">
        <f t="shared" si="15"/>
        <v>141</v>
      </c>
      <c r="G20" s="545">
        <f t="shared" si="15"/>
        <v>126</v>
      </c>
      <c r="H20" s="310">
        <f t="shared" si="15"/>
        <v>220</v>
      </c>
      <c r="I20" s="545">
        <f t="shared" si="15"/>
        <v>200</v>
      </c>
      <c r="J20" s="545">
        <f t="shared" si="15"/>
        <v>256</v>
      </c>
      <c r="K20" s="310">
        <f t="shared" si="15"/>
        <v>348</v>
      </c>
      <c r="L20" s="545">
        <f t="shared" si="15"/>
        <v>315</v>
      </c>
      <c r="M20" s="545">
        <f t="shared" si="15"/>
        <v>344</v>
      </c>
      <c r="N20" s="310">
        <f t="shared" si="15"/>
        <v>417</v>
      </c>
      <c r="O20" s="545">
        <f t="shared" si="15"/>
        <v>384</v>
      </c>
      <c r="P20" s="545">
        <f t="shared" si="15"/>
        <v>409</v>
      </c>
      <c r="Q20" s="310">
        <f t="shared" si="15"/>
        <v>495</v>
      </c>
      <c r="R20" s="546">
        <f t="shared" si="15"/>
        <v>446</v>
      </c>
      <c r="S20" s="547">
        <f t="shared" si="15"/>
        <v>514</v>
      </c>
      <c r="T20" s="808">
        <f t="shared" si="15"/>
        <v>600</v>
      </c>
      <c r="U20" s="546">
        <f t="shared" si="15"/>
        <v>546</v>
      </c>
      <c r="V20" s="546">
        <f t="shared" si="15"/>
        <v>635</v>
      </c>
      <c r="W20" s="808">
        <f t="shared" si="15"/>
        <v>737</v>
      </c>
      <c r="X20" s="546">
        <f t="shared" si="15"/>
        <v>683</v>
      </c>
      <c r="Y20" s="546">
        <f t="shared" si="15"/>
        <v>677</v>
      </c>
      <c r="Z20" s="808">
        <f t="shared" si="15"/>
        <v>930</v>
      </c>
      <c r="AA20" s="546">
        <f t="shared" ref="AA20:AC20" si="16">SUM(AA16:AA18)</f>
        <v>857</v>
      </c>
      <c r="AB20" s="546">
        <f t="shared" si="16"/>
        <v>817</v>
      </c>
      <c r="AC20" s="808">
        <f t="shared" si="16"/>
        <v>1123</v>
      </c>
      <c r="AD20" s="546">
        <f t="shared" ref="AD20:AF20" si="17">SUM(AD16:AD18)</f>
        <v>1069</v>
      </c>
      <c r="AE20" s="546">
        <f t="shared" si="17"/>
        <v>994</v>
      </c>
      <c r="AF20" s="2095">
        <f t="shared" si="17"/>
        <v>1311</v>
      </c>
      <c r="AG20" s="546">
        <f t="shared" ref="AG20:AI20" si="18">SUM(AG16:AG18)</f>
        <v>1217</v>
      </c>
      <c r="AH20" s="546">
        <f t="shared" si="18"/>
        <v>1181</v>
      </c>
      <c r="AI20" s="581">
        <f t="shared" si="18"/>
        <v>1449</v>
      </c>
    </row>
    <row r="21" spans="1:35" x14ac:dyDescent="0.2">
      <c r="A21" s="160"/>
      <c r="R21" s="149"/>
      <c r="S21" s="149"/>
      <c r="T21" s="149"/>
    </row>
    <row r="22" spans="1:35" ht="15" x14ac:dyDescent="0.2">
      <c r="B22" s="283"/>
      <c r="C22" s="2676" t="s">
        <v>929</v>
      </c>
      <c r="D22" s="2676"/>
      <c r="E22" s="2676"/>
      <c r="F22" s="2676"/>
      <c r="G22" s="2676"/>
      <c r="H22" s="2676"/>
      <c r="I22" s="2676"/>
      <c r="J22" s="2676"/>
      <c r="K22" s="2676"/>
      <c r="L22" s="2676"/>
      <c r="M22" s="2676"/>
      <c r="N22" s="2676"/>
      <c r="O22" s="2676"/>
      <c r="P22" s="227"/>
      <c r="R22" s="149"/>
      <c r="S22" s="149"/>
      <c r="T22" s="149"/>
    </row>
    <row r="23" spans="1:35" ht="31.5" customHeight="1" x14ac:dyDescent="0.2">
      <c r="B23" s="13"/>
      <c r="C23" s="548">
        <v>2011</v>
      </c>
      <c r="D23" s="548">
        <v>2012</v>
      </c>
      <c r="E23" s="548">
        <v>2013</v>
      </c>
      <c r="F23" s="548">
        <v>2014</v>
      </c>
      <c r="G23" s="548">
        <v>2015</v>
      </c>
      <c r="H23" s="548">
        <v>2016</v>
      </c>
      <c r="I23" s="548">
        <v>2017</v>
      </c>
      <c r="J23" s="548">
        <v>2018</v>
      </c>
      <c r="K23" s="548">
        <v>2019</v>
      </c>
      <c r="L23" s="548">
        <v>2020</v>
      </c>
      <c r="M23" s="2094">
        <v>2021</v>
      </c>
      <c r="N23" s="548" t="s">
        <v>3714</v>
      </c>
      <c r="O23" s="548" t="s">
        <v>3715</v>
      </c>
      <c r="P23" s="116"/>
      <c r="R23" s="149"/>
      <c r="S23" s="149"/>
      <c r="T23" s="149"/>
    </row>
    <row r="24" spans="1:35" ht="15" x14ac:dyDescent="0.2">
      <c r="B24" s="550" t="s">
        <v>690</v>
      </c>
      <c r="C24" s="294">
        <f>AVERAGE(C6:E6)</f>
        <v>41.5</v>
      </c>
      <c r="D24" s="294">
        <f>AVERAGE(F6:H6)</f>
        <v>58</v>
      </c>
      <c r="E24" s="294">
        <f>AVERAGE(I6:K6)</f>
        <v>89.333333333333329</v>
      </c>
      <c r="F24" s="294">
        <f>AVERAGE(L6:N6)</f>
        <v>102.66666666666667</v>
      </c>
      <c r="G24" s="295">
        <f>AVERAGE(O6:Q6)</f>
        <v>120.33333333333333</v>
      </c>
      <c r="H24" s="293">
        <f>AVERAGE(R6:T6)</f>
        <v>142.33333333333334</v>
      </c>
      <c r="I24" s="293">
        <f>AVERAGE(U6:W6)</f>
        <v>166</v>
      </c>
      <c r="J24" s="293">
        <f>AVERAGE(X6:Z6)</f>
        <v>176</v>
      </c>
      <c r="K24" s="293">
        <f>AVERAGE(AA6:AC6)</f>
        <v>173.33333333333334</v>
      </c>
      <c r="L24" s="293">
        <f>AVERAGE(AD6:AF6)</f>
        <v>175.66666666666666</v>
      </c>
      <c r="M24" s="538">
        <f>AVERAGE(AG6:AI6)</f>
        <v>168.33333333333334</v>
      </c>
      <c r="N24" s="549">
        <f t="shared" ref="N24:N32" si="19">L24/K24</f>
        <v>1.0134615384615384</v>
      </c>
      <c r="O24" s="549">
        <f t="shared" ref="O24:O32" si="20">L24/J24</f>
        <v>0.99810606060606055</v>
      </c>
      <c r="P24" s="134"/>
      <c r="R24" s="149"/>
      <c r="S24" s="149"/>
      <c r="T24" s="149"/>
    </row>
    <row r="25" spans="1:35" ht="15" x14ac:dyDescent="0.2">
      <c r="B25" s="550" t="s">
        <v>1509</v>
      </c>
      <c r="C25" s="294"/>
      <c r="D25" s="294"/>
      <c r="E25" s="294"/>
      <c r="F25" s="294"/>
      <c r="G25" s="295"/>
      <c r="H25" s="293"/>
      <c r="I25" s="293">
        <f>AVERAGE(U7:W7)</f>
        <v>43.5</v>
      </c>
      <c r="J25" s="293">
        <f t="shared" ref="J25:J32" si="21">AVERAGE(X7:Z7)</f>
        <v>58.333333333333336</v>
      </c>
      <c r="K25" s="293">
        <f>AVERAGE(AA7:AC7)</f>
        <v>90.333333333333329</v>
      </c>
      <c r="L25" s="293">
        <f t="shared" ref="L25:L32" si="22">AVERAGE(AD7:AF7)</f>
        <v>120</v>
      </c>
      <c r="M25" s="538">
        <f t="shared" ref="M25:M32" si="23">AVERAGE(AG7:AI7)</f>
        <v>150</v>
      </c>
      <c r="N25" s="549">
        <f t="shared" si="19"/>
        <v>1.3284132841328413</v>
      </c>
      <c r="O25" s="549">
        <f t="shared" si="20"/>
        <v>2.0571428571428569</v>
      </c>
      <c r="P25" s="134"/>
      <c r="R25" s="149"/>
      <c r="S25" s="149"/>
      <c r="T25" s="149"/>
    </row>
    <row r="26" spans="1:35" ht="15" x14ac:dyDescent="0.2">
      <c r="B26" s="550" t="s">
        <v>1951</v>
      </c>
      <c r="C26" s="294"/>
      <c r="D26" s="294"/>
      <c r="E26" s="294"/>
      <c r="F26" s="294"/>
      <c r="G26" s="295"/>
      <c r="H26" s="293"/>
      <c r="I26" s="293"/>
      <c r="J26" s="293">
        <f t="shared" si="21"/>
        <v>28</v>
      </c>
      <c r="K26" s="293">
        <f>AVERAGE(AA8:AC8)</f>
        <v>38</v>
      </c>
      <c r="L26" s="293">
        <f t="shared" si="22"/>
        <v>80</v>
      </c>
      <c r="M26" s="538">
        <f t="shared" si="23"/>
        <v>113.66666666666667</v>
      </c>
      <c r="N26" s="549">
        <f t="shared" si="19"/>
        <v>2.1052631578947367</v>
      </c>
      <c r="O26" s="549">
        <f t="shared" si="20"/>
        <v>2.8571428571428572</v>
      </c>
      <c r="P26" s="134"/>
      <c r="R26" s="149"/>
      <c r="S26" s="149"/>
      <c r="T26" s="149"/>
    </row>
    <row r="27" spans="1:35" ht="15" customHeight="1" x14ac:dyDescent="0.2">
      <c r="B27" s="550" t="s">
        <v>692</v>
      </c>
      <c r="C27" s="294">
        <f>AVERAGE(C9:E9)</f>
        <v>41.5</v>
      </c>
      <c r="D27" s="294">
        <f>AVERAGE(F9:H9)</f>
        <v>50.333333333333336</v>
      </c>
      <c r="E27" s="294">
        <f>AVERAGE(I9:K9)</f>
        <v>81.666666666666671</v>
      </c>
      <c r="F27" s="294">
        <f>AVERAGE(L9:N9)</f>
        <v>119.33333333333333</v>
      </c>
      <c r="G27" s="295">
        <f>AVERAGE(O9:Q9)</f>
        <v>152.33333333333334</v>
      </c>
      <c r="H27" s="293">
        <f>AVERAGE(R9:T9)</f>
        <v>190.66666666666666</v>
      </c>
      <c r="I27" s="293">
        <f>AVERAGE(U9:W9)</f>
        <v>212.33333333333334</v>
      </c>
      <c r="J27" s="293">
        <f t="shared" si="21"/>
        <v>207.33333333333334</v>
      </c>
      <c r="K27" s="293">
        <f t="shared" ref="K27:K32" si="24">AVERAGE(AA9:AC9)</f>
        <v>207.33333333333334</v>
      </c>
      <c r="L27" s="293">
        <f t="shared" si="22"/>
        <v>207.33333333333334</v>
      </c>
      <c r="M27" s="538">
        <f t="shared" si="23"/>
        <v>211.33333333333334</v>
      </c>
      <c r="N27" s="549">
        <f t="shared" si="19"/>
        <v>1</v>
      </c>
      <c r="O27" s="549">
        <f t="shared" si="20"/>
        <v>1</v>
      </c>
      <c r="P27" s="134"/>
      <c r="R27" s="149"/>
      <c r="S27" s="149"/>
      <c r="T27" s="149"/>
    </row>
    <row r="28" spans="1:35" ht="15" customHeight="1" x14ac:dyDescent="0.2">
      <c r="B28" s="550" t="s">
        <v>1510</v>
      </c>
      <c r="C28" s="294"/>
      <c r="D28" s="294"/>
      <c r="E28" s="294"/>
      <c r="F28" s="294"/>
      <c r="G28" s="295"/>
      <c r="H28" s="293"/>
      <c r="I28" s="293">
        <f>AVERAGE(U10:W10)</f>
        <v>31</v>
      </c>
      <c r="J28" s="293">
        <f t="shared" si="21"/>
        <v>37.333333333333336</v>
      </c>
      <c r="K28" s="293">
        <f t="shared" si="24"/>
        <v>67.666666666666671</v>
      </c>
      <c r="L28" s="293">
        <f t="shared" si="22"/>
        <v>94</v>
      </c>
      <c r="M28" s="538">
        <f t="shared" si="23"/>
        <v>127</v>
      </c>
      <c r="N28" s="549">
        <f t="shared" si="19"/>
        <v>1.3891625615763545</v>
      </c>
      <c r="O28" s="549">
        <f t="shared" si="20"/>
        <v>2.5178571428571428</v>
      </c>
      <c r="P28" s="134"/>
      <c r="R28" s="149"/>
      <c r="S28" s="149"/>
      <c r="T28" s="149"/>
    </row>
    <row r="29" spans="1:35" ht="15" customHeight="1" x14ac:dyDescent="0.2">
      <c r="B29" s="550" t="s">
        <v>1953</v>
      </c>
      <c r="C29" s="294"/>
      <c r="D29" s="294"/>
      <c r="E29" s="294"/>
      <c r="F29" s="294"/>
      <c r="G29" s="295"/>
      <c r="H29" s="293"/>
      <c r="I29" s="293"/>
      <c r="J29" s="293">
        <f t="shared" si="21"/>
        <v>28</v>
      </c>
      <c r="K29" s="293">
        <f t="shared" si="24"/>
        <v>41.666666666666664</v>
      </c>
      <c r="L29" s="293">
        <f t="shared" si="22"/>
        <v>66.666666666666671</v>
      </c>
      <c r="M29" s="538">
        <f t="shared" si="23"/>
        <v>102</v>
      </c>
      <c r="N29" s="549">
        <f t="shared" si="19"/>
        <v>1.6000000000000003</v>
      </c>
      <c r="O29" s="549">
        <f t="shared" si="20"/>
        <v>2.3809523809523809</v>
      </c>
      <c r="P29" s="134"/>
      <c r="R29" s="149"/>
      <c r="S29" s="149"/>
      <c r="T29" s="149"/>
    </row>
    <row r="30" spans="1:35" ht="15" x14ac:dyDescent="0.2">
      <c r="B30" s="550" t="s">
        <v>691</v>
      </c>
      <c r="C30" s="296"/>
      <c r="D30" s="296"/>
      <c r="E30" s="294">
        <f>AVERAGE(I12:K12)</f>
        <v>18</v>
      </c>
      <c r="F30" s="294">
        <f>AVERAGE(L12:N12)</f>
        <v>20.666666666666668</v>
      </c>
      <c r="G30" s="295">
        <f>AVERAGE(O12:Q12)</f>
        <v>34.333333333333336</v>
      </c>
      <c r="H30" s="293">
        <f>AVERAGE(R12:T12)</f>
        <v>51</v>
      </c>
      <c r="I30" s="293">
        <f>AVERAGE(U12:W12)</f>
        <v>66.333333333333329</v>
      </c>
      <c r="J30" s="293">
        <f t="shared" si="21"/>
        <v>82</v>
      </c>
      <c r="K30" s="293">
        <f t="shared" si="24"/>
        <v>92.333333333333329</v>
      </c>
      <c r="L30" s="293">
        <f t="shared" si="22"/>
        <v>104.33333333333333</v>
      </c>
      <c r="M30" s="538">
        <f t="shared" si="23"/>
        <v>104</v>
      </c>
      <c r="N30" s="549">
        <f t="shared" si="19"/>
        <v>1.1299638989169676</v>
      </c>
      <c r="O30" s="549">
        <f t="shared" si="20"/>
        <v>1.2723577235772356</v>
      </c>
      <c r="P30" s="134"/>
      <c r="R30" s="149"/>
      <c r="S30" s="149"/>
      <c r="T30" s="149"/>
    </row>
    <row r="31" spans="1:35" ht="15" x14ac:dyDescent="0.2">
      <c r="B31" s="550" t="s">
        <v>225</v>
      </c>
      <c r="C31" s="294">
        <f>AVERAGE(C13:E13)</f>
        <v>40</v>
      </c>
      <c r="D31" s="294">
        <f>AVERAGE(F13:H13)</f>
        <v>54</v>
      </c>
      <c r="E31" s="294">
        <f>AVERAGE(I13:K13)</f>
        <v>91</v>
      </c>
      <c r="F31" s="294">
        <f>AVERAGE(L13:N13)</f>
        <v>116</v>
      </c>
      <c r="G31" s="295">
        <f>AVERAGE(O13:Q13)</f>
        <v>122.33333333333333</v>
      </c>
      <c r="H31" s="293">
        <f>AVERAGE(R13:T13)</f>
        <v>136</v>
      </c>
      <c r="I31" s="293">
        <f>AVERAGE(U13:W13)</f>
        <v>155.33333333333334</v>
      </c>
      <c r="J31" s="293">
        <f t="shared" si="21"/>
        <v>157.33333333333334</v>
      </c>
      <c r="K31" s="293">
        <f t="shared" si="24"/>
        <v>170</v>
      </c>
      <c r="L31" s="293">
        <f t="shared" si="22"/>
        <v>195</v>
      </c>
      <c r="M31" s="538">
        <f t="shared" si="23"/>
        <v>195.66666666666666</v>
      </c>
      <c r="N31" s="549">
        <f t="shared" si="19"/>
        <v>1.1470588235294117</v>
      </c>
      <c r="O31" s="549">
        <f t="shared" si="20"/>
        <v>1.2394067796610169</v>
      </c>
      <c r="P31" s="134"/>
      <c r="R31" s="149"/>
      <c r="S31" s="149"/>
      <c r="T31" s="149"/>
    </row>
    <row r="32" spans="1:35" ht="15" x14ac:dyDescent="0.2">
      <c r="B32" s="550" t="s">
        <v>1952</v>
      </c>
      <c r="C32" s="294"/>
      <c r="D32" s="294"/>
      <c r="E32" s="294"/>
      <c r="F32" s="294"/>
      <c r="G32" s="295"/>
      <c r="H32" s="293"/>
      <c r="I32" s="293"/>
      <c r="J32" s="293">
        <f t="shared" si="21"/>
        <v>39.5</v>
      </c>
      <c r="K32" s="293">
        <f t="shared" si="24"/>
        <v>51.666666666666664</v>
      </c>
      <c r="L32" s="293">
        <f t="shared" si="22"/>
        <v>81.666666666666671</v>
      </c>
      <c r="M32" s="538">
        <f t="shared" si="23"/>
        <v>110.33333333333333</v>
      </c>
      <c r="N32" s="549">
        <f t="shared" si="19"/>
        <v>1.5806451612903227</v>
      </c>
      <c r="O32" s="549">
        <f t="shared" si="20"/>
        <v>2.0675105485232068</v>
      </c>
      <c r="P32" s="134"/>
      <c r="R32" s="149"/>
      <c r="S32" s="149"/>
      <c r="T32" s="149"/>
    </row>
    <row r="33" spans="1:35" ht="15" x14ac:dyDescent="0.2">
      <c r="A33" s="110"/>
      <c r="B33" s="281"/>
      <c r="C33" s="284"/>
      <c r="D33" s="284"/>
      <c r="E33" s="284"/>
      <c r="F33" s="284"/>
      <c r="G33" s="284"/>
      <c r="H33" s="284"/>
      <c r="I33" s="134"/>
      <c r="J33" s="787"/>
      <c r="K33" s="787"/>
      <c r="L33" s="787"/>
      <c r="N33" s="285"/>
      <c r="O33" s="285"/>
      <c r="P33" s="134"/>
      <c r="R33" s="149"/>
      <c r="S33" s="149"/>
      <c r="T33" s="149"/>
    </row>
    <row r="34" spans="1:35" ht="15" customHeight="1" x14ac:dyDescent="0.2">
      <c r="B34" s="550" t="s">
        <v>1</v>
      </c>
      <c r="C34" s="294">
        <f t="shared" ref="C34:G34" si="25">C24</f>
        <v>41.5</v>
      </c>
      <c r="D34" s="294">
        <f t="shared" si="25"/>
        <v>58</v>
      </c>
      <c r="E34" s="294">
        <f t="shared" si="25"/>
        <v>89.333333333333329</v>
      </c>
      <c r="F34" s="294">
        <f t="shared" si="25"/>
        <v>102.66666666666667</v>
      </c>
      <c r="G34" s="295">
        <f t="shared" si="25"/>
        <v>120.33333333333333</v>
      </c>
      <c r="H34" s="293">
        <f>H24</f>
        <v>142.33333333333334</v>
      </c>
      <c r="I34" s="293">
        <f>SUM(U6:W7)/3</f>
        <v>195</v>
      </c>
      <c r="J34" s="293">
        <f>SUM(X6:Z8)/3</f>
        <v>243.66666666666666</v>
      </c>
      <c r="K34" s="293">
        <f>SUM(AA6:AC8)/3</f>
        <v>301.66666666666669</v>
      </c>
      <c r="L34" s="293">
        <f>AVERAGE(AD16:AF16)</f>
        <v>375.66666666666669</v>
      </c>
      <c r="M34" s="538">
        <f>AVERAGE(AG16:AI16)</f>
        <v>432</v>
      </c>
      <c r="N34" s="549">
        <f>L34/K34</f>
        <v>1.245303867403315</v>
      </c>
      <c r="O34" s="549">
        <f>L34/J34</f>
        <v>1.5417236662106704</v>
      </c>
      <c r="P34" s="134"/>
      <c r="R34" s="149"/>
      <c r="S34" s="149"/>
      <c r="T34" s="149"/>
    </row>
    <row r="35" spans="1:35" ht="15" x14ac:dyDescent="0.2">
      <c r="B35" s="550" t="s">
        <v>3</v>
      </c>
      <c r="C35" s="294">
        <f t="shared" ref="C35:H35" si="26">C27</f>
        <v>41.5</v>
      </c>
      <c r="D35" s="294">
        <f t="shared" si="26"/>
        <v>50.333333333333336</v>
      </c>
      <c r="E35" s="294">
        <f t="shared" si="26"/>
        <v>81.666666666666671</v>
      </c>
      <c r="F35" s="294">
        <f t="shared" si="26"/>
        <v>119.33333333333333</v>
      </c>
      <c r="G35" s="295">
        <f t="shared" si="26"/>
        <v>152.33333333333334</v>
      </c>
      <c r="H35" s="293">
        <f t="shared" si="26"/>
        <v>190.66666666666666</v>
      </c>
      <c r="I35" s="293">
        <f>SUM(U9:W10)/3</f>
        <v>222.66666666666666</v>
      </c>
      <c r="J35" s="293">
        <f>SUM(X9:Z11)/3</f>
        <v>254</v>
      </c>
      <c r="K35" s="293">
        <f>SUM(AA9:AC11)/3</f>
        <v>316.66666666666669</v>
      </c>
      <c r="L35" s="293">
        <f t="shared" ref="L35" si="27">AVERAGE(AD17:AF17)</f>
        <v>368</v>
      </c>
      <c r="M35" s="538">
        <f t="shared" ref="M35:M36" si="28">AVERAGE(AG17:AI17)</f>
        <v>440.33333333333331</v>
      </c>
      <c r="N35" s="549">
        <f>L35/K35</f>
        <v>1.1621052631578948</v>
      </c>
      <c r="O35" s="549">
        <f>L35/J35</f>
        <v>1.4488188976377954</v>
      </c>
      <c r="P35" s="134"/>
      <c r="R35" s="149"/>
      <c r="S35" s="149"/>
      <c r="T35" s="149"/>
    </row>
    <row r="36" spans="1:35" ht="15" x14ac:dyDescent="0.2">
      <c r="B36" s="550" t="s">
        <v>2</v>
      </c>
      <c r="C36" s="294">
        <f>SUM(C12:E13)/2</f>
        <v>40</v>
      </c>
      <c r="D36" s="296">
        <f>SUM(F12:H13)/3</f>
        <v>54</v>
      </c>
      <c r="E36" s="294">
        <f>SUM(I12:K13)/3</f>
        <v>97</v>
      </c>
      <c r="F36" s="294">
        <f>SUM(L12:N13)/3</f>
        <v>136.66666666666666</v>
      </c>
      <c r="G36" s="295">
        <f>SUM(O12:Q13)/3</f>
        <v>156.66666666666666</v>
      </c>
      <c r="H36" s="293">
        <f>SUM(R12:T13)/3</f>
        <v>187</v>
      </c>
      <c r="I36" s="293">
        <f>SUM(U12:W13)/3</f>
        <v>221.66666666666666</v>
      </c>
      <c r="J36" s="293">
        <f>SUM(X12:Z14)/3</f>
        <v>265.66666666666669</v>
      </c>
      <c r="K36" s="293">
        <f>SUM(AA12:AC14)/3</f>
        <v>314</v>
      </c>
      <c r="L36" s="293">
        <f>AVERAGE(AD18:AF18)</f>
        <v>381</v>
      </c>
      <c r="M36" s="538">
        <f t="shared" si="28"/>
        <v>410</v>
      </c>
      <c r="N36" s="549">
        <f>L36/K36</f>
        <v>1.213375796178344</v>
      </c>
      <c r="O36" s="549">
        <f>L36/J36</f>
        <v>1.4341279799247175</v>
      </c>
      <c r="P36" s="134"/>
      <c r="R36" s="149"/>
      <c r="S36" s="149"/>
      <c r="T36" s="149"/>
    </row>
    <row r="37" spans="1:35" ht="15" x14ac:dyDescent="0.2">
      <c r="B37" s="550" t="s">
        <v>363</v>
      </c>
      <c r="C37" s="294">
        <f>SUM(C6:E13)/2</f>
        <v>123</v>
      </c>
      <c r="D37" s="294">
        <f>SUM(F6:H13)/3</f>
        <v>162.33333333333334</v>
      </c>
      <c r="E37" s="294">
        <f>SUM(I6:K13)/3</f>
        <v>268</v>
      </c>
      <c r="F37" s="294">
        <f>SUM(L6:N13)/3</f>
        <v>358.66666666666669</v>
      </c>
      <c r="G37" s="294">
        <f>SUM(O6:Q13)/3</f>
        <v>429.33333333333331</v>
      </c>
      <c r="H37" s="293">
        <f>SUM(R6:T13)/3</f>
        <v>520</v>
      </c>
      <c r="I37" s="293">
        <f>SUM(U6:W13)/3</f>
        <v>639.33333333333337</v>
      </c>
      <c r="J37" s="293">
        <f>SUM(X6:Z14)/3</f>
        <v>763.33333333333337</v>
      </c>
      <c r="K37" s="293">
        <f>SUM(AA16:AC18)/3</f>
        <v>932.33333333333337</v>
      </c>
      <c r="L37" s="293">
        <f>AVERAGE(AD20:AF20)</f>
        <v>1124.6666666666667</v>
      </c>
      <c r="M37" s="538">
        <f>AVERAGE(AE20:AG20)</f>
        <v>1174</v>
      </c>
      <c r="N37" s="549">
        <f>L37/K37</f>
        <v>1.2062924562030748</v>
      </c>
      <c r="O37" s="549">
        <f>L37/J37</f>
        <v>1.4733624454148473</v>
      </c>
      <c r="P37" s="141"/>
      <c r="R37" s="149"/>
      <c r="S37" s="149"/>
      <c r="T37" s="149"/>
    </row>
    <row r="38" spans="1:35" s="110" customFormat="1" ht="9" customHeight="1" x14ac:dyDescent="0.2">
      <c r="B38" s="281"/>
      <c r="C38" s="286"/>
      <c r="D38" s="286"/>
      <c r="E38" s="286"/>
      <c r="F38" s="286"/>
      <c r="G38" s="286"/>
      <c r="H38" s="286"/>
      <c r="I38" s="286"/>
      <c r="J38" s="789"/>
      <c r="K38" s="789"/>
      <c r="L38" s="789"/>
      <c r="N38" s="286"/>
      <c r="O38" s="286"/>
      <c r="P38" s="147"/>
      <c r="Q38" s="140"/>
      <c r="R38" s="140"/>
      <c r="S38" s="140"/>
      <c r="T38" s="140"/>
      <c r="U38" s="148"/>
    </row>
    <row r="39" spans="1:35" ht="15" x14ac:dyDescent="0.2">
      <c r="B39" s="544" t="s">
        <v>363</v>
      </c>
      <c r="C39" s="294">
        <f t="shared" ref="C39:H39" si="29">C37</f>
        <v>123</v>
      </c>
      <c r="D39" s="294">
        <f t="shared" si="29"/>
        <v>162.33333333333334</v>
      </c>
      <c r="E39" s="294">
        <f t="shared" si="29"/>
        <v>268</v>
      </c>
      <c r="F39" s="294">
        <f t="shared" si="29"/>
        <v>358.66666666666669</v>
      </c>
      <c r="G39" s="295">
        <f t="shared" si="29"/>
        <v>429.33333333333331</v>
      </c>
      <c r="H39" s="293">
        <f t="shared" si="29"/>
        <v>520</v>
      </c>
      <c r="I39" s="293">
        <f>AVERAGE(U20:W20)</f>
        <v>639.33333333333337</v>
      </c>
      <c r="J39" s="293">
        <f>AVERAGE(X20:Z20)</f>
        <v>763.33333333333337</v>
      </c>
      <c r="K39" s="293">
        <f>AVERAGE(AA20:AC20)</f>
        <v>932.33333333333337</v>
      </c>
      <c r="L39" s="293">
        <f>AVERAGE(AD20:AF20)</f>
        <v>1124.6666666666667</v>
      </c>
      <c r="M39" s="538">
        <f>AVERAGE(AG20:AI20)</f>
        <v>1282.3333333333333</v>
      </c>
      <c r="N39" s="549">
        <f>L39/K39</f>
        <v>1.2062924562030748</v>
      </c>
      <c r="O39" s="549">
        <f>L39/J39</f>
        <v>1.4733624454148473</v>
      </c>
      <c r="P39" s="134"/>
      <c r="R39" s="149"/>
      <c r="S39" s="149"/>
      <c r="T39" s="149"/>
      <c r="V39" s="150"/>
      <c r="W39" s="150"/>
      <c r="X39" s="150"/>
      <c r="Y39" s="150"/>
      <c r="Z39" s="150"/>
      <c r="AA39" s="150"/>
      <c r="AB39" s="150"/>
      <c r="AC39" s="150"/>
      <c r="AD39" s="150"/>
      <c r="AE39" s="150"/>
      <c r="AF39" s="150"/>
      <c r="AG39" s="150"/>
      <c r="AH39" s="150"/>
      <c r="AI39" s="150"/>
    </row>
    <row r="40" spans="1:35" s="110" customFormat="1" ht="20.25" customHeight="1" x14ac:dyDescent="0.2">
      <c r="B40" s="136"/>
      <c r="C40" s="284"/>
      <c r="D40" s="284"/>
      <c r="E40" s="284"/>
      <c r="F40" s="284"/>
      <c r="G40" s="284"/>
      <c r="H40" s="134"/>
      <c r="I40" s="285"/>
      <c r="J40" s="280"/>
      <c r="K40" s="280"/>
    </row>
    <row r="41" spans="1:35" s="142" customFormat="1" ht="15" x14ac:dyDescent="0.2">
      <c r="B41" s="281"/>
      <c r="C41" s="2677" t="s">
        <v>892</v>
      </c>
      <c r="D41" s="2677"/>
      <c r="E41" s="2677"/>
      <c r="F41" s="2677"/>
      <c r="G41" s="2677"/>
      <c r="H41" s="2677"/>
      <c r="I41" s="2677"/>
      <c r="J41" s="2677"/>
      <c r="K41" s="2677"/>
      <c r="L41" s="2677"/>
      <c r="M41" s="2677"/>
      <c r="N41" s="140"/>
      <c r="O41" s="139"/>
    </row>
    <row r="42" spans="1:35" ht="15" x14ac:dyDescent="0.2">
      <c r="B42" s="543" t="s">
        <v>1205</v>
      </c>
      <c r="C42" s="294">
        <v>1</v>
      </c>
      <c r="D42" s="294">
        <v>1</v>
      </c>
      <c r="E42" s="294">
        <v>1</v>
      </c>
      <c r="F42" s="294">
        <v>1</v>
      </c>
      <c r="G42" s="295">
        <v>1</v>
      </c>
      <c r="H42" s="293">
        <v>1</v>
      </c>
      <c r="I42" s="293">
        <v>2</v>
      </c>
      <c r="J42" s="293">
        <v>3</v>
      </c>
      <c r="K42" s="293">
        <v>3</v>
      </c>
      <c r="L42" s="293">
        <v>3</v>
      </c>
      <c r="M42" s="538">
        <v>3</v>
      </c>
      <c r="N42" s="140"/>
      <c r="O42" s="33"/>
      <c r="R42" s="149"/>
      <c r="S42" s="149"/>
      <c r="T42" s="149"/>
    </row>
    <row r="43" spans="1:35" ht="15" customHeight="1" x14ac:dyDescent="0.2">
      <c r="B43" s="543" t="s">
        <v>1206</v>
      </c>
      <c r="C43" s="294">
        <v>1</v>
      </c>
      <c r="D43" s="294">
        <v>1</v>
      </c>
      <c r="E43" s="294">
        <v>1</v>
      </c>
      <c r="F43" s="294">
        <v>1</v>
      </c>
      <c r="G43" s="295">
        <v>1</v>
      </c>
      <c r="H43" s="293">
        <v>1</v>
      </c>
      <c r="I43" s="293">
        <v>2</v>
      </c>
      <c r="J43" s="293">
        <v>3</v>
      </c>
      <c r="K43" s="293">
        <v>3</v>
      </c>
      <c r="L43" s="293">
        <v>3</v>
      </c>
      <c r="M43" s="538">
        <v>3</v>
      </c>
      <c r="N43" s="140"/>
      <c r="O43" s="33"/>
      <c r="R43" s="149"/>
      <c r="S43" s="149"/>
      <c r="T43" s="149"/>
    </row>
    <row r="44" spans="1:35" ht="15" customHeight="1" x14ac:dyDescent="0.2">
      <c r="B44" s="543" t="s">
        <v>1207</v>
      </c>
      <c r="C44" s="294">
        <v>1</v>
      </c>
      <c r="D44" s="294">
        <v>1</v>
      </c>
      <c r="E44" s="294">
        <v>2</v>
      </c>
      <c r="F44" s="294">
        <v>2</v>
      </c>
      <c r="G44" s="295">
        <v>2</v>
      </c>
      <c r="H44" s="293">
        <v>2</v>
      </c>
      <c r="I44" s="293">
        <v>2</v>
      </c>
      <c r="J44" s="293">
        <v>3</v>
      </c>
      <c r="K44" s="293">
        <v>3</v>
      </c>
      <c r="L44" s="293">
        <v>3</v>
      </c>
      <c r="M44" s="538">
        <v>3</v>
      </c>
      <c r="N44" s="140"/>
      <c r="O44" s="33"/>
      <c r="R44" s="149"/>
      <c r="S44" s="149"/>
      <c r="T44" s="149"/>
    </row>
    <row r="45" spans="1:35" s="110" customFormat="1" ht="20.25" customHeight="1" x14ac:dyDescent="0.2">
      <c r="B45" s="544" t="s">
        <v>363</v>
      </c>
      <c r="C45" s="294">
        <v>3</v>
      </c>
      <c r="D45" s="294">
        <v>3</v>
      </c>
      <c r="E45" s="294">
        <v>4</v>
      </c>
      <c r="F45" s="294">
        <v>4</v>
      </c>
      <c r="G45" s="295">
        <v>4</v>
      </c>
      <c r="H45" s="293">
        <v>4</v>
      </c>
      <c r="I45" s="293">
        <f>'Primer Ingreso'!I45</f>
        <v>6</v>
      </c>
      <c r="J45" s="293">
        <f>'Primer Ingreso'!J45</f>
        <v>9</v>
      </c>
      <c r="K45" s="293">
        <f>'Primer Ingreso'!K45</f>
        <v>9</v>
      </c>
      <c r="L45" s="293">
        <f>'Primer Ingreso'!L45</f>
        <v>9</v>
      </c>
      <c r="M45" s="538">
        <f>'Primer Ingreso'!M45</f>
        <v>9</v>
      </c>
    </row>
    <row r="46" spans="1:35" ht="15" customHeight="1" x14ac:dyDescent="0.2">
      <c r="B46" s="136"/>
      <c r="C46" s="284"/>
      <c r="D46" s="284"/>
      <c r="E46" s="284"/>
      <c r="F46" s="284"/>
      <c r="G46" s="284"/>
      <c r="H46" s="134"/>
      <c r="I46" s="291"/>
      <c r="J46" s="291"/>
      <c r="K46" s="291"/>
      <c r="L46" s="143"/>
      <c r="M46" s="140"/>
      <c r="N46" s="140"/>
      <c r="O46" s="33"/>
      <c r="R46" s="149"/>
      <c r="S46" s="149"/>
      <c r="T46" s="149"/>
    </row>
    <row r="47" spans="1:35" ht="15" customHeight="1" x14ac:dyDescent="0.2">
      <c r="B47" s="281"/>
      <c r="C47" s="2677" t="s">
        <v>930</v>
      </c>
      <c r="D47" s="2677"/>
      <c r="E47" s="2677"/>
      <c r="F47" s="2677"/>
      <c r="G47" s="2677"/>
      <c r="H47" s="2677"/>
      <c r="I47" s="2677"/>
      <c r="J47" s="2677"/>
      <c r="K47" s="2677"/>
      <c r="L47" s="2677"/>
      <c r="M47" s="2677"/>
      <c r="N47" s="140"/>
      <c r="O47" s="33"/>
      <c r="R47" s="149"/>
      <c r="S47" s="149"/>
      <c r="T47" s="149"/>
    </row>
    <row r="48" spans="1:35" ht="15" x14ac:dyDescent="0.2">
      <c r="B48" s="543" t="s">
        <v>1205</v>
      </c>
      <c r="C48" s="294">
        <f t="shared" ref="C48:I50" si="30">C34/C42</f>
        <v>41.5</v>
      </c>
      <c r="D48" s="294">
        <f t="shared" si="30"/>
        <v>58</v>
      </c>
      <c r="E48" s="294">
        <f t="shared" si="30"/>
        <v>89.333333333333329</v>
      </c>
      <c r="F48" s="294">
        <f t="shared" si="30"/>
        <v>102.66666666666667</v>
      </c>
      <c r="G48" s="295">
        <f t="shared" si="30"/>
        <v>120.33333333333333</v>
      </c>
      <c r="H48" s="293">
        <f t="shared" si="30"/>
        <v>142.33333333333334</v>
      </c>
      <c r="I48" s="293">
        <f t="shared" si="30"/>
        <v>97.5</v>
      </c>
      <c r="J48" s="293">
        <f t="shared" ref="J48:K50" si="31">J34/J42</f>
        <v>81.222222222222214</v>
      </c>
      <c r="K48" s="293">
        <f t="shared" si="31"/>
        <v>100.55555555555556</v>
      </c>
      <c r="L48" s="293">
        <f>L34/L42</f>
        <v>125.22222222222223</v>
      </c>
      <c r="M48" s="538">
        <f>M34/M42</f>
        <v>144</v>
      </c>
      <c r="N48" s="142"/>
      <c r="R48" s="149"/>
      <c r="S48" s="149"/>
      <c r="T48" s="149"/>
    </row>
    <row r="49" spans="1:20" ht="15" x14ac:dyDescent="0.2">
      <c r="B49" s="543" t="s">
        <v>1206</v>
      </c>
      <c r="C49" s="294">
        <f t="shared" si="30"/>
        <v>41.5</v>
      </c>
      <c r="D49" s="294">
        <f t="shared" si="30"/>
        <v>50.333333333333336</v>
      </c>
      <c r="E49" s="294">
        <f t="shared" si="30"/>
        <v>81.666666666666671</v>
      </c>
      <c r="F49" s="294">
        <f t="shared" si="30"/>
        <v>119.33333333333333</v>
      </c>
      <c r="G49" s="295">
        <f t="shared" si="30"/>
        <v>152.33333333333334</v>
      </c>
      <c r="H49" s="293">
        <f t="shared" si="30"/>
        <v>190.66666666666666</v>
      </c>
      <c r="I49" s="293">
        <f t="shared" si="30"/>
        <v>111.33333333333333</v>
      </c>
      <c r="J49" s="293">
        <f t="shared" si="31"/>
        <v>84.666666666666671</v>
      </c>
      <c r="K49" s="293">
        <f t="shared" si="31"/>
        <v>105.55555555555556</v>
      </c>
      <c r="L49" s="293">
        <f t="shared" ref="L49:M49" si="32">L35/L43</f>
        <v>122.66666666666667</v>
      </c>
      <c r="M49" s="538">
        <f t="shared" si="32"/>
        <v>146.77777777777777</v>
      </c>
      <c r="R49" s="149"/>
      <c r="S49" s="149"/>
      <c r="T49" s="149"/>
    </row>
    <row r="50" spans="1:20" ht="15" x14ac:dyDescent="0.2">
      <c r="A50" s="110"/>
      <c r="B50" s="543" t="s">
        <v>1207</v>
      </c>
      <c r="C50" s="294">
        <f t="shared" si="30"/>
        <v>40</v>
      </c>
      <c r="D50" s="294">
        <f t="shared" si="30"/>
        <v>54</v>
      </c>
      <c r="E50" s="294">
        <f t="shared" si="30"/>
        <v>48.5</v>
      </c>
      <c r="F50" s="294">
        <f t="shared" si="30"/>
        <v>68.333333333333329</v>
      </c>
      <c r="G50" s="295">
        <f t="shared" si="30"/>
        <v>78.333333333333329</v>
      </c>
      <c r="H50" s="293">
        <f t="shared" si="30"/>
        <v>93.5</v>
      </c>
      <c r="I50" s="293">
        <f t="shared" si="30"/>
        <v>110.83333333333333</v>
      </c>
      <c r="J50" s="293">
        <f t="shared" si="31"/>
        <v>88.555555555555557</v>
      </c>
      <c r="K50" s="293">
        <f t="shared" si="31"/>
        <v>104.66666666666667</v>
      </c>
      <c r="L50" s="293">
        <f t="shared" ref="L50:M50" si="33">L36/L44</f>
        <v>127</v>
      </c>
      <c r="M50" s="538">
        <f t="shared" si="33"/>
        <v>136.66666666666666</v>
      </c>
      <c r="R50" s="149"/>
      <c r="S50" s="149"/>
      <c r="T50" s="149"/>
    </row>
    <row r="51" spans="1:20" ht="15" x14ac:dyDescent="0.2">
      <c r="B51" s="544" t="s">
        <v>363</v>
      </c>
      <c r="C51" s="294">
        <f t="shared" ref="C51:I51" si="34">C39/C45</f>
        <v>41</v>
      </c>
      <c r="D51" s="294">
        <f t="shared" si="34"/>
        <v>54.111111111111114</v>
      </c>
      <c r="E51" s="294">
        <f t="shared" si="34"/>
        <v>67</v>
      </c>
      <c r="F51" s="294">
        <f t="shared" si="34"/>
        <v>89.666666666666671</v>
      </c>
      <c r="G51" s="295">
        <f t="shared" si="34"/>
        <v>107.33333333333333</v>
      </c>
      <c r="H51" s="293">
        <f t="shared" si="34"/>
        <v>130</v>
      </c>
      <c r="I51" s="293">
        <f t="shared" si="34"/>
        <v>106.55555555555556</v>
      </c>
      <c r="J51" s="293">
        <f>J39/J45</f>
        <v>84.814814814814824</v>
      </c>
      <c r="K51" s="293">
        <f>K39/K45</f>
        <v>103.5925925925926</v>
      </c>
      <c r="L51" s="293">
        <f>L39/L45</f>
        <v>124.96296296296298</v>
      </c>
      <c r="M51" s="538">
        <f>M39/M45</f>
        <v>142.48148148148147</v>
      </c>
    </row>
    <row r="52" spans="1:20" s="151" customFormat="1" ht="14.25" x14ac:dyDescent="0.2">
      <c r="A52" s="117" t="str">
        <f>'% de Primer Ingreso por sexo'!A10</f>
        <v>Fuente: Elaborado con base en el Archivo General de Alumnos, Dirección de Sistemas Escolares, Departamento de Registro Escolar. Octava semana del trimestre 21-Otoño.</v>
      </c>
      <c r="B52" s="161"/>
      <c r="C52" s="153"/>
      <c r="D52" s="153"/>
      <c r="E52" s="35"/>
      <c r="F52" s="153"/>
      <c r="G52" s="153"/>
      <c r="H52" s="153"/>
      <c r="R52" s="153"/>
      <c r="S52" s="153"/>
      <c r="T52" s="153"/>
    </row>
    <row r="53" spans="1:20" ht="15" x14ac:dyDescent="0.2">
      <c r="B53" s="157"/>
      <c r="C53" s="282"/>
      <c r="D53" s="282"/>
      <c r="E53" s="282"/>
      <c r="F53" s="282"/>
      <c r="G53" s="282"/>
      <c r="H53" s="282"/>
      <c r="I53" s="13"/>
      <c r="J53" s="13"/>
      <c r="K53" s="13"/>
    </row>
    <row r="54" spans="1:20" x14ac:dyDescent="0.2">
      <c r="B54" s="150"/>
      <c r="C54" s="149"/>
      <c r="D54" s="149"/>
    </row>
  </sheetData>
  <sheetProtection algorithmName="SHA-512" hashValue="mSvdgD3A9v1ErDC2P+6s6w++R/HXuWkkS5jVWE2MlrCGizXyH/X+ZBBZSAXLzkrEkNfjAw3Wr8Q4pxFkg8+pwQ==" saltValue="iGjpl6Y8Bq5IACBixSWuLA==" spinCount="100000" sheet="1" objects="1" scenarios="1"/>
  <mergeCells count="19">
    <mergeCell ref="A9:A11"/>
    <mergeCell ref="A12:A14"/>
    <mergeCell ref="X4:Z4"/>
    <mergeCell ref="U4:W4"/>
    <mergeCell ref="O4:Q4"/>
    <mergeCell ref="R4:T4"/>
    <mergeCell ref="I4:K4"/>
    <mergeCell ref="L4:N4"/>
    <mergeCell ref="A4:A5"/>
    <mergeCell ref="B4:B5"/>
    <mergeCell ref="C4:E4"/>
    <mergeCell ref="F4:H4"/>
    <mergeCell ref="A6:A8"/>
    <mergeCell ref="C41:M41"/>
    <mergeCell ref="C47:M47"/>
    <mergeCell ref="AG4:AI4"/>
    <mergeCell ref="C22:O22"/>
    <mergeCell ref="AA4:AC4"/>
    <mergeCell ref="AD4:AF4"/>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C33:I38 I39 C24:H24 C28:H28 C31:I31 C25:H25 C27:H27 C30:H30 I24 I32:J32 J31 I27:J27 I26:J26 I25:J25 I30:J30 I28:J28 I29:J29" formulaRange="1"/>
    <ignoredError sqref="C39:H39" formula="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N20"/>
  <sheetViews>
    <sheetView showGridLines="0" zoomScaleNormal="100" workbookViewId="0">
      <selection activeCell="AL26" sqref="AL26"/>
    </sheetView>
  </sheetViews>
  <sheetFormatPr baseColWidth="10" defaultColWidth="11.42578125" defaultRowHeight="15" x14ac:dyDescent="0.25"/>
  <cols>
    <col min="1" max="1" width="11.5703125" style="18" bestFit="1" customWidth="1"/>
    <col min="2" max="11" width="5.28515625" style="18" bestFit="1" customWidth="1"/>
    <col min="12" max="12" width="5.28515625" style="18" customWidth="1"/>
    <col min="13" max="22" width="5.28515625" style="18" bestFit="1" customWidth="1"/>
    <col min="23" max="23" width="5.28515625" style="18" customWidth="1"/>
    <col min="24" max="33" width="5.28515625" style="18" bestFit="1" customWidth="1"/>
    <col min="34" max="34" width="5.28515625" style="18" customWidth="1"/>
    <col min="35" max="35" width="4.5703125" style="18" customWidth="1"/>
    <col min="36" max="38" width="4.42578125" style="18" bestFit="1" customWidth="1"/>
    <col min="39" max="40" width="4.5703125" style="18" bestFit="1" customWidth="1"/>
    <col min="41" max="44" width="4.42578125" style="18" bestFit="1" customWidth="1"/>
    <col min="45" max="50" width="4.5703125" style="18" bestFit="1" customWidth="1"/>
    <col min="51" max="16384" width="11.42578125" style="18"/>
  </cols>
  <sheetData>
    <row r="1" spans="1:40" s="149" customFormat="1" ht="12.75" x14ac:dyDescent="0.2">
      <c r="A1" s="166" t="s">
        <v>1177</v>
      </c>
      <c r="B1" s="154"/>
      <c r="C1" s="142"/>
    </row>
    <row r="2" spans="1:40" ht="18.75" x14ac:dyDescent="0.3">
      <c r="A2" s="384" t="s">
        <v>1958</v>
      </c>
      <c r="Q2" s="151"/>
      <c r="R2" s="151"/>
      <c r="S2" s="151"/>
      <c r="T2" s="151"/>
      <c r="U2" s="151"/>
      <c r="V2" s="151"/>
      <c r="W2" s="151"/>
    </row>
    <row r="3" spans="1:40" s="151" customFormat="1" ht="14.25" x14ac:dyDescent="0.2">
      <c r="A3" s="155" t="s">
        <v>942</v>
      </c>
      <c r="B3" s="156"/>
      <c r="C3" s="153"/>
      <c r="D3" s="153"/>
      <c r="E3" s="153"/>
      <c r="F3" s="153"/>
      <c r="G3" s="153"/>
      <c r="H3" s="153"/>
      <c r="I3" s="153"/>
      <c r="J3" s="153"/>
      <c r="K3" s="153"/>
      <c r="L3" s="153"/>
      <c r="M3" s="153"/>
      <c r="AB3" s="153"/>
      <c r="AC3" s="153"/>
      <c r="AD3" s="153"/>
    </row>
    <row r="4" spans="1:40" s="1304" customFormat="1" x14ac:dyDescent="0.25">
      <c r="B4" s="2678" t="s">
        <v>936</v>
      </c>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80"/>
    </row>
    <row r="5" spans="1:40" s="1304" customFormat="1" x14ac:dyDescent="0.25">
      <c r="A5" s="138"/>
      <c r="B5" s="2635" t="s">
        <v>884</v>
      </c>
      <c r="C5" s="2636"/>
      <c r="D5" s="2636"/>
      <c r="E5" s="2636"/>
      <c r="F5" s="2636"/>
      <c r="G5" s="2636"/>
      <c r="H5" s="2636"/>
      <c r="I5" s="2636"/>
      <c r="J5" s="2636"/>
      <c r="K5" s="2636"/>
      <c r="L5" s="2637"/>
      <c r="M5" s="2635" t="s">
        <v>885</v>
      </c>
      <c r="N5" s="2636"/>
      <c r="O5" s="2636"/>
      <c r="P5" s="2636"/>
      <c r="Q5" s="2636"/>
      <c r="R5" s="2636"/>
      <c r="S5" s="2636"/>
      <c r="T5" s="2636"/>
      <c r="U5" s="2636"/>
      <c r="V5" s="2636"/>
      <c r="W5" s="2637"/>
      <c r="X5" s="2635" t="s">
        <v>886</v>
      </c>
      <c r="Y5" s="2636"/>
      <c r="Z5" s="2636"/>
      <c r="AA5" s="2636"/>
      <c r="AB5" s="2636"/>
      <c r="AC5" s="2636"/>
      <c r="AD5" s="2636"/>
      <c r="AE5" s="2636"/>
      <c r="AF5" s="2636"/>
      <c r="AG5" s="2636"/>
      <c r="AH5" s="2637"/>
    </row>
    <row r="6" spans="1:40" s="1304" customFormat="1" x14ac:dyDescent="0.25">
      <c r="A6" s="138"/>
      <c r="B6" s="1314">
        <v>2011</v>
      </c>
      <c r="C6" s="1314">
        <v>2012</v>
      </c>
      <c r="D6" s="1314">
        <v>2013</v>
      </c>
      <c r="E6" s="1314">
        <v>2014</v>
      </c>
      <c r="F6" s="1314">
        <v>2015</v>
      </c>
      <c r="G6" s="1314">
        <v>2016</v>
      </c>
      <c r="H6" s="1314">
        <v>2017</v>
      </c>
      <c r="I6" s="1314">
        <v>2018</v>
      </c>
      <c r="J6" s="1314">
        <v>2019</v>
      </c>
      <c r="K6" s="1314">
        <v>2020</v>
      </c>
      <c r="L6" s="574">
        <v>2021</v>
      </c>
      <c r="M6" s="1314">
        <v>2011</v>
      </c>
      <c r="N6" s="1314">
        <v>2012</v>
      </c>
      <c r="O6" s="1314">
        <v>2013</v>
      </c>
      <c r="P6" s="1314">
        <v>2014</v>
      </c>
      <c r="Q6" s="1314">
        <v>2015</v>
      </c>
      <c r="R6" s="1314">
        <v>2016</v>
      </c>
      <c r="S6" s="1314">
        <v>2017</v>
      </c>
      <c r="T6" s="1314">
        <v>2018</v>
      </c>
      <c r="U6" s="1314">
        <v>2019</v>
      </c>
      <c r="V6" s="1314">
        <v>2020</v>
      </c>
      <c r="W6" s="574">
        <v>2021</v>
      </c>
      <c r="X6" s="1314">
        <v>2011</v>
      </c>
      <c r="Y6" s="1314">
        <v>2012</v>
      </c>
      <c r="Z6" s="1314">
        <v>2013</v>
      </c>
      <c r="AA6" s="1314">
        <v>2014</v>
      </c>
      <c r="AB6" s="1314">
        <v>2015</v>
      </c>
      <c r="AC6" s="1314">
        <v>2016</v>
      </c>
      <c r="AD6" s="1314">
        <v>2017</v>
      </c>
      <c r="AE6" s="1314">
        <v>2018</v>
      </c>
      <c r="AF6" s="1314">
        <v>2019</v>
      </c>
      <c r="AG6" s="1314">
        <v>2020</v>
      </c>
      <c r="AH6" s="574">
        <v>2021</v>
      </c>
    </row>
    <row r="7" spans="1:40" s="1304" customFormat="1" x14ac:dyDescent="0.25">
      <c r="A7" s="1312" t="s">
        <v>690</v>
      </c>
      <c r="B7" s="1305">
        <v>14</v>
      </c>
      <c r="C7" s="1305">
        <v>21</v>
      </c>
      <c r="D7" s="1305">
        <v>36</v>
      </c>
      <c r="E7" s="1305">
        <v>43</v>
      </c>
      <c r="F7" s="1306">
        <v>51</v>
      </c>
      <c r="G7" s="1306">
        <v>56</v>
      </c>
      <c r="H7" s="1306">
        <v>102</v>
      </c>
      <c r="I7" s="1306">
        <v>69</v>
      </c>
      <c r="J7" s="1306">
        <v>71</v>
      </c>
      <c r="K7" s="2114">
        <v>79</v>
      </c>
      <c r="L7" s="556">
        <v>78</v>
      </c>
      <c r="M7" s="1307">
        <v>28</v>
      </c>
      <c r="N7" s="1307">
        <v>37</v>
      </c>
      <c r="O7" s="1307">
        <v>53</v>
      </c>
      <c r="P7" s="1307">
        <v>59</v>
      </c>
      <c r="Q7" s="1307">
        <v>70</v>
      </c>
      <c r="R7" s="1307">
        <v>86</v>
      </c>
      <c r="S7" s="1307">
        <v>102</v>
      </c>
      <c r="T7" s="1307">
        <v>107</v>
      </c>
      <c r="U7" s="1307">
        <v>103</v>
      </c>
      <c r="V7" s="2116">
        <v>97</v>
      </c>
      <c r="W7" s="557">
        <v>91</v>
      </c>
      <c r="X7" s="1308">
        <f t="shared" ref="X7:AH7" si="0">B7/(B7+M7)</f>
        <v>0.33333333333333331</v>
      </c>
      <c r="Y7" s="1308">
        <f t="shared" si="0"/>
        <v>0.36206896551724138</v>
      </c>
      <c r="Z7" s="1308">
        <f t="shared" si="0"/>
        <v>0.4044943820224719</v>
      </c>
      <c r="AA7" s="1308">
        <f t="shared" si="0"/>
        <v>0.42156862745098039</v>
      </c>
      <c r="AB7" s="1308">
        <f t="shared" si="0"/>
        <v>0.42148760330578511</v>
      </c>
      <c r="AC7" s="1308">
        <f t="shared" si="0"/>
        <v>0.39436619718309857</v>
      </c>
      <c r="AD7" s="1309">
        <f t="shared" si="0"/>
        <v>0.5</v>
      </c>
      <c r="AE7" s="1309">
        <f t="shared" si="0"/>
        <v>0.39204545454545453</v>
      </c>
      <c r="AF7" s="1309">
        <f t="shared" si="0"/>
        <v>0.40804597701149425</v>
      </c>
      <c r="AG7" s="2117">
        <f t="shared" si="0"/>
        <v>0.44886363636363635</v>
      </c>
      <c r="AH7" s="558">
        <f t="shared" si="0"/>
        <v>0.46153846153846156</v>
      </c>
    </row>
    <row r="8" spans="1:40" s="1304" customFormat="1" x14ac:dyDescent="0.25">
      <c r="A8" s="1312" t="s">
        <v>1509</v>
      </c>
      <c r="B8" s="1305"/>
      <c r="C8" s="1305"/>
      <c r="D8" s="1305"/>
      <c r="E8" s="1305"/>
      <c r="F8" s="1306"/>
      <c r="G8" s="1306"/>
      <c r="H8" s="1306">
        <v>11</v>
      </c>
      <c r="I8" s="1306">
        <v>14</v>
      </c>
      <c r="J8" s="1306">
        <v>20</v>
      </c>
      <c r="K8" s="2114">
        <v>27</v>
      </c>
      <c r="L8" s="556">
        <v>36</v>
      </c>
      <c r="M8" s="1307"/>
      <c r="N8" s="1307"/>
      <c r="O8" s="1307"/>
      <c r="P8" s="1307"/>
      <c r="Q8" s="1307"/>
      <c r="R8" s="1307"/>
      <c r="S8" s="1307">
        <v>33</v>
      </c>
      <c r="T8" s="1307">
        <v>44</v>
      </c>
      <c r="U8" s="1307">
        <v>70</v>
      </c>
      <c r="V8" s="2116">
        <v>93</v>
      </c>
      <c r="W8" s="557">
        <v>114</v>
      </c>
      <c r="X8" s="1308"/>
      <c r="Y8" s="1308"/>
      <c r="Z8" s="1308"/>
      <c r="AA8" s="1308"/>
      <c r="AB8" s="1308"/>
      <c r="AC8" s="1308"/>
      <c r="AD8" s="1309">
        <f>H8/(H8+S8)</f>
        <v>0.25</v>
      </c>
      <c r="AE8" s="1309">
        <f>I8/(I8+T8)</f>
        <v>0.2413793103448276</v>
      </c>
      <c r="AF8" s="1309">
        <f>J8/(J8+U8)</f>
        <v>0.22222222222222221</v>
      </c>
      <c r="AG8" s="2117">
        <f>K8/(K8+V8)</f>
        <v>0.22500000000000001</v>
      </c>
      <c r="AH8" s="558">
        <f t="shared" ref="AH8:AH16" si="1">L8/(L8+W8)</f>
        <v>0.24</v>
      </c>
    </row>
    <row r="9" spans="1:40" s="1304" customFormat="1" x14ac:dyDescent="0.25">
      <c r="A9" s="1312" t="s">
        <v>1951</v>
      </c>
      <c r="B9" s="1305"/>
      <c r="C9" s="1305"/>
      <c r="D9" s="1305"/>
      <c r="E9" s="1305"/>
      <c r="F9" s="1306"/>
      <c r="G9" s="1306"/>
      <c r="H9" s="1306"/>
      <c r="I9" s="1306">
        <v>1</v>
      </c>
      <c r="J9" s="1306">
        <v>4</v>
      </c>
      <c r="K9" s="2114">
        <v>12</v>
      </c>
      <c r="L9" s="556">
        <v>55</v>
      </c>
      <c r="M9" s="1307"/>
      <c r="N9" s="1307"/>
      <c r="O9" s="1307"/>
      <c r="P9" s="1307"/>
      <c r="Q9" s="1307"/>
      <c r="R9" s="1307"/>
      <c r="S9" s="1307"/>
      <c r="T9" s="1307">
        <v>27</v>
      </c>
      <c r="U9" s="1307">
        <v>34</v>
      </c>
      <c r="V9" s="2116">
        <v>68</v>
      </c>
      <c r="W9" s="557">
        <v>95</v>
      </c>
      <c r="X9" s="1308"/>
      <c r="Y9" s="1308"/>
      <c r="Z9" s="1308"/>
      <c r="AA9" s="1308"/>
      <c r="AB9" s="1308"/>
      <c r="AC9" s="1308"/>
      <c r="AD9" s="1309"/>
      <c r="AE9" s="1309"/>
      <c r="AF9" s="1309">
        <f t="shared" ref="AF9:AG16" si="2">J9/(J9+U9)</f>
        <v>0.10526315789473684</v>
      </c>
      <c r="AG9" s="2117">
        <f t="shared" si="2"/>
        <v>0.15</v>
      </c>
      <c r="AH9" s="558">
        <f t="shared" si="1"/>
        <v>0.36666666666666664</v>
      </c>
    </row>
    <row r="10" spans="1:40" s="1304" customFormat="1" x14ac:dyDescent="0.25">
      <c r="A10" s="1312" t="s">
        <v>692</v>
      </c>
      <c r="B10" s="1305">
        <v>29</v>
      </c>
      <c r="C10" s="1305">
        <v>34</v>
      </c>
      <c r="D10" s="1305">
        <v>55</v>
      </c>
      <c r="E10" s="1305">
        <v>82</v>
      </c>
      <c r="F10" s="1306">
        <v>101</v>
      </c>
      <c r="G10" s="1306">
        <v>123</v>
      </c>
      <c r="H10" s="1306">
        <v>141</v>
      </c>
      <c r="I10" s="1306">
        <v>132</v>
      </c>
      <c r="J10" s="1306">
        <v>136</v>
      </c>
      <c r="K10" s="2114">
        <v>136</v>
      </c>
      <c r="L10" s="556">
        <v>140</v>
      </c>
      <c r="M10" s="1307">
        <v>13</v>
      </c>
      <c r="N10" s="1307">
        <v>17</v>
      </c>
      <c r="O10" s="1307">
        <v>27</v>
      </c>
      <c r="P10" s="1307">
        <v>37</v>
      </c>
      <c r="Q10" s="1307">
        <v>52</v>
      </c>
      <c r="R10" s="1307">
        <v>68</v>
      </c>
      <c r="S10" s="1307">
        <v>72</v>
      </c>
      <c r="T10" s="1307">
        <v>75</v>
      </c>
      <c r="U10" s="1307">
        <v>71</v>
      </c>
      <c r="V10" s="2116">
        <v>72</v>
      </c>
      <c r="W10" s="557">
        <v>71</v>
      </c>
      <c r="X10" s="1308">
        <f t="shared" ref="X10:AE10" si="3">B10/(B10+M10)</f>
        <v>0.69047619047619047</v>
      </c>
      <c r="Y10" s="1308">
        <f t="shared" si="3"/>
        <v>0.66666666666666663</v>
      </c>
      <c r="Z10" s="1308">
        <f t="shared" si="3"/>
        <v>0.67073170731707321</v>
      </c>
      <c r="AA10" s="1308">
        <f t="shared" si="3"/>
        <v>0.68907563025210083</v>
      </c>
      <c r="AB10" s="1308">
        <f t="shared" si="3"/>
        <v>0.66013071895424835</v>
      </c>
      <c r="AC10" s="1308">
        <f t="shared" si="3"/>
        <v>0.64397905759162299</v>
      </c>
      <c r="AD10" s="1309">
        <f t="shared" si="3"/>
        <v>0.6619718309859155</v>
      </c>
      <c r="AE10" s="1309">
        <f t="shared" si="3"/>
        <v>0.6376811594202898</v>
      </c>
      <c r="AF10" s="1309">
        <f t="shared" si="2"/>
        <v>0.65700483091787443</v>
      </c>
      <c r="AG10" s="2117">
        <f t="shared" si="2"/>
        <v>0.65384615384615385</v>
      </c>
      <c r="AH10" s="558">
        <f t="shared" si="1"/>
        <v>0.6635071090047393</v>
      </c>
      <c r="AM10" s="1304" t="s">
        <v>47</v>
      </c>
      <c r="AN10" s="1304" t="s">
        <v>46</v>
      </c>
    </row>
    <row r="11" spans="1:40" s="1304" customFormat="1" x14ac:dyDescent="0.25">
      <c r="A11" s="1312" t="s">
        <v>1510</v>
      </c>
      <c r="B11" s="1305"/>
      <c r="C11" s="1305"/>
      <c r="D11" s="1305"/>
      <c r="E11" s="1305"/>
      <c r="F11" s="1306"/>
      <c r="G11" s="1306"/>
      <c r="H11" s="1306">
        <v>21</v>
      </c>
      <c r="I11" s="1306">
        <v>25</v>
      </c>
      <c r="J11" s="1306">
        <v>50</v>
      </c>
      <c r="K11" s="2114">
        <v>73</v>
      </c>
      <c r="L11" s="556">
        <v>100</v>
      </c>
      <c r="M11" s="1307"/>
      <c r="N11" s="1307"/>
      <c r="O11" s="1307"/>
      <c r="P11" s="1307"/>
      <c r="Q11" s="1307"/>
      <c r="R11" s="1307"/>
      <c r="S11" s="1307">
        <v>10</v>
      </c>
      <c r="T11" s="1307">
        <v>12</v>
      </c>
      <c r="U11" s="1307">
        <v>18</v>
      </c>
      <c r="V11" s="2116">
        <v>21</v>
      </c>
      <c r="W11" s="557">
        <v>27</v>
      </c>
      <c r="X11" s="1308"/>
      <c r="Y11" s="1308"/>
      <c r="Z11" s="1308"/>
      <c r="AA11" s="1308"/>
      <c r="AB11" s="1308"/>
      <c r="AC11" s="1308"/>
      <c r="AD11" s="1309">
        <f>H11/(H11+S11)</f>
        <v>0.67741935483870963</v>
      </c>
      <c r="AE11" s="1309">
        <f>I11/(I11+T11)</f>
        <v>0.67567567567567566</v>
      </c>
      <c r="AF11" s="1309">
        <f t="shared" si="2"/>
        <v>0.73529411764705888</v>
      </c>
      <c r="AG11" s="2117">
        <f t="shared" si="2"/>
        <v>0.77659574468085102</v>
      </c>
      <c r="AH11" s="558">
        <f t="shared" si="1"/>
        <v>0.78740157480314965</v>
      </c>
      <c r="AL11" s="1304" t="str">
        <f>A7</f>
        <v>IRH</v>
      </c>
      <c r="AM11" s="1304">
        <f>W7</f>
        <v>91</v>
      </c>
      <c r="AN11" s="1311">
        <f>L7</f>
        <v>78</v>
      </c>
    </row>
    <row r="12" spans="1:40" s="1304" customFormat="1" x14ac:dyDescent="0.25">
      <c r="A12" s="1312" t="s">
        <v>1953</v>
      </c>
      <c r="B12" s="1305"/>
      <c r="C12" s="1305"/>
      <c r="D12" s="1305"/>
      <c r="E12" s="1305"/>
      <c r="F12" s="1306"/>
      <c r="G12" s="1306"/>
      <c r="H12" s="1306"/>
      <c r="I12" s="1306">
        <v>23</v>
      </c>
      <c r="J12" s="1306">
        <v>31</v>
      </c>
      <c r="K12" s="2114">
        <v>49</v>
      </c>
      <c r="L12" s="556">
        <v>76</v>
      </c>
      <c r="M12" s="1307"/>
      <c r="N12" s="1307"/>
      <c r="O12" s="1307"/>
      <c r="P12" s="1307"/>
      <c r="Q12" s="1307"/>
      <c r="R12" s="1307"/>
      <c r="S12" s="1307"/>
      <c r="T12" s="1307">
        <v>5</v>
      </c>
      <c r="U12" s="1307">
        <v>10</v>
      </c>
      <c r="V12" s="2116">
        <v>17</v>
      </c>
      <c r="W12" s="557">
        <v>26</v>
      </c>
      <c r="X12" s="1308"/>
      <c r="Y12" s="1308"/>
      <c r="Z12" s="1308"/>
      <c r="AA12" s="1308"/>
      <c r="AB12" s="1308"/>
      <c r="AC12" s="1308"/>
      <c r="AD12" s="1309"/>
      <c r="AE12" s="1309">
        <f>I12/(I12+T12)</f>
        <v>0.8214285714285714</v>
      </c>
      <c r="AF12" s="1309">
        <f t="shared" si="2"/>
        <v>0.75609756097560976</v>
      </c>
      <c r="AG12" s="2117">
        <f t="shared" si="2"/>
        <v>0.74242424242424243</v>
      </c>
      <c r="AH12" s="558">
        <f t="shared" si="1"/>
        <v>0.74509803921568629</v>
      </c>
      <c r="AL12" s="1304" t="str">
        <f t="shared" ref="AL12:AL19" si="4">A8</f>
        <v>ICT</v>
      </c>
      <c r="AM12" s="1304">
        <f t="shared" ref="AM12:AM19" si="5">W8</f>
        <v>114</v>
      </c>
      <c r="AN12" s="1311">
        <f t="shared" ref="AN12:AN19" si="6">L8</f>
        <v>36</v>
      </c>
    </row>
    <row r="13" spans="1:40" s="1304" customFormat="1" x14ac:dyDescent="0.25">
      <c r="A13" s="1312" t="s">
        <v>691</v>
      </c>
      <c r="B13" s="1305"/>
      <c r="C13" s="1305"/>
      <c r="D13" s="1305">
        <v>9</v>
      </c>
      <c r="E13" s="1305">
        <v>9</v>
      </c>
      <c r="F13" s="1306">
        <v>15</v>
      </c>
      <c r="G13" s="1306">
        <v>26</v>
      </c>
      <c r="H13" s="1306">
        <v>35</v>
      </c>
      <c r="I13" s="1306">
        <v>44</v>
      </c>
      <c r="J13" s="1306">
        <v>48</v>
      </c>
      <c r="K13" s="2114">
        <v>55</v>
      </c>
      <c r="L13" s="556">
        <v>25</v>
      </c>
      <c r="M13" s="1307"/>
      <c r="N13" s="1307"/>
      <c r="O13" s="1307">
        <v>9</v>
      </c>
      <c r="P13" s="1307">
        <v>11</v>
      </c>
      <c r="Q13" s="1307">
        <v>19</v>
      </c>
      <c r="R13" s="1307">
        <v>25</v>
      </c>
      <c r="S13" s="1307">
        <v>31</v>
      </c>
      <c r="T13" s="1307">
        <v>38</v>
      </c>
      <c r="U13" s="1307">
        <v>44</v>
      </c>
      <c r="V13" s="2116">
        <v>49</v>
      </c>
      <c r="W13" s="557">
        <v>50</v>
      </c>
      <c r="X13" s="1308"/>
      <c r="Y13" s="1308"/>
      <c r="Z13" s="1308">
        <f t="shared" ref="Z13:AD14" si="7">D13/(D13+O13)</f>
        <v>0.5</v>
      </c>
      <c r="AA13" s="1308">
        <f t="shared" si="7"/>
        <v>0.45</v>
      </c>
      <c r="AB13" s="1308">
        <f t="shared" si="7"/>
        <v>0.44117647058823528</v>
      </c>
      <c r="AC13" s="1308">
        <f t="shared" si="7"/>
        <v>0.50980392156862742</v>
      </c>
      <c r="AD13" s="1309">
        <f t="shared" si="7"/>
        <v>0.53030303030303028</v>
      </c>
      <c r="AE13" s="1309">
        <f>I13/(I13+T13)</f>
        <v>0.53658536585365857</v>
      </c>
      <c r="AF13" s="1309">
        <f t="shared" si="2"/>
        <v>0.52173913043478259</v>
      </c>
      <c r="AG13" s="2117">
        <f t="shared" si="2"/>
        <v>0.52884615384615385</v>
      </c>
      <c r="AH13" s="558">
        <f t="shared" si="1"/>
        <v>0.33333333333333331</v>
      </c>
      <c r="AL13" s="1304" t="str">
        <f t="shared" si="4"/>
        <v>ISMI</v>
      </c>
      <c r="AM13" s="1304">
        <f t="shared" si="5"/>
        <v>95</v>
      </c>
      <c r="AN13" s="1311">
        <f t="shared" si="6"/>
        <v>55</v>
      </c>
    </row>
    <row r="14" spans="1:40" s="1304" customFormat="1" x14ac:dyDescent="0.25">
      <c r="A14" s="1312" t="s">
        <v>225</v>
      </c>
      <c r="B14" s="1305">
        <v>23</v>
      </c>
      <c r="C14" s="1305">
        <v>31</v>
      </c>
      <c r="D14" s="1305">
        <v>49</v>
      </c>
      <c r="E14" s="1305">
        <v>66</v>
      </c>
      <c r="F14" s="1306">
        <v>70</v>
      </c>
      <c r="G14" s="1306">
        <v>76</v>
      </c>
      <c r="H14" s="1306">
        <v>83</v>
      </c>
      <c r="I14" s="1306">
        <v>84</v>
      </c>
      <c r="J14" s="1306">
        <v>95</v>
      </c>
      <c r="K14" s="2114">
        <v>107</v>
      </c>
      <c r="L14" s="556">
        <v>109</v>
      </c>
      <c r="M14" s="1307">
        <v>18</v>
      </c>
      <c r="N14" s="1307">
        <v>23</v>
      </c>
      <c r="O14" s="1307">
        <v>42</v>
      </c>
      <c r="P14" s="1307">
        <v>50</v>
      </c>
      <c r="Q14" s="1307">
        <v>52</v>
      </c>
      <c r="R14" s="1307">
        <v>60</v>
      </c>
      <c r="S14" s="1307">
        <v>73</v>
      </c>
      <c r="T14" s="1307">
        <v>73</v>
      </c>
      <c r="U14" s="1307">
        <v>75</v>
      </c>
      <c r="V14" s="2116">
        <v>88</v>
      </c>
      <c r="W14" s="557">
        <v>87</v>
      </c>
      <c r="X14" s="1308">
        <f>B14/(B14+M14)</f>
        <v>0.56097560975609762</v>
      </c>
      <c r="Y14" s="1308">
        <f>C14/(C14+N14)</f>
        <v>0.57407407407407407</v>
      </c>
      <c r="Z14" s="1308">
        <f t="shared" si="7"/>
        <v>0.53846153846153844</v>
      </c>
      <c r="AA14" s="1308">
        <f t="shared" si="7"/>
        <v>0.56896551724137934</v>
      </c>
      <c r="AB14" s="1308">
        <f t="shared" si="7"/>
        <v>0.57377049180327866</v>
      </c>
      <c r="AC14" s="1308">
        <f t="shared" si="7"/>
        <v>0.55882352941176472</v>
      </c>
      <c r="AD14" s="1309">
        <f t="shared" si="7"/>
        <v>0.53205128205128205</v>
      </c>
      <c r="AE14" s="1309">
        <f>I14/(I14+T14)</f>
        <v>0.53503184713375795</v>
      </c>
      <c r="AF14" s="1309">
        <f t="shared" si="2"/>
        <v>0.55882352941176472</v>
      </c>
      <c r="AG14" s="2117">
        <f t="shared" si="2"/>
        <v>0.54871794871794877</v>
      </c>
      <c r="AH14" s="558">
        <f t="shared" si="1"/>
        <v>0.55612244897959184</v>
      </c>
      <c r="AL14" s="1304" t="str">
        <f t="shared" si="4"/>
        <v>BA</v>
      </c>
      <c r="AM14" s="1304">
        <f t="shared" si="5"/>
        <v>71</v>
      </c>
      <c r="AN14" s="1311">
        <f t="shared" si="6"/>
        <v>140</v>
      </c>
    </row>
    <row r="15" spans="1:40" s="1304" customFormat="1" x14ac:dyDescent="0.25">
      <c r="A15" s="1312" t="s">
        <v>1952</v>
      </c>
      <c r="B15" s="1305"/>
      <c r="C15" s="1305"/>
      <c r="D15" s="1305"/>
      <c r="E15" s="1305"/>
      <c r="F15" s="1306"/>
      <c r="G15" s="1306"/>
      <c r="H15" s="1306"/>
      <c r="I15" s="1306">
        <v>23</v>
      </c>
      <c r="J15" s="1306">
        <v>31</v>
      </c>
      <c r="K15" s="2114">
        <v>50</v>
      </c>
      <c r="L15" s="556">
        <v>68</v>
      </c>
      <c r="M15" s="1307"/>
      <c r="N15" s="1307"/>
      <c r="O15" s="1307"/>
      <c r="P15" s="1307"/>
      <c r="Q15" s="1307"/>
      <c r="R15" s="1307"/>
      <c r="S15" s="1307"/>
      <c r="T15" s="1307">
        <v>17</v>
      </c>
      <c r="U15" s="1307">
        <v>21</v>
      </c>
      <c r="V15" s="2116">
        <v>31</v>
      </c>
      <c r="W15" s="557">
        <v>43</v>
      </c>
      <c r="X15" s="1308"/>
      <c r="Y15" s="1308"/>
      <c r="Z15" s="1308"/>
      <c r="AA15" s="1308"/>
      <c r="AB15" s="1308"/>
      <c r="AC15" s="1308"/>
      <c r="AD15" s="1309"/>
      <c r="AE15" s="1309">
        <f>I15/(I15+T15)</f>
        <v>0.57499999999999996</v>
      </c>
      <c r="AF15" s="1309">
        <f t="shared" si="2"/>
        <v>0.59615384615384615</v>
      </c>
      <c r="AG15" s="2117">
        <f t="shared" si="2"/>
        <v>0.61728395061728392</v>
      </c>
      <c r="AH15" s="558">
        <f t="shared" si="1"/>
        <v>0.61261261261261257</v>
      </c>
      <c r="AL15" s="1304" t="str">
        <f t="shared" si="4"/>
        <v>PB</v>
      </c>
      <c r="AM15" s="1304">
        <f t="shared" si="5"/>
        <v>27</v>
      </c>
      <c r="AN15" s="1311">
        <f t="shared" si="6"/>
        <v>100</v>
      </c>
    </row>
    <row r="16" spans="1:40" s="1304" customFormat="1" x14ac:dyDescent="0.25">
      <c r="A16" s="560" t="s">
        <v>363</v>
      </c>
      <c r="B16" s="1305">
        <v>65</v>
      </c>
      <c r="C16" s="1305">
        <v>86</v>
      </c>
      <c r="D16" s="1305">
        <v>143</v>
      </c>
      <c r="E16" s="1305">
        <v>200</v>
      </c>
      <c r="F16" s="1305">
        <v>237</v>
      </c>
      <c r="G16" s="1305">
        <v>281</v>
      </c>
      <c r="H16" s="1305">
        <v>337</v>
      </c>
      <c r="I16" s="1305">
        <v>394</v>
      </c>
      <c r="J16" s="1305">
        <v>486</v>
      </c>
      <c r="K16" s="2115">
        <v>588</v>
      </c>
      <c r="L16" s="559">
        <v>678</v>
      </c>
      <c r="M16" s="1305">
        <v>58</v>
      </c>
      <c r="N16" s="1305">
        <v>77</v>
      </c>
      <c r="O16" s="1305">
        <v>125</v>
      </c>
      <c r="P16" s="1305">
        <v>158</v>
      </c>
      <c r="Q16" s="1305">
        <v>193</v>
      </c>
      <c r="R16" s="1305">
        <v>239</v>
      </c>
      <c r="S16" s="1305">
        <v>302</v>
      </c>
      <c r="T16" s="1305">
        <v>369</v>
      </c>
      <c r="U16" s="1305">
        <v>446</v>
      </c>
      <c r="V16" s="2115">
        <v>537</v>
      </c>
      <c r="W16" s="559">
        <v>604</v>
      </c>
      <c r="X16" s="1308">
        <f t="shared" ref="X16:AD16" si="8">B16/(B16+M16)</f>
        <v>0.52845528455284552</v>
      </c>
      <c r="Y16" s="1308">
        <f t="shared" si="8"/>
        <v>0.52760736196319014</v>
      </c>
      <c r="Z16" s="1308">
        <f t="shared" si="8"/>
        <v>0.53358208955223885</v>
      </c>
      <c r="AA16" s="1308">
        <f t="shared" si="8"/>
        <v>0.55865921787709494</v>
      </c>
      <c r="AB16" s="1308">
        <f t="shared" si="8"/>
        <v>0.55116279069767438</v>
      </c>
      <c r="AC16" s="1308">
        <f t="shared" si="8"/>
        <v>0.54038461538461535</v>
      </c>
      <c r="AD16" s="1309">
        <f t="shared" si="8"/>
        <v>0.52738654147104846</v>
      </c>
      <c r="AE16" s="1309">
        <f>I16/(I16+T16)</f>
        <v>0.51638269986893837</v>
      </c>
      <c r="AF16" s="1309">
        <f t="shared" si="2"/>
        <v>0.52145922746781115</v>
      </c>
      <c r="AG16" s="2117">
        <f t="shared" si="2"/>
        <v>0.52266666666666661</v>
      </c>
      <c r="AH16" s="558">
        <f t="shared" si="1"/>
        <v>0.52886115444617787</v>
      </c>
      <c r="AL16" s="1304" t="str">
        <f t="shared" si="4"/>
        <v>CTA</v>
      </c>
      <c r="AM16" s="1304">
        <f t="shared" si="5"/>
        <v>26</v>
      </c>
      <c r="AN16" s="1311">
        <f t="shared" si="6"/>
        <v>76</v>
      </c>
    </row>
    <row r="17" spans="1:40" s="151" customFormat="1" x14ac:dyDescent="0.25">
      <c r="A17" s="117" t="str">
        <f>Matrícula!$A$15</f>
        <v>Fuente: Elaborado con base en el Archivo General de Alumnos, Dirección de Sistemas Escolares, Departamento de Registro Escolar. Octava semana del trimestre 21-Otoño.</v>
      </c>
      <c r="B17" s="161"/>
      <c r="C17" s="153"/>
      <c r="D17" s="153"/>
      <c r="E17" s="35"/>
      <c r="F17" s="153"/>
      <c r="G17" s="153"/>
      <c r="H17" s="153"/>
      <c r="I17" s="153"/>
      <c r="J17" s="153"/>
      <c r="K17" s="153"/>
      <c r="L17" s="153"/>
      <c r="M17" s="153"/>
      <c r="AB17" s="153"/>
      <c r="AC17" s="153"/>
      <c r="AD17" s="153"/>
      <c r="AL17" s="18" t="str">
        <f t="shared" si="4"/>
        <v>ACD</v>
      </c>
      <c r="AM17" s="1304">
        <f t="shared" si="5"/>
        <v>50</v>
      </c>
      <c r="AN17" s="1311">
        <f t="shared" si="6"/>
        <v>25</v>
      </c>
    </row>
    <row r="18" spans="1:40" x14ac:dyDescent="0.25">
      <c r="AL18" s="18" t="str">
        <f t="shared" si="4"/>
        <v>PP</v>
      </c>
      <c r="AM18" s="1304">
        <f t="shared" si="5"/>
        <v>87</v>
      </c>
      <c r="AN18" s="1311">
        <f t="shared" si="6"/>
        <v>109</v>
      </c>
    </row>
    <row r="19" spans="1:40" x14ac:dyDescent="0.25">
      <c r="C19" s="31"/>
      <c r="AL19" s="18" t="str">
        <f t="shared" si="4"/>
        <v>ETD</v>
      </c>
      <c r="AM19" s="1304">
        <f t="shared" si="5"/>
        <v>43</v>
      </c>
      <c r="AN19" s="1311">
        <f t="shared" si="6"/>
        <v>68</v>
      </c>
    </row>
    <row r="20" spans="1:40" x14ac:dyDescent="0.25">
      <c r="AL20" s="195"/>
    </row>
  </sheetData>
  <sheetProtection algorithmName="SHA-512" hashValue="7+vg89NbkaWXm2VxbQkTvz1L5AKC6bbzr9RDhtzQFpXkvOt/leNIRv6Uw6dKfxrElgWQID110s7FwCDS3Y+0TA==" saltValue="zBQcPj2B8PpsEWtnGQ7Rpw==" spinCount="100000" sheet="1" objects="1" scenarios="1"/>
  <mergeCells count="4">
    <mergeCell ref="B4:AH4"/>
    <mergeCell ref="B5:L5"/>
    <mergeCell ref="M5:W5"/>
    <mergeCell ref="X5:AH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D37"/>
  <sheetViews>
    <sheetView showGridLines="0" zoomScaleNormal="100" workbookViewId="0">
      <selection activeCell="A15" sqref="A15"/>
    </sheetView>
  </sheetViews>
  <sheetFormatPr baseColWidth="10" defaultColWidth="10.7109375" defaultRowHeight="12.75" x14ac:dyDescent="0.2"/>
  <cols>
    <col min="1" max="1" width="28.7109375" style="149" bestFit="1" customWidth="1"/>
    <col min="2" max="2" width="8.7109375" style="33" customWidth="1"/>
    <col min="3" max="3" width="9.85546875" style="33" customWidth="1"/>
    <col min="4" max="4" width="10.28515625" style="33" customWidth="1"/>
    <col min="5" max="9" width="9.85546875" style="33" customWidth="1"/>
    <col min="10" max="10" width="7" style="33" customWidth="1"/>
    <col min="11" max="11" width="9.85546875" style="33" customWidth="1"/>
    <col min="12" max="12" width="9.85546875" style="2031" customWidth="1"/>
    <col min="13" max="13" width="11.42578125" style="149" customWidth="1"/>
    <col min="14" max="14" width="10.5703125" style="149" customWidth="1"/>
    <col min="15" max="15" width="11.5703125" style="149" customWidth="1"/>
    <col min="16" max="16" width="6.85546875" style="149" bestFit="1" customWidth="1"/>
    <col min="17" max="18" width="7.28515625" style="149" bestFit="1" customWidth="1"/>
    <col min="19" max="19" width="6.85546875" style="149" bestFit="1" customWidth="1"/>
    <col min="20" max="21" width="7.28515625" style="149" bestFit="1" customWidth="1"/>
    <col min="22" max="22" width="6.85546875" style="33" bestFit="1" customWidth="1"/>
    <col min="23" max="24" width="7.28515625" style="33" bestFit="1" customWidth="1"/>
    <col min="25" max="25" width="5.140625" style="149" bestFit="1" customWidth="1"/>
    <col min="26" max="27" width="5" style="149" bestFit="1" customWidth="1"/>
    <col min="28" max="28" width="5.140625" style="149" bestFit="1" customWidth="1"/>
    <col min="29" max="234" width="10.7109375" style="149"/>
    <col min="235" max="235" width="0.28515625" style="149" customWidth="1"/>
    <col min="236" max="236" width="19" style="149" customWidth="1"/>
    <col min="237" max="237" width="7.140625" style="149" customWidth="1"/>
    <col min="238" max="238" width="41.28515625" style="149" customWidth="1"/>
    <col min="239" max="240" width="9" style="149" customWidth="1"/>
    <col min="241" max="241" width="10.5703125" style="149" customWidth="1"/>
    <col min="242" max="242" width="9.42578125" style="149" customWidth="1"/>
    <col min="243" max="243" width="9.85546875" style="149" customWidth="1"/>
    <col min="244" max="244" width="10.5703125" style="149" customWidth="1"/>
    <col min="245" max="246" width="9.42578125" style="149" customWidth="1"/>
    <col min="247" max="247" width="10.5703125" style="149" customWidth="1"/>
    <col min="248" max="249" width="9" style="149" customWidth="1"/>
    <col min="250" max="250" width="10.5703125" style="149" customWidth="1"/>
    <col min="251" max="252" width="9.42578125" style="149" customWidth="1"/>
    <col min="253" max="253" width="10.5703125" style="149" customWidth="1"/>
    <col min="254" max="254" width="9.42578125" style="149" customWidth="1"/>
    <col min="255" max="255" width="9.85546875" style="149" customWidth="1"/>
    <col min="256" max="256" width="10.5703125" style="149" customWidth="1"/>
    <col min="257" max="257" width="9" style="149" customWidth="1"/>
    <col min="258" max="258" width="9.85546875" style="149" customWidth="1"/>
    <col min="259" max="259" width="12" style="149" customWidth="1"/>
    <col min="260" max="490" width="10.7109375" style="149"/>
    <col min="491" max="491" width="0.28515625" style="149" customWidth="1"/>
    <col min="492" max="492" width="19" style="149" customWidth="1"/>
    <col min="493" max="493" width="7.140625" style="149" customWidth="1"/>
    <col min="494" max="494" width="41.28515625" style="149" customWidth="1"/>
    <col min="495" max="496" width="9" style="149" customWidth="1"/>
    <col min="497" max="497" width="10.5703125" style="149" customWidth="1"/>
    <col min="498" max="498" width="9.42578125" style="149" customWidth="1"/>
    <col min="499" max="499" width="9.85546875" style="149" customWidth="1"/>
    <col min="500" max="500" width="10.5703125" style="149" customWidth="1"/>
    <col min="501" max="502" width="9.42578125" style="149" customWidth="1"/>
    <col min="503" max="503" width="10.5703125" style="149" customWidth="1"/>
    <col min="504" max="505" width="9" style="149" customWidth="1"/>
    <col min="506" max="506" width="10.5703125" style="149" customWidth="1"/>
    <col min="507" max="508" width="9.42578125" style="149" customWidth="1"/>
    <col min="509" max="509" width="10.5703125" style="149" customWidth="1"/>
    <col min="510" max="510" width="9.42578125" style="149" customWidth="1"/>
    <col min="511" max="511" width="9.85546875" style="149" customWidth="1"/>
    <col min="512" max="512" width="10.5703125" style="149" customWidth="1"/>
    <col min="513" max="513" width="9" style="149" customWidth="1"/>
    <col min="514" max="514" width="9.85546875" style="149" customWidth="1"/>
    <col min="515" max="515" width="12" style="149" customWidth="1"/>
    <col min="516" max="746" width="10.7109375" style="149"/>
    <col min="747" max="747" width="0.28515625" style="149" customWidth="1"/>
    <col min="748" max="748" width="19" style="149" customWidth="1"/>
    <col min="749" max="749" width="7.140625" style="149" customWidth="1"/>
    <col min="750" max="750" width="41.28515625" style="149" customWidth="1"/>
    <col min="751" max="752" width="9" style="149" customWidth="1"/>
    <col min="753" max="753" width="10.5703125" style="149" customWidth="1"/>
    <col min="754" max="754" width="9.42578125" style="149" customWidth="1"/>
    <col min="755" max="755" width="9.85546875" style="149" customWidth="1"/>
    <col min="756" max="756" width="10.5703125" style="149" customWidth="1"/>
    <col min="757" max="758" width="9.42578125" style="149" customWidth="1"/>
    <col min="759" max="759" width="10.5703125" style="149" customWidth="1"/>
    <col min="760" max="761" width="9" style="149" customWidth="1"/>
    <col min="762" max="762" width="10.5703125" style="149" customWidth="1"/>
    <col min="763" max="764" width="9.42578125" style="149" customWidth="1"/>
    <col min="765" max="765" width="10.5703125" style="149" customWidth="1"/>
    <col min="766" max="766" width="9.42578125" style="149" customWidth="1"/>
    <col min="767" max="767" width="9.85546875" style="149" customWidth="1"/>
    <col min="768" max="768" width="10.5703125" style="149" customWidth="1"/>
    <col min="769" max="769" width="9" style="149" customWidth="1"/>
    <col min="770" max="770" width="9.85546875" style="149" customWidth="1"/>
    <col min="771" max="771" width="12" style="149" customWidth="1"/>
    <col min="772" max="1002" width="10.7109375" style="149"/>
    <col min="1003" max="1003" width="0.28515625" style="149" customWidth="1"/>
    <col min="1004" max="1004" width="19" style="149" customWidth="1"/>
    <col min="1005" max="1005" width="7.140625" style="149" customWidth="1"/>
    <col min="1006" max="1006" width="41.28515625" style="149" customWidth="1"/>
    <col min="1007" max="1008" width="9" style="149" customWidth="1"/>
    <col min="1009" max="1009" width="10.5703125" style="149" customWidth="1"/>
    <col min="1010" max="1010" width="9.42578125" style="149" customWidth="1"/>
    <col min="1011" max="1011" width="9.85546875" style="149" customWidth="1"/>
    <col min="1012" max="1012" width="10.5703125" style="149" customWidth="1"/>
    <col min="1013" max="1014" width="9.42578125" style="149" customWidth="1"/>
    <col min="1015" max="1015" width="10.5703125" style="149" customWidth="1"/>
    <col min="1016" max="1017" width="9" style="149" customWidth="1"/>
    <col min="1018" max="1018" width="10.5703125" style="149" customWidth="1"/>
    <col min="1019" max="1020" width="9.42578125" style="149" customWidth="1"/>
    <col min="1021" max="1021" width="10.5703125" style="149" customWidth="1"/>
    <col min="1022" max="1022" width="9.42578125" style="149" customWidth="1"/>
    <col min="1023" max="1023" width="9.85546875" style="149" customWidth="1"/>
    <col min="1024" max="1024" width="10.5703125" style="149" customWidth="1"/>
    <col min="1025" max="1025" width="9" style="149" customWidth="1"/>
    <col min="1026" max="1026" width="9.85546875" style="149" customWidth="1"/>
    <col min="1027" max="1027" width="12" style="149" customWidth="1"/>
    <col min="1028" max="1258" width="10.7109375" style="149"/>
    <col min="1259" max="1259" width="0.28515625" style="149" customWidth="1"/>
    <col min="1260" max="1260" width="19" style="149" customWidth="1"/>
    <col min="1261" max="1261" width="7.140625" style="149" customWidth="1"/>
    <col min="1262" max="1262" width="41.28515625" style="149" customWidth="1"/>
    <col min="1263" max="1264" width="9" style="149" customWidth="1"/>
    <col min="1265" max="1265" width="10.5703125" style="149" customWidth="1"/>
    <col min="1266" max="1266" width="9.42578125" style="149" customWidth="1"/>
    <col min="1267" max="1267" width="9.85546875" style="149" customWidth="1"/>
    <col min="1268" max="1268" width="10.5703125" style="149" customWidth="1"/>
    <col min="1269" max="1270" width="9.42578125" style="149" customWidth="1"/>
    <col min="1271" max="1271" width="10.5703125" style="149" customWidth="1"/>
    <col min="1272" max="1273" width="9" style="149" customWidth="1"/>
    <col min="1274" max="1274" width="10.5703125" style="149" customWidth="1"/>
    <col min="1275" max="1276" width="9.42578125" style="149" customWidth="1"/>
    <col min="1277" max="1277" width="10.5703125" style="149" customWidth="1"/>
    <col min="1278" max="1278" width="9.42578125" style="149" customWidth="1"/>
    <col min="1279" max="1279" width="9.85546875" style="149" customWidth="1"/>
    <col min="1280" max="1280" width="10.5703125" style="149" customWidth="1"/>
    <col min="1281" max="1281" width="9" style="149" customWidth="1"/>
    <col min="1282" max="1282" width="9.85546875" style="149" customWidth="1"/>
    <col min="1283" max="1283" width="12" style="149" customWidth="1"/>
    <col min="1284" max="1514" width="10.7109375" style="149"/>
    <col min="1515" max="1515" width="0.28515625" style="149" customWidth="1"/>
    <col min="1516" max="1516" width="19" style="149" customWidth="1"/>
    <col min="1517" max="1517" width="7.140625" style="149" customWidth="1"/>
    <col min="1518" max="1518" width="41.28515625" style="149" customWidth="1"/>
    <col min="1519" max="1520" width="9" style="149" customWidth="1"/>
    <col min="1521" max="1521" width="10.5703125" style="149" customWidth="1"/>
    <col min="1522" max="1522" width="9.42578125" style="149" customWidth="1"/>
    <col min="1523" max="1523" width="9.85546875" style="149" customWidth="1"/>
    <col min="1524" max="1524" width="10.5703125" style="149" customWidth="1"/>
    <col min="1525" max="1526" width="9.42578125" style="149" customWidth="1"/>
    <col min="1527" max="1527" width="10.5703125" style="149" customWidth="1"/>
    <col min="1528" max="1529" width="9" style="149" customWidth="1"/>
    <col min="1530" max="1530" width="10.5703125" style="149" customWidth="1"/>
    <col min="1531" max="1532" width="9.42578125" style="149" customWidth="1"/>
    <col min="1533" max="1533" width="10.5703125" style="149" customWidth="1"/>
    <col min="1534" max="1534" width="9.42578125" style="149" customWidth="1"/>
    <col min="1535" max="1535" width="9.85546875" style="149" customWidth="1"/>
    <col min="1536" max="1536" width="10.5703125" style="149" customWidth="1"/>
    <col min="1537" max="1537" width="9" style="149" customWidth="1"/>
    <col min="1538" max="1538" width="9.85546875" style="149" customWidth="1"/>
    <col min="1539" max="1539" width="12" style="149" customWidth="1"/>
    <col min="1540" max="1770" width="10.7109375" style="149"/>
    <col min="1771" max="1771" width="0.28515625" style="149" customWidth="1"/>
    <col min="1772" max="1772" width="19" style="149" customWidth="1"/>
    <col min="1773" max="1773" width="7.140625" style="149" customWidth="1"/>
    <col min="1774" max="1774" width="41.28515625" style="149" customWidth="1"/>
    <col min="1775" max="1776" width="9" style="149" customWidth="1"/>
    <col min="1777" max="1777" width="10.5703125" style="149" customWidth="1"/>
    <col min="1778" max="1778" width="9.42578125" style="149" customWidth="1"/>
    <col min="1779" max="1779" width="9.85546875" style="149" customWidth="1"/>
    <col min="1780" max="1780" width="10.5703125" style="149" customWidth="1"/>
    <col min="1781" max="1782" width="9.42578125" style="149" customWidth="1"/>
    <col min="1783" max="1783" width="10.5703125" style="149" customWidth="1"/>
    <col min="1784" max="1785" width="9" style="149" customWidth="1"/>
    <col min="1786" max="1786" width="10.5703125" style="149" customWidth="1"/>
    <col min="1787" max="1788" width="9.42578125" style="149" customWidth="1"/>
    <col min="1789" max="1789" width="10.5703125" style="149" customWidth="1"/>
    <col min="1790" max="1790" width="9.42578125" style="149" customWidth="1"/>
    <col min="1791" max="1791" width="9.85546875" style="149" customWidth="1"/>
    <col min="1792" max="1792" width="10.5703125" style="149" customWidth="1"/>
    <col min="1793" max="1793" width="9" style="149" customWidth="1"/>
    <col min="1794" max="1794" width="9.85546875" style="149" customWidth="1"/>
    <col min="1795" max="1795" width="12" style="149" customWidth="1"/>
    <col min="1796" max="2026" width="10.7109375" style="149"/>
    <col min="2027" max="2027" width="0.28515625" style="149" customWidth="1"/>
    <col min="2028" max="2028" width="19" style="149" customWidth="1"/>
    <col min="2029" max="2029" width="7.140625" style="149" customWidth="1"/>
    <col min="2030" max="2030" width="41.28515625" style="149" customWidth="1"/>
    <col min="2031" max="2032" width="9" style="149" customWidth="1"/>
    <col min="2033" max="2033" width="10.5703125" style="149" customWidth="1"/>
    <col min="2034" max="2034" width="9.42578125" style="149" customWidth="1"/>
    <col min="2035" max="2035" width="9.85546875" style="149" customWidth="1"/>
    <col min="2036" max="2036" width="10.5703125" style="149" customWidth="1"/>
    <col min="2037" max="2038" width="9.42578125" style="149" customWidth="1"/>
    <col min="2039" max="2039" width="10.5703125" style="149" customWidth="1"/>
    <col min="2040" max="2041" width="9" style="149" customWidth="1"/>
    <col min="2042" max="2042" width="10.5703125" style="149" customWidth="1"/>
    <col min="2043" max="2044" width="9.42578125" style="149" customWidth="1"/>
    <col min="2045" max="2045" width="10.5703125" style="149" customWidth="1"/>
    <col min="2046" max="2046" width="9.42578125" style="149" customWidth="1"/>
    <col min="2047" max="2047" width="9.85546875" style="149" customWidth="1"/>
    <col min="2048" max="2048" width="10.5703125" style="149" customWidth="1"/>
    <col min="2049" max="2049" width="9" style="149" customWidth="1"/>
    <col min="2050" max="2050" width="9.85546875" style="149" customWidth="1"/>
    <col min="2051" max="2051" width="12" style="149" customWidth="1"/>
    <col min="2052" max="2282" width="10.7109375" style="149"/>
    <col min="2283" max="2283" width="0.28515625" style="149" customWidth="1"/>
    <col min="2284" max="2284" width="19" style="149" customWidth="1"/>
    <col min="2285" max="2285" width="7.140625" style="149" customWidth="1"/>
    <col min="2286" max="2286" width="41.28515625" style="149" customWidth="1"/>
    <col min="2287" max="2288" width="9" style="149" customWidth="1"/>
    <col min="2289" max="2289" width="10.5703125" style="149" customWidth="1"/>
    <col min="2290" max="2290" width="9.42578125" style="149" customWidth="1"/>
    <col min="2291" max="2291" width="9.85546875" style="149" customWidth="1"/>
    <col min="2292" max="2292" width="10.5703125" style="149" customWidth="1"/>
    <col min="2293" max="2294" width="9.42578125" style="149" customWidth="1"/>
    <col min="2295" max="2295" width="10.5703125" style="149" customWidth="1"/>
    <col min="2296" max="2297" width="9" style="149" customWidth="1"/>
    <col min="2298" max="2298" width="10.5703125" style="149" customWidth="1"/>
    <col min="2299" max="2300" width="9.42578125" style="149" customWidth="1"/>
    <col min="2301" max="2301" width="10.5703125" style="149" customWidth="1"/>
    <col min="2302" max="2302" width="9.42578125" style="149" customWidth="1"/>
    <col min="2303" max="2303" width="9.85546875" style="149" customWidth="1"/>
    <col min="2304" max="2304" width="10.5703125" style="149" customWidth="1"/>
    <col min="2305" max="2305" width="9" style="149" customWidth="1"/>
    <col min="2306" max="2306" width="9.85546875" style="149" customWidth="1"/>
    <col min="2307" max="2307" width="12" style="149" customWidth="1"/>
    <col min="2308" max="2538" width="10.7109375" style="149"/>
    <col min="2539" max="2539" width="0.28515625" style="149" customWidth="1"/>
    <col min="2540" max="2540" width="19" style="149" customWidth="1"/>
    <col min="2541" max="2541" width="7.140625" style="149" customWidth="1"/>
    <col min="2542" max="2542" width="41.28515625" style="149" customWidth="1"/>
    <col min="2543" max="2544" width="9" style="149" customWidth="1"/>
    <col min="2545" max="2545" width="10.5703125" style="149" customWidth="1"/>
    <col min="2546" max="2546" width="9.42578125" style="149" customWidth="1"/>
    <col min="2547" max="2547" width="9.85546875" style="149" customWidth="1"/>
    <col min="2548" max="2548" width="10.5703125" style="149" customWidth="1"/>
    <col min="2549" max="2550" width="9.42578125" style="149" customWidth="1"/>
    <col min="2551" max="2551" width="10.5703125" style="149" customWidth="1"/>
    <col min="2552" max="2553" width="9" style="149" customWidth="1"/>
    <col min="2554" max="2554" width="10.5703125" style="149" customWidth="1"/>
    <col min="2555" max="2556" width="9.42578125" style="149" customWidth="1"/>
    <col min="2557" max="2557" width="10.5703125" style="149" customWidth="1"/>
    <col min="2558" max="2558" width="9.42578125" style="149" customWidth="1"/>
    <col min="2559" max="2559" width="9.85546875" style="149" customWidth="1"/>
    <col min="2560" max="2560" width="10.5703125" style="149" customWidth="1"/>
    <col min="2561" max="2561" width="9" style="149" customWidth="1"/>
    <col min="2562" max="2562" width="9.85546875" style="149" customWidth="1"/>
    <col min="2563" max="2563" width="12" style="149" customWidth="1"/>
    <col min="2564" max="2794" width="10.7109375" style="149"/>
    <col min="2795" max="2795" width="0.28515625" style="149" customWidth="1"/>
    <col min="2796" max="2796" width="19" style="149" customWidth="1"/>
    <col min="2797" max="2797" width="7.140625" style="149" customWidth="1"/>
    <col min="2798" max="2798" width="41.28515625" style="149" customWidth="1"/>
    <col min="2799" max="2800" width="9" style="149" customWidth="1"/>
    <col min="2801" max="2801" width="10.5703125" style="149" customWidth="1"/>
    <col min="2802" max="2802" width="9.42578125" style="149" customWidth="1"/>
    <col min="2803" max="2803" width="9.85546875" style="149" customWidth="1"/>
    <col min="2804" max="2804" width="10.5703125" style="149" customWidth="1"/>
    <col min="2805" max="2806" width="9.42578125" style="149" customWidth="1"/>
    <col min="2807" max="2807" width="10.5703125" style="149" customWidth="1"/>
    <col min="2808" max="2809" width="9" style="149" customWidth="1"/>
    <col min="2810" max="2810" width="10.5703125" style="149" customWidth="1"/>
    <col min="2811" max="2812" width="9.42578125" style="149" customWidth="1"/>
    <col min="2813" max="2813" width="10.5703125" style="149" customWidth="1"/>
    <col min="2814" max="2814" width="9.42578125" style="149" customWidth="1"/>
    <col min="2815" max="2815" width="9.85546875" style="149" customWidth="1"/>
    <col min="2816" max="2816" width="10.5703125" style="149" customWidth="1"/>
    <col min="2817" max="2817" width="9" style="149" customWidth="1"/>
    <col min="2818" max="2818" width="9.85546875" style="149" customWidth="1"/>
    <col min="2819" max="2819" width="12" style="149" customWidth="1"/>
    <col min="2820" max="3050" width="10.7109375" style="149"/>
    <col min="3051" max="3051" width="0.28515625" style="149" customWidth="1"/>
    <col min="3052" max="3052" width="19" style="149" customWidth="1"/>
    <col min="3053" max="3053" width="7.140625" style="149" customWidth="1"/>
    <col min="3054" max="3054" width="41.28515625" style="149" customWidth="1"/>
    <col min="3055" max="3056" width="9" style="149" customWidth="1"/>
    <col min="3057" max="3057" width="10.5703125" style="149" customWidth="1"/>
    <col min="3058" max="3058" width="9.42578125" style="149" customWidth="1"/>
    <col min="3059" max="3059" width="9.85546875" style="149" customWidth="1"/>
    <col min="3060" max="3060" width="10.5703125" style="149" customWidth="1"/>
    <col min="3061" max="3062" width="9.42578125" style="149" customWidth="1"/>
    <col min="3063" max="3063" width="10.5703125" style="149" customWidth="1"/>
    <col min="3064" max="3065" width="9" style="149" customWidth="1"/>
    <col min="3066" max="3066" width="10.5703125" style="149" customWidth="1"/>
    <col min="3067" max="3068" width="9.42578125" style="149" customWidth="1"/>
    <col min="3069" max="3069" width="10.5703125" style="149" customWidth="1"/>
    <col min="3070" max="3070" width="9.42578125" style="149" customWidth="1"/>
    <col min="3071" max="3071" width="9.85546875" style="149" customWidth="1"/>
    <col min="3072" max="3072" width="10.5703125" style="149" customWidth="1"/>
    <col min="3073" max="3073" width="9" style="149" customWidth="1"/>
    <col min="3074" max="3074" width="9.85546875" style="149" customWidth="1"/>
    <col min="3075" max="3075" width="12" style="149" customWidth="1"/>
    <col min="3076" max="3306" width="10.7109375" style="149"/>
    <col min="3307" max="3307" width="0.28515625" style="149" customWidth="1"/>
    <col min="3308" max="3308" width="19" style="149" customWidth="1"/>
    <col min="3309" max="3309" width="7.140625" style="149" customWidth="1"/>
    <col min="3310" max="3310" width="41.28515625" style="149" customWidth="1"/>
    <col min="3311" max="3312" width="9" style="149" customWidth="1"/>
    <col min="3313" max="3313" width="10.5703125" style="149" customWidth="1"/>
    <col min="3314" max="3314" width="9.42578125" style="149" customWidth="1"/>
    <col min="3315" max="3315" width="9.85546875" style="149" customWidth="1"/>
    <col min="3316" max="3316" width="10.5703125" style="149" customWidth="1"/>
    <col min="3317" max="3318" width="9.42578125" style="149" customWidth="1"/>
    <col min="3319" max="3319" width="10.5703125" style="149" customWidth="1"/>
    <col min="3320" max="3321" width="9" style="149" customWidth="1"/>
    <col min="3322" max="3322" width="10.5703125" style="149" customWidth="1"/>
    <col min="3323" max="3324" width="9.42578125" style="149" customWidth="1"/>
    <col min="3325" max="3325" width="10.5703125" style="149" customWidth="1"/>
    <col min="3326" max="3326" width="9.42578125" style="149" customWidth="1"/>
    <col min="3327" max="3327" width="9.85546875" style="149" customWidth="1"/>
    <col min="3328" max="3328" width="10.5703125" style="149" customWidth="1"/>
    <col min="3329" max="3329" width="9" style="149" customWidth="1"/>
    <col min="3330" max="3330" width="9.85546875" style="149" customWidth="1"/>
    <col min="3331" max="3331" width="12" style="149" customWidth="1"/>
    <col min="3332" max="3562" width="10.7109375" style="149"/>
    <col min="3563" max="3563" width="0.28515625" style="149" customWidth="1"/>
    <col min="3564" max="3564" width="19" style="149" customWidth="1"/>
    <col min="3565" max="3565" width="7.140625" style="149" customWidth="1"/>
    <col min="3566" max="3566" width="41.28515625" style="149" customWidth="1"/>
    <col min="3567" max="3568" width="9" style="149" customWidth="1"/>
    <col min="3569" max="3569" width="10.5703125" style="149" customWidth="1"/>
    <col min="3570" max="3570" width="9.42578125" style="149" customWidth="1"/>
    <col min="3571" max="3571" width="9.85546875" style="149" customWidth="1"/>
    <col min="3572" max="3572" width="10.5703125" style="149" customWidth="1"/>
    <col min="3573" max="3574" width="9.42578125" style="149" customWidth="1"/>
    <col min="3575" max="3575" width="10.5703125" style="149" customWidth="1"/>
    <col min="3576" max="3577" width="9" style="149" customWidth="1"/>
    <col min="3578" max="3578" width="10.5703125" style="149" customWidth="1"/>
    <col min="3579" max="3580" width="9.42578125" style="149" customWidth="1"/>
    <col min="3581" max="3581" width="10.5703125" style="149" customWidth="1"/>
    <col min="3582" max="3582" width="9.42578125" style="149" customWidth="1"/>
    <col min="3583" max="3583" width="9.85546875" style="149" customWidth="1"/>
    <col min="3584" max="3584" width="10.5703125" style="149" customWidth="1"/>
    <col min="3585" max="3585" width="9" style="149" customWidth="1"/>
    <col min="3586" max="3586" width="9.85546875" style="149" customWidth="1"/>
    <col min="3587" max="3587" width="12" style="149" customWidth="1"/>
    <col min="3588" max="3818" width="10.7109375" style="149"/>
    <col min="3819" max="3819" width="0.28515625" style="149" customWidth="1"/>
    <col min="3820" max="3820" width="19" style="149" customWidth="1"/>
    <col min="3821" max="3821" width="7.140625" style="149" customWidth="1"/>
    <col min="3822" max="3822" width="41.28515625" style="149" customWidth="1"/>
    <col min="3823" max="3824" width="9" style="149" customWidth="1"/>
    <col min="3825" max="3825" width="10.5703125" style="149" customWidth="1"/>
    <col min="3826" max="3826" width="9.42578125" style="149" customWidth="1"/>
    <col min="3827" max="3827" width="9.85546875" style="149" customWidth="1"/>
    <col min="3828" max="3828" width="10.5703125" style="149" customWidth="1"/>
    <col min="3829" max="3830" width="9.42578125" style="149" customWidth="1"/>
    <col min="3831" max="3831" width="10.5703125" style="149" customWidth="1"/>
    <col min="3832" max="3833" width="9" style="149" customWidth="1"/>
    <col min="3834" max="3834" width="10.5703125" style="149" customWidth="1"/>
    <col min="3835" max="3836" width="9.42578125" style="149" customWidth="1"/>
    <col min="3837" max="3837" width="10.5703125" style="149" customWidth="1"/>
    <col min="3838" max="3838" width="9.42578125" style="149" customWidth="1"/>
    <col min="3839" max="3839" width="9.85546875" style="149" customWidth="1"/>
    <col min="3840" max="3840" width="10.5703125" style="149" customWidth="1"/>
    <col min="3841" max="3841" width="9" style="149" customWidth="1"/>
    <col min="3842" max="3842" width="9.85546875" style="149" customWidth="1"/>
    <col min="3843" max="3843" width="12" style="149" customWidth="1"/>
    <col min="3844" max="4074" width="10.7109375" style="149"/>
    <col min="4075" max="4075" width="0.28515625" style="149" customWidth="1"/>
    <col min="4076" max="4076" width="19" style="149" customWidth="1"/>
    <col min="4077" max="4077" width="7.140625" style="149" customWidth="1"/>
    <col min="4078" max="4078" width="41.28515625" style="149" customWidth="1"/>
    <col min="4079" max="4080" width="9" style="149" customWidth="1"/>
    <col min="4081" max="4081" width="10.5703125" style="149" customWidth="1"/>
    <col min="4082" max="4082" width="9.42578125" style="149" customWidth="1"/>
    <col min="4083" max="4083" width="9.85546875" style="149" customWidth="1"/>
    <col min="4084" max="4084" width="10.5703125" style="149" customWidth="1"/>
    <col min="4085" max="4086" width="9.42578125" style="149" customWidth="1"/>
    <col min="4087" max="4087" width="10.5703125" style="149" customWidth="1"/>
    <col min="4088" max="4089" width="9" style="149" customWidth="1"/>
    <col min="4090" max="4090" width="10.5703125" style="149" customWidth="1"/>
    <col min="4091" max="4092" width="9.42578125" style="149" customWidth="1"/>
    <col min="4093" max="4093" width="10.5703125" style="149" customWidth="1"/>
    <col min="4094" max="4094" width="9.42578125" style="149" customWidth="1"/>
    <col min="4095" max="4095" width="9.85546875" style="149" customWidth="1"/>
    <col min="4096" max="4096" width="10.5703125" style="149" customWidth="1"/>
    <col min="4097" max="4097" width="9" style="149" customWidth="1"/>
    <col min="4098" max="4098" width="9.85546875" style="149" customWidth="1"/>
    <col min="4099" max="4099" width="12" style="149" customWidth="1"/>
    <col min="4100" max="4330" width="10.7109375" style="149"/>
    <col min="4331" max="4331" width="0.28515625" style="149" customWidth="1"/>
    <col min="4332" max="4332" width="19" style="149" customWidth="1"/>
    <col min="4333" max="4333" width="7.140625" style="149" customWidth="1"/>
    <col min="4334" max="4334" width="41.28515625" style="149" customWidth="1"/>
    <col min="4335" max="4336" width="9" style="149" customWidth="1"/>
    <col min="4337" max="4337" width="10.5703125" style="149" customWidth="1"/>
    <col min="4338" max="4338" width="9.42578125" style="149" customWidth="1"/>
    <col min="4339" max="4339" width="9.85546875" style="149" customWidth="1"/>
    <col min="4340" max="4340" width="10.5703125" style="149" customWidth="1"/>
    <col min="4341" max="4342" width="9.42578125" style="149" customWidth="1"/>
    <col min="4343" max="4343" width="10.5703125" style="149" customWidth="1"/>
    <col min="4344" max="4345" width="9" style="149" customWidth="1"/>
    <col min="4346" max="4346" width="10.5703125" style="149" customWidth="1"/>
    <col min="4347" max="4348" width="9.42578125" style="149" customWidth="1"/>
    <col min="4349" max="4349" width="10.5703125" style="149" customWidth="1"/>
    <col min="4350" max="4350" width="9.42578125" style="149" customWidth="1"/>
    <col min="4351" max="4351" width="9.85546875" style="149" customWidth="1"/>
    <col min="4352" max="4352" width="10.5703125" style="149" customWidth="1"/>
    <col min="4353" max="4353" width="9" style="149" customWidth="1"/>
    <col min="4354" max="4354" width="9.85546875" style="149" customWidth="1"/>
    <col min="4355" max="4355" width="12" style="149" customWidth="1"/>
    <col min="4356" max="4586" width="10.7109375" style="149"/>
    <col min="4587" max="4587" width="0.28515625" style="149" customWidth="1"/>
    <col min="4588" max="4588" width="19" style="149" customWidth="1"/>
    <col min="4589" max="4589" width="7.140625" style="149" customWidth="1"/>
    <col min="4590" max="4590" width="41.28515625" style="149" customWidth="1"/>
    <col min="4591" max="4592" width="9" style="149" customWidth="1"/>
    <col min="4593" max="4593" width="10.5703125" style="149" customWidth="1"/>
    <col min="4594" max="4594" width="9.42578125" style="149" customWidth="1"/>
    <col min="4595" max="4595" width="9.85546875" style="149" customWidth="1"/>
    <col min="4596" max="4596" width="10.5703125" style="149" customWidth="1"/>
    <col min="4597" max="4598" width="9.42578125" style="149" customWidth="1"/>
    <col min="4599" max="4599" width="10.5703125" style="149" customWidth="1"/>
    <col min="4600" max="4601" width="9" style="149" customWidth="1"/>
    <col min="4602" max="4602" width="10.5703125" style="149" customWidth="1"/>
    <col min="4603" max="4604" width="9.42578125" style="149" customWidth="1"/>
    <col min="4605" max="4605" width="10.5703125" style="149" customWidth="1"/>
    <col min="4606" max="4606" width="9.42578125" style="149" customWidth="1"/>
    <col min="4607" max="4607" width="9.85546875" style="149" customWidth="1"/>
    <col min="4608" max="4608" width="10.5703125" style="149" customWidth="1"/>
    <col min="4609" max="4609" width="9" style="149" customWidth="1"/>
    <col min="4610" max="4610" width="9.85546875" style="149" customWidth="1"/>
    <col min="4611" max="4611" width="12" style="149" customWidth="1"/>
    <col min="4612" max="4842" width="10.7109375" style="149"/>
    <col min="4843" max="4843" width="0.28515625" style="149" customWidth="1"/>
    <col min="4844" max="4844" width="19" style="149" customWidth="1"/>
    <col min="4845" max="4845" width="7.140625" style="149" customWidth="1"/>
    <col min="4846" max="4846" width="41.28515625" style="149" customWidth="1"/>
    <col min="4847" max="4848" width="9" style="149" customWidth="1"/>
    <col min="4849" max="4849" width="10.5703125" style="149" customWidth="1"/>
    <col min="4850" max="4850" width="9.42578125" style="149" customWidth="1"/>
    <col min="4851" max="4851" width="9.85546875" style="149" customWidth="1"/>
    <col min="4852" max="4852" width="10.5703125" style="149" customWidth="1"/>
    <col min="4853" max="4854" width="9.42578125" style="149" customWidth="1"/>
    <col min="4855" max="4855" width="10.5703125" style="149" customWidth="1"/>
    <col min="4856" max="4857" width="9" style="149" customWidth="1"/>
    <col min="4858" max="4858" width="10.5703125" style="149" customWidth="1"/>
    <col min="4859" max="4860" width="9.42578125" style="149" customWidth="1"/>
    <col min="4861" max="4861" width="10.5703125" style="149" customWidth="1"/>
    <col min="4862" max="4862" width="9.42578125" style="149" customWidth="1"/>
    <col min="4863" max="4863" width="9.85546875" style="149" customWidth="1"/>
    <col min="4864" max="4864" width="10.5703125" style="149" customWidth="1"/>
    <col min="4865" max="4865" width="9" style="149" customWidth="1"/>
    <col min="4866" max="4866" width="9.85546875" style="149" customWidth="1"/>
    <col min="4867" max="4867" width="12" style="149" customWidth="1"/>
    <col min="4868" max="5098" width="10.7109375" style="149"/>
    <col min="5099" max="5099" width="0.28515625" style="149" customWidth="1"/>
    <col min="5100" max="5100" width="19" style="149" customWidth="1"/>
    <col min="5101" max="5101" width="7.140625" style="149" customWidth="1"/>
    <col min="5102" max="5102" width="41.28515625" style="149" customWidth="1"/>
    <col min="5103" max="5104" width="9" style="149" customWidth="1"/>
    <col min="5105" max="5105" width="10.5703125" style="149" customWidth="1"/>
    <col min="5106" max="5106" width="9.42578125" style="149" customWidth="1"/>
    <col min="5107" max="5107" width="9.85546875" style="149" customWidth="1"/>
    <col min="5108" max="5108" width="10.5703125" style="149" customWidth="1"/>
    <col min="5109" max="5110" width="9.42578125" style="149" customWidth="1"/>
    <col min="5111" max="5111" width="10.5703125" style="149" customWidth="1"/>
    <col min="5112" max="5113" width="9" style="149" customWidth="1"/>
    <col min="5114" max="5114" width="10.5703125" style="149" customWidth="1"/>
    <col min="5115" max="5116" width="9.42578125" style="149" customWidth="1"/>
    <col min="5117" max="5117" width="10.5703125" style="149" customWidth="1"/>
    <col min="5118" max="5118" width="9.42578125" style="149" customWidth="1"/>
    <col min="5119" max="5119" width="9.85546875" style="149" customWidth="1"/>
    <col min="5120" max="5120" width="10.5703125" style="149" customWidth="1"/>
    <col min="5121" max="5121" width="9" style="149" customWidth="1"/>
    <col min="5122" max="5122" width="9.85546875" style="149" customWidth="1"/>
    <col min="5123" max="5123" width="12" style="149" customWidth="1"/>
    <col min="5124" max="5354" width="10.7109375" style="149"/>
    <col min="5355" max="5355" width="0.28515625" style="149" customWidth="1"/>
    <col min="5356" max="5356" width="19" style="149" customWidth="1"/>
    <col min="5357" max="5357" width="7.140625" style="149" customWidth="1"/>
    <col min="5358" max="5358" width="41.28515625" style="149" customWidth="1"/>
    <col min="5359" max="5360" width="9" style="149" customWidth="1"/>
    <col min="5361" max="5361" width="10.5703125" style="149" customWidth="1"/>
    <col min="5362" max="5362" width="9.42578125" style="149" customWidth="1"/>
    <col min="5363" max="5363" width="9.85546875" style="149" customWidth="1"/>
    <col min="5364" max="5364" width="10.5703125" style="149" customWidth="1"/>
    <col min="5365" max="5366" width="9.42578125" style="149" customWidth="1"/>
    <col min="5367" max="5367" width="10.5703125" style="149" customWidth="1"/>
    <col min="5368" max="5369" width="9" style="149" customWidth="1"/>
    <col min="5370" max="5370" width="10.5703125" style="149" customWidth="1"/>
    <col min="5371" max="5372" width="9.42578125" style="149" customWidth="1"/>
    <col min="5373" max="5373" width="10.5703125" style="149" customWidth="1"/>
    <col min="5374" max="5374" width="9.42578125" style="149" customWidth="1"/>
    <col min="5375" max="5375" width="9.85546875" style="149" customWidth="1"/>
    <col min="5376" max="5376" width="10.5703125" style="149" customWidth="1"/>
    <col min="5377" max="5377" width="9" style="149" customWidth="1"/>
    <col min="5378" max="5378" width="9.85546875" style="149" customWidth="1"/>
    <col min="5379" max="5379" width="12" style="149" customWidth="1"/>
    <col min="5380" max="5610" width="10.7109375" style="149"/>
    <col min="5611" max="5611" width="0.28515625" style="149" customWidth="1"/>
    <col min="5612" max="5612" width="19" style="149" customWidth="1"/>
    <col min="5613" max="5613" width="7.140625" style="149" customWidth="1"/>
    <col min="5614" max="5614" width="41.28515625" style="149" customWidth="1"/>
    <col min="5615" max="5616" width="9" style="149" customWidth="1"/>
    <col min="5617" max="5617" width="10.5703125" style="149" customWidth="1"/>
    <col min="5618" max="5618" width="9.42578125" style="149" customWidth="1"/>
    <col min="5619" max="5619" width="9.85546875" style="149" customWidth="1"/>
    <col min="5620" max="5620" width="10.5703125" style="149" customWidth="1"/>
    <col min="5621" max="5622" width="9.42578125" style="149" customWidth="1"/>
    <col min="5623" max="5623" width="10.5703125" style="149" customWidth="1"/>
    <col min="5624" max="5625" width="9" style="149" customWidth="1"/>
    <col min="5626" max="5626" width="10.5703125" style="149" customWidth="1"/>
    <col min="5627" max="5628" width="9.42578125" style="149" customWidth="1"/>
    <col min="5629" max="5629" width="10.5703125" style="149" customWidth="1"/>
    <col min="5630" max="5630" width="9.42578125" style="149" customWidth="1"/>
    <col min="5631" max="5631" width="9.85546875" style="149" customWidth="1"/>
    <col min="5632" max="5632" width="10.5703125" style="149" customWidth="1"/>
    <col min="5633" max="5633" width="9" style="149" customWidth="1"/>
    <col min="5634" max="5634" width="9.85546875" style="149" customWidth="1"/>
    <col min="5635" max="5635" width="12" style="149" customWidth="1"/>
    <col min="5636" max="5866" width="10.7109375" style="149"/>
    <col min="5867" max="5867" width="0.28515625" style="149" customWidth="1"/>
    <col min="5868" max="5868" width="19" style="149" customWidth="1"/>
    <col min="5869" max="5869" width="7.140625" style="149" customWidth="1"/>
    <col min="5870" max="5870" width="41.28515625" style="149" customWidth="1"/>
    <col min="5871" max="5872" width="9" style="149" customWidth="1"/>
    <col min="5873" max="5873" width="10.5703125" style="149" customWidth="1"/>
    <col min="5874" max="5874" width="9.42578125" style="149" customWidth="1"/>
    <col min="5875" max="5875" width="9.85546875" style="149" customWidth="1"/>
    <col min="5876" max="5876" width="10.5703125" style="149" customWidth="1"/>
    <col min="5877" max="5878" width="9.42578125" style="149" customWidth="1"/>
    <col min="5879" max="5879" width="10.5703125" style="149" customWidth="1"/>
    <col min="5880" max="5881" width="9" style="149" customWidth="1"/>
    <col min="5882" max="5882" width="10.5703125" style="149" customWidth="1"/>
    <col min="5883" max="5884" width="9.42578125" style="149" customWidth="1"/>
    <col min="5885" max="5885" width="10.5703125" style="149" customWidth="1"/>
    <col min="5886" max="5886" width="9.42578125" style="149" customWidth="1"/>
    <col min="5887" max="5887" width="9.85546875" style="149" customWidth="1"/>
    <col min="5888" max="5888" width="10.5703125" style="149" customWidth="1"/>
    <col min="5889" max="5889" width="9" style="149" customWidth="1"/>
    <col min="5890" max="5890" width="9.85546875" style="149" customWidth="1"/>
    <col min="5891" max="5891" width="12" style="149" customWidth="1"/>
    <col min="5892" max="6122" width="10.7109375" style="149"/>
    <col min="6123" max="6123" width="0.28515625" style="149" customWidth="1"/>
    <col min="6124" max="6124" width="19" style="149" customWidth="1"/>
    <col min="6125" max="6125" width="7.140625" style="149" customWidth="1"/>
    <col min="6126" max="6126" width="41.28515625" style="149" customWidth="1"/>
    <col min="6127" max="6128" width="9" style="149" customWidth="1"/>
    <col min="6129" max="6129" width="10.5703125" style="149" customWidth="1"/>
    <col min="6130" max="6130" width="9.42578125" style="149" customWidth="1"/>
    <col min="6131" max="6131" width="9.85546875" style="149" customWidth="1"/>
    <col min="6132" max="6132" width="10.5703125" style="149" customWidth="1"/>
    <col min="6133" max="6134" width="9.42578125" style="149" customWidth="1"/>
    <col min="6135" max="6135" width="10.5703125" style="149" customWidth="1"/>
    <col min="6136" max="6137" width="9" style="149" customWidth="1"/>
    <col min="6138" max="6138" width="10.5703125" style="149" customWidth="1"/>
    <col min="6139" max="6140" width="9.42578125" style="149" customWidth="1"/>
    <col min="6141" max="6141" width="10.5703125" style="149" customWidth="1"/>
    <col min="6142" max="6142" width="9.42578125" style="149" customWidth="1"/>
    <col min="6143" max="6143" width="9.85546875" style="149" customWidth="1"/>
    <col min="6144" max="6144" width="10.5703125" style="149" customWidth="1"/>
    <col min="6145" max="6145" width="9" style="149" customWidth="1"/>
    <col min="6146" max="6146" width="9.85546875" style="149" customWidth="1"/>
    <col min="6147" max="6147" width="12" style="149" customWidth="1"/>
    <col min="6148" max="6378" width="10.7109375" style="149"/>
    <col min="6379" max="6379" width="0.28515625" style="149" customWidth="1"/>
    <col min="6380" max="6380" width="19" style="149" customWidth="1"/>
    <col min="6381" max="6381" width="7.140625" style="149" customWidth="1"/>
    <col min="6382" max="6382" width="41.28515625" style="149" customWidth="1"/>
    <col min="6383" max="6384" width="9" style="149" customWidth="1"/>
    <col min="6385" max="6385" width="10.5703125" style="149" customWidth="1"/>
    <col min="6386" max="6386" width="9.42578125" style="149" customWidth="1"/>
    <col min="6387" max="6387" width="9.85546875" style="149" customWidth="1"/>
    <col min="6388" max="6388" width="10.5703125" style="149" customWidth="1"/>
    <col min="6389" max="6390" width="9.42578125" style="149" customWidth="1"/>
    <col min="6391" max="6391" width="10.5703125" style="149" customWidth="1"/>
    <col min="6392" max="6393" width="9" style="149" customWidth="1"/>
    <col min="6394" max="6394" width="10.5703125" style="149" customWidth="1"/>
    <col min="6395" max="6396" width="9.42578125" style="149" customWidth="1"/>
    <col min="6397" max="6397" width="10.5703125" style="149" customWidth="1"/>
    <col min="6398" max="6398" width="9.42578125" style="149" customWidth="1"/>
    <col min="6399" max="6399" width="9.85546875" style="149" customWidth="1"/>
    <col min="6400" max="6400" width="10.5703125" style="149" customWidth="1"/>
    <col min="6401" max="6401" width="9" style="149" customWidth="1"/>
    <col min="6402" max="6402" width="9.85546875" style="149" customWidth="1"/>
    <col min="6403" max="6403" width="12" style="149" customWidth="1"/>
    <col min="6404" max="6634" width="10.7109375" style="149"/>
    <col min="6635" max="6635" width="0.28515625" style="149" customWidth="1"/>
    <col min="6636" max="6636" width="19" style="149" customWidth="1"/>
    <col min="6637" max="6637" width="7.140625" style="149" customWidth="1"/>
    <col min="6638" max="6638" width="41.28515625" style="149" customWidth="1"/>
    <col min="6639" max="6640" width="9" style="149" customWidth="1"/>
    <col min="6641" max="6641" width="10.5703125" style="149" customWidth="1"/>
    <col min="6642" max="6642" width="9.42578125" style="149" customWidth="1"/>
    <col min="6643" max="6643" width="9.85546875" style="149" customWidth="1"/>
    <col min="6644" max="6644" width="10.5703125" style="149" customWidth="1"/>
    <col min="6645" max="6646" width="9.42578125" style="149" customWidth="1"/>
    <col min="6647" max="6647" width="10.5703125" style="149" customWidth="1"/>
    <col min="6648" max="6649" width="9" style="149" customWidth="1"/>
    <col min="6650" max="6650" width="10.5703125" style="149" customWidth="1"/>
    <col min="6651" max="6652" width="9.42578125" style="149" customWidth="1"/>
    <col min="6653" max="6653" width="10.5703125" style="149" customWidth="1"/>
    <col min="6654" max="6654" width="9.42578125" style="149" customWidth="1"/>
    <col min="6655" max="6655" width="9.85546875" style="149" customWidth="1"/>
    <col min="6656" max="6656" width="10.5703125" style="149" customWidth="1"/>
    <col min="6657" max="6657" width="9" style="149" customWidth="1"/>
    <col min="6658" max="6658" width="9.85546875" style="149" customWidth="1"/>
    <col min="6659" max="6659" width="12" style="149" customWidth="1"/>
    <col min="6660" max="6890" width="10.7109375" style="149"/>
    <col min="6891" max="6891" width="0.28515625" style="149" customWidth="1"/>
    <col min="6892" max="6892" width="19" style="149" customWidth="1"/>
    <col min="6893" max="6893" width="7.140625" style="149" customWidth="1"/>
    <col min="6894" max="6894" width="41.28515625" style="149" customWidth="1"/>
    <col min="6895" max="6896" width="9" style="149" customWidth="1"/>
    <col min="6897" max="6897" width="10.5703125" style="149" customWidth="1"/>
    <col min="6898" max="6898" width="9.42578125" style="149" customWidth="1"/>
    <col min="6899" max="6899" width="9.85546875" style="149" customWidth="1"/>
    <col min="6900" max="6900" width="10.5703125" style="149" customWidth="1"/>
    <col min="6901" max="6902" width="9.42578125" style="149" customWidth="1"/>
    <col min="6903" max="6903" width="10.5703125" style="149" customWidth="1"/>
    <col min="6904" max="6905" width="9" style="149" customWidth="1"/>
    <col min="6906" max="6906" width="10.5703125" style="149" customWidth="1"/>
    <col min="6907" max="6908" width="9.42578125" style="149" customWidth="1"/>
    <col min="6909" max="6909" width="10.5703125" style="149" customWidth="1"/>
    <col min="6910" max="6910" width="9.42578125" style="149" customWidth="1"/>
    <col min="6911" max="6911" width="9.85546875" style="149" customWidth="1"/>
    <col min="6912" max="6912" width="10.5703125" style="149" customWidth="1"/>
    <col min="6913" max="6913" width="9" style="149" customWidth="1"/>
    <col min="6914" max="6914" width="9.85546875" style="149" customWidth="1"/>
    <col min="6915" max="6915" width="12" style="149" customWidth="1"/>
    <col min="6916" max="7146" width="10.7109375" style="149"/>
    <col min="7147" max="7147" width="0.28515625" style="149" customWidth="1"/>
    <col min="7148" max="7148" width="19" style="149" customWidth="1"/>
    <col min="7149" max="7149" width="7.140625" style="149" customWidth="1"/>
    <col min="7150" max="7150" width="41.28515625" style="149" customWidth="1"/>
    <col min="7151" max="7152" width="9" style="149" customWidth="1"/>
    <col min="7153" max="7153" width="10.5703125" style="149" customWidth="1"/>
    <col min="7154" max="7154" width="9.42578125" style="149" customWidth="1"/>
    <col min="7155" max="7155" width="9.85546875" style="149" customWidth="1"/>
    <col min="7156" max="7156" width="10.5703125" style="149" customWidth="1"/>
    <col min="7157" max="7158" width="9.42578125" style="149" customWidth="1"/>
    <col min="7159" max="7159" width="10.5703125" style="149" customWidth="1"/>
    <col min="7160" max="7161" width="9" style="149" customWidth="1"/>
    <col min="7162" max="7162" width="10.5703125" style="149" customWidth="1"/>
    <col min="7163" max="7164" width="9.42578125" style="149" customWidth="1"/>
    <col min="7165" max="7165" width="10.5703125" style="149" customWidth="1"/>
    <col min="7166" max="7166" width="9.42578125" style="149" customWidth="1"/>
    <col min="7167" max="7167" width="9.85546875" style="149" customWidth="1"/>
    <col min="7168" max="7168" width="10.5703125" style="149" customWidth="1"/>
    <col min="7169" max="7169" width="9" style="149" customWidth="1"/>
    <col min="7170" max="7170" width="9.85546875" style="149" customWidth="1"/>
    <col min="7171" max="7171" width="12" style="149" customWidth="1"/>
    <col min="7172" max="7402" width="10.7109375" style="149"/>
    <col min="7403" max="7403" width="0.28515625" style="149" customWidth="1"/>
    <col min="7404" max="7404" width="19" style="149" customWidth="1"/>
    <col min="7405" max="7405" width="7.140625" style="149" customWidth="1"/>
    <col min="7406" max="7406" width="41.28515625" style="149" customWidth="1"/>
    <col min="7407" max="7408" width="9" style="149" customWidth="1"/>
    <col min="7409" max="7409" width="10.5703125" style="149" customWidth="1"/>
    <col min="7410" max="7410" width="9.42578125" style="149" customWidth="1"/>
    <col min="7411" max="7411" width="9.85546875" style="149" customWidth="1"/>
    <col min="7412" max="7412" width="10.5703125" style="149" customWidth="1"/>
    <col min="7413" max="7414" width="9.42578125" style="149" customWidth="1"/>
    <col min="7415" max="7415" width="10.5703125" style="149" customWidth="1"/>
    <col min="7416" max="7417" width="9" style="149" customWidth="1"/>
    <col min="7418" max="7418" width="10.5703125" style="149" customWidth="1"/>
    <col min="7419" max="7420" width="9.42578125" style="149" customWidth="1"/>
    <col min="7421" max="7421" width="10.5703125" style="149" customWidth="1"/>
    <col min="7422" max="7422" width="9.42578125" style="149" customWidth="1"/>
    <col min="7423" max="7423" width="9.85546875" style="149" customWidth="1"/>
    <col min="7424" max="7424" width="10.5703125" style="149" customWidth="1"/>
    <col min="7425" max="7425" width="9" style="149" customWidth="1"/>
    <col min="7426" max="7426" width="9.85546875" style="149" customWidth="1"/>
    <col min="7427" max="7427" width="12" style="149" customWidth="1"/>
    <col min="7428" max="7658" width="10.7109375" style="149"/>
    <col min="7659" max="7659" width="0.28515625" style="149" customWidth="1"/>
    <col min="7660" max="7660" width="19" style="149" customWidth="1"/>
    <col min="7661" max="7661" width="7.140625" style="149" customWidth="1"/>
    <col min="7662" max="7662" width="41.28515625" style="149" customWidth="1"/>
    <col min="7663" max="7664" width="9" style="149" customWidth="1"/>
    <col min="7665" max="7665" width="10.5703125" style="149" customWidth="1"/>
    <col min="7666" max="7666" width="9.42578125" style="149" customWidth="1"/>
    <col min="7667" max="7667" width="9.85546875" style="149" customWidth="1"/>
    <col min="7668" max="7668" width="10.5703125" style="149" customWidth="1"/>
    <col min="7669" max="7670" width="9.42578125" style="149" customWidth="1"/>
    <col min="7671" max="7671" width="10.5703125" style="149" customWidth="1"/>
    <col min="7672" max="7673" width="9" style="149" customWidth="1"/>
    <col min="7674" max="7674" width="10.5703125" style="149" customWidth="1"/>
    <col min="7675" max="7676" width="9.42578125" style="149" customWidth="1"/>
    <col min="7677" max="7677" width="10.5703125" style="149" customWidth="1"/>
    <col min="7678" max="7678" width="9.42578125" style="149" customWidth="1"/>
    <col min="7679" max="7679" width="9.85546875" style="149" customWidth="1"/>
    <col min="7680" max="7680" width="10.5703125" style="149" customWidth="1"/>
    <col min="7681" max="7681" width="9" style="149" customWidth="1"/>
    <col min="7682" max="7682" width="9.85546875" style="149" customWidth="1"/>
    <col min="7683" max="7683" width="12" style="149" customWidth="1"/>
    <col min="7684" max="7914" width="10.7109375" style="149"/>
    <col min="7915" max="7915" width="0.28515625" style="149" customWidth="1"/>
    <col min="7916" max="7916" width="19" style="149" customWidth="1"/>
    <col min="7917" max="7917" width="7.140625" style="149" customWidth="1"/>
    <col min="7918" max="7918" width="41.28515625" style="149" customWidth="1"/>
    <col min="7919" max="7920" width="9" style="149" customWidth="1"/>
    <col min="7921" max="7921" width="10.5703125" style="149" customWidth="1"/>
    <col min="7922" max="7922" width="9.42578125" style="149" customWidth="1"/>
    <col min="7923" max="7923" width="9.85546875" style="149" customWidth="1"/>
    <col min="7924" max="7924" width="10.5703125" style="149" customWidth="1"/>
    <col min="7925" max="7926" width="9.42578125" style="149" customWidth="1"/>
    <col min="7927" max="7927" width="10.5703125" style="149" customWidth="1"/>
    <col min="7928" max="7929" width="9" style="149" customWidth="1"/>
    <col min="7930" max="7930" width="10.5703125" style="149" customWidth="1"/>
    <col min="7931" max="7932" width="9.42578125" style="149" customWidth="1"/>
    <col min="7933" max="7933" width="10.5703125" style="149" customWidth="1"/>
    <col min="7934" max="7934" width="9.42578125" style="149" customWidth="1"/>
    <col min="7935" max="7935" width="9.85546875" style="149" customWidth="1"/>
    <col min="7936" max="7936" width="10.5703125" style="149" customWidth="1"/>
    <col min="7937" max="7937" width="9" style="149" customWidth="1"/>
    <col min="7938" max="7938" width="9.85546875" style="149" customWidth="1"/>
    <col min="7939" max="7939" width="12" style="149" customWidth="1"/>
    <col min="7940" max="8170" width="10.7109375" style="149"/>
    <col min="8171" max="8171" width="0.28515625" style="149" customWidth="1"/>
    <col min="8172" max="8172" width="19" style="149" customWidth="1"/>
    <col min="8173" max="8173" width="7.140625" style="149" customWidth="1"/>
    <col min="8174" max="8174" width="41.28515625" style="149" customWidth="1"/>
    <col min="8175" max="8176" width="9" style="149" customWidth="1"/>
    <col min="8177" max="8177" width="10.5703125" style="149" customWidth="1"/>
    <col min="8178" max="8178" width="9.42578125" style="149" customWidth="1"/>
    <col min="8179" max="8179" width="9.85546875" style="149" customWidth="1"/>
    <col min="8180" max="8180" width="10.5703125" style="149" customWidth="1"/>
    <col min="8181" max="8182" width="9.42578125" style="149" customWidth="1"/>
    <col min="8183" max="8183" width="10.5703125" style="149" customWidth="1"/>
    <col min="8184" max="8185" width="9" style="149" customWidth="1"/>
    <col min="8186" max="8186" width="10.5703125" style="149" customWidth="1"/>
    <col min="8187" max="8188" width="9.42578125" style="149" customWidth="1"/>
    <col min="8189" max="8189" width="10.5703125" style="149" customWidth="1"/>
    <col min="8190" max="8190" width="9.42578125" style="149" customWidth="1"/>
    <col min="8191" max="8191" width="9.85546875" style="149" customWidth="1"/>
    <col min="8192" max="8192" width="10.5703125" style="149" customWidth="1"/>
    <col min="8193" max="8193" width="9" style="149" customWidth="1"/>
    <col min="8194" max="8194" width="9.85546875" style="149" customWidth="1"/>
    <col min="8195" max="8195" width="12" style="149" customWidth="1"/>
    <col min="8196" max="8426" width="10.7109375" style="149"/>
    <col min="8427" max="8427" width="0.28515625" style="149" customWidth="1"/>
    <col min="8428" max="8428" width="19" style="149" customWidth="1"/>
    <col min="8429" max="8429" width="7.140625" style="149" customWidth="1"/>
    <col min="8430" max="8430" width="41.28515625" style="149" customWidth="1"/>
    <col min="8431" max="8432" width="9" style="149" customWidth="1"/>
    <col min="8433" max="8433" width="10.5703125" style="149" customWidth="1"/>
    <col min="8434" max="8434" width="9.42578125" style="149" customWidth="1"/>
    <col min="8435" max="8435" width="9.85546875" style="149" customWidth="1"/>
    <col min="8436" max="8436" width="10.5703125" style="149" customWidth="1"/>
    <col min="8437" max="8438" width="9.42578125" style="149" customWidth="1"/>
    <col min="8439" max="8439" width="10.5703125" style="149" customWidth="1"/>
    <col min="8440" max="8441" width="9" style="149" customWidth="1"/>
    <col min="8442" max="8442" width="10.5703125" style="149" customWidth="1"/>
    <col min="8443" max="8444" width="9.42578125" style="149" customWidth="1"/>
    <col min="8445" max="8445" width="10.5703125" style="149" customWidth="1"/>
    <col min="8446" max="8446" width="9.42578125" style="149" customWidth="1"/>
    <col min="8447" max="8447" width="9.85546875" style="149" customWidth="1"/>
    <col min="8448" max="8448" width="10.5703125" style="149" customWidth="1"/>
    <col min="8449" max="8449" width="9" style="149" customWidth="1"/>
    <col min="8450" max="8450" width="9.85546875" style="149" customWidth="1"/>
    <col min="8451" max="8451" width="12" style="149" customWidth="1"/>
    <col min="8452" max="8682" width="10.7109375" style="149"/>
    <col min="8683" max="8683" width="0.28515625" style="149" customWidth="1"/>
    <col min="8684" max="8684" width="19" style="149" customWidth="1"/>
    <col min="8685" max="8685" width="7.140625" style="149" customWidth="1"/>
    <col min="8686" max="8686" width="41.28515625" style="149" customWidth="1"/>
    <col min="8687" max="8688" width="9" style="149" customWidth="1"/>
    <col min="8689" max="8689" width="10.5703125" style="149" customWidth="1"/>
    <col min="8690" max="8690" width="9.42578125" style="149" customWidth="1"/>
    <col min="8691" max="8691" width="9.85546875" style="149" customWidth="1"/>
    <col min="8692" max="8692" width="10.5703125" style="149" customWidth="1"/>
    <col min="8693" max="8694" width="9.42578125" style="149" customWidth="1"/>
    <col min="8695" max="8695" width="10.5703125" style="149" customWidth="1"/>
    <col min="8696" max="8697" width="9" style="149" customWidth="1"/>
    <col min="8698" max="8698" width="10.5703125" style="149" customWidth="1"/>
    <col min="8699" max="8700" width="9.42578125" style="149" customWidth="1"/>
    <col min="8701" max="8701" width="10.5703125" style="149" customWidth="1"/>
    <col min="8702" max="8702" width="9.42578125" style="149" customWidth="1"/>
    <col min="8703" max="8703" width="9.85546875" style="149" customWidth="1"/>
    <col min="8704" max="8704" width="10.5703125" style="149" customWidth="1"/>
    <col min="8705" max="8705" width="9" style="149" customWidth="1"/>
    <col min="8706" max="8706" width="9.85546875" style="149" customWidth="1"/>
    <col min="8707" max="8707" width="12" style="149" customWidth="1"/>
    <col min="8708" max="8938" width="10.7109375" style="149"/>
    <col min="8939" max="8939" width="0.28515625" style="149" customWidth="1"/>
    <col min="8940" max="8940" width="19" style="149" customWidth="1"/>
    <col min="8941" max="8941" width="7.140625" style="149" customWidth="1"/>
    <col min="8942" max="8942" width="41.28515625" style="149" customWidth="1"/>
    <col min="8943" max="8944" width="9" style="149" customWidth="1"/>
    <col min="8945" max="8945" width="10.5703125" style="149" customWidth="1"/>
    <col min="8946" max="8946" width="9.42578125" style="149" customWidth="1"/>
    <col min="8947" max="8947" width="9.85546875" style="149" customWidth="1"/>
    <col min="8948" max="8948" width="10.5703125" style="149" customWidth="1"/>
    <col min="8949" max="8950" width="9.42578125" style="149" customWidth="1"/>
    <col min="8951" max="8951" width="10.5703125" style="149" customWidth="1"/>
    <col min="8952" max="8953" width="9" style="149" customWidth="1"/>
    <col min="8954" max="8954" width="10.5703125" style="149" customWidth="1"/>
    <col min="8955" max="8956" width="9.42578125" style="149" customWidth="1"/>
    <col min="8957" max="8957" width="10.5703125" style="149" customWidth="1"/>
    <col min="8958" max="8958" width="9.42578125" style="149" customWidth="1"/>
    <col min="8959" max="8959" width="9.85546875" style="149" customWidth="1"/>
    <col min="8960" max="8960" width="10.5703125" style="149" customWidth="1"/>
    <col min="8961" max="8961" width="9" style="149" customWidth="1"/>
    <col min="8962" max="8962" width="9.85546875" style="149" customWidth="1"/>
    <col min="8963" max="8963" width="12" style="149" customWidth="1"/>
    <col min="8964" max="9194" width="10.7109375" style="149"/>
    <col min="9195" max="9195" width="0.28515625" style="149" customWidth="1"/>
    <col min="9196" max="9196" width="19" style="149" customWidth="1"/>
    <col min="9197" max="9197" width="7.140625" style="149" customWidth="1"/>
    <col min="9198" max="9198" width="41.28515625" style="149" customWidth="1"/>
    <col min="9199" max="9200" width="9" style="149" customWidth="1"/>
    <col min="9201" max="9201" width="10.5703125" style="149" customWidth="1"/>
    <col min="9202" max="9202" width="9.42578125" style="149" customWidth="1"/>
    <col min="9203" max="9203" width="9.85546875" style="149" customWidth="1"/>
    <col min="9204" max="9204" width="10.5703125" style="149" customWidth="1"/>
    <col min="9205" max="9206" width="9.42578125" style="149" customWidth="1"/>
    <col min="9207" max="9207" width="10.5703125" style="149" customWidth="1"/>
    <col min="9208" max="9209" width="9" style="149" customWidth="1"/>
    <col min="9210" max="9210" width="10.5703125" style="149" customWidth="1"/>
    <col min="9211" max="9212" width="9.42578125" style="149" customWidth="1"/>
    <col min="9213" max="9213" width="10.5703125" style="149" customWidth="1"/>
    <col min="9214" max="9214" width="9.42578125" style="149" customWidth="1"/>
    <col min="9215" max="9215" width="9.85546875" style="149" customWidth="1"/>
    <col min="9216" max="9216" width="10.5703125" style="149" customWidth="1"/>
    <col min="9217" max="9217" width="9" style="149" customWidth="1"/>
    <col min="9218" max="9218" width="9.85546875" style="149" customWidth="1"/>
    <col min="9219" max="9219" width="12" style="149" customWidth="1"/>
    <col min="9220" max="9450" width="10.7109375" style="149"/>
    <col min="9451" max="9451" width="0.28515625" style="149" customWidth="1"/>
    <col min="9452" max="9452" width="19" style="149" customWidth="1"/>
    <col min="9453" max="9453" width="7.140625" style="149" customWidth="1"/>
    <col min="9454" max="9454" width="41.28515625" style="149" customWidth="1"/>
    <col min="9455" max="9456" width="9" style="149" customWidth="1"/>
    <col min="9457" max="9457" width="10.5703125" style="149" customWidth="1"/>
    <col min="9458" max="9458" width="9.42578125" style="149" customWidth="1"/>
    <col min="9459" max="9459" width="9.85546875" style="149" customWidth="1"/>
    <col min="9460" max="9460" width="10.5703125" style="149" customWidth="1"/>
    <col min="9461" max="9462" width="9.42578125" style="149" customWidth="1"/>
    <col min="9463" max="9463" width="10.5703125" style="149" customWidth="1"/>
    <col min="9464" max="9465" width="9" style="149" customWidth="1"/>
    <col min="9466" max="9466" width="10.5703125" style="149" customWidth="1"/>
    <col min="9467" max="9468" width="9.42578125" style="149" customWidth="1"/>
    <col min="9469" max="9469" width="10.5703125" style="149" customWidth="1"/>
    <col min="9470" max="9470" width="9.42578125" style="149" customWidth="1"/>
    <col min="9471" max="9471" width="9.85546875" style="149" customWidth="1"/>
    <col min="9472" max="9472" width="10.5703125" style="149" customWidth="1"/>
    <col min="9473" max="9473" width="9" style="149" customWidth="1"/>
    <col min="9474" max="9474" width="9.85546875" style="149" customWidth="1"/>
    <col min="9475" max="9475" width="12" style="149" customWidth="1"/>
    <col min="9476" max="9706" width="10.7109375" style="149"/>
    <col min="9707" max="9707" width="0.28515625" style="149" customWidth="1"/>
    <col min="9708" max="9708" width="19" style="149" customWidth="1"/>
    <col min="9709" max="9709" width="7.140625" style="149" customWidth="1"/>
    <col min="9710" max="9710" width="41.28515625" style="149" customWidth="1"/>
    <col min="9711" max="9712" width="9" style="149" customWidth="1"/>
    <col min="9713" max="9713" width="10.5703125" style="149" customWidth="1"/>
    <col min="9714" max="9714" width="9.42578125" style="149" customWidth="1"/>
    <col min="9715" max="9715" width="9.85546875" style="149" customWidth="1"/>
    <col min="9716" max="9716" width="10.5703125" style="149" customWidth="1"/>
    <col min="9717" max="9718" width="9.42578125" style="149" customWidth="1"/>
    <col min="9719" max="9719" width="10.5703125" style="149" customWidth="1"/>
    <col min="9720" max="9721" width="9" style="149" customWidth="1"/>
    <col min="9722" max="9722" width="10.5703125" style="149" customWidth="1"/>
    <col min="9723" max="9724" width="9.42578125" style="149" customWidth="1"/>
    <col min="9725" max="9725" width="10.5703125" style="149" customWidth="1"/>
    <col min="9726" max="9726" width="9.42578125" style="149" customWidth="1"/>
    <col min="9727" max="9727" width="9.85546875" style="149" customWidth="1"/>
    <col min="9728" max="9728" width="10.5703125" style="149" customWidth="1"/>
    <col min="9729" max="9729" width="9" style="149" customWidth="1"/>
    <col min="9730" max="9730" width="9.85546875" style="149" customWidth="1"/>
    <col min="9731" max="9731" width="12" style="149" customWidth="1"/>
    <col min="9732" max="9962" width="10.7109375" style="149"/>
    <col min="9963" max="9963" width="0.28515625" style="149" customWidth="1"/>
    <col min="9964" max="9964" width="19" style="149" customWidth="1"/>
    <col min="9965" max="9965" width="7.140625" style="149" customWidth="1"/>
    <col min="9966" max="9966" width="41.28515625" style="149" customWidth="1"/>
    <col min="9967" max="9968" width="9" style="149" customWidth="1"/>
    <col min="9969" max="9969" width="10.5703125" style="149" customWidth="1"/>
    <col min="9970" max="9970" width="9.42578125" style="149" customWidth="1"/>
    <col min="9971" max="9971" width="9.85546875" style="149" customWidth="1"/>
    <col min="9972" max="9972" width="10.5703125" style="149" customWidth="1"/>
    <col min="9973" max="9974" width="9.42578125" style="149" customWidth="1"/>
    <col min="9975" max="9975" width="10.5703125" style="149" customWidth="1"/>
    <col min="9976" max="9977" width="9" style="149" customWidth="1"/>
    <col min="9978" max="9978" width="10.5703125" style="149" customWidth="1"/>
    <col min="9979" max="9980" width="9.42578125" style="149" customWidth="1"/>
    <col min="9981" max="9981" width="10.5703125" style="149" customWidth="1"/>
    <col min="9982" max="9982" width="9.42578125" style="149" customWidth="1"/>
    <col min="9983" max="9983" width="9.85546875" style="149" customWidth="1"/>
    <col min="9984" max="9984" width="10.5703125" style="149" customWidth="1"/>
    <col min="9985" max="9985" width="9" style="149" customWidth="1"/>
    <col min="9986" max="9986" width="9.85546875" style="149" customWidth="1"/>
    <col min="9987" max="9987" width="12" style="149" customWidth="1"/>
    <col min="9988" max="10218" width="10.7109375" style="149"/>
    <col min="10219" max="10219" width="0.28515625" style="149" customWidth="1"/>
    <col min="10220" max="10220" width="19" style="149" customWidth="1"/>
    <col min="10221" max="10221" width="7.140625" style="149" customWidth="1"/>
    <col min="10222" max="10222" width="41.28515625" style="149" customWidth="1"/>
    <col min="10223" max="10224" width="9" style="149" customWidth="1"/>
    <col min="10225" max="10225" width="10.5703125" style="149" customWidth="1"/>
    <col min="10226" max="10226" width="9.42578125" style="149" customWidth="1"/>
    <col min="10227" max="10227" width="9.85546875" style="149" customWidth="1"/>
    <col min="10228" max="10228" width="10.5703125" style="149" customWidth="1"/>
    <col min="10229" max="10230" width="9.42578125" style="149" customWidth="1"/>
    <col min="10231" max="10231" width="10.5703125" style="149" customWidth="1"/>
    <col min="10232" max="10233" width="9" style="149" customWidth="1"/>
    <col min="10234" max="10234" width="10.5703125" style="149" customWidth="1"/>
    <col min="10235" max="10236" width="9.42578125" style="149" customWidth="1"/>
    <col min="10237" max="10237" width="10.5703125" style="149" customWidth="1"/>
    <col min="10238" max="10238" width="9.42578125" style="149" customWidth="1"/>
    <col min="10239" max="10239" width="9.85546875" style="149" customWidth="1"/>
    <col min="10240" max="10240" width="10.5703125" style="149" customWidth="1"/>
    <col min="10241" max="10241" width="9" style="149" customWidth="1"/>
    <col min="10242" max="10242" width="9.85546875" style="149" customWidth="1"/>
    <col min="10243" max="10243" width="12" style="149" customWidth="1"/>
    <col min="10244" max="10474" width="10.7109375" style="149"/>
    <col min="10475" max="10475" width="0.28515625" style="149" customWidth="1"/>
    <col min="10476" max="10476" width="19" style="149" customWidth="1"/>
    <col min="10477" max="10477" width="7.140625" style="149" customWidth="1"/>
    <col min="10478" max="10478" width="41.28515625" style="149" customWidth="1"/>
    <col min="10479" max="10480" width="9" style="149" customWidth="1"/>
    <col min="10481" max="10481" width="10.5703125" style="149" customWidth="1"/>
    <col min="10482" max="10482" width="9.42578125" style="149" customWidth="1"/>
    <col min="10483" max="10483" width="9.85546875" style="149" customWidth="1"/>
    <col min="10484" max="10484" width="10.5703125" style="149" customWidth="1"/>
    <col min="10485" max="10486" width="9.42578125" style="149" customWidth="1"/>
    <col min="10487" max="10487" width="10.5703125" style="149" customWidth="1"/>
    <col min="10488" max="10489" width="9" style="149" customWidth="1"/>
    <col min="10490" max="10490" width="10.5703125" style="149" customWidth="1"/>
    <col min="10491" max="10492" width="9.42578125" style="149" customWidth="1"/>
    <col min="10493" max="10493" width="10.5703125" style="149" customWidth="1"/>
    <col min="10494" max="10494" width="9.42578125" style="149" customWidth="1"/>
    <col min="10495" max="10495" width="9.85546875" style="149" customWidth="1"/>
    <col min="10496" max="10496" width="10.5703125" style="149" customWidth="1"/>
    <col min="10497" max="10497" width="9" style="149" customWidth="1"/>
    <col min="10498" max="10498" width="9.85546875" style="149" customWidth="1"/>
    <col min="10499" max="10499" width="12" style="149" customWidth="1"/>
    <col min="10500" max="10730" width="10.7109375" style="149"/>
    <col min="10731" max="10731" width="0.28515625" style="149" customWidth="1"/>
    <col min="10732" max="10732" width="19" style="149" customWidth="1"/>
    <col min="10733" max="10733" width="7.140625" style="149" customWidth="1"/>
    <col min="10734" max="10734" width="41.28515625" style="149" customWidth="1"/>
    <col min="10735" max="10736" width="9" style="149" customWidth="1"/>
    <col min="10737" max="10737" width="10.5703125" style="149" customWidth="1"/>
    <col min="10738" max="10738" width="9.42578125" style="149" customWidth="1"/>
    <col min="10739" max="10739" width="9.85546875" style="149" customWidth="1"/>
    <col min="10740" max="10740" width="10.5703125" style="149" customWidth="1"/>
    <col min="10741" max="10742" width="9.42578125" style="149" customWidth="1"/>
    <col min="10743" max="10743" width="10.5703125" style="149" customWidth="1"/>
    <col min="10744" max="10745" width="9" style="149" customWidth="1"/>
    <col min="10746" max="10746" width="10.5703125" style="149" customWidth="1"/>
    <col min="10747" max="10748" width="9.42578125" style="149" customWidth="1"/>
    <col min="10749" max="10749" width="10.5703125" style="149" customWidth="1"/>
    <col min="10750" max="10750" width="9.42578125" style="149" customWidth="1"/>
    <col min="10751" max="10751" width="9.85546875" style="149" customWidth="1"/>
    <col min="10752" max="10752" width="10.5703125" style="149" customWidth="1"/>
    <col min="10753" max="10753" width="9" style="149" customWidth="1"/>
    <col min="10754" max="10754" width="9.85546875" style="149" customWidth="1"/>
    <col min="10755" max="10755" width="12" style="149" customWidth="1"/>
    <col min="10756" max="10986" width="10.7109375" style="149"/>
    <col min="10987" max="10987" width="0.28515625" style="149" customWidth="1"/>
    <col min="10988" max="10988" width="19" style="149" customWidth="1"/>
    <col min="10989" max="10989" width="7.140625" style="149" customWidth="1"/>
    <col min="10990" max="10990" width="41.28515625" style="149" customWidth="1"/>
    <col min="10991" max="10992" width="9" style="149" customWidth="1"/>
    <col min="10993" max="10993" width="10.5703125" style="149" customWidth="1"/>
    <col min="10994" max="10994" width="9.42578125" style="149" customWidth="1"/>
    <col min="10995" max="10995" width="9.85546875" style="149" customWidth="1"/>
    <col min="10996" max="10996" width="10.5703125" style="149" customWidth="1"/>
    <col min="10997" max="10998" width="9.42578125" style="149" customWidth="1"/>
    <col min="10999" max="10999" width="10.5703125" style="149" customWidth="1"/>
    <col min="11000" max="11001" width="9" style="149" customWidth="1"/>
    <col min="11002" max="11002" width="10.5703125" style="149" customWidth="1"/>
    <col min="11003" max="11004" width="9.42578125" style="149" customWidth="1"/>
    <col min="11005" max="11005" width="10.5703125" style="149" customWidth="1"/>
    <col min="11006" max="11006" width="9.42578125" style="149" customWidth="1"/>
    <col min="11007" max="11007" width="9.85546875" style="149" customWidth="1"/>
    <col min="11008" max="11008" width="10.5703125" style="149" customWidth="1"/>
    <col min="11009" max="11009" width="9" style="149" customWidth="1"/>
    <col min="11010" max="11010" width="9.85546875" style="149" customWidth="1"/>
    <col min="11011" max="11011" width="12" style="149" customWidth="1"/>
    <col min="11012" max="11242" width="10.7109375" style="149"/>
    <col min="11243" max="11243" width="0.28515625" style="149" customWidth="1"/>
    <col min="11244" max="11244" width="19" style="149" customWidth="1"/>
    <col min="11245" max="11245" width="7.140625" style="149" customWidth="1"/>
    <col min="11246" max="11246" width="41.28515625" style="149" customWidth="1"/>
    <col min="11247" max="11248" width="9" style="149" customWidth="1"/>
    <col min="11249" max="11249" width="10.5703125" style="149" customWidth="1"/>
    <col min="11250" max="11250" width="9.42578125" style="149" customWidth="1"/>
    <col min="11251" max="11251" width="9.85546875" style="149" customWidth="1"/>
    <col min="11252" max="11252" width="10.5703125" style="149" customWidth="1"/>
    <col min="11253" max="11254" width="9.42578125" style="149" customWidth="1"/>
    <col min="11255" max="11255" width="10.5703125" style="149" customWidth="1"/>
    <col min="11256" max="11257" width="9" style="149" customWidth="1"/>
    <col min="11258" max="11258" width="10.5703125" style="149" customWidth="1"/>
    <col min="11259" max="11260" width="9.42578125" style="149" customWidth="1"/>
    <col min="11261" max="11261" width="10.5703125" style="149" customWidth="1"/>
    <col min="11262" max="11262" width="9.42578125" style="149" customWidth="1"/>
    <col min="11263" max="11263" width="9.85546875" style="149" customWidth="1"/>
    <col min="11264" max="11264" width="10.5703125" style="149" customWidth="1"/>
    <col min="11265" max="11265" width="9" style="149" customWidth="1"/>
    <col min="11266" max="11266" width="9.85546875" style="149" customWidth="1"/>
    <col min="11267" max="11267" width="12" style="149" customWidth="1"/>
    <col min="11268" max="11498" width="10.7109375" style="149"/>
    <col min="11499" max="11499" width="0.28515625" style="149" customWidth="1"/>
    <col min="11500" max="11500" width="19" style="149" customWidth="1"/>
    <col min="11501" max="11501" width="7.140625" style="149" customWidth="1"/>
    <col min="11502" max="11502" width="41.28515625" style="149" customWidth="1"/>
    <col min="11503" max="11504" width="9" style="149" customWidth="1"/>
    <col min="11505" max="11505" width="10.5703125" style="149" customWidth="1"/>
    <col min="11506" max="11506" width="9.42578125" style="149" customWidth="1"/>
    <col min="11507" max="11507" width="9.85546875" style="149" customWidth="1"/>
    <col min="11508" max="11508" width="10.5703125" style="149" customWidth="1"/>
    <col min="11509" max="11510" width="9.42578125" style="149" customWidth="1"/>
    <col min="11511" max="11511" width="10.5703125" style="149" customWidth="1"/>
    <col min="11512" max="11513" width="9" style="149" customWidth="1"/>
    <col min="11514" max="11514" width="10.5703125" style="149" customWidth="1"/>
    <col min="11515" max="11516" width="9.42578125" style="149" customWidth="1"/>
    <col min="11517" max="11517" width="10.5703125" style="149" customWidth="1"/>
    <col min="11518" max="11518" width="9.42578125" style="149" customWidth="1"/>
    <col min="11519" max="11519" width="9.85546875" style="149" customWidth="1"/>
    <col min="11520" max="11520" width="10.5703125" style="149" customWidth="1"/>
    <col min="11521" max="11521" width="9" style="149" customWidth="1"/>
    <col min="11522" max="11522" width="9.85546875" style="149" customWidth="1"/>
    <col min="11523" max="11523" width="12" style="149" customWidth="1"/>
    <col min="11524" max="11754" width="10.7109375" style="149"/>
    <col min="11755" max="11755" width="0.28515625" style="149" customWidth="1"/>
    <col min="11756" max="11756" width="19" style="149" customWidth="1"/>
    <col min="11757" max="11757" width="7.140625" style="149" customWidth="1"/>
    <col min="11758" max="11758" width="41.28515625" style="149" customWidth="1"/>
    <col min="11759" max="11760" width="9" style="149" customWidth="1"/>
    <col min="11761" max="11761" width="10.5703125" style="149" customWidth="1"/>
    <col min="11762" max="11762" width="9.42578125" style="149" customWidth="1"/>
    <col min="11763" max="11763" width="9.85546875" style="149" customWidth="1"/>
    <col min="11764" max="11764" width="10.5703125" style="149" customWidth="1"/>
    <col min="11765" max="11766" width="9.42578125" style="149" customWidth="1"/>
    <col min="11767" max="11767" width="10.5703125" style="149" customWidth="1"/>
    <col min="11768" max="11769" width="9" style="149" customWidth="1"/>
    <col min="11770" max="11770" width="10.5703125" style="149" customWidth="1"/>
    <col min="11771" max="11772" width="9.42578125" style="149" customWidth="1"/>
    <col min="11773" max="11773" width="10.5703125" style="149" customWidth="1"/>
    <col min="11774" max="11774" width="9.42578125" style="149" customWidth="1"/>
    <col min="11775" max="11775" width="9.85546875" style="149" customWidth="1"/>
    <col min="11776" max="11776" width="10.5703125" style="149" customWidth="1"/>
    <col min="11777" max="11777" width="9" style="149" customWidth="1"/>
    <col min="11778" max="11778" width="9.85546875" style="149" customWidth="1"/>
    <col min="11779" max="11779" width="12" style="149" customWidth="1"/>
    <col min="11780" max="12010" width="10.7109375" style="149"/>
    <col min="12011" max="12011" width="0.28515625" style="149" customWidth="1"/>
    <col min="12012" max="12012" width="19" style="149" customWidth="1"/>
    <col min="12013" max="12013" width="7.140625" style="149" customWidth="1"/>
    <col min="12014" max="12014" width="41.28515625" style="149" customWidth="1"/>
    <col min="12015" max="12016" width="9" style="149" customWidth="1"/>
    <col min="12017" max="12017" width="10.5703125" style="149" customWidth="1"/>
    <col min="12018" max="12018" width="9.42578125" style="149" customWidth="1"/>
    <col min="12019" max="12019" width="9.85546875" style="149" customWidth="1"/>
    <col min="12020" max="12020" width="10.5703125" style="149" customWidth="1"/>
    <col min="12021" max="12022" width="9.42578125" style="149" customWidth="1"/>
    <col min="12023" max="12023" width="10.5703125" style="149" customWidth="1"/>
    <col min="12024" max="12025" width="9" style="149" customWidth="1"/>
    <col min="12026" max="12026" width="10.5703125" style="149" customWidth="1"/>
    <col min="12027" max="12028" width="9.42578125" style="149" customWidth="1"/>
    <col min="12029" max="12029" width="10.5703125" style="149" customWidth="1"/>
    <col min="12030" max="12030" width="9.42578125" style="149" customWidth="1"/>
    <col min="12031" max="12031" width="9.85546875" style="149" customWidth="1"/>
    <col min="12032" max="12032" width="10.5703125" style="149" customWidth="1"/>
    <col min="12033" max="12033" width="9" style="149" customWidth="1"/>
    <col min="12034" max="12034" width="9.85546875" style="149" customWidth="1"/>
    <col min="12035" max="12035" width="12" style="149" customWidth="1"/>
    <col min="12036" max="12266" width="10.7109375" style="149"/>
    <col min="12267" max="12267" width="0.28515625" style="149" customWidth="1"/>
    <col min="12268" max="12268" width="19" style="149" customWidth="1"/>
    <col min="12269" max="12269" width="7.140625" style="149" customWidth="1"/>
    <col min="12270" max="12270" width="41.28515625" style="149" customWidth="1"/>
    <col min="12271" max="12272" width="9" style="149" customWidth="1"/>
    <col min="12273" max="12273" width="10.5703125" style="149" customWidth="1"/>
    <col min="12274" max="12274" width="9.42578125" style="149" customWidth="1"/>
    <col min="12275" max="12275" width="9.85546875" style="149" customWidth="1"/>
    <col min="12276" max="12276" width="10.5703125" style="149" customWidth="1"/>
    <col min="12277" max="12278" width="9.42578125" style="149" customWidth="1"/>
    <col min="12279" max="12279" width="10.5703125" style="149" customWidth="1"/>
    <col min="12280" max="12281" width="9" style="149" customWidth="1"/>
    <col min="12282" max="12282" width="10.5703125" style="149" customWidth="1"/>
    <col min="12283" max="12284" width="9.42578125" style="149" customWidth="1"/>
    <col min="12285" max="12285" width="10.5703125" style="149" customWidth="1"/>
    <col min="12286" max="12286" width="9.42578125" style="149" customWidth="1"/>
    <col min="12287" max="12287" width="9.85546875" style="149" customWidth="1"/>
    <col min="12288" max="12288" width="10.5703125" style="149" customWidth="1"/>
    <col min="12289" max="12289" width="9" style="149" customWidth="1"/>
    <col min="12290" max="12290" width="9.85546875" style="149" customWidth="1"/>
    <col min="12291" max="12291" width="12" style="149" customWidth="1"/>
    <col min="12292" max="12522" width="10.7109375" style="149"/>
    <col min="12523" max="12523" width="0.28515625" style="149" customWidth="1"/>
    <col min="12524" max="12524" width="19" style="149" customWidth="1"/>
    <col min="12525" max="12525" width="7.140625" style="149" customWidth="1"/>
    <col min="12526" max="12526" width="41.28515625" style="149" customWidth="1"/>
    <col min="12527" max="12528" width="9" style="149" customWidth="1"/>
    <col min="12529" max="12529" width="10.5703125" style="149" customWidth="1"/>
    <col min="12530" max="12530" width="9.42578125" style="149" customWidth="1"/>
    <col min="12531" max="12531" width="9.85546875" style="149" customWidth="1"/>
    <col min="12532" max="12532" width="10.5703125" style="149" customWidth="1"/>
    <col min="12533" max="12534" width="9.42578125" style="149" customWidth="1"/>
    <col min="12535" max="12535" width="10.5703125" style="149" customWidth="1"/>
    <col min="12536" max="12537" width="9" style="149" customWidth="1"/>
    <col min="12538" max="12538" width="10.5703125" style="149" customWidth="1"/>
    <col min="12539" max="12540" width="9.42578125" style="149" customWidth="1"/>
    <col min="12541" max="12541" width="10.5703125" style="149" customWidth="1"/>
    <col min="12542" max="12542" width="9.42578125" style="149" customWidth="1"/>
    <col min="12543" max="12543" width="9.85546875" style="149" customWidth="1"/>
    <col min="12544" max="12544" width="10.5703125" style="149" customWidth="1"/>
    <col min="12545" max="12545" width="9" style="149" customWidth="1"/>
    <col min="12546" max="12546" width="9.85546875" style="149" customWidth="1"/>
    <col min="12547" max="12547" width="12" style="149" customWidth="1"/>
    <col min="12548" max="12778" width="10.7109375" style="149"/>
    <col min="12779" max="12779" width="0.28515625" style="149" customWidth="1"/>
    <col min="12780" max="12780" width="19" style="149" customWidth="1"/>
    <col min="12781" max="12781" width="7.140625" style="149" customWidth="1"/>
    <col min="12782" max="12782" width="41.28515625" style="149" customWidth="1"/>
    <col min="12783" max="12784" width="9" style="149" customWidth="1"/>
    <col min="12785" max="12785" width="10.5703125" style="149" customWidth="1"/>
    <col min="12786" max="12786" width="9.42578125" style="149" customWidth="1"/>
    <col min="12787" max="12787" width="9.85546875" style="149" customWidth="1"/>
    <col min="12788" max="12788" width="10.5703125" style="149" customWidth="1"/>
    <col min="12789" max="12790" width="9.42578125" style="149" customWidth="1"/>
    <col min="12791" max="12791" width="10.5703125" style="149" customWidth="1"/>
    <col min="12792" max="12793" width="9" style="149" customWidth="1"/>
    <col min="12794" max="12794" width="10.5703125" style="149" customWidth="1"/>
    <col min="12795" max="12796" width="9.42578125" style="149" customWidth="1"/>
    <col min="12797" max="12797" width="10.5703125" style="149" customWidth="1"/>
    <col min="12798" max="12798" width="9.42578125" style="149" customWidth="1"/>
    <col min="12799" max="12799" width="9.85546875" style="149" customWidth="1"/>
    <col min="12800" max="12800" width="10.5703125" style="149" customWidth="1"/>
    <col min="12801" max="12801" width="9" style="149" customWidth="1"/>
    <col min="12802" max="12802" width="9.85546875" style="149" customWidth="1"/>
    <col min="12803" max="12803" width="12" style="149" customWidth="1"/>
    <col min="12804" max="13034" width="10.7109375" style="149"/>
    <col min="13035" max="13035" width="0.28515625" style="149" customWidth="1"/>
    <col min="13036" max="13036" width="19" style="149" customWidth="1"/>
    <col min="13037" max="13037" width="7.140625" style="149" customWidth="1"/>
    <col min="13038" max="13038" width="41.28515625" style="149" customWidth="1"/>
    <col min="13039" max="13040" width="9" style="149" customWidth="1"/>
    <col min="13041" max="13041" width="10.5703125" style="149" customWidth="1"/>
    <col min="13042" max="13042" width="9.42578125" style="149" customWidth="1"/>
    <col min="13043" max="13043" width="9.85546875" style="149" customWidth="1"/>
    <col min="13044" max="13044" width="10.5703125" style="149" customWidth="1"/>
    <col min="13045" max="13046" width="9.42578125" style="149" customWidth="1"/>
    <col min="13047" max="13047" width="10.5703125" style="149" customWidth="1"/>
    <col min="13048" max="13049" width="9" style="149" customWidth="1"/>
    <col min="13050" max="13050" width="10.5703125" style="149" customWidth="1"/>
    <col min="13051" max="13052" width="9.42578125" style="149" customWidth="1"/>
    <col min="13053" max="13053" width="10.5703125" style="149" customWidth="1"/>
    <col min="13054" max="13054" width="9.42578125" style="149" customWidth="1"/>
    <col min="13055" max="13055" width="9.85546875" style="149" customWidth="1"/>
    <col min="13056" max="13056" width="10.5703125" style="149" customWidth="1"/>
    <col min="13057" max="13057" width="9" style="149" customWidth="1"/>
    <col min="13058" max="13058" width="9.85546875" style="149" customWidth="1"/>
    <col min="13059" max="13059" width="12" style="149" customWidth="1"/>
    <col min="13060" max="13290" width="10.7109375" style="149"/>
    <col min="13291" max="13291" width="0.28515625" style="149" customWidth="1"/>
    <col min="13292" max="13292" width="19" style="149" customWidth="1"/>
    <col min="13293" max="13293" width="7.140625" style="149" customWidth="1"/>
    <col min="13294" max="13294" width="41.28515625" style="149" customWidth="1"/>
    <col min="13295" max="13296" width="9" style="149" customWidth="1"/>
    <col min="13297" max="13297" width="10.5703125" style="149" customWidth="1"/>
    <col min="13298" max="13298" width="9.42578125" style="149" customWidth="1"/>
    <col min="13299" max="13299" width="9.85546875" style="149" customWidth="1"/>
    <col min="13300" max="13300" width="10.5703125" style="149" customWidth="1"/>
    <col min="13301" max="13302" width="9.42578125" style="149" customWidth="1"/>
    <col min="13303" max="13303" width="10.5703125" style="149" customWidth="1"/>
    <col min="13304" max="13305" width="9" style="149" customWidth="1"/>
    <col min="13306" max="13306" width="10.5703125" style="149" customWidth="1"/>
    <col min="13307" max="13308" width="9.42578125" style="149" customWidth="1"/>
    <col min="13309" max="13309" width="10.5703125" style="149" customWidth="1"/>
    <col min="13310" max="13310" width="9.42578125" style="149" customWidth="1"/>
    <col min="13311" max="13311" width="9.85546875" style="149" customWidth="1"/>
    <col min="13312" max="13312" width="10.5703125" style="149" customWidth="1"/>
    <col min="13313" max="13313" width="9" style="149" customWidth="1"/>
    <col min="13314" max="13314" width="9.85546875" style="149" customWidth="1"/>
    <col min="13315" max="13315" width="12" style="149" customWidth="1"/>
    <col min="13316" max="13546" width="10.7109375" style="149"/>
    <col min="13547" max="13547" width="0.28515625" style="149" customWidth="1"/>
    <col min="13548" max="13548" width="19" style="149" customWidth="1"/>
    <col min="13549" max="13549" width="7.140625" style="149" customWidth="1"/>
    <col min="13550" max="13550" width="41.28515625" style="149" customWidth="1"/>
    <col min="13551" max="13552" width="9" style="149" customWidth="1"/>
    <col min="13553" max="13553" width="10.5703125" style="149" customWidth="1"/>
    <col min="13554" max="13554" width="9.42578125" style="149" customWidth="1"/>
    <col min="13555" max="13555" width="9.85546875" style="149" customWidth="1"/>
    <col min="13556" max="13556" width="10.5703125" style="149" customWidth="1"/>
    <col min="13557" max="13558" width="9.42578125" style="149" customWidth="1"/>
    <col min="13559" max="13559" width="10.5703125" style="149" customWidth="1"/>
    <col min="13560" max="13561" width="9" style="149" customWidth="1"/>
    <col min="13562" max="13562" width="10.5703125" style="149" customWidth="1"/>
    <col min="13563" max="13564" width="9.42578125" style="149" customWidth="1"/>
    <col min="13565" max="13565" width="10.5703125" style="149" customWidth="1"/>
    <col min="13566" max="13566" width="9.42578125" style="149" customWidth="1"/>
    <col min="13567" max="13567" width="9.85546875" style="149" customWidth="1"/>
    <col min="13568" max="13568" width="10.5703125" style="149" customWidth="1"/>
    <col min="13569" max="13569" width="9" style="149" customWidth="1"/>
    <col min="13570" max="13570" width="9.85546875" style="149" customWidth="1"/>
    <col min="13571" max="13571" width="12" style="149" customWidth="1"/>
    <col min="13572" max="13802" width="10.7109375" style="149"/>
    <col min="13803" max="13803" width="0.28515625" style="149" customWidth="1"/>
    <col min="13804" max="13804" width="19" style="149" customWidth="1"/>
    <col min="13805" max="13805" width="7.140625" style="149" customWidth="1"/>
    <col min="13806" max="13806" width="41.28515625" style="149" customWidth="1"/>
    <col min="13807" max="13808" width="9" style="149" customWidth="1"/>
    <col min="13809" max="13809" width="10.5703125" style="149" customWidth="1"/>
    <col min="13810" max="13810" width="9.42578125" style="149" customWidth="1"/>
    <col min="13811" max="13811" width="9.85546875" style="149" customWidth="1"/>
    <col min="13812" max="13812" width="10.5703125" style="149" customWidth="1"/>
    <col min="13813" max="13814" width="9.42578125" style="149" customWidth="1"/>
    <col min="13815" max="13815" width="10.5703125" style="149" customWidth="1"/>
    <col min="13816" max="13817" width="9" style="149" customWidth="1"/>
    <col min="13818" max="13818" width="10.5703125" style="149" customWidth="1"/>
    <col min="13819" max="13820" width="9.42578125" style="149" customWidth="1"/>
    <col min="13821" max="13821" width="10.5703125" style="149" customWidth="1"/>
    <col min="13822" max="13822" width="9.42578125" style="149" customWidth="1"/>
    <col min="13823" max="13823" width="9.85546875" style="149" customWidth="1"/>
    <col min="13824" max="13824" width="10.5703125" style="149" customWidth="1"/>
    <col min="13825" max="13825" width="9" style="149" customWidth="1"/>
    <col min="13826" max="13826" width="9.85546875" style="149" customWidth="1"/>
    <col min="13827" max="13827" width="12" style="149" customWidth="1"/>
    <col min="13828" max="14058" width="10.7109375" style="149"/>
    <col min="14059" max="14059" width="0.28515625" style="149" customWidth="1"/>
    <col min="14060" max="14060" width="19" style="149" customWidth="1"/>
    <col min="14061" max="14061" width="7.140625" style="149" customWidth="1"/>
    <col min="14062" max="14062" width="41.28515625" style="149" customWidth="1"/>
    <col min="14063" max="14064" width="9" style="149" customWidth="1"/>
    <col min="14065" max="14065" width="10.5703125" style="149" customWidth="1"/>
    <col min="14066" max="14066" width="9.42578125" style="149" customWidth="1"/>
    <col min="14067" max="14067" width="9.85546875" style="149" customWidth="1"/>
    <col min="14068" max="14068" width="10.5703125" style="149" customWidth="1"/>
    <col min="14069" max="14070" width="9.42578125" style="149" customWidth="1"/>
    <col min="14071" max="14071" width="10.5703125" style="149" customWidth="1"/>
    <col min="14072" max="14073" width="9" style="149" customWidth="1"/>
    <col min="14074" max="14074" width="10.5703125" style="149" customWidth="1"/>
    <col min="14075" max="14076" width="9.42578125" style="149" customWidth="1"/>
    <col min="14077" max="14077" width="10.5703125" style="149" customWidth="1"/>
    <col min="14078" max="14078" width="9.42578125" style="149" customWidth="1"/>
    <col min="14079" max="14079" width="9.85546875" style="149" customWidth="1"/>
    <col min="14080" max="14080" width="10.5703125" style="149" customWidth="1"/>
    <col min="14081" max="14081" width="9" style="149" customWidth="1"/>
    <col min="14082" max="14082" width="9.85546875" style="149" customWidth="1"/>
    <col min="14083" max="14083" width="12" style="149" customWidth="1"/>
    <col min="14084" max="14314" width="10.7109375" style="149"/>
    <col min="14315" max="14315" width="0.28515625" style="149" customWidth="1"/>
    <col min="14316" max="14316" width="19" style="149" customWidth="1"/>
    <col min="14317" max="14317" width="7.140625" style="149" customWidth="1"/>
    <col min="14318" max="14318" width="41.28515625" style="149" customWidth="1"/>
    <col min="14319" max="14320" width="9" style="149" customWidth="1"/>
    <col min="14321" max="14321" width="10.5703125" style="149" customWidth="1"/>
    <col min="14322" max="14322" width="9.42578125" style="149" customWidth="1"/>
    <col min="14323" max="14323" width="9.85546875" style="149" customWidth="1"/>
    <col min="14324" max="14324" width="10.5703125" style="149" customWidth="1"/>
    <col min="14325" max="14326" width="9.42578125" style="149" customWidth="1"/>
    <col min="14327" max="14327" width="10.5703125" style="149" customWidth="1"/>
    <col min="14328" max="14329" width="9" style="149" customWidth="1"/>
    <col min="14330" max="14330" width="10.5703125" style="149" customWidth="1"/>
    <col min="14331" max="14332" width="9.42578125" style="149" customWidth="1"/>
    <col min="14333" max="14333" width="10.5703125" style="149" customWidth="1"/>
    <col min="14334" max="14334" width="9.42578125" style="149" customWidth="1"/>
    <col min="14335" max="14335" width="9.85546875" style="149" customWidth="1"/>
    <col min="14336" max="14336" width="10.5703125" style="149" customWidth="1"/>
    <col min="14337" max="14337" width="9" style="149" customWidth="1"/>
    <col min="14338" max="14338" width="9.85546875" style="149" customWidth="1"/>
    <col min="14339" max="14339" width="12" style="149" customWidth="1"/>
    <col min="14340" max="14570" width="10.7109375" style="149"/>
    <col min="14571" max="14571" width="0.28515625" style="149" customWidth="1"/>
    <col min="14572" max="14572" width="19" style="149" customWidth="1"/>
    <col min="14573" max="14573" width="7.140625" style="149" customWidth="1"/>
    <col min="14574" max="14574" width="41.28515625" style="149" customWidth="1"/>
    <col min="14575" max="14576" width="9" style="149" customWidth="1"/>
    <col min="14577" max="14577" width="10.5703125" style="149" customWidth="1"/>
    <col min="14578" max="14578" width="9.42578125" style="149" customWidth="1"/>
    <col min="14579" max="14579" width="9.85546875" style="149" customWidth="1"/>
    <col min="14580" max="14580" width="10.5703125" style="149" customWidth="1"/>
    <col min="14581" max="14582" width="9.42578125" style="149" customWidth="1"/>
    <col min="14583" max="14583" width="10.5703125" style="149" customWidth="1"/>
    <col min="14584" max="14585" width="9" style="149" customWidth="1"/>
    <col min="14586" max="14586" width="10.5703125" style="149" customWidth="1"/>
    <col min="14587" max="14588" width="9.42578125" style="149" customWidth="1"/>
    <col min="14589" max="14589" width="10.5703125" style="149" customWidth="1"/>
    <col min="14590" max="14590" width="9.42578125" style="149" customWidth="1"/>
    <col min="14591" max="14591" width="9.85546875" style="149" customWidth="1"/>
    <col min="14592" max="14592" width="10.5703125" style="149" customWidth="1"/>
    <col min="14593" max="14593" width="9" style="149" customWidth="1"/>
    <col min="14594" max="14594" width="9.85546875" style="149" customWidth="1"/>
    <col min="14595" max="14595" width="12" style="149" customWidth="1"/>
    <col min="14596" max="14826" width="10.7109375" style="149"/>
    <col min="14827" max="14827" width="0.28515625" style="149" customWidth="1"/>
    <col min="14828" max="14828" width="19" style="149" customWidth="1"/>
    <col min="14829" max="14829" width="7.140625" style="149" customWidth="1"/>
    <col min="14830" max="14830" width="41.28515625" style="149" customWidth="1"/>
    <col min="14831" max="14832" width="9" style="149" customWidth="1"/>
    <col min="14833" max="14833" width="10.5703125" style="149" customWidth="1"/>
    <col min="14834" max="14834" width="9.42578125" style="149" customWidth="1"/>
    <col min="14835" max="14835" width="9.85546875" style="149" customWidth="1"/>
    <col min="14836" max="14836" width="10.5703125" style="149" customWidth="1"/>
    <col min="14837" max="14838" width="9.42578125" style="149" customWidth="1"/>
    <col min="14839" max="14839" width="10.5703125" style="149" customWidth="1"/>
    <col min="14840" max="14841" width="9" style="149" customWidth="1"/>
    <col min="14842" max="14842" width="10.5703125" style="149" customWidth="1"/>
    <col min="14843" max="14844" width="9.42578125" style="149" customWidth="1"/>
    <col min="14845" max="14845" width="10.5703125" style="149" customWidth="1"/>
    <col min="14846" max="14846" width="9.42578125" style="149" customWidth="1"/>
    <col min="14847" max="14847" width="9.85546875" style="149" customWidth="1"/>
    <col min="14848" max="14848" width="10.5703125" style="149" customWidth="1"/>
    <col min="14849" max="14849" width="9" style="149" customWidth="1"/>
    <col min="14850" max="14850" width="9.85546875" style="149" customWidth="1"/>
    <col min="14851" max="14851" width="12" style="149" customWidth="1"/>
    <col min="14852" max="15082" width="10.7109375" style="149"/>
    <col min="15083" max="15083" width="0.28515625" style="149" customWidth="1"/>
    <col min="15084" max="15084" width="19" style="149" customWidth="1"/>
    <col min="15085" max="15085" width="7.140625" style="149" customWidth="1"/>
    <col min="15086" max="15086" width="41.28515625" style="149" customWidth="1"/>
    <col min="15087" max="15088" width="9" style="149" customWidth="1"/>
    <col min="15089" max="15089" width="10.5703125" style="149" customWidth="1"/>
    <col min="15090" max="15090" width="9.42578125" style="149" customWidth="1"/>
    <col min="15091" max="15091" width="9.85546875" style="149" customWidth="1"/>
    <col min="15092" max="15092" width="10.5703125" style="149" customWidth="1"/>
    <col min="15093" max="15094" width="9.42578125" style="149" customWidth="1"/>
    <col min="15095" max="15095" width="10.5703125" style="149" customWidth="1"/>
    <col min="15096" max="15097" width="9" style="149" customWidth="1"/>
    <col min="15098" max="15098" width="10.5703125" style="149" customWidth="1"/>
    <col min="15099" max="15100" width="9.42578125" style="149" customWidth="1"/>
    <col min="15101" max="15101" width="10.5703125" style="149" customWidth="1"/>
    <col min="15102" max="15102" width="9.42578125" style="149" customWidth="1"/>
    <col min="15103" max="15103" width="9.85546875" style="149" customWidth="1"/>
    <col min="15104" max="15104" width="10.5703125" style="149" customWidth="1"/>
    <col min="15105" max="15105" width="9" style="149" customWidth="1"/>
    <col min="15106" max="15106" width="9.85546875" style="149" customWidth="1"/>
    <col min="15107" max="15107" width="12" style="149" customWidth="1"/>
    <col min="15108" max="15338" width="10.7109375" style="149"/>
    <col min="15339" max="15339" width="0.28515625" style="149" customWidth="1"/>
    <col min="15340" max="15340" width="19" style="149" customWidth="1"/>
    <col min="15341" max="15341" width="7.140625" style="149" customWidth="1"/>
    <col min="15342" max="15342" width="41.28515625" style="149" customWidth="1"/>
    <col min="15343" max="15344" width="9" style="149" customWidth="1"/>
    <col min="15345" max="15345" width="10.5703125" style="149" customWidth="1"/>
    <col min="15346" max="15346" width="9.42578125" style="149" customWidth="1"/>
    <col min="15347" max="15347" width="9.85546875" style="149" customWidth="1"/>
    <col min="15348" max="15348" width="10.5703125" style="149" customWidth="1"/>
    <col min="15349" max="15350" width="9.42578125" style="149" customWidth="1"/>
    <col min="15351" max="15351" width="10.5703125" style="149" customWidth="1"/>
    <col min="15352" max="15353" width="9" style="149" customWidth="1"/>
    <col min="15354" max="15354" width="10.5703125" style="149" customWidth="1"/>
    <col min="15355" max="15356" width="9.42578125" style="149" customWidth="1"/>
    <col min="15357" max="15357" width="10.5703125" style="149" customWidth="1"/>
    <col min="15358" max="15358" width="9.42578125" style="149" customWidth="1"/>
    <col min="15359" max="15359" width="9.85546875" style="149" customWidth="1"/>
    <col min="15360" max="15360" width="10.5703125" style="149" customWidth="1"/>
    <col min="15361" max="15361" width="9" style="149" customWidth="1"/>
    <col min="15362" max="15362" width="9.85546875" style="149" customWidth="1"/>
    <col min="15363" max="15363" width="12" style="149" customWidth="1"/>
    <col min="15364" max="15594" width="10.7109375" style="149"/>
    <col min="15595" max="15595" width="0.28515625" style="149" customWidth="1"/>
    <col min="15596" max="15596" width="19" style="149" customWidth="1"/>
    <col min="15597" max="15597" width="7.140625" style="149" customWidth="1"/>
    <col min="15598" max="15598" width="41.28515625" style="149" customWidth="1"/>
    <col min="15599" max="15600" width="9" style="149" customWidth="1"/>
    <col min="15601" max="15601" width="10.5703125" style="149" customWidth="1"/>
    <col min="15602" max="15602" width="9.42578125" style="149" customWidth="1"/>
    <col min="15603" max="15603" width="9.85546875" style="149" customWidth="1"/>
    <col min="15604" max="15604" width="10.5703125" style="149" customWidth="1"/>
    <col min="15605" max="15606" width="9.42578125" style="149" customWidth="1"/>
    <col min="15607" max="15607" width="10.5703125" style="149" customWidth="1"/>
    <col min="15608" max="15609" width="9" style="149" customWidth="1"/>
    <col min="15610" max="15610" width="10.5703125" style="149" customWidth="1"/>
    <col min="15611" max="15612" width="9.42578125" style="149" customWidth="1"/>
    <col min="15613" max="15613" width="10.5703125" style="149" customWidth="1"/>
    <col min="15614" max="15614" width="9.42578125" style="149" customWidth="1"/>
    <col min="15615" max="15615" width="9.85546875" style="149" customWidth="1"/>
    <col min="15616" max="15616" width="10.5703125" style="149" customWidth="1"/>
    <col min="15617" max="15617" width="9" style="149" customWidth="1"/>
    <col min="15618" max="15618" width="9.85546875" style="149" customWidth="1"/>
    <col min="15619" max="15619" width="12" style="149" customWidth="1"/>
    <col min="15620" max="15850" width="10.7109375" style="149"/>
    <col min="15851" max="15851" width="0.28515625" style="149" customWidth="1"/>
    <col min="15852" max="15852" width="19" style="149" customWidth="1"/>
    <col min="15853" max="15853" width="7.140625" style="149" customWidth="1"/>
    <col min="15854" max="15854" width="41.28515625" style="149" customWidth="1"/>
    <col min="15855" max="15856" width="9" style="149" customWidth="1"/>
    <col min="15857" max="15857" width="10.5703125" style="149" customWidth="1"/>
    <col min="15858" max="15858" width="9.42578125" style="149" customWidth="1"/>
    <col min="15859" max="15859" width="9.85546875" style="149" customWidth="1"/>
    <col min="15860" max="15860" width="10.5703125" style="149" customWidth="1"/>
    <col min="15861" max="15862" width="9.42578125" style="149" customWidth="1"/>
    <col min="15863" max="15863" width="10.5703125" style="149" customWidth="1"/>
    <col min="15864" max="15865" width="9" style="149" customWidth="1"/>
    <col min="15866" max="15866" width="10.5703125" style="149" customWidth="1"/>
    <col min="15867" max="15868" width="9.42578125" style="149" customWidth="1"/>
    <col min="15869" max="15869" width="10.5703125" style="149" customWidth="1"/>
    <col min="15870" max="15870" width="9.42578125" style="149" customWidth="1"/>
    <col min="15871" max="15871" width="9.85546875" style="149" customWidth="1"/>
    <col min="15872" max="15872" width="10.5703125" style="149" customWidth="1"/>
    <col min="15873" max="15873" width="9" style="149" customWidth="1"/>
    <col min="15874" max="15874" width="9.85546875" style="149" customWidth="1"/>
    <col min="15875" max="15875" width="12" style="149" customWidth="1"/>
    <col min="15876" max="16106" width="10.7109375" style="149"/>
    <col min="16107" max="16107" width="0.28515625" style="149" customWidth="1"/>
    <col min="16108" max="16108" width="19" style="149" customWidth="1"/>
    <col min="16109" max="16109" width="7.140625" style="149" customWidth="1"/>
    <col min="16110" max="16110" width="41.28515625" style="149" customWidth="1"/>
    <col min="16111" max="16112" width="9" style="149" customWidth="1"/>
    <col min="16113" max="16113" width="10.5703125" style="149" customWidth="1"/>
    <col min="16114" max="16114" width="9.42578125" style="149" customWidth="1"/>
    <col min="16115" max="16115" width="9.85546875" style="149" customWidth="1"/>
    <col min="16116" max="16116" width="10.5703125" style="149" customWidth="1"/>
    <col min="16117" max="16118" width="9.42578125" style="149" customWidth="1"/>
    <col min="16119" max="16119" width="10.5703125" style="149" customWidth="1"/>
    <col min="16120" max="16121" width="9" style="149" customWidth="1"/>
    <col min="16122" max="16122" width="10.5703125" style="149" customWidth="1"/>
    <col min="16123" max="16124" width="9.42578125" style="149" customWidth="1"/>
    <col min="16125" max="16125" width="10.5703125" style="149" customWidth="1"/>
    <col min="16126" max="16126" width="9.42578125" style="149" customWidth="1"/>
    <col min="16127" max="16127" width="9.85546875" style="149" customWidth="1"/>
    <col min="16128" max="16128" width="10.5703125" style="149" customWidth="1"/>
    <col min="16129" max="16129" width="9" style="149" customWidth="1"/>
    <col min="16130" max="16130" width="9.85546875" style="149" customWidth="1"/>
    <col min="16131" max="16131" width="12" style="149" customWidth="1"/>
    <col min="16132" max="16384" width="10.7109375" style="149"/>
  </cols>
  <sheetData>
    <row r="1" spans="1:20" x14ac:dyDescent="0.2">
      <c r="A1" s="166" t="s">
        <v>1177</v>
      </c>
    </row>
    <row r="2" spans="1:20" ht="18" customHeight="1" x14ac:dyDescent="0.2">
      <c r="A2" s="383" t="s">
        <v>1819</v>
      </c>
      <c r="D2" s="199"/>
      <c r="Q2" s="457"/>
    </row>
    <row r="3" spans="1:20" ht="18" customHeight="1" x14ac:dyDescent="0.2">
      <c r="A3" s="117" t="s">
        <v>3942</v>
      </c>
      <c r="Q3" s="457"/>
    </row>
    <row r="4" spans="1:20" s="13" customFormat="1" ht="15" x14ac:dyDescent="0.2">
      <c r="A4" s="283"/>
      <c r="B4" s="2676" t="s">
        <v>933</v>
      </c>
      <c r="C4" s="2676"/>
      <c r="D4" s="2676"/>
      <c r="E4" s="2676"/>
      <c r="F4" s="2676"/>
      <c r="G4" s="2676"/>
      <c r="H4" s="2676"/>
      <c r="I4" s="2676"/>
      <c r="J4" s="2676"/>
      <c r="K4" s="2676"/>
      <c r="L4" s="2684"/>
      <c r="M4" s="2676"/>
      <c r="N4" s="2676"/>
      <c r="O4" s="2685"/>
      <c r="P4" s="2685"/>
      <c r="Q4" s="2685"/>
      <c r="R4" s="2685"/>
      <c r="S4" s="2685"/>
      <c r="T4" s="2685"/>
    </row>
    <row r="5" spans="1:20" s="13" customFormat="1" ht="31.5" customHeight="1" x14ac:dyDescent="0.2">
      <c r="B5" s="582">
        <v>2011</v>
      </c>
      <c r="C5" s="582">
        <v>2012</v>
      </c>
      <c r="D5" s="582">
        <v>2013</v>
      </c>
      <c r="E5" s="582">
        <v>2014</v>
      </c>
      <c r="F5" s="582">
        <v>2015</v>
      </c>
      <c r="G5" s="582">
        <v>2016</v>
      </c>
      <c r="H5" s="582">
        <v>2017</v>
      </c>
      <c r="I5" s="582">
        <v>2018</v>
      </c>
      <c r="J5" s="582">
        <v>2019</v>
      </c>
      <c r="K5" s="582">
        <v>2020</v>
      </c>
      <c r="L5" s="2139">
        <v>2021</v>
      </c>
      <c r="M5" s="1217" t="s">
        <v>3714</v>
      </c>
      <c r="N5" s="1217" t="s">
        <v>3715</v>
      </c>
      <c r="O5" s="116"/>
      <c r="P5" s="116"/>
      <c r="Q5" s="116"/>
      <c r="R5" s="116"/>
      <c r="S5" s="116"/>
      <c r="T5" s="116"/>
    </row>
    <row r="6" spans="1:20" s="13" customFormat="1" ht="15" x14ac:dyDescent="0.2">
      <c r="A6" s="1317" t="s">
        <v>690</v>
      </c>
      <c r="B6" s="294">
        <f>'Alumnado Activo por sexo'!B7+'Alumnado Activo por sexo'!M7</f>
        <v>59</v>
      </c>
      <c r="C6" s="294">
        <f>'Alumnado Activo por sexo'!C7+'Alumnado Activo por sexo'!N7</f>
        <v>81</v>
      </c>
      <c r="D6" s="294">
        <f>'Alumnado Activo por sexo'!D7+'Alumnado Activo por sexo'!O7</f>
        <v>125</v>
      </c>
      <c r="E6" s="294">
        <f>'Alumnado Activo por sexo'!E7+'Alumnado Activo por sexo'!P7</f>
        <v>138</v>
      </c>
      <c r="F6" s="295">
        <f>'Alumnado Activo por sexo'!F7+'Alumnado Activo por sexo'!Q7</f>
        <v>172</v>
      </c>
      <c r="G6" s="293">
        <f>'Alumnado Activo por sexo'!G7+'Alumnado Activo por sexo'!R7</f>
        <v>178</v>
      </c>
      <c r="H6" s="293">
        <v>208</v>
      </c>
      <c r="I6" s="293">
        <v>212</v>
      </c>
      <c r="J6" s="293">
        <v>219</v>
      </c>
      <c r="K6" s="293">
        <v>206</v>
      </c>
      <c r="L6" s="2140">
        <v>195</v>
      </c>
      <c r="M6" s="549">
        <f>L6/K6</f>
        <v>0.94660194174757284</v>
      </c>
      <c r="N6" s="549">
        <f>L6/J6</f>
        <v>0.8904109589041096</v>
      </c>
      <c r="O6" s="134"/>
      <c r="P6" s="134"/>
      <c r="Q6" s="134"/>
      <c r="R6" s="134"/>
      <c r="S6" s="134"/>
      <c r="T6" s="134"/>
    </row>
    <row r="7" spans="1:20" s="13" customFormat="1" ht="15" x14ac:dyDescent="0.2">
      <c r="A7" s="1317" t="s">
        <v>1509</v>
      </c>
      <c r="B7" s="294"/>
      <c r="C7" s="294"/>
      <c r="D7" s="294"/>
      <c r="E7" s="294"/>
      <c r="F7" s="295"/>
      <c r="G7" s="293"/>
      <c r="H7" s="293">
        <v>59</v>
      </c>
      <c r="I7" s="293">
        <v>92</v>
      </c>
      <c r="J7" s="293">
        <v>131</v>
      </c>
      <c r="K7" s="293">
        <v>155</v>
      </c>
      <c r="L7" s="2140">
        <v>195</v>
      </c>
      <c r="M7" s="549">
        <f t="shared" ref="M7:M21" si="0">L7/K7</f>
        <v>1.2580645161290323</v>
      </c>
      <c r="N7" s="549">
        <f t="shared" ref="N7:N21" si="1">L7/J7</f>
        <v>1.4885496183206106</v>
      </c>
      <c r="O7" s="134"/>
      <c r="P7" s="134"/>
      <c r="Q7" s="134"/>
      <c r="R7" s="134"/>
      <c r="S7" s="134"/>
      <c r="T7" s="134"/>
    </row>
    <row r="8" spans="1:20" s="13" customFormat="1" ht="15" x14ac:dyDescent="0.2">
      <c r="A8" s="1317" t="s">
        <v>1951</v>
      </c>
      <c r="B8" s="294"/>
      <c r="C8" s="294"/>
      <c r="D8" s="294"/>
      <c r="E8" s="294"/>
      <c r="F8" s="295"/>
      <c r="G8" s="293"/>
      <c r="H8" s="293"/>
      <c r="I8" s="293">
        <v>28</v>
      </c>
      <c r="J8" s="293">
        <v>73</v>
      </c>
      <c r="K8" s="293">
        <v>116</v>
      </c>
      <c r="L8" s="2140">
        <v>153</v>
      </c>
      <c r="M8" s="549">
        <f t="shared" si="0"/>
        <v>1.3189655172413792</v>
      </c>
      <c r="N8" s="549">
        <f t="shared" si="1"/>
        <v>2.095890410958904</v>
      </c>
      <c r="O8" s="134"/>
      <c r="P8" s="134"/>
      <c r="Q8" s="134"/>
      <c r="R8" s="134"/>
      <c r="S8" s="134"/>
      <c r="T8" s="134"/>
    </row>
    <row r="9" spans="1:20" s="13" customFormat="1" ht="15" customHeight="1" x14ac:dyDescent="0.2">
      <c r="A9" s="1317" t="s">
        <v>692</v>
      </c>
      <c r="B9" s="294">
        <f>'Alumnado Activo por sexo'!B10+'Alumnado Activo por sexo'!M10</f>
        <v>55</v>
      </c>
      <c r="C9" s="294">
        <f>'Alumnado Activo por sexo'!C10+'Alumnado Activo por sexo'!N10</f>
        <v>74</v>
      </c>
      <c r="D9" s="294">
        <f>'Alumnado Activo por sexo'!D10+'Alumnado Activo por sexo'!O10</f>
        <v>113</v>
      </c>
      <c r="E9" s="294">
        <f>'Alumnado Activo por sexo'!E10+'Alumnado Activo por sexo'!P10</f>
        <v>149</v>
      </c>
      <c r="F9" s="295">
        <f>'Alumnado Activo por sexo'!F10+'Alumnado Activo por sexo'!Q10</f>
        <v>203</v>
      </c>
      <c r="G9" s="293">
        <f>'Alumnado Activo por sexo'!G10+'Alumnado Activo por sexo'!R10</f>
        <v>245</v>
      </c>
      <c r="H9" s="293">
        <v>266</v>
      </c>
      <c r="I9" s="293">
        <v>240</v>
      </c>
      <c r="J9" s="293">
        <v>236</v>
      </c>
      <c r="K9" s="293">
        <v>252</v>
      </c>
      <c r="L9" s="2140">
        <v>249</v>
      </c>
      <c r="M9" s="549">
        <f t="shared" si="0"/>
        <v>0.98809523809523814</v>
      </c>
      <c r="N9" s="549">
        <f t="shared" si="1"/>
        <v>1.0550847457627119</v>
      </c>
      <c r="O9" s="134"/>
      <c r="P9" s="134"/>
      <c r="Q9" s="134"/>
      <c r="R9" s="134"/>
      <c r="S9" s="134"/>
      <c r="T9" s="134"/>
    </row>
    <row r="10" spans="1:20" s="13" customFormat="1" ht="15" customHeight="1" x14ac:dyDescent="0.2">
      <c r="A10" s="1317" t="s">
        <v>1510</v>
      </c>
      <c r="B10" s="294"/>
      <c r="C10" s="294"/>
      <c r="D10" s="294"/>
      <c r="E10" s="294"/>
      <c r="F10" s="295"/>
      <c r="G10" s="293"/>
      <c r="H10" s="293">
        <v>31</v>
      </c>
      <c r="I10" s="293">
        <v>68</v>
      </c>
      <c r="J10" s="293">
        <v>95</v>
      </c>
      <c r="K10" s="293">
        <v>130</v>
      </c>
      <c r="L10" s="2140">
        <v>162</v>
      </c>
      <c r="M10" s="549">
        <f t="shared" si="0"/>
        <v>1.2461538461538462</v>
      </c>
      <c r="N10" s="549">
        <f t="shared" si="1"/>
        <v>1.7052631578947368</v>
      </c>
      <c r="O10" s="134"/>
      <c r="P10" s="134"/>
      <c r="Q10" s="134"/>
      <c r="R10" s="134"/>
      <c r="S10" s="134"/>
      <c r="T10" s="134"/>
    </row>
    <row r="11" spans="1:20" s="13" customFormat="1" ht="15" customHeight="1" x14ac:dyDescent="0.2">
      <c r="A11" s="1317" t="s">
        <v>1953</v>
      </c>
      <c r="B11" s="294"/>
      <c r="C11" s="294"/>
      <c r="D11" s="294"/>
      <c r="E11" s="294"/>
      <c r="F11" s="295"/>
      <c r="G11" s="293"/>
      <c r="H11" s="293"/>
      <c r="I11" s="293">
        <v>27</v>
      </c>
      <c r="J11" s="293">
        <v>68</v>
      </c>
      <c r="K11" s="293">
        <v>99</v>
      </c>
      <c r="L11" s="2140">
        <v>131</v>
      </c>
      <c r="M11" s="549">
        <f t="shared" si="0"/>
        <v>1.3232323232323233</v>
      </c>
      <c r="N11" s="549">
        <f t="shared" si="1"/>
        <v>1.9264705882352942</v>
      </c>
      <c r="O11" s="134"/>
      <c r="P11" s="134"/>
      <c r="Q11" s="134"/>
      <c r="R11" s="134"/>
      <c r="S11" s="134"/>
      <c r="T11" s="134"/>
    </row>
    <row r="12" spans="1:20" s="13" customFormat="1" ht="15" x14ac:dyDescent="0.2">
      <c r="A12" s="1317" t="s">
        <v>691</v>
      </c>
      <c r="B12" s="2132"/>
      <c r="C12" s="2132"/>
      <c r="D12" s="294">
        <f>'Alumnado Activo por sexo'!D13+'Alumnado Activo por sexo'!O13</f>
        <v>18</v>
      </c>
      <c r="E12" s="294">
        <f>'Alumnado Activo por sexo'!E13+'Alumnado Activo por sexo'!P13</f>
        <v>34</v>
      </c>
      <c r="F12" s="295">
        <f>'Alumnado Activo por sexo'!F13+'Alumnado Activo por sexo'!Q13</f>
        <v>48</v>
      </c>
      <c r="G12" s="293">
        <v>71</v>
      </c>
      <c r="H12" s="293">
        <v>87</v>
      </c>
      <c r="I12" s="293">
        <v>101</v>
      </c>
      <c r="J12" s="293">
        <v>113</v>
      </c>
      <c r="K12" s="293">
        <v>129</v>
      </c>
      <c r="L12" s="2140">
        <v>128</v>
      </c>
      <c r="M12" s="549">
        <f t="shared" si="0"/>
        <v>0.99224806201550386</v>
      </c>
      <c r="N12" s="549">
        <f t="shared" si="1"/>
        <v>1.1327433628318584</v>
      </c>
      <c r="O12" s="134"/>
      <c r="P12" s="134"/>
      <c r="Q12" s="134"/>
      <c r="R12" s="134"/>
      <c r="S12" s="134"/>
      <c r="T12" s="134"/>
    </row>
    <row r="13" spans="1:20" s="13" customFormat="1" ht="15" x14ac:dyDescent="0.2">
      <c r="A13" s="1317" t="s">
        <v>225</v>
      </c>
      <c r="B13" s="294">
        <f>'Alumnado Activo por sexo'!B14+'Alumnado Activo por sexo'!M14</f>
        <v>57</v>
      </c>
      <c r="C13" s="294">
        <f>'Alumnado Activo por sexo'!C14+'Alumnado Activo por sexo'!N14</f>
        <v>81</v>
      </c>
      <c r="D13" s="294">
        <f>'Alumnado Activo por sexo'!D14+'Alumnado Activo por sexo'!O14</f>
        <v>120</v>
      </c>
      <c r="E13" s="294">
        <f>'Alumnado Activo por sexo'!E14+'Alumnado Activo por sexo'!P14</f>
        <v>142</v>
      </c>
      <c r="F13" s="295">
        <f>'Alumnado Activo por sexo'!F14+'Alumnado Activo por sexo'!Q14</f>
        <v>163</v>
      </c>
      <c r="G13" s="293">
        <f>'Alumnado Activo por sexo'!G14+'Alumnado Activo por sexo'!R14</f>
        <v>177</v>
      </c>
      <c r="H13" s="293">
        <v>210</v>
      </c>
      <c r="I13" s="293">
        <v>195</v>
      </c>
      <c r="J13" s="293">
        <v>204</v>
      </c>
      <c r="K13" s="293">
        <v>241</v>
      </c>
      <c r="L13" s="2140">
        <v>247</v>
      </c>
      <c r="M13" s="549">
        <f t="shared" si="0"/>
        <v>1.0248962655601659</v>
      </c>
      <c r="N13" s="549">
        <f t="shared" si="1"/>
        <v>1.2107843137254901</v>
      </c>
      <c r="O13" s="134"/>
      <c r="P13" s="134"/>
      <c r="Q13" s="134"/>
      <c r="R13" s="134"/>
      <c r="S13" s="134"/>
      <c r="T13" s="134"/>
    </row>
    <row r="14" spans="1:20" s="13" customFormat="1" ht="15" x14ac:dyDescent="0.2">
      <c r="A14" s="1317" t="s">
        <v>1952</v>
      </c>
      <c r="B14" s="294"/>
      <c r="C14" s="294"/>
      <c r="D14" s="294"/>
      <c r="E14" s="294"/>
      <c r="F14" s="295"/>
      <c r="G14" s="293"/>
      <c r="H14" s="293"/>
      <c r="I14" s="293">
        <v>56</v>
      </c>
      <c r="J14" s="293">
        <v>71</v>
      </c>
      <c r="K14" s="293">
        <v>113</v>
      </c>
      <c r="L14" s="2140">
        <v>142</v>
      </c>
      <c r="M14" s="549">
        <f t="shared" si="0"/>
        <v>1.2566371681415929</v>
      </c>
      <c r="N14" s="549">
        <f t="shared" si="1"/>
        <v>2</v>
      </c>
      <c r="O14" s="134"/>
      <c r="P14" s="134"/>
      <c r="Q14" s="134"/>
      <c r="R14" s="134"/>
      <c r="S14" s="134"/>
      <c r="T14" s="134"/>
    </row>
    <row r="15" spans="1:20" s="13" customFormat="1" ht="15" x14ac:dyDescent="0.2">
      <c r="A15" s="157" t="str">
        <f>'Matrícula por sexo'!A17</f>
        <v>Fuente: Elaborado con base en el Archivo General de Alumnos, Dirección de Sistemas Escolares, Departamento de Registro Escolar. Octava semana del trimestre 21-Otoño.</v>
      </c>
      <c r="B15" s="284"/>
      <c r="C15" s="284"/>
      <c r="D15" s="284"/>
      <c r="E15" s="284"/>
      <c r="F15" s="284"/>
      <c r="G15" s="284"/>
      <c r="H15" s="284"/>
      <c r="I15" s="284"/>
      <c r="J15" s="284"/>
      <c r="K15" s="284"/>
      <c r="L15" s="134"/>
      <c r="M15" s="285"/>
      <c r="N15" s="285"/>
      <c r="O15" s="134"/>
      <c r="P15" s="134"/>
      <c r="Q15" s="134"/>
      <c r="R15" s="134"/>
      <c r="S15" s="134"/>
      <c r="T15" s="134"/>
    </row>
    <row r="16" spans="1:20" s="13" customFormat="1" ht="15" customHeight="1" x14ac:dyDescent="0.2">
      <c r="A16" s="1317" t="s">
        <v>1205</v>
      </c>
      <c r="B16" s="294">
        <f t="shared" ref="B16:G16" si="2">B6</f>
        <v>59</v>
      </c>
      <c r="C16" s="294">
        <f t="shared" si="2"/>
        <v>81</v>
      </c>
      <c r="D16" s="294">
        <f t="shared" si="2"/>
        <v>125</v>
      </c>
      <c r="E16" s="294">
        <f t="shared" si="2"/>
        <v>138</v>
      </c>
      <c r="F16" s="295">
        <f t="shared" si="2"/>
        <v>172</v>
      </c>
      <c r="G16" s="293">
        <f t="shared" si="2"/>
        <v>178</v>
      </c>
      <c r="H16" s="293">
        <f>SUM(H6:H7)</f>
        <v>267</v>
      </c>
      <c r="I16" s="293">
        <f>SUM(I6:I8)</f>
        <v>332</v>
      </c>
      <c r="J16" s="293">
        <f>SUM(J6:J8)</f>
        <v>423</v>
      </c>
      <c r="K16" s="293">
        <f>SUM(K6:K8)</f>
        <v>477</v>
      </c>
      <c r="L16" s="2140">
        <f>SUM(L6:L8)</f>
        <v>543</v>
      </c>
      <c r="M16" s="549">
        <f t="shared" si="0"/>
        <v>1.1383647798742138</v>
      </c>
      <c r="N16" s="549">
        <f t="shared" si="1"/>
        <v>1.2836879432624113</v>
      </c>
      <c r="O16" s="134"/>
      <c r="P16" s="134"/>
      <c r="Q16" s="134"/>
      <c r="R16" s="134"/>
      <c r="S16" s="134"/>
      <c r="T16" s="134"/>
    </row>
    <row r="17" spans="1:30" s="13" customFormat="1" ht="15" x14ac:dyDescent="0.2">
      <c r="A17" s="1317" t="s">
        <v>1206</v>
      </c>
      <c r="B17" s="294">
        <f t="shared" ref="B17:G17" si="3">B9</f>
        <v>55</v>
      </c>
      <c r="C17" s="294">
        <f t="shared" si="3"/>
        <v>74</v>
      </c>
      <c r="D17" s="294">
        <f t="shared" si="3"/>
        <v>113</v>
      </c>
      <c r="E17" s="294">
        <f t="shared" si="3"/>
        <v>149</v>
      </c>
      <c r="F17" s="295">
        <f t="shared" si="3"/>
        <v>203</v>
      </c>
      <c r="G17" s="293">
        <f t="shared" si="3"/>
        <v>245</v>
      </c>
      <c r="H17" s="293">
        <f>SUM(H9:H10)</f>
        <v>297</v>
      </c>
      <c r="I17" s="293">
        <f>SUM(I9:I11)</f>
        <v>335</v>
      </c>
      <c r="J17" s="293">
        <f>SUM(J9:J11)</f>
        <v>399</v>
      </c>
      <c r="K17" s="293">
        <f>SUM(K9:K11)</f>
        <v>481</v>
      </c>
      <c r="L17" s="2140">
        <f>SUM(L9:L11)</f>
        <v>542</v>
      </c>
      <c r="M17" s="549">
        <f t="shared" si="0"/>
        <v>1.1268191268191268</v>
      </c>
      <c r="N17" s="549">
        <f t="shared" si="1"/>
        <v>1.3583959899749374</v>
      </c>
      <c r="O17" s="134"/>
      <c r="P17" s="134"/>
      <c r="Q17" s="134"/>
      <c r="R17" s="134"/>
      <c r="S17" s="134"/>
      <c r="T17" s="134"/>
    </row>
    <row r="18" spans="1:30" s="13" customFormat="1" ht="15" x14ac:dyDescent="0.2">
      <c r="A18" s="1317" t="s">
        <v>1207</v>
      </c>
      <c r="B18" s="294">
        <f t="shared" ref="B18:G18" si="4">B13+B12</f>
        <v>57</v>
      </c>
      <c r="C18" s="2132">
        <f t="shared" si="4"/>
        <v>81</v>
      </c>
      <c r="D18" s="294">
        <f t="shared" si="4"/>
        <v>138</v>
      </c>
      <c r="E18" s="294">
        <f t="shared" si="4"/>
        <v>176</v>
      </c>
      <c r="F18" s="295">
        <f t="shared" si="4"/>
        <v>211</v>
      </c>
      <c r="G18" s="293">
        <f t="shared" si="4"/>
        <v>248</v>
      </c>
      <c r="H18" s="293">
        <f>SUM(H12:H13)</f>
        <v>297</v>
      </c>
      <c r="I18" s="293">
        <f>SUM(I12:I14)</f>
        <v>352</v>
      </c>
      <c r="J18" s="293">
        <f>SUM(J12:J14)</f>
        <v>388</v>
      </c>
      <c r="K18" s="293">
        <f>SUM(K12:K14)</f>
        <v>483</v>
      </c>
      <c r="L18" s="2140">
        <f>SUM(L12:L14)</f>
        <v>517</v>
      </c>
      <c r="M18" s="549">
        <f t="shared" si="0"/>
        <v>1.0703933747412009</v>
      </c>
      <c r="N18" s="549">
        <f t="shared" si="1"/>
        <v>1.3324742268041236</v>
      </c>
      <c r="O18" s="134"/>
      <c r="P18" s="134"/>
      <c r="Q18" s="134"/>
      <c r="R18" s="134"/>
      <c r="S18" s="134"/>
      <c r="T18" s="134"/>
    </row>
    <row r="19" spans="1:30" s="13" customFormat="1" ht="15" x14ac:dyDescent="0.2">
      <c r="A19" s="1317" t="s">
        <v>363</v>
      </c>
      <c r="B19" s="294">
        <f t="shared" ref="B19:H19" si="5">SUM(B16:B18)</f>
        <v>171</v>
      </c>
      <c r="C19" s="294">
        <f t="shared" si="5"/>
        <v>236</v>
      </c>
      <c r="D19" s="294">
        <f t="shared" si="5"/>
        <v>376</v>
      </c>
      <c r="E19" s="294">
        <f t="shared" si="5"/>
        <v>463</v>
      </c>
      <c r="F19" s="294">
        <f t="shared" si="5"/>
        <v>586</v>
      </c>
      <c r="G19" s="293">
        <f t="shared" si="5"/>
        <v>671</v>
      </c>
      <c r="H19" s="293">
        <f t="shared" si="5"/>
        <v>861</v>
      </c>
      <c r="I19" s="293">
        <f>SUM(I16:I18)</f>
        <v>1019</v>
      </c>
      <c r="J19" s="293">
        <f>SUM(J16:J18)</f>
        <v>1210</v>
      </c>
      <c r="K19" s="293">
        <f>SUM(K16:K18)</f>
        <v>1441</v>
      </c>
      <c r="L19" s="2140">
        <f>SUM(L16:L18)</f>
        <v>1602</v>
      </c>
      <c r="M19" s="549">
        <f t="shared" si="0"/>
        <v>1.1117279666897988</v>
      </c>
      <c r="N19" s="549">
        <f t="shared" si="1"/>
        <v>1.3239669421487603</v>
      </c>
      <c r="O19" s="134"/>
      <c r="P19" s="134"/>
      <c r="Q19" s="134"/>
      <c r="R19" s="134"/>
      <c r="S19" s="134"/>
      <c r="T19" s="134"/>
    </row>
    <row r="20" spans="1:30" s="280" customFormat="1" ht="9" customHeight="1" x14ac:dyDescent="0.2">
      <c r="A20" s="281"/>
      <c r="B20" s="286"/>
      <c r="C20" s="286"/>
      <c r="D20" s="286"/>
      <c r="E20" s="286"/>
      <c r="F20" s="286"/>
      <c r="G20" s="286"/>
      <c r="H20" s="286"/>
      <c r="I20" s="286"/>
      <c r="J20" s="286"/>
      <c r="K20" s="286"/>
      <c r="L20" s="286"/>
      <c r="M20" s="286"/>
      <c r="N20" s="286"/>
      <c r="O20" s="286"/>
      <c r="P20" s="286"/>
      <c r="Q20" s="286"/>
      <c r="R20" s="286"/>
      <c r="S20" s="286"/>
      <c r="T20" s="286"/>
      <c r="U20" s="287"/>
      <c r="V20" s="287"/>
      <c r="W20" s="287"/>
      <c r="X20" s="287"/>
      <c r="Y20" s="159"/>
    </row>
    <row r="21" spans="1:30" s="13" customFormat="1" ht="15" x14ac:dyDescent="0.2">
      <c r="A21" s="544" t="s">
        <v>363</v>
      </c>
      <c r="B21" s="294">
        <f t="shared" ref="B21:H21" si="6">B19</f>
        <v>171</v>
      </c>
      <c r="C21" s="294">
        <f t="shared" si="6"/>
        <v>236</v>
      </c>
      <c r="D21" s="294">
        <f t="shared" si="6"/>
        <v>376</v>
      </c>
      <c r="E21" s="294">
        <f t="shared" si="6"/>
        <v>463</v>
      </c>
      <c r="F21" s="295">
        <f t="shared" si="6"/>
        <v>586</v>
      </c>
      <c r="G21" s="293">
        <f t="shared" si="6"/>
        <v>671</v>
      </c>
      <c r="H21" s="293">
        <f t="shared" si="6"/>
        <v>861</v>
      </c>
      <c r="I21" s="293">
        <f>SUM(I16:I18)</f>
        <v>1019</v>
      </c>
      <c r="J21" s="293">
        <f>SUM(J16:J18)</f>
        <v>1210</v>
      </c>
      <c r="K21" s="293">
        <f>SUM(K16:K18)</f>
        <v>1441</v>
      </c>
      <c r="L21" s="2140">
        <f>SUM(L16:L18)</f>
        <v>1602</v>
      </c>
      <c r="M21" s="549">
        <f t="shared" si="0"/>
        <v>1.1117279666897988</v>
      </c>
      <c r="N21" s="549">
        <f t="shared" si="1"/>
        <v>1.3239669421487603</v>
      </c>
      <c r="O21" s="134"/>
      <c r="P21" s="134"/>
      <c r="Q21" s="134"/>
      <c r="R21" s="134"/>
      <c r="S21" s="134"/>
      <c r="T21" s="134"/>
      <c r="Z21" s="283"/>
      <c r="AA21" s="283"/>
      <c r="AB21" s="283"/>
      <c r="AC21" s="283"/>
      <c r="AD21" s="283"/>
    </row>
    <row r="22" spans="1:30" s="280" customFormat="1" ht="20.25" customHeight="1" x14ac:dyDescent="0.2">
      <c r="A22" s="136"/>
      <c r="B22" s="284"/>
      <c r="C22" s="284"/>
      <c r="D22" s="284"/>
      <c r="E22" s="284"/>
      <c r="F22" s="284"/>
      <c r="G22" s="284"/>
      <c r="H22" s="284"/>
      <c r="I22" s="287"/>
      <c r="J22" s="287"/>
      <c r="K22" s="287"/>
      <c r="L22" s="285"/>
      <c r="M22" s="285"/>
    </row>
    <row r="23" spans="1:30" s="289" customFormat="1" ht="15" x14ac:dyDescent="0.2">
      <c r="A23" s="281"/>
      <c r="B23" s="2686" t="s">
        <v>892</v>
      </c>
      <c r="C23" s="2687"/>
      <c r="D23" s="2687"/>
      <c r="E23" s="2687"/>
      <c r="F23" s="2687"/>
      <c r="G23" s="2687"/>
      <c r="H23" s="2687"/>
      <c r="I23" s="2687"/>
      <c r="J23" s="2687"/>
      <c r="K23" s="2687"/>
      <c r="L23" s="2688"/>
      <c r="M23" s="287"/>
      <c r="N23" s="287"/>
      <c r="O23" s="287"/>
      <c r="P23" s="287"/>
      <c r="Q23" s="287"/>
      <c r="R23" s="287"/>
      <c r="S23" s="290"/>
    </row>
    <row r="24" spans="1:30" s="13" customFormat="1" ht="15" x14ac:dyDescent="0.2">
      <c r="A24" s="543" t="s">
        <v>1205</v>
      </c>
      <c r="B24" s="294">
        <v>1</v>
      </c>
      <c r="C24" s="294">
        <v>1</v>
      </c>
      <c r="D24" s="294">
        <v>1</v>
      </c>
      <c r="E24" s="294">
        <v>1</v>
      </c>
      <c r="F24" s="295">
        <v>1</v>
      </c>
      <c r="G24" s="293">
        <v>1</v>
      </c>
      <c r="H24" s="293">
        <v>2</v>
      </c>
      <c r="I24" s="293">
        <v>3</v>
      </c>
      <c r="J24" s="293">
        <v>3</v>
      </c>
      <c r="K24" s="293">
        <v>3</v>
      </c>
      <c r="L24" s="2140">
        <v>3</v>
      </c>
      <c r="M24" s="291"/>
      <c r="N24" s="291"/>
      <c r="O24" s="291"/>
      <c r="P24" s="291"/>
      <c r="Q24" s="287"/>
      <c r="R24" s="287"/>
      <c r="S24" s="282"/>
    </row>
    <row r="25" spans="1:30" s="13" customFormat="1" ht="15" customHeight="1" x14ac:dyDescent="0.2">
      <c r="A25" s="543" t="s">
        <v>1206</v>
      </c>
      <c r="B25" s="294">
        <v>1</v>
      </c>
      <c r="C25" s="294">
        <v>1</v>
      </c>
      <c r="D25" s="294">
        <v>1</v>
      </c>
      <c r="E25" s="294">
        <v>1</v>
      </c>
      <c r="F25" s="295">
        <v>1</v>
      </c>
      <c r="G25" s="293">
        <v>1</v>
      </c>
      <c r="H25" s="293">
        <v>2</v>
      </c>
      <c r="I25" s="293">
        <v>3</v>
      </c>
      <c r="J25" s="293">
        <v>3</v>
      </c>
      <c r="K25" s="293">
        <v>3</v>
      </c>
      <c r="L25" s="2140">
        <v>3</v>
      </c>
      <c r="M25" s="291"/>
      <c r="N25" s="291"/>
      <c r="O25" s="291"/>
      <c r="P25" s="291"/>
      <c r="Q25" s="287"/>
      <c r="R25" s="287"/>
      <c r="S25" s="282"/>
    </row>
    <row r="26" spans="1:30" s="13" customFormat="1" ht="15" customHeight="1" x14ac:dyDescent="0.2">
      <c r="A26" s="543" t="s">
        <v>1207</v>
      </c>
      <c r="B26" s="294">
        <v>1</v>
      </c>
      <c r="C26" s="294">
        <v>1</v>
      </c>
      <c r="D26" s="294">
        <v>2</v>
      </c>
      <c r="E26" s="294">
        <v>2</v>
      </c>
      <c r="F26" s="295">
        <v>2</v>
      </c>
      <c r="G26" s="293">
        <v>2</v>
      </c>
      <c r="H26" s="293">
        <v>2</v>
      </c>
      <c r="I26" s="293">
        <v>3</v>
      </c>
      <c r="J26" s="293">
        <v>3</v>
      </c>
      <c r="K26" s="293">
        <v>3</v>
      </c>
      <c r="L26" s="2140">
        <v>3</v>
      </c>
      <c r="M26" s="291"/>
      <c r="N26" s="291"/>
      <c r="O26" s="291"/>
      <c r="P26" s="291"/>
      <c r="Q26" s="287"/>
      <c r="R26" s="287"/>
      <c r="S26" s="282"/>
    </row>
    <row r="27" spans="1:30" s="280" customFormat="1" ht="15" x14ac:dyDescent="0.2">
      <c r="A27" s="544" t="s">
        <v>363</v>
      </c>
      <c r="B27" s="294">
        <v>3</v>
      </c>
      <c r="C27" s="294">
        <v>3</v>
      </c>
      <c r="D27" s="294">
        <v>4</v>
      </c>
      <c r="E27" s="294">
        <v>4</v>
      </c>
      <c r="F27" s="295">
        <v>4</v>
      </c>
      <c r="G27" s="293">
        <v>4</v>
      </c>
      <c r="H27" s="293">
        <f>Matrícula!I45</f>
        <v>6</v>
      </c>
      <c r="I27" s="293">
        <f>Matrícula!J45</f>
        <v>9</v>
      </c>
      <c r="J27" s="293">
        <f>SUM(J24:J26)</f>
        <v>9</v>
      </c>
      <c r="K27" s="293">
        <f>SUM(K24:K26)</f>
        <v>9</v>
      </c>
      <c r="L27" s="2140">
        <v>9</v>
      </c>
      <c r="M27" s="285"/>
    </row>
    <row r="28" spans="1:30" s="13" customFormat="1" ht="15" customHeight="1" x14ac:dyDescent="0.2">
      <c r="A28" s="136"/>
      <c r="B28" s="284"/>
      <c r="C28" s="284"/>
      <c r="D28" s="284"/>
      <c r="E28" s="284"/>
      <c r="F28" s="284"/>
      <c r="G28" s="284"/>
      <c r="H28" s="284"/>
      <c r="I28" s="284"/>
      <c r="J28" s="284"/>
      <c r="K28" s="284"/>
      <c r="L28" s="134"/>
      <c r="M28" s="291"/>
      <c r="N28" s="291"/>
      <c r="O28" s="291"/>
      <c r="P28" s="291"/>
      <c r="Q28" s="287"/>
      <c r="R28" s="287"/>
      <c r="S28" s="282"/>
    </row>
    <row r="29" spans="1:30" s="13" customFormat="1" ht="15" customHeight="1" x14ac:dyDescent="0.2">
      <c r="A29" s="281"/>
      <c r="B29" s="2686" t="s">
        <v>934</v>
      </c>
      <c r="C29" s="2687"/>
      <c r="D29" s="2687"/>
      <c r="E29" s="2687"/>
      <c r="F29" s="2687"/>
      <c r="G29" s="2687"/>
      <c r="H29" s="2687"/>
      <c r="I29" s="2687"/>
      <c r="J29" s="2687"/>
      <c r="K29" s="2687"/>
      <c r="L29" s="2688"/>
      <c r="M29" s="291"/>
      <c r="N29" s="291"/>
      <c r="O29" s="291"/>
      <c r="P29" s="291"/>
      <c r="Q29" s="287"/>
      <c r="R29" s="287"/>
      <c r="S29" s="282"/>
    </row>
    <row r="30" spans="1:30" s="13" customFormat="1" ht="15" x14ac:dyDescent="0.2">
      <c r="A30" s="543" t="s">
        <v>1205</v>
      </c>
      <c r="B30" s="294">
        <f t="shared" ref="B30:J32" si="7">B16/B24</f>
        <v>59</v>
      </c>
      <c r="C30" s="294">
        <f t="shared" si="7"/>
        <v>81</v>
      </c>
      <c r="D30" s="294">
        <f t="shared" si="7"/>
        <v>125</v>
      </c>
      <c r="E30" s="294">
        <f t="shared" si="7"/>
        <v>138</v>
      </c>
      <c r="F30" s="295">
        <f t="shared" si="7"/>
        <v>172</v>
      </c>
      <c r="G30" s="293">
        <f t="shared" si="7"/>
        <v>178</v>
      </c>
      <c r="H30" s="293">
        <f t="shared" si="7"/>
        <v>133.5</v>
      </c>
      <c r="I30" s="293">
        <f t="shared" si="7"/>
        <v>110.66666666666667</v>
      </c>
      <c r="J30" s="293">
        <f>J16/J24</f>
        <v>141</v>
      </c>
      <c r="K30" s="293">
        <f>K16/K24</f>
        <v>159</v>
      </c>
      <c r="L30" s="2140">
        <f>L16/L24</f>
        <v>181</v>
      </c>
      <c r="Q30" s="289"/>
      <c r="R30" s="289"/>
    </row>
    <row r="31" spans="1:30" s="13" customFormat="1" ht="15" x14ac:dyDescent="0.2">
      <c r="A31" s="543" t="s">
        <v>1206</v>
      </c>
      <c r="B31" s="294">
        <f t="shared" si="7"/>
        <v>55</v>
      </c>
      <c r="C31" s="294">
        <f t="shared" si="7"/>
        <v>74</v>
      </c>
      <c r="D31" s="294">
        <f t="shared" si="7"/>
        <v>113</v>
      </c>
      <c r="E31" s="294">
        <f t="shared" si="7"/>
        <v>149</v>
      </c>
      <c r="F31" s="295">
        <f t="shared" si="7"/>
        <v>203</v>
      </c>
      <c r="G31" s="293">
        <f t="shared" si="7"/>
        <v>245</v>
      </c>
      <c r="H31" s="293">
        <f t="shared" si="7"/>
        <v>148.5</v>
      </c>
      <c r="I31" s="293">
        <f t="shared" si="7"/>
        <v>111.66666666666667</v>
      </c>
      <c r="J31" s="293">
        <f t="shared" si="7"/>
        <v>133</v>
      </c>
      <c r="K31" s="293">
        <f t="shared" ref="K31" si="8">K17/K25</f>
        <v>160.33333333333334</v>
      </c>
      <c r="L31" s="2140">
        <f t="shared" ref="L31" si="9">L17/L25</f>
        <v>180.66666666666666</v>
      </c>
    </row>
    <row r="32" spans="1:30" s="13" customFormat="1" ht="15" x14ac:dyDescent="0.2">
      <c r="A32" s="543" t="s">
        <v>1207</v>
      </c>
      <c r="B32" s="294">
        <f t="shared" si="7"/>
        <v>57</v>
      </c>
      <c r="C32" s="294">
        <f t="shared" si="7"/>
        <v>81</v>
      </c>
      <c r="D32" s="294">
        <f t="shared" si="7"/>
        <v>69</v>
      </c>
      <c r="E32" s="294">
        <f t="shared" si="7"/>
        <v>88</v>
      </c>
      <c r="F32" s="295">
        <f t="shared" si="7"/>
        <v>105.5</v>
      </c>
      <c r="G32" s="293">
        <f t="shared" si="7"/>
        <v>124</v>
      </c>
      <c r="H32" s="293">
        <f t="shared" si="7"/>
        <v>148.5</v>
      </c>
      <c r="I32" s="293">
        <f t="shared" si="7"/>
        <v>117.33333333333333</v>
      </c>
      <c r="J32" s="293">
        <f t="shared" si="7"/>
        <v>129.33333333333334</v>
      </c>
      <c r="K32" s="293">
        <f t="shared" ref="K32" si="10">K18/K26</f>
        <v>161</v>
      </c>
      <c r="L32" s="2140">
        <f t="shared" ref="L32" si="11">L18/L26</f>
        <v>172.33333333333334</v>
      </c>
    </row>
    <row r="33" spans="1:24" s="13" customFormat="1" ht="15" x14ac:dyDescent="0.2">
      <c r="A33" s="544" t="s">
        <v>363</v>
      </c>
      <c r="B33" s="294">
        <f t="shared" ref="B33:I33" si="12">B21/B27</f>
        <v>57</v>
      </c>
      <c r="C33" s="294">
        <f t="shared" si="12"/>
        <v>78.666666666666671</v>
      </c>
      <c r="D33" s="294">
        <f t="shared" si="12"/>
        <v>94</v>
      </c>
      <c r="E33" s="294">
        <f t="shared" si="12"/>
        <v>115.75</v>
      </c>
      <c r="F33" s="295">
        <f t="shared" si="12"/>
        <v>146.5</v>
      </c>
      <c r="G33" s="293">
        <f t="shared" si="12"/>
        <v>167.75</v>
      </c>
      <c r="H33" s="293">
        <f t="shared" si="12"/>
        <v>143.5</v>
      </c>
      <c r="I33" s="293">
        <f t="shared" si="12"/>
        <v>113.22222222222223</v>
      </c>
      <c r="J33" s="293">
        <f>J19/J27</f>
        <v>134.44444444444446</v>
      </c>
      <c r="K33" s="293">
        <f>K19/K27</f>
        <v>160.11111111111111</v>
      </c>
      <c r="L33" s="2140">
        <f>L19/L27</f>
        <v>178</v>
      </c>
      <c r="V33" s="282"/>
      <c r="W33" s="282"/>
      <c r="X33" s="282"/>
    </row>
    <row r="34" spans="1:24" s="151" customFormat="1" ht="14.25" x14ac:dyDescent="0.2">
      <c r="A34" s="117" t="s">
        <v>2382</v>
      </c>
      <c r="B34" s="153"/>
      <c r="C34" s="153"/>
      <c r="D34" s="35"/>
      <c r="E34" s="153"/>
      <c r="F34" s="153"/>
      <c r="G34" s="153"/>
      <c r="H34" s="153"/>
      <c r="I34" s="153"/>
      <c r="J34" s="153"/>
      <c r="K34" s="153"/>
      <c r="L34" s="153"/>
      <c r="V34" s="153"/>
      <c r="W34" s="153"/>
      <c r="X34" s="153"/>
    </row>
    <row r="36" spans="1:24" ht="13.5" thickBot="1" x14ac:dyDescent="0.25">
      <c r="A36" s="150"/>
      <c r="B36" s="149"/>
      <c r="C36" s="149"/>
      <c r="D36" s="149"/>
      <c r="E36" s="149"/>
    </row>
    <row r="37" spans="1:24" x14ac:dyDescent="0.2">
      <c r="E37" s="137"/>
    </row>
  </sheetData>
  <sheetProtection algorithmName="SHA-512" hashValue="aNF+gAAP3ogVCGL7RNCcbkScc0LH2HBSBt/CDP6XK34CvY+WIAItvyR3U8XQ2EMZPvdHXNvegZW4syq274BXjw==" saltValue="K+kB1OtA/a1mYeh4rRxeTw==" spinCount="100000" sheet="1" objects="1" scenarios="1"/>
  <mergeCells count="4">
    <mergeCell ref="B4:N4"/>
    <mergeCell ref="O4:T4"/>
    <mergeCell ref="B29:L29"/>
    <mergeCell ref="B23:L23"/>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L26"/>
  <sheetViews>
    <sheetView showGridLines="0" zoomScaleNormal="100" workbookViewId="0">
      <selection activeCell="AP39" sqref="AP39"/>
    </sheetView>
  </sheetViews>
  <sheetFormatPr baseColWidth="10" defaultColWidth="11.42578125" defaultRowHeight="15" x14ac:dyDescent="0.25"/>
  <cols>
    <col min="1" max="1" width="11.5703125" style="18" bestFit="1" customWidth="1"/>
    <col min="2" max="7" width="5.42578125" style="18" bestFit="1" customWidth="1"/>
    <col min="8" max="9" width="5" style="18" bestFit="1" customWidth="1"/>
    <col min="10" max="10" width="5.42578125" style="18" bestFit="1" customWidth="1"/>
    <col min="11" max="12" width="5" style="18" customWidth="1"/>
    <col min="13" max="18" width="5.42578125" style="18" bestFit="1" customWidth="1"/>
    <col min="19" max="22" width="5" style="18" bestFit="1" customWidth="1"/>
    <col min="23" max="23" width="5" style="18" customWidth="1"/>
    <col min="24" max="33" width="5.42578125" style="18" bestFit="1" customWidth="1"/>
    <col min="34" max="34" width="5.42578125" style="18" customWidth="1"/>
    <col min="35" max="36" width="4.42578125" style="18" bestFit="1" customWidth="1"/>
    <col min="37" max="37" width="5" style="18" bestFit="1" customWidth="1"/>
    <col min="38" max="43" width="4.42578125" style="18" bestFit="1" customWidth="1"/>
    <col min="44" max="49" width="4.5703125" style="18" bestFit="1" customWidth="1"/>
    <col min="50" max="16384" width="11.42578125" style="18"/>
  </cols>
  <sheetData>
    <row r="1" spans="1:34" s="149" customFormat="1" ht="12.75" x14ac:dyDescent="0.2">
      <c r="A1" s="166" t="s">
        <v>1177</v>
      </c>
      <c r="B1" s="154"/>
      <c r="C1" s="142"/>
    </row>
    <row r="2" spans="1:34" ht="18.75" x14ac:dyDescent="0.3">
      <c r="A2" s="384" t="s">
        <v>935</v>
      </c>
      <c r="Q2" s="151"/>
      <c r="R2" s="151"/>
      <c r="S2" s="151"/>
      <c r="T2" s="151"/>
      <c r="U2" s="151"/>
      <c r="V2" s="151"/>
      <c r="W2" s="151"/>
    </row>
    <row r="3" spans="1:34" s="149" customFormat="1" ht="18" customHeight="1" x14ac:dyDescent="0.2">
      <c r="A3" s="117" t="s">
        <v>3441</v>
      </c>
      <c r="B3" s="32"/>
      <c r="C3" s="33"/>
      <c r="D3" s="33"/>
      <c r="E3" s="33"/>
      <c r="F3" s="33"/>
      <c r="G3" s="33"/>
      <c r="H3" s="33"/>
      <c r="I3" s="33"/>
      <c r="J3" s="33"/>
      <c r="K3" s="33"/>
      <c r="L3" s="2031"/>
      <c r="M3" s="33"/>
      <c r="AB3" s="33"/>
      <c r="AC3" s="33"/>
      <c r="AD3" s="33"/>
    </row>
    <row r="4" spans="1:34" s="1304" customFormat="1" x14ac:dyDescent="0.25">
      <c r="B4" s="2678" t="s">
        <v>910</v>
      </c>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80"/>
    </row>
    <row r="5" spans="1:34" s="1304" customFormat="1" x14ac:dyDescent="0.25">
      <c r="A5" s="138"/>
      <c r="B5" s="2635" t="s">
        <v>884</v>
      </c>
      <c r="C5" s="2636"/>
      <c r="D5" s="2636"/>
      <c r="E5" s="2636"/>
      <c r="F5" s="2636"/>
      <c r="G5" s="2636"/>
      <c r="H5" s="2636"/>
      <c r="I5" s="2636"/>
      <c r="J5" s="2636"/>
      <c r="K5" s="2636"/>
      <c r="L5" s="2637"/>
      <c r="M5" s="2635" t="s">
        <v>885</v>
      </c>
      <c r="N5" s="2636"/>
      <c r="O5" s="2636"/>
      <c r="P5" s="2636"/>
      <c r="Q5" s="2636"/>
      <c r="R5" s="2636"/>
      <c r="S5" s="2636"/>
      <c r="T5" s="2636"/>
      <c r="U5" s="2636"/>
      <c r="V5" s="2636"/>
      <c r="W5" s="2637"/>
      <c r="X5" s="2635" t="s">
        <v>886</v>
      </c>
      <c r="Y5" s="2636"/>
      <c r="Z5" s="2636"/>
      <c r="AA5" s="2636"/>
      <c r="AB5" s="2636"/>
      <c r="AC5" s="2636"/>
      <c r="AD5" s="2636"/>
      <c r="AE5" s="2636"/>
      <c r="AF5" s="2636"/>
      <c r="AG5" s="2636"/>
      <c r="AH5" s="2637"/>
    </row>
    <row r="6" spans="1:34" s="1304" customFormat="1" x14ac:dyDescent="0.25">
      <c r="A6" s="138"/>
      <c r="B6" s="1314">
        <v>2011</v>
      </c>
      <c r="C6" s="1314">
        <v>2012</v>
      </c>
      <c r="D6" s="1314">
        <v>2013</v>
      </c>
      <c r="E6" s="1314">
        <v>2014</v>
      </c>
      <c r="F6" s="1314">
        <v>2015</v>
      </c>
      <c r="G6" s="1314">
        <v>2016</v>
      </c>
      <c r="H6" s="1314">
        <v>2017</v>
      </c>
      <c r="I6" s="1314">
        <v>2018</v>
      </c>
      <c r="J6" s="1314">
        <v>2019</v>
      </c>
      <c r="K6" s="1314">
        <v>2020</v>
      </c>
      <c r="L6" s="1856">
        <v>2021</v>
      </c>
      <c r="M6" s="1314">
        <v>2011</v>
      </c>
      <c r="N6" s="1314">
        <v>2012</v>
      </c>
      <c r="O6" s="1314">
        <v>2013</v>
      </c>
      <c r="P6" s="1314">
        <v>2014</v>
      </c>
      <c r="Q6" s="1314">
        <v>2015</v>
      </c>
      <c r="R6" s="1314">
        <v>2016</v>
      </c>
      <c r="S6" s="1314">
        <v>2017</v>
      </c>
      <c r="T6" s="1314">
        <v>2018</v>
      </c>
      <c r="U6" s="1314">
        <v>2019</v>
      </c>
      <c r="V6" s="1314">
        <v>2020</v>
      </c>
      <c r="W6" s="1856">
        <v>2021</v>
      </c>
      <c r="X6" s="1314">
        <v>2011</v>
      </c>
      <c r="Y6" s="1314">
        <v>2012</v>
      </c>
      <c r="Z6" s="1314">
        <v>2013</v>
      </c>
      <c r="AA6" s="1314">
        <v>2014</v>
      </c>
      <c r="AB6" s="1314">
        <v>2015</v>
      </c>
      <c r="AC6" s="1314">
        <v>2016</v>
      </c>
      <c r="AD6" s="1314">
        <v>2017</v>
      </c>
      <c r="AE6" s="1314">
        <v>2018</v>
      </c>
      <c r="AF6" s="1314">
        <v>2019</v>
      </c>
      <c r="AG6" s="1314">
        <v>2020</v>
      </c>
      <c r="AH6" s="1856">
        <v>2021</v>
      </c>
    </row>
    <row r="7" spans="1:34" s="1304" customFormat="1" x14ac:dyDescent="0.25">
      <c r="A7" s="1312" t="s">
        <v>690</v>
      </c>
      <c r="B7" s="1305">
        <v>20</v>
      </c>
      <c r="C7" s="1305">
        <v>32</v>
      </c>
      <c r="D7" s="1305">
        <v>49</v>
      </c>
      <c r="E7" s="1305">
        <v>60</v>
      </c>
      <c r="F7" s="1306">
        <v>74</v>
      </c>
      <c r="G7" s="1306">
        <v>64</v>
      </c>
      <c r="H7" s="1306">
        <v>83</v>
      </c>
      <c r="I7" s="1306">
        <v>83</v>
      </c>
      <c r="J7" s="1306">
        <v>91</v>
      </c>
      <c r="K7" s="2144">
        <v>96</v>
      </c>
      <c r="L7" s="1857">
        <v>87</v>
      </c>
      <c r="M7" s="1307">
        <v>39</v>
      </c>
      <c r="N7" s="1307">
        <v>49</v>
      </c>
      <c r="O7" s="1307">
        <v>76</v>
      </c>
      <c r="P7" s="1307">
        <v>78</v>
      </c>
      <c r="Q7" s="1307">
        <v>98</v>
      </c>
      <c r="R7" s="1307">
        <v>114</v>
      </c>
      <c r="S7" s="1307">
        <v>125</v>
      </c>
      <c r="T7" s="1307">
        <v>129</v>
      </c>
      <c r="U7" s="1307">
        <v>128</v>
      </c>
      <c r="V7" s="2142">
        <v>110</v>
      </c>
      <c r="W7" s="1859">
        <v>108</v>
      </c>
      <c r="X7" s="1308">
        <f t="shared" ref="X7:AH7" si="0">B7/(B7+M7)</f>
        <v>0.33898305084745761</v>
      </c>
      <c r="Y7" s="1308">
        <f t="shared" si="0"/>
        <v>0.39506172839506171</v>
      </c>
      <c r="Z7" s="1308">
        <f t="shared" si="0"/>
        <v>0.39200000000000002</v>
      </c>
      <c r="AA7" s="1308">
        <f t="shared" si="0"/>
        <v>0.43478260869565216</v>
      </c>
      <c r="AB7" s="1308">
        <f t="shared" si="0"/>
        <v>0.43023255813953487</v>
      </c>
      <c r="AC7" s="1308">
        <f t="shared" si="0"/>
        <v>0.3595505617977528</v>
      </c>
      <c r="AD7" s="1309">
        <f t="shared" si="0"/>
        <v>0.39903846153846156</v>
      </c>
      <c r="AE7" s="1309">
        <f t="shared" si="0"/>
        <v>0.39150943396226418</v>
      </c>
      <c r="AF7" s="1309">
        <f t="shared" si="0"/>
        <v>0.41552511415525112</v>
      </c>
      <c r="AG7" s="2141">
        <f t="shared" si="0"/>
        <v>0.46601941747572817</v>
      </c>
      <c r="AH7" s="1842">
        <f t="shared" si="0"/>
        <v>0.44615384615384618</v>
      </c>
    </row>
    <row r="8" spans="1:34" s="1304" customFormat="1" x14ac:dyDescent="0.25">
      <c r="A8" s="1312" t="s">
        <v>1509</v>
      </c>
      <c r="B8" s="1305"/>
      <c r="C8" s="1305"/>
      <c r="D8" s="1305"/>
      <c r="E8" s="1305"/>
      <c r="F8" s="1306"/>
      <c r="G8" s="1306"/>
      <c r="H8" s="1306">
        <v>16</v>
      </c>
      <c r="I8" s="1306">
        <v>23</v>
      </c>
      <c r="J8" s="1306">
        <v>27</v>
      </c>
      <c r="K8" s="2144">
        <v>37</v>
      </c>
      <c r="L8" s="1857">
        <v>49</v>
      </c>
      <c r="M8" s="1307"/>
      <c r="N8" s="1307"/>
      <c r="O8" s="1307"/>
      <c r="P8" s="1307"/>
      <c r="Q8" s="1307"/>
      <c r="R8" s="1307"/>
      <c r="S8" s="1307">
        <v>43</v>
      </c>
      <c r="T8" s="1307">
        <v>69</v>
      </c>
      <c r="U8" s="1307">
        <v>104</v>
      </c>
      <c r="V8" s="2142">
        <v>118</v>
      </c>
      <c r="W8" s="1859">
        <v>146</v>
      </c>
      <c r="X8" s="1308"/>
      <c r="Y8" s="1308"/>
      <c r="Z8" s="1308"/>
      <c r="AA8" s="1308"/>
      <c r="AB8" s="1308"/>
      <c r="AC8" s="1308"/>
      <c r="AD8" s="1309">
        <f>H8/(H8+S8)</f>
        <v>0.2711864406779661</v>
      </c>
      <c r="AE8" s="1309">
        <f>I8/(I8+T8)</f>
        <v>0.25</v>
      </c>
      <c r="AF8" s="1309">
        <f>J8/(J8+U8)</f>
        <v>0.20610687022900764</v>
      </c>
      <c r="AG8" s="2141">
        <f>K8/(K8+V8)</f>
        <v>0.23870967741935484</v>
      </c>
      <c r="AH8" s="1842">
        <f t="shared" ref="AH8:AH16" si="1">L8/(L8+W8)</f>
        <v>0.25128205128205128</v>
      </c>
    </row>
    <row r="9" spans="1:34" s="1304" customFormat="1" x14ac:dyDescent="0.25">
      <c r="A9" s="1312" t="s">
        <v>1951</v>
      </c>
      <c r="B9" s="1305"/>
      <c r="C9" s="1305"/>
      <c r="D9" s="1305"/>
      <c r="E9" s="1305"/>
      <c r="F9" s="1306"/>
      <c r="G9" s="1306"/>
      <c r="H9" s="1306"/>
      <c r="I9" s="1306">
        <v>1</v>
      </c>
      <c r="J9" s="1306">
        <v>11</v>
      </c>
      <c r="K9" s="2144">
        <v>18</v>
      </c>
      <c r="L9" s="1857">
        <v>26</v>
      </c>
      <c r="M9" s="1307"/>
      <c r="N9" s="1307"/>
      <c r="O9" s="1307"/>
      <c r="P9" s="1307"/>
      <c r="Q9" s="1307"/>
      <c r="R9" s="1307"/>
      <c r="S9" s="1307"/>
      <c r="T9" s="1307">
        <v>27</v>
      </c>
      <c r="U9" s="1307">
        <v>62</v>
      </c>
      <c r="V9" s="2142">
        <v>98</v>
      </c>
      <c r="W9" s="1859">
        <v>127</v>
      </c>
      <c r="X9" s="1308"/>
      <c r="Y9" s="1308"/>
      <c r="Z9" s="1308"/>
      <c r="AA9" s="1308"/>
      <c r="AB9" s="1308"/>
      <c r="AC9" s="1308"/>
      <c r="AD9" s="1309"/>
      <c r="AE9" s="1309"/>
      <c r="AF9" s="1309">
        <f t="shared" ref="AF9:AG16" si="2">J9/(J9+U9)</f>
        <v>0.15068493150684931</v>
      </c>
      <c r="AG9" s="2141">
        <f t="shared" si="2"/>
        <v>0.15517241379310345</v>
      </c>
      <c r="AH9" s="1842">
        <f t="shared" si="1"/>
        <v>0.16993464052287582</v>
      </c>
    </row>
    <row r="10" spans="1:34" s="1304" customFormat="1" x14ac:dyDescent="0.25">
      <c r="A10" s="1312" t="s">
        <v>692</v>
      </c>
      <c r="B10" s="1305">
        <v>38</v>
      </c>
      <c r="C10" s="1305">
        <v>47</v>
      </c>
      <c r="D10" s="1305">
        <v>77</v>
      </c>
      <c r="E10" s="1305">
        <v>99</v>
      </c>
      <c r="F10" s="1306">
        <v>139</v>
      </c>
      <c r="G10" s="1306">
        <v>157</v>
      </c>
      <c r="H10" s="1306">
        <v>178</v>
      </c>
      <c r="I10" s="1306">
        <v>160</v>
      </c>
      <c r="J10" s="1306">
        <v>153</v>
      </c>
      <c r="K10" s="2144">
        <v>168</v>
      </c>
      <c r="L10" s="1857">
        <v>167</v>
      </c>
      <c r="M10" s="1307">
        <v>17</v>
      </c>
      <c r="N10" s="1307">
        <v>27</v>
      </c>
      <c r="O10" s="1307">
        <v>36</v>
      </c>
      <c r="P10" s="1307">
        <v>50</v>
      </c>
      <c r="Q10" s="1307">
        <v>64</v>
      </c>
      <c r="R10" s="1307">
        <v>88</v>
      </c>
      <c r="S10" s="1307">
        <v>88</v>
      </c>
      <c r="T10" s="1307">
        <v>80</v>
      </c>
      <c r="U10" s="1307">
        <v>83</v>
      </c>
      <c r="V10" s="2142">
        <v>84</v>
      </c>
      <c r="W10" s="1859">
        <v>82</v>
      </c>
      <c r="X10" s="1308">
        <f t="shared" ref="X10:AE10" si="3">B10/(B10+M10)</f>
        <v>0.69090909090909092</v>
      </c>
      <c r="Y10" s="1308">
        <f t="shared" si="3"/>
        <v>0.63513513513513509</v>
      </c>
      <c r="Z10" s="1308">
        <f t="shared" si="3"/>
        <v>0.68141592920353977</v>
      </c>
      <c r="AA10" s="1308">
        <f t="shared" si="3"/>
        <v>0.66442953020134232</v>
      </c>
      <c r="AB10" s="1308">
        <f t="shared" si="3"/>
        <v>0.68472906403940892</v>
      </c>
      <c r="AC10" s="1308">
        <f t="shared" si="3"/>
        <v>0.64081632653061227</v>
      </c>
      <c r="AD10" s="1309">
        <f t="shared" si="3"/>
        <v>0.66917293233082709</v>
      </c>
      <c r="AE10" s="1309">
        <f t="shared" si="3"/>
        <v>0.66666666666666663</v>
      </c>
      <c r="AF10" s="1309">
        <f t="shared" si="2"/>
        <v>0.64830508474576276</v>
      </c>
      <c r="AG10" s="2141">
        <f t="shared" si="2"/>
        <v>0.66666666666666663</v>
      </c>
      <c r="AH10" s="1842">
        <f t="shared" si="1"/>
        <v>0.67068273092369479</v>
      </c>
    </row>
    <row r="11" spans="1:34" s="1304" customFormat="1" x14ac:dyDescent="0.25">
      <c r="A11" s="1312" t="s">
        <v>1510</v>
      </c>
      <c r="B11" s="1305"/>
      <c r="C11" s="1305"/>
      <c r="D11" s="1305"/>
      <c r="E11" s="1305"/>
      <c r="F11" s="1306"/>
      <c r="G11" s="1306"/>
      <c r="H11" s="1306">
        <v>21</v>
      </c>
      <c r="I11" s="1306">
        <v>48</v>
      </c>
      <c r="J11" s="1306">
        <v>71</v>
      </c>
      <c r="K11" s="2144">
        <v>102</v>
      </c>
      <c r="L11" s="1857">
        <v>126</v>
      </c>
      <c r="M11" s="1307"/>
      <c r="N11" s="1307"/>
      <c r="O11" s="1307"/>
      <c r="P11" s="1307"/>
      <c r="Q11" s="1307"/>
      <c r="R11" s="1307"/>
      <c r="S11" s="1307">
        <v>10</v>
      </c>
      <c r="T11" s="1307">
        <v>20</v>
      </c>
      <c r="U11" s="1307">
        <v>24</v>
      </c>
      <c r="V11" s="2142">
        <v>28</v>
      </c>
      <c r="W11" s="1859">
        <v>36</v>
      </c>
      <c r="X11" s="1308"/>
      <c r="Y11" s="1308"/>
      <c r="Z11" s="1308"/>
      <c r="AA11" s="1308"/>
      <c r="AB11" s="1308"/>
      <c r="AC11" s="1308"/>
      <c r="AD11" s="1309">
        <f>H11/(H11+S11)</f>
        <v>0.67741935483870963</v>
      </c>
      <c r="AE11" s="1309">
        <f>I11/(I11+T11)</f>
        <v>0.70588235294117652</v>
      </c>
      <c r="AF11" s="1309">
        <f t="shared" si="2"/>
        <v>0.74736842105263157</v>
      </c>
      <c r="AG11" s="2141">
        <f t="shared" si="2"/>
        <v>0.7846153846153846</v>
      </c>
      <c r="AH11" s="1842">
        <f t="shared" si="1"/>
        <v>0.77777777777777779</v>
      </c>
    </row>
    <row r="12" spans="1:34" s="1304" customFormat="1" x14ac:dyDescent="0.25">
      <c r="A12" s="1312" t="s">
        <v>1953</v>
      </c>
      <c r="B12" s="1305"/>
      <c r="C12" s="1305"/>
      <c r="D12" s="1305"/>
      <c r="E12" s="1305"/>
      <c r="F12" s="1306"/>
      <c r="G12" s="1306"/>
      <c r="H12" s="1306"/>
      <c r="I12" s="1306">
        <v>22</v>
      </c>
      <c r="J12" s="1306">
        <v>48</v>
      </c>
      <c r="K12" s="2144">
        <v>73</v>
      </c>
      <c r="L12" s="1857">
        <v>96</v>
      </c>
      <c r="M12" s="1307"/>
      <c r="N12" s="1307"/>
      <c r="O12" s="1307"/>
      <c r="P12" s="1307"/>
      <c r="Q12" s="1307"/>
      <c r="R12" s="1307"/>
      <c r="S12" s="1307"/>
      <c r="T12" s="1307">
        <v>5</v>
      </c>
      <c r="U12" s="1307">
        <v>20</v>
      </c>
      <c r="V12" s="2142">
        <v>26</v>
      </c>
      <c r="W12" s="1859">
        <v>35</v>
      </c>
      <c r="X12" s="1308"/>
      <c r="Y12" s="1308"/>
      <c r="Z12" s="1308"/>
      <c r="AA12" s="1308"/>
      <c r="AB12" s="1308"/>
      <c r="AC12" s="1308"/>
      <c r="AD12" s="1309"/>
      <c r="AE12" s="1309">
        <f>I12/(I12+T12)</f>
        <v>0.81481481481481477</v>
      </c>
      <c r="AF12" s="1309">
        <f t="shared" si="2"/>
        <v>0.70588235294117652</v>
      </c>
      <c r="AG12" s="2141">
        <f t="shared" si="2"/>
        <v>0.73737373737373735</v>
      </c>
      <c r="AH12" s="1842">
        <f t="shared" si="1"/>
        <v>0.73282442748091603</v>
      </c>
    </row>
    <row r="13" spans="1:34" s="1304" customFormat="1" x14ac:dyDescent="0.25">
      <c r="A13" s="1312" t="s">
        <v>691</v>
      </c>
      <c r="B13" s="1305"/>
      <c r="C13" s="1305"/>
      <c r="D13" s="1305">
        <v>9</v>
      </c>
      <c r="E13" s="1305">
        <v>16</v>
      </c>
      <c r="F13" s="1306">
        <v>22</v>
      </c>
      <c r="G13" s="1306">
        <v>38</v>
      </c>
      <c r="H13" s="1306">
        <v>45</v>
      </c>
      <c r="I13" s="1306">
        <v>52</v>
      </c>
      <c r="J13" s="1306">
        <v>59</v>
      </c>
      <c r="K13" s="2144">
        <v>69</v>
      </c>
      <c r="L13" s="1857">
        <v>69</v>
      </c>
      <c r="M13" s="1307"/>
      <c r="N13" s="1307"/>
      <c r="O13" s="1307">
        <v>9</v>
      </c>
      <c r="P13" s="1307">
        <v>18</v>
      </c>
      <c r="Q13" s="1307">
        <v>26</v>
      </c>
      <c r="R13" s="1307">
        <v>33</v>
      </c>
      <c r="S13" s="1307">
        <v>42</v>
      </c>
      <c r="T13" s="1307">
        <v>49</v>
      </c>
      <c r="U13" s="1307">
        <v>54</v>
      </c>
      <c r="V13" s="2142">
        <v>60</v>
      </c>
      <c r="W13" s="1859">
        <v>59</v>
      </c>
      <c r="X13" s="1308"/>
      <c r="Y13" s="1308"/>
      <c r="Z13" s="1308">
        <f t="shared" ref="Z13:AD14" si="4">D13/(D13+O13)</f>
        <v>0.5</v>
      </c>
      <c r="AA13" s="1308">
        <f t="shared" si="4"/>
        <v>0.47058823529411764</v>
      </c>
      <c r="AB13" s="1308">
        <f t="shared" si="4"/>
        <v>0.45833333333333331</v>
      </c>
      <c r="AC13" s="1308">
        <f t="shared" si="4"/>
        <v>0.53521126760563376</v>
      </c>
      <c r="AD13" s="1309">
        <f t="shared" si="4"/>
        <v>0.51724137931034486</v>
      </c>
      <c r="AE13" s="1309">
        <f>I13/(I13+T13)</f>
        <v>0.51485148514851486</v>
      </c>
      <c r="AF13" s="1309">
        <f t="shared" si="2"/>
        <v>0.52212389380530977</v>
      </c>
      <c r="AG13" s="2141">
        <f t="shared" si="2"/>
        <v>0.53488372093023251</v>
      </c>
      <c r="AH13" s="1842">
        <f t="shared" si="1"/>
        <v>0.5390625</v>
      </c>
    </row>
    <row r="14" spans="1:34" s="1304" customFormat="1" x14ac:dyDescent="0.25">
      <c r="A14" s="1312" t="s">
        <v>225</v>
      </c>
      <c r="B14" s="1305">
        <v>34</v>
      </c>
      <c r="C14" s="1305">
        <v>42</v>
      </c>
      <c r="D14" s="1305">
        <v>65</v>
      </c>
      <c r="E14" s="1305">
        <v>79</v>
      </c>
      <c r="F14" s="1306">
        <v>97</v>
      </c>
      <c r="G14" s="1306">
        <v>103</v>
      </c>
      <c r="H14" s="1306">
        <v>112</v>
      </c>
      <c r="I14" s="1306">
        <v>105</v>
      </c>
      <c r="J14" s="1306">
        <v>111</v>
      </c>
      <c r="K14" s="2144">
        <v>134</v>
      </c>
      <c r="L14" s="1857">
        <v>135</v>
      </c>
      <c r="M14" s="1307">
        <v>23</v>
      </c>
      <c r="N14" s="1307">
        <v>39</v>
      </c>
      <c r="O14" s="1307">
        <v>55</v>
      </c>
      <c r="P14" s="1307">
        <v>63</v>
      </c>
      <c r="Q14" s="1307">
        <v>66</v>
      </c>
      <c r="R14" s="1307">
        <v>74</v>
      </c>
      <c r="S14" s="1307">
        <v>98</v>
      </c>
      <c r="T14" s="1307">
        <v>90</v>
      </c>
      <c r="U14" s="1307">
        <v>93</v>
      </c>
      <c r="V14" s="2142">
        <v>107</v>
      </c>
      <c r="W14" s="1859">
        <v>112</v>
      </c>
      <c r="X14" s="1308">
        <f>B14/(B14+M14)</f>
        <v>0.59649122807017541</v>
      </c>
      <c r="Y14" s="1308">
        <f>C14/(C14+N14)</f>
        <v>0.51851851851851849</v>
      </c>
      <c r="Z14" s="1308">
        <f t="shared" si="4"/>
        <v>0.54166666666666663</v>
      </c>
      <c r="AA14" s="1308">
        <f t="shared" si="4"/>
        <v>0.55633802816901412</v>
      </c>
      <c r="AB14" s="1308">
        <f t="shared" si="4"/>
        <v>0.59509202453987731</v>
      </c>
      <c r="AC14" s="1308">
        <f t="shared" si="4"/>
        <v>0.58192090395480223</v>
      </c>
      <c r="AD14" s="1309">
        <f t="shared" si="4"/>
        <v>0.53333333333333333</v>
      </c>
      <c r="AE14" s="1309">
        <f>I14/(I14+T14)</f>
        <v>0.53846153846153844</v>
      </c>
      <c r="AF14" s="1309">
        <f t="shared" si="2"/>
        <v>0.54411764705882348</v>
      </c>
      <c r="AG14" s="2141">
        <f t="shared" si="2"/>
        <v>0.55601659751037347</v>
      </c>
      <c r="AH14" s="1842">
        <f t="shared" si="1"/>
        <v>0.54655870445344135</v>
      </c>
    </row>
    <row r="15" spans="1:34" s="1304" customFormat="1" x14ac:dyDescent="0.25">
      <c r="A15" s="1312" t="s">
        <v>1952</v>
      </c>
      <c r="B15" s="1305"/>
      <c r="C15" s="1305"/>
      <c r="D15" s="1305"/>
      <c r="E15" s="1305"/>
      <c r="F15" s="1306"/>
      <c r="G15" s="1306"/>
      <c r="H15" s="1306"/>
      <c r="I15" s="1306">
        <v>32</v>
      </c>
      <c r="J15" s="1306">
        <v>40</v>
      </c>
      <c r="K15" s="2144">
        <v>70</v>
      </c>
      <c r="L15" s="1857">
        <v>80</v>
      </c>
      <c r="M15" s="1307"/>
      <c r="N15" s="1307"/>
      <c r="O15" s="1307"/>
      <c r="P15" s="1307"/>
      <c r="Q15" s="1307"/>
      <c r="R15" s="1307"/>
      <c r="S15" s="1307"/>
      <c r="T15" s="1307">
        <v>24</v>
      </c>
      <c r="U15" s="1307">
        <v>31</v>
      </c>
      <c r="V15" s="2142">
        <v>43</v>
      </c>
      <c r="W15" s="1859">
        <v>62</v>
      </c>
      <c r="X15" s="1308"/>
      <c r="Y15" s="1308"/>
      <c r="Z15" s="1308"/>
      <c r="AA15" s="1308"/>
      <c r="AB15" s="1308"/>
      <c r="AC15" s="1308"/>
      <c r="AD15" s="1309"/>
      <c r="AE15" s="1309">
        <f>I15/(I15+T15)</f>
        <v>0.5714285714285714</v>
      </c>
      <c r="AF15" s="1309">
        <f t="shared" si="2"/>
        <v>0.56338028169014087</v>
      </c>
      <c r="AG15" s="2141">
        <f t="shared" si="2"/>
        <v>0.61946902654867253</v>
      </c>
      <c r="AH15" s="1842">
        <f t="shared" si="1"/>
        <v>0.56338028169014087</v>
      </c>
    </row>
    <row r="16" spans="1:34" s="1304" customFormat="1" x14ac:dyDescent="0.25">
      <c r="A16" s="1312" t="s">
        <v>363</v>
      </c>
      <c r="B16" s="1305">
        <f>SUM(B7:B14)</f>
        <v>92</v>
      </c>
      <c r="C16" s="1305">
        <f t="shared" ref="C16:R16" si="5">SUM(C7:C14)</f>
        <v>121</v>
      </c>
      <c r="D16" s="1305">
        <f t="shared" si="5"/>
        <v>200</v>
      </c>
      <c r="E16" s="1305">
        <f t="shared" si="5"/>
        <v>254</v>
      </c>
      <c r="F16" s="1305">
        <f t="shared" si="5"/>
        <v>332</v>
      </c>
      <c r="G16" s="1305">
        <f t="shared" si="5"/>
        <v>362</v>
      </c>
      <c r="H16" s="1305">
        <f>SUM(H7:H14)</f>
        <v>455</v>
      </c>
      <c r="I16" s="1305">
        <f>SUM(I7:I15)</f>
        <v>526</v>
      </c>
      <c r="J16" s="1305">
        <f>SUM(J7:J15)</f>
        <v>611</v>
      </c>
      <c r="K16" s="2143">
        <f>SUM(K7:K15)</f>
        <v>767</v>
      </c>
      <c r="L16" s="1858">
        <f>SUM(L7:L15)</f>
        <v>835</v>
      </c>
      <c r="M16" s="1305">
        <f t="shared" si="5"/>
        <v>79</v>
      </c>
      <c r="N16" s="1305">
        <f t="shared" si="5"/>
        <v>115</v>
      </c>
      <c r="O16" s="1305">
        <f t="shared" si="5"/>
        <v>176</v>
      </c>
      <c r="P16" s="1305">
        <f t="shared" si="5"/>
        <v>209</v>
      </c>
      <c r="Q16" s="1305">
        <f t="shared" si="5"/>
        <v>254</v>
      </c>
      <c r="R16" s="1305">
        <f t="shared" si="5"/>
        <v>309</v>
      </c>
      <c r="S16" s="1305">
        <f>SUM(S7:S15)</f>
        <v>406</v>
      </c>
      <c r="T16" s="1305">
        <f>SUM(T7:T15)</f>
        <v>493</v>
      </c>
      <c r="U16" s="1305">
        <f>SUM(U7:U15)</f>
        <v>599</v>
      </c>
      <c r="V16" s="2143">
        <f>SUM(V7:V15)</f>
        <v>674</v>
      </c>
      <c r="W16" s="1858">
        <f>SUM(W7:W15)</f>
        <v>767</v>
      </c>
      <c r="X16" s="1308">
        <f t="shared" ref="X16:AD16" si="6">B16/(B16+M16)</f>
        <v>0.53801169590643272</v>
      </c>
      <c r="Y16" s="1308">
        <f t="shared" si="6"/>
        <v>0.51271186440677963</v>
      </c>
      <c r="Z16" s="1308">
        <f t="shared" si="6"/>
        <v>0.53191489361702127</v>
      </c>
      <c r="AA16" s="1308">
        <f t="shared" si="6"/>
        <v>0.54859611231101513</v>
      </c>
      <c r="AB16" s="1308">
        <f t="shared" si="6"/>
        <v>0.56655290102389078</v>
      </c>
      <c r="AC16" s="1308">
        <f t="shared" si="6"/>
        <v>0.53949329359165421</v>
      </c>
      <c r="AD16" s="1309">
        <f t="shared" si="6"/>
        <v>0.52845528455284552</v>
      </c>
      <c r="AE16" s="1309">
        <f>I16/(I16+T16)</f>
        <v>0.51619234543670267</v>
      </c>
      <c r="AF16" s="1309">
        <f t="shared" si="2"/>
        <v>0.50495867768595037</v>
      </c>
      <c r="AG16" s="2141">
        <f t="shared" si="2"/>
        <v>0.53226925746009712</v>
      </c>
      <c r="AH16" s="1842">
        <f t="shared" si="1"/>
        <v>0.52122347066167296</v>
      </c>
    </row>
    <row r="17" spans="1:38" x14ac:dyDescent="0.25">
      <c r="A17" s="117" t="str">
        <f>'Alumnado Activo'!A15</f>
        <v>Fuente: Elaborado con base en el Archivo General de Alumnos, Dirección de Sistemas Escolares, Departamento de Registro Escolar. Octava semana del trimestre 21-Otoño.</v>
      </c>
      <c r="C17" s="31"/>
    </row>
    <row r="19" spans="1:38" x14ac:dyDescent="0.25">
      <c r="C19" s="31"/>
      <c r="AK19" s="195"/>
    </row>
    <row r="23" spans="1:38" x14ac:dyDescent="0.25">
      <c r="AL23" s="195"/>
    </row>
    <row r="26" spans="1:38" x14ac:dyDescent="0.25">
      <c r="AF26" s="195"/>
    </row>
  </sheetData>
  <sheetProtection algorithmName="SHA-512" hashValue="vHW4XAWR8WQTRdAq4TxnMYD6Vdal0Ot4E+7/Itx9wN41O/cYajBVW1VBrJMlCoPu3ZRRzlJybC81v7V7goUhIA==" saltValue="rLyuHq21KWVVgmhru5PXRQ==" spinCount="100000" sheet="1" objects="1" scenarios="1"/>
  <mergeCells count="4">
    <mergeCell ref="B4:AH4"/>
    <mergeCell ref="B5:L5"/>
    <mergeCell ref="M5:W5"/>
    <mergeCell ref="X5:AH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M16:R16 C16:H1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2195"/>
    <pageSetUpPr fitToPage="1"/>
  </sheetPr>
  <dimension ref="A1:L95"/>
  <sheetViews>
    <sheetView showGridLines="0" zoomScale="90" zoomScaleNormal="90" workbookViewId="0"/>
  </sheetViews>
  <sheetFormatPr baseColWidth="10" defaultColWidth="11.42578125" defaultRowHeight="15" x14ac:dyDescent="0.25"/>
  <cols>
    <col min="1" max="1" width="37.5703125" style="20" customWidth="1"/>
    <col min="2" max="2" width="36.28515625" style="20" bestFit="1" customWidth="1"/>
    <col min="3" max="3" width="6.5703125" style="15" customWidth="1"/>
    <col min="4" max="4" width="49.5703125" style="20" customWidth="1"/>
    <col min="5" max="5" width="41.85546875" style="20" customWidth="1"/>
    <col min="6" max="6" width="4.85546875" style="1664" customWidth="1"/>
    <col min="7" max="7" width="56.42578125" style="16" bestFit="1" customWidth="1"/>
    <col min="8" max="8" width="40" style="1664" bestFit="1" customWidth="1"/>
    <col min="9" max="12" width="11.42578125" style="1662"/>
    <col min="13" max="16384" width="11.42578125" style="16"/>
  </cols>
  <sheetData>
    <row r="1" spans="1:12" ht="11.45" customHeight="1" x14ac:dyDescent="0.25">
      <c r="A1" s="1658" t="s">
        <v>1938</v>
      </c>
      <c r="B1" s="1659"/>
      <c r="C1" s="1660"/>
      <c r="D1" s="1659"/>
      <c r="E1" s="1659"/>
      <c r="F1" s="1660"/>
      <c r="G1" s="1661"/>
      <c r="H1" s="1660"/>
    </row>
    <row r="2" spans="1:12" x14ac:dyDescent="0.25">
      <c r="A2" s="2593" t="s">
        <v>582</v>
      </c>
      <c r="B2" s="2594"/>
      <c r="C2" s="1662"/>
      <c r="D2" s="2595" t="s">
        <v>1472</v>
      </c>
      <c r="E2" s="2595"/>
      <c r="F2" s="1662"/>
      <c r="G2" s="1047" t="s">
        <v>41</v>
      </c>
      <c r="H2" s="1662"/>
    </row>
    <row r="3" spans="1:12" s="15" customFormat="1" ht="15" customHeight="1" x14ac:dyDescent="0.2">
      <c r="A3" s="1266" t="s">
        <v>1460</v>
      </c>
      <c r="B3" s="1269" t="s">
        <v>1487</v>
      </c>
      <c r="C3" s="1663"/>
      <c r="D3" s="1048" t="s">
        <v>1238</v>
      </c>
      <c r="E3" s="1049" t="s">
        <v>1502</v>
      </c>
      <c r="F3" s="1663"/>
      <c r="G3" s="1279" t="s">
        <v>587</v>
      </c>
      <c r="H3" s="1664"/>
      <c r="I3" s="1664"/>
      <c r="J3" s="1664"/>
      <c r="K3" s="1664"/>
      <c r="L3" s="1664"/>
    </row>
    <row r="4" spans="1:12" s="15" customFormat="1" ht="15" customHeight="1" x14ac:dyDescent="0.2">
      <c r="A4" s="1267" t="s">
        <v>1461</v>
      </c>
      <c r="B4" s="1270" t="s">
        <v>1486</v>
      </c>
      <c r="C4" s="1663"/>
      <c r="D4" s="1273" t="s">
        <v>1468</v>
      </c>
      <c r="E4" s="1281" t="s">
        <v>591</v>
      </c>
      <c r="F4" s="1663"/>
      <c r="G4" s="1270" t="s">
        <v>588</v>
      </c>
      <c r="H4" s="1664"/>
      <c r="I4" s="1664"/>
      <c r="J4" s="1664"/>
      <c r="K4" s="1664"/>
      <c r="L4" s="1664"/>
    </row>
    <row r="5" spans="1:12" s="15" customFormat="1" x14ac:dyDescent="0.2">
      <c r="A5" s="1266" t="s">
        <v>34</v>
      </c>
      <c r="B5" s="1272" t="s">
        <v>1962</v>
      </c>
      <c r="C5" s="1664"/>
      <c r="D5" s="1270" t="s">
        <v>1469</v>
      </c>
      <c r="E5" s="1282" t="s">
        <v>590</v>
      </c>
      <c r="F5" s="1664"/>
      <c r="G5" s="1270" t="s">
        <v>589</v>
      </c>
      <c r="H5" s="1664"/>
      <c r="I5" s="1664"/>
      <c r="J5" s="1664"/>
      <c r="K5" s="1664"/>
      <c r="L5" s="1664"/>
    </row>
    <row r="6" spans="1:12" s="15" customFormat="1" x14ac:dyDescent="0.2">
      <c r="A6" s="1268" t="s">
        <v>893</v>
      </c>
      <c r="B6" s="1269" t="s">
        <v>38</v>
      </c>
      <c r="C6" s="1664"/>
      <c r="D6" s="1270" t="s">
        <v>3046</v>
      </c>
      <c r="E6" s="1282" t="s">
        <v>592</v>
      </c>
      <c r="F6" s="1664"/>
      <c r="G6" s="1270" t="s">
        <v>1835</v>
      </c>
      <c r="H6" s="1664"/>
      <c r="I6" s="1664"/>
      <c r="J6" s="1664"/>
      <c r="K6" s="1664"/>
      <c r="L6" s="1664"/>
    </row>
    <row r="7" spans="1:12" s="15" customFormat="1" x14ac:dyDescent="0.2">
      <c r="A7" s="1269" t="s">
        <v>887</v>
      </c>
      <c r="B7" s="2411" t="s">
        <v>1860</v>
      </c>
      <c r="C7" s="1664"/>
      <c r="D7" s="1270" t="s">
        <v>3047</v>
      </c>
      <c r="E7" s="1282" t="s">
        <v>1609</v>
      </c>
      <c r="F7" s="1664"/>
      <c r="G7" s="1270" t="s">
        <v>1853</v>
      </c>
      <c r="H7" s="1664"/>
      <c r="I7" s="1664"/>
      <c r="J7" s="1664"/>
      <c r="K7" s="1664"/>
      <c r="L7" s="1664"/>
    </row>
    <row r="8" spans="1:12" s="15" customFormat="1" x14ac:dyDescent="0.2">
      <c r="A8" s="1270" t="s">
        <v>903</v>
      </c>
      <c r="B8" s="1276" t="s">
        <v>1872</v>
      </c>
      <c r="C8" s="1665"/>
      <c r="D8" s="1270" t="s">
        <v>6026</v>
      </c>
      <c r="E8" s="450" t="s">
        <v>5042</v>
      </c>
      <c r="F8" s="1664"/>
      <c r="G8" s="1270" t="s">
        <v>1836</v>
      </c>
      <c r="H8" s="1664"/>
      <c r="I8" s="1664"/>
      <c r="J8" s="1664"/>
      <c r="K8" s="1664"/>
      <c r="L8" s="1664"/>
    </row>
    <row r="9" spans="1:12" s="15" customFormat="1" x14ac:dyDescent="0.2">
      <c r="A9" s="1270" t="s">
        <v>905</v>
      </c>
      <c r="B9" s="1270" t="s">
        <v>1899</v>
      </c>
      <c r="C9" s="1665"/>
      <c r="D9" s="1284" t="s">
        <v>1470</v>
      </c>
      <c r="E9" s="2390" t="s">
        <v>5041</v>
      </c>
      <c r="F9" s="1664"/>
      <c r="G9" s="1270" t="s">
        <v>1240</v>
      </c>
      <c r="H9" s="1664"/>
      <c r="I9" s="1664"/>
      <c r="J9" s="1664"/>
      <c r="K9" s="1664"/>
      <c r="L9" s="1664"/>
    </row>
    <row r="10" spans="1:12" s="15" customFormat="1" x14ac:dyDescent="0.2">
      <c r="A10" s="1270" t="s">
        <v>1463</v>
      </c>
      <c r="B10" s="1272" t="s">
        <v>594</v>
      </c>
      <c r="C10" s="1665"/>
      <c r="D10" s="1276" t="s">
        <v>3446</v>
      </c>
      <c r="E10" s="1282" t="s">
        <v>584</v>
      </c>
      <c r="F10" s="1664"/>
      <c r="G10" s="1270" t="s">
        <v>1299</v>
      </c>
      <c r="H10" s="1664"/>
      <c r="I10" s="1664"/>
      <c r="J10" s="1664"/>
      <c r="K10" s="1664"/>
      <c r="L10" s="1664"/>
    </row>
    <row r="11" spans="1:12" s="15" customFormat="1" ht="15" customHeight="1" x14ac:dyDescent="0.2">
      <c r="A11" s="1270" t="s">
        <v>1478</v>
      </c>
      <c r="B11" s="1275" t="s">
        <v>1488</v>
      </c>
      <c r="C11" s="1665"/>
      <c r="D11" s="1270" t="s">
        <v>1481</v>
      </c>
      <c r="E11" s="1282" t="s">
        <v>39</v>
      </c>
      <c r="F11" s="1664"/>
      <c r="G11" s="1270" t="s">
        <v>1351</v>
      </c>
      <c r="H11" s="1664"/>
      <c r="I11" s="1664"/>
      <c r="J11" s="1664"/>
      <c r="K11" s="1664"/>
      <c r="L11" s="1664"/>
    </row>
    <row r="12" spans="1:12" s="15" customFormat="1" x14ac:dyDescent="0.2">
      <c r="A12" s="1269" t="s">
        <v>909</v>
      </c>
      <c r="B12" s="1050" t="s">
        <v>1465</v>
      </c>
      <c r="C12" s="1665"/>
      <c r="D12" s="1270" t="s">
        <v>790</v>
      </c>
      <c r="E12" s="1283" t="s">
        <v>1476</v>
      </c>
      <c r="F12" s="1664"/>
      <c r="G12" s="1270" t="s">
        <v>1357</v>
      </c>
      <c r="H12" s="1664"/>
      <c r="I12" s="1664"/>
      <c r="J12" s="1664"/>
      <c r="K12" s="1664"/>
      <c r="L12" s="1664"/>
    </row>
    <row r="13" spans="1:12" s="15" customFormat="1" x14ac:dyDescent="0.2">
      <c r="A13" s="1270" t="s">
        <v>926</v>
      </c>
      <c r="B13" s="1275" t="s">
        <v>36</v>
      </c>
      <c r="C13" s="1665"/>
      <c r="D13" s="1270" t="s">
        <v>580</v>
      </c>
      <c r="E13" s="1664"/>
      <c r="F13" s="1664"/>
      <c r="G13" s="1270" t="s">
        <v>1372</v>
      </c>
      <c r="H13" s="1664"/>
      <c r="I13" s="1664"/>
      <c r="J13" s="1664"/>
      <c r="K13" s="1664"/>
      <c r="L13" s="1664"/>
    </row>
    <row r="14" spans="1:12" s="15" customFormat="1" ht="14.45" customHeight="1" x14ac:dyDescent="0.25">
      <c r="A14" s="1267" t="s">
        <v>928</v>
      </c>
      <c r="B14" s="1051" t="s">
        <v>1466</v>
      </c>
      <c r="C14" s="1665"/>
      <c r="D14" s="1278" t="s">
        <v>1471</v>
      </c>
      <c r="E14" s="1664"/>
      <c r="F14" s="1664"/>
      <c r="G14" s="1270" t="s">
        <v>1374</v>
      </c>
      <c r="H14" s="1664"/>
      <c r="I14" s="1664"/>
      <c r="J14" s="1664"/>
      <c r="K14" s="1664"/>
      <c r="L14" s="1664"/>
    </row>
    <row r="15" spans="1:12" s="15" customFormat="1" x14ac:dyDescent="0.2">
      <c r="A15" s="1268" t="s">
        <v>1464</v>
      </c>
      <c r="B15" s="1277" t="s">
        <v>593</v>
      </c>
      <c r="C15" s="1664"/>
      <c r="D15" s="1276" t="s">
        <v>6050</v>
      </c>
      <c r="E15" s="1665"/>
      <c r="F15" s="1664"/>
      <c r="G15" s="1272" t="s">
        <v>1377</v>
      </c>
      <c r="H15" s="1664"/>
      <c r="I15" s="1664"/>
      <c r="J15" s="1664"/>
      <c r="K15" s="1664"/>
      <c r="L15" s="1664"/>
    </row>
    <row r="16" spans="1:12" s="15" customFormat="1" ht="15" customHeight="1" x14ac:dyDescent="0.2">
      <c r="A16" s="1271" t="s">
        <v>37</v>
      </c>
      <c r="B16" s="1270" t="s">
        <v>1451</v>
      </c>
      <c r="C16" s="1666"/>
      <c r="D16" s="1274" t="s">
        <v>667</v>
      </c>
      <c r="E16" s="1667"/>
      <c r="F16" s="1666"/>
      <c r="G16" s="1664"/>
      <c r="H16" s="1664"/>
      <c r="I16" s="1664"/>
      <c r="J16" s="1664"/>
      <c r="K16" s="1664"/>
      <c r="L16" s="1664"/>
    </row>
    <row r="17" spans="1:12" s="15" customFormat="1" ht="15" customHeight="1" x14ac:dyDescent="0.2">
      <c r="A17" s="1273" t="s">
        <v>932</v>
      </c>
      <c r="B17" s="1270" t="s">
        <v>1459</v>
      </c>
      <c r="C17" s="1666"/>
      <c r="D17" s="1664"/>
      <c r="E17" s="1665"/>
      <c r="F17" s="1666"/>
      <c r="G17" s="1049" t="s">
        <v>662</v>
      </c>
      <c r="H17" s="1664"/>
      <c r="I17" s="1664"/>
      <c r="J17" s="1664"/>
      <c r="K17" s="1664"/>
      <c r="L17" s="1664"/>
    </row>
    <row r="18" spans="1:12" s="15" customFormat="1" x14ac:dyDescent="0.2">
      <c r="A18" s="1270" t="s">
        <v>933</v>
      </c>
      <c r="B18" s="1270" t="s">
        <v>2761</v>
      </c>
      <c r="C18" s="1666"/>
      <c r="D18" s="1664"/>
      <c r="E18" s="1665"/>
      <c r="F18" s="1666"/>
      <c r="G18" s="1269" t="s">
        <v>707</v>
      </c>
      <c r="H18" s="1664"/>
      <c r="I18" s="1664"/>
      <c r="J18" s="1664"/>
      <c r="K18" s="1664"/>
      <c r="L18" s="1664"/>
    </row>
    <row r="19" spans="1:12" s="15" customFormat="1" ht="14.45" customHeight="1" x14ac:dyDescent="0.2">
      <c r="A19" s="1274" t="s">
        <v>990</v>
      </c>
      <c r="B19" s="1272" t="s">
        <v>2762</v>
      </c>
      <c r="C19" s="1666"/>
      <c r="D19" s="1664"/>
      <c r="E19" s="1667"/>
      <c r="F19" s="1666"/>
      <c r="G19" s="1270" t="s">
        <v>665</v>
      </c>
      <c r="H19" s="1664"/>
      <c r="I19" s="1664"/>
      <c r="J19" s="1664"/>
      <c r="K19" s="1664"/>
      <c r="L19" s="1664"/>
    </row>
    <row r="20" spans="1:12" s="15" customFormat="1" ht="16.5" customHeight="1" x14ac:dyDescent="0.2">
      <c r="A20" s="1667"/>
      <c r="B20" s="1664"/>
      <c r="C20" s="1666"/>
      <c r="D20" s="1667"/>
      <c r="E20" s="1667"/>
      <c r="F20" s="1666"/>
      <c r="G20" s="1270" t="s">
        <v>1462</v>
      </c>
      <c r="H20" s="1664"/>
      <c r="I20" s="1664"/>
      <c r="J20" s="1664"/>
      <c r="K20" s="1664"/>
      <c r="L20" s="1664"/>
    </row>
    <row r="21" spans="1:12" s="15" customFormat="1" ht="16.5" customHeight="1" x14ac:dyDescent="0.2">
      <c r="A21" s="1050" t="s">
        <v>2769</v>
      </c>
      <c r="B21" s="1664"/>
      <c r="C21" s="1666"/>
      <c r="D21" s="1665"/>
      <c r="E21" s="1667"/>
      <c r="F21" s="1666"/>
      <c r="G21" s="1270" t="s">
        <v>589</v>
      </c>
      <c r="H21" s="1664"/>
      <c r="I21" s="1664"/>
      <c r="J21" s="1664"/>
      <c r="K21" s="1664"/>
      <c r="L21" s="1664"/>
    </row>
    <row r="22" spans="1:12" s="15" customFormat="1" ht="16.5" customHeight="1" x14ac:dyDescent="0.2">
      <c r="A22" s="1275" t="s">
        <v>37</v>
      </c>
      <c r="B22" s="1664"/>
      <c r="C22" s="1666"/>
      <c r="D22" s="1665"/>
      <c r="E22" s="1667"/>
      <c r="F22" s="1666"/>
      <c r="G22" s="1270" t="s">
        <v>648</v>
      </c>
      <c r="H22" s="1664"/>
      <c r="I22" s="1664"/>
      <c r="J22" s="1664"/>
      <c r="K22" s="1664"/>
      <c r="L22" s="1664"/>
    </row>
    <row r="23" spans="1:12" s="15" customFormat="1" x14ac:dyDescent="0.2">
      <c r="A23" s="1664"/>
      <c r="B23" s="1664"/>
      <c r="C23" s="1668"/>
      <c r="D23" s="1665"/>
      <c r="E23" s="1665"/>
      <c r="F23" s="1666"/>
      <c r="G23" s="1270" t="s">
        <v>663</v>
      </c>
      <c r="H23" s="1664"/>
      <c r="I23" s="1664"/>
      <c r="J23" s="1664"/>
      <c r="K23" s="1664"/>
      <c r="L23" s="1664"/>
    </row>
    <row r="24" spans="1:12" s="15" customFormat="1" ht="15" customHeight="1" x14ac:dyDescent="0.2">
      <c r="A24" s="1664"/>
      <c r="B24" s="1664"/>
      <c r="C24" s="1666"/>
      <c r="D24" s="1665"/>
      <c r="E24" s="1664"/>
      <c r="F24" s="1666"/>
      <c r="G24" s="1272" t="s">
        <v>664</v>
      </c>
      <c r="H24" s="1664"/>
      <c r="I24" s="1664"/>
      <c r="J24" s="1664"/>
      <c r="K24" s="1664"/>
      <c r="L24" s="1664"/>
    </row>
    <row r="25" spans="1:12" s="15" customFormat="1" ht="15" customHeight="1" x14ac:dyDescent="0.2">
      <c r="A25" s="1664"/>
      <c r="B25" s="1664"/>
      <c r="C25" s="1664"/>
      <c r="D25" s="1667"/>
      <c r="E25" s="1664"/>
      <c r="F25" s="1664"/>
      <c r="G25" s="1049" t="s">
        <v>1202</v>
      </c>
      <c r="H25" s="1664"/>
      <c r="I25" s="1664"/>
      <c r="J25" s="1664"/>
      <c r="K25" s="1664"/>
      <c r="L25" s="1664"/>
    </row>
    <row r="26" spans="1:12" s="15" customFormat="1" ht="15" customHeight="1" x14ac:dyDescent="0.2">
      <c r="A26" s="1664"/>
      <c r="B26" s="1664"/>
      <c r="C26" s="1664"/>
      <c r="D26" s="1667"/>
      <c r="E26" s="1664"/>
      <c r="F26" s="1664"/>
      <c r="G26" s="1279" t="s">
        <v>3197</v>
      </c>
      <c r="H26" s="1664"/>
      <c r="I26" s="1664"/>
      <c r="J26" s="1664"/>
      <c r="K26" s="1664"/>
      <c r="L26" s="1664"/>
    </row>
    <row r="27" spans="1:12" s="15" customFormat="1" ht="15" customHeight="1" x14ac:dyDescent="0.2">
      <c r="A27" s="1664"/>
      <c r="B27" s="1664"/>
      <c r="C27" s="1664"/>
      <c r="D27" s="1667"/>
      <c r="E27" s="1664"/>
      <c r="F27" s="1664"/>
      <c r="G27" s="1272" t="s">
        <v>1215</v>
      </c>
      <c r="H27" s="1664"/>
      <c r="I27" s="1664"/>
      <c r="J27" s="1664"/>
      <c r="K27" s="1664"/>
      <c r="L27" s="1664"/>
    </row>
    <row r="28" spans="1:12" s="15" customFormat="1" ht="15" customHeight="1" x14ac:dyDescent="0.2">
      <c r="A28" s="1664"/>
      <c r="B28" s="1664"/>
      <c r="C28" s="1664"/>
      <c r="D28" s="1669"/>
      <c r="E28" s="1664"/>
      <c r="F28" s="1664"/>
      <c r="G28" s="1052" t="s">
        <v>1699</v>
      </c>
      <c r="H28" s="1664"/>
      <c r="I28" s="1664"/>
      <c r="J28" s="1664"/>
      <c r="K28" s="1664"/>
      <c r="L28" s="1664"/>
    </row>
    <row r="29" spans="1:12" s="15" customFormat="1" ht="15" customHeight="1" x14ac:dyDescent="0.2">
      <c r="A29" s="1664"/>
      <c r="B29" s="1664"/>
      <c r="C29" s="1664"/>
      <c r="D29" s="1664"/>
      <c r="E29" s="1664"/>
      <c r="F29" s="1664"/>
      <c r="G29" s="1275" t="s">
        <v>3048</v>
      </c>
      <c r="H29" s="1664"/>
      <c r="I29" s="1664"/>
      <c r="J29" s="1664"/>
      <c r="K29" s="1664"/>
      <c r="L29" s="1664"/>
    </row>
    <row r="30" spans="1:12" s="1664" customFormat="1" x14ac:dyDescent="0.2"/>
    <row r="31" spans="1:12" s="1664" customFormat="1" x14ac:dyDescent="0.2"/>
    <row r="32" spans="1:12" s="1664" customFormat="1" x14ac:dyDescent="0.2"/>
    <row r="33" s="1664" customFormat="1" ht="15" customHeight="1" x14ac:dyDescent="0.2"/>
    <row r="34" s="1664" customFormat="1" x14ac:dyDescent="0.2"/>
    <row r="35" s="1664" customFormat="1" ht="15" customHeight="1" x14ac:dyDescent="0.2"/>
    <row r="36" s="1664" customFormat="1" x14ac:dyDescent="0.2"/>
    <row r="37" s="1664" customFormat="1" ht="15" customHeight="1" x14ac:dyDescent="0.2"/>
    <row r="38" s="1664" customFormat="1" x14ac:dyDescent="0.2"/>
    <row r="39" s="1664" customFormat="1" ht="15" customHeight="1" x14ac:dyDescent="0.2"/>
    <row r="40" s="1664" customFormat="1" ht="15" customHeight="1" x14ac:dyDescent="0.2"/>
    <row r="41" s="1664" customFormat="1" x14ac:dyDescent="0.2"/>
    <row r="42" s="1664" customFormat="1" x14ac:dyDescent="0.2"/>
    <row r="43" s="1664" customFormat="1" x14ac:dyDescent="0.2"/>
    <row r="44" s="1664" customFormat="1" x14ac:dyDescent="0.2"/>
    <row r="45" s="1664" customFormat="1" x14ac:dyDescent="0.2"/>
    <row r="46" s="1664" customFormat="1" x14ac:dyDescent="0.2"/>
    <row r="47" s="1664" customFormat="1" x14ac:dyDescent="0.2"/>
    <row r="48" s="1664" customFormat="1" x14ac:dyDescent="0.2"/>
    <row r="49" s="1664" customFormat="1" x14ac:dyDescent="0.2"/>
    <row r="50" s="1664" customFormat="1" x14ac:dyDescent="0.2"/>
    <row r="51" s="1664" customFormat="1" x14ac:dyDescent="0.2"/>
    <row r="52" s="1664" customFormat="1" x14ac:dyDescent="0.2"/>
    <row r="53" s="1664" customFormat="1" x14ac:dyDescent="0.2"/>
    <row r="54" s="1664" customFormat="1" x14ac:dyDescent="0.2"/>
    <row r="55" s="1664" customFormat="1" x14ac:dyDescent="0.2"/>
    <row r="56" s="1664" customFormat="1" x14ac:dyDescent="0.2"/>
    <row r="57" s="1664" customFormat="1" x14ac:dyDescent="0.2"/>
    <row r="58" s="1664" customFormat="1" x14ac:dyDescent="0.2"/>
    <row r="59" s="1664" customFormat="1" x14ac:dyDescent="0.2"/>
    <row r="60" s="1664" customFormat="1" x14ac:dyDescent="0.2"/>
    <row r="61" s="1664" customFormat="1" x14ac:dyDescent="0.2"/>
    <row r="62" s="1664" customFormat="1" x14ac:dyDescent="0.2"/>
    <row r="63" s="1664" customFormat="1" x14ac:dyDescent="0.2"/>
    <row r="64" s="1664" customFormat="1" x14ac:dyDescent="0.2"/>
    <row r="65" s="1664" customFormat="1" x14ac:dyDescent="0.2"/>
    <row r="66" s="1664" customFormat="1" x14ac:dyDescent="0.2"/>
    <row r="67" s="1664" customFormat="1" x14ac:dyDescent="0.2"/>
    <row r="68" s="1664" customFormat="1" x14ac:dyDescent="0.2"/>
    <row r="69" s="1664" customFormat="1" x14ac:dyDescent="0.2"/>
    <row r="70" s="1664" customFormat="1" x14ac:dyDescent="0.2"/>
    <row r="71" s="1664" customFormat="1" x14ac:dyDescent="0.2"/>
    <row r="72" s="1664" customFormat="1" x14ac:dyDescent="0.2"/>
    <row r="73" s="1664" customFormat="1" x14ac:dyDescent="0.2"/>
    <row r="74" s="1664" customFormat="1" x14ac:dyDescent="0.2"/>
    <row r="75" s="1664" customFormat="1" x14ac:dyDescent="0.2"/>
    <row r="76" s="1664" customFormat="1" x14ac:dyDescent="0.2"/>
    <row r="77" s="1664" customFormat="1" x14ac:dyDescent="0.2"/>
    <row r="78" s="1664" customFormat="1" x14ac:dyDescent="0.2"/>
    <row r="79" s="1664" customFormat="1" x14ac:dyDescent="0.2"/>
    <row r="80" s="1664" customFormat="1" x14ac:dyDescent="0.2"/>
    <row r="81" spans="1:12" s="1664" customFormat="1" x14ac:dyDescent="0.2"/>
    <row r="82" spans="1:12" s="1664" customFormat="1" x14ac:dyDescent="0.2"/>
    <row r="83" spans="1:12" s="1664" customFormat="1" x14ac:dyDescent="0.2"/>
    <row r="84" spans="1:12" s="1664" customFormat="1" x14ac:dyDescent="0.2">
      <c r="A84" s="1659"/>
      <c r="D84" s="1659"/>
      <c r="E84" s="1659"/>
    </row>
    <row r="85" spans="1:12" s="1664" customFormat="1" x14ac:dyDescent="0.2">
      <c r="A85" s="1659"/>
      <c r="B85" s="1659"/>
      <c r="D85" s="1659"/>
      <c r="E85" s="1659"/>
    </row>
    <row r="86" spans="1:12" s="15" customFormat="1" x14ac:dyDescent="0.2">
      <c r="A86" s="20"/>
      <c r="B86" s="20"/>
      <c r="D86" s="20"/>
      <c r="E86" s="20"/>
      <c r="F86" s="1664"/>
      <c r="H86" s="1664"/>
      <c r="I86" s="1664"/>
      <c r="J86" s="1664"/>
      <c r="K86" s="1664"/>
      <c r="L86" s="1664"/>
    </row>
    <row r="87" spans="1:12" s="15" customFormat="1" x14ac:dyDescent="0.2">
      <c r="A87" s="20"/>
      <c r="B87" s="20"/>
      <c r="D87" s="20"/>
      <c r="E87" s="20"/>
      <c r="F87" s="1664"/>
      <c r="H87" s="1664"/>
      <c r="I87" s="1664"/>
      <c r="J87" s="1664"/>
      <c r="K87" s="1664"/>
      <c r="L87" s="1664"/>
    </row>
    <row r="88" spans="1:12" s="15" customFormat="1" x14ac:dyDescent="0.2">
      <c r="A88" s="20"/>
      <c r="B88" s="20"/>
      <c r="D88" s="20"/>
      <c r="E88" s="20"/>
      <c r="F88" s="1664"/>
      <c r="H88" s="1664"/>
      <c r="I88" s="1664"/>
      <c r="J88" s="1664"/>
      <c r="K88" s="1664"/>
      <c r="L88" s="1664"/>
    </row>
    <row r="89" spans="1:12" s="15" customFormat="1" x14ac:dyDescent="0.2">
      <c r="A89" s="20"/>
      <c r="B89" s="20"/>
      <c r="D89" s="20"/>
      <c r="E89" s="20"/>
      <c r="F89" s="1664"/>
      <c r="H89" s="1664"/>
      <c r="I89" s="1664"/>
      <c r="J89" s="1664"/>
      <c r="K89" s="1664"/>
      <c r="L89" s="1664"/>
    </row>
    <row r="90" spans="1:12" s="15" customFormat="1" x14ac:dyDescent="0.2">
      <c r="A90" s="20"/>
      <c r="B90" s="20"/>
      <c r="D90" s="20"/>
      <c r="E90" s="20"/>
      <c r="F90" s="1664"/>
      <c r="H90" s="1664"/>
      <c r="I90" s="1664"/>
      <c r="J90" s="1664"/>
      <c r="K90" s="1664"/>
      <c r="L90" s="1664"/>
    </row>
    <row r="91" spans="1:12" s="15" customFormat="1" x14ac:dyDescent="0.2">
      <c r="A91" s="20"/>
      <c r="B91" s="20"/>
      <c r="D91" s="20"/>
      <c r="E91" s="20"/>
      <c r="F91" s="1664"/>
      <c r="H91" s="1664"/>
      <c r="I91" s="1664"/>
      <c r="J91" s="1664"/>
      <c r="K91" s="1664"/>
      <c r="L91" s="1664"/>
    </row>
    <row r="92" spans="1:12" s="15" customFormat="1" x14ac:dyDescent="0.2">
      <c r="A92" s="20"/>
      <c r="B92" s="20"/>
      <c r="D92" s="20"/>
      <c r="E92" s="20"/>
      <c r="F92" s="1664"/>
      <c r="H92" s="1664"/>
      <c r="I92" s="1664"/>
      <c r="J92" s="1664"/>
      <c r="K92" s="1664"/>
      <c r="L92" s="1664"/>
    </row>
    <row r="93" spans="1:12" s="15" customFormat="1" x14ac:dyDescent="0.2">
      <c r="A93" s="20"/>
      <c r="B93" s="20"/>
      <c r="D93" s="20"/>
      <c r="E93" s="20"/>
      <c r="F93" s="1664"/>
      <c r="H93" s="1664"/>
      <c r="I93" s="1664"/>
      <c r="J93" s="1664"/>
      <c r="K93" s="1664"/>
      <c r="L93" s="1664"/>
    </row>
    <row r="94" spans="1:12" s="15" customFormat="1" x14ac:dyDescent="0.2">
      <c r="A94" s="20"/>
      <c r="B94" s="20"/>
      <c r="D94" s="20"/>
      <c r="E94" s="20"/>
      <c r="F94" s="1664"/>
      <c r="H94" s="1664"/>
      <c r="I94" s="1664"/>
      <c r="J94" s="1664"/>
      <c r="K94" s="1664"/>
      <c r="L94" s="1664"/>
    </row>
    <row r="95" spans="1:12" x14ac:dyDescent="0.25">
      <c r="G95" s="15"/>
    </row>
  </sheetData>
  <mergeCells count="2">
    <mergeCell ref="A2:B2"/>
    <mergeCell ref="D2:E2"/>
  </mergeCells>
  <hyperlinks>
    <hyperlink ref="A7" location="Admisión!A1" display="Admisión"/>
    <hyperlink ref="A12" location="'Primer Ingreso'!A1" display="Primer Ingreso"/>
    <hyperlink ref="A13" location="'Primer Ingreso por sexo'!A1" display="Primer Ingreso por sexo"/>
    <hyperlink ref="A8" location="'Admisión por sexo'!A1" display="Admisión por sexo"/>
    <hyperlink ref="A6" location="'Aspirantes por sexo'!A1" display="Aspirantes por sexo"/>
    <hyperlink ref="A16" location="Matrícula!A1" display="Matrícula"/>
    <hyperlink ref="A17" location="'Matrícula por sexo'!A1" display="Matrícula por sexo"/>
    <hyperlink ref="G20" location="'Planes Estudio'!A1" display="Planes de Estudio"/>
    <hyperlink ref="D12" location="'Concursos Curriculares'!A1" display="Concursos Curriculares"/>
    <hyperlink ref="D4" location="'Plazas Div x Depto'!A1" display="Plazas por División y Departamento"/>
    <hyperlink ref="D5" location="'Plazas Def Histo'!A1" display="Plazas Definitivas Histórico"/>
    <hyperlink ref="D11" location="'Activos x plaza TC'!A1" display="Alumnos Activos / Plaza TC "/>
    <hyperlink ref="D8" location="'Definitivos x género'!A1" display="Profesores Definitivos por Género"/>
    <hyperlink ref="B3" location="Bajas!A1" display="Bajas"/>
    <hyperlink ref="B11" location="TITULACIÓN!A1" display="Titulación"/>
    <hyperlink ref="B10" location="'Trimestres para egresar'!A1" display="Trimestres para egresar"/>
    <hyperlink ref="B15" location="'Proy Serv Social '!A1" display="Proys Servicio Social"/>
    <hyperlink ref="G3" location="'Actividades deportivas'!A1" display="Actividades Deportivas"/>
    <hyperlink ref="G21" location="'LINEAMIENTOS Y CRITERIOS'!A1" display="Lineamientos, criterios e instructivos"/>
    <hyperlink ref="G19" location="'Sesiones de Órganos Colegia'!A1" display="Sesiones órganos colegiados"/>
    <hyperlink ref="D16" location="'CARGA POR PLAZA'!A1" display="Carga por Plaza"/>
    <hyperlink ref="A15" location="'% de Primer Ingreso por sexo'!A1" display="Primer Ingreso / Admisión por sexo"/>
    <hyperlink ref="A9" location="'% de Admisión'!A1" display="Admisión / Aspirantes"/>
    <hyperlink ref="A14" location="'% Primer Ingreso'!A1" display="Primer Ingreso / Admisión"/>
    <hyperlink ref="B6" location="EGRESO!A1" display="Egreso"/>
    <hyperlink ref="B13" location="'BECAS ALUMNOS'!A1" display="División"/>
    <hyperlink ref="G18" location="'Órganos Personales'!A1" display="Órganos Personales"/>
    <hyperlink ref="D13" location="'Concursos Oposición'!A1" display="Concursos Oposición"/>
    <hyperlink ref="A3" location="'Matrícula EMS'!A1" display="Matrícula Educación Media Superior"/>
    <hyperlink ref="A4" location="'Demanda-Ingreso ES'!A1" display="Demanda-Ingreso Educación Superior"/>
    <hyperlink ref="A5" location="Aspirantes!A1" display="Aspirantes"/>
    <hyperlink ref="A10" location="'% de Admisión por sexo'!A1" display="Admisión / Aspirantes por sexo"/>
    <hyperlink ref="A18" location="'Alumnado Activo'!A1" display="Alumnado Activo"/>
    <hyperlink ref="A19" location="'Alumnado Activo por sexo'!A1" display="Alumnado Activo por sexo"/>
    <hyperlink ref="D10" location="'Acuerdo Rector General'!A1" display="Profesores bajo Acuerdo Rector General 07/2020"/>
    <hyperlink ref="B16" location="'Als Serv Social'!A1" display="Alumnos en Servicio Social"/>
    <hyperlink ref="B17" location="'Als Prac Prof'!A1" display="Alumnos en Práctica Profesional"/>
    <hyperlink ref="B4" location="Bajas!A1" display="Deserción Acum y Género"/>
    <hyperlink ref="D6" location="'Definitivos x categoría'!A1" display="Profesores Definitivos / Categoria"/>
    <hyperlink ref="D7" location="'Definitivos x grado'!A1" display="Porfesores Definitivos / Grado Académico"/>
    <hyperlink ref="A11" location="'P. Mín_Prom'!A1" display="Puntaje mínimo y promedio de corte"/>
    <hyperlink ref="G27" location="'Activ Extracurricular'!A1" display="Actividades extracurriculares"/>
    <hyperlink ref="G26" location="'DIFUSIÓN CULTURAL'!A1" display="Difusión cultural"/>
    <hyperlink ref="G24" location="'DICTAMINADORAS DIVISIONALES'!A1" display="Dictaminadoras divisionales"/>
    <hyperlink ref="G23" location="'RECONOCIMIENTOS DOCENCIA'!A1" display="Reconocimientos Docencia"/>
    <hyperlink ref="G22" location="COMISIONES!A1" display="Comisiones"/>
    <hyperlink ref="G29" location="Anteproyecto!A1" display="Aprobación de Anteproyecto de presupuesto"/>
    <hyperlink ref="B8" location="'Plazo RES 11-20'!A1" display="Eficiencia T. plazo reglamentario"/>
    <hyperlink ref="B9" location="'Tiempo promedio excedente'!A1" display="Tiempo promedio excedente"/>
    <hyperlink ref="D15" location="'Programación docente'!A1" display="Programación docente 19O, 20I y 20P"/>
    <hyperlink ref="A1" location="Home!A1" display="ÍNDICE"/>
    <hyperlink ref="B5" location="'Bajas por sexo'!A1" display="Bajas en licenciatura por sexo"/>
    <hyperlink ref="B18" location="'Egresados en movilidad'!A1" display="Egresados participantes en movilidad"/>
    <hyperlink ref="B19" location="'Egreso  Movildad - sexo'!A1" display="Egresados en movilidad - sexo"/>
    <hyperlink ref="A22" location="'Matrícula posgrado'!A1" display="Matrícula"/>
    <hyperlink ref="D14" location="'Plazas Ocupación'!A1" display="Ocupación de Plazas Académicas"/>
    <hyperlink ref="D9" location="'Visitantes 2020'!A1" display="Profesores Visitantes"/>
    <hyperlink ref="E9" location="'Artículos-Capítulos'!A1" display="Artículos y Capítulos publicados"/>
    <hyperlink ref="G7" location="Computadoras!A1" display="Computadoras en la Unidad Lerma"/>
    <hyperlink ref="G6" location="'Infraestructura Unidad'!A1" display="Infraestructura de la Unidad Lerma"/>
    <hyperlink ref="E7" location="'Premio a las AI'!A1" display="Premio a las Áreas de Investigación"/>
    <hyperlink ref="E11" location="'Detalle Convenios'!A1" display="Detalle de Convenios"/>
    <hyperlink ref="G15" location="'Apoyo documental'!A1" display="Apoyo documental"/>
    <hyperlink ref="G14" location="'Sistemas Escolares'!A1" display="Servicios Escolares"/>
    <hyperlink ref="G13" location="'Secretaría de Unidad'!A1" display="Secretaría de Unidad"/>
    <hyperlink ref="G12" location="'Información y Comunicaciones'!A1" display="Servicios de información y comunicaciones"/>
    <hyperlink ref="G11" location="'Servicios Administrativos'!A1" display="Servicios Administrativos"/>
    <hyperlink ref="G10" location="'Recursos Materiales'!A1" display="Recursos materiales"/>
    <hyperlink ref="G9" location="'Recursos humanos'!A1" display="Recursos humanos"/>
    <hyperlink ref="G8" location="Infraestructura!A1" display="Infraestructura"/>
    <hyperlink ref="E5" location="'Proys Inv'!A1" display="Proyectos de Investigación"/>
    <hyperlink ref="E10" location="PATENTES!A1" display="Patentes"/>
    <hyperlink ref="E12" location="'RECURSOS EXT'!A1" display="División"/>
    <hyperlink ref="E6" location="Áreas_CA_Redes!A1" display="Áreas y Cuerpos Académicos"/>
    <hyperlink ref="E4" location="'PROMEP-SNI '!A1" display="PRODEP / SNI"/>
    <hyperlink ref="G5" location="'LINEAMIENTOS Y CRITERIOS'!A1" display="Lineamientos, Criterios e Instructivos"/>
    <hyperlink ref="G4" location="'Difusión Lic'!A1" display="Difusión de Licenciaturas"/>
    <hyperlink ref="E8" location="'Producción Editorial'!A1" display="Producción editorial "/>
    <hyperlink ref="B7" location="'ET cohortes reales 11-21'!A1" display="Eficiencia Terminal 12 Trimestres"/>
  </hyperlinks>
  <printOptions horizontalCentered="1" verticalCentered="1"/>
  <pageMargins left="0.70866141732283472" right="0.70866141732283472" top="0.74803149606299213" bottom="0.74803149606299213" header="0.31496062992125984" footer="0.31496062992125984"/>
  <pageSetup scale="7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T22"/>
  <sheetViews>
    <sheetView showGridLines="0" workbookViewId="0"/>
  </sheetViews>
  <sheetFormatPr baseColWidth="10" defaultColWidth="10.7109375" defaultRowHeight="12.75" x14ac:dyDescent="0.2"/>
  <cols>
    <col min="2" max="2" width="22.28515625" customWidth="1"/>
  </cols>
  <sheetData>
    <row r="1" spans="1:20" ht="16.5" x14ac:dyDescent="0.3">
      <c r="A1" s="166" t="s">
        <v>1177</v>
      </c>
      <c r="B1" s="454"/>
    </row>
    <row r="2" spans="1:20" ht="18.75" x14ac:dyDescent="0.2">
      <c r="A2" s="393" t="s">
        <v>6052</v>
      </c>
      <c r="B2" s="393"/>
    </row>
    <row r="3" spans="1:20" ht="18.75" x14ac:dyDescent="0.2">
      <c r="A3" s="393" t="s">
        <v>6053</v>
      </c>
      <c r="B3" s="393"/>
    </row>
    <row r="4" spans="1:20" s="446" customFormat="1" x14ac:dyDescent="0.2">
      <c r="A4" s="1154" t="s">
        <v>14</v>
      </c>
      <c r="B4" s="1154" t="s">
        <v>669</v>
      </c>
      <c r="C4" s="1154" t="s">
        <v>1176</v>
      </c>
      <c r="D4" s="2145" t="s">
        <v>823</v>
      </c>
      <c r="E4" s="2145" t="s">
        <v>32</v>
      </c>
      <c r="F4" s="1154" t="s">
        <v>2380</v>
      </c>
      <c r="G4" s="2145" t="s">
        <v>6056</v>
      </c>
      <c r="H4" s="2145" t="s">
        <v>32</v>
      </c>
      <c r="I4" s="1154" t="s">
        <v>2715</v>
      </c>
      <c r="J4" s="2145" t="s">
        <v>31</v>
      </c>
      <c r="K4" s="2145" t="s">
        <v>32</v>
      </c>
      <c r="L4" s="2556" t="s">
        <v>3302</v>
      </c>
      <c r="M4" s="2145" t="s">
        <v>31</v>
      </c>
      <c r="N4" s="2145" t="s">
        <v>32</v>
      </c>
      <c r="O4" s="2145" t="s">
        <v>5328</v>
      </c>
      <c r="P4" s="2145" t="s">
        <v>31</v>
      </c>
      <c r="Q4" s="2145" t="s">
        <v>32</v>
      </c>
      <c r="R4" s="2145" t="s">
        <v>6051</v>
      </c>
      <c r="S4" s="2145" t="s">
        <v>31</v>
      </c>
      <c r="T4" s="2145" t="s">
        <v>32</v>
      </c>
    </row>
    <row r="5" spans="1:20" s="446" customFormat="1" ht="36" customHeight="1" x14ac:dyDescent="0.2">
      <c r="A5" s="547" t="s">
        <v>1206</v>
      </c>
      <c r="B5" s="1157" t="s">
        <v>2770</v>
      </c>
      <c r="C5" s="436">
        <v>2</v>
      </c>
      <c r="D5" s="2372">
        <v>2</v>
      </c>
      <c r="E5" s="2372">
        <v>0</v>
      </c>
      <c r="F5" s="436">
        <v>1</v>
      </c>
      <c r="G5" s="2372">
        <v>1</v>
      </c>
      <c r="H5" s="2372">
        <v>0</v>
      </c>
      <c r="I5" s="2558">
        <v>1</v>
      </c>
      <c r="J5" s="2367">
        <v>0</v>
      </c>
      <c r="K5" s="2367">
        <v>1</v>
      </c>
      <c r="L5" s="2558">
        <v>4</v>
      </c>
      <c r="M5" s="2367">
        <v>3</v>
      </c>
      <c r="N5" s="2367">
        <v>1</v>
      </c>
      <c r="O5" s="2367">
        <v>1</v>
      </c>
      <c r="P5" s="2367">
        <v>1</v>
      </c>
      <c r="Q5" s="2367">
        <v>0</v>
      </c>
      <c r="R5" s="2146">
        <v>3</v>
      </c>
      <c r="S5" s="2146">
        <v>3</v>
      </c>
      <c r="T5" s="2146">
        <v>0</v>
      </c>
    </row>
    <row r="6" spans="1:20" s="446" customFormat="1" x14ac:dyDescent="0.2">
      <c r="A6" s="162"/>
    </row>
    <row r="7" spans="1:20" ht="18.75" x14ac:dyDescent="0.2">
      <c r="A7" s="393" t="s">
        <v>6054</v>
      </c>
    </row>
    <row r="8" spans="1:20" x14ac:dyDescent="0.2">
      <c r="A8" s="2556" t="s">
        <v>14</v>
      </c>
      <c r="B8" s="2556" t="s">
        <v>669</v>
      </c>
      <c r="C8" s="2145" t="s">
        <v>6055</v>
      </c>
      <c r="D8" s="2145" t="s">
        <v>823</v>
      </c>
      <c r="E8" s="2145" t="s">
        <v>32</v>
      </c>
      <c r="G8" s="418"/>
      <c r="H8" s="418"/>
      <c r="I8" s="418"/>
    </row>
    <row r="9" spans="1:20" ht="30" x14ac:dyDescent="0.2">
      <c r="A9" s="547" t="s">
        <v>1206</v>
      </c>
      <c r="B9" s="1157" t="s">
        <v>2770</v>
      </c>
      <c r="C9" s="2372">
        <v>11</v>
      </c>
      <c r="D9" s="2372">
        <v>9</v>
      </c>
      <c r="E9" s="2372">
        <v>2</v>
      </c>
      <c r="G9" s="418"/>
      <c r="H9" s="418"/>
      <c r="I9" s="418"/>
    </row>
    <row r="10" spans="1:20" x14ac:dyDescent="0.2">
      <c r="G10" s="418"/>
      <c r="H10" s="418"/>
      <c r="I10" s="418"/>
    </row>
    <row r="11" spans="1:20" ht="18.75" x14ac:dyDescent="0.2">
      <c r="A11" s="393" t="s">
        <v>6057</v>
      </c>
      <c r="G11" s="418"/>
      <c r="H11" s="418"/>
      <c r="I11" s="418"/>
    </row>
    <row r="12" spans="1:20" x14ac:dyDescent="0.2">
      <c r="A12" s="2557" t="s">
        <v>14</v>
      </c>
      <c r="B12" s="2557" t="s">
        <v>669</v>
      </c>
      <c r="C12" s="2145" t="s">
        <v>6055</v>
      </c>
      <c r="D12" s="2145" t="s">
        <v>823</v>
      </c>
      <c r="E12" s="2145" t="s">
        <v>32</v>
      </c>
      <c r="G12" s="2589"/>
      <c r="H12" s="418"/>
      <c r="I12" s="418"/>
    </row>
    <row r="13" spans="1:20" ht="30" x14ac:dyDescent="0.2">
      <c r="A13" s="547" t="s">
        <v>1206</v>
      </c>
      <c r="B13" s="1157" t="s">
        <v>2770</v>
      </c>
      <c r="C13" s="2372">
        <v>1</v>
      </c>
      <c r="D13" s="2372">
        <v>1</v>
      </c>
      <c r="E13" s="2372">
        <v>0</v>
      </c>
      <c r="G13" s="418"/>
      <c r="H13" s="418"/>
      <c r="I13" s="418"/>
    </row>
    <row r="14" spans="1:20" x14ac:dyDescent="0.2">
      <c r="G14" s="418"/>
      <c r="H14" s="418"/>
      <c r="I14" s="418"/>
    </row>
    <row r="15" spans="1:20" ht="18.75" x14ac:dyDescent="0.2">
      <c r="A15" s="393" t="s">
        <v>6057</v>
      </c>
      <c r="G15" s="418"/>
      <c r="H15" s="418"/>
      <c r="I15" s="418"/>
    </row>
    <row r="16" spans="1:20" x14ac:dyDescent="0.2">
      <c r="A16" s="2557" t="s">
        <v>14</v>
      </c>
      <c r="B16" s="2557" t="s">
        <v>669</v>
      </c>
      <c r="C16" s="2145" t="s">
        <v>5328</v>
      </c>
      <c r="D16" s="2145" t="s">
        <v>823</v>
      </c>
      <c r="E16" s="2145" t="s">
        <v>32</v>
      </c>
      <c r="G16" s="418"/>
      <c r="H16" s="418"/>
      <c r="I16" s="418"/>
    </row>
    <row r="17" spans="1:9" ht="30" x14ac:dyDescent="0.2">
      <c r="A17" s="547" t="s">
        <v>1206</v>
      </c>
      <c r="B17" s="1157" t="s">
        <v>2770</v>
      </c>
      <c r="C17" s="2372">
        <v>1</v>
      </c>
      <c r="D17" s="2372">
        <v>1</v>
      </c>
      <c r="E17" s="2372">
        <v>0</v>
      </c>
    </row>
    <row r="19" spans="1:9" x14ac:dyDescent="0.2">
      <c r="A19" t="s">
        <v>6058</v>
      </c>
    </row>
    <row r="22" spans="1:9" x14ac:dyDescent="0.2">
      <c r="I22" s="2588"/>
    </row>
  </sheetData>
  <sheetProtection algorithmName="SHA-512" hashValue="3AM9DUYiDYdy/3WfOy7jhUbv7fd58Mdl/dHzbtohRYmxmYK1IFra/OIrLz8IVGcN2H6I6Uyk47AKt+W9XPVtug==" saltValue="8KGnl3rOviuCphPjxwpBJg==" spinCount="100000" sheet="1" objects="1" scenarios="1"/>
  <hyperlinks>
    <hyperlink ref="A1" location="Índice!A1" display="ÍNDICE"/>
  </hyperlinks>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EC28"/>
  <sheetViews>
    <sheetView showGridLines="0" zoomScaleNormal="100" zoomScaleSheetLayoutView="50" workbookViewId="0"/>
  </sheetViews>
  <sheetFormatPr baseColWidth="10" defaultColWidth="9.85546875" defaultRowHeight="12.75" x14ac:dyDescent="0.2"/>
  <cols>
    <col min="1" max="1" width="14.28515625" style="149" bestFit="1" customWidth="1"/>
    <col min="2" max="7" width="5.140625" style="33" bestFit="1" customWidth="1"/>
    <col min="8" max="11" width="5.140625" style="33" customWidth="1"/>
    <col min="12" max="12" width="5.140625" style="2031" customWidth="1"/>
    <col min="13" max="18" width="5.7109375" style="149" bestFit="1" customWidth="1"/>
    <col min="19" max="23" width="5.7109375" style="149" customWidth="1"/>
    <col min="24" max="26" width="5.7109375" style="149" bestFit="1" customWidth="1"/>
    <col min="27" max="29" width="5.7109375" style="33" bestFit="1" customWidth="1"/>
    <col min="30" max="33" width="5.7109375" style="33" customWidth="1"/>
    <col min="34" max="34" width="5.7109375" style="2031" customWidth="1"/>
    <col min="35" max="43" width="6.140625" style="149" customWidth="1"/>
    <col min="44" max="44" width="7.28515625" style="149" bestFit="1" customWidth="1"/>
    <col min="45" max="45" width="7.28515625" style="149" customWidth="1"/>
    <col min="46" max="54" width="6.140625" style="149" customWidth="1"/>
    <col min="55" max="55" width="7.85546875" style="149" bestFit="1" customWidth="1"/>
    <col min="56" max="56" width="7.85546875" style="149" customWidth="1"/>
    <col min="57" max="62" width="6.140625" style="149" bestFit="1" customWidth="1"/>
    <col min="63" max="65" width="6.140625" style="149" customWidth="1"/>
    <col min="66" max="66" width="7.28515625" style="149" bestFit="1" customWidth="1"/>
    <col min="67" max="67" width="7.28515625" style="149" customWidth="1"/>
    <col min="68" max="73" width="5.140625" style="149" bestFit="1" customWidth="1"/>
    <col min="74" max="78" width="5.140625" style="149" customWidth="1"/>
    <col min="79" max="84" width="5.140625" style="149" bestFit="1" customWidth="1"/>
    <col min="85" max="89" width="5.140625" style="149" customWidth="1"/>
    <col min="90" max="93" width="5.140625" style="149" bestFit="1" customWidth="1"/>
    <col min="94" max="95" width="6.140625" style="149" bestFit="1" customWidth="1"/>
    <col min="96" max="100" width="6.140625" style="149" customWidth="1"/>
    <col min="101" max="106" width="8.42578125" style="149" bestFit="1" customWidth="1"/>
    <col min="107" max="111" width="8.5703125" style="149" customWidth="1"/>
    <col min="112" max="117" width="9.42578125" style="149" customWidth="1"/>
    <col min="118" max="122" width="8.140625" style="149" customWidth="1"/>
    <col min="123" max="128" width="9.42578125" style="149" customWidth="1"/>
    <col min="129" max="133" width="8.85546875" style="149" customWidth="1"/>
    <col min="134" max="16384" width="9.85546875" style="149"/>
  </cols>
  <sheetData>
    <row r="1" spans="1:133" x14ac:dyDescent="0.2">
      <c r="A1" s="251" t="s">
        <v>1177</v>
      </c>
    </row>
    <row r="2" spans="1:133" ht="18" customHeight="1" x14ac:dyDescent="0.2">
      <c r="A2" s="383" t="s">
        <v>1820</v>
      </c>
    </row>
    <row r="3" spans="1:133" s="151" customFormat="1" ht="14.25" x14ac:dyDescent="0.2">
      <c r="A3" s="1158" t="s">
        <v>42</v>
      </c>
      <c r="B3" s="153"/>
      <c r="C3" s="153"/>
      <c r="D3" s="153"/>
      <c r="E3" s="153"/>
      <c r="F3" s="153"/>
      <c r="G3" s="153"/>
      <c r="H3" s="153"/>
      <c r="I3" s="153"/>
      <c r="J3" s="153"/>
      <c r="K3" s="153"/>
      <c r="L3" s="153"/>
      <c r="AA3" s="153"/>
      <c r="AB3" s="153"/>
      <c r="AC3" s="153"/>
      <c r="AD3" s="153"/>
      <c r="AE3" s="153"/>
      <c r="AF3" s="153"/>
      <c r="AG3" s="153"/>
      <c r="AH3" s="153"/>
    </row>
    <row r="4" spans="1:133" customFormat="1" ht="15.75" x14ac:dyDescent="0.25">
      <c r="A4" s="1159" t="s">
        <v>43</v>
      </c>
      <c r="B4" s="164"/>
      <c r="C4" s="164"/>
      <c r="D4" s="164"/>
      <c r="E4" s="164"/>
      <c r="F4" s="164"/>
      <c r="G4" s="164"/>
      <c r="H4" s="164"/>
      <c r="I4" s="164"/>
      <c r="J4" s="164"/>
      <c r="K4" s="164"/>
      <c r="L4" s="164"/>
      <c r="M4" s="164"/>
      <c r="N4" s="164"/>
      <c r="O4" s="164"/>
    </row>
    <row r="5" spans="1:133" s="151" customFormat="1" ht="14.25" x14ac:dyDescent="0.2">
      <c r="A5" s="162" t="str">
        <f>'Alumnado Activo por sexo'!A17</f>
        <v>Fuente: Elaborado con base en el Archivo General de Alumnos, Dirección de Sistemas Escolares, Departamento de Registro Escolar. Octava semana del trimestre 21-Otoño.</v>
      </c>
      <c r="B5" s="153"/>
      <c r="C5" s="153"/>
      <c r="D5" s="35"/>
      <c r="E5" s="153"/>
      <c r="F5" s="153"/>
      <c r="G5" s="153"/>
      <c r="H5" s="153"/>
      <c r="I5" s="153"/>
      <c r="J5" s="153"/>
      <c r="K5" s="153"/>
      <c r="L5" s="153"/>
      <c r="AA5" s="153"/>
      <c r="AB5" s="153"/>
      <c r="AC5" s="153"/>
      <c r="AD5" s="153"/>
      <c r="AE5" s="153"/>
      <c r="AF5" s="153"/>
      <c r="AG5" s="153"/>
      <c r="AH5" s="153"/>
    </row>
    <row r="6" spans="1:133" x14ac:dyDescent="0.2">
      <c r="A6" s="33"/>
      <c r="AA6" s="149"/>
      <c r="AB6" s="149"/>
      <c r="AC6" s="149"/>
      <c r="AD6" s="149"/>
      <c r="AE6" s="149"/>
      <c r="AF6" s="149"/>
      <c r="AG6" s="149"/>
      <c r="AH6" s="149"/>
    </row>
    <row r="7" spans="1:133" s="9" customFormat="1" ht="15" x14ac:dyDescent="0.2">
      <c r="A7" s="589"/>
      <c r="B7" s="2684" t="s">
        <v>6027</v>
      </c>
      <c r="C7" s="2684"/>
      <c r="D7" s="2684"/>
      <c r="E7" s="2684"/>
      <c r="F7" s="2684"/>
      <c r="G7" s="2684"/>
      <c r="H7" s="2684"/>
      <c r="I7" s="2684"/>
      <c r="J7" s="2684"/>
      <c r="K7" s="2684"/>
      <c r="L7" s="2684"/>
      <c r="M7" s="2684" t="s">
        <v>6028</v>
      </c>
      <c r="N7" s="2684"/>
      <c r="O7" s="2684"/>
      <c r="P7" s="2684"/>
      <c r="Q7" s="2684"/>
      <c r="R7" s="2684"/>
      <c r="S7" s="2684"/>
      <c r="T7" s="2684"/>
      <c r="U7" s="2684"/>
      <c r="V7" s="2684"/>
      <c r="W7" s="2684"/>
      <c r="X7" s="2684" t="s">
        <v>939</v>
      </c>
      <c r="Y7" s="2684"/>
      <c r="Z7" s="2684"/>
      <c r="AA7" s="2684"/>
      <c r="AB7" s="2684"/>
      <c r="AC7" s="2684"/>
      <c r="AD7" s="2684"/>
      <c r="AE7" s="2684"/>
      <c r="AF7" s="2684"/>
      <c r="AG7" s="2684"/>
      <c r="AH7" s="2684"/>
      <c r="AI7" s="2689" t="s">
        <v>996</v>
      </c>
      <c r="AJ7" s="2690"/>
      <c r="AK7" s="2690"/>
      <c r="AL7" s="2690"/>
      <c r="AM7" s="2690"/>
      <c r="AN7" s="2690"/>
      <c r="AO7" s="2690"/>
      <c r="AP7" s="2690"/>
      <c r="AQ7" s="2690"/>
      <c r="AR7" s="2690"/>
      <c r="AS7" s="2691"/>
      <c r="AT7" s="2689" t="s">
        <v>995</v>
      </c>
      <c r="AU7" s="2690"/>
      <c r="AV7" s="2690"/>
      <c r="AW7" s="2690"/>
      <c r="AX7" s="2690"/>
      <c r="AY7" s="2690"/>
      <c r="AZ7" s="2690"/>
      <c r="BA7" s="2690"/>
      <c r="BB7" s="2690"/>
      <c r="BC7" s="2690"/>
      <c r="BD7" s="2691"/>
      <c r="BE7" s="2689" t="s">
        <v>997</v>
      </c>
      <c r="BF7" s="2690"/>
      <c r="BG7" s="2690"/>
      <c r="BH7" s="2690"/>
      <c r="BI7" s="2690"/>
      <c r="BJ7" s="2690"/>
      <c r="BK7" s="2690"/>
      <c r="BL7" s="2690"/>
      <c r="BM7" s="2690"/>
      <c r="BN7" s="2690"/>
      <c r="BO7" s="2691"/>
      <c r="BP7" s="2689" t="s">
        <v>991</v>
      </c>
      <c r="BQ7" s="2690"/>
      <c r="BR7" s="2690"/>
      <c r="BS7" s="2690"/>
      <c r="BT7" s="2690"/>
      <c r="BU7" s="2690"/>
      <c r="BV7" s="2690"/>
      <c r="BW7" s="2690"/>
      <c r="BX7" s="2690"/>
      <c r="BY7" s="2690"/>
      <c r="BZ7" s="2691"/>
      <c r="CA7" s="2689" t="s">
        <v>992</v>
      </c>
      <c r="CB7" s="2690"/>
      <c r="CC7" s="2690"/>
      <c r="CD7" s="2690"/>
      <c r="CE7" s="2690"/>
      <c r="CF7" s="2690"/>
      <c r="CG7" s="2690"/>
      <c r="CH7" s="2690"/>
      <c r="CI7" s="2690"/>
      <c r="CJ7" s="2690"/>
      <c r="CK7" s="2691"/>
      <c r="CL7" s="2689" t="s">
        <v>940</v>
      </c>
      <c r="CM7" s="2690"/>
      <c r="CN7" s="2690"/>
      <c r="CO7" s="2690"/>
      <c r="CP7" s="2690"/>
      <c r="CQ7" s="2690"/>
      <c r="CR7" s="2690"/>
      <c r="CS7" s="2690"/>
      <c r="CT7" s="2690"/>
      <c r="CU7" s="2690"/>
      <c r="CV7" s="2691"/>
      <c r="CW7" s="2689" t="s">
        <v>993</v>
      </c>
      <c r="CX7" s="2690"/>
      <c r="CY7" s="2690"/>
      <c r="CZ7" s="2690"/>
      <c r="DA7" s="2690"/>
      <c r="DB7" s="2690"/>
      <c r="DC7" s="2690"/>
      <c r="DD7" s="2690"/>
      <c r="DE7" s="2690"/>
      <c r="DF7" s="2690"/>
      <c r="DG7" s="2691"/>
      <c r="DH7" s="2689" t="s">
        <v>994</v>
      </c>
      <c r="DI7" s="2690"/>
      <c r="DJ7" s="2690"/>
      <c r="DK7" s="2690"/>
      <c r="DL7" s="2690"/>
      <c r="DM7" s="2690"/>
      <c r="DN7" s="2690"/>
      <c r="DO7" s="2690"/>
      <c r="DP7" s="2690"/>
      <c r="DQ7" s="2690"/>
      <c r="DR7" s="2691"/>
      <c r="DS7" s="2684" t="s">
        <v>941</v>
      </c>
      <c r="DT7" s="2684"/>
      <c r="DU7" s="2684"/>
      <c r="DV7" s="2684"/>
      <c r="DW7" s="2684"/>
      <c r="DX7" s="2684"/>
      <c r="DY7" s="2684"/>
      <c r="DZ7" s="2684"/>
      <c r="EA7" s="2684"/>
      <c r="EB7" s="2684"/>
      <c r="EC7" s="2684"/>
    </row>
    <row r="8" spans="1:133" s="9" customFormat="1" ht="15" x14ac:dyDescent="0.2">
      <c r="A8" s="282"/>
      <c r="B8" s="548">
        <v>2011</v>
      </c>
      <c r="C8" s="548">
        <v>2012</v>
      </c>
      <c r="D8" s="548">
        <v>2013</v>
      </c>
      <c r="E8" s="548">
        <v>2014</v>
      </c>
      <c r="F8" s="548">
        <v>2015</v>
      </c>
      <c r="G8" s="548">
        <v>2016</v>
      </c>
      <c r="H8" s="548">
        <v>2017</v>
      </c>
      <c r="I8" s="548">
        <v>2018</v>
      </c>
      <c r="J8" s="548">
        <v>2019</v>
      </c>
      <c r="K8" s="548">
        <v>2020</v>
      </c>
      <c r="L8" s="2139">
        <v>2021</v>
      </c>
      <c r="M8" s="548">
        <v>2011</v>
      </c>
      <c r="N8" s="548">
        <v>2012</v>
      </c>
      <c r="O8" s="548">
        <v>2013</v>
      </c>
      <c r="P8" s="548">
        <v>2014</v>
      </c>
      <c r="Q8" s="548">
        <v>2015</v>
      </c>
      <c r="R8" s="548">
        <v>2016</v>
      </c>
      <c r="S8" s="548">
        <v>2017</v>
      </c>
      <c r="T8" s="548">
        <v>2018</v>
      </c>
      <c r="U8" s="548">
        <v>2019</v>
      </c>
      <c r="V8" s="548">
        <v>2020</v>
      </c>
      <c r="W8" s="2139">
        <v>2021</v>
      </c>
      <c r="X8" s="548">
        <v>2011</v>
      </c>
      <c r="Y8" s="548">
        <v>2012</v>
      </c>
      <c r="Z8" s="548">
        <v>2013</v>
      </c>
      <c r="AA8" s="548">
        <v>2014</v>
      </c>
      <c r="AB8" s="548">
        <v>2015</v>
      </c>
      <c r="AC8" s="548">
        <v>2016</v>
      </c>
      <c r="AD8" s="548">
        <v>2017</v>
      </c>
      <c r="AE8" s="548">
        <v>2018</v>
      </c>
      <c r="AF8" s="548">
        <v>2019</v>
      </c>
      <c r="AG8" s="548">
        <v>2020</v>
      </c>
      <c r="AH8" s="2139">
        <v>2021</v>
      </c>
      <c r="AI8" s="548">
        <v>2011</v>
      </c>
      <c r="AJ8" s="548">
        <v>2012</v>
      </c>
      <c r="AK8" s="548">
        <v>2013</v>
      </c>
      <c r="AL8" s="548">
        <v>2014</v>
      </c>
      <c r="AM8" s="548">
        <v>2015</v>
      </c>
      <c r="AN8" s="548">
        <v>2016</v>
      </c>
      <c r="AO8" s="548">
        <v>2017</v>
      </c>
      <c r="AP8" s="548">
        <v>2018</v>
      </c>
      <c r="AQ8" s="548">
        <v>2019</v>
      </c>
      <c r="AR8" s="548">
        <v>2020</v>
      </c>
      <c r="AS8" s="2139">
        <v>201</v>
      </c>
      <c r="AT8" s="548">
        <v>2011</v>
      </c>
      <c r="AU8" s="548">
        <v>2012</v>
      </c>
      <c r="AV8" s="548">
        <v>2013</v>
      </c>
      <c r="AW8" s="548">
        <v>2014</v>
      </c>
      <c r="AX8" s="548">
        <v>2015</v>
      </c>
      <c r="AY8" s="548">
        <v>2016</v>
      </c>
      <c r="AZ8" s="548">
        <v>2017</v>
      </c>
      <c r="BA8" s="548">
        <v>2018</v>
      </c>
      <c r="BB8" s="548">
        <v>2019</v>
      </c>
      <c r="BC8" s="548">
        <v>2020</v>
      </c>
      <c r="BD8" s="2139">
        <v>2021</v>
      </c>
      <c r="BE8" s="548">
        <v>2011</v>
      </c>
      <c r="BF8" s="548">
        <v>2012</v>
      </c>
      <c r="BG8" s="548">
        <v>2013</v>
      </c>
      <c r="BH8" s="548">
        <v>2014</v>
      </c>
      <c r="BI8" s="548">
        <v>2015</v>
      </c>
      <c r="BJ8" s="548">
        <v>2016</v>
      </c>
      <c r="BK8" s="548">
        <v>2017</v>
      </c>
      <c r="BL8" s="548">
        <v>2018</v>
      </c>
      <c r="BM8" s="548">
        <v>2019</v>
      </c>
      <c r="BN8" s="548">
        <v>2020</v>
      </c>
      <c r="BO8" s="2139">
        <v>2021</v>
      </c>
      <c r="BP8" s="548">
        <v>2011</v>
      </c>
      <c r="BQ8" s="548">
        <v>2012</v>
      </c>
      <c r="BR8" s="548">
        <v>2013</v>
      </c>
      <c r="BS8" s="548">
        <v>2014</v>
      </c>
      <c r="BT8" s="548">
        <v>2015</v>
      </c>
      <c r="BU8" s="548">
        <v>2016</v>
      </c>
      <c r="BV8" s="548">
        <v>2017</v>
      </c>
      <c r="BW8" s="548">
        <v>2018</v>
      </c>
      <c r="BX8" s="548">
        <v>2019</v>
      </c>
      <c r="BY8" s="548">
        <v>2020</v>
      </c>
      <c r="BZ8" s="2139">
        <v>2021</v>
      </c>
      <c r="CA8" s="548">
        <v>2011</v>
      </c>
      <c r="CB8" s="548">
        <v>2012</v>
      </c>
      <c r="CC8" s="548">
        <v>2013</v>
      </c>
      <c r="CD8" s="548">
        <v>2014</v>
      </c>
      <c r="CE8" s="548">
        <v>2015</v>
      </c>
      <c r="CF8" s="548">
        <v>2016</v>
      </c>
      <c r="CG8" s="548">
        <v>2017</v>
      </c>
      <c r="CH8" s="548">
        <v>2018</v>
      </c>
      <c r="CI8" s="548">
        <v>2019</v>
      </c>
      <c r="CJ8" s="548">
        <v>2020</v>
      </c>
      <c r="CK8" s="2139">
        <v>2021</v>
      </c>
      <c r="CL8" s="548">
        <v>2011</v>
      </c>
      <c r="CM8" s="548">
        <v>2012</v>
      </c>
      <c r="CN8" s="548">
        <v>2013</v>
      </c>
      <c r="CO8" s="548">
        <v>2014</v>
      </c>
      <c r="CP8" s="548">
        <v>2015</v>
      </c>
      <c r="CQ8" s="548">
        <v>2016</v>
      </c>
      <c r="CR8" s="548">
        <v>2017</v>
      </c>
      <c r="CS8" s="548">
        <v>2018</v>
      </c>
      <c r="CT8" s="548">
        <v>2019</v>
      </c>
      <c r="CU8" s="548">
        <v>2020</v>
      </c>
      <c r="CV8" s="2139">
        <v>2021</v>
      </c>
      <c r="CW8" s="548">
        <v>2011</v>
      </c>
      <c r="CX8" s="548">
        <v>2012</v>
      </c>
      <c r="CY8" s="548">
        <v>2013</v>
      </c>
      <c r="CZ8" s="548">
        <v>2014</v>
      </c>
      <c r="DA8" s="548">
        <v>2015</v>
      </c>
      <c r="DB8" s="548">
        <v>2016</v>
      </c>
      <c r="DC8" s="548">
        <v>2017</v>
      </c>
      <c r="DD8" s="548">
        <v>2018</v>
      </c>
      <c r="DE8" s="548">
        <v>2019</v>
      </c>
      <c r="DF8" s="548">
        <v>2020</v>
      </c>
      <c r="DG8" s="2139">
        <v>2021</v>
      </c>
      <c r="DH8" s="548">
        <v>2011</v>
      </c>
      <c r="DI8" s="548">
        <v>2012</v>
      </c>
      <c r="DJ8" s="548">
        <v>2013</v>
      </c>
      <c r="DK8" s="548">
        <v>2014</v>
      </c>
      <c r="DL8" s="548">
        <v>2015</v>
      </c>
      <c r="DM8" s="548">
        <v>2016</v>
      </c>
      <c r="DN8" s="548">
        <v>2017</v>
      </c>
      <c r="DO8" s="548">
        <v>2018</v>
      </c>
      <c r="DP8" s="548">
        <v>2019</v>
      </c>
      <c r="DQ8" s="548">
        <v>2020</v>
      </c>
      <c r="DR8" s="2139">
        <v>2021</v>
      </c>
      <c r="DS8" s="548">
        <v>2011</v>
      </c>
      <c r="DT8" s="548">
        <v>2012</v>
      </c>
      <c r="DU8" s="548">
        <v>2013</v>
      </c>
      <c r="DV8" s="548">
        <v>2014</v>
      </c>
      <c r="DW8" s="548">
        <v>2015</v>
      </c>
      <c r="DX8" s="548">
        <v>2016</v>
      </c>
      <c r="DY8" s="548">
        <v>2017</v>
      </c>
      <c r="DZ8" s="548">
        <v>2018</v>
      </c>
      <c r="EA8" s="548">
        <v>2019</v>
      </c>
      <c r="EB8" s="548">
        <v>2020</v>
      </c>
      <c r="EC8" s="2422">
        <v>2021</v>
      </c>
    </row>
    <row r="9" spans="1:133" s="787" customFormat="1" ht="15" x14ac:dyDescent="0.2">
      <c r="A9" s="1315" t="s">
        <v>690</v>
      </c>
      <c r="B9" s="293">
        <v>0</v>
      </c>
      <c r="C9" s="293">
        <v>0</v>
      </c>
      <c r="D9" s="293">
        <v>1</v>
      </c>
      <c r="E9" s="293">
        <v>13</v>
      </c>
      <c r="F9" s="293">
        <v>13</v>
      </c>
      <c r="G9" s="293">
        <v>4</v>
      </c>
      <c r="H9" s="293">
        <v>8</v>
      </c>
      <c r="I9" s="293">
        <v>3</v>
      </c>
      <c r="J9" s="293">
        <v>8</v>
      </c>
      <c r="K9" s="293">
        <v>1</v>
      </c>
      <c r="L9" s="2140">
        <v>1</v>
      </c>
      <c r="M9" s="293">
        <v>0</v>
      </c>
      <c r="N9" s="293">
        <v>0</v>
      </c>
      <c r="O9" s="293">
        <v>3</v>
      </c>
      <c r="P9" s="293">
        <v>4</v>
      </c>
      <c r="Q9" s="293">
        <v>4</v>
      </c>
      <c r="R9" s="293">
        <v>3</v>
      </c>
      <c r="S9" s="293">
        <v>0</v>
      </c>
      <c r="T9" s="293">
        <v>1</v>
      </c>
      <c r="U9" s="293">
        <v>1</v>
      </c>
      <c r="V9" s="293">
        <v>0</v>
      </c>
      <c r="W9" s="2140">
        <v>0</v>
      </c>
      <c r="X9" s="293">
        <f t="shared" ref="X9:AG9" si="0">M9+B9</f>
        <v>0</v>
      </c>
      <c r="Y9" s="293">
        <f t="shared" si="0"/>
        <v>0</v>
      </c>
      <c r="Z9" s="293">
        <f t="shared" si="0"/>
        <v>4</v>
      </c>
      <c r="AA9" s="293">
        <f t="shared" si="0"/>
        <v>17</v>
      </c>
      <c r="AB9" s="293">
        <f t="shared" si="0"/>
        <v>17</v>
      </c>
      <c r="AC9" s="293">
        <f t="shared" si="0"/>
        <v>7</v>
      </c>
      <c r="AD9" s="293">
        <f t="shared" si="0"/>
        <v>8</v>
      </c>
      <c r="AE9" s="293">
        <f t="shared" si="0"/>
        <v>4</v>
      </c>
      <c r="AF9" s="293">
        <f t="shared" si="0"/>
        <v>9</v>
      </c>
      <c r="AG9" s="293">
        <f t="shared" si="0"/>
        <v>1</v>
      </c>
      <c r="AH9" s="2140">
        <f>L9+W9</f>
        <v>1</v>
      </c>
      <c r="AI9" s="306">
        <f>B9/'Alumnado Activo'!B6</f>
        <v>0</v>
      </c>
      <c r="AJ9" s="306">
        <f>C9/'Alumnado Activo'!C6</f>
        <v>0</v>
      </c>
      <c r="AK9" s="306">
        <f>D9/'Alumnado Activo'!D6</f>
        <v>8.0000000000000002E-3</v>
      </c>
      <c r="AL9" s="306">
        <f>E9/'Alumnado Activo'!E6</f>
        <v>9.420289855072464E-2</v>
      </c>
      <c r="AM9" s="306">
        <f>F9/'Alumnado Activo'!F6</f>
        <v>7.5581395348837205E-2</v>
      </c>
      <c r="AN9" s="306">
        <f>G9/'Alumnado Activo'!G6</f>
        <v>2.247191011235955E-2</v>
      </c>
      <c r="AO9" s="306">
        <f>H9/'Alumnado Activo'!G6</f>
        <v>4.49438202247191E-2</v>
      </c>
      <c r="AP9" s="306">
        <f>I9/'Alumnado Activo'!I6</f>
        <v>1.4150943396226415E-2</v>
      </c>
      <c r="AQ9" s="306">
        <f>J9/'Alumnado Activo'!J6</f>
        <v>3.6529680365296802E-2</v>
      </c>
      <c r="AR9" s="306">
        <f>K9/'Alumnado Activo'!K6</f>
        <v>4.8543689320388345E-3</v>
      </c>
      <c r="AS9" s="584">
        <f>L9/'Alumnado Activo'!L6</f>
        <v>5.1282051282051282E-3</v>
      </c>
      <c r="AT9" s="306">
        <f>M9/'Alumnado Activo'!B6</f>
        <v>0</v>
      </c>
      <c r="AU9" s="306">
        <f>N9/'Alumnado Activo'!C6</f>
        <v>0</v>
      </c>
      <c r="AV9" s="306">
        <f>O9/'Alumnado Activo'!D6</f>
        <v>2.4E-2</v>
      </c>
      <c r="AW9" s="306">
        <f>P9/'Alumnado Activo'!E6</f>
        <v>2.8985507246376812E-2</v>
      </c>
      <c r="AX9" s="306">
        <f>Q9/'Alumnado Activo'!F6</f>
        <v>2.3255813953488372E-2</v>
      </c>
      <c r="AY9" s="306">
        <f>R9/'Alumnado Activo'!G6</f>
        <v>1.6853932584269662E-2</v>
      </c>
      <c r="AZ9" s="306">
        <f>S9/'Alumnado Activo'!H6</f>
        <v>0</v>
      </c>
      <c r="BA9" s="306">
        <f>T9/'Alumnado Activo'!I6</f>
        <v>4.7169811320754715E-3</v>
      </c>
      <c r="BB9" s="306">
        <f>U9/'Alumnado Activo'!J6</f>
        <v>4.5662100456621002E-3</v>
      </c>
      <c r="BC9" s="306">
        <f>V9/'Alumnado Activo'!K6</f>
        <v>0</v>
      </c>
      <c r="BD9" s="584">
        <f>W9/'Alumnado Activo'!L6</f>
        <v>0</v>
      </c>
      <c r="BE9" s="306">
        <f>X9/'Alumnado Activo'!B6</f>
        <v>0</v>
      </c>
      <c r="BF9" s="306">
        <f>Y9/'Alumnado Activo'!C6</f>
        <v>0</v>
      </c>
      <c r="BG9" s="306">
        <f>Z9/'Alumnado Activo'!D6</f>
        <v>3.2000000000000001E-2</v>
      </c>
      <c r="BH9" s="306">
        <f>AA9/'Alumnado Activo'!E6</f>
        <v>0.12318840579710146</v>
      </c>
      <c r="BI9" s="306">
        <f>AB9/'Alumnado Activo'!F6</f>
        <v>9.8837209302325577E-2</v>
      </c>
      <c r="BJ9" s="306">
        <f>AC9/'Alumnado Activo'!G6</f>
        <v>3.9325842696629212E-2</v>
      </c>
      <c r="BK9" s="306">
        <f>AD9/'Alumnado Activo'!H6</f>
        <v>3.8461538461538464E-2</v>
      </c>
      <c r="BL9" s="306">
        <f>AE9/'Alumnado Activo'!I6</f>
        <v>1.8867924528301886E-2</v>
      </c>
      <c r="BM9" s="306">
        <f>AF9/'Alumnado Activo'!J6</f>
        <v>4.1095890410958902E-2</v>
      </c>
      <c r="BN9" s="306">
        <f>AG9/'Alumnado Activo'!K6</f>
        <v>4.8543689320388345E-3</v>
      </c>
      <c r="BO9" s="584">
        <f>AH9/'Alumnado Activo'!L6</f>
        <v>5.1282051282051282E-3</v>
      </c>
      <c r="BP9" s="293">
        <f>B9</f>
        <v>0</v>
      </c>
      <c r="BQ9" s="293">
        <f>C9+BP9</f>
        <v>0</v>
      </c>
      <c r="BR9" s="293">
        <f>D9+BQ9</f>
        <v>1</v>
      </c>
      <c r="BS9" s="293">
        <f>E9+BR9</f>
        <v>14</v>
      </c>
      <c r="BT9" s="293">
        <f>F9+BS9</f>
        <v>27</v>
      </c>
      <c r="BU9" s="293">
        <f>G9+BT9</f>
        <v>31</v>
      </c>
      <c r="BV9" s="293">
        <f>BU9+H9</f>
        <v>39</v>
      </c>
      <c r="BW9" s="293">
        <f>BV9+I9</f>
        <v>42</v>
      </c>
      <c r="BX9" s="293">
        <f>BW9+J9</f>
        <v>50</v>
      </c>
      <c r="BY9" s="293">
        <f>BX9+K9</f>
        <v>51</v>
      </c>
      <c r="BZ9" s="538">
        <f>BY9+L9</f>
        <v>52</v>
      </c>
      <c r="CA9" s="293">
        <f>M9</f>
        <v>0</v>
      </c>
      <c r="CB9" s="293">
        <f>N9+CA9</f>
        <v>0</v>
      </c>
      <c r="CC9" s="293">
        <f>O9+CB9</f>
        <v>3</v>
      </c>
      <c r="CD9" s="293">
        <f>P9+CC9</f>
        <v>7</v>
      </c>
      <c r="CE9" s="293">
        <f>Q9+CD9</f>
        <v>11</v>
      </c>
      <c r="CF9" s="293">
        <f>R9+CE9</f>
        <v>14</v>
      </c>
      <c r="CG9" s="293">
        <f>CF9+S9</f>
        <v>14</v>
      </c>
      <c r="CH9" s="293">
        <f>CG9+T9</f>
        <v>15</v>
      </c>
      <c r="CI9" s="293">
        <f>CH9+U9</f>
        <v>16</v>
      </c>
      <c r="CJ9" s="293">
        <f>CI9+V9</f>
        <v>16</v>
      </c>
      <c r="CK9" s="538">
        <f>CJ9+W9</f>
        <v>16</v>
      </c>
      <c r="CL9" s="293">
        <f>X9</f>
        <v>0</v>
      </c>
      <c r="CM9" s="293">
        <f>Y9+CL9</f>
        <v>0</v>
      </c>
      <c r="CN9" s="293">
        <f>Z9+CM9</f>
        <v>4</v>
      </c>
      <c r="CO9" s="293">
        <f>AA9+CN9</f>
        <v>21</v>
      </c>
      <c r="CP9" s="293">
        <f>AB9+CO9</f>
        <v>38</v>
      </c>
      <c r="CQ9" s="293">
        <f>AC9+CP9</f>
        <v>45</v>
      </c>
      <c r="CR9" s="293">
        <f>CQ9+AD9</f>
        <v>53</v>
      </c>
      <c r="CS9" s="293">
        <f>CR9+AE9</f>
        <v>57</v>
      </c>
      <c r="CT9" s="293">
        <f>CS9+AF9</f>
        <v>66</v>
      </c>
      <c r="CU9" s="293">
        <f>CT9+AG9</f>
        <v>67</v>
      </c>
      <c r="CV9" s="538">
        <f>CU9+AH9</f>
        <v>68</v>
      </c>
      <c r="CW9" s="306">
        <f>BP9/'Primer Ingreso'!P24</f>
        <v>0</v>
      </c>
      <c r="CX9" s="306">
        <f>BQ9/'Primer Ingreso'!Q24</f>
        <v>0</v>
      </c>
      <c r="CY9" s="306">
        <f>BR9/'Primer Ingreso'!R24</f>
        <v>7.0921985815602835E-3</v>
      </c>
      <c r="CZ9" s="306">
        <f>BS9/'Primer Ingreso'!S24</f>
        <v>7.3684210526315783E-2</v>
      </c>
      <c r="DA9" s="306">
        <f>BT9/'Primer Ingreso'!T24</f>
        <v>0.10465116279069768</v>
      </c>
      <c r="DB9" s="306">
        <f>BU9/'Primer Ingreso'!U24</f>
        <v>0.1</v>
      </c>
      <c r="DC9" s="306">
        <f>BV9/'Primer Ingreso'!V24</f>
        <v>0.10773480662983426</v>
      </c>
      <c r="DD9" s="306">
        <f>BW9/'Primer Ingreso'!W24</f>
        <v>0.10526315789473684</v>
      </c>
      <c r="DE9" s="306">
        <f>BX9/'Primer Ingreso'!X24</f>
        <v>0.11312217194570136</v>
      </c>
      <c r="DF9" s="306">
        <f>BY9/'Primer Ingreso'!Y24</f>
        <v>0.10736842105263159</v>
      </c>
      <c r="DG9" s="584">
        <f>BZ9/'Primer Ingreso'!Z24</f>
        <v>0.10526315789473684</v>
      </c>
      <c r="DH9" s="306">
        <f>CA9/'Primer Ingreso'!P24</f>
        <v>0</v>
      </c>
      <c r="DI9" s="306">
        <f>CB9/'Primer Ingreso'!Q24</f>
        <v>0</v>
      </c>
      <c r="DJ9" s="306">
        <f>CC9/'Primer Ingreso'!R24</f>
        <v>2.1276595744680851E-2</v>
      </c>
      <c r="DK9" s="306">
        <f>CD9/'Primer Ingreso'!S24</f>
        <v>3.6842105263157891E-2</v>
      </c>
      <c r="DL9" s="306">
        <f>CE9/'Primer Ingreso'!T24</f>
        <v>4.2635658914728682E-2</v>
      </c>
      <c r="DM9" s="306">
        <f>CF9/'Primer Ingreso'!U24</f>
        <v>4.5161290322580643E-2</v>
      </c>
      <c r="DN9" s="306">
        <f>CG9/'Primer Ingreso'!V24</f>
        <v>3.8674033149171269E-2</v>
      </c>
      <c r="DO9" s="306">
        <f>CH9/'Primer Ingreso'!W24</f>
        <v>3.7593984962406013E-2</v>
      </c>
      <c r="DP9" s="306">
        <f>CI9/'Primer Ingreso'!X24</f>
        <v>3.6199095022624438E-2</v>
      </c>
      <c r="DQ9" s="306">
        <f>CJ9/'Primer Ingreso'!Y24</f>
        <v>3.3684210526315789E-2</v>
      </c>
      <c r="DR9" s="584">
        <f>CK9/'Primer Ingreso'!Z24</f>
        <v>3.2388663967611336E-2</v>
      </c>
      <c r="DS9" s="306">
        <f>CL9/'Primer Ingreso'!P24</f>
        <v>0</v>
      </c>
      <c r="DT9" s="306">
        <f>CM9/'Primer Ingreso'!Q24</f>
        <v>0</v>
      </c>
      <c r="DU9" s="306">
        <f>CN9/'Primer Ingreso'!R24</f>
        <v>2.8368794326241134E-2</v>
      </c>
      <c r="DV9" s="306">
        <f>CO9/'Primer Ingreso'!S24</f>
        <v>0.11052631578947368</v>
      </c>
      <c r="DW9" s="306">
        <f>CP9/'Primer Ingreso'!T24</f>
        <v>0.14728682170542637</v>
      </c>
      <c r="DX9" s="306">
        <f>CQ9/'Primer Ingreso'!U24</f>
        <v>0.14516129032258066</v>
      </c>
      <c r="DY9" s="306">
        <f>CR9/'Primer Ingreso'!V24</f>
        <v>0.14640883977900551</v>
      </c>
      <c r="DZ9" s="306">
        <f>CS9/'Primer Ingreso'!W24</f>
        <v>0.14285714285714285</v>
      </c>
      <c r="EA9" s="306">
        <f>CT9/'Primer Ingreso'!X24</f>
        <v>0.14932126696832579</v>
      </c>
      <c r="EB9" s="306">
        <f>CU9/'Primer Ingreso'!Y24</f>
        <v>0.14105263157894737</v>
      </c>
      <c r="EC9" s="584">
        <f>CV9/'Primer Ingreso'!Z24</f>
        <v>0.13765182186234817</v>
      </c>
    </row>
    <row r="10" spans="1:133" s="787" customFormat="1" ht="15" x14ac:dyDescent="0.2">
      <c r="A10" s="1315" t="s">
        <v>1509</v>
      </c>
      <c r="B10" s="293"/>
      <c r="C10" s="293"/>
      <c r="D10" s="293"/>
      <c r="E10" s="293"/>
      <c r="F10" s="293"/>
      <c r="G10" s="293"/>
      <c r="H10" s="293">
        <v>0</v>
      </c>
      <c r="I10" s="293">
        <v>3</v>
      </c>
      <c r="J10" s="293">
        <v>2</v>
      </c>
      <c r="K10" s="293">
        <v>1</v>
      </c>
      <c r="L10" s="2140">
        <v>2</v>
      </c>
      <c r="M10" s="293"/>
      <c r="N10" s="293"/>
      <c r="O10" s="293"/>
      <c r="P10" s="293"/>
      <c r="Q10" s="293"/>
      <c r="R10" s="293"/>
      <c r="S10" s="293">
        <v>0</v>
      </c>
      <c r="T10" s="293"/>
      <c r="U10" s="293">
        <v>0</v>
      </c>
      <c r="V10" s="293">
        <v>0</v>
      </c>
      <c r="W10" s="2140">
        <v>0</v>
      </c>
      <c r="X10" s="293"/>
      <c r="Y10" s="293"/>
      <c r="Z10" s="293"/>
      <c r="AA10" s="293"/>
      <c r="AB10" s="293"/>
      <c r="AC10" s="293"/>
      <c r="AD10" s="293">
        <f t="shared" ref="AD10:AD16" si="1">S10+H10</f>
        <v>0</v>
      </c>
      <c r="AE10" s="293">
        <f t="shared" ref="AE10:AE17" si="2">T10+I10</f>
        <v>3</v>
      </c>
      <c r="AF10" s="293">
        <f t="shared" ref="AF10:AG17" si="3">U10+J10</f>
        <v>2</v>
      </c>
      <c r="AG10" s="293">
        <f t="shared" si="3"/>
        <v>1</v>
      </c>
      <c r="AH10" s="2140">
        <f t="shared" ref="AH10:AH17" si="4">L10+W10</f>
        <v>2</v>
      </c>
      <c r="AI10" s="306"/>
      <c r="AJ10" s="306"/>
      <c r="AK10" s="306"/>
      <c r="AL10" s="306"/>
      <c r="AM10" s="306"/>
      <c r="AN10" s="306"/>
      <c r="AO10" s="306">
        <f>H10/'Alumnado Activo'!H7</f>
        <v>0</v>
      </c>
      <c r="AP10" s="306">
        <f>I10/'Alumnado Activo'!I7</f>
        <v>3.2608695652173912E-2</v>
      </c>
      <c r="AQ10" s="306">
        <f>J10/'Alumnado Activo'!J7</f>
        <v>1.5267175572519083E-2</v>
      </c>
      <c r="AR10" s="306">
        <f>K10/'Alumnado Activo'!K7</f>
        <v>6.4516129032258064E-3</v>
      </c>
      <c r="AS10" s="584">
        <f>L10/'Alumnado Activo'!L7</f>
        <v>1.0256410256410256E-2</v>
      </c>
      <c r="AT10" s="306"/>
      <c r="AU10" s="306"/>
      <c r="AV10" s="306"/>
      <c r="AW10" s="306"/>
      <c r="AX10" s="306"/>
      <c r="AY10" s="306"/>
      <c r="AZ10" s="306">
        <f>S10/'Alumnado Activo'!H7</f>
        <v>0</v>
      </c>
      <c r="BA10" s="306">
        <f>T10/'Alumnado Activo'!I7</f>
        <v>0</v>
      </c>
      <c r="BB10" s="306">
        <f>U10/'Alumnado Activo'!J7</f>
        <v>0</v>
      </c>
      <c r="BC10" s="306">
        <f>V10/'Alumnado Activo'!K7</f>
        <v>0</v>
      </c>
      <c r="BD10" s="584">
        <f>W10/'Alumnado Activo'!L7</f>
        <v>0</v>
      </c>
      <c r="BE10" s="306"/>
      <c r="BF10" s="306"/>
      <c r="BG10" s="306"/>
      <c r="BH10" s="306"/>
      <c r="BI10" s="306"/>
      <c r="BJ10" s="306"/>
      <c r="BK10" s="306">
        <f>AD10/'Alumnado Activo'!H7</f>
        <v>0</v>
      </c>
      <c r="BL10" s="306">
        <f>AE10/'Alumnado Activo'!I7</f>
        <v>3.2608695652173912E-2</v>
      </c>
      <c r="BM10" s="306">
        <f>AF10/'Alumnado Activo'!J7</f>
        <v>1.5267175572519083E-2</v>
      </c>
      <c r="BN10" s="306">
        <f>AG10/'Alumnado Activo'!K7</f>
        <v>6.4516129032258064E-3</v>
      </c>
      <c r="BO10" s="584">
        <f>AH10/'Alumnado Activo'!L7</f>
        <v>1.0256410256410256E-2</v>
      </c>
      <c r="BP10" s="293"/>
      <c r="BQ10" s="293"/>
      <c r="BR10" s="293"/>
      <c r="BS10" s="293"/>
      <c r="BT10" s="293"/>
      <c r="BU10" s="293"/>
      <c r="BV10" s="293">
        <f t="shared" ref="BV10:BV16" si="5">BU10+H10</f>
        <v>0</v>
      </c>
      <c r="BW10" s="293">
        <f t="shared" ref="BW10:BW17" si="6">BV10+I10</f>
        <v>3</v>
      </c>
      <c r="BX10" s="293">
        <f t="shared" ref="BX10:BZ17" si="7">BW10+J10</f>
        <v>5</v>
      </c>
      <c r="BY10" s="293">
        <f t="shared" si="7"/>
        <v>6</v>
      </c>
      <c r="BZ10" s="538">
        <f t="shared" si="7"/>
        <v>8</v>
      </c>
      <c r="CA10" s="293"/>
      <c r="CB10" s="293"/>
      <c r="CC10" s="293"/>
      <c r="CD10" s="293"/>
      <c r="CE10" s="293"/>
      <c r="CF10" s="293"/>
      <c r="CG10" s="293">
        <f t="shared" ref="CG10:CG16" si="8">CF10+S10</f>
        <v>0</v>
      </c>
      <c r="CH10" s="293">
        <f t="shared" ref="CH10:CH17" si="9">CG10+T10</f>
        <v>0</v>
      </c>
      <c r="CI10" s="293">
        <f t="shared" ref="CI10:CK17" si="10">CH10+U10</f>
        <v>0</v>
      </c>
      <c r="CJ10" s="293">
        <f t="shared" si="10"/>
        <v>0</v>
      </c>
      <c r="CK10" s="538">
        <f t="shared" si="10"/>
        <v>0</v>
      </c>
      <c r="CL10" s="293"/>
      <c r="CM10" s="293"/>
      <c r="CN10" s="293"/>
      <c r="CO10" s="293"/>
      <c r="CP10" s="293"/>
      <c r="CQ10" s="293"/>
      <c r="CR10" s="293">
        <f t="shared" ref="CR10:CR16" si="11">CQ10+AD10</f>
        <v>0</v>
      </c>
      <c r="CS10" s="293">
        <f t="shared" ref="CS10:CS17" si="12">CR10+AE10</f>
        <v>3</v>
      </c>
      <c r="CT10" s="293">
        <f t="shared" ref="CT10:CV17" si="13">CS10+AF10</f>
        <v>5</v>
      </c>
      <c r="CU10" s="293">
        <f t="shared" si="13"/>
        <v>6</v>
      </c>
      <c r="CV10" s="538">
        <f t="shared" si="13"/>
        <v>8</v>
      </c>
      <c r="CW10" s="306"/>
      <c r="CX10" s="306"/>
      <c r="CY10" s="306"/>
      <c r="CZ10" s="306"/>
      <c r="DA10" s="306"/>
      <c r="DB10" s="306"/>
      <c r="DC10" s="306">
        <f>BV10/'Primer Ingreso'!V25</f>
        <v>0</v>
      </c>
      <c r="DD10" s="306">
        <f>BW10/'Primer Ingreso'!W25</f>
        <v>2.9702970297029702E-2</v>
      </c>
      <c r="DE10" s="306">
        <f>BX10/'Primer Ingreso'!X25</f>
        <v>3.2679738562091505E-2</v>
      </c>
      <c r="DF10" s="306">
        <f>BY10/'Primer Ingreso'!Y25</f>
        <v>3.015075376884422E-2</v>
      </c>
      <c r="DG10" s="584">
        <f>BZ10/'Primer Ingreso'!Z25</f>
        <v>3.2000000000000001E-2</v>
      </c>
      <c r="DH10" s="306"/>
      <c r="DI10" s="306"/>
      <c r="DJ10" s="306"/>
      <c r="DK10" s="306"/>
      <c r="DL10" s="306"/>
      <c r="DM10" s="306"/>
      <c r="DN10" s="306">
        <f>CG10/'Primer Ingreso'!V25</f>
        <v>0</v>
      </c>
      <c r="DO10" s="306">
        <f>CH10/'Primer Ingreso'!W25</f>
        <v>0</v>
      </c>
      <c r="DP10" s="306">
        <f>CI10/'Primer Ingreso'!X25</f>
        <v>0</v>
      </c>
      <c r="DQ10" s="306">
        <f>CJ10/'Primer Ingreso'!Y25</f>
        <v>0</v>
      </c>
      <c r="DR10" s="584">
        <f>CK10/'Primer Ingreso'!Z25</f>
        <v>0</v>
      </c>
      <c r="DS10" s="306"/>
      <c r="DT10" s="306"/>
      <c r="DU10" s="306"/>
      <c r="DV10" s="306"/>
      <c r="DW10" s="306"/>
      <c r="DX10" s="306"/>
      <c r="DY10" s="306">
        <f>CR10/'Primer Ingreso'!V25</f>
        <v>0</v>
      </c>
      <c r="DZ10" s="306">
        <f>CS10/'Primer Ingreso'!W25</f>
        <v>2.9702970297029702E-2</v>
      </c>
      <c r="EA10" s="306">
        <f>CT10/'Primer Ingreso'!X25</f>
        <v>3.2679738562091505E-2</v>
      </c>
      <c r="EB10" s="306">
        <f>CU10/'Primer Ingreso'!Y25</f>
        <v>3.015075376884422E-2</v>
      </c>
      <c r="EC10" s="584">
        <f>CV10/'Primer Ingreso'!Z25</f>
        <v>3.2000000000000001E-2</v>
      </c>
    </row>
    <row r="11" spans="1:133" s="787" customFormat="1" ht="15" x14ac:dyDescent="0.2">
      <c r="A11" s="1315" t="s">
        <v>1951</v>
      </c>
      <c r="B11" s="293"/>
      <c r="C11" s="293"/>
      <c r="D11" s="293"/>
      <c r="E11" s="293"/>
      <c r="F11" s="293"/>
      <c r="G11" s="293"/>
      <c r="H11" s="293"/>
      <c r="I11" s="293"/>
      <c r="J11" s="293">
        <v>1</v>
      </c>
      <c r="K11" s="293">
        <v>3</v>
      </c>
      <c r="L11" s="2140">
        <v>4</v>
      </c>
      <c r="M11" s="293"/>
      <c r="N11" s="293"/>
      <c r="O11" s="293"/>
      <c r="P11" s="293"/>
      <c r="Q11" s="293"/>
      <c r="R11" s="293"/>
      <c r="S11" s="293"/>
      <c r="T11" s="293"/>
      <c r="U11" s="293">
        <v>0</v>
      </c>
      <c r="V11" s="293">
        <v>0</v>
      </c>
      <c r="W11" s="2140">
        <v>0</v>
      </c>
      <c r="X11" s="293"/>
      <c r="Y11" s="293"/>
      <c r="Z11" s="293"/>
      <c r="AA11" s="293"/>
      <c r="AB11" s="293"/>
      <c r="AC11" s="293"/>
      <c r="AD11" s="293"/>
      <c r="AE11" s="293"/>
      <c r="AF11" s="293">
        <f t="shared" si="3"/>
        <v>1</v>
      </c>
      <c r="AG11" s="293">
        <f t="shared" si="3"/>
        <v>3</v>
      </c>
      <c r="AH11" s="2140">
        <f t="shared" si="4"/>
        <v>4</v>
      </c>
      <c r="AI11" s="306"/>
      <c r="AJ11" s="306"/>
      <c r="AK11" s="306"/>
      <c r="AL11" s="306"/>
      <c r="AM11" s="306"/>
      <c r="AN11" s="306"/>
      <c r="AO11" s="306"/>
      <c r="AP11" s="306">
        <f>I11/'Alumnado Activo'!I8</f>
        <v>0</v>
      </c>
      <c r="AQ11" s="306">
        <f>J11/'Alumnado Activo'!J8</f>
        <v>1.3698630136986301E-2</v>
      </c>
      <c r="AR11" s="306">
        <f>K11/'Alumnado Activo'!K8</f>
        <v>2.5862068965517241E-2</v>
      </c>
      <c r="AS11" s="584">
        <f>L11/'Alumnado Activo'!L8</f>
        <v>2.6143790849673203E-2</v>
      </c>
      <c r="AT11" s="306"/>
      <c r="AU11" s="306"/>
      <c r="AV11" s="306"/>
      <c r="AW11" s="306"/>
      <c r="AX11" s="306"/>
      <c r="AY11" s="306"/>
      <c r="AZ11" s="306"/>
      <c r="BA11" s="306">
        <f>T11/'Alumnado Activo'!I8</f>
        <v>0</v>
      </c>
      <c r="BB11" s="306">
        <f>U11/'Alumnado Activo'!J8</f>
        <v>0</v>
      </c>
      <c r="BC11" s="306">
        <f>V11/'Alumnado Activo'!K8</f>
        <v>0</v>
      </c>
      <c r="BD11" s="584">
        <f>W11/'Alumnado Activo'!L8</f>
        <v>0</v>
      </c>
      <c r="BE11" s="306"/>
      <c r="BF11" s="306"/>
      <c r="BG11" s="306"/>
      <c r="BH11" s="306"/>
      <c r="BI11" s="306"/>
      <c r="BJ11" s="306"/>
      <c r="BK11" s="306"/>
      <c r="BL11" s="306"/>
      <c r="BM11" s="306">
        <f>AF11/'Alumnado Activo'!J8</f>
        <v>1.3698630136986301E-2</v>
      </c>
      <c r="BN11" s="306">
        <f>AG11/'Alumnado Activo'!K8</f>
        <v>2.5862068965517241E-2</v>
      </c>
      <c r="BO11" s="584">
        <f>AH11/'Alumnado Activo'!L8</f>
        <v>2.6143790849673203E-2</v>
      </c>
      <c r="BP11" s="293"/>
      <c r="BQ11" s="293"/>
      <c r="BR11" s="293"/>
      <c r="BS11" s="293"/>
      <c r="BT11" s="293"/>
      <c r="BU11" s="293"/>
      <c r="BV11" s="293"/>
      <c r="BW11" s="293">
        <f t="shared" si="6"/>
        <v>0</v>
      </c>
      <c r="BX11" s="293">
        <f t="shared" si="7"/>
        <v>1</v>
      </c>
      <c r="BY11" s="293">
        <f t="shared" si="7"/>
        <v>4</v>
      </c>
      <c r="BZ11" s="538">
        <f t="shared" si="7"/>
        <v>8</v>
      </c>
      <c r="CA11" s="293"/>
      <c r="CB11" s="293"/>
      <c r="CC11" s="293"/>
      <c r="CD11" s="293"/>
      <c r="CE11" s="293"/>
      <c r="CF11" s="293"/>
      <c r="CG11" s="293"/>
      <c r="CH11" s="293">
        <f t="shared" si="9"/>
        <v>0</v>
      </c>
      <c r="CI11" s="293">
        <f t="shared" si="10"/>
        <v>0</v>
      </c>
      <c r="CJ11" s="293">
        <f t="shared" si="10"/>
        <v>0</v>
      </c>
      <c r="CK11" s="538">
        <f t="shared" si="10"/>
        <v>0</v>
      </c>
      <c r="CL11" s="293"/>
      <c r="CM11" s="293"/>
      <c r="CN11" s="293"/>
      <c r="CO11" s="293"/>
      <c r="CP11" s="293"/>
      <c r="CQ11" s="293"/>
      <c r="CR11" s="293"/>
      <c r="CS11" s="293">
        <f t="shared" si="12"/>
        <v>0</v>
      </c>
      <c r="CT11" s="293">
        <f t="shared" si="13"/>
        <v>1</v>
      </c>
      <c r="CU11" s="293">
        <f t="shared" si="13"/>
        <v>4</v>
      </c>
      <c r="CV11" s="538">
        <f t="shared" si="13"/>
        <v>8</v>
      </c>
      <c r="CW11" s="306"/>
      <c r="CX11" s="306"/>
      <c r="CY11" s="306"/>
      <c r="CZ11" s="306"/>
      <c r="DA11" s="306"/>
      <c r="DB11" s="306"/>
      <c r="DC11" s="306"/>
      <c r="DD11" s="306">
        <f>BW11/'Primer Ingreso'!W26</f>
        <v>0</v>
      </c>
      <c r="DE11" s="306">
        <f>BX11/'Primer Ingreso'!X26</f>
        <v>1.2658227848101266E-2</v>
      </c>
      <c r="DF11" s="306">
        <f>BY11/'Primer Ingreso'!Y26</f>
        <v>3.0769230769230771E-2</v>
      </c>
      <c r="DG11" s="584">
        <f>BZ11/'Primer Ingreso'!Z26</f>
        <v>4.4444444444444446E-2</v>
      </c>
      <c r="DH11" s="306"/>
      <c r="DI11" s="306"/>
      <c r="DJ11" s="306"/>
      <c r="DK11" s="306"/>
      <c r="DL11" s="306"/>
      <c r="DM11" s="306"/>
      <c r="DN11" s="306"/>
      <c r="DO11" s="306">
        <f>CH11/'Primer Ingreso'!W26</f>
        <v>0</v>
      </c>
      <c r="DP11" s="306">
        <f>CI11/'Primer Ingreso'!X26</f>
        <v>0</v>
      </c>
      <c r="DQ11" s="306">
        <f>CJ11/'Primer Ingreso'!Y26</f>
        <v>0</v>
      </c>
      <c r="DR11" s="584">
        <f>CK11/'Primer Ingreso'!Z26</f>
        <v>0</v>
      </c>
      <c r="DS11" s="306"/>
      <c r="DT11" s="306"/>
      <c r="DU11" s="306"/>
      <c r="DV11" s="306"/>
      <c r="DW11" s="306"/>
      <c r="DX11" s="306"/>
      <c r="DY11" s="306"/>
      <c r="DZ11" s="306">
        <f>CS11/'Primer Ingreso'!W26</f>
        <v>0</v>
      </c>
      <c r="EA11" s="306">
        <f>CT11/'Primer Ingreso'!X26</f>
        <v>1.2658227848101266E-2</v>
      </c>
      <c r="EB11" s="306">
        <f>CU11/'Primer Ingreso'!Y26</f>
        <v>3.0769230769230771E-2</v>
      </c>
      <c r="EC11" s="584">
        <f>CV11/'Primer Ingreso'!Z26</f>
        <v>4.4444444444444446E-2</v>
      </c>
    </row>
    <row r="12" spans="1:133" s="787" customFormat="1" ht="15" customHeight="1" x14ac:dyDescent="0.2">
      <c r="A12" s="1315" t="s">
        <v>692</v>
      </c>
      <c r="B12" s="293">
        <v>1</v>
      </c>
      <c r="C12" s="293">
        <v>1</v>
      </c>
      <c r="D12" s="293">
        <v>3</v>
      </c>
      <c r="E12" s="293">
        <v>3</v>
      </c>
      <c r="F12" s="293">
        <v>0</v>
      </c>
      <c r="G12" s="293">
        <v>8</v>
      </c>
      <c r="H12" s="293">
        <v>12</v>
      </c>
      <c r="I12" s="293">
        <v>7</v>
      </c>
      <c r="J12" s="293">
        <v>5</v>
      </c>
      <c r="K12" s="293">
        <v>3</v>
      </c>
      <c r="L12" s="2140">
        <v>1</v>
      </c>
      <c r="M12" s="293">
        <v>0</v>
      </c>
      <c r="N12" s="293">
        <v>0</v>
      </c>
      <c r="O12" s="293">
        <v>1</v>
      </c>
      <c r="P12" s="293">
        <v>2</v>
      </c>
      <c r="Q12" s="293">
        <v>1</v>
      </c>
      <c r="R12" s="293">
        <v>0</v>
      </c>
      <c r="S12" s="293">
        <v>0</v>
      </c>
      <c r="T12" s="293">
        <v>4</v>
      </c>
      <c r="U12" s="293">
        <v>3</v>
      </c>
      <c r="V12" s="293">
        <v>1</v>
      </c>
      <c r="W12" s="2140">
        <v>0</v>
      </c>
      <c r="X12" s="293">
        <f t="shared" ref="X12:AC12" si="14">M12+B12</f>
        <v>1</v>
      </c>
      <c r="Y12" s="293">
        <f t="shared" si="14"/>
        <v>1</v>
      </c>
      <c r="Z12" s="293">
        <f t="shared" si="14"/>
        <v>4</v>
      </c>
      <c r="AA12" s="293">
        <f t="shared" si="14"/>
        <v>5</v>
      </c>
      <c r="AB12" s="293">
        <f t="shared" si="14"/>
        <v>1</v>
      </c>
      <c r="AC12" s="293">
        <f t="shared" si="14"/>
        <v>8</v>
      </c>
      <c r="AD12" s="293">
        <f t="shared" si="1"/>
        <v>12</v>
      </c>
      <c r="AE12" s="293">
        <f t="shared" si="2"/>
        <v>11</v>
      </c>
      <c r="AF12" s="293">
        <f t="shared" si="3"/>
        <v>8</v>
      </c>
      <c r="AG12" s="293">
        <f t="shared" si="3"/>
        <v>4</v>
      </c>
      <c r="AH12" s="2140">
        <f t="shared" si="4"/>
        <v>1</v>
      </c>
      <c r="AI12" s="306">
        <f>B12/'Alumnado Activo'!B9</f>
        <v>1.8181818181818181E-2</v>
      </c>
      <c r="AJ12" s="306">
        <f>C12/'Alumnado Activo'!C9</f>
        <v>1.3513513513513514E-2</v>
      </c>
      <c r="AK12" s="306">
        <f>D12/'Alumnado Activo'!D9</f>
        <v>2.6548672566371681E-2</v>
      </c>
      <c r="AL12" s="306">
        <f>E12/'Alumnado Activo'!E9</f>
        <v>2.0134228187919462E-2</v>
      </c>
      <c r="AM12" s="306">
        <f>F12/'Alumnado Activo'!F9</f>
        <v>0</v>
      </c>
      <c r="AN12" s="306">
        <f>G12/'Alumnado Activo'!G9</f>
        <v>3.2653061224489799E-2</v>
      </c>
      <c r="AO12" s="306">
        <f>H12/'Alumnado Activo'!H9</f>
        <v>4.5112781954887216E-2</v>
      </c>
      <c r="AP12" s="306">
        <f>I12/'Alumnado Activo'!I9</f>
        <v>2.9166666666666667E-2</v>
      </c>
      <c r="AQ12" s="306">
        <f>J12/'Alumnado Activo'!J9</f>
        <v>2.1186440677966101E-2</v>
      </c>
      <c r="AR12" s="306">
        <f>K12/'Alumnado Activo'!K9</f>
        <v>1.1904761904761904E-2</v>
      </c>
      <c r="AS12" s="584">
        <f>L12/'Alumnado Activo'!L9</f>
        <v>4.0160642570281121E-3</v>
      </c>
      <c r="AT12" s="306">
        <f>M12/'Alumnado Activo'!B9</f>
        <v>0</v>
      </c>
      <c r="AU12" s="306">
        <f>N12/'Alumnado Activo'!C9</f>
        <v>0</v>
      </c>
      <c r="AV12" s="306">
        <f>O12/'Alumnado Activo'!D9</f>
        <v>8.8495575221238937E-3</v>
      </c>
      <c r="AW12" s="306">
        <f>P12/'Alumnado Activo'!E9</f>
        <v>1.3422818791946308E-2</v>
      </c>
      <c r="AX12" s="306">
        <f>Q12/'Alumnado Activo'!F9</f>
        <v>4.9261083743842365E-3</v>
      </c>
      <c r="AY12" s="306">
        <f>R12/'Alumnado Activo'!G9</f>
        <v>0</v>
      </c>
      <c r="AZ12" s="306">
        <f>S12/'Alumnado Activo'!H9</f>
        <v>0</v>
      </c>
      <c r="BA12" s="306">
        <f>T12/'Alumnado Activo'!I9</f>
        <v>1.6666666666666666E-2</v>
      </c>
      <c r="BB12" s="306">
        <f>U12/'Alumnado Activo'!J9</f>
        <v>1.2711864406779662E-2</v>
      </c>
      <c r="BC12" s="306">
        <f>V12/'Alumnado Activo'!K9</f>
        <v>3.968253968253968E-3</v>
      </c>
      <c r="BD12" s="584">
        <f>W12/'Alumnado Activo'!L9</f>
        <v>0</v>
      </c>
      <c r="BE12" s="306">
        <f>X12/'Alumnado Activo'!B9</f>
        <v>1.8181818181818181E-2</v>
      </c>
      <c r="BF12" s="306">
        <f>Y12/'Alumnado Activo'!C9</f>
        <v>1.3513513513513514E-2</v>
      </c>
      <c r="BG12" s="306">
        <f>Z12/'Alumnado Activo'!D9</f>
        <v>3.5398230088495575E-2</v>
      </c>
      <c r="BH12" s="306">
        <f>AA12/'Alumnado Activo'!E9</f>
        <v>3.3557046979865772E-2</v>
      </c>
      <c r="BI12" s="306">
        <f>AB12/'Alumnado Activo'!F9</f>
        <v>4.9261083743842365E-3</v>
      </c>
      <c r="BJ12" s="306">
        <f>AC12/'Alumnado Activo'!G9</f>
        <v>3.2653061224489799E-2</v>
      </c>
      <c r="BK12" s="306">
        <f>AD12/'Alumnado Activo'!H9</f>
        <v>4.5112781954887216E-2</v>
      </c>
      <c r="BL12" s="306">
        <f>AE12/'Alumnado Activo'!I8</f>
        <v>0.39285714285714285</v>
      </c>
      <c r="BM12" s="306">
        <f>AF12/'Alumnado Activo'!J9</f>
        <v>3.3898305084745763E-2</v>
      </c>
      <c r="BN12" s="306">
        <f>AG12/'Alumnado Activo'!K9</f>
        <v>1.5873015873015872E-2</v>
      </c>
      <c r="BO12" s="584">
        <f>AH12/'Alumnado Activo'!L9</f>
        <v>4.0160642570281121E-3</v>
      </c>
      <c r="BP12" s="293">
        <f>B12</f>
        <v>1</v>
      </c>
      <c r="BQ12" s="293">
        <f>C12+BP12</f>
        <v>2</v>
      </c>
      <c r="BR12" s="293">
        <f>D12+BQ12</f>
        <v>5</v>
      </c>
      <c r="BS12" s="293">
        <f>E12+BR12</f>
        <v>8</v>
      </c>
      <c r="BT12" s="293">
        <f>F12+BS12</f>
        <v>8</v>
      </c>
      <c r="BU12" s="293">
        <f>G12+BT12</f>
        <v>16</v>
      </c>
      <c r="BV12" s="293">
        <f t="shared" si="5"/>
        <v>28</v>
      </c>
      <c r="BW12" s="293">
        <f t="shared" si="6"/>
        <v>35</v>
      </c>
      <c r="BX12" s="293">
        <f t="shared" si="7"/>
        <v>40</v>
      </c>
      <c r="BY12" s="293">
        <f t="shared" si="7"/>
        <v>43</v>
      </c>
      <c r="BZ12" s="538">
        <f t="shared" si="7"/>
        <v>44</v>
      </c>
      <c r="CA12" s="293">
        <f>M12</f>
        <v>0</v>
      </c>
      <c r="CB12" s="293">
        <f>N12+CA12</f>
        <v>0</v>
      </c>
      <c r="CC12" s="293">
        <f>O12+CB12</f>
        <v>1</v>
      </c>
      <c r="CD12" s="293">
        <f>P12+CC12</f>
        <v>3</v>
      </c>
      <c r="CE12" s="293">
        <f>Q12+CD12</f>
        <v>4</v>
      </c>
      <c r="CF12" s="293">
        <f>R12+CE12</f>
        <v>4</v>
      </c>
      <c r="CG12" s="293">
        <f t="shared" si="8"/>
        <v>4</v>
      </c>
      <c r="CH12" s="293">
        <f t="shared" si="9"/>
        <v>8</v>
      </c>
      <c r="CI12" s="293">
        <f t="shared" si="10"/>
        <v>11</v>
      </c>
      <c r="CJ12" s="293">
        <f t="shared" si="10"/>
        <v>12</v>
      </c>
      <c r="CK12" s="538">
        <f t="shared" si="10"/>
        <v>12</v>
      </c>
      <c r="CL12" s="293">
        <f>X12</f>
        <v>1</v>
      </c>
      <c r="CM12" s="293">
        <f>Y12+CL12</f>
        <v>2</v>
      </c>
      <c r="CN12" s="293">
        <f>Z12+CM12</f>
        <v>6</v>
      </c>
      <c r="CO12" s="293">
        <f>AA12+CN12</f>
        <v>11</v>
      </c>
      <c r="CP12" s="293">
        <f>AB12+CO12</f>
        <v>12</v>
      </c>
      <c r="CQ12" s="293">
        <f>AC12+CP12</f>
        <v>20</v>
      </c>
      <c r="CR12" s="293">
        <f t="shared" si="11"/>
        <v>32</v>
      </c>
      <c r="CS12" s="293">
        <f t="shared" si="12"/>
        <v>43</v>
      </c>
      <c r="CT12" s="293">
        <f t="shared" si="13"/>
        <v>51</v>
      </c>
      <c r="CU12" s="293">
        <f t="shared" si="13"/>
        <v>55</v>
      </c>
      <c r="CV12" s="538">
        <f t="shared" si="13"/>
        <v>56</v>
      </c>
      <c r="CW12" s="306">
        <f>BP12/'Primer Ingreso'!P27</f>
        <v>1.7857142857142856E-2</v>
      </c>
      <c r="CX12" s="306">
        <f>BQ12/'Primer Ingreso'!Q27</f>
        <v>2.4390243902439025E-2</v>
      </c>
      <c r="CY12" s="306">
        <f>BR12/'Primer Ingreso'!R27</f>
        <v>3.6496350364963501E-2</v>
      </c>
      <c r="CZ12" s="306">
        <f>BS12/'Primer Ingreso'!S27</f>
        <v>4.3478260869565216E-2</v>
      </c>
      <c r="DA12" s="306">
        <f>BT12/'Primer Ingreso'!T27</f>
        <v>3.0534351145038167E-2</v>
      </c>
      <c r="DB12" s="306">
        <f>BU12/'Primer Ingreso'!U27</f>
        <v>4.6647230320699708E-2</v>
      </c>
      <c r="DC12" s="306">
        <f>BV12/'Primer Ingreso'!V27</f>
        <v>6.8796068796068796E-2</v>
      </c>
      <c r="DD12" s="306">
        <f>BW12/'Primer Ingreso'!W27</f>
        <v>7.9365079365079361E-2</v>
      </c>
      <c r="DE12" s="306">
        <f>BX12/'Primer Ingreso'!X27</f>
        <v>8.3507306889352817E-2</v>
      </c>
      <c r="DF12" s="306">
        <f>BY12/'Primer Ingreso'!Y27</f>
        <v>8.3172147001934232E-2</v>
      </c>
      <c r="DG12" s="584">
        <f>BZ12/'Primer Ingreso'!Z27</f>
        <v>7.899461400359066E-2</v>
      </c>
      <c r="DH12" s="306">
        <f>CA12/'Primer Ingreso'!P27</f>
        <v>0</v>
      </c>
      <c r="DI12" s="306">
        <f>CB12/'Primer Ingreso'!Q27</f>
        <v>0</v>
      </c>
      <c r="DJ12" s="306">
        <f>CC12/'Primer Ingreso'!R27</f>
        <v>7.2992700729927005E-3</v>
      </c>
      <c r="DK12" s="306">
        <f>CD12/'Primer Ingreso'!S27</f>
        <v>1.6304347826086956E-2</v>
      </c>
      <c r="DL12" s="306">
        <f>CE12/'Primer Ingreso'!T27</f>
        <v>1.5267175572519083E-2</v>
      </c>
      <c r="DM12" s="306">
        <f>CF12/'Primer Ingreso'!U27</f>
        <v>1.1661807580174927E-2</v>
      </c>
      <c r="DN12" s="306">
        <f>CG12/'Primer Ingreso'!V27</f>
        <v>9.8280098280098278E-3</v>
      </c>
      <c r="DO12" s="306">
        <f>CH12/'Primer Ingreso'!W27</f>
        <v>1.8140589569160998E-2</v>
      </c>
      <c r="DP12" s="306">
        <f>CI12/'Primer Ingreso'!X27</f>
        <v>2.2964509394572025E-2</v>
      </c>
      <c r="DQ12" s="306">
        <f>CJ12/'Primer Ingreso'!Y27</f>
        <v>2.321083172147002E-2</v>
      </c>
      <c r="DR12" s="584">
        <f>CK12/'Primer Ingreso'!Z27</f>
        <v>2.1543985637342909E-2</v>
      </c>
      <c r="DS12" s="306">
        <f>CL12/'Primer Ingreso'!P27</f>
        <v>1.7857142857142856E-2</v>
      </c>
      <c r="DT12" s="306">
        <f>CM12/'Primer Ingreso'!Q27</f>
        <v>2.4390243902439025E-2</v>
      </c>
      <c r="DU12" s="306">
        <f>CN12/'Primer Ingreso'!R27</f>
        <v>4.3795620437956206E-2</v>
      </c>
      <c r="DV12" s="306">
        <f>CO12/'Primer Ingreso'!S27</f>
        <v>5.9782608695652176E-2</v>
      </c>
      <c r="DW12" s="306">
        <f>CP12/'Primer Ingreso'!T27</f>
        <v>4.5801526717557252E-2</v>
      </c>
      <c r="DX12" s="306">
        <f>CQ12/'Primer Ingreso'!U27</f>
        <v>5.8309037900874633E-2</v>
      </c>
      <c r="DY12" s="306">
        <f>CR12/'Primer Ingreso'!V27</f>
        <v>7.8624078624078622E-2</v>
      </c>
      <c r="DZ12" s="306">
        <f>CS12/'Primer Ingreso'!W27</f>
        <v>9.7505668934240369E-2</v>
      </c>
      <c r="EA12" s="306">
        <f>CT12/'Primer Ingreso'!X27</f>
        <v>0.10647181628392484</v>
      </c>
      <c r="EB12" s="306">
        <f>CU12/'Primer Ingreso'!Y27</f>
        <v>0.10638297872340426</v>
      </c>
      <c r="EC12" s="584">
        <f>CV12/'Primer Ingreso'!Z27</f>
        <v>0.10053859964093358</v>
      </c>
    </row>
    <row r="13" spans="1:133" s="787" customFormat="1" ht="15" customHeight="1" x14ac:dyDescent="0.2">
      <c r="A13" s="1315" t="s">
        <v>1510</v>
      </c>
      <c r="B13" s="293"/>
      <c r="C13" s="293"/>
      <c r="D13" s="293"/>
      <c r="E13" s="293"/>
      <c r="F13" s="293"/>
      <c r="G13" s="293"/>
      <c r="H13" s="293">
        <v>0</v>
      </c>
      <c r="I13" s="293">
        <v>1</v>
      </c>
      <c r="J13" s="293">
        <v>3</v>
      </c>
      <c r="K13" s="293">
        <v>1</v>
      </c>
      <c r="L13" s="2140">
        <v>0</v>
      </c>
      <c r="M13" s="293"/>
      <c r="N13" s="293"/>
      <c r="O13" s="293"/>
      <c r="P13" s="293"/>
      <c r="Q13" s="293"/>
      <c r="R13" s="293"/>
      <c r="S13" s="293">
        <v>0</v>
      </c>
      <c r="T13" s="293">
        <v>1</v>
      </c>
      <c r="U13" s="293">
        <v>1</v>
      </c>
      <c r="V13" s="293">
        <v>0</v>
      </c>
      <c r="W13" s="2140">
        <v>0</v>
      </c>
      <c r="X13" s="293"/>
      <c r="Y13" s="293"/>
      <c r="Z13" s="293"/>
      <c r="AA13" s="293"/>
      <c r="AB13" s="293"/>
      <c r="AC13" s="293"/>
      <c r="AD13" s="293">
        <f t="shared" si="1"/>
        <v>0</v>
      </c>
      <c r="AE13" s="293">
        <f t="shared" si="2"/>
        <v>2</v>
      </c>
      <c r="AF13" s="293">
        <f t="shared" si="3"/>
        <v>4</v>
      </c>
      <c r="AG13" s="293">
        <f t="shared" si="3"/>
        <v>1</v>
      </c>
      <c r="AH13" s="2140">
        <f t="shared" si="4"/>
        <v>0</v>
      </c>
      <c r="AI13" s="306"/>
      <c r="AJ13" s="306"/>
      <c r="AK13" s="306"/>
      <c r="AL13" s="306"/>
      <c r="AM13" s="306"/>
      <c r="AN13" s="306"/>
      <c r="AO13" s="306">
        <f>H13/'Alumnado Activo'!H10</f>
        <v>0</v>
      </c>
      <c r="AP13" s="306">
        <f>I13/'Alumnado Activo'!I10</f>
        <v>1.4705882352941176E-2</v>
      </c>
      <c r="AQ13" s="306">
        <f>J13/'Alumnado Activo'!J10</f>
        <v>3.1578947368421054E-2</v>
      </c>
      <c r="AR13" s="306">
        <f>K13/'Alumnado Activo'!K10</f>
        <v>7.6923076923076927E-3</v>
      </c>
      <c r="AS13" s="584">
        <f>L13/'Alumnado Activo'!L10</f>
        <v>0</v>
      </c>
      <c r="AT13" s="306"/>
      <c r="AU13" s="306"/>
      <c r="AV13" s="306"/>
      <c r="AW13" s="306"/>
      <c r="AX13" s="306"/>
      <c r="AY13" s="306"/>
      <c r="AZ13" s="306">
        <f>S13/'Alumnado Activo'!H10</f>
        <v>0</v>
      </c>
      <c r="BA13" s="306">
        <f>T13/'Alumnado Activo'!I10</f>
        <v>1.4705882352941176E-2</v>
      </c>
      <c r="BB13" s="306">
        <f>U13/'Alumnado Activo'!J10</f>
        <v>1.0526315789473684E-2</v>
      </c>
      <c r="BC13" s="306">
        <f>V13/'Alumnado Activo'!K10</f>
        <v>0</v>
      </c>
      <c r="BD13" s="584">
        <f>W13/'Alumnado Activo'!L10</f>
        <v>0</v>
      </c>
      <c r="BE13" s="306"/>
      <c r="BF13" s="306"/>
      <c r="BG13" s="306"/>
      <c r="BH13" s="306"/>
      <c r="BI13" s="306"/>
      <c r="BJ13" s="306"/>
      <c r="BK13" s="306">
        <f>AD13/'Alumnado Activo'!H10</f>
        <v>0</v>
      </c>
      <c r="BL13" s="306">
        <f>AE13/'Alumnado Activo'!I9</f>
        <v>8.3333333333333332E-3</v>
      </c>
      <c r="BM13" s="306">
        <f>AF13/'Alumnado Activo'!J10</f>
        <v>4.2105263157894736E-2</v>
      </c>
      <c r="BN13" s="306">
        <f>AG13/'Alumnado Activo'!K10</f>
        <v>7.6923076923076927E-3</v>
      </c>
      <c r="BO13" s="584">
        <f>AH13/'Alumnado Activo'!L10</f>
        <v>0</v>
      </c>
      <c r="BP13" s="293"/>
      <c r="BQ13" s="293"/>
      <c r="BR13" s="293"/>
      <c r="BS13" s="293"/>
      <c r="BT13" s="293"/>
      <c r="BU13" s="293"/>
      <c r="BV13" s="293">
        <f t="shared" si="5"/>
        <v>0</v>
      </c>
      <c r="BW13" s="293">
        <f t="shared" si="6"/>
        <v>1</v>
      </c>
      <c r="BX13" s="293">
        <f t="shared" si="7"/>
        <v>4</v>
      </c>
      <c r="BY13" s="293">
        <f t="shared" si="7"/>
        <v>5</v>
      </c>
      <c r="BZ13" s="538">
        <f t="shared" si="7"/>
        <v>5</v>
      </c>
      <c r="CA13" s="293"/>
      <c r="CB13" s="293"/>
      <c r="CC13" s="293"/>
      <c r="CD13" s="293"/>
      <c r="CE13" s="293"/>
      <c r="CF13" s="293"/>
      <c r="CG13" s="293">
        <f t="shared" si="8"/>
        <v>0</v>
      </c>
      <c r="CH13" s="293">
        <f t="shared" si="9"/>
        <v>1</v>
      </c>
      <c r="CI13" s="293">
        <f t="shared" si="10"/>
        <v>2</v>
      </c>
      <c r="CJ13" s="293">
        <f t="shared" si="10"/>
        <v>2</v>
      </c>
      <c r="CK13" s="538">
        <f t="shared" si="10"/>
        <v>2</v>
      </c>
      <c r="CL13" s="293"/>
      <c r="CM13" s="293"/>
      <c r="CN13" s="293"/>
      <c r="CO13" s="293"/>
      <c r="CP13" s="293"/>
      <c r="CQ13" s="293"/>
      <c r="CR13" s="293">
        <f t="shared" si="11"/>
        <v>0</v>
      </c>
      <c r="CS13" s="293">
        <f t="shared" si="12"/>
        <v>2</v>
      </c>
      <c r="CT13" s="293">
        <f t="shared" si="13"/>
        <v>6</v>
      </c>
      <c r="CU13" s="293">
        <f t="shared" si="13"/>
        <v>7</v>
      </c>
      <c r="CV13" s="538">
        <f t="shared" si="13"/>
        <v>7</v>
      </c>
      <c r="CW13" s="306"/>
      <c r="CX13" s="306"/>
      <c r="CY13" s="306"/>
      <c r="CZ13" s="306"/>
      <c r="DA13" s="306"/>
      <c r="DB13" s="306"/>
      <c r="DC13" s="306">
        <f>BV13/'Primer Ingreso'!V28</f>
        <v>0</v>
      </c>
      <c r="DD13" s="306">
        <f>BW13/'Primer Ingreso'!W28</f>
        <v>1.4084507042253521E-2</v>
      </c>
      <c r="DE13" s="306">
        <f>BX13/'Primer Ingreso'!X28</f>
        <v>3.669724770642202E-2</v>
      </c>
      <c r="DF13" s="306">
        <f>BY13/'Primer Ingreso'!Y28</f>
        <v>3.3557046979865772E-2</v>
      </c>
      <c r="DG13" s="584">
        <f>BZ13/'Primer Ingreso'!Z28</f>
        <v>2.6315789473684209E-2</v>
      </c>
      <c r="DH13" s="306"/>
      <c r="DI13" s="306"/>
      <c r="DJ13" s="306"/>
      <c r="DK13" s="306"/>
      <c r="DL13" s="306"/>
      <c r="DM13" s="306"/>
      <c r="DN13" s="306">
        <f>CG13/'Primer Ingreso'!V28</f>
        <v>0</v>
      </c>
      <c r="DO13" s="306">
        <f>CH13/'Primer Ingreso'!W28</f>
        <v>1.4084507042253521E-2</v>
      </c>
      <c r="DP13" s="306">
        <f>CI13/'Primer Ingreso'!X28</f>
        <v>1.834862385321101E-2</v>
      </c>
      <c r="DQ13" s="306">
        <f>CJ13/'Primer Ingreso'!Y28</f>
        <v>1.3422818791946308E-2</v>
      </c>
      <c r="DR13" s="584">
        <f>CK13/'Primer Ingreso'!Z28</f>
        <v>1.0526315789473684E-2</v>
      </c>
      <c r="DS13" s="306"/>
      <c r="DT13" s="306"/>
      <c r="DU13" s="306"/>
      <c r="DV13" s="306"/>
      <c r="DW13" s="306"/>
      <c r="DX13" s="306"/>
      <c r="DY13" s="306">
        <f>CR13/'Primer Ingreso'!V28</f>
        <v>0</v>
      </c>
      <c r="DZ13" s="306">
        <f>CS13/'Primer Ingreso'!W28</f>
        <v>2.8169014084507043E-2</v>
      </c>
      <c r="EA13" s="306">
        <f>CT13/'Primer Ingreso'!X28</f>
        <v>5.5045871559633031E-2</v>
      </c>
      <c r="EB13" s="306">
        <f>CU13/'Primer Ingreso'!Y28</f>
        <v>4.6979865771812082E-2</v>
      </c>
      <c r="EC13" s="584">
        <f>CV13/'Primer Ingreso'!Z28</f>
        <v>3.6842105263157891E-2</v>
      </c>
    </row>
    <row r="14" spans="1:133" s="787" customFormat="1" ht="15" customHeight="1" x14ac:dyDescent="0.2">
      <c r="A14" s="1315" t="s">
        <v>1953</v>
      </c>
      <c r="B14" s="293"/>
      <c r="C14" s="293"/>
      <c r="D14" s="293"/>
      <c r="E14" s="293"/>
      <c r="F14" s="293"/>
      <c r="G14" s="293"/>
      <c r="H14" s="293"/>
      <c r="I14" s="293"/>
      <c r="J14" s="293">
        <v>2</v>
      </c>
      <c r="K14" s="293">
        <v>1</v>
      </c>
      <c r="L14" s="2140">
        <v>0</v>
      </c>
      <c r="M14" s="293"/>
      <c r="N14" s="293"/>
      <c r="O14" s="293"/>
      <c r="P14" s="293"/>
      <c r="Q14" s="293"/>
      <c r="R14" s="293"/>
      <c r="S14" s="293"/>
      <c r="T14" s="293"/>
      <c r="U14" s="293">
        <v>0</v>
      </c>
      <c r="V14" s="293">
        <v>0</v>
      </c>
      <c r="W14" s="2140">
        <v>0</v>
      </c>
      <c r="X14" s="293"/>
      <c r="Y14" s="293"/>
      <c r="Z14" s="293"/>
      <c r="AA14" s="293"/>
      <c r="AB14" s="293"/>
      <c r="AC14" s="293"/>
      <c r="AD14" s="293"/>
      <c r="AE14" s="293"/>
      <c r="AF14" s="293">
        <f t="shared" si="3"/>
        <v>2</v>
      </c>
      <c r="AG14" s="293">
        <f t="shared" si="3"/>
        <v>1</v>
      </c>
      <c r="AH14" s="2140">
        <f t="shared" si="4"/>
        <v>0</v>
      </c>
      <c r="AI14" s="306"/>
      <c r="AJ14" s="306"/>
      <c r="AK14" s="306"/>
      <c r="AL14" s="306"/>
      <c r="AM14" s="306"/>
      <c r="AN14" s="306"/>
      <c r="AO14" s="306"/>
      <c r="AP14" s="306">
        <f>I14/'Alumnado Activo'!I11</f>
        <v>0</v>
      </c>
      <c r="AQ14" s="306">
        <f>J14/'Alumnado Activo'!J11</f>
        <v>2.9411764705882353E-2</v>
      </c>
      <c r="AR14" s="306">
        <f>K14/'Alumnado Activo'!K11</f>
        <v>1.0101010101010102E-2</v>
      </c>
      <c r="AS14" s="584">
        <f>L14/'Alumnado Activo'!L11</f>
        <v>0</v>
      </c>
      <c r="AT14" s="306"/>
      <c r="AU14" s="306"/>
      <c r="AV14" s="306"/>
      <c r="AW14" s="306"/>
      <c r="AX14" s="306"/>
      <c r="AY14" s="306"/>
      <c r="AZ14" s="306"/>
      <c r="BA14" s="306">
        <f>T14/'Alumnado Activo'!I11</f>
        <v>0</v>
      </c>
      <c r="BB14" s="306">
        <f>U14/'Alumnado Activo'!J11</f>
        <v>0</v>
      </c>
      <c r="BC14" s="306">
        <f>V14/'Alumnado Activo'!K11</f>
        <v>0</v>
      </c>
      <c r="BD14" s="584">
        <f>W14/'Alumnado Activo'!L11</f>
        <v>0</v>
      </c>
      <c r="BE14" s="306"/>
      <c r="BF14" s="306"/>
      <c r="BG14" s="306"/>
      <c r="BH14" s="306"/>
      <c r="BI14" s="306"/>
      <c r="BJ14" s="306"/>
      <c r="BK14" s="306"/>
      <c r="BL14" s="306"/>
      <c r="BM14" s="306">
        <f>AF14/'Alumnado Activo'!J11</f>
        <v>2.9411764705882353E-2</v>
      </c>
      <c r="BN14" s="306">
        <f>AG14/'Alumnado Activo'!K11</f>
        <v>1.0101010101010102E-2</v>
      </c>
      <c r="BO14" s="584">
        <f>AH14/'Alumnado Activo'!L11</f>
        <v>0</v>
      </c>
      <c r="BP14" s="293"/>
      <c r="BQ14" s="293"/>
      <c r="BR14" s="293"/>
      <c r="BS14" s="293"/>
      <c r="BT14" s="293"/>
      <c r="BU14" s="293"/>
      <c r="BV14" s="293"/>
      <c r="BW14" s="293">
        <f t="shared" si="6"/>
        <v>0</v>
      </c>
      <c r="BX14" s="293">
        <f t="shared" si="7"/>
        <v>2</v>
      </c>
      <c r="BY14" s="293">
        <f t="shared" si="7"/>
        <v>3</v>
      </c>
      <c r="BZ14" s="538">
        <f t="shared" si="7"/>
        <v>3</v>
      </c>
      <c r="CA14" s="293"/>
      <c r="CB14" s="293"/>
      <c r="CC14" s="293"/>
      <c r="CD14" s="293"/>
      <c r="CE14" s="293"/>
      <c r="CF14" s="293"/>
      <c r="CG14" s="293"/>
      <c r="CH14" s="293">
        <f t="shared" si="9"/>
        <v>0</v>
      </c>
      <c r="CI14" s="293">
        <f t="shared" si="10"/>
        <v>0</v>
      </c>
      <c r="CJ14" s="293">
        <f t="shared" si="10"/>
        <v>0</v>
      </c>
      <c r="CK14" s="538">
        <f t="shared" si="10"/>
        <v>0</v>
      </c>
      <c r="CL14" s="293"/>
      <c r="CM14" s="293"/>
      <c r="CN14" s="293"/>
      <c r="CO14" s="293"/>
      <c r="CP14" s="293"/>
      <c r="CQ14" s="293"/>
      <c r="CR14" s="293"/>
      <c r="CS14" s="293">
        <f t="shared" si="12"/>
        <v>0</v>
      </c>
      <c r="CT14" s="293">
        <f t="shared" si="13"/>
        <v>2</v>
      </c>
      <c r="CU14" s="293">
        <f t="shared" si="13"/>
        <v>3</v>
      </c>
      <c r="CV14" s="538">
        <f t="shared" si="13"/>
        <v>3</v>
      </c>
      <c r="CW14" s="306"/>
      <c r="CX14" s="306"/>
      <c r="CY14" s="306"/>
      <c r="CZ14" s="306"/>
      <c r="DA14" s="306"/>
      <c r="DB14" s="306"/>
      <c r="DC14" s="306"/>
      <c r="DD14" s="306">
        <f>BW14/'Primer Ingreso'!W29</f>
        <v>0</v>
      </c>
      <c r="DE14" s="306">
        <f>BX14/'Primer Ingreso'!X29</f>
        <v>2.9850746268656716E-2</v>
      </c>
      <c r="DF14" s="306">
        <f>BY14/'Primer Ingreso'!Y29</f>
        <v>2.8037383177570093E-2</v>
      </c>
      <c r="DG14" s="584">
        <f>BZ14/'Primer Ingreso'!Z29</f>
        <v>2.0270270270270271E-2</v>
      </c>
      <c r="DH14" s="306"/>
      <c r="DI14" s="306"/>
      <c r="DJ14" s="306"/>
      <c r="DK14" s="306"/>
      <c r="DL14" s="306"/>
      <c r="DM14" s="306"/>
      <c r="DN14" s="306"/>
      <c r="DO14" s="306">
        <f>CH14/'Primer Ingreso'!W29</f>
        <v>0</v>
      </c>
      <c r="DP14" s="306">
        <f>CI14/'Primer Ingreso'!X29</f>
        <v>0</v>
      </c>
      <c r="DQ14" s="306">
        <f>CJ14/'Primer Ingreso'!Y29</f>
        <v>0</v>
      </c>
      <c r="DR14" s="584">
        <f>CK14/'Primer Ingreso'!Z29</f>
        <v>0</v>
      </c>
      <c r="DS14" s="306"/>
      <c r="DT14" s="306"/>
      <c r="DU14" s="306"/>
      <c r="DV14" s="306"/>
      <c r="DW14" s="306"/>
      <c r="DX14" s="306"/>
      <c r="DY14" s="306"/>
      <c r="DZ14" s="306">
        <f>CS14/'Primer Ingreso'!W29</f>
        <v>0</v>
      </c>
      <c r="EA14" s="306">
        <f>CT14/'Primer Ingreso'!X29</f>
        <v>2.9850746268656716E-2</v>
      </c>
      <c r="EB14" s="306">
        <f>CU14/'Primer Ingreso'!Y29</f>
        <v>2.8037383177570093E-2</v>
      </c>
      <c r="EC14" s="584">
        <f>CV14/'Primer Ingreso'!Z29</f>
        <v>2.0270270270270271E-2</v>
      </c>
    </row>
    <row r="15" spans="1:133" s="787" customFormat="1" ht="15" x14ac:dyDescent="0.2">
      <c r="A15" s="1315" t="s">
        <v>691</v>
      </c>
      <c r="B15" s="298">
        <v>0</v>
      </c>
      <c r="C15" s="298">
        <v>0</v>
      </c>
      <c r="D15" s="293">
        <v>0</v>
      </c>
      <c r="E15" s="293">
        <v>0</v>
      </c>
      <c r="F15" s="293">
        <v>3</v>
      </c>
      <c r="G15" s="293">
        <v>1</v>
      </c>
      <c r="H15" s="293">
        <v>3</v>
      </c>
      <c r="I15" s="293">
        <v>1</v>
      </c>
      <c r="J15" s="293">
        <v>2</v>
      </c>
      <c r="K15" s="293">
        <v>0</v>
      </c>
      <c r="L15" s="2140">
        <v>1</v>
      </c>
      <c r="M15" s="298"/>
      <c r="N15" s="298"/>
      <c r="O15" s="293"/>
      <c r="P15" s="293"/>
      <c r="Q15" s="293"/>
      <c r="R15" s="293"/>
      <c r="S15" s="293">
        <v>0</v>
      </c>
      <c r="T15" s="293"/>
      <c r="U15" s="293">
        <v>0</v>
      </c>
      <c r="V15" s="293">
        <v>0</v>
      </c>
      <c r="W15" s="2140">
        <v>0</v>
      </c>
      <c r="X15" s="298">
        <f t="shared" ref="X15:AC16" si="15">M15+B15</f>
        <v>0</v>
      </c>
      <c r="Y15" s="298">
        <f t="shared" si="15"/>
        <v>0</v>
      </c>
      <c r="Z15" s="293">
        <f t="shared" si="15"/>
        <v>0</v>
      </c>
      <c r="AA15" s="293">
        <f t="shared" si="15"/>
        <v>0</v>
      </c>
      <c r="AB15" s="293">
        <f t="shared" si="15"/>
        <v>3</v>
      </c>
      <c r="AC15" s="293">
        <f t="shared" si="15"/>
        <v>1</v>
      </c>
      <c r="AD15" s="293">
        <f t="shared" si="1"/>
        <v>3</v>
      </c>
      <c r="AE15" s="293">
        <f t="shared" si="2"/>
        <v>1</v>
      </c>
      <c r="AF15" s="293">
        <f t="shared" si="3"/>
        <v>2</v>
      </c>
      <c r="AG15" s="293">
        <f t="shared" si="3"/>
        <v>0</v>
      </c>
      <c r="AH15" s="2140">
        <f t="shared" si="4"/>
        <v>1</v>
      </c>
      <c r="AI15" s="306"/>
      <c r="AJ15" s="306"/>
      <c r="AK15" s="306">
        <f>D15/'Alumnado Activo'!D12</f>
        <v>0</v>
      </c>
      <c r="AL15" s="306">
        <f>E15/'Alumnado Activo'!E12</f>
        <v>0</v>
      </c>
      <c r="AM15" s="306">
        <f>F15/'Alumnado Activo'!F12</f>
        <v>6.25E-2</v>
      </c>
      <c r="AN15" s="306">
        <f>G15/'Alumnado Activo'!G12</f>
        <v>1.4084507042253521E-2</v>
      </c>
      <c r="AO15" s="306">
        <f>H15/'Alumnado Activo'!H12</f>
        <v>3.4482758620689655E-2</v>
      </c>
      <c r="AP15" s="306">
        <f>I15/'Alumnado Activo'!I12</f>
        <v>9.9009900990099011E-3</v>
      </c>
      <c r="AQ15" s="306">
        <f>J15/'Alumnado Activo'!J12</f>
        <v>1.7699115044247787E-2</v>
      </c>
      <c r="AR15" s="306">
        <f>K15/'Alumnado Activo'!K12</f>
        <v>0</v>
      </c>
      <c r="AS15" s="584">
        <f>L15/'Alumnado Activo'!L12</f>
        <v>7.8125E-3</v>
      </c>
      <c r="AT15" s="306"/>
      <c r="AU15" s="306"/>
      <c r="AV15" s="306">
        <f>O15/'Alumnado Activo'!D12</f>
        <v>0</v>
      </c>
      <c r="AW15" s="306">
        <f>P15/'Alumnado Activo'!E12</f>
        <v>0</v>
      </c>
      <c r="AX15" s="306">
        <f>Q15/'Alumnado Activo'!F12</f>
        <v>0</v>
      </c>
      <c r="AY15" s="306">
        <f>R15/'Alumnado Activo'!G12</f>
        <v>0</v>
      </c>
      <c r="AZ15" s="306">
        <f>S15/'Alumnado Activo'!H12</f>
        <v>0</v>
      </c>
      <c r="BA15" s="306">
        <f>T15/'Alumnado Activo'!I12</f>
        <v>0</v>
      </c>
      <c r="BB15" s="306">
        <f>U15/'Alumnado Activo'!J12</f>
        <v>0</v>
      </c>
      <c r="BC15" s="306">
        <f>V15/'Alumnado Activo'!K12</f>
        <v>0</v>
      </c>
      <c r="BD15" s="584">
        <f>W15/'Alumnado Activo'!L12</f>
        <v>0</v>
      </c>
      <c r="BE15" s="306"/>
      <c r="BF15" s="306"/>
      <c r="BG15" s="306">
        <f>Z15/'Alumnado Activo'!D12</f>
        <v>0</v>
      </c>
      <c r="BH15" s="306">
        <f>AA15/'Alumnado Activo'!E12</f>
        <v>0</v>
      </c>
      <c r="BI15" s="306">
        <f>AB15/'Alumnado Activo'!F12</f>
        <v>6.25E-2</v>
      </c>
      <c r="BJ15" s="306">
        <f>AC15/'Alumnado Activo'!G12</f>
        <v>1.4084507042253521E-2</v>
      </c>
      <c r="BK15" s="306">
        <f>AD15/'Alumnado Activo'!H12</f>
        <v>3.4482758620689655E-2</v>
      </c>
      <c r="BL15" s="306">
        <f>AE15/'Alumnado Activo'!I10</f>
        <v>1.4705882352941176E-2</v>
      </c>
      <c r="BM15" s="306">
        <f>AF15/'Alumnado Activo'!J12</f>
        <v>1.7699115044247787E-2</v>
      </c>
      <c r="BN15" s="306">
        <f>AG15/'Alumnado Activo'!K12</f>
        <v>0</v>
      </c>
      <c r="BO15" s="584">
        <f>AH15/'Alumnado Activo'!L12</f>
        <v>7.8125E-3</v>
      </c>
      <c r="BP15" s="293">
        <f>B15</f>
        <v>0</v>
      </c>
      <c r="BQ15" s="293">
        <f t="shared" ref="BQ15:BU16" si="16">C15+BP15</f>
        <v>0</v>
      </c>
      <c r="BR15" s="293">
        <f t="shared" si="16"/>
        <v>0</v>
      </c>
      <c r="BS15" s="293">
        <f t="shared" si="16"/>
        <v>0</v>
      </c>
      <c r="BT15" s="293">
        <f t="shared" si="16"/>
        <v>3</v>
      </c>
      <c r="BU15" s="293">
        <f t="shared" si="16"/>
        <v>4</v>
      </c>
      <c r="BV15" s="293">
        <f t="shared" si="5"/>
        <v>7</v>
      </c>
      <c r="BW15" s="293">
        <f t="shared" si="6"/>
        <v>8</v>
      </c>
      <c r="BX15" s="293">
        <f t="shared" si="7"/>
        <v>10</v>
      </c>
      <c r="BY15" s="293">
        <f t="shared" si="7"/>
        <v>10</v>
      </c>
      <c r="BZ15" s="538">
        <f t="shared" si="7"/>
        <v>11</v>
      </c>
      <c r="CA15" s="293">
        <f>M15</f>
        <v>0</v>
      </c>
      <c r="CB15" s="293">
        <f t="shared" ref="CB15:CF16" si="17">N15+CA15</f>
        <v>0</v>
      </c>
      <c r="CC15" s="293">
        <f t="shared" si="17"/>
        <v>0</v>
      </c>
      <c r="CD15" s="293">
        <f t="shared" si="17"/>
        <v>0</v>
      </c>
      <c r="CE15" s="293">
        <f t="shared" si="17"/>
        <v>0</v>
      </c>
      <c r="CF15" s="293">
        <f t="shared" si="17"/>
        <v>0</v>
      </c>
      <c r="CG15" s="293">
        <f t="shared" si="8"/>
        <v>0</v>
      </c>
      <c r="CH15" s="293">
        <f t="shared" si="9"/>
        <v>0</v>
      </c>
      <c r="CI15" s="293">
        <f t="shared" si="10"/>
        <v>0</v>
      </c>
      <c r="CJ15" s="293">
        <f t="shared" si="10"/>
        <v>0</v>
      </c>
      <c r="CK15" s="538">
        <f t="shared" si="10"/>
        <v>0</v>
      </c>
      <c r="CL15" s="293">
        <f>X15</f>
        <v>0</v>
      </c>
      <c r="CM15" s="293">
        <f t="shared" ref="CM15:CQ16" si="18">Y15+CL15</f>
        <v>0</v>
      </c>
      <c r="CN15" s="293">
        <f t="shared" si="18"/>
        <v>0</v>
      </c>
      <c r="CO15" s="293">
        <f t="shared" si="18"/>
        <v>0</v>
      </c>
      <c r="CP15" s="293">
        <f t="shared" si="18"/>
        <v>3</v>
      </c>
      <c r="CQ15" s="293">
        <f t="shared" si="18"/>
        <v>4</v>
      </c>
      <c r="CR15" s="293">
        <f t="shared" si="11"/>
        <v>7</v>
      </c>
      <c r="CS15" s="293">
        <f t="shared" si="12"/>
        <v>8</v>
      </c>
      <c r="CT15" s="293">
        <f t="shared" si="13"/>
        <v>10</v>
      </c>
      <c r="CU15" s="293">
        <f t="shared" si="13"/>
        <v>10</v>
      </c>
      <c r="CV15" s="538">
        <f t="shared" si="13"/>
        <v>11</v>
      </c>
      <c r="CW15" s="306"/>
      <c r="CX15" s="306"/>
      <c r="CY15" s="306">
        <f>BR15/'Primer Ingreso'!R30</f>
        <v>0</v>
      </c>
      <c r="CZ15" s="306">
        <f>BS15/'Primer Ingreso'!S30</f>
        <v>0</v>
      </c>
      <c r="DA15" s="306">
        <f>BT15/'Primer Ingreso'!T30</f>
        <v>5.5555555555555552E-2</v>
      </c>
      <c r="DB15" s="306">
        <f>BU15/'Primer Ingreso'!U30</f>
        <v>4.9382716049382713E-2</v>
      </c>
      <c r="DC15" s="306">
        <f>BV15/'Primer Ingreso'!V30</f>
        <v>6.25E-2</v>
      </c>
      <c r="DD15" s="306">
        <f>BW15/'Primer Ingreso'!W30</f>
        <v>5.6737588652482268E-2</v>
      </c>
      <c r="DE15" s="306">
        <f>BX15/'Primer Ingreso'!X30</f>
        <v>5.8479532163742687E-2</v>
      </c>
      <c r="DF15" s="306">
        <f>BY15/'Primer Ingreso'!Y30</f>
        <v>4.9504950495049507E-2</v>
      </c>
      <c r="DG15" s="584">
        <f>BZ15/'Primer Ingreso'!Z30</f>
        <v>4.7210300429184553E-2</v>
      </c>
      <c r="DH15" s="306"/>
      <c r="DI15" s="306"/>
      <c r="DJ15" s="306">
        <f>CC15/'Primer Ingreso'!R30</f>
        <v>0</v>
      </c>
      <c r="DK15" s="306">
        <f>CD15/'Primer Ingreso'!S30</f>
        <v>0</v>
      </c>
      <c r="DL15" s="306">
        <f>CE15/'Primer Ingreso'!T30</f>
        <v>0</v>
      </c>
      <c r="DM15" s="306">
        <f>CF15/'Primer Ingreso'!U30</f>
        <v>0</v>
      </c>
      <c r="DN15" s="306">
        <f>CG15/'Primer Ingreso'!V30</f>
        <v>0</v>
      </c>
      <c r="DO15" s="306">
        <f>CH15/'Primer Ingreso'!W30</f>
        <v>0</v>
      </c>
      <c r="DP15" s="306">
        <f>CI15/'Primer Ingreso'!X30</f>
        <v>0</v>
      </c>
      <c r="DQ15" s="306">
        <f>CJ15/'Primer Ingreso'!Y30</f>
        <v>0</v>
      </c>
      <c r="DR15" s="584">
        <f>CK15/'Primer Ingreso'!Z30</f>
        <v>0</v>
      </c>
      <c r="DS15" s="306"/>
      <c r="DT15" s="306"/>
      <c r="DU15" s="306">
        <f>CN15/'Primer Ingreso'!R30</f>
        <v>0</v>
      </c>
      <c r="DV15" s="306">
        <f>CO15/'Primer Ingreso'!S30</f>
        <v>0</v>
      </c>
      <c r="DW15" s="306">
        <f>CP15/'Primer Ingreso'!T30</f>
        <v>5.5555555555555552E-2</v>
      </c>
      <c r="DX15" s="306">
        <f>CQ15/'Primer Ingreso'!U30</f>
        <v>4.9382716049382713E-2</v>
      </c>
      <c r="DY15" s="306">
        <f>CR15/'Primer Ingreso'!V30</f>
        <v>6.25E-2</v>
      </c>
      <c r="DZ15" s="306">
        <f>CS15/'Primer Ingreso'!W30</f>
        <v>5.6737588652482268E-2</v>
      </c>
      <c r="EA15" s="306">
        <f>CT15/'Primer Ingreso'!X30</f>
        <v>5.8479532163742687E-2</v>
      </c>
      <c r="EB15" s="306">
        <f>CU15/'Primer Ingreso'!Y30</f>
        <v>4.9504950495049507E-2</v>
      </c>
      <c r="EC15" s="584">
        <f>CV15/'Primer Ingreso'!Z30</f>
        <v>4.7210300429184553E-2</v>
      </c>
    </row>
    <row r="16" spans="1:133" s="787" customFormat="1" ht="15" x14ac:dyDescent="0.2">
      <c r="A16" s="1315" t="s">
        <v>225</v>
      </c>
      <c r="B16" s="293">
        <v>0</v>
      </c>
      <c r="C16" s="293">
        <v>0</v>
      </c>
      <c r="D16" s="293">
        <v>0</v>
      </c>
      <c r="E16" s="293">
        <v>3</v>
      </c>
      <c r="F16" s="293">
        <v>2</v>
      </c>
      <c r="G16" s="293">
        <v>3</v>
      </c>
      <c r="H16" s="293">
        <v>9</v>
      </c>
      <c r="I16" s="293">
        <v>6</v>
      </c>
      <c r="J16" s="293">
        <v>4</v>
      </c>
      <c r="K16" s="293">
        <v>0</v>
      </c>
      <c r="L16" s="2140">
        <v>3</v>
      </c>
      <c r="M16" s="293">
        <v>0</v>
      </c>
      <c r="N16" s="293">
        <v>0</v>
      </c>
      <c r="O16" s="293">
        <v>0</v>
      </c>
      <c r="P16" s="293">
        <v>1</v>
      </c>
      <c r="Q16" s="293">
        <v>0</v>
      </c>
      <c r="R16" s="293">
        <v>0</v>
      </c>
      <c r="S16" s="293">
        <v>0</v>
      </c>
      <c r="T16" s="293">
        <v>2</v>
      </c>
      <c r="U16" s="293">
        <v>0</v>
      </c>
      <c r="V16" s="293">
        <v>0</v>
      </c>
      <c r="W16" s="2140">
        <v>0</v>
      </c>
      <c r="X16" s="293">
        <f t="shared" si="15"/>
        <v>0</v>
      </c>
      <c r="Y16" s="293">
        <f t="shared" si="15"/>
        <v>0</v>
      </c>
      <c r="Z16" s="293">
        <f t="shared" si="15"/>
        <v>0</v>
      </c>
      <c r="AA16" s="293">
        <f t="shared" si="15"/>
        <v>4</v>
      </c>
      <c r="AB16" s="293">
        <f t="shared" si="15"/>
        <v>2</v>
      </c>
      <c r="AC16" s="293">
        <f t="shared" si="15"/>
        <v>3</v>
      </c>
      <c r="AD16" s="293">
        <f t="shared" si="1"/>
        <v>9</v>
      </c>
      <c r="AE16" s="293">
        <f t="shared" si="2"/>
        <v>8</v>
      </c>
      <c r="AF16" s="293">
        <f t="shared" si="3"/>
        <v>4</v>
      </c>
      <c r="AG16" s="293">
        <f t="shared" si="3"/>
        <v>0</v>
      </c>
      <c r="AH16" s="2140">
        <f t="shared" si="4"/>
        <v>3</v>
      </c>
      <c r="AI16" s="306">
        <f>B16/'Alumnado Activo'!B13</f>
        <v>0</v>
      </c>
      <c r="AJ16" s="306">
        <f>C16/'Alumnado Activo'!C13</f>
        <v>0</v>
      </c>
      <c r="AK16" s="306">
        <f>D16/'Alumnado Activo'!D13</f>
        <v>0</v>
      </c>
      <c r="AL16" s="306">
        <f>E16/'Alumnado Activo'!E13</f>
        <v>2.1126760563380281E-2</v>
      </c>
      <c r="AM16" s="306">
        <f>F16/'Alumnado Activo'!F13</f>
        <v>1.2269938650306749E-2</v>
      </c>
      <c r="AN16" s="306">
        <f>G16/'Alumnado Activo'!G13</f>
        <v>1.6949152542372881E-2</v>
      </c>
      <c r="AO16" s="306">
        <f>H16/'Alumnado Activo'!H13</f>
        <v>4.2857142857142858E-2</v>
      </c>
      <c r="AP16" s="306">
        <f>I16/'Alumnado Activo'!I13</f>
        <v>3.0769230769230771E-2</v>
      </c>
      <c r="AQ16" s="306">
        <f>J16/'Alumnado Activo'!J13</f>
        <v>1.9607843137254902E-2</v>
      </c>
      <c r="AR16" s="306">
        <f>K16/'Alumnado Activo'!K13</f>
        <v>0</v>
      </c>
      <c r="AS16" s="584">
        <f>L16/'Alumnado Activo'!L13</f>
        <v>1.2145748987854251E-2</v>
      </c>
      <c r="AT16" s="306">
        <f>M16/'Alumnado Activo'!B13</f>
        <v>0</v>
      </c>
      <c r="AU16" s="306">
        <f>N16/'Alumnado Activo'!C13</f>
        <v>0</v>
      </c>
      <c r="AV16" s="306">
        <f>O16/'Alumnado Activo'!D13</f>
        <v>0</v>
      </c>
      <c r="AW16" s="306">
        <f>P16/'Alumnado Activo'!E13</f>
        <v>7.0422535211267607E-3</v>
      </c>
      <c r="AX16" s="306">
        <f>Q16/'Alumnado Activo'!F13</f>
        <v>0</v>
      </c>
      <c r="AY16" s="306">
        <f>R16/'Alumnado Activo'!G13</f>
        <v>0</v>
      </c>
      <c r="AZ16" s="306">
        <f>S16/'Alumnado Activo'!H13</f>
        <v>0</v>
      </c>
      <c r="BA16" s="306">
        <f>T16/'Alumnado Activo'!I13</f>
        <v>1.0256410256410256E-2</v>
      </c>
      <c r="BB16" s="306">
        <f>U16/'Alumnado Activo'!J13</f>
        <v>0</v>
      </c>
      <c r="BC16" s="306">
        <f>V16/'Alumnado Activo'!K13</f>
        <v>0</v>
      </c>
      <c r="BD16" s="584">
        <f>W16/'Alumnado Activo'!L13</f>
        <v>0</v>
      </c>
      <c r="BE16" s="306">
        <f>X16/'Alumnado Activo'!B13</f>
        <v>0</v>
      </c>
      <c r="BF16" s="306">
        <f>Y16/'Alumnado Activo'!C13</f>
        <v>0</v>
      </c>
      <c r="BG16" s="306">
        <f>Z16/'Alumnado Activo'!D13</f>
        <v>0</v>
      </c>
      <c r="BH16" s="306">
        <f>AA16/'Alumnado Activo'!E13</f>
        <v>2.8169014084507043E-2</v>
      </c>
      <c r="BI16" s="306">
        <f>AB16/'Alumnado Activo'!F13</f>
        <v>1.2269938650306749E-2</v>
      </c>
      <c r="BJ16" s="306">
        <f>AC16/'Alumnado Activo'!G13</f>
        <v>1.6949152542372881E-2</v>
      </c>
      <c r="BK16" s="306">
        <f>AD16/'Alumnado Activo'!H13</f>
        <v>4.2857142857142858E-2</v>
      </c>
      <c r="BL16" s="306">
        <f>AE16/'Alumnado Activo'!I11</f>
        <v>0.29629629629629628</v>
      </c>
      <c r="BM16" s="306">
        <f>AF16/'Alumnado Activo'!J13</f>
        <v>1.9607843137254902E-2</v>
      </c>
      <c r="BN16" s="306">
        <f>AG16/'Alumnado Activo'!K13</f>
        <v>0</v>
      </c>
      <c r="BO16" s="584">
        <f>AH16/'Alumnado Activo'!L13</f>
        <v>1.2145748987854251E-2</v>
      </c>
      <c r="BP16" s="293">
        <f>B16</f>
        <v>0</v>
      </c>
      <c r="BQ16" s="293">
        <f t="shared" si="16"/>
        <v>0</v>
      </c>
      <c r="BR16" s="293">
        <f t="shared" si="16"/>
        <v>0</v>
      </c>
      <c r="BS16" s="293">
        <f t="shared" si="16"/>
        <v>3</v>
      </c>
      <c r="BT16" s="293">
        <f t="shared" si="16"/>
        <v>5</v>
      </c>
      <c r="BU16" s="293">
        <f t="shared" si="16"/>
        <v>8</v>
      </c>
      <c r="BV16" s="293">
        <f t="shared" si="5"/>
        <v>17</v>
      </c>
      <c r="BW16" s="293">
        <f t="shared" si="6"/>
        <v>23</v>
      </c>
      <c r="BX16" s="293">
        <f t="shared" si="7"/>
        <v>27</v>
      </c>
      <c r="BY16" s="293">
        <f t="shared" si="7"/>
        <v>27</v>
      </c>
      <c r="BZ16" s="538">
        <f t="shared" si="7"/>
        <v>30</v>
      </c>
      <c r="CA16" s="293">
        <f>M16</f>
        <v>0</v>
      </c>
      <c r="CB16" s="293">
        <f t="shared" si="17"/>
        <v>0</v>
      </c>
      <c r="CC16" s="293">
        <f t="shared" si="17"/>
        <v>0</v>
      </c>
      <c r="CD16" s="293">
        <f t="shared" si="17"/>
        <v>1</v>
      </c>
      <c r="CE16" s="293">
        <f t="shared" si="17"/>
        <v>1</v>
      </c>
      <c r="CF16" s="293">
        <f t="shared" si="17"/>
        <v>1</v>
      </c>
      <c r="CG16" s="293">
        <f t="shared" si="8"/>
        <v>1</v>
      </c>
      <c r="CH16" s="293">
        <f t="shared" si="9"/>
        <v>3</v>
      </c>
      <c r="CI16" s="293">
        <f t="shared" si="10"/>
        <v>3</v>
      </c>
      <c r="CJ16" s="293">
        <f t="shared" si="10"/>
        <v>3</v>
      </c>
      <c r="CK16" s="538">
        <f t="shared" si="10"/>
        <v>3</v>
      </c>
      <c r="CL16" s="293">
        <f>X16</f>
        <v>0</v>
      </c>
      <c r="CM16" s="293">
        <f t="shared" si="18"/>
        <v>0</v>
      </c>
      <c r="CN16" s="293">
        <f t="shared" si="18"/>
        <v>0</v>
      </c>
      <c r="CO16" s="293">
        <f t="shared" si="18"/>
        <v>4</v>
      </c>
      <c r="CP16" s="293">
        <f t="shared" si="18"/>
        <v>6</v>
      </c>
      <c r="CQ16" s="293">
        <f t="shared" si="18"/>
        <v>9</v>
      </c>
      <c r="CR16" s="293">
        <f t="shared" si="11"/>
        <v>18</v>
      </c>
      <c r="CS16" s="293">
        <f t="shared" si="12"/>
        <v>26</v>
      </c>
      <c r="CT16" s="293">
        <f t="shared" si="13"/>
        <v>30</v>
      </c>
      <c r="CU16" s="293">
        <f t="shared" si="13"/>
        <v>30</v>
      </c>
      <c r="CV16" s="538">
        <f t="shared" si="13"/>
        <v>33</v>
      </c>
      <c r="CW16" s="306">
        <f>BP16/'Primer Ingreso'!P31</f>
        <v>0</v>
      </c>
      <c r="CX16" s="306">
        <f>BQ16/'Primer Ingreso'!Q31</f>
        <v>0</v>
      </c>
      <c r="CY16" s="306">
        <f>BR16/'Primer Ingreso'!R31</f>
        <v>0</v>
      </c>
      <c r="CZ16" s="306">
        <f>BS16/'Primer Ingreso'!S31</f>
        <v>1.7441860465116279E-2</v>
      </c>
      <c r="DA16" s="306">
        <f>BT16/'Primer Ingreso'!T31</f>
        <v>2.3923444976076555E-2</v>
      </c>
      <c r="DB16" s="306">
        <f>BU16/'Primer Ingreso'!U31</f>
        <v>2.9411764705882353E-2</v>
      </c>
      <c r="DC16" s="306">
        <f>BV16/'Primer Ingreso'!V31</f>
        <v>5.0445103857566766E-2</v>
      </c>
      <c r="DD16" s="306">
        <f>BW16/'Primer Ingreso'!W31</f>
        <v>5.9740259740259739E-2</v>
      </c>
      <c r="DE16" s="306">
        <f>BX16/'Primer Ingreso'!X31</f>
        <v>6.0674157303370786E-2</v>
      </c>
      <c r="DF16" s="306">
        <f>BY16/'Primer Ingreso'!Y31</f>
        <v>5.33596837944664E-2</v>
      </c>
      <c r="DG16" s="584">
        <f>BZ16/'Primer Ingreso'!Z31</f>
        <v>5.2816901408450703E-2</v>
      </c>
      <c r="DH16" s="306">
        <f>CA16/'Primer Ingreso'!P31</f>
        <v>0</v>
      </c>
      <c r="DI16" s="306">
        <f>CB16/'Primer Ingreso'!Q31</f>
        <v>0</v>
      </c>
      <c r="DJ16" s="306">
        <f>CC16/'Primer Ingreso'!R31</f>
        <v>0</v>
      </c>
      <c r="DK16" s="306">
        <f>CD16/'Primer Ingreso'!S31</f>
        <v>5.8139534883720929E-3</v>
      </c>
      <c r="DL16" s="306">
        <f>CE16/'Primer Ingreso'!T31</f>
        <v>4.7846889952153108E-3</v>
      </c>
      <c r="DM16" s="306">
        <f>CF16/'Primer Ingreso'!U31</f>
        <v>3.6764705882352941E-3</v>
      </c>
      <c r="DN16" s="306">
        <f>CG16/'Primer Ingreso'!V31</f>
        <v>2.967359050445104E-3</v>
      </c>
      <c r="DO16" s="306">
        <f>CH16/'Primer Ingreso'!W31</f>
        <v>7.7922077922077922E-3</v>
      </c>
      <c r="DP16" s="306">
        <f>CI16/'Primer Ingreso'!X31</f>
        <v>6.7415730337078653E-3</v>
      </c>
      <c r="DQ16" s="306">
        <f>CJ16/'Primer Ingreso'!Y31</f>
        <v>5.9288537549407111E-3</v>
      </c>
      <c r="DR16" s="584">
        <f>CK16/'Primer Ingreso'!Z31</f>
        <v>5.2816901408450703E-3</v>
      </c>
      <c r="DS16" s="306">
        <f>CL16/'Primer Ingreso'!P31</f>
        <v>0</v>
      </c>
      <c r="DT16" s="306">
        <f>CM16/'Primer Ingreso'!Q31</f>
        <v>0</v>
      </c>
      <c r="DU16" s="306">
        <f>CN16/'Primer Ingreso'!R31</f>
        <v>0</v>
      </c>
      <c r="DV16" s="306">
        <f>CO16/'Primer Ingreso'!S31</f>
        <v>2.3255813953488372E-2</v>
      </c>
      <c r="DW16" s="306">
        <f>CP16/'Primer Ingreso'!T31</f>
        <v>2.8708133971291867E-2</v>
      </c>
      <c r="DX16" s="306">
        <f>CQ16/'Primer Ingreso'!U31</f>
        <v>3.3088235294117647E-2</v>
      </c>
      <c r="DY16" s="306">
        <f>CR16/'Primer Ingreso'!V31</f>
        <v>5.3412462908011868E-2</v>
      </c>
      <c r="DZ16" s="306">
        <f>CS16/'Primer Ingreso'!W31</f>
        <v>6.7532467532467527E-2</v>
      </c>
      <c r="EA16" s="306">
        <f>CT16/'Primer Ingreso'!X31</f>
        <v>6.741573033707865E-2</v>
      </c>
      <c r="EB16" s="306">
        <f>CU16/'Primer Ingreso'!Y31</f>
        <v>5.9288537549407112E-2</v>
      </c>
      <c r="EC16" s="584">
        <f>CV16/'Primer Ingreso'!Z31</f>
        <v>5.8098591549295774E-2</v>
      </c>
    </row>
    <row r="17" spans="1:133" s="787" customFormat="1" ht="15" x14ac:dyDescent="0.2">
      <c r="A17" s="1315" t="s">
        <v>1952</v>
      </c>
      <c r="B17" s="293"/>
      <c r="C17" s="293"/>
      <c r="D17" s="293"/>
      <c r="E17" s="293"/>
      <c r="F17" s="293"/>
      <c r="G17" s="293"/>
      <c r="H17" s="293"/>
      <c r="I17" s="293">
        <v>1</v>
      </c>
      <c r="J17" s="293">
        <v>1</v>
      </c>
      <c r="K17" s="293">
        <v>1</v>
      </c>
      <c r="L17" s="2140">
        <v>0</v>
      </c>
      <c r="M17" s="293"/>
      <c r="N17" s="293"/>
      <c r="O17" s="293"/>
      <c r="P17" s="293"/>
      <c r="Q17" s="293"/>
      <c r="R17" s="293"/>
      <c r="S17" s="293"/>
      <c r="T17" s="293"/>
      <c r="U17" s="293">
        <v>0</v>
      </c>
      <c r="V17" s="293">
        <v>0</v>
      </c>
      <c r="W17" s="2140">
        <v>0</v>
      </c>
      <c r="X17" s="293"/>
      <c r="Y17" s="293"/>
      <c r="Z17" s="293"/>
      <c r="AA17" s="293"/>
      <c r="AB17" s="293"/>
      <c r="AC17" s="293"/>
      <c r="AD17" s="293"/>
      <c r="AE17" s="293">
        <f t="shared" si="2"/>
        <v>1</v>
      </c>
      <c r="AF17" s="293">
        <f t="shared" si="3"/>
        <v>1</v>
      </c>
      <c r="AG17" s="293">
        <f t="shared" si="3"/>
        <v>1</v>
      </c>
      <c r="AH17" s="2140">
        <f t="shared" si="4"/>
        <v>0</v>
      </c>
      <c r="AI17" s="306"/>
      <c r="AJ17" s="306"/>
      <c r="AK17" s="306"/>
      <c r="AL17" s="306"/>
      <c r="AM17" s="306"/>
      <c r="AN17" s="306"/>
      <c r="AO17" s="306"/>
      <c r="AP17" s="306">
        <f>I17/'Alumnado Activo'!I14</f>
        <v>1.7857142857142856E-2</v>
      </c>
      <c r="AQ17" s="306">
        <f>J17/'Alumnado Activo'!J14</f>
        <v>1.4084507042253521E-2</v>
      </c>
      <c r="AR17" s="306">
        <f>K17/'Alumnado Activo'!K14</f>
        <v>8.8495575221238937E-3</v>
      </c>
      <c r="AS17" s="584">
        <f>L17/'Alumnado Activo'!L14</f>
        <v>0</v>
      </c>
      <c r="AT17" s="306"/>
      <c r="AU17" s="306"/>
      <c r="AV17" s="306"/>
      <c r="AW17" s="306"/>
      <c r="AX17" s="306"/>
      <c r="AY17" s="306"/>
      <c r="AZ17" s="306"/>
      <c r="BA17" s="306">
        <f>T17/'Alumnado Activo'!I14</f>
        <v>0</v>
      </c>
      <c r="BB17" s="306">
        <f>U17/'Alumnado Activo'!J14</f>
        <v>0</v>
      </c>
      <c r="BC17" s="306">
        <f>V17/'Alumnado Activo'!K14</f>
        <v>0</v>
      </c>
      <c r="BD17" s="584">
        <f>W17/'Alumnado Activo'!L14</f>
        <v>0</v>
      </c>
      <c r="BE17" s="306"/>
      <c r="BF17" s="306"/>
      <c r="BG17" s="306"/>
      <c r="BH17" s="306"/>
      <c r="BI17" s="306"/>
      <c r="BJ17" s="306"/>
      <c r="BK17" s="306"/>
      <c r="BL17" s="306"/>
      <c r="BM17" s="306">
        <f>AF17/'Alumnado Activo'!J14</f>
        <v>1.4084507042253521E-2</v>
      </c>
      <c r="BN17" s="306">
        <f>AG17/'Alumnado Activo'!K14</f>
        <v>8.8495575221238937E-3</v>
      </c>
      <c r="BO17" s="584">
        <f>AH17/'Alumnado Activo'!L14</f>
        <v>0</v>
      </c>
      <c r="BP17" s="293"/>
      <c r="BQ17" s="293"/>
      <c r="BR17" s="293"/>
      <c r="BS17" s="293"/>
      <c r="BT17" s="293"/>
      <c r="BU17" s="293"/>
      <c r="BV17" s="293"/>
      <c r="BW17" s="293">
        <f t="shared" si="6"/>
        <v>1</v>
      </c>
      <c r="BX17" s="293">
        <f t="shared" si="7"/>
        <v>2</v>
      </c>
      <c r="BY17" s="293">
        <f t="shared" si="7"/>
        <v>3</v>
      </c>
      <c r="BZ17" s="538">
        <f t="shared" si="7"/>
        <v>3</v>
      </c>
      <c r="CA17" s="293"/>
      <c r="CB17" s="293"/>
      <c r="CC17" s="293"/>
      <c r="CD17" s="293"/>
      <c r="CE17" s="293"/>
      <c r="CF17" s="293"/>
      <c r="CG17" s="293"/>
      <c r="CH17" s="293">
        <f t="shared" si="9"/>
        <v>0</v>
      </c>
      <c r="CI17" s="293">
        <f t="shared" si="10"/>
        <v>0</v>
      </c>
      <c r="CJ17" s="293">
        <f t="shared" si="10"/>
        <v>0</v>
      </c>
      <c r="CK17" s="538">
        <f t="shared" si="10"/>
        <v>0</v>
      </c>
      <c r="CL17" s="293"/>
      <c r="CM17" s="293"/>
      <c r="CN17" s="293"/>
      <c r="CO17" s="293"/>
      <c r="CP17" s="293"/>
      <c r="CQ17" s="293"/>
      <c r="CR17" s="293"/>
      <c r="CS17" s="293">
        <f t="shared" si="12"/>
        <v>1</v>
      </c>
      <c r="CT17" s="293">
        <f t="shared" si="13"/>
        <v>2</v>
      </c>
      <c r="CU17" s="293">
        <f t="shared" si="13"/>
        <v>3</v>
      </c>
      <c r="CV17" s="538">
        <f t="shared" si="13"/>
        <v>3</v>
      </c>
      <c r="CW17" s="306"/>
      <c r="CX17" s="306"/>
      <c r="CY17" s="306"/>
      <c r="CZ17" s="306"/>
      <c r="DA17" s="306"/>
      <c r="DB17" s="306"/>
      <c r="DC17" s="306"/>
      <c r="DD17" s="306">
        <f>BW17/'Primer Ingreso'!W32</f>
        <v>1.7543859649122806E-2</v>
      </c>
      <c r="DE17" s="306">
        <f>BX17/'Primer Ingreso'!X32</f>
        <v>2.2988505747126436E-2</v>
      </c>
      <c r="DF17" s="306">
        <f>BY17/'Primer Ingreso'!Y32</f>
        <v>2.3255813953488372E-2</v>
      </c>
      <c r="DG17" s="584">
        <f>BZ17/'Primer Ingreso'!Z32</f>
        <v>1.8181818181818181E-2</v>
      </c>
      <c r="DH17" s="306"/>
      <c r="DI17" s="306"/>
      <c r="DJ17" s="306"/>
      <c r="DK17" s="306"/>
      <c r="DL17" s="306"/>
      <c r="DM17" s="306"/>
      <c r="DN17" s="306"/>
      <c r="DO17" s="306">
        <f>CH17/'Primer Ingreso'!W32</f>
        <v>0</v>
      </c>
      <c r="DP17" s="306">
        <f>CI17/'Primer Ingreso'!X32</f>
        <v>0</v>
      </c>
      <c r="DQ17" s="306">
        <f>CJ17/'Primer Ingreso'!Y32</f>
        <v>0</v>
      </c>
      <c r="DR17" s="584">
        <f>CK17/'Primer Ingreso'!Z32</f>
        <v>0</v>
      </c>
      <c r="DS17" s="306"/>
      <c r="DT17" s="306"/>
      <c r="DU17" s="306"/>
      <c r="DV17" s="306"/>
      <c r="DW17" s="306"/>
      <c r="DX17" s="306"/>
      <c r="DY17" s="306"/>
      <c r="DZ17" s="306">
        <f>CS17/'Primer Ingreso'!W32</f>
        <v>1.7543859649122806E-2</v>
      </c>
      <c r="EA17" s="306">
        <f>CT17/'Primer Ingreso'!X32</f>
        <v>2.2988505747126436E-2</v>
      </c>
      <c r="EB17" s="306">
        <f>CU17/'Primer Ingreso'!Y32</f>
        <v>2.3255813953488372E-2</v>
      </c>
      <c r="EC17" s="584">
        <f>CV17/'Primer Ingreso'!Z32</f>
        <v>1.8181818181818181E-2</v>
      </c>
    </row>
    <row r="18" spans="1:133" s="787" customFormat="1" ht="15" x14ac:dyDescent="0.2">
      <c r="A18" s="1316"/>
      <c r="B18" s="284"/>
      <c r="C18" s="284"/>
      <c r="D18" s="284"/>
      <c r="E18" s="284"/>
      <c r="F18" s="284"/>
      <c r="G18" s="284"/>
      <c r="H18" s="134"/>
      <c r="I18" s="284"/>
      <c r="J18" s="284"/>
      <c r="K18" s="284"/>
      <c r="L18" s="134"/>
      <c r="M18" s="284"/>
      <c r="N18" s="284"/>
      <c r="O18" s="284"/>
      <c r="P18" s="284"/>
      <c r="Q18" s="284"/>
      <c r="R18" s="284"/>
      <c r="S18" s="134"/>
      <c r="T18" s="284"/>
      <c r="U18" s="284"/>
      <c r="V18" s="284"/>
      <c r="W18" s="134"/>
      <c r="X18" s="284"/>
      <c r="Y18" s="284"/>
      <c r="Z18" s="284"/>
      <c r="AA18" s="284"/>
      <c r="AB18" s="284"/>
      <c r="AC18" s="284"/>
      <c r="AD18" s="134"/>
      <c r="AE18" s="284"/>
      <c r="AF18" s="284"/>
      <c r="AG18" s="284"/>
      <c r="AH18" s="134"/>
      <c r="AI18" s="284"/>
      <c r="AJ18" s="284"/>
      <c r="AK18" s="284"/>
      <c r="AL18" s="284"/>
      <c r="AM18" s="284"/>
      <c r="AN18" s="284"/>
      <c r="AO18" s="134"/>
      <c r="AP18" s="284"/>
      <c r="AQ18" s="284"/>
      <c r="AR18" s="284"/>
      <c r="AS18" s="134"/>
      <c r="AT18" s="284"/>
      <c r="AU18" s="284"/>
      <c r="AV18" s="284"/>
      <c r="AW18" s="284"/>
      <c r="AX18" s="284"/>
      <c r="AY18" s="284"/>
      <c r="AZ18" s="134"/>
      <c r="BA18" s="284"/>
      <c r="BB18" s="284"/>
      <c r="BC18" s="284"/>
      <c r="BD18" s="134"/>
      <c r="BE18" s="284"/>
      <c r="BF18" s="284"/>
      <c r="BG18" s="284"/>
      <c r="BH18" s="284"/>
      <c r="BI18" s="284"/>
      <c r="BJ18" s="284"/>
      <c r="BK18" s="134"/>
      <c r="BL18" s="284"/>
      <c r="BM18" s="284"/>
      <c r="BN18" s="284"/>
      <c r="BO18" s="134"/>
      <c r="BP18" s="284"/>
      <c r="BQ18" s="284"/>
      <c r="BR18" s="284"/>
      <c r="BS18" s="284"/>
      <c r="BT18" s="284"/>
      <c r="BU18" s="284"/>
      <c r="BV18" s="134"/>
      <c r="BW18" s="284"/>
      <c r="BX18" s="284"/>
      <c r="BY18" s="284"/>
      <c r="BZ18" s="134"/>
      <c r="CA18" s="284"/>
      <c r="CB18" s="284"/>
      <c r="CC18" s="284"/>
      <c r="CD18" s="284"/>
      <c r="CE18" s="284"/>
      <c r="CF18" s="284"/>
      <c r="CG18" s="134"/>
      <c r="CH18" s="284"/>
      <c r="CI18" s="284"/>
      <c r="CJ18" s="284"/>
      <c r="CK18" s="134"/>
      <c r="CL18" s="284"/>
      <c r="CM18" s="284"/>
      <c r="CN18" s="284"/>
      <c r="CO18" s="284"/>
      <c r="CP18" s="284"/>
      <c r="CQ18" s="284"/>
      <c r="CR18" s="134"/>
      <c r="CS18" s="284"/>
      <c r="CT18" s="284"/>
      <c r="CU18" s="284"/>
      <c r="CV18" s="134"/>
      <c r="CW18" s="284"/>
      <c r="CX18" s="284"/>
      <c r="CY18" s="284"/>
      <c r="CZ18" s="284"/>
      <c r="DA18" s="284"/>
      <c r="DB18" s="284"/>
      <c r="DC18" s="134"/>
      <c r="DD18" s="284"/>
      <c r="DE18" s="284"/>
      <c r="DF18" s="284"/>
      <c r="DG18" s="134"/>
      <c r="DH18" s="284"/>
      <c r="DI18" s="284"/>
      <c r="DJ18" s="284"/>
      <c r="DK18" s="284"/>
      <c r="DL18" s="284"/>
      <c r="DM18" s="284"/>
      <c r="DN18" s="134"/>
      <c r="DO18" s="284"/>
      <c r="DP18" s="284"/>
      <c r="DQ18" s="284"/>
      <c r="DR18" s="134"/>
      <c r="DS18" s="284"/>
      <c r="DT18" s="284"/>
      <c r="DU18" s="284"/>
      <c r="DV18" s="284"/>
      <c r="DW18" s="284"/>
      <c r="DX18" s="284"/>
      <c r="DY18" s="134"/>
      <c r="DZ18" s="284"/>
      <c r="EA18" s="284"/>
      <c r="EB18" s="284"/>
      <c r="EC18" s="134"/>
    </row>
    <row r="19" spans="1:133" s="787" customFormat="1" ht="15" customHeight="1" x14ac:dyDescent="0.2">
      <c r="A19" s="1315" t="s">
        <v>1205</v>
      </c>
      <c r="B19" s="293">
        <f t="shared" ref="B19:G19" si="19">B9</f>
        <v>0</v>
      </c>
      <c r="C19" s="293">
        <f t="shared" si="19"/>
        <v>0</v>
      </c>
      <c r="D19" s="293">
        <f t="shared" si="19"/>
        <v>1</v>
      </c>
      <c r="E19" s="293">
        <f t="shared" si="19"/>
        <v>13</v>
      </c>
      <c r="F19" s="293">
        <f t="shared" si="19"/>
        <v>13</v>
      </c>
      <c r="G19" s="293">
        <f t="shared" si="19"/>
        <v>4</v>
      </c>
      <c r="H19" s="293">
        <f>H9+H10</f>
        <v>8</v>
      </c>
      <c r="I19" s="293">
        <f>SUM(I9:I11)</f>
        <v>6</v>
      </c>
      <c r="J19" s="293">
        <f>SUM(J9:J11)</f>
        <v>11</v>
      </c>
      <c r="K19" s="293">
        <f>SUM(K9:K11)</f>
        <v>5</v>
      </c>
      <c r="L19" s="2140">
        <f>SUM(L9:L11)</f>
        <v>7</v>
      </c>
      <c r="M19" s="293">
        <f t="shared" ref="M19:R19" si="20">M9</f>
        <v>0</v>
      </c>
      <c r="N19" s="293">
        <f t="shared" si="20"/>
        <v>0</v>
      </c>
      <c r="O19" s="293">
        <f t="shared" si="20"/>
        <v>3</v>
      </c>
      <c r="P19" s="293">
        <f t="shared" si="20"/>
        <v>4</v>
      </c>
      <c r="Q19" s="293">
        <f t="shared" si="20"/>
        <v>4</v>
      </c>
      <c r="R19" s="293">
        <f t="shared" si="20"/>
        <v>3</v>
      </c>
      <c r="S19" s="293">
        <f>S9+S10</f>
        <v>0</v>
      </c>
      <c r="T19" s="293">
        <f>SUM(T9:T11)</f>
        <v>1</v>
      </c>
      <c r="U19" s="293">
        <f>SUM(U9:U11)</f>
        <v>1</v>
      </c>
      <c r="V19" s="293">
        <f>SUM(V9:V11)</f>
        <v>0</v>
      </c>
      <c r="W19" s="2140">
        <f>SUM(W9:W11)</f>
        <v>0</v>
      </c>
      <c r="X19" s="293">
        <f t="shared" ref="X19:AC20" si="21">B19+M19</f>
        <v>0</v>
      </c>
      <c r="Y19" s="293">
        <f t="shared" si="21"/>
        <v>0</v>
      </c>
      <c r="Z19" s="293">
        <f t="shared" si="21"/>
        <v>4</v>
      </c>
      <c r="AA19" s="293">
        <f t="shared" si="21"/>
        <v>17</v>
      </c>
      <c r="AB19" s="293">
        <f t="shared" si="21"/>
        <v>17</v>
      </c>
      <c r="AC19" s="293">
        <f t="shared" si="21"/>
        <v>7</v>
      </c>
      <c r="AD19" s="293">
        <f>S19+H19</f>
        <v>8</v>
      </c>
      <c r="AE19" s="293">
        <f>T19+I19</f>
        <v>7</v>
      </c>
      <c r="AF19" s="293">
        <f>U19+J19</f>
        <v>12</v>
      </c>
      <c r="AG19" s="293">
        <f>V19+K19</f>
        <v>5</v>
      </c>
      <c r="AH19" s="2140">
        <f>W19+L19</f>
        <v>7</v>
      </c>
      <c r="AI19" s="306">
        <f>B19/'Alumnado Activo'!B16</f>
        <v>0</v>
      </c>
      <c r="AJ19" s="306">
        <f>C19/'Alumnado Activo'!C16</f>
        <v>0</v>
      </c>
      <c r="AK19" s="306">
        <f>D19/'Alumnado Activo'!D16</f>
        <v>8.0000000000000002E-3</v>
      </c>
      <c r="AL19" s="306">
        <f>E19/'Alumnado Activo'!E16</f>
        <v>9.420289855072464E-2</v>
      </c>
      <c r="AM19" s="306">
        <f>F19/'Alumnado Activo'!F16</f>
        <v>7.5581395348837205E-2</v>
      </c>
      <c r="AN19" s="306">
        <f>G19/'Alumnado Activo'!G16</f>
        <v>2.247191011235955E-2</v>
      </c>
      <c r="AO19" s="306">
        <f>H19/'Alumnado Activo'!H16</f>
        <v>2.9962546816479401E-2</v>
      </c>
      <c r="AP19" s="306">
        <f>I19/'Alumnado Activo'!I16</f>
        <v>1.8072289156626505E-2</v>
      </c>
      <c r="AQ19" s="306">
        <f>AF19/'Alumnado Activo'!J16</f>
        <v>2.8368794326241134E-2</v>
      </c>
      <c r="AR19" s="306">
        <f>AG19/'Alumnado Activo'!K16</f>
        <v>1.0482180293501049E-2</v>
      </c>
      <c r="AS19" s="584">
        <f>AH19/'Alumnado Activo'!L16</f>
        <v>1.289134438305709E-2</v>
      </c>
      <c r="AT19" s="306">
        <f>M19/'Alumnado Activo'!B16</f>
        <v>0</v>
      </c>
      <c r="AU19" s="306">
        <f>N19/'Alumnado Activo'!C16</f>
        <v>0</v>
      </c>
      <c r="AV19" s="306">
        <f>O19/'Alumnado Activo'!D16</f>
        <v>2.4E-2</v>
      </c>
      <c r="AW19" s="306">
        <f>P19/'Alumnado Activo'!E16</f>
        <v>2.8985507246376812E-2</v>
      </c>
      <c r="AX19" s="306">
        <f>Q19/'Alumnado Activo'!F16</f>
        <v>2.3255813953488372E-2</v>
      </c>
      <c r="AY19" s="306">
        <f>R19/'Alumnado Activo'!G16</f>
        <v>1.6853932584269662E-2</v>
      </c>
      <c r="AZ19" s="306">
        <f>S19/'Alumnado Activo'!H16</f>
        <v>0</v>
      </c>
      <c r="BA19" s="306">
        <f>T19/'Alumnado Activo'!I16</f>
        <v>3.0120481927710845E-3</v>
      </c>
      <c r="BB19" s="306">
        <f>U19/'Alumnado Activo'!J16</f>
        <v>2.3640661938534278E-3</v>
      </c>
      <c r="BC19" s="306">
        <f>V19/'Alumnado Activo'!K16</f>
        <v>0</v>
      </c>
      <c r="BD19" s="584">
        <f>W19/'Alumnado Activo'!L16</f>
        <v>0</v>
      </c>
      <c r="BE19" s="306">
        <f>X19/'Alumnado Activo'!B16</f>
        <v>0</v>
      </c>
      <c r="BF19" s="306">
        <f>Y19/'Alumnado Activo'!C16</f>
        <v>0</v>
      </c>
      <c r="BG19" s="306">
        <f>Z19/'Alumnado Activo'!D16</f>
        <v>3.2000000000000001E-2</v>
      </c>
      <c r="BH19" s="306">
        <f>AA19/'Alumnado Activo'!E16</f>
        <v>0.12318840579710146</v>
      </c>
      <c r="BI19" s="306">
        <f>AB19/'Alumnado Activo'!F16</f>
        <v>9.8837209302325577E-2</v>
      </c>
      <c r="BJ19" s="306">
        <f>AC19/'Alumnado Activo'!G16</f>
        <v>3.9325842696629212E-2</v>
      </c>
      <c r="BK19" s="306">
        <f>AD19/'Alumnado Activo'!H16</f>
        <v>2.9962546816479401E-2</v>
      </c>
      <c r="BL19" s="306">
        <f>AE19/'Alumnado Activo'!I16</f>
        <v>2.1084337349397589E-2</v>
      </c>
      <c r="BM19" s="306">
        <f>AF19/'Alumnado Activo'!J16</f>
        <v>2.8368794326241134E-2</v>
      </c>
      <c r="BN19" s="306">
        <f>AG19/'Alumnado Activo'!K16</f>
        <v>1.0482180293501049E-2</v>
      </c>
      <c r="BO19" s="584">
        <f>AH19/'Alumnado Activo'!L16</f>
        <v>1.289134438305709E-2</v>
      </c>
      <c r="BP19" s="293">
        <f>B19</f>
        <v>0</v>
      </c>
      <c r="BQ19" s="293">
        <f t="shared" ref="BQ19:BU22" si="22">C19+BP19</f>
        <v>0</v>
      </c>
      <c r="BR19" s="293">
        <f t="shared" si="22"/>
        <v>1</v>
      </c>
      <c r="BS19" s="293">
        <f t="shared" si="22"/>
        <v>14</v>
      </c>
      <c r="BT19" s="293">
        <f t="shared" si="22"/>
        <v>27</v>
      </c>
      <c r="BU19" s="293">
        <f t="shared" si="22"/>
        <v>31</v>
      </c>
      <c r="BV19" s="293">
        <f>BU19+H19</f>
        <v>39</v>
      </c>
      <c r="BW19" s="293">
        <f>BV19+I19</f>
        <v>45</v>
      </c>
      <c r="BX19" s="293">
        <f>BW19+J19</f>
        <v>56</v>
      </c>
      <c r="BY19" s="293">
        <f>BX19+K19</f>
        <v>61</v>
      </c>
      <c r="BZ19" s="538">
        <f>BY19+L19</f>
        <v>68</v>
      </c>
      <c r="CA19" s="293">
        <f>M19</f>
        <v>0</v>
      </c>
      <c r="CB19" s="293">
        <f t="shared" ref="CB19:CF22" si="23">N19+CA19</f>
        <v>0</v>
      </c>
      <c r="CC19" s="293">
        <f t="shared" si="23"/>
        <v>3</v>
      </c>
      <c r="CD19" s="293">
        <f t="shared" si="23"/>
        <v>7</v>
      </c>
      <c r="CE19" s="293">
        <f t="shared" si="23"/>
        <v>11</v>
      </c>
      <c r="CF19" s="293">
        <f t="shared" si="23"/>
        <v>14</v>
      </c>
      <c r="CG19" s="293">
        <f>CF19+S19</f>
        <v>14</v>
      </c>
      <c r="CH19" s="293">
        <f>CG19+T19</f>
        <v>15</v>
      </c>
      <c r="CI19" s="293">
        <f>CH19+U19</f>
        <v>16</v>
      </c>
      <c r="CJ19" s="293">
        <f>CI19+V19</f>
        <v>16</v>
      </c>
      <c r="CK19" s="538">
        <f>CJ19+W19</f>
        <v>16</v>
      </c>
      <c r="CL19" s="293">
        <f>X19</f>
        <v>0</v>
      </c>
      <c r="CM19" s="293">
        <f t="shared" ref="CM19:CQ22" si="24">Y19+CL19</f>
        <v>0</v>
      </c>
      <c r="CN19" s="293">
        <f t="shared" si="24"/>
        <v>4</v>
      </c>
      <c r="CO19" s="293">
        <f t="shared" si="24"/>
        <v>21</v>
      </c>
      <c r="CP19" s="293">
        <f t="shared" si="24"/>
        <v>38</v>
      </c>
      <c r="CQ19" s="293">
        <f t="shared" si="24"/>
        <v>45</v>
      </c>
      <c r="CR19" s="293">
        <f>CQ19+AD19</f>
        <v>53</v>
      </c>
      <c r="CS19" s="293">
        <f>CR19+AE19</f>
        <v>60</v>
      </c>
      <c r="CT19" s="293">
        <f>CS19+AF19</f>
        <v>72</v>
      </c>
      <c r="CU19" s="293">
        <f>CT19+AG19</f>
        <v>77</v>
      </c>
      <c r="CV19" s="538">
        <f>CU19+AH19</f>
        <v>84</v>
      </c>
      <c r="CW19" s="306">
        <f>BP19/'Primer Ingreso'!P34</f>
        <v>0</v>
      </c>
      <c r="CX19" s="306">
        <f>BQ19/'Primer Ingreso'!Q34</f>
        <v>0</v>
      </c>
      <c r="CY19" s="306">
        <f>BR19/'Primer Ingreso'!R34</f>
        <v>7.0921985815602835E-3</v>
      </c>
      <c r="CZ19" s="306">
        <f>BS19/'Primer Ingreso'!S34</f>
        <v>7.3684210526315783E-2</v>
      </c>
      <c r="DA19" s="306">
        <f>BT19/'Primer Ingreso'!T34</f>
        <v>0.10465116279069768</v>
      </c>
      <c r="DB19" s="306">
        <f>BU19/'Primer Ingreso'!U34</f>
        <v>0.1</v>
      </c>
      <c r="DC19" s="306">
        <f>BV19/'Primer Ingreso'!V34</f>
        <v>9.2636579572446559E-2</v>
      </c>
      <c r="DD19" s="306">
        <f>BW19/'Primer Ingreso'!W34</f>
        <v>8.5227272727272721E-2</v>
      </c>
      <c r="DE19" s="306">
        <f>BX19/'Primer Ingreso'!X34</f>
        <v>8.3086053412462904E-2</v>
      </c>
      <c r="DF19" s="306">
        <f>BY19/'Primer Ingreso'!Y34</f>
        <v>7.5870646766169156E-2</v>
      </c>
      <c r="DG19" s="584">
        <f>BZ19/'Primer Ingreso'!Z34</f>
        <v>7.3593073593073599E-2</v>
      </c>
      <c r="DH19" s="306">
        <f>CA19/'Primer Ingreso'!P34</f>
        <v>0</v>
      </c>
      <c r="DI19" s="306">
        <f>CB19/'Primer Ingreso'!Q34</f>
        <v>0</v>
      </c>
      <c r="DJ19" s="306">
        <f>CC19/'Primer Ingreso'!R34</f>
        <v>2.1276595744680851E-2</v>
      </c>
      <c r="DK19" s="306">
        <f>CD19/'Primer Ingreso'!S34</f>
        <v>3.6842105263157891E-2</v>
      </c>
      <c r="DL19" s="306">
        <f>CE19/'Primer Ingreso'!T34</f>
        <v>4.2635658914728682E-2</v>
      </c>
      <c r="DM19" s="306">
        <f>CF19/'Primer Ingreso'!U34</f>
        <v>4.5161290322580643E-2</v>
      </c>
      <c r="DN19" s="306">
        <f>CG19/'Primer Ingreso'!V34</f>
        <v>3.3254156769596199E-2</v>
      </c>
      <c r="DO19" s="306">
        <f>CH19/'Primer Ingreso'!W34</f>
        <v>2.8409090909090908E-2</v>
      </c>
      <c r="DP19" s="306">
        <f>CI19/'Primer Ingreso'!X34</f>
        <v>2.3738872403560832E-2</v>
      </c>
      <c r="DQ19" s="306">
        <f>CJ19/'Primer Ingreso'!Y34</f>
        <v>1.9900497512437811E-2</v>
      </c>
      <c r="DR19" s="584">
        <f>CK19/'Primer Ingreso'!Z34</f>
        <v>1.7316017316017316E-2</v>
      </c>
      <c r="DS19" s="306">
        <f>CL19/'Primer Ingreso'!P34</f>
        <v>0</v>
      </c>
      <c r="DT19" s="306">
        <f>CM19/'Primer Ingreso'!Q34</f>
        <v>0</v>
      </c>
      <c r="DU19" s="306">
        <f>CN19/'Primer Ingreso'!R34</f>
        <v>2.8368794326241134E-2</v>
      </c>
      <c r="DV19" s="306">
        <f>CO19/'Primer Ingreso'!S34</f>
        <v>0.11052631578947368</v>
      </c>
      <c r="DW19" s="306">
        <f>CP19/'Primer Ingreso'!T34</f>
        <v>0.14728682170542637</v>
      </c>
      <c r="DX19" s="306">
        <f>CQ19/'Primer Ingreso'!U34</f>
        <v>0.14516129032258066</v>
      </c>
      <c r="DY19" s="306">
        <f>CR19/'Primer Ingreso'!V34</f>
        <v>0.12589073634204276</v>
      </c>
      <c r="DZ19" s="306">
        <f>CS19/'Primer Ingreso'!W34</f>
        <v>0.11363636363636363</v>
      </c>
      <c r="EA19" s="306">
        <f>CT19/'Primer Ingreso'!X34</f>
        <v>0.10682492581602374</v>
      </c>
      <c r="EB19" s="306">
        <f>CU19/'Primer Ingreso'!Y34</f>
        <v>9.5771144278606959E-2</v>
      </c>
      <c r="EC19" s="584">
        <f>CV19/'Primer Ingreso'!Z34</f>
        <v>9.0909090909090912E-2</v>
      </c>
    </row>
    <row r="20" spans="1:133" s="787" customFormat="1" ht="15" x14ac:dyDescent="0.2">
      <c r="A20" s="1315" t="s">
        <v>1206</v>
      </c>
      <c r="B20" s="293">
        <f t="shared" ref="B20:R20" si="25">B12</f>
        <v>1</v>
      </c>
      <c r="C20" s="293">
        <f t="shared" si="25"/>
        <v>1</v>
      </c>
      <c r="D20" s="293">
        <f t="shared" si="25"/>
        <v>3</v>
      </c>
      <c r="E20" s="293">
        <f t="shared" si="25"/>
        <v>3</v>
      </c>
      <c r="F20" s="293">
        <f t="shared" si="25"/>
        <v>0</v>
      </c>
      <c r="G20" s="293">
        <f t="shared" si="25"/>
        <v>8</v>
      </c>
      <c r="H20" s="293">
        <f>H12+H13</f>
        <v>12</v>
      </c>
      <c r="I20" s="293">
        <f>SUM(I12:I14)</f>
        <v>8</v>
      </c>
      <c r="J20" s="293">
        <f>SUM(J12:J14)</f>
        <v>10</v>
      </c>
      <c r="K20" s="293">
        <f>SUM(K12:K14)</f>
        <v>5</v>
      </c>
      <c r="L20" s="2140">
        <f>SUM(L12:L14)</f>
        <v>1</v>
      </c>
      <c r="M20" s="293">
        <f t="shared" si="25"/>
        <v>0</v>
      </c>
      <c r="N20" s="293">
        <f t="shared" si="25"/>
        <v>0</v>
      </c>
      <c r="O20" s="293">
        <f t="shared" si="25"/>
        <v>1</v>
      </c>
      <c r="P20" s="293">
        <f t="shared" si="25"/>
        <v>2</v>
      </c>
      <c r="Q20" s="293">
        <f t="shared" si="25"/>
        <v>1</v>
      </c>
      <c r="R20" s="293">
        <f t="shared" si="25"/>
        <v>0</v>
      </c>
      <c r="S20" s="293">
        <f>S12+S13</f>
        <v>0</v>
      </c>
      <c r="T20" s="293">
        <f>SUM(T12:T14)</f>
        <v>5</v>
      </c>
      <c r="U20" s="293">
        <f>SUM(U12:U14)</f>
        <v>4</v>
      </c>
      <c r="V20" s="293">
        <f>SUM(V12:V14)</f>
        <v>1</v>
      </c>
      <c r="W20" s="2140">
        <f>SUM(W12:W14)</f>
        <v>0</v>
      </c>
      <c r="X20" s="293">
        <f t="shared" si="21"/>
        <v>1</v>
      </c>
      <c r="Y20" s="293">
        <f t="shared" si="21"/>
        <v>1</v>
      </c>
      <c r="Z20" s="293">
        <f t="shared" si="21"/>
        <v>4</v>
      </c>
      <c r="AA20" s="293">
        <f t="shared" si="21"/>
        <v>5</v>
      </c>
      <c r="AB20" s="293">
        <f t="shared" si="21"/>
        <v>1</v>
      </c>
      <c r="AC20" s="293">
        <f t="shared" si="21"/>
        <v>8</v>
      </c>
      <c r="AD20" s="293">
        <f t="shared" ref="AD20:AD21" si="26">S20+H20</f>
        <v>12</v>
      </c>
      <c r="AE20" s="293">
        <f t="shared" ref="AE20:AH22" si="27">T20+I20</f>
        <v>13</v>
      </c>
      <c r="AF20" s="293">
        <f t="shared" si="27"/>
        <v>14</v>
      </c>
      <c r="AG20" s="293">
        <f t="shared" si="27"/>
        <v>6</v>
      </c>
      <c r="AH20" s="2140">
        <f t="shared" si="27"/>
        <v>1</v>
      </c>
      <c r="AI20" s="306">
        <f>B20/'Alumnado Activo'!B17</f>
        <v>1.8181818181818181E-2</v>
      </c>
      <c r="AJ20" s="306">
        <f>C20/'Alumnado Activo'!C17</f>
        <v>1.3513513513513514E-2</v>
      </c>
      <c r="AK20" s="306">
        <f>D20/'Alumnado Activo'!D17</f>
        <v>2.6548672566371681E-2</v>
      </c>
      <c r="AL20" s="306">
        <f>E20/'Alumnado Activo'!E17</f>
        <v>2.0134228187919462E-2</v>
      </c>
      <c r="AM20" s="306">
        <f>F20/'Alumnado Activo'!F17</f>
        <v>0</v>
      </c>
      <c r="AN20" s="306">
        <f>G20/'Alumnado Activo'!G17</f>
        <v>3.2653061224489799E-2</v>
      </c>
      <c r="AO20" s="306">
        <f>H20/'Alumnado Activo'!H17</f>
        <v>4.0404040404040407E-2</v>
      </c>
      <c r="AP20" s="306">
        <f>I20/'Alumnado Activo'!I17</f>
        <v>2.3880597014925373E-2</v>
      </c>
      <c r="AQ20" s="306">
        <f>AF20/'Alumnado Activo'!J17</f>
        <v>3.5087719298245612E-2</v>
      </c>
      <c r="AR20" s="306">
        <f>AG20/'Alumnado Activo'!K17</f>
        <v>1.2474012474012475E-2</v>
      </c>
      <c r="AS20" s="584">
        <f>AH20/'Alumnado Activo'!L17</f>
        <v>1.8450184501845018E-3</v>
      </c>
      <c r="AT20" s="306">
        <f>M20/'Alumnado Activo'!B17</f>
        <v>0</v>
      </c>
      <c r="AU20" s="306">
        <f>N20/'Alumnado Activo'!C17</f>
        <v>0</v>
      </c>
      <c r="AV20" s="306">
        <f>O20/'Alumnado Activo'!D17</f>
        <v>8.8495575221238937E-3</v>
      </c>
      <c r="AW20" s="306">
        <f>P20/'Alumnado Activo'!E17</f>
        <v>1.3422818791946308E-2</v>
      </c>
      <c r="AX20" s="306">
        <f>Q20/'Alumnado Activo'!F17</f>
        <v>4.9261083743842365E-3</v>
      </c>
      <c r="AY20" s="306">
        <f>R20/'Alumnado Activo'!G17</f>
        <v>0</v>
      </c>
      <c r="AZ20" s="306">
        <f>S20/'Alumnado Activo'!H17</f>
        <v>0</v>
      </c>
      <c r="BA20" s="306">
        <f>T20/'Alumnado Activo'!I17</f>
        <v>1.4925373134328358E-2</v>
      </c>
      <c r="BB20" s="306">
        <f>U20/'Alumnado Activo'!J17</f>
        <v>1.0025062656641603E-2</v>
      </c>
      <c r="BC20" s="306">
        <f>V20/'Alumnado Activo'!K17</f>
        <v>2.0790020790020791E-3</v>
      </c>
      <c r="BD20" s="584">
        <f>W20/'Alumnado Activo'!L17</f>
        <v>0</v>
      </c>
      <c r="BE20" s="306">
        <f>X20/'Alumnado Activo'!B17</f>
        <v>1.8181818181818181E-2</v>
      </c>
      <c r="BF20" s="306">
        <f>Y20/'Alumnado Activo'!C17</f>
        <v>1.3513513513513514E-2</v>
      </c>
      <c r="BG20" s="306">
        <f>Z20/'Alumnado Activo'!D17</f>
        <v>3.5398230088495575E-2</v>
      </c>
      <c r="BH20" s="306">
        <f>AA20/'Alumnado Activo'!E17</f>
        <v>3.3557046979865772E-2</v>
      </c>
      <c r="BI20" s="306">
        <f>AB20/'Alumnado Activo'!F17</f>
        <v>4.9261083743842365E-3</v>
      </c>
      <c r="BJ20" s="306">
        <f>AC20/'Alumnado Activo'!G17</f>
        <v>3.2653061224489799E-2</v>
      </c>
      <c r="BK20" s="306">
        <f>AD20/'Alumnado Activo'!H17</f>
        <v>4.0404040404040407E-2</v>
      </c>
      <c r="BL20" s="306">
        <f>AE20/'Alumnado Activo'!I17</f>
        <v>3.880597014925373E-2</v>
      </c>
      <c r="BM20" s="306">
        <f>AF20/'Alumnado Activo'!J17</f>
        <v>3.5087719298245612E-2</v>
      </c>
      <c r="BN20" s="306">
        <f>AG20/'Alumnado Activo'!K17</f>
        <v>1.2474012474012475E-2</v>
      </c>
      <c r="BO20" s="584">
        <f>AH20/'Alumnado Activo'!L17</f>
        <v>1.8450184501845018E-3</v>
      </c>
      <c r="BP20" s="293">
        <f>B20</f>
        <v>1</v>
      </c>
      <c r="BQ20" s="293">
        <f t="shared" si="22"/>
        <v>2</v>
      </c>
      <c r="BR20" s="293">
        <f t="shared" si="22"/>
        <v>5</v>
      </c>
      <c r="BS20" s="293">
        <f t="shared" si="22"/>
        <v>8</v>
      </c>
      <c r="BT20" s="293">
        <f t="shared" si="22"/>
        <v>8</v>
      </c>
      <c r="BU20" s="293">
        <f t="shared" si="22"/>
        <v>16</v>
      </c>
      <c r="BV20" s="293">
        <f t="shared" ref="BV20:BV22" si="28">BU20+H20</f>
        <v>28</v>
      </c>
      <c r="BW20" s="293">
        <f t="shared" ref="BW20:BW22" si="29">BV20+I20</f>
        <v>36</v>
      </c>
      <c r="BX20" s="293">
        <f t="shared" ref="BX20:BZ22" si="30">BW20+J20</f>
        <v>46</v>
      </c>
      <c r="BY20" s="293">
        <f t="shared" si="30"/>
        <v>51</v>
      </c>
      <c r="BZ20" s="538">
        <f t="shared" si="30"/>
        <v>52</v>
      </c>
      <c r="CA20" s="293">
        <f>M20</f>
        <v>0</v>
      </c>
      <c r="CB20" s="293">
        <f t="shared" si="23"/>
        <v>0</v>
      </c>
      <c r="CC20" s="293">
        <f t="shared" si="23"/>
        <v>1</v>
      </c>
      <c r="CD20" s="293">
        <f t="shared" si="23"/>
        <v>3</v>
      </c>
      <c r="CE20" s="293">
        <f t="shared" si="23"/>
        <v>4</v>
      </c>
      <c r="CF20" s="293">
        <f t="shared" si="23"/>
        <v>4</v>
      </c>
      <c r="CG20" s="293">
        <f t="shared" ref="CG20:CG22" si="31">CF20+S20</f>
        <v>4</v>
      </c>
      <c r="CH20" s="293">
        <f t="shared" ref="CH20:CH22" si="32">CG20+T20</f>
        <v>9</v>
      </c>
      <c r="CI20" s="293">
        <f t="shared" ref="CI20:CK22" si="33">CH20+U20</f>
        <v>13</v>
      </c>
      <c r="CJ20" s="293">
        <f t="shared" si="33"/>
        <v>14</v>
      </c>
      <c r="CK20" s="538">
        <f t="shared" si="33"/>
        <v>14</v>
      </c>
      <c r="CL20" s="293">
        <f>X20</f>
        <v>1</v>
      </c>
      <c r="CM20" s="293">
        <f t="shared" si="24"/>
        <v>2</v>
      </c>
      <c r="CN20" s="293">
        <f t="shared" si="24"/>
        <v>6</v>
      </c>
      <c r="CO20" s="293">
        <f t="shared" si="24"/>
        <v>11</v>
      </c>
      <c r="CP20" s="293">
        <f t="shared" si="24"/>
        <v>12</v>
      </c>
      <c r="CQ20" s="293">
        <f t="shared" si="24"/>
        <v>20</v>
      </c>
      <c r="CR20" s="293">
        <f t="shared" ref="CR20:CR22" si="34">CQ20+AD20</f>
        <v>32</v>
      </c>
      <c r="CS20" s="293">
        <f t="shared" ref="CS20:CS22" si="35">CR20+AE20</f>
        <v>45</v>
      </c>
      <c r="CT20" s="293">
        <f t="shared" ref="CT20:CV22" si="36">CS20+AF20</f>
        <v>59</v>
      </c>
      <c r="CU20" s="293">
        <f t="shared" si="36"/>
        <v>65</v>
      </c>
      <c r="CV20" s="538">
        <f t="shared" si="36"/>
        <v>66</v>
      </c>
      <c r="CW20" s="306">
        <f>BP20/'Primer Ingreso'!P35</f>
        <v>1.7857142857142856E-2</v>
      </c>
      <c r="CX20" s="306">
        <f>BQ20/'Primer Ingreso'!Q35</f>
        <v>2.4390243902439025E-2</v>
      </c>
      <c r="CY20" s="306">
        <f>BR20/'Primer Ingreso'!R35</f>
        <v>3.6496350364963501E-2</v>
      </c>
      <c r="CZ20" s="306">
        <f>BS20/'Primer Ingreso'!S35</f>
        <v>4.3478260869565216E-2</v>
      </c>
      <c r="DA20" s="306">
        <f>BT20/'Primer Ingreso'!T35</f>
        <v>3.0534351145038167E-2</v>
      </c>
      <c r="DB20" s="306">
        <f>BU20/'Primer Ingreso'!U35</f>
        <v>4.6647230320699708E-2</v>
      </c>
      <c r="DC20" s="306">
        <f>BV20/'Primer Ingreso'!V35</f>
        <v>6.3926940639269403E-2</v>
      </c>
      <c r="DD20" s="306">
        <f>BW20/'Primer Ingreso'!W35</f>
        <v>6.6666666666666666E-2</v>
      </c>
      <c r="DE20" s="306">
        <f>BX20/'Primer Ingreso'!X35</f>
        <v>7.0229007633587789E-2</v>
      </c>
      <c r="DF20" s="306">
        <f>BY20/'Primer Ingreso'!Y35</f>
        <v>6.5976714100905567E-2</v>
      </c>
      <c r="DG20" s="584">
        <f>BZ20/'Primer Ingreso'!Z35</f>
        <v>5.8100558659217878E-2</v>
      </c>
      <c r="DH20" s="306">
        <f>CA20/'Primer Ingreso'!P35</f>
        <v>0</v>
      </c>
      <c r="DI20" s="306">
        <f>CB20/'Primer Ingreso'!Q35</f>
        <v>0</v>
      </c>
      <c r="DJ20" s="306">
        <f>CC20/'Primer Ingreso'!R35</f>
        <v>7.2992700729927005E-3</v>
      </c>
      <c r="DK20" s="306">
        <f>CD20/'Primer Ingreso'!S35</f>
        <v>1.6304347826086956E-2</v>
      </c>
      <c r="DL20" s="306">
        <f>CE20/'Primer Ingreso'!T35</f>
        <v>1.5267175572519083E-2</v>
      </c>
      <c r="DM20" s="306">
        <f>CF20/'Primer Ingreso'!U35</f>
        <v>1.1661807580174927E-2</v>
      </c>
      <c r="DN20" s="306">
        <f>CG20/'Primer Ingreso'!V35</f>
        <v>9.1324200913242004E-3</v>
      </c>
      <c r="DO20" s="306">
        <f>CH20/'Primer Ingreso'!W35</f>
        <v>1.6666666666666666E-2</v>
      </c>
      <c r="DP20" s="306">
        <f>CI20/'Primer Ingreso'!X35</f>
        <v>1.984732824427481E-2</v>
      </c>
      <c r="DQ20" s="306">
        <f>CJ20/'Primer Ingreso'!Y35</f>
        <v>1.8111254851228976E-2</v>
      </c>
      <c r="DR20" s="584">
        <f>CK20/'Primer Ingreso'!Z35</f>
        <v>1.564245810055866E-2</v>
      </c>
      <c r="DS20" s="306">
        <f>CL20/'Primer Ingreso'!P35</f>
        <v>1.7857142857142856E-2</v>
      </c>
      <c r="DT20" s="306">
        <f>CM20/'Primer Ingreso'!Q35</f>
        <v>2.4390243902439025E-2</v>
      </c>
      <c r="DU20" s="306">
        <f>CN20/'Primer Ingreso'!R35</f>
        <v>4.3795620437956206E-2</v>
      </c>
      <c r="DV20" s="306">
        <f>CO20/'Primer Ingreso'!S35</f>
        <v>5.9782608695652176E-2</v>
      </c>
      <c r="DW20" s="306">
        <f>CP20/'Primer Ingreso'!T35</f>
        <v>4.5801526717557252E-2</v>
      </c>
      <c r="DX20" s="306">
        <f>CQ20/'Primer Ingreso'!U35</f>
        <v>5.8309037900874633E-2</v>
      </c>
      <c r="DY20" s="306">
        <f>CR20/'Primer Ingreso'!V35</f>
        <v>7.3059360730593603E-2</v>
      </c>
      <c r="DZ20" s="306">
        <f>CS20/'Primer Ingreso'!W35</f>
        <v>8.3333333333333329E-2</v>
      </c>
      <c r="EA20" s="306">
        <f>CT20/'Primer Ingreso'!X35</f>
        <v>9.0076335877862596E-2</v>
      </c>
      <c r="EB20" s="306">
        <f>CU20/'Primer Ingreso'!Y35</f>
        <v>8.4087968952134537E-2</v>
      </c>
      <c r="EC20" s="584">
        <f>CV20/'Primer Ingreso'!Z35</f>
        <v>7.3743016759776542E-2</v>
      </c>
    </row>
    <row r="21" spans="1:133" s="787" customFormat="1" ht="15" x14ac:dyDescent="0.2">
      <c r="A21" s="1315" t="s">
        <v>1207</v>
      </c>
      <c r="B21" s="293">
        <f>B15+B16</f>
        <v>0</v>
      </c>
      <c r="C21" s="298">
        <f t="shared" ref="C21:AC21" si="37">C15+C16</f>
        <v>0</v>
      </c>
      <c r="D21" s="293">
        <f t="shared" si="37"/>
        <v>0</v>
      </c>
      <c r="E21" s="293">
        <f t="shared" si="37"/>
        <v>3</v>
      </c>
      <c r="F21" s="293">
        <f t="shared" si="37"/>
        <v>5</v>
      </c>
      <c r="G21" s="293">
        <f t="shared" si="37"/>
        <v>4</v>
      </c>
      <c r="H21" s="293">
        <f>H15+H16</f>
        <v>12</v>
      </c>
      <c r="I21" s="293">
        <f>SUM(I15:I17)</f>
        <v>8</v>
      </c>
      <c r="J21" s="293">
        <f>SUM(J15:J17)</f>
        <v>7</v>
      </c>
      <c r="K21" s="293">
        <f>SUM(K15:K17)</f>
        <v>1</v>
      </c>
      <c r="L21" s="2140">
        <f>SUM(L15:L17)</f>
        <v>4</v>
      </c>
      <c r="M21" s="293">
        <f t="shared" si="37"/>
        <v>0</v>
      </c>
      <c r="N21" s="298">
        <f t="shared" si="37"/>
        <v>0</v>
      </c>
      <c r="O21" s="293">
        <f t="shared" si="37"/>
        <v>0</v>
      </c>
      <c r="P21" s="293">
        <f t="shared" si="37"/>
        <v>1</v>
      </c>
      <c r="Q21" s="293">
        <f t="shared" si="37"/>
        <v>0</v>
      </c>
      <c r="R21" s="293">
        <f t="shared" si="37"/>
        <v>0</v>
      </c>
      <c r="S21" s="293">
        <f>S15+S16</f>
        <v>0</v>
      </c>
      <c r="T21" s="293">
        <f>SUM(T15:T17)</f>
        <v>2</v>
      </c>
      <c r="U21" s="293">
        <f>SUM(U15:U17)</f>
        <v>0</v>
      </c>
      <c r="V21" s="293">
        <f>SUM(V15:V17)</f>
        <v>0</v>
      </c>
      <c r="W21" s="2140">
        <f>SUM(W15:W17)</f>
        <v>0</v>
      </c>
      <c r="X21" s="293">
        <f t="shared" si="37"/>
        <v>0</v>
      </c>
      <c r="Y21" s="298">
        <f t="shared" si="37"/>
        <v>0</v>
      </c>
      <c r="Z21" s="293">
        <f t="shared" si="37"/>
        <v>0</v>
      </c>
      <c r="AA21" s="293">
        <f t="shared" si="37"/>
        <v>4</v>
      </c>
      <c r="AB21" s="293">
        <f t="shared" si="37"/>
        <v>5</v>
      </c>
      <c r="AC21" s="293">
        <f t="shared" si="37"/>
        <v>4</v>
      </c>
      <c r="AD21" s="293">
        <f t="shared" si="26"/>
        <v>12</v>
      </c>
      <c r="AE21" s="293">
        <f t="shared" si="27"/>
        <v>10</v>
      </c>
      <c r="AF21" s="293">
        <f t="shared" si="27"/>
        <v>7</v>
      </c>
      <c r="AG21" s="293">
        <f t="shared" si="27"/>
        <v>1</v>
      </c>
      <c r="AH21" s="2140">
        <f t="shared" si="27"/>
        <v>4</v>
      </c>
      <c r="AI21" s="306">
        <f>B21/'Alumnado Activo'!B18</f>
        <v>0</v>
      </c>
      <c r="AJ21" s="306">
        <f>C21/'Alumnado Activo'!C18</f>
        <v>0</v>
      </c>
      <c r="AK21" s="306">
        <f>D21/'Alumnado Activo'!D18</f>
        <v>0</v>
      </c>
      <c r="AL21" s="306">
        <f>E21/'Alumnado Activo'!E18</f>
        <v>1.7045454545454544E-2</v>
      </c>
      <c r="AM21" s="306">
        <f>F21/'Alumnado Activo'!F18</f>
        <v>2.3696682464454975E-2</v>
      </c>
      <c r="AN21" s="306">
        <f>G21/'Alumnado Activo'!G18</f>
        <v>1.6129032258064516E-2</v>
      </c>
      <c r="AO21" s="306">
        <f>H21/'Alumnado Activo'!H18</f>
        <v>4.0404040404040407E-2</v>
      </c>
      <c r="AP21" s="306">
        <f>I21/'Alumnado Activo'!I18</f>
        <v>2.2727272727272728E-2</v>
      </c>
      <c r="AQ21" s="306">
        <f>AF21/'Alumnado Activo'!J18</f>
        <v>1.804123711340206E-2</v>
      </c>
      <c r="AR21" s="306">
        <f>AG21/'Alumnado Activo'!K18</f>
        <v>2.070393374741201E-3</v>
      </c>
      <c r="AS21" s="584">
        <f>AH21/'Alumnado Activo'!L18</f>
        <v>7.7369439071566732E-3</v>
      </c>
      <c r="AT21" s="306">
        <f>M21/'Alumnado Activo'!B18</f>
        <v>0</v>
      </c>
      <c r="AU21" s="306">
        <f>N21/'Alumnado Activo'!C18</f>
        <v>0</v>
      </c>
      <c r="AV21" s="306">
        <f>O21/'Alumnado Activo'!D18</f>
        <v>0</v>
      </c>
      <c r="AW21" s="306">
        <f>P21/'Alumnado Activo'!E18</f>
        <v>5.681818181818182E-3</v>
      </c>
      <c r="AX21" s="306">
        <f>Q21/'Alumnado Activo'!F18</f>
        <v>0</v>
      </c>
      <c r="AY21" s="306">
        <f>R21/'Alumnado Activo'!G18</f>
        <v>0</v>
      </c>
      <c r="AZ21" s="306">
        <f>S21/'Alumnado Activo'!H18</f>
        <v>0</v>
      </c>
      <c r="BA21" s="306">
        <f>T21/'Alumnado Activo'!I18</f>
        <v>5.681818181818182E-3</v>
      </c>
      <c r="BB21" s="306">
        <f>U21/'Alumnado Activo'!J18</f>
        <v>0</v>
      </c>
      <c r="BC21" s="306">
        <f>V21/'Alumnado Activo'!K18</f>
        <v>0</v>
      </c>
      <c r="BD21" s="584">
        <f>W21/'Alumnado Activo'!L18</f>
        <v>0</v>
      </c>
      <c r="BE21" s="306">
        <f>X21/'Alumnado Activo'!B18</f>
        <v>0</v>
      </c>
      <c r="BF21" s="306">
        <f>Y21/'Alumnado Activo'!C18</f>
        <v>0</v>
      </c>
      <c r="BG21" s="306">
        <f>Z21/'Alumnado Activo'!D18</f>
        <v>0</v>
      </c>
      <c r="BH21" s="306">
        <f>AA21/'Alumnado Activo'!E18</f>
        <v>2.2727272727272728E-2</v>
      </c>
      <c r="BI21" s="306">
        <f>AB21/'Alumnado Activo'!F18</f>
        <v>2.3696682464454975E-2</v>
      </c>
      <c r="BJ21" s="306">
        <f>AC21/'Alumnado Activo'!G18</f>
        <v>1.6129032258064516E-2</v>
      </c>
      <c r="BK21" s="306">
        <f>AD21/'Alumnado Activo'!H18</f>
        <v>4.0404040404040407E-2</v>
      </c>
      <c r="BL21" s="306">
        <f>AE21/'Alumnado Activo'!I18</f>
        <v>2.8409090909090908E-2</v>
      </c>
      <c r="BM21" s="306">
        <f>AF21/'Alumnado Activo'!J18</f>
        <v>1.804123711340206E-2</v>
      </c>
      <c r="BN21" s="306">
        <f>AG21/'Alumnado Activo'!K18</f>
        <v>2.070393374741201E-3</v>
      </c>
      <c r="BO21" s="584">
        <f>AH21/'Alumnado Activo'!L18</f>
        <v>7.7369439071566732E-3</v>
      </c>
      <c r="BP21" s="293">
        <f>B21</f>
        <v>0</v>
      </c>
      <c r="BQ21" s="293">
        <f t="shared" si="22"/>
        <v>0</v>
      </c>
      <c r="BR21" s="293">
        <f t="shared" si="22"/>
        <v>0</v>
      </c>
      <c r="BS21" s="293">
        <f t="shared" si="22"/>
        <v>3</v>
      </c>
      <c r="BT21" s="293">
        <f t="shared" si="22"/>
        <v>8</v>
      </c>
      <c r="BU21" s="293">
        <f t="shared" si="22"/>
        <v>12</v>
      </c>
      <c r="BV21" s="293">
        <f t="shared" si="28"/>
        <v>24</v>
      </c>
      <c r="BW21" s="293">
        <f t="shared" si="29"/>
        <v>32</v>
      </c>
      <c r="BX21" s="293">
        <f t="shared" si="30"/>
        <v>39</v>
      </c>
      <c r="BY21" s="293">
        <f t="shared" si="30"/>
        <v>40</v>
      </c>
      <c r="BZ21" s="538">
        <f t="shared" si="30"/>
        <v>44</v>
      </c>
      <c r="CA21" s="293">
        <f>M21</f>
        <v>0</v>
      </c>
      <c r="CB21" s="293">
        <f t="shared" si="23"/>
        <v>0</v>
      </c>
      <c r="CC21" s="293">
        <f t="shared" si="23"/>
        <v>0</v>
      </c>
      <c r="CD21" s="293">
        <f t="shared" si="23"/>
        <v>1</v>
      </c>
      <c r="CE21" s="293">
        <f t="shared" si="23"/>
        <v>1</v>
      </c>
      <c r="CF21" s="293">
        <f t="shared" si="23"/>
        <v>1</v>
      </c>
      <c r="CG21" s="293">
        <f t="shared" si="31"/>
        <v>1</v>
      </c>
      <c r="CH21" s="293">
        <f t="shared" si="32"/>
        <v>3</v>
      </c>
      <c r="CI21" s="293">
        <f t="shared" si="33"/>
        <v>3</v>
      </c>
      <c r="CJ21" s="293">
        <f t="shared" si="33"/>
        <v>3</v>
      </c>
      <c r="CK21" s="538">
        <f t="shared" si="33"/>
        <v>3</v>
      </c>
      <c r="CL21" s="293">
        <f>X21</f>
        <v>0</v>
      </c>
      <c r="CM21" s="293">
        <f t="shared" si="24"/>
        <v>0</v>
      </c>
      <c r="CN21" s="293">
        <f t="shared" si="24"/>
        <v>0</v>
      </c>
      <c r="CO21" s="293">
        <f t="shared" si="24"/>
        <v>4</v>
      </c>
      <c r="CP21" s="293">
        <f t="shared" si="24"/>
        <v>9</v>
      </c>
      <c r="CQ21" s="293">
        <f t="shared" si="24"/>
        <v>13</v>
      </c>
      <c r="CR21" s="293">
        <f t="shared" si="34"/>
        <v>25</v>
      </c>
      <c r="CS21" s="293">
        <f t="shared" si="35"/>
        <v>35</v>
      </c>
      <c r="CT21" s="293">
        <f t="shared" si="36"/>
        <v>42</v>
      </c>
      <c r="CU21" s="293">
        <f t="shared" si="36"/>
        <v>43</v>
      </c>
      <c r="CV21" s="538">
        <f t="shared" si="36"/>
        <v>47</v>
      </c>
      <c r="CW21" s="306">
        <f>BP21/'Primer Ingreso'!P36</f>
        <v>0</v>
      </c>
      <c r="CX21" s="306">
        <f>BQ21/'Primer Ingreso'!Q36</f>
        <v>0</v>
      </c>
      <c r="CY21" s="306">
        <f>BR21/'Primer Ingreso'!R36</f>
        <v>0</v>
      </c>
      <c r="CZ21" s="306">
        <f>BS21/'Primer Ingreso'!S36</f>
        <v>1.4423076923076924E-2</v>
      </c>
      <c r="DA21" s="306">
        <f>BT21/'Primer Ingreso'!T36</f>
        <v>3.0418250950570342E-2</v>
      </c>
      <c r="DB21" s="306">
        <f>BU21/'Primer Ingreso'!U36</f>
        <v>3.39943342776204E-2</v>
      </c>
      <c r="DC21" s="306">
        <f>BV21/'Primer Ingreso'!V36</f>
        <v>5.3452115812917596E-2</v>
      </c>
      <c r="DD21" s="306">
        <f>BW21/'Primer Ingreso'!W36</f>
        <v>5.4888507718696397E-2</v>
      </c>
      <c r="DE21" s="306">
        <f>BX21/'Primer Ingreso'!X36</f>
        <v>5.5476529160739689E-2</v>
      </c>
      <c r="DF21" s="306">
        <f>BY21/'Primer Ingreso'!Y36</f>
        <v>4.778972520908005E-2</v>
      </c>
      <c r="DG21" s="584">
        <f>BZ21/'Primer Ingreso'!Z36</f>
        <v>4.5548654244306416E-2</v>
      </c>
      <c r="DH21" s="306">
        <f>CA21/'Primer Ingreso'!P36</f>
        <v>0</v>
      </c>
      <c r="DI21" s="306">
        <f>CB21/'Primer Ingreso'!Q36</f>
        <v>0</v>
      </c>
      <c r="DJ21" s="306">
        <f>CC21/'Primer Ingreso'!R36</f>
        <v>0</v>
      </c>
      <c r="DK21" s="306">
        <f>CD21/'Primer Ingreso'!S36</f>
        <v>4.807692307692308E-3</v>
      </c>
      <c r="DL21" s="306">
        <f>CE21/'Primer Ingreso'!T36</f>
        <v>3.8022813688212928E-3</v>
      </c>
      <c r="DM21" s="306">
        <f>CF21/'Primer Ingreso'!U36</f>
        <v>2.8328611898016999E-3</v>
      </c>
      <c r="DN21" s="306">
        <f>CG21/'Primer Ingreso'!V36</f>
        <v>2.2271714922048997E-3</v>
      </c>
      <c r="DO21" s="306">
        <f>CH21/'Primer Ingreso'!W36</f>
        <v>5.1457975986277877E-3</v>
      </c>
      <c r="DP21" s="306">
        <f>CI21/'Primer Ingreso'!X36</f>
        <v>4.2674253200568994E-3</v>
      </c>
      <c r="DQ21" s="306">
        <f>CJ21/'Primer Ingreso'!Y36</f>
        <v>3.5842293906810036E-3</v>
      </c>
      <c r="DR21" s="584">
        <f>CK21/'Primer Ingreso'!Z36</f>
        <v>3.105590062111801E-3</v>
      </c>
      <c r="DS21" s="306">
        <f>CL21/'Primer Ingreso'!P36</f>
        <v>0</v>
      </c>
      <c r="DT21" s="306">
        <f>CM21/'Primer Ingreso'!Q36</f>
        <v>0</v>
      </c>
      <c r="DU21" s="306">
        <f>CN21/'Primer Ingreso'!R36</f>
        <v>0</v>
      </c>
      <c r="DV21" s="306">
        <f>CO21/'Primer Ingreso'!S36</f>
        <v>1.9230769230769232E-2</v>
      </c>
      <c r="DW21" s="306">
        <f>CP21/'Primer Ingreso'!T36</f>
        <v>3.4220532319391636E-2</v>
      </c>
      <c r="DX21" s="306">
        <f>CQ21/'Primer Ingreso'!U36</f>
        <v>3.6827195467422094E-2</v>
      </c>
      <c r="DY21" s="306">
        <f>CR21/'Primer Ingreso'!V36</f>
        <v>5.5679287305122498E-2</v>
      </c>
      <c r="DZ21" s="306">
        <f>CS21/'Primer Ingreso'!W36</f>
        <v>6.0034305317324184E-2</v>
      </c>
      <c r="EA21" s="306">
        <f>CT21/'Primer Ingreso'!X36</f>
        <v>5.9743954480796585E-2</v>
      </c>
      <c r="EB21" s="306">
        <f>CU21/'Primer Ingreso'!Y36</f>
        <v>5.1373954599761053E-2</v>
      </c>
      <c r="EC21" s="584">
        <f>CV21/'Primer Ingreso'!Z36</f>
        <v>4.8654244306418216E-2</v>
      </c>
    </row>
    <row r="22" spans="1:133" s="127" customFormat="1" ht="15" x14ac:dyDescent="0.2">
      <c r="A22" s="588" t="s">
        <v>363</v>
      </c>
      <c r="B22" s="807">
        <f t="shared" ref="B22:R22" si="38">SUM(B19:B21)</f>
        <v>1</v>
      </c>
      <c r="C22" s="807">
        <f t="shared" si="38"/>
        <v>1</v>
      </c>
      <c r="D22" s="807">
        <f t="shared" si="38"/>
        <v>4</v>
      </c>
      <c r="E22" s="807">
        <f t="shared" si="38"/>
        <v>19</v>
      </c>
      <c r="F22" s="807">
        <f t="shared" si="38"/>
        <v>18</v>
      </c>
      <c r="G22" s="807">
        <f t="shared" si="38"/>
        <v>16</v>
      </c>
      <c r="H22" s="807">
        <f>SUM(H19:H21)</f>
        <v>32</v>
      </c>
      <c r="I22" s="807">
        <f>SUM(I19:I21)</f>
        <v>22</v>
      </c>
      <c r="J22" s="807">
        <f>SUM(J19:J21)</f>
        <v>28</v>
      </c>
      <c r="K22" s="807">
        <f>SUM(K19:K21)</f>
        <v>11</v>
      </c>
      <c r="L22" s="2425">
        <f>SUM(L19:L21)</f>
        <v>12</v>
      </c>
      <c r="M22" s="552">
        <f t="shared" si="38"/>
        <v>0</v>
      </c>
      <c r="N22" s="552">
        <f t="shared" si="38"/>
        <v>0</v>
      </c>
      <c r="O22" s="552">
        <f t="shared" si="38"/>
        <v>4</v>
      </c>
      <c r="P22" s="552">
        <f t="shared" si="38"/>
        <v>7</v>
      </c>
      <c r="Q22" s="552">
        <f t="shared" si="38"/>
        <v>5</v>
      </c>
      <c r="R22" s="552">
        <f t="shared" si="38"/>
        <v>3</v>
      </c>
      <c r="S22" s="552">
        <f>SUM(S19:S21)</f>
        <v>0</v>
      </c>
      <c r="T22" s="552">
        <f>SUM(T19:T21)</f>
        <v>8</v>
      </c>
      <c r="U22" s="807">
        <f>SUM(U19:U21)</f>
        <v>5</v>
      </c>
      <c r="V22" s="807">
        <f>SUM(V19:V21)</f>
        <v>1</v>
      </c>
      <c r="W22" s="2425">
        <f>SUM(W19:W21)</f>
        <v>0</v>
      </c>
      <c r="X22" s="807">
        <f t="shared" ref="X22:AC22" si="39">M22+B22</f>
        <v>1</v>
      </c>
      <c r="Y22" s="807">
        <f t="shared" si="39"/>
        <v>1</v>
      </c>
      <c r="Z22" s="807">
        <f t="shared" si="39"/>
        <v>8</v>
      </c>
      <c r="AA22" s="807">
        <f t="shared" si="39"/>
        <v>26</v>
      </c>
      <c r="AB22" s="807">
        <f t="shared" si="39"/>
        <v>23</v>
      </c>
      <c r="AC22" s="807">
        <f t="shared" si="39"/>
        <v>19</v>
      </c>
      <c r="AD22" s="807">
        <f>SUM(AD19:AD21)</f>
        <v>32</v>
      </c>
      <c r="AE22" s="807">
        <f t="shared" si="27"/>
        <v>30</v>
      </c>
      <c r="AF22" s="807">
        <f t="shared" si="27"/>
        <v>33</v>
      </c>
      <c r="AG22" s="807">
        <f t="shared" si="27"/>
        <v>12</v>
      </c>
      <c r="AH22" s="2425">
        <f t="shared" si="27"/>
        <v>12</v>
      </c>
      <c r="AI22" s="828">
        <f>B22/'Alumnado Activo'!B19</f>
        <v>5.8479532163742687E-3</v>
      </c>
      <c r="AJ22" s="828">
        <f>C22/'Alumnado Activo'!C19</f>
        <v>4.2372881355932203E-3</v>
      </c>
      <c r="AK22" s="828">
        <f>D22/'Alumnado Activo'!D19</f>
        <v>1.0638297872340425E-2</v>
      </c>
      <c r="AL22" s="828">
        <f>E22/'Alumnado Activo'!E19</f>
        <v>4.1036717062634988E-2</v>
      </c>
      <c r="AM22" s="828">
        <f>F22/'Alumnado Activo'!F19</f>
        <v>3.0716723549488054E-2</v>
      </c>
      <c r="AN22" s="828">
        <f>G22/'Alumnado Activo'!G19</f>
        <v>2.3845007451564829E-2</v>
      </c>
      <c r="AO22" s="828">
        <f>H22/'Alumnado Activo'!H19</f>
        <v>3.7166085946573751E-2</v>
      </c>
      <c r="AP22" s="828">
        <f>I22/'Alumnado Activo'!I19</f>
        <v>2.1589793915603533E-2</v>
      </c>
      <c r="AQ22" s="828">
        <f>J22/'Alumnado Activo'!J19</f>
        <v>2.3140495867768594E-2</v>
      </c>
      <c r="AR22" s="828">
        <f>K22/'Alumnado Activo'!K19</f>
        <v>7.6335877862595417E-3</v>
      </c>
      <c r="AS22" s="629">
        <f>L22/'Alumnado Activo'!L19</f>
        <v>7.4906367041198503E-3</v>
      </c>
      <c r="AT22" s="828">
        <f>M22/'Alumnado Activo'!B19</f>
        <v>0</v>
      </c>
      <c r="AU22" s="828">
        <f>N22/'Alumnado Activo'!C19</f>
        <v>0</v>
      </c>
      <c r="AV22" s="828">
        <f>O22/'Alumnado Activo'!D19</f>
        <v>1.0638297872340425E-2</v>
      </c>
      <c r="AW22" s="828">
        <f>P22/'Alumnado Activo'!E19</f>
        <v>1.511879049676026E-2</v>
      </c>
      <c r="AX22" s="828">
        <f>Q22/'Alumnado Activo'!F19</f>
        <v>8.5324232081911266E-3</v>
      </c>
      <c r="AY22" s="828">
        <f>R22/'Alumnado Activo'!G19</f>
        <v>4.4709388971684054E-3</v>
      </c>
      <c r="AZ22" s="828">
        <f>S22/'Alumnado Activo'!H19</f>
        <v>0</v>
      </c>
      <c r="BA22" s="828">
        <f>T22/'Alumnado Activo'!I19</f>
        <v>7.8508341511285568E-3</v>
      </c>
      <c r="BB22" s="828">
        <f>U22/'Alumnado Activo'!J19</f>
        <v>4.1322314049586778E-3</v>
      </c>
      <c r="BC22" s="828">
        <f>V22/'Alumnado Activo'!K19</f>
        <v>6.939625260235947E-4</v>
      </c>
      <c r="BD22" s="629">
        <f>W22/'Alumnado Activo'!L19</f>
        <v>0</v>
      </c>
      <c r="BE22" s="828">
        <f>X22/'Alumnado Activo'!B19</f>
        <v>5.8479532163742687E-3</v>
      </c>
      <c r="BF22" s="828">
        <f>Y22/'Alumnado Activo'!C19</f>
        <v>4.2372881355932203E-3</v>
      </c>
      <c r="BG22" s="828">
        <f>Z22/'Alumnado Activo'!D19</f>
        <v>2.1276595744680851E-2</v>
      </c>
      <c r="BH22" s="828">
        <f>AA22/'Alumnado Activo'!E19</f>
        <v>5.6155507559395246E-2</v>
      </c>
      <c r="BI22" s="828">
        <f>AB22/'Alumnado Activo'!F19</f>
        <v>3.9249146757679182E-2</v>
      </c>
      <c r="BJ22" s="828">
        <f>AC22/'Alumnado Activo'!G19</f>
        <v>2.8315946348733235E-2</v>
      </c>
      <c r="BK22" s="828">
        <f>AD22/'Alumnado Activo'!H19</f>
        <v>3.7166085946573751E-2</v>
      </c>
      <c r="BL22" s="828">
        <f>AE22/'Alumnado Activo'!I19</f>
        <v>2.9440628066732092E-2</v>
      </c>
      <c r="BM22" s="828">
        <f>AF22/'Alumnado Activo'!J19</f>
        <v>2.7272727272727271E-2</v>
      </c>
      <c r="BN22" s="828">
        <f>AG22/'Alumnado Activo'!K19</f>
        <v>8.3275503122831364E-3</v>
      </c>
      <c r="BO22" s="629">
        <f>AH22/'Alumnado Activo'!L19</f>
        <v>7.4906367041198503E-3</v>
      </c>
      <c r="BP22" s="807">
        <f>B22</f>
        <v>1</v>
      </c>
      <c r="BQ22" s="807">
        <f t="shared" si="22"/>
        <v>2</v>
      </c>
      <c r="BR22" s="807">
        <f t="shared" si="22"/>
        <v>6</v>
      </c>
      <c r="BS22" s="807">
        <f t="shared" si="22"/>
        <v>25</v>
      </c>
      <c r="BT22" s="807">
        <f t="shared" si="22"/>
        <v>43</v>
      </c>
      <c r="BU22" s="807">
        <f t="shared" si="22"/>
        <v>59</v>
      </c>
      <c r="BV22" s="807">
        <f t="shared" si="28"/>
        <v>91</v>
      </c>
      <c r="BW22" s="807">
        <f t="shared" si="29"/>
        <v>113</v>
      </c>
      <c r="BX22" s="807">
        <f t="shared" si="30"/>
        <v>141</v>
      </c>
      <c r="BY22" s="807">
        <f t="shared" si="30"/>
        <v>152</v>
      </c>
      <c r="BZ22" s="552">
        <f t="shared" si="30"/>
        <v>164</v>
      </c>
      <c r="CA22" s="807">
        <f>M22</f>
        <v>0</v>
      </c>
      <c r="CB22" s="807">
        <f t="shared" si="23"/>
        <v>0</v>
      </c>
      <c r="CC22" s="807">
        <f t="shared" si="23"/>
        <v>4</v>
      </c>
      <c r="CD22" s="807">
        <f t="shared" si="23"/>
        <v>11</v>
      </c>
      <c r="CE22" s="807">
        <f t="shared" si="23"/>
        <v>16</v>
      </c>
      <c r="CF22" s="807">
        <f t="shared" si="23"/>
        <v>19</v>
      </c>
      <c r="CG22" s="807">
        <f t="shared" si="31"/>
        <v>19</v>
      </c>
      <c r="CH22" s="807">
        <f t="shared" si="32"/>
        <v>27</v>
      </c>
      <c r="CI22" s="807">
        <f t="shared" si="33"/>
        <v>32</v>
      </c>
      <c r="CJ22" s="807">
        <f t="shared" si="33"/>
        <v>33</v>
      </c>
      <c r="CK22" s="552">
        <f t="shared" si="33"/>
        <v>33</v>
      </c>
      <c r="CL22" s="807">
        <f>X22</f>
        <v>1</v>
      </c>
      <c r="CM22" s="807">
        <f t="shared" si="24"/>
        <v>2</v>
      </c>
      <c r="CN22" s="807">
        <f t="shared" si="24"/>
        <v>10</v>
      </c>
      <c r="CO22" s="807">
        <f t="shared" si="24"/>
        <v>36</v>
      </c>
      <c r="CP22" s="807">
        <f t="shared" si="24"/>
        <v>59</v>
      </c>
      <c r="CQ22" s="807">
        <f t="shared" si="24"/>
        <v>78</v>
      </c>
      <c r="CR22" s="807">
        <f t="shared" si="34"/>
        <v>110</v>
      </c>
      <c r="CS22" s="807">
        <f t="shared" si="35"/>
        <v>140</v>
      </c>
      <c r="CT22" s="807">
        <f t="shared" si="36"/>
        <v>173</v>
      </c>
      <c r="CU22" s="807">
        <f t="shared" si="36"/>
        <v>185</v>
      </c>
      <c r="CV22" s="552">
        <f t="shared" si="36"/>
        <v>197</v>
      </c>
      <c r="CW22" s="828">
        <f>BP22/'Primer Ingreso'!P37</f>
        <v>5.7803468208092483E-3</v>
      </c>
      <c r="CX22" s="828">
        <f>BQ22/'Primer Ingreso'!Q37</f>
        <v>7.6335877862595417E-3</v>
      </c>
      <c r="CY22" s="828">
        <f>BR22/'Primer Ingreso'!R37</f>
        <v>1.3698630136986301E-2</v>
      </c>
      <c r="CZ22" s="828">
        <f>BS22/'Primer Ingreso'!S37</f>
        <v>4.29553264604811E-2</v>
      </c>
      <c r="DA22" s="828">
        <f>BT22/'Primer Ingreso'!T37</f>
        <v>5.4916985951468711E-2</v>
      </c>
      <c r="DB22" s="828">
        <f>BU22/'Primer Ingreso'!U37</f>
        <v>5.8648111332007952E-2</v>
      </c>
      <c r="DC22" s="828">
        <f>BV22/'Primer Ingreso'!V37</f>
        <v>6.9571865443425071E-2</v>
      </c>
      <c r="DD22" s="828">
        <f>BW22/'Primer Ingreso'!W37</f>
        <v>6.8443367655966078E-2</v>
      </c>
      <c r="DE22" s="828">
        <f>BX22/'Primer Ingreso'!X37</f>
        <v>6.9389763779527561E-2</v>
      </c>
      <c r="DF22" s="828">
        <f>BY22/'Primer Ingreso'!Y37</f>
        <v>6.2966031483015744E-2</v>
      </c>
      <c r="DG22" s="629">
        <f>BZ22/'Primer Ingreso'!Z37</f>
        <v>5.8886894075403949E-2</v>
      </c>
      <c r="DH22" s="828">
        <f>CA22/'Primer Ingreso'!P37</f>
        <v>0</v>
      </c>
      <c r="DI22" s="828">
        <f>CB22/'Primer Ingreso'!Q37</f>
        <v>0</v>
      </c>
      <c r="DJ22" s="828">
        <f>CC22/'Primer Ingreso'!R37</f>
        <v>9.1324200913242004E-3</v>
      </c>
      <c r="DK22" s="828">
        <f>CD22/'Primer Ingreso'!S37</f>
        <v>1.8900343642611683E-2</v>
      </c>
      <c r="DL22" s="828">
        <f>CE22/'Primer Ingreso'!T37</f>
        <v>2.0434227330779056E-2</v>
      </c>
      <c r="DM22" s="828">
        <f>CF22/'Primer Ingreso'!U37</f>
        <v>1.8886679920477135E-2</v>
      </c>
      <c r="DN22" s="828">
        <f>CG22/'Primer Ingreso'!V37</f>
        <v>1.4525993883792049E-2</v>
      </c>
      <c r="DO22" s="828">
        <f>CH22/'Primer Ingreso'!W37</f>
        <v>1.6353725015142338E-2</v>
      </c>
      <c r="DP22" s="828">
        <f>CI22/'Primer Ingreso'!X37</f>
        <v>1.5748031496062992E-2</v>
      </c>
      <c r="DQ22" s="828">
        <f>CJ22/'Primer Ingreso'!Y37</f>
        <v>1.3670256835128418E-2</v>
      </c>
      <c r="DR22" s="629">
        <f>CK22/'Primer Ingreso'!Z37</f>
        <v>1.18491921005386E-2</v>
      </c>
      <c r="DS22" s="828">
        <f>CL22/'Primer Ingreso'!P37</f>
        <v>5.7803468208092483E-3</v>
      </c>
      <c r="DT22" s="828">
        <f>CM22/'Primer Ingreso'!Q37</f>
        <v>7.6335877862595417E-3</v>
      </c>
      <c r="DU22" s="828">
        <f>CN22/'Primer Ingreso'!R37</f>
        <v>2.2831050228310501E-2</v>
      </c>
      <c r="DV22" s="828">
        <f>CO22/'Primer Ingreso'!S37</f>
        <v>6.1855670103092786E-2</v>
      </c>
      <c r="DW22" s="828">
        <f>CP22/'Primer Ingreso'!T37</f>
        <v>7.5351213282247767E-2</v>
      </c>
      <c r="DX22" s="828">
        <f>CQ22/'Primer Ingreso'!U37</f>
        <v>7.7534791252485094E-2</v>
      </c>
      <c r="DY22" s="828">
        <f>CR22/'Primer Ingreso'!V37</f>
        <v>8.4097859327217125E-2</v>
      </c>
      <c r="DZ22" s="828">
        <f>CS22/'Primer Ingreso'!W37</f>
        <v>8.4797092671108423E-2</v>
      </c>
      <c r="EA22" s="828">
        <f>CT22/'Primer Ingreso'!X37</f>
        <v>8.5137795275590553E-2</v>
      </c>
      <c r="EB22" s="828">
        <f>CU22/'Primer Ingreso'!Y37</f>
        <v>7.6636288318144161E-2</v>
      </c>
      <c r="EC22" s="629">
        <f>CV22/'Primer Ingreso'!Z37</f>
        <v>7.0736086175942556E-2</v>
      </c>
    </row>
    <row r="23" spans="1:133" s="789" customFormat="1" ht="9" customHeight="1" x14ac:dyDescent="0.2">
      <c r="A23" s="587"/>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0"/>
      <c r="DI23" s="280"/>
      <c r="DJ23" s="280"/>
      <c r="DK23" s="280"/>
      <c r="DL23" s="280"/>
      <c r="DM23" s="280"/>
      <c r="DN23" s="280"/>
      <c r="DO23" s="280"/>
      <c r="DP23" s="280"/>
      <c r="DQ23" s="280"/>
      <c r="DR23" s="280"/>
      <c r="DS23" s="280"/>
      <c r="DT23" s="280"/>
      <c r="DU23" s="280"/>
      <c r="DV23" s="280"/>
      <c r="DW23" s="280"/>
      <c r="DX23" s="280"/>
      <c r="DY23" s="280"/>
      <c r="DZ23" s="280"/>
      <c r="EA23" s="280"/>
      <c r="EB23" s="280"/>
      <c r="EC23" s="280"/>
    </row>
    <row r="24" spans="1:133" s="787" customFormat="1" ht="15" x14ac:dyDescent="0.2">
      <c r="A24" s="544" t="s">
        <v>363</v>
      </c>
      <c r="B24" s="293">
        <f>B22</f>
        <v>1</v>
      </c>
      <c r="C24" s="293">
        <f t="shared" ref="C24:AC24" si="40">C22</f>
        <v>1</v>
      </c>
      <c r="D24" s="293">
        <f t="shared" si="40"/>
        <v>4</v>
      </c>
      <c r="E24" s="293">
        <f t="shared" si="40"/>
        <v>19</v>
      </c>
      <c r="F24" s="293">
        <f t="shared" si="40"/>
        <v>18</v>
      </c>
      <c r="G24" s="293">
        <f t="shared" ref="G24:L24" si="41">G22</f>
        <v>16</v>
      </c>
      <c r="H24" s="293">
        <f t="shared" si="41"/>
        <v>32</v>
      </c>
      <c r="I24" s="293">
        <f t="shared" si="41"/>
        <v>22</v>
      </c>
      <c r="J24" s="293">
        <f t="shared" si="41"/>
        <v>28</v>
      </c>
      <c r="K24" s="293">
        <f t="shared" si="41"/>
        <v>11</v>
      </c>
      <c r="L24" s="2140">
        <f t="shared" si="41"/>
        <v>12</v>
      </c>
      <c r="M24" s="293">
        <f t="shared" si="40"/>
        <v>0</v>
      </c>
      <c r="N24" s="293">
        <f t="shared" si="40"/>
        <v>0</v>
      </c>
      <c r="O24" s="293">
        <f t="shared" si="40"/>
        <v>4</v>
      </c>
      <c r="P24" s="293">
        <f t="shared" si="40"/>
        <v>7</v>
      </c>
      <c r="Q24" s="293">
        <f t="shared" si="40"/>
        <v>5</v>
      </c>
      <c r="R24" s="293">
        <f t="shared" si="40"/>
        <v>3</v>
      </c>
      <c r="S24" s="293">
        <f>S22</f>
        <v>0</v>
      </c>
      <c r="T24" s="293">
        <f>T22</f>
        <v>8</v>
      </c>
      <c r="U24" s="293">
        <f>U22</f>
        <v>5</v>
      </c>
      <c r="V24" s="293">
        <f>V22</f>
        <v>1</v>
      </c>
      <c r="W24" s="2140">
        <f>W22</f>
        <v>0</v>
      </c>
      <c r="X24" s="293">
        <f t="shared" si="40"/>
        <v>1</v>
      </c>
      <c r="Y24" s="293">
        <f t="shared" si="40"/>
        <v>1</v>
      </c>
      <c r="Z24" s="293">
        <f t="shared" si="40"/>
        <v>8</v>
      </c>
      <c r="AA24" s="293">
        <f t="shared" si="40"/>
        <v>26</v>
      </c>
      <c r="AB24" s="293">
        <f t="shared" si="40"/>
        <v>23</v>
      </c>
      <c r="AC24" s="293">
        <f t="shared" si="40"/>
        <v>19</v>
      </c>
      <c r="AD24" s="293">
        <f t="shared" ref="AD24" si="42">H24+S24</f>
        <v>32</v>
      </c>
      <c r="AE24" s="293">
        <f t="shared" ref="AE24" si="43">I24+T24</f>
        <v>30</v>
      </c>
      <c r="AF24" s="293">
        <f>J24+U24</f>
        <v>33</v>
      </c>
      <c r="AG24" s="293">
        <f>K24+V24</f>
        <v>12</v>
      </c>
      <c r="AH24" s="2140">
        <f>AH22</f>
        <v>12</v>
      </c>
      <c r="AI24" s="306">
        <f>B24/'Alumnado Activo'!B21</f>
        <v>5.8479532163742687E-3</v>
      </c>
      <c r="AJ24" s="306">
        <f>C24/'Alumnado Activo'!C21</f>
        <v>4.2372881355932203E-3</v>
      </c>
      <c r="AK24" s="306">
        <f>D24/'Alumnado Activo'!D21</f>
        <v>1.0638297872340425E-2</v>
      </c>
      <c r="AL24" s="306">
        <f>E24/'Alumnado Activo'!E21</f>
        <v>4.1036717062634988E-2</v>
      </c>
      <c r="AM24" s="306">
        <f>F24/'Alumnado Activo'!F21</f>
        <v>3.0716723549488054E-2</v>
      </c>
      <c r="AN24" s="306">
        <f>G24/'Alumnado Activo'!G21</f>
        <v>2.3845007451564829E-2</v>
      </c>
      <c r="AO24" s="306">
        <f>H24/'Alumnado Activo'!H21</f>
        <v>3.7166085946573751E-2</v>
      </c>
      <c r="AP24" s="306">
        <f>I24/'Alumnado Activo'!I21</f>
        <v>2.1589793915603533E-2</v>
      </c>
      <c r="AQ24" s="306">
        <f>J24/'Alumnado Activo'!J21</f>
        <v>2.3140495867768594E-2</v>
      </c>
      <c r="AR24" s="306">
        <f>K24/'Alumnado Activo'!K21</f>
        <v>7.6335877862595417E-3</v>
      </c>
      <c r="AS24" s="584">
        <f>L24/'Alumnado Activo'!L21</f>
        <v>7.4906367041198503E-3</v>
      </c>
      <c r="AT24" s="306">
        <f>M24/'Alumnado Activo'!B21</f>
        <v>0</v>
      </c>
      <c r="AU24" s="306">
        <f>N24/'Alumnado Activo'!C21</f>
        <v>0</v>
      </c>
      <c r="AV24" s="306">
        <f>O24/'Alumnado Activo'!D21</f>
        <v>1.0638297872340425E-2</v>
      </c>
      <c r="AW24" s="306">
        <f>P24/'Alumnado Activo'!E21</f>
        <v>1.511879049676026E-2</v>
      </c>
      <c r="AX24" s="306">
        <f>Q24/'Alumnado Activo'!F21</f>
        <v>8.5324232081911266E-3</v>
      </c>
      <c r="AY24" s="306">
        <f>R24/'Alumnado Activo'!G21</f>
        <v>4.4709388971684054E-3</v>
      </c>
      <c r="AZ24" s="306">
        <f>S24/'Alumnado Activo'!H21</f>
        <v>0</v>
      </c>
      <c r="BA24" s="306">
        <f>T24/'Alumnado Activo'!I21</f>
        <v>7.8508341511285568E-3</v>
      </c>
      <c r="BB24" s="306">
        <f>U22/'Alumnado Activo'!J21</f>
        <v>4.1322314049586778E-3</v>
      </c>
      <c r="BC24" s="306">
        <f>V22/'Alumnado Activo'!K21</f>
        <v>6.939625260235947E-4</v>
      </c>
      <c r="BD24" s="584">
        <f>W22/'Alumnado Activo'!L21</f>
        <v>0</v>
      </c>
      <c r="BE24" s="306">
        <f>X24/'Alumnado Activo'!B21</f>
        <v>5.8479532163742687E-3</v>
      </c>
      <c r="BF24" s="306">
        <f>Y24/'Alumnado Activo'!C21</f>
        <v>4.2372881355932203E-3</v>
      </c>
      <c r="BG24" s="306">
        <f>Z24/'Alumnado Activo'!D21</f>
        <v>2.1276595744680851E-2</v>
      </c>
      <c r="BH24" s="306">
        <f>AA24/'Alumnado Activo'!E21</f>
        <v>5.6155507559395246E-2</v>
      </c>
      <c r="BI24" s="306">
        <f>AB24/'Alumnado Activo'!F21</f>
        <v>3.9249146757679182E-2</v>
      </c>
      <c r="BJ24" s="306">
        <f>AC24/'Alumnado Activo'!G21</f>
        <v>2.8315946348733235E-2</v>
      </c>
      <c r="BK24" s="306">
        <f>AD24/'Alumnado Activo'!H21</f>
        <v>3.7166085946573751E-2</v>
      </c>
      <c r="BL24" s="306">
        <f>AE24/'Alumnado Activo'!I21</f>
        <v>2.9440628066732092E-2</v>
      </c>
      <c r="BM24" s="306">
        <f>AF24/'Alumnado Activo'!J21</f>
        <v>2.7272727272727271E-2</v>
      </c>
      <c r="BN24" s="306">
        <f>AG24/'Alumnado Activo'!K21</f>
        <v>8.3275503122831364E-3</v>
      </c>
      <c r="BO24" s="584">
        <f>AH24/'Alumnado Activo'!L21</f>
        <v>7.4906367041198503E-3</v>
      </c>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row>
    <row r="25" spans="1:133" s="110" customFormat="1" ht="20.25" customHeight="1" x14ac:dyDescent="0.2">
      <c r="A25" s="136"/>
      <c r="B25" s="145"/>
      <c r="C25" s="145"/>
      <c r="D25" s="145"/>
      <c r="E25" s="145"/>
      <c r="F25" s="145"/>
      <c r="G25" s="134"/>
      <c r="H25" s="134"/>
      <c r="I25" s="134"/>
      <c r="J25" s="134"/>
      <c r="K25" s="134"/>
      <c r="L25" s="134"/>
      <c r="M25" s="144"/>
    </row>
    <row r="27" spans="1:133" ht="13.5" thickBot="1" x14ac:dyDescent="0.25">
      <c r="A27" s="150"/>
      <c r="B27" s="149"/>
      <c r="C27" s="149"/>
      <c r="D27" s="149"/>
      <c r="E27" s="149"/>
    </row>
    <row r="28" spans="1:133" x14ac:dyDescent="0.2">
      <c r="E28" s="137"/>
    </row>
  </sheetData>
  <sheetProtection algorithmName="SHA-512" hashValue="BnQZao4EwQYX+KNPWooko3wkofeN7ZJ4J4b4P3jWzqAtlTT4rhox87J//vq1W0v6x+MFrH0CppNJxAD6Ue/kpQ==" saltValue="N64MSgkADAzQBRtrHBZFPA==" spinCount="100000" sheet="1" objects="1" scenarios="1"/>
  <mergeCells count="12">
    <mergeCell ref="B7:L7"/>
    <mergeCell ref="M7:W7"/>
    <mergeCell ref="X7:AH7"/>
    <mergeCell ref="AI7:AS7"/>
    <mergeCell ref="CW7:DG7"/>
    <mergeCell ref="DH7:DR7"/>
    <mergeCell ref="DS7:EC7"/>
    <mergeCell ref="AT7:BD7"/>
    <mergeCell ref="BE7:BO7"/>
    <mergeCell ref="BP7:BZ7"/>
    <mergeCell ref="CA7:CK7"/>
    <mergeCell ref="CL7:CV7"/>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H20:H21"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O22"/>
  <sheetViews>
    <sheetView showGridLines="0" zoomScaleNormal="100" workbookViewId="0">
      <selection activeCell="AV32" sqref="AV32"/>
    </sheetView>
  </sheetViews>
  <sheetFormatPr baseColWidth="10" defaultColWidth="10.7109375" defaultRowHeight="12.75" x14ac:dyDescent="0.2"/>
  <cols>
    <col min="2" max="2" width="4.85546875" customWidth="1"/>
    <col min="3" max="3" width="5.5703125" customWidth="1"/>
    <col min="4" max="4" width="4.85546875" customWidth="1"/>
    <col min="5" max="5" width="5.5703125" customWidth="1"/>
    <col min="6" max="6" width="4.85546875" customWidth="1"/>
    <col min="7" max="7" width="5.5703125" customWidth="1"/>
    <col min="8" max="8" width="4.85546875" customWidth="1"/>
    <col min="9" max="9" width="5.5703125" customWidth="1"/>
    <col min="10" max="10" width="4.85546875" customWidth="1"/>
    <col min="11" max="11" width="5.5703125" customWidth="1"/>
    <col min="12" max="12" width="4.85546875" customWidth="1"/>
    <col min="13" max="13" width="5.5703125" customWidth="1"/>
    <col min="14" max="14" width="4.85546875" customWidth="1"/>
    <col min="15" max="15" width="5.5703125" customWidth="1"/>
    <col min="16" max="16" width="4.85546875" customWidth="1"/>
    <col min="17" max="23" width="5.5703125" customWidth="1"/>
    <col min="24" max="24" width="5.140625" customWidth="1"/>
    <col min="25" max="25" width="5.85546875" customWidth="1"/>
    <col min="26" max="26" width="5.140625" customWidth="1"/>
    <col min="27" max="27" width="5.85546875" customWidth="1"/>
    <col min="28" max="28" width="5.140625" customWidth="1"/>
    <col min="29" max="29" width="5.85546875" customWidth="1"/>
    <col min="30" max="30" width="5.140625" customWidth="1"/>
    <col min="31" max="31" width="5.85546875" customWidth="1"/>
    <col min="32" max="32" width="5.140625" customWidth="1"/>
    <col min="33" max="33" width="5.85546875" customWidth="1"/>
    <col min="34" max="34" width="5.140625" customWidth="1"/>
    <col min="35" max="35" width="5.85546875" customWidth="1"/>
    <col min="36" max="36" width="5.140625" customWidth="1"/>
    <col min="37" max="37" width="5.85546875" customWidth="1"/>
    <col min="38" max="38" width="5.140625" customWidth="1"/>
    <col min="39" max="45" width="5.5703125" customWidth="1"/>
    <col min="46" max="46" width="5.140625" bestFit="1" customWidth="1"/>
    <col min="47" max="47" width="5.85546875" bestFit="1" customWidth="1"/>
    <col min="48" max="48" width="5.140625" bestFit="1" customWidth="1"/>
    <col min="49" max="49" width="5.85546875" bestFit="1" customWidth="1"/>
    <col min="50" max="50" width="5.140625" bestFit="1" customWidth="1"/>
    <col min="51" max="51" width="5.85546875" bestFit="1" customWidth="1"/>
    <col min="52" max="52" width="5.140625" bestFit="1" customWidth="1"/>
    <col min="53" max="53" width="5.85546875" bestFit="1" customWidth="1"/>
    <col min="54" max="54" width="5.140625" bestFit="1" customWidth="1"/>
    <col min="55" max="55" width="5.85546875" bestFit="1" customWidth="1"/>
    <col min="56" max="56" width="5.140625" bestFit="1" customWidth="1"/>
    <col min="57" max="57" width="5.85546875" bestFit="1" customWidth="1"/>
    <col min="58" max="58" width="5.140625" bestFit="1" customWidth="1"/>
    <col min="59" max="59" width="5.85546875" bestFit="1" customWidth="1"/>
    <col min="60" max="60" width="5.140625" bestFit="1" customWidth="1"/>
    <col min="61" max="61" width="5.85546875" bestFit="1" customWidth="1"/>
    <col min="62" max="62" width="4.85546875" bestFit="1" customWidth="1"/>
    <col min="63" max="63" width="5.5703125" bestFit="1" customWidth="1"/>
    <col min="64" max="67" width="5.5703125" customWidth="1"/>
  </cols>
  <sheetData>
    <row r="1" spans="1:67" x14ac:dyDescent="0.2">
      <c r="A1" s="208" t="s">
        <v>1177</v>
      </c>
    </row>
    <row r="2" spans="1:67" ht="18.75" x14ac:dyDescent="0.2">
      <c r="A2" s="383" t="s">
        <v>1961</v>
      </c>
    </row>
    <row r="3" spans="1:67" x14ac:dyDescent="0.2">
      <c r="A3" s="1158" t="s">
        <v>42</v>
      </c>
    </row>
    <row r="4" spans="1:67" x14ac:dyDescent="0.2">
      <c r="A4" s="1159" t="s">
        <v>43</v>
      </c>
    </row>
    <row r="5" spans="1:67" x14ac:dyDescent="0.2">
      <c r="A5" s="162" t="str">
        <f>Bajas!A5</f>
        <v>Fuente: Elaborado con base en el Archivo General de Alumnos, Dirección de Sistemas Escolares, Departamento de Registro Escolar. Octava semana del trimestre 21-Otoño.</v>
      </c>
    </row>
    <row r="6" spans="1:67" s="11" customFormat="1" ht="15" x14ac:dyDescent="0.25">
      <c r="A6" s="589"/>
      <c r="B6" s="2689" t="s">
        <v>937</v>
      </c>
      <c r="C6" s="2690"/>
      <c r="D6" s="2690"/>
      <c r="E6" s="2690"/>
      <c r="F6" s="2690"/>
      <c r="G6" s="2690"/>
      <c r="H6" s="2690"/>
      <c r="I6" s="2690"/>
      <c r="J6" s="2690"/>
      <c r="K6" s="2690"/>
      <c r="L6" s="2690"/>
      <c r="M6" s="2690"/>
      <c r="N6" s="2690"/>
      <c r="O6" s="2690"/>
      <c r="P6" s="2690"/>
      <c r="Q6" s="2690"/>
      <c r="R6" s="2690"/>
      <c r="S6" s="2690"/>
      <c r="T6" s="2690"/>
      <c r="U6" s="2690"/>
      <c r="V6" s="2690"/>
      <c r="W6" s="2691"/>
      <c r="X6" s="2689" t="s">
        <v>938</v>
      </c>
      <c r="Y6" s="2690"/>
      <c r="Z6" s="2690"/>
      <c r="AA6" s="2690"/>
      <c r="AB6" s="2690"/>
      <c r="AC6" s="2690"/>
      <c r="AD6" s="2690"/>
      <c r="AE6" s="2690"/>
      <c r="AF6" s="2690"/>
      <c r="AG6" s="2690"/>
      <c r="AH6" s="2690"/>
      <c r="AI6" s="2690"/>
      <c r="AJ6" s="2690"/>
      <c r="AK6" s="2690"/>
      <c r="AL6" s="2690"/>
      <c r="AM6" s="2690"/>
      <c r="AN6" s="2690"/>
      <c r="AO6" s="2690"/>
      <c r="AP6" s="2690"/>
      <c r="AQ6" s="2690"/>
      <c r="AR6" s="2690"/>
      <c r="AS6" s="2691"/>
      <c r="AT6" s="2684" t="s">
        <v>939</v>
      </c>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pans="1:67" s="11" customFormat="1" ht="15" x14ac:dyDescent="0.25">
      <c r="A7" s="282"/>
      <c r="B7" s="2695">
        <v>2011</v>
      </c>
      <c r="C7" s="2697"/>
      <c r="D7" s="2695">
        <v>2012</v>
      </c>
      <c r="E7" s="2697"/>
      <c r="F7" s="2695">
        <v>2013</v>
      </c>
      <c r="G7" s="2697"/>
      <c r="H7" s="2695">
        <v>2014</v>
      </c>
      <c r="I7" s="2697"/>
      <c r="J7" s="2695">
        <v>2015</v>
      </c>
      <c r="K7" s="2697"/>
      <c r="L7" s="2695">
        <v>2016</v>
      </c>
      <c r="M7" s="2697"/>
      <c r="N7" s="2695">
        <v>2017</v>
      </c>
      <c r="O7" s="2697"/>
      <c r="P7" s="2695">
        <v>2018</v>
      </c>
      <c r="Q7" s="2697"/>
      <c r="R7" s="2695">
        <v>2019</v>
      </c>
      <c r="S7" s="2697"/>
      <c r="T7" s="2695">
        <v>2020</v>
      </c>
      <c r="U7" s="2696"/>
      <c r="V7" s="2692">
        <v>2021</v>
      </c>
      <c r="W7" s="2693"/>
      <c r="X7" s="2695">
        <v>2011</v>
      </c>
      <c r="Y7" s="2697"/>
      <c r="Z7" s="2695">
        <v>2012</v>
      </c>
      <c r="AA7" s="2697"/>
      <c r="AB7" s="2695">
        <v>2013</v>
      </c>
      <c r="AC7" s="2697"/>
      <c r="AD7" s="2695">
        <v>2014</v>
      </c>
      <c r="AE7" s="2697"/>
      <c r="AF7" s="2695">
        <v>2015</v>
      </c>
      <c r="AG7" s="2697"/>
      <c r="AH7" s="2695">
        <v>2016</v>
      </c>
      <c r="AI7" s="2697"/>
      <c r="AJ7" s="2695">
        <v>2017</v>
      </c>
      <c r="AK7" s="2697"/>
      <c r="AL7" s="2695">
        <v>2018</v>
      </c>
      <c r="AM7" s="2697"/>
      <c r="AN7" s="2695">
        <v>2019</v>
      </c>
      <c r="AO7" s="2697"/>
      <c r="AP7" s="2695">
        <v>2020</v>
      </c>
      <c r="AQ7" s="2696"/>
      <c r="AR7" s="2692">
        <v>2021</v>
      </c>
      <c r="AS7" s="2693"/>
      <c r="AT7" s="2695">
        <v>2011</v>
      </c>
      <c r="AU7" s="2697"/>
      <c r="AV7" s="2695">
        <v>2012</v>
      </c>
      <c r="AW7" s="2697"/>
      <c r="AX7" s="2695">
        <v>2013</v>
      </c>
      <c r="AY7" s="2697"/>
      <c r="AZ7" s="2695">
        <v>2014</v>
      </c>
      <c r="BA7" s="2697"/>
      <c r="BB7" s="2695">
        <v>2015</v>
      </c>
      <c r="BC7" s="2697"/>
      <c r="BD7" s="2695">
        <v>2016</v>
      </c>
      <c r="BE7" s="2697"/>
      <c r="BF7" s="2695">
        <v>2017</v>
      </c>
      <c r="BG7" s="2697"/>
      <c r="BH7" s="2695">
        <v>2018</v>
      </c>
      <c r="BI7" s="2697"/>
      <c r="BJ7" s="2695">
        <v>2019</v>
      </c>
      <c r="BK7" s="2697"/>
      <c r="BL7" s="2694">
        <v>2020</v>
      </c>
      <c r="BM7" s="2694"/>
      <c r="BN7" s="2694">
        <v>2021</v>
      </c>
      <c r="BO7" s="2694"/>
    </row>
    <row r="8" spans="1:67" s="11" customFormat="1" ht="15" x14ac:dyDescent="0.25">
      <c r="A8" s="282"/>
      <c r="B8" s="548" t="s">
        <v>1959</v>
      </c>
      <c r="C8" s="548" t="s">
        <v>1960</v>
      </c>
      <c r="D8" s="548" t="s">
        <v>1959</v>
      </c>
      <c r="E8" s="548" t="s">
        <v>1960</v>
      </c>
      <c r="F8" s="548" t="s">
        <v>1959</v>
      </c>
      <c r="G8" s="548" t="s">
        <v>1960</v>
      </c>
      <c r="H8" s="548" t="s">
        <v>1959</v>
      </c>
      <c r="I8" s="548" t="s">
        <v>1960</v>
      </c>
      <c r="J8" s="548" t="s">
        <v>1959</v>
      </c>
      <c r="K8" s="548" t="s">
        <v>1960</v>
      </c>
      <c r="L8" s="548" t="s">
        <v>1959</v>
      </c>
      <c r="M8" s="548" t="s">
        <v>1960</v>
      </c>
      <c r="N8" s="548" t="s">
        <v>1959</v>
      </c>
      <c r="O8" s="548" t="s">
        <v>1960</v>
      </c>
      <c r="P8" s="548" t="s">
        <v>1959</v>
      </c>
      <c r="Q8" s="548" t="s">
        <v>1960</v>
      </c>
      <c r="R8" s="548" t="s">
        <v>1959</v>
      </c>
      <c r="S8" s="548" t="s">
        <v>1960</v>
      </c>
      <c r="T8" s="548" t="s">
        <v>1959</v>
      </c>
      <c r="U8" s="548" t="s">
        <v>1960</v>
      </c>
      <c r="V8" s="2422" t="s">
        <v>1959</v>
      </c>
      <c r="W8" s="2422" t="s">
        <v>1960</v>
      </c>
      <c r="X8" s="548" t="s">
        <v>1959</v>
      </c>
      <c r="Y8" s="548" t="s">
        <v>1960</v>
      </c>
      <c r="Z8" s="548" t="s">
        <v>1959</v>
      </c>
      <c r="AA8" s="548" t="s">
        <v>1960</v>
      </c>
      <c r="AB8" s="548" t="s">
        <v>1959</v>
      </c>
      <c r="AC8" s="548" t="s">
        <v>1960</v>
      </c>
      <c r="AD8" s="548" t="s">
        <v>1959</v>
      </c>
      <c r="AE8" s="548" t="s">
        <v>1960</v>
      </c>
      <c r="AF8" s="548" t="s">
        <v>1959</v>
      </c>
      <c r="AG8" s="548" t="s">
        <v>1960</v>
      </c>
      <c r="AH8" s="548" t="s">
        <v>1959</v>
      </c>
      <c r="AI8" s="548" t="s">
        <v>1960</v>
      </c>
      <c r="AJ8" s="548" t="s">
        <v>1959</v>
      </c>
      <c r="AK8" s="548" t="s">
        <v>1960</v>
      </c>
      <c r="AL8" s="548" t="s">
        <v>1959</v>
      </c>
      <c r="AM8" s="548" t="s">
        <v>1960</v>
      </c>
      <c r="AN8" s="548" t="s">
        <v>1959</v>
      </c>
      <c r="AO8" s="548" t="s">
        <v>1960</v>
      </c>
      <c r="AP8" s="548" t="s">
        <v>1959</v>
      </c>
      <c r="AQ8" s="548" t="s">
        <v>1960</v>
      </c>
      <c r="AR8" s="2422" t="s">
        <v>1959</v>
      </c>
      <c r="AS8" s="2422" t="s">
        <v>1960</v>
      </c>
      <c r="AT8" s="548" t="s">
        <v>1959</v>
      </c>
      <c r="AU8" s="548" t="s">
        <v>1960</v>
      </c>
      <c r="AV8" s="548" t="s">
        <v>1959</v>
      </c>
      <c r="AW8" s="548" t="s">
        <v>1960</v>
      </c>
      <c r="AX8" s="548" t="s">
        <v>1959</v>
      </c>
      <c r="AY8" s="548" t="s">
        <v>1960</v>
      </c>
      <c r="AZ8" s="548" t="s">
        <v>1959</v>
      </c>
      <c r="BA8" s="548" t="s">
        <v>1960</v>
      </c>
      <c r="BB8" s="548" t="s">
        <v>1959</v>
      </c>
      <c r="BC8" s="548" t="s">
        <v>1960</v>
      </c>
      <c r="BD8" s="548" t="s">
        <v>1959</v>
      </c>
      <c r="BE8" s="548" t="s">
        <v>1960</v>
      </c>
      <c r="BF8" s="548" t="s">
        <v>1959</v>
      </c>
      <c r="BG8" s="548" t="s">
        <v>1960</v>
      </c>
      <c r="BH8" s="548" t="s">
        <v>1959</v>
      </c>
      <c r="BI8" s="548" t="s">
        <v>1960</v>
      </c>
      <c r="BJ8" s="548" t="s">
        <v>1959</v>
      </c>
      <c r="BK8" s="548" t="s">
        <v>1960</v>
      </c>
      <c r="BL8" s="548" t="s">
        <v>1959</v>
      </c>
      <c r="BM8" s="548" t="s">
        <v>1960</v>
      </c>
      <c r="BN8" s="2422" t="s">
        <v>1959</v>
      </c>
      <c r="BO8" s="2422" t="s">
        <v>1960</v>
      </c>
    </row>
    <row r="9" spans="1:67" s="11" customFormat="1" ht="15" x14ac:dyDescent="0.25">
      <c r="A9" s="1315" t="s">
        <v>690</v>
      </c>
      <c r="B9" s="293"/>
      <c r="C9" s="293"/>
      <c r="D9" s="293"/>
      <c r="E9" s="293"/>
      <c r="F9" s="293"/>
      <c r="G9" s="293">
        <v>1</v>
      </c>
      <c r="H9" s="293">
        <v>6</v>
      </c>
      <c r="I9" s="293">
        <v>7</v>
      </c>
      <c r="J9" s="293">
        <v>6</v>
      </c>
      <c r="K9" s="293">
        <v>7</v>
      </c>
      <c r="L9" s="293">
        <v>3</v>
      </c>
      <c r="M9" s="293">
        <v>1</v>
      </c>
      <c r="N9" s="293">
        <v>2</v>
      </c>
      <c r="O9" s="293">
        <v>6</v>
      </c>
      <c r="P9" s="293">
        <v>1</v>
      </c>
      <c r="Q9" s="293">
        <v>2</v>
      </c>
      <c r="R9" s="293">
        <v>1</v>
      </c>
      <c r="S9" s="293">
        <v>7</v>
      </c>
      <c r="T9" s="293">
        <v>1</v>
      </c>
      <c r="U9" s="293"/>
      <c r="V9" s="2140">
        <v>1</v>
      </c>
      <c r="W9" s="2140"/>
      <c r="X9" s="293"/>
      <c r="Y9" s="293"/>
      <c r="Z9" s="293"/>
      <c r="AA9" s="293"/>
      <c r="AB9" s="293"/>
      <c r="AC9" s="293">
        <v>3</v>
      </c>
      <c r="AD9" s="293">
        <v>1</v>
      </c>
      <c r="AE9" s="293">
        <v>3</v>
      </c>
      <c r="AF9" s="293">
        <v>1</v>
      </c>
      <c r="AG9" s="293">
        <v>3</v>
      </c>
      <c r="AH9" s="293"/>
      <c r="AI9" s="293">
        <v>3</v>
      </c>
      <c r="AJ9" s="293"/>
      <c r="AK9" s="293"/>
      <c r="AL9" s="293">
        <v>1</v>
      </c>
      <c r="AM9" s="293"/>
      <c r="AN9" s="293">
        <v>1</v>
      </c>
      <c r="AO9" s="293"/>
      <c r="AP9" s="293"/>
      <c r="AQ9" s="293"/>
      <c r="AR9" s="2140"/>
      <c r="AS9" s="2140"/>
      <c r="AT9" s="293">
        <f t="shared" ref="AT9:BO9" si="0">B9+X9</f>
        <v>0</v>
      </c>
      <c r="AU9" s="293">
        <f t="shared" si="0"/>
        <v>0</v>
      </c>
      <c r="AV9" s="293">
        <f t="shared" si="0"/>
        <v>0</v>
      </c>
      <c r="AW9" s="293">
        <f t="shared" si="0"/>
        <v>0</v>
      </c>
      <c r="AX9" s="293">
        <f t="shared" si="0"/>
        <v>0</v>
      </c>
      <c r="AY9" s="293">
        <f t="shared" si="0"/>
        <v>4</v>
      </c>
      <c r="AZ9" s="293">
        <f t="shared" si="0"/>
        <v>7</v>
      </c>
      <c r="BA9" s="293">
        <f t="shared" si="0"/>
        <v>10</v>
      </c>
      <c r="BB9" s="293">
        <f t="shared" si="0"/>
        <v>7</v>
      </c>
      <c r="BC9" s="293">
        <f t="shared" si="0"/>
        <v>10</v>
      </c>
      <c r="BD9" s="293">
        <f t="shared" si="0"/>
        <v>3</v>
      </c>
      <c r="BE9" s="293">
        <f t="shared" si="0"/>
        <v>4</v>
      </c>
      <c r="BF9" s="293">
        <f t="shared" si="0"/>
        <v>2</v>
      </c>
      <c r="BG9" s="293">
        <f t="shared" si="0"/>
        <v>6</v>
      </c>
      <c r="BH9" s="293">
        <f t="shared" si="0"/>
        <v>2</v>
      </c>
      <c r="BI9" s="293">
        <f t="shared" si="0"/>
        <v>2</v>
      </c>
      <c r="BJ9" s="293">
        <f t="shared" si="0"/>
        <v>2</v>
      </c>
      <c r="BK9" s="293">
        <f t="shared" si="0"/>
        <v>7</v>
      </c>
      <c r="BL9" s="293">
        <f t="shared" si="0"/>
        <v>1</v>
      </c>
      <c r="BM9" s="293">
        <f t="shared" si="0"/>
        <v>0</v>
      </c>
      <c r="BN9" s="2140">
        <f t="shared" si="0"/>
        <v>1</v>
      </c>
      <c r="BO9" s="2140">
        <f t="shared" si="0"/>
        <v>0</v>
      </c>
    </row>
    <row r="10" spans="1:67" s="11" customFormat="1" ht="15" x14ac:dyDescent="0.25">
      <c r="A10" s="1315" t="s">
        <v>1509</v>
      </c>
      <c r="B10" s="293"/>
      <c r="C10" s="293"/>
      <c r="D10" s="293"/>
      <c r="E10" s="293"/>
      <c r="F10" s="293"/>
      <c r="G10" s="293"/>
      <c r="H10" s="293"/>
      <c r="I10" s="293"/>
      <c r="J10" s="293"/>
      <c r="K10" s="293"/>
      <c r="L10" s="293"/>
      <c r="M10" s="293"/>
      <c r="N10" s="293"/>
      <c r="O10" s="293"/>
      <c r="P10" s="293">
        <v>1</v>
      </c>
      <c r="Q10" s="293">
        <v>2</v>
      </c>
      <c r="R10" s="293">
        <v>1</v>
      </c>
      <c r="S10" s="293">
        <v>1</v>
      </c>
      <c r="T10" s="293"/>
      <c r="U10" s="293">
        <v>1</v>
      </c>
      <c r="V10" s="2140">
        <v>1</v>
      </c>
      <c r="W10" s="2140">
        <v>1</v>
      </c>
      <c r="X10" s="293"/>
      <c r="Y10" s="293"/>
      <c r="Z10" s="293"/>
      <c r="AA10" s="293"/>
      <c r="AB10" s="293"/>
      <c r="AC10" s="293"/>
      <c r="AD10" s="293"/>
      <c r="AE10" s="293"/>
      <c r="AF10" s="293"/>
      <c r="AG10" s="293"/>
      <c r="AH10" s="293"/>
      <c r="AI10" s="293"/>
      <c r="AJ10" s="293"/>
      <c r="AK10" s="293"/>
      <c r="AL10" s="293"/>
      <c r="AM10" s="293"/>
      <c r="AN10" s="293"/>
      <c r="AO10" s="293"/>
      <c r="AP10" s="293"/>
      <c r="AQ10" s="293"/>
      <c r="AR10" s="2140"/>
      <c r="AS10" s="2140"/>
      <c r="AT10" s="293">
        <f t="shared" ref="AT10:AT17" si="1">B10+X10</f>
        <v>0</v>
      </c>
      <c r="AU10" s="293">
        <f t="shared" ref="AU10:BI17" si="2">C10+Y10</f>
        <v>0</v>
      </c>
      <c r="AV10" s="293">
        <f t="shared" si="2"/>
        <v>0</v>
      </c>
      <c r="AW10" s="293">
        <f t="shared" si="2"/>
        <v>0</v>
      </c>
      <c r="AX10" s="293">
        <f t="shared" si="2"/>
        <v>0</v>
      </c>
      <c r="AY10" s="293">
        <f t="shared" si="2"/>
        <v>0</v>
      </c>
      <c r="AZ10" s="293">
        <f t="shared" si="2"/>
        <v>0</v>
      </c>
      <c r="BA10" s="293">
        <f t="shared" si="2"/>
        <v>0</v>
      </c>
      <c r="BB10" s="293">
        <f t="shared" si="2"/>
        <v>0</v>
      </c>
      <c r="BC10" s="293">
        <f t="shared" si="2"/>
        <v>0</v>
      </c>
      <c r="BD10" s="293">
        <f t="shared" si="2"/>
        <v>0</v>
      </c>
      <c r="BE10" s="293">
        <f t="shared" si="2"/>
        <v>0</v>
      </c>
      <c r="BF10" s="293">
        <f t="shared" si="2"/>
        <v>0</v>
      </c>
      <c r="BG10" s="293">
        <f t="shared" si="2"/>
        <v>0</v>
      </c>
      <c r="BH10" s="293">
        <f t="shared" si="2"/>
        <v>1</v>
      </c>
      <c r="BI10" s="293">
        <f t="shared" si="2"/>
        <v>2</v>
      </c>
      <c r="BJ10" s="293">
        <f t="shared" ref="BJ10:BJ17" si="3">R10+AN10</f>
        <v>1</v>
      </c>
      <c r="BK10" s="293">
        <f t="shared" ref="BK10:BK17" si="4">S10+AO10</f>
        <v>1</v>
      </c>
      <c r="BL10" s="293">
        <f t="shared" ref="BL10:BM17" si="5">T10+AP10</f>
        <v>0</v>
      </c>
      <c r="BM10" s="293">
        <f t="shared" si="5"/>
        <v>1</v>
      </c>
      <c r="BN10" s="2140">
        <f t="shared" ref="BN10:BN17" si="6">V10+AR10</f>
        <v>1</v>
      </c>
      <c r="BO10" s="2140">
        <f t="shared" ref="BO10:BO17" si="7">W10+AS10</f>
        <v>1</v>
      </c>
    </row>
    <row r="11" spans="1:67" s="11" customFormat="1" ht="15" x14ac:dyDescent="0.25">
      <c r="A11" s="1315" t="s">
        <v>1951</v>
      </c>
      <c r="B11" s="293"/>
      <c r="C11" s="293"/>
      <c r="D11" s="293"/>
      <c r="E11" s="293"/>
      <c r="F11" s="293"/>
      <c r="G11" s="293"/>
      <c r="H11" s="293"/>
      <c r="I11" s="293"/>
      <c r="J11" s="293"/>
      <c r="K11" s="293"/>
      <c r="L11" s="293"/>
      <c r="M11" s="293"/>
      <c r="N11" s="293"/>
      <c r="O11" s="293"/>
      <c r="P11" s="293"/>
      <c r="Q11" s="293"/>
      <c r="R11" s="293"/>
      <c r="S11" s="293">
        <v>1</v>
      </c>
      <c r="T11" s="293"/>
      <c r="U11" s="293">
        <v>3</v>
      </c>
      <c r="V11" s="2140">
        <v>1</v>
      </c>
      <c r="W11" s="2140">
        <v>3</v>
      </c>
      <c r="X11" s="293"/>
      <c r="Y11" s="293"/>
      <c r="Z11" s="293"/>
      <c r="AA11" s="293"/>
      <c r="AB11" s="293"/>
      <c r="AC11" s="293"/>
      <c r="AD11" s="293"/>
      <c r="AE11" s="293"/>
      <c r="AF11" s="293"/>
      <c r="AG11" s="293"/>
      <c r="AH11" s="293"/>
      <c r="AI11" s="293"/>
      <c r="AJ11" s="293"/>
      <c r="AK11" s="293"/>
      <c r="AL11" s="293"/>
      <c r="AM11" s="293"/>
      <c r="AN11" s="293"/>
      <c r="AO11" s="293"/>
      <c r="AP11" s="293"/>
      <c r="AQ11" s="293"/>
      <c r="AR11" s="2140"/>
      <c r="AS11" s="2140"/>
      <c r="AT11" s="293">
        <f t="shared" si="1"/>
        <v>0</v>
      </c>
      <c r="AU11" s="293">
        <f t="shared" si="2"/>
        <v>0</v>
      </c>
      <c r="AV11" s="293">
        <f t="shared" si="2"/>
        <v>0</v>
      </c>
      <c r="AW11" s="293">
        <f t="shared" si="2"/>
        <v>0</v>
      </c>
      <c r="AX11" s="293">
        <f t="shared" si="2"/>
        <v>0</v>
      </c>
      <c r="AY11" s="293">
        <f t="shared" si="2"/>
        <v>0</v>
      </c>
      <c r="AZ11" s="293">
        <f t="shared" si="2"/>
        <v>0</v>
      </c>
      <c r="BA11" s="293">
        <f t="shared" si="2"/>
        <v>0</v>
      </c>
      <c r="BB11" s="293">
        <f t="shared" si="2"/>
        <v>0</v>
      </c>
      <c r="BC11" s="293">
        <f t="shared" si="2"/>
        <v>0</v>
      </c>
      <c r="BD11" s="293">
        <f t="shared" si="2"/>
        <v>0</v>
      </c>
      <c r="BE11" s="293">
        <f t="shared" si="2"/>
        <v>0</v>
      </c>
      <c r="BF11" s="293">
        <f t="shared" si="2"/>
        <v>0</v>
      </c>
      <c r="BG11" s="293">
        <f t="shared" si="2"/>
        <v>0</v>
      </c>
      <c r="BH11" s="293">
        <f t="shared" si="2"/>
        <v>0</v>
      </c>
      <c r="BI11" s="293">
        <f t="shared" si="2"/>
        <v>0</v>
      </c>
      <c r="BJ11" s="293">
        <f t="shared" si="3"/>
        <v>0</v>
      </c>
      <c r="BK11" s="293">
        <f t="shared" si="4"/>
        <v>1</v>
      </c>
      <c r="BL11" s="293">
        <f t="shared" si="5"/>
        <v>0</v>
      </c>
      <c r="BM11" s="293">
        <f t="shared" si="5"/>
        <v>3</v>
      </c>
      <c r="BN11" s="2140">
        <f t="shared" si="6"/>
        <v>1</v>
      </c>
      <c r="BO11" s="2140">
        <f t="shared" si="7"/>
        <v>3</v>
      </c>
    </row>
    <row r="12" spans="1:67" s="11" customFormat="1" ht="15" x14ac:dyDescent="0.25">
      <c r="A12" s="1315" t="s">
        <v>692</v>
      </c>
      <c r="B12" s="293">
        <v>1</v>
      </c>
      <c r="C12" s="293"/>
      <c r="D12" s="293">
        <v>1</v>
      </c>
      <c r="E12" s="293"/>
      <c r="F12" s="293">
        <v>2</v>
      </c>
      <c r="G12" s="293">
        <v>1</v>
      </c>
      <c r="H12" s="293">
        <v>3</v>
      </c>
      <c r="I12" s="293"/>
      <c r="J12" s="293"/>
      <c r="K12" s="293"/>
      <c r="L12" s="293">
        <v>6</v>
      </c>
      <c r="M12" s="293">
        <v>2</v>
      </c>
      <c r="N12" s="293">
        <v>7</v>
      </c>
      <c r="O12" s="293">
        <v>5</v>
      </c>
      <c r="P12" s="293">
        <v>4</v>
      </c>
      <c r="Q12" s="293">
        <v>3</v>
      </c>
      <c r="R12" s="293">
        <v>4</v>
      </c>
      <c r="S12" s="293">
        <v>1</v>
      </c>
      <c r="T12" s="293"/>
      <c r="U12" s="293">
        <v>3</v>
      </c>
      <c r="V12" s="2140">
        <v>1</v>
      </c>
      <c r="W12" s="2140"/>
      <c r="X12" s="293"/>
      <c r="Y12" s="293"/>
      <c r="Z12" s="293"/>
      <c r="AA12" s="293"/>
      <c r="AB12" s="293"/>
      <c r="AC12" s="293">
        <v>1</v>
      </c>
      <c r="AD12" s="293"/>
      <c r="AE12" s="293">
        <v>2</v>
      </c>
      <c r="AF12" s="293"/>
      <c r="AG12" s="293">
        <v>1</v>
      </c>
      <c r="AH12" s="293"/>
      <c r="AI12" s="293"/>
      <c r="AJ12" s="293"/>
      <c r="AK12" s="293"/>
      <c r="AL12" s="293">
        <v>3</v>
      </c>
      <c r="AM12" s="293">
        <v>1</v>
      </c>
      <c r="AN12" s="293">
        <v>2</v>
      </c>
      <c r="AO12" s="293">
        <v>1</v>
      </c>
      <c r="AP12" s="293"/>
      <c r="AQ12" s="293">
        <v>1</v>
      </c>
      <c r="AR12" s="2140"/>
      <c r="AS12" s="2140"/>
      <c r="AT12" s="293">
        <f t="shared" si="1"/>
        <v>1</v>
      </c>
      <c r="AU12" s="293">
        <f t="shared" si="2"/>
        <v>0</v>
      </c>
      <c r="AV12" s="293">
        <f t="shared" si="2"/>
        <v>1</v>
      </c>
      <c r="AW12" s="293">
        <f t="shared" si="2"/>
        <v>0</v>
      </c>
      <c r="AX12" s="293">
        <f t="shared" si="2"/>
        <v>2</v>
      </c>
      <c r="AY12" s="293">
        <f t="shared" si="2"/>
        <v>2</v>
      </c>
      <c r="AZ12" s="293">
        <f t="shared" si="2"/>
        <v>3</v>
      </c>
      <c r="BA12" s="293">
        <f t="shared" si="2"/>
        <v>2</v>
      </c>
      <c r="BB12" s="293">
        <f t="shared" si="2"/>
        <v>0</v>
      </c>
      <c r="BC12" s="293">
        <f t="shared" si="2"/>
        <v>1</v>
      </c>
      <c r="BD12" s="293">
        <f t="shared" si="2"/>
        <v>6</v>
      </c>
      <c r="BE12" s="293">
        <f t="shared" si="2"/>
        <v>2</v>
      </c>
      <c r="BF12" s="293">
        <f t="shared" si="2"/>
        <v>7</v>
      </c>
      <c r="BG12" s="293">
        <f t="shared" si="2"/>
        <v>5</v>
      </c>
      <c r="BH12" s="293">
        <f t="shared" si="2"/>
        <v>7</v>
      </c>
      <c r="BI12" s="293">
        <f t="shared" si="2"/>
        <v>4</v>
      </c>
      <c r="BJ12" s="293">
        <f t="shared" si="3"/>
        <v>6</v>
      </c>
      <c r="BK12" s="293">
        <f t="shared" si="4"/>
        <v>2</v>
      </c>
      <c r="BL12" s="293">
        <f t="shared" si="5"/>
        <v>0</v>
      </c>
      <c r="BM12" s="293">
        <f t="shared" si="5"/>
        <v>4</v>
      </c>
      <c r="BN12" s="2140">
        <f t="shared" si="6"/>
        <v>1</v>
      </c>
      <c r="BO12" s="2140">
        <f t="shared" si="7"/>
        <v>0</v>
      </c>
    </row>
    <row r="13" spans="1:67" s="11" customFormat="1" ht="15" x14ac:dyDescent="0.25">
      <c r="A13" s="1315" t="s">
        <v>1510</v>
      </c>
      <c r="B13" s="293"/>
      <c r="C13" s="293"/>
      <c r="D13" s="293"/>
      <c r="E13" s="293"/>
      <c r="F13" s="293"/>
      <c r="G13" s="293"/>
      <c r="H13" s="293"/>
      <c r="I13" s="293"/>
      <c r="J13" s="293"/>
      <c r="K13" s="293"/>
      <c r="L13" s="293"/>
      <c r="M13" s="293"/>
      <c r="N13" s="293"/>
      <c r="O13" s="293"/>
      <c r="P13" s="293">
        <v>1</v>
      </c>
      <c r="Q13" s="293"/>
      <c r="R13" s="293">
        <v>3</v>
      </c>
      <c r="S13" s="293"/>
      <c r="T13" s="293">
        <v>1</v>
      </c>
      <c r="U13" s="293"/>
      <c r="V13" s="2140"/>
      <c r="W13" s="2140"/>
      <c r="X13" s="293"/>
      <c r="Y13" s="293"/>
      <c r="Z13" s="293"/>
      <c r="AA13" s="293"/>
      <c r="AB13" s="293"/>
      <c r="AC13" s="293"/>
      <c r="AD13" s="293"/>
      <c r="AE13" s="293"/>
      <c r="AF13" s="293"/>
      <c r="AG13" s="293"/>
      <c r="AH13" s="293"/>
      <c r="AI13" s="293"/>
      <c r="AJ13" s="293"/>
      <c r="AK13" s="293"/>
      <c r="AL13" s="293">
        <v>1</v>
      </c>
      <c r="AM13" s="293"/>
      <c r="AN13" s="293"/>
      <c r="AO13" s="293">
        <v>1</v>
      </c>
      <c r="AP13" s="293"/>
      <c r="AQ13" s="293"/>
      <c r="AR13" s="2140"/>
      <c r="AS13" s="2140"/>
      <c r="AT13" s="293">
        <f t="shared" si="1"/>
        <v>0</v>
      </c>
      <c r="AU13" s="293">
        <f t="shared" si="2"/>
        <v>0</v>
      </c>
      <c r="AV13" s="293">
        <f t="shared" si="2"/>
        <v>0</v>
      </c>
      <c r="AW13" s="293">
        <f t="shared" si="2"/>
        <v>0</v>
      </c>
      <c r="AX13" s="293">
        <f t="shared" si="2"/>
        <v>0</v>
      </c>
      <c r="AY13" s="293">
        <f t="shared" si="2"/>
        <v>0</v>
      </c>
      <c r="AZ13" s="293">
        <f t="shared" si="2"/>
        <v>0</v>
      </c>
      <c r="BA13" s="293">
        <f t="shared" si="2"/>
        <v>0</v>
      </c>
      <c r="BB13" s="293">
        <f t="shared" si="2"/>
        <v>0</v>
      </c>
      <c r="BC13" s="293">
        <f t="shared" si="2"/>
        <v>0</v>
      </c>
      <c r="BD13" s="293">
        <f t="shared" si="2"/>
        <v>0</v>
      </c>
      <c r="BE13" s="293">
        <f t="shared" si="2"/>
        <v>0</v>
      </c>
      <c r="BF13" s="293">
        <f t="shared" si="2"/>
        <v>0</v>
      </c>
      <c r="BG13" s="293">
        <f t="shared" si="2"/>
        <v>0</v>
      </c>
      <c r="BH13" s="293">
        <f t="shared" si="2"/>
        <v>2</v>
      </c>
      <c r="BI13" s="293">
        <f t="shared" si="2"/>
        <v>0</v>
      </c>
      <c r="BJ13" s="293">
        <f t="shared" si="3"/>
        <v>3</v>
      </c>
      <c r="BK13" s="293">
        <f t="shared" si="4"/>
        <v>1</v>
      </c>
      <c r="BL13" s="293">
        <f t="shared" si="5"/>
        <v>1</v>
      </c>
      <c r="BM13" s="293">
        <f t="shared" si="5"/>
        <v>0</v>
      </c>
      <c r="BN13" s="2140">
        <f t="shared" si="6"/>
        <v>0</v>
      </c>
      <c r="BO13" s="2140">
        <f t="shared" si="7"/>
        <v>0</v>
      </c>
    </row>
    <row r="14" spans="1:67" s="11" customFormat="1" ht="15" x14ac:dyDescent="0.25">
      <c r="A14" s="1315" t="s">
        <v>1953</v>
      </c>
      <c r="B14" s="293"/>
      <c r="C14" s="293"/>
      <c r="D14" s="293"/>
      <c r="E14" s="293"/>
      <c r="F14" s="293"/>
      <c r="G14" s="293"/>
      <c r="H14" s="293"/>
      <c r="I14" s="293"/>
      <c r="J14" s="293"/>
      <c r="K14" s="293"/>
      <c r="L14" s="293"/>
      <c r="M14" s="293"/>
      <c r="N14" s="293"/>
      <c r="O14" s="293"/>
      <c r="P14" s="293"/>
      <c r="Q14" s="293"/>
      <c r="R14" s="293">
        <v>1</v>
      </c>
      <c r="S14" s="293">
        <v>1</v>
      </c>
      <c r="T14" s="293">
        <v>1</v>
      </c>
      <c r="U14" s="293"/>
      <c r="V14" s="2140"/>
      <c r="W14" s="2140"/>
      <c r="X14" s="293"/>
      <c r="Y14" s="293"/>
      <c r="Z14" s="293"/>
      <c r="AA14" s="293"/>
      <c r="AB14" s="293"/>
      <c r="AC14" s="293"/>
      <c r="AD14" s="293"/>
      <c r="AE14" s="293"/>
      <c r="AF14" s="293"/>
      <c r="AG14" s="293"/>
      <c r="AH14" s="293"/>
      <c r="AI14" s="293"/>
      <c r="AJ14" s="293"/>
      <c r="AK14" s="293"/>
      <c r="AL14" s="293"/>
      <c r="AM14" s="293"/>
      <c r="AN14" s="293"/>
      <c r="AO14" s="293"/>
      <c r="AP14" s="293"/>
      <c r="AQ14" s="293"/>
      <c r="AR14" s="2140"/>
      <c r="AS14" s="2140"/>
      <c r="AT14" s="293">
        <f t="shared" si="1"/>
        <v>0</v>
      </c>
      <c r="AU14" s="293">
        <f t="shared" si="2"/>
        <v>0</v>
      </c>
      <c r="AV14" s="293">
        <f t="shared" si="2"/>
        <v>0</v>
      </c>
      <c r="AW14" s="293">
        <f t="shared" si="2"/>
        <v>0</v>
      </c>
      <c r="AX14" s="293">
        <f t="shared" si="2"/>
        <v>0</v>
      </c>
      <c r="AY14" s="293">
        <f t="shared" si="2"/>
        <v>0</v>
      </c>
      <c r="AZ14" s="293">
        <f t="shared" si="2"/>
        <v>0</v>
      </c>
      <c r="BA14" s="293">
        <f t="shared" si="2"/>
        <v>0</v>
      </c>
      <c r="BB14" s="293">
        <f t="shared" si="2"/>
        <v>0</v>
      </c>
      <c r="BC14" s="293">
        <f t="shared" si="2"/>
        <v>0</v>
      </c>
      <c r="BD14" s="293">
        <f t="shared" si="2"/>
        <v>0</v>
      </c>
      <c r="BE14" s="293">
        <f t="shared" si="2"/>
        <v>0</v>
      </c>
      <c r="BF14" s="293">
        <f t="shared" si="2"/>
        <v>0</v>
      </c>
      <c r="BG14" s="293">
        <f t="shared" si="2"/>
        <v>0</v>
      </c>
      <c r="BH14" s="293">
        <f t="shared" si="2"/>
        <v>0</v>
      </c>
      <c r="BI14" s="293">
        <f t="shared" si="2"/>
        <v>0</v>
      </c>
      <c r="BJ14" s="293">
        <f t="shared" si="3"/>
        <v>1</v>
      </c>
      <c r="BK14" s="293">
        <f t="shared" si="4"/>
        <v>1</v>
      </c>
      <c r="BL14" s="293">
        <f t="shared" si="5"/>
        <v>1</v>
      </c>
      <c r="BM14" s="293">
        <f t="shared" si="5"/>
        <v>0</v>
      </c>
      <c r="BN14" s="2140">
        <f t="shared" si="6"/>
        <v>0</v>
      </c>
      <c r="BO14" s="2140">
        <f t="shared" si="7"/>
        <v>0</v>
      </c>
    </row>
    <row r="15" spans="1:67" s="11" customFormat="1" ht="15" x14ac:dyDescent="0.25">
      <c r="A15" s="1315" t="s">
        <v>691</v>
      </c>
      <c r="B15" s="298"/>
      <c r="C15" s="298"/>
      <c r="D15" s="298"/>
      <c r="E15" s="298"/>
      <c r="F15" s="293"/>
      <c r="G15" s="293"/>
      <c r="H15" s="293"/>
      <c r="I15" s="293"/>
      <c r="J15" s="293">
        <v>1</v>
      </c>
      <c r="K15" s="293">
        <v>2</v>
      </c>
      <c r="L15" s="293">
        <v>1</v>
      </c>
      <c r="M15" s="293"/>
      <c r="N15" s="293">
        <v>2</v>
      </c>
      <c r="O15" s="293">
        <v>1</v>
      </c>
      <c r="P15" s="293">
        <v>1</v>
      </c>
      <c r="Q15" s="293"/>
      <c r="R15" s="293"/>
      <c r="S15" s="293">
        <v>2</v>
      </c>
      <c r="T15" s="293"/>
      <c r="U15" s="293"/>
      <c r="V15" s="2140">
        <v>1</v>
      </c>
      <c r="W15" s="2140"/>
      <c r="X15" s="298"/>
      <c r="Y15" s="298"/>
      <c r="Z15" s="298"/>
      <c r="AA15" s="298"/>
      <c r="AB15" s="293"/>
      <c r="AC15" s="293"/>
      <c r="AD15" s="293"/>
      <c r="AE15" s="293"/>
      <c r="AF15" s="293"/>
      <c r="AG15" s="293"/>
      <c r="AH15" s="293"/>
      <c r="AI15" s="293"/>
      <c r="AJ15" s="293"/>
      <c r="AK15" s="293"/>
      <c r="AL15" s="293"/>
      <c r="AM15" s="293"/>
      <c r="AN15" s="293"/>
      <c r="AO15" s="293"/>
      <c r="AP15" s="293"/>
      <c r="AQ15" s="293"/>
      <c r="AR15" s="2140"/>
      <c r="AS15" s="2140"/>
      <c r="AT15" s="293">
        <f t="shared" si="1"/>
        <v>0</v>
      </c>
      <c r="AU15" s="298">
        <f t="shared" si="2"/>
        <v>0</v>
      </c>
      <c r="AV15" s="298">
        <f t="shared" si="2"/>
        <v>0</v>
      </c>
      <c r="AW15" s="298">
        <f t="shared" si="2"/>
        <v>0</v>
      </c>
      <c r="AX15" s="293">
        <f t="shared" si="2"/>
        <v>0</v>
      </c>
      <c r="AY15" s="293">
        <f t="shared" si="2"/>
        <v>0</v>
      </c>
      <c r="AZ15" s="293">
        <f t="shared" si="2"/>
        <v>0</v>
      </c>
      <c r="BA15" s="293">
        <f t="shared" si="2"/>
        <v>0</v>
      </c>
      <c r="BB15" s="293">
        <f t="shared" si="2"/>
        <v>1</v>
      </c>
      <c r="BC15" s="293">
        <f t="shared" si="2"/>
        <v>2</v>
      </c>
      <c r="BD15" s="293">
        <f t="shared" si="2"/>
        <v>1</v>
      </c>
      <c r="BE15" s="293">
        <f t="shared" si="2"/>
        <v>0</v>
      </c>
      <c r="BF15" s="293">
        <f t="shared" si="2"/>
        <v>2</v>
      </c>
      <c r="BG15" s="293">
        <f t="shared" si="2"/>
        <v>1</v>
      </c>
      <c r="BH15" s="293">
        <f t="shared" si="2"/>
        <v>1</v>
      </c>
      <c r="BI15" s="293">
        <f t="shared" si="2"/>
        <v>0</v>
      </c>
      <c r="BJ15" s="293">
        <f t="shared" si="3"/>
        <v>0</v>
      </c>
      <c r="BK15" s="293">
        <f t="shared" si="4"/>
        <v>2</v>
      </c>
      <c r="BL15" s="293">
        <f t="shared" si="5"/>
        <v>0</v>
      </c>
      <c r="BM15" s="293">
        <f t="shared" si="5"/>
        <v>0</v>
      </c>
      <c r="BN15" s="2140">
        <f t="shared" si="6"/>
        <v>1</v>
      </c>
      <c r="BO15" s="2140">
        <f t="shared" si="7"/>
        <v>0</v>
      </c>
    </row>
    <row r="16" spans="1:67" s="11" customFormat="1" ht="15" x14ac:dyDescent="0.25">
      <c r="A16" s="1315" t="s">
        <v>225</v>
      </c>
      <c r="B16" s="293"/>
      <c r="C16" s="293"/>
      <c r="D16" s="293"/>
      <c r="E16" s="293"/>
      <c r="F16" s="293"/>
      <c r="G16" s="293"/>
      <c r="H16" s="293">
        <v>1</v>
      </c>
      <c r="I16" s="293">
        <v>2</v>
      </c>
      <c r="J16" s="293">
        <v>2</v>
      </c>
      <c r="K16" s="293"/>
      <c r="L16" s="293">
        <v>1</v>
      </c>
      <c r="M16" s="293">
        <v>2</v>
      </c>
      <c r="N16" s="293">
        <v>6</v>
      </c>
      <c r="O16" s="293">
        <v>3</v>
      </c>
      <c r="P16" s="293">
        <v>1</v>
      </c>
      <c r="Q16" s="293">
        <v>5</v>
      </c>
      <c r="R16" s="293">
        <v>2</v>
      </c>
      <c r="S16" s="293">
        <v>2</v>
      </c>
      <c r="T16" s="293"/>
      <c r="U16" s="293"/>
      <c r="V16" s="2140">
        <v>2</v>
      </c>
      <c r="W16" s="2140">
        <v>1</v>
      </c>
      <c r="X16" s="293"/>
      <c r="Y16" s="293"/>
      <c r="Z16" s="293"/>
      <c r="AA16" s="293"/>
      <c r="AB16" s="293"/>
      <c r="AC16" s="293"/>
      <c r="AD16" s="293"/>
      <c r="AE16" s="293">
        <v>1</v>
      </c>
      <c r="AF16" s="293"/>
      <c r="AG16" s="293"/>
      <c r="AH16" s="293"/>
      <c r="AI16" s="293"/>
      <c r="AJ16" s="293"/>
      <c r="AK16" s="293"/>
      <c r="AL16" s="293">
        <v>1</v>
      </c>
      <c r="AM16" s="293">
        <v>1</v>
      </c>
      <c r="AN16" s="293"/>
      <c r="AO16" s="293"/>
      <c r="AP16" s="293"/>
      <c r="AQ16" s="293"/>
      <c r="AR16" s="2140"/>
      <c r="AS16" s="2140"/>
      <c r="AT16" s="293">
        <f t="shared" si="1"/>
        <v>0</v>
      </c>
      <c r="AU16" s="293">
        <f t="shared" si="2"/>
        <v>0</v>
      </c>
      <c r="AV16" s="293">
        <f t="shared" si="2"/>
        <v>0</v>
      </c>
      <c r="AW16" s="293">
        <f t="shared" si="2"/>
        <v>0</v>
      </c>
      <c r="AX16" s="293">
        <f t="shared" si="2"/>
        <v>0</v>
      </c>
      <c r="AY16" s="293">
        <f t="shared" si="2"/>
        <v>0</v>
      </c>
      <c r="AZ16" s="293">
        <f t="shared" si="2"/>
        <v>1</v>
      </c>
      <c r="BA16" s="293">
        <f t="shared" si="2"/>
        <v>3</v>
      </c>
      <c r="BB16" s="293">
        <f t="shared" si="2"/>
        <v>2</v>
      </c>
      <c r="BC16" s="293">
        <f t="shared" si="2"/>
        <v>0</v>
      </c>
      <c r="BD16" s="293">
        <f t="shared" si="2"/>
        <v>1</v>
      </c>
      <c r="BE16" s="293">
        <f t="shared" si="2"/>
        <v>2</v>
      </c>
      <c r="BF16" s="293">
        <f t="shared" si="2"/>
        <v>6</v>
      </c>
      <c r="BG16" s="293">
        <f t="shared" si="2"/>
        <v>3</v>
      </c>
      <c r="BH16" s="293">
        <f t="shared" si="2"/>
        <v>2</v>
      </c>
      <c r="BI16" s="293">
        <f t="shared" si="2"/>
        <v>6</v>
      </c>
      <c r="BJ16" s="293">
        <f t="shared" si="3"/>
        <v>2</v>
      </c>
      <c r="BK16" s="293">
        <f t="shared" si="4"/>
        <v>2</v>
      </c>
      <c r="BL16" s="293">
        <f t="shared" si="5"/>
        <v>0</v>
      </c>
      <c r="BM16" s="293">
        <f t="shared" si="5"/>
        <v>0</v>
      </c>
      <c r="BN16" s="2140">
        <f t="shared" si="6"/>
        <v>2</v>
      </c>
      <c r="BO16" s="2140">
        <f t="shared" si="7"/>
        <v>1</v>
      </c>
    </row>
    <row r="17" spans="1:67" s="11" customFormat="1" ht="15" x14ac:dyDescent="0.25">
      <c r="A17" s="1315" t="s">
        <v>1952</v>
      </c>
      <c r="B17" s="293"/>
      <c r="C17" s="293"/>
      <c r="D17" s="293"/>
      <c r="E17" s="293"/>
      <c r="F17" s="293"/>
      <c r="G17" s="293"/>
      <c r="H17" s="293"/>
      <c r="I17" s="293"/>
      <c r="J17" s="293"/>
      <c r="K17" s="293"/>
      <c r="L17" s="293"/>
      <c r="M17" s="293"/>
      <c r="N17" s="293"/>
      <c r="O17" s="293"/>
      <c r="P17" s="293"/>
      <c r="Q17" s="293">
        <v>1</v>
      </c>
      <c r="R17" s="293">
        <v>1</v>
      </c>
      <c r="S17" s="293"/>
      <c r="T17" s="293"/>
      <c r="U17" s="293">
        <v>1</v>
      </c>
      <c r="V17" s="2140"/>
      <c r="W17" s="2140"/>
      <c r="X17" s="293"/>
      <c r="Y17" s="293"/>
      <c r="Z17" s="293"/>
      <c r="AA17" s="293"/>
      <c r="AB17" s="293"/>
      <c r="AC17" s="293"/>
      <c r="AD17" s="293"/>
      <c r="AE17" s="293"/>
      <c r="AF17" s="293"/>
      <c r="AG17" s="293"/>
      <c r="AH17" s="293"/>
      <c r="AI17" s="293"/>
      <c r="AJ17" s="293"/>
      <c r="AK17" s="293"/>
      <c r="AL17" s="293"/>
      <c r="AM17" s="293"/>
      <c r="AN17" s="293"/>
      <c r="AO17" s="293"/>
      <c r="AP17" s="293"/>
      <c r="AQ17" s="293"/>
      <c r="AR17" s="2140"/>
      <c r="AS17" s="2140"/>
      <c r="AT17" s="293">
        <f t="shared" si="1"/>
        <v>0</v>
      </c>
      <c r="AU17" s="293">
        <f t="shared" si="2"/>
        <v>0</v>
      </c>
      <c r="AV17" s="293">
        <f t="shared" si="2"/>
        <v>0</v>
      </c>
      <c r="AW17" s="293">
        <f t="shared" si="2"/>
        <v>0</v>
      </c>
      <c r="AX17" s="293">
        <f t="shared" si="2"/>
        <v>0</v>
      </c>
      <c r="AY17" s="293">
        <f t="shared" si="2"/>
        <v>0</v>
      </c>
      <c r="AZ17" s="293">
        <f t="shared" si="2"/>
        <v>0</v>
      </c>
      <c r="BA17" s="293">
        <f t="shared" si="2"/>
        <v>0</v>
      </c>
      <c r="BB17" s="293">
        <f t="shared" si="2"/>
        <v>0</v>
      </c>
      <c r="BC17" s="293">
        <f t="shared" si="2"/>
        <v>0</v>
      </c>
      <c r="BD17" s="293">
        <f t="shared" si="2"/>
        <v>0</v>
      </c>
      <c r="BE17" s="293">
        <f t="shared" si="2"/>
        <v>0</v>
      </c>
      <c r="BF17" s="293">
        <f t="shared" si="2"/>
        <v>0</v>
      </c>
      <c r="BG17" s="293">
        <f t="shared" si="2"/>
        <v>0</v>
      </c>
      <c r="BH17" s="293">
        <f t="shared" si="2"/>
        <v>0</v>
      </c>
      <c r="BI17" s="293">
        <f t="shared" si="2"/>
        <v>1</v>
      </c>
      <c r="BJ17" s="293">
        <f t="shared" si="3"/>
        <v>1</v>
      </c>
      <c r="BK17" s="293">
        <f t="shared" si="4"/>
        <v>0</v>
      </c>
      <c r="BL17" s="293">
        <f t="shared" si="5"/>
        <v>0</v>
      </c>
      <c r="BM17" s="293">
        <f t="shared" si="5"/>
        <v>1</v>
      </c>
      <c r="BN17" s="2140">
        <f t="shared" si="6"/>
        <v>0</v>
      </c>
      <c r="BO17" s="2140">
        <f t="shared" si="7"/>
        <v>0</v>
      </c>
    </row>
    <row r="18" spans="1:67" s="11" customFormat="1" ht="15" x14ac:dyDescent="0.25">
      <c r="A18" s="1316"/>
      <c r="B18" s="284"/>
      <c r="C18" s="284"/>
      <c r="D18" s="284"/>
      <c r="E18" s="284"/>
      <c r="F18" s="284"/>
      <c r="G18" s="284"/>
      <c r="H18" s="284"/>
      <c r="I18" s="284"/>
      <c r="J18" s="284"/>
      <c r="K18" s="284"/>
      <c r="L18" s="284"/>
      <c r="M18" s="284"/>
      <c r="N18" s="134"/>
      <c r="O18" s="134"/>
      <c r="P18" s="284"/>
      <c r="Q18" s="284"/>
      <c r="R18" s="284"/>
      <c r="S18" s="284"/>
      <c r="T18" s="284"/>
      <c r="U18" s="284"/>
      <c r="V18" s="134"/>
      <c r="W18" s="134"/>
      <c r="X18" s="284"/>
      <c r="Y18" s="284"/>
      <c r="Z18" s="284"/>
      <c r="AA18" s="284"/>
      <c r="AB18" s="284"/>
      <c r="AC18" s="284"/>
      <c r="AD18" s="284"/>
      <c r="AE18" s="284"/>
      <c r="AF18" s="284"/>
      <c r="AG18" s="284"/>
      <c r="AH18" s="284"/>
      <c r="AI18" s="284"/>
      <c r="AJ18" s="134"/>
      <c r="AK18" s="134"/>
      <c r="AL18" s="284"/>
      <c r="AM18" s="284"/>
      <c r="AN18" s="284"/>
      <c r="AO18" s="284"/>
      <c r="AP18" s="284"/>
      <c r="AQ18" s="284"/>
      <c r="AR18" s="134"/>
      <c r="AS18" s="134"/>
      <c r="AT18" s="284"/>
      <c r="AU18" s="284"/>
      <c r="AV18" s="284"/>
      <c r="AW18" s="284"/>
      <c r="AX18" s="284"/>
      <c r="AY18" s="284"/>
      <c r="AZ18" s="284"/>
      <c r="BA18" s="284"/>
      <c r="BB18" s="284"/>
      <c r="BC18" s="284"/>
      <c r="BD18" s="284"/>
      <c r="BE18" s="284"/>
      <c r="BF18" s="134"/>
      <c r="BG18" s="134"/>
      <c r="BH18" s="284"/>
      <c r="BI18" s="829"/>
      <c r="BJ18" s="284"/>
      <c r="BK18" s="829"/>
      <c r="BL18" s="829"/>
      <c r="BM18" s="829"/>
    </row>
    <row r="19" spans="1:67" s="11" customFormat="1" ht="15" x14ac:dyDescent="0.25">
      <c r="A19" s="1315" t="s">
        <v>1205</v>
      </c>
      <c r="B19" s="293">
        <f>SUM(B9:B11)</f>
        <v>0</v>
      </c>
      <c r="C19" s="293">
        <f>SUM(C9:C11)</f>
        <v>0</v>
      </c>
      <c r="D19" s="293">
        <f>SUM(D9:D11)</f>
        <v>0</v>
      </c>
      <c r="E19" s="293">
        <f t="shared" ref="E19:N19" si="8">SUM(E9:E11)</f>
        <v>0</v>
      </c>
      <c r="F19" s="293">
        <f t="shared" si="8"/>
        <v>0</v>
      </c>
      <c r="G19" s="293">
        <f t="shared" si="8"/>
        <v>1</v>
      </c>
      <c r="H19" s="293">
        <f t="shared" si="8"/>
        <v>6</v>
      </c>
      <c r="I19" s="293">
        <f t="shared" si="8"/>
        <v>7</v>
      </c>
      <c r="J19" s="293">
        <f t="shared" si="8"/>
        <v>6</v>
      </c>
      <c r="K19" s="293">
        <f t="shared" si="8"/>
        <v>7</v>
      </c>
      <c r="L19" s="293">
        <f t="shared" si="8"/>
        <v>3</v>
      </c>
      <c r="M19" s="293">
        <f t="shared" si="8"/>
        <v>1</v>
      </c>
      <c r="N19" s="293">
        <f t="shared" si="8"/>
        <v>2</v>
      </c>
      <c r="O19" s="293">
        <f t="shared" ref="O19:X19" si="9">SUM(O9:O11)</f>
        <v>6</v>
      </c>
      <c r="P19" s="293">
        <f t="shared" si="9"/>
        <v>2</v>
      </c>
      <c r="Q19" s="293">
        <f t="shared" si="9"/>
        <v>4</v>
      </c>
      <c r="R19" s="293">
        <f t="shared" si="9"/>
        <v>2</v>
      </c>
      <c r="S19" s="293">
        <f t="shared" si="9"/>
        <v>9</v>
      </c>
      <c r="T19" s="293">
        <f>SUM(T9:T11)</f>
        <v>1</v>
      </c>
      <c r="U19" s="293">
        <f>SUM(U9:U11)</f>
        <v>4</v>
      </c>
      <c r="V19" s="2140">
        <f>SUM(V9:V11)</f>
        <v>3</v>
      </c>
      <c r="W19" s="2140">
        <f>SUM(W9:W11)</f>
        <v>4</v>
      </c>
      <c r="X19" s="293">
        <f t="shared" si="9"/>
        <v>0</v>
      </c>
      <c r="Y19" s="293">
        <f t="shared" ref="Y19:AI19" si="10">SUM(Y9:Y11)</f>
        <v>0</v>
      </c>
      <c r="Z19" s="293">
        <f t="shared" si="10"/>
        <v>0</v>
      </c>
      <c r="AA19" s="293">
        <f t="shared" si="10"/>
        <v>0</v>
      </c>
      <c r="AB19" s="293">
        <f t="shared" si="10"/>
        <v>0</v>
      </c>
      <c r="AC19" s="293">
        <f t="shared" si="10"/>
        <v>3</v>
      </c>
      <c r="AD19" s="293">
        <f t="shared" si="10"/>
        <v>1</v>
      </c>
      <c r="AE19" s="293">
        <f t="shared" si="10"/>
        <v>3</v>
      </c>
      <c r="AF19" s="293">
        <f t="shared" si="10"/>
        <v>1</v>
      </c>
      <c r="AG19" s="293">
        <f t="shared" si="10"/>
        <v>3</v>
      </c>
      <c r="AH19" s="293">
        <f t="shared" si="10"/>
        <v>0</v>
      </c>
      <c r="AI19" s="293">
        <f t="shared" si="10"/>
        <v>3</v>
      </c>
      <c r="AJ19" s="293">
        <f t="shared" ref="AJ19:AT19" si="11">SUM(AJ9:AJ11)</f>
        <v>0</v>
      </c>
      <c r="AK19" s="293">
        <f t="shared" si="11"/>
        <v>0</v>
      </c>
      <c r="AL19" s="293">
        <f t="shared" si="11"/>
        <v>1</v>
      </c>
      <c r="AM19" s="293">
        <f t="shared" si="11"/>
        <v>0</v>
      </c>
      <c r="AN19" s="293">
        <f t="shared" si="11"/>
        <v>1</v>
      </c>
      <c r="AO19" s="293">
        <f t="shared" si="11"/>
        <v>0</v>
      </c>
      <c r="AP19" s="293">
        <f t="shared" ref="AP19:AQ19" si="12">SUM(AP9:AP11)</f>
        <v>0</v>
      </c>
      <c r="AQ19" s="293">
        <f t="shared" si="12"/>
        <v>0</v>
      </c>
      <c r="AR19" s="2140">
        <f>SUM(AR9:AR11)</f>
        <v>0</v>
      </c>
      <c r="AS19" s="2140">
        <f>SUM(AS9:AS11)</f>
        <v>0</v>
      </c>
      <c r="AT19" s="293">
        <f t="shared" si="11"/>
        <v>0</v>
      </c>
      <c r="AU19" s="293">
        <f t="shared" ref="AU19:BG19" si="13">SUM(AU9:AU11)</f>
        <v>0</v>
      </c>
      <c r="AV19" s="293">
        <f t="shared" si="13"/>
        <v>0</v>
      </c>
      <c r="AW19" s="293">
        <f t="shared" si="13"/>
        <v>0</v>
      </c>
      <c r="AX19" s="293">
        <f t="shared" si="13"/>
        <v>0</v>
      </c>
      <c r="AY19" s="293">
        <f t="shared" si="13"/>
        <v>4</v>
      </c>
      <c r="AZ19" s="293">
        <f t="shared" si="13"/>
        <v>7</v>
      </c>
      <c r="BA19" s="293">
        <f t="shared" si="13"/>
        <v>10</v>
      </c>
      <c r="BB19" s="293">
        <f t="shared" si="13"/>
        <v>7</v>
      </c>
      <c r="BC19" s="293">
        <f t="shared" si="13"/>
        <v>10</v>
      </c>
      <c r="BD19" s="293">
        <f t="shared" si="13"/>
        <v>3</v>
      </c>
      <c r="BE19" s="293">
        <f t="shared" si="13"/>
        <v>4</v>
      </c>
      <c r="BF19" s="293">
        <f t="shared" si="13"/>
        <v>2</v>
      </c>
      <c r="BG19" s="293">
        <f t="shared" si="13"/>
        <v>6</v>
      </c>
      <c r="BH19" s="293">
        <f t="shared" ref="BH19:BM19" si="14">SUM(BH9:BH11)</f>
        <v>3</v>
      </c>
      <c r="BI19" s="293">
        <f t="shared" si="14"/>
        <v>4</v>
      </c>
      <c r="BJ19" s="293">
        <f t="shared" si="14"/>
        <v>3</v>
      </c>
      <c r="BK19" s="293">
        <f t="shared" si="14"/>
        <v>9</v>
      </c>
      <c r="BL19" s="293">
        <f t="shared" si="14"/>
        <v>1</v>
      </c>
      <c r="BM19" s="293">
        <f t="shared" si="14"/>
        <v>4</v>
      </c>
      <c r="BN19" s="2140">
        <f>SUM(BN9:BN11)</f>
        <v>3</v>
      </c>
      <c r="BO19" s="2140">
        <f>SUM(BO9:BO11)</f>
        <v>4</v>
      </c>
    </row>
    <row r="20" spans="1:67" s="11" customFormat="1" ht="15" x14ac:dyDescent="0.25">
      <c r="A20" s="1315" t="s">
        <v>1206</v>
      </c>
      <c r="B20" s="293">
        <f>SUM(B12:B14)</f>
        <v>1</v>
      </c>
      <c r="C20" s="293">
        <f t="shared" ref="C20:N20" si="15">SUM(C12:C14)</f>
        <v>0</v>
      </c>
      <c r="D20" s="293">
        <f t="shared" si="15"/>
        <v>1</v>
      </c>
      <c r="E20" s="293">
        <f t="shared" si="15"/>
        <v>0</v>
      </c>
      <c r="F20" s="293">
        <f t="shared" si="15"/>
        <v>2</v>
      </c>
      <c r="G20" s="293">
        <f t="shared" si="15"/>
        <v>1</v>
      </c>
      <c r="H20" s="293">
        <f t="shared" si="15"/>
        <v>3</v>
      </c>
      <c r="I20" s="293">
        <f t="shared" si="15"/>
        <v>0</v>
      </c>
      <c r="J20" s="293">
        <f t="shared" si="15"/>
        <v>0</v>
      </c>
      <c r="K20" s="293">
        <f t="shared" si="15"/>
        <v>0</v>
      </c>
      <c r="L20" s="293">
        <f t="shared" si="15"/>
        <v>6</v>
      </c>
      <c r="M20" s="293">
        <f t="shared" si="15"/>
        <v>2</v>
      </c>
      <c r="N20" s="293">
        <f t="shared" si="15"/>
        <v>7</v>
      </c>
      <c r="O20" s="293">
        <f t="shared" ref="O20:X20" si="16">SUM(O12:O14)</f>
        <v>5</v>
      </c>
      <c r="P20" s="293">
        <f t="shared" si="16"/>
        <v>5</v>
      </c>
      <c r="Q20" s="293">
        <f t="shared" si="16"/>
        <v>3</v>
      </c>
      <c r="R20" s="293">
        <f t="shared" si="16"/>
        <v>8</v>
      </c>
      <c r="S20" s="293">
        <f t="shared" si="16"/>
        <v>2</v>
      </c>
      <c r="T20" s="293">
        <f>SUM(T12:T14)</f>
        <v>2</v>
      </c>
      <c r="U20" s="293">
        <f>SUM(U12:U14)</f>
        <v>3</v>
      </c>
      <c r="V20" s="2140">
        <f>SUM(V12:V14)</f>
        <v>1</v>
      </c>
      <c r="W20" s="2140">
        <f>SUM(W12:W14)</f>
        <v>0</v>
      </c>
      <c r="X20" s="293">
        <f t="shared" si="16"/>
        <v>0</v>
      </c>
      <c r="Y20" s="293">
        <f t="shared" ref="Y20:AK20" si="17">SUM(Y12:Y14)</f>
        <v>0</v>
      </c>
      <c r="Z20" s="293">
        <f t="shared" si="17"/>
        <v>0</v>
      </c>
      <c r="AA20" s="293">
        <f t="shared" si="17"/>
        <v>0</v>
      </c>
      <c r="AB20" s="293">
        <f t="shared" si="17"/>
        <v>0</v>
      </c>
      <c r="AC20" s="293">
        <f t="shared" si="17"/>
        <v>1</v>
      </c>
      <c r="AD20" s="293">
        <f t="shared" si="17"/>
        <v>0</v>
      </c>
      <c r="AE20" s="293">
        <f t="shared" si="17"/>
        <v>2</v>
      </c>
      <c r="AF20" s="293">
        <f t="shared" si="17"/>
        <v>0</v>
      </c>
      <c r="AG20" s="293">
        <f t="shared" si="17"/>
        <v>1</v>
      </c>
      <c r="AH20" s="293">
        <f t="shared" si="17"/>
        <v>0</v>
      </c>
      <c r="AI20" s="293">
        <f t="shared" si="17"/>
        <v>0</v>
      </c>
      <c r="AJ20" s="293">
        <f t="shared" si="17"/>
        <v>0</v>
      </c>
      <c r="AK20" s="293">
        <f t="shared" si="17"/>
        <v>0</v>
      </c>
      <c r="AL20" s="293">
        <f>SUM(AL12:AL14)</f>
        <v>4</v>
      </c>
      <c r="AM20" s="293">
        <f>SUM(AM12:AM14)</f>
        <v>1</v>
      </c>
      <c r="AN20" s="293">
        <f>SUM(AN12:AN14)</f>
        <v>2</v>
      </c>
      <c r="AO20" s="293">
        <f>SUM(AO12:AO14)</f>
        <v>2</v>
      </c>
      <c r="AP20" s="293">
        <f t="shared" ref="AP20:AQ20" si="18">SUM(AP12:AP14)</f>
        <v>0</v>
      </c>
      <c r="AQ20" s="293">
        <f t="shared" si="18"/>
        <v>1</v>
      </c>
      <c r="AR20" s="2140">
        <f>SUM(AR12:AR14)</f>
        <v>0</v>
      </c>
      <c r="AS20" s="2140">
        <f>SUM(AS12:AS14)</f>
        <v>0</v>
      </c>
      <c r="AT20" s="293">
        <f>SUM(AT12:AT14)</f>
        <v>1</v>
      </c>
      <c r="AU20" s="293">
        <f t="shared" ref="AU20:BG20" si="19">SUM(AU12:AU14)</f>
        <v>0</v>
      </c>
      <c r="AV20" s="293">
        <f t="shared" si="19"/>
        <v>1</v>
      </c>
      <c r="AW20" s="293">
        <f t="shared" si="19"/>
        <v>0</v>
      </c>
      <c r="AX20" s="293">
        <f t="shared" si="19"/>
        <v>2</v>
      </c>
      <c r="AY20" s="293">
        <f t="shared" si="19"/>
        <v>2</v>
      </c>
      <c r="AZ20" s="293">
        <f t="shared" si="19"/>
        <v>3</v>
      </c>
      <c r="BA20" s="293">
        <f t="shared" si="19"/>
        <v>2</v>
      </c>
      <c r="BB20" s="293">
        <f t="shared" si="19"/>
        <v>0</v>
      </c>
      <c r="BC20" s="293">
        <f t="shared" si="19"/>
        <v>1</v>
      </c>
      <c r="BD20" s="293">
        <f t="shared" si="19"/>
        <v>6</v>
      </c>
      <c r="BE20" s="293">
        <f t="shared" si="19"/>
        <v>2</v>
      </c>
      <c r="BF20" s="293">
        <f t="shared" si="19"/>
        <v>7</v>
      </c>
      <c r="BG20" s="293">
        <f t="shared" si="19"/>
        <v>5</v>
      </c>
      <c r="BH20" s="293">
        <f>SUM(BH12:BH14)</f>
        <v>9</v>
      </c>
      <c r="BI20" s="293">
        <f>SUM(BI12:BI14)</f>
        <v>4</v>
      </c>
      <c r="BJ20" s="293">
        <f>SUM(BJ12:BJ14)</f>
        <v>10</v>
      </c>
      <c r="BK20" s="293">
        <f>SUM(BK12:BK14)</f>
        <v>4</v>
      </c>
      <c r="BL20" s="293">
        <f t="shared" ref="BL20:BM20" si="20">SUM(BL12:BL14)</f>
        <v>2</v>
      </c>
      <c r="BM20" s="293">
        <f t="shared" si="20"/>
        <v>4</v>
      </c>
      <c r="BN20" s="2140">
        <f>SUM(BN12:BN14)</f>
        <v>1</v>
      </c>
      <c r="BO20" s="2140">
        <f>SUM(BO12:BO14)</f>
        <v>0</v>
      </c>
    </row>
    <row r="21" spans="1:67" s="11" customFormat="1" ht="15" x14ac:dyDescent="0.25">
      <c r="A21" s="1315" t="s">
        <v>1207</v>
      </c>
      <c r="B21" s="293">
        <f>SUM(B15:B17)</f>
        <v>0</v>
      </c>
      <c r="C21" s="293">
        <f t="shared" ref="C21:N21" si="21">SUM(C15:C17)</f>
        <v>0</v>
      </c>
      <c r="D21" s="293">
        <f t="shared" si="21"/>
        <v>0</v>
      </c>
      <c r="E21" s="293">
        <f t="shared" si="21"/>
        <v>0</v>
      </c>
      <c r="F21" s="293">
        <f t="shared" si="21"/>
        <v>0</v>
      </c>
      <c r="G21" s="293">
        <f t="shared" si="21"/>
        <v>0</v>
      </c>
      <c r="H21" s="293">
        <f t="shared" si="21"/>
        <v>1</v>
      </c>
      <c r="I21" s="293">
        <f t="shared" si="21"/>
        <v>2</v>
      </c>
      <c r="J21" s="293">
        <f t="shared" si="21"/>
        <v>3</v>
      </c>
      <c r="K21" s="293">
        <f t="shared" si="21"/>
        <v>2</v>
      </c>
      <c r="L21" s="293">
        <f t="shared" si="21"/>
        <v>2</v>
      </c>
      <c r="M21" s="293">
        <f t="shared" si="21"/>
        <v>2</v>
      </c>
      <c r="N21" s="293">
        <f t="shared" si="21"/>
        <v>8</v>
      </c>
      <c r="O21" s="293">
        <f t="shared" ref="O21:X21" si="22">SUM(O15:O17)</f>
        <v>4</v>
      </c>
      <c r="P21" s="293">
        <f t="shared" si="22"/>
        <v>2</v>
      </c>
      <c r="Q21" s="293">
        <f t="shared" si="22"/>
        <v>6</v>
      </c>
      <c r="R21" s="293">
        <f t="shared" si="22"/>
        <v>3</v>
      </c>
      <c r="S21" s="293">
        <f t="shared" si="22"/>
        <v>4</v>
      </c>
      <c r="T21" s="293">
        <f>SUM(T15:T17)</f>
        <v>0</v>
      </c>
      <c r="U21" s="293">
        <f>SUM(U15:U17)</f>
        <v>1</v>
      </c>
      <c r="V21" s="2140">
        <f>SUM(V15:V17)</f>
        <v>3</v>
      </c>
      <c r="W21" s="2140">
        <f>SUM(W15:W17)</f>
        <v>1</v>
      </c>
      <c r="X21" s="293">
        <f t="shared" si="22"/>
        <v>0</v>
      </c>
      <c r="Y21" s="293">
        <f t="shared" ref="Y21:AK21" si="23">SUM(Y15:Y17)</f>
        <v>0</v>
      </c>
      <c r="Z21" s="293">
        <f t="shared" si="23"/>
        <v>0</v>
      </c>
      <c r="AA21" s="293">
        <f t="shared" si="23"/>
        <v>0</v>
      </c>
      <c r="AB21" s="293">
        <f t="shared" si="23"/>
        <v>0</v>
      </c>
      <c r="AC21" s="293">
        <f t="shared" si="23"/>
        <v>0</v>
      </c>
      <c r="AD21" s="293">
        <f t="shared" si="23"/>
        <v>0</v>
      </c>
      <c r="AE21" s="293">
        <f t="shared" si="23"/>
        <v>1</v>
      </c>
      <c r="AF21" s="293">
        <f t="shared" si="23"/>
        <v>0</v>
      </c>
      <c r="AG21" s="293">
        <f t="shared" si="23"/>
        <v>0</v>
      </c>
      <c r="AH21" s="293">
        <f t="shared" si="23"/>
        <v>0</v>
      </c>
      <c r="AI21" s="293">
        <f t="shared" si="23"/>
        <v>0</v>
      </c>
      <c r="AJ21" s="293">
        <f t="shared" si="23"/>
        <v>0</v>
      </c>
      <c r="AK21" s="293">
        <f t="shared" si="23"/>
        <v>0</v>
      </c>
      <c r="AL21" s="293">
        <f>SUM(AL15:AL17)</f>
        <v>1</v>
      </c>
      <c r="AM21" s="293">
        <f>SUM(AM15:AM17)</f>
        <v>1</v>
      </c>
      <c r="AN21" s="293">
        <f>SUM(AN15:AN17)</f>
        <v>0</v>
      </c>
      <c r="AO21" s="293">
        <f>SUM(AO15:AO17)</f>
        <v>0</v>
      </c>
      <c r="AP21" s="293">
        <f t="shared" ref="AP21:AQ21" si="24">SUM(AP15:AP17)</f>
        <v>0</v>
      </c>
      <c r="AQ21" s="293">
        <f t="shared" si="24"/>
        <v>0</v>
      </c>
      <c r="AR21" s="2140">
        <f>SUM(AR15:AR17)</f>
        <v>0</v>
      </c>
      <c r="AS21" s="2140">
        <f>SUM(AS15:AS17)</f>
        <v>0</v>
      </c>
      <c r="AT21" s="293">
        <f>SUM(AT15:AT17)</f>
        <v>0</v>
      </c>
      <c r="AU21" s="293">
        <f t="shared" ref="AU21:BG21" si="25">SUM(AU15:AU17)</f>
        <v>0</v>
      </c>
      <c r="AV21" s="293">
        <f t="shared" si="25"/>
        <v>0</v>
      </c>
      <c r="AW21" s="293">
        <f t="shared" si="25"/>
        <v>0</v>
      </c>
      <c r="AX21" s="293">
        <f t="shared" si="25"/>
        <v>0</v>
      </c>
      <c r="AY21" s="293">
        <f t="shared" si="25"/>
        <v>0</v>
      </c>
      <c r="AZ21" s="293">
        <f t="shared" si="25"/>
        <v>1</v>
      </c>
      <c r="BA21" s="293">
        <f t="shared" si="25"/>
        <v>3</v>
      </c>
      <c r="BB21" s="293">
        <f t="shared" si="25"/>
        <v>3</v>
      </c>
      <c r="BC21" s="293">
        <f t="shared" si="25"/>
        <v>2</v>
      </c>
      <c r="BD21" s="293">
        <f t="shared" si="25"/>
        <v>2</v>
      </c>
      <c r="BE21" s="293">
        <f t="shared" si="25"/>
        <v>2</v>
      </c>
      <c r="BF21" s="293">
        <f t="shared" si="25"/>
        <v>8</v>
      </c>
      <c r="BG21" s="293">
        <f t="shared" si="25"/>
        <v>4</v>
      </c>
      <c r="BH21" s="293">
        <f>SUM(BH15:BH17)</f>
        <v>3</v>
      </c>
      <c r="BI21" s="293">
        <f>SUM(BI15:BI17)</f>
        <v>7</v>
      </c>
      <c r="BJ21" s="293">
        <f>SUM(BJ15:BJ17)</f>
        <v>3</v>
      </c>
      <c r="BK21" s="293">
        <f>SUM(BK15:BK17)</f>
        <v>4</v>
      </c>
      <c r="BL21" s="293">
        <f t="shared" ref="BL21:BM21" si="26">SUM(BL15:BL17)</f>
        <v>0</v>
      </c>
      <c r="BM21" s="293">
        <f t="shared" si="26"/>
        <v>1</v>
      </c>
      <c r="BN21" s="2140">
        <f>SUM(BN15:BN17)</f>
        <v>3</v>
      </c>
      <c r="BO21" s="2140">
        <f>SUM(BO15:BO17)</f>
        <v>1</v>
      </c>
    </row>
    <row r="22" spans="1:67" s="11" customFormat="1" ht="15" x14ac:dyDescent="0.25">
      <c r="A22" s="588" t="s">
        <v>363</v>
      </c>
      <c r="B22" s="807">
        <f>SUM(B19:B21)</f>
        <v>1</v>
      </c>
      <c r="C22" s="807">
        <f t="shared" ref="C22:N22" si="27">SUM(C19:C21)</f>
        <v>0</v>
      </c>
      <c r="D22" s="807">
        <f t="shared" si="27"/>
        <v>1</v>
      </c>
      <c r="E22" s="807">
        <f t="shared" si="27"/>
        <v>0</v>
      </c>
      <c r="F22" s="807">
        <f t="shared" si="27"/>
        <v>2</v>
      </c>
      <c r="G22" s="807">
        <f t="shared" si="27"/>
        <v>2</v>
      </c>
      <c r="H22" s="807">
        <f t="shared" si="27"/>
        <v>10</v>
      </c>
      <c r="I22" s="807">
        <f t="shared" si="27"/>
        <v>9</v>
      </c>
      <c r="J22" s="807">
        <f t="shared" si="27"/>
        <v>9</v>
      </c>
      <c r="K22" s="807">
        <f t="shared" si="27"/>
        <v>9</v>
      </c>
      <c r="L22" s="807">
        <f t="shared" si="27"/>
        <v>11</v>
      </c>
      <c r="M22" s="807">
        <f t="shared" si="27"/>
        <v>5</v>
      </c>
      <c r="N22" s="807">
        <f t="shared" si="27"/>
        <v>17</v>
      </c>
      <c r="O22" s="807">
        <f t="shared" ref="O22:X22" si="28">SUM(O19:O21)</f>
        <v>15</v>
      </c>
      <c r="P22" s="807">
        <f t="shared" si="28"/>
        <v>9</v>
      </c>
      <c r="Q22" s="807">
        <f t="shared" si="28"/>
        <v>13</v>
      </c>
      <c r="R22" s="807">
        <f t="shared" si="28"/>
        <v>13</v>
      </c>
      <c r="S22" s="807">
        <f>SUM(S19:S21)</f>
        <v>15</v>
      </c>
      <c r="T22" s="807">
        <f>SUM(T19:T21)</f>
        <v>3</v>
      </c>
      <c r="U22" s="807">
        <f>SUM(U19:U21)</f>
        <v>8</v>
      </c>
      <c r="V22" s="2425">
        <f>SUM(V19:V21)</f>
        <v>7</v>
      </c>
      <c r="W22" s="2425">
        <f>SUM(W19:W21)</f>
        <v>5</v>
      </c>
      <c r="X22" s="807">
        <f t="shared" si="28"/>
        <v>0</v>
      </c>
      <c r="Y22" s="807">
        <f t="shared" ref="Y22:AK22" si="29">SUM(Y19:Y21)</f>
        <v>0</v>
      </c>
      <c r="Z22" s="807">
        <f t="shared" si="29"/>
        <v>0</v>
      </c>
      <c r="AA22" s="807">
        <f t="shared" si="29"/>
        <v>0</v>
      </c>
      <c r="AB22" s="807">
        <f t="shared" si="29"/>
        <v>0</v>
      </c>
      <c r="AC22" s="807">
        <f t="shared" si="29"/>
        <v>4</v>
      </c>
      <c r="AD22" s="807">
        <f t="shared" si="29"/>
        <v>1</v>
      </c>
      <c r="AE22" s="807">
        <f t="shared" si="29"/>
        <v>6</v>
      </c>
      <c r="AF22" s="807">
        <f t="shared" si="29"/>
        <v>1</v>
      </c>
      <c r="AG22" s="807">
        <f t="shared" si="29"/>
        <v>4</v>
      </c>
      <c r="AH22" s="807">
        <f t="shared" si="29"/>
        <v>0</v>
      </c>
      <c r="AI22" s="807">
        <f t="shared" si="29"/>
        <v>3</v>
      </c>
      <c r="AJ22" s="807">
        <f t="shared" si="29"/>
        <v>0</v>
      </c>
      <c r="AK22" s="807">
        <f t="shared" si="29"/>
        <v>0</v>
      </c>
      <c r="AL22" s="807">
        <f>SUM(AL19:AL21)</f>
        <v>6</v>
      </c>
      <c r="AM22" s="807">
        <f>SUM(AM19:AM21)</f>
        <v>2</v>
      </c>
      <c r="AN22" s="807">
        <f>SUM(AN19:AN21)</f>
        <v>3</v>
      </c>
      <c r="AO22" s="807">
        <f>SUM(AO19:AO21)</f>
        <v>2</v>
      </c>
      <c r="AP22" s="807">
        <f t="shared" ref="AP22:AQ22" si="30">SUM(AP19:AP21)</f>
        <v>0</v>
      </c>
      <c r="AQ22" s="807">
        <f t="shared" si="30"/>
        <v>1</v>
      </c>
      <c r="AR22" s="2425">
        <f>SUM(AR19:AR21)</f>
        <v>0</v>
      </c>
      <c r="AS22" s="2425">
        <f>SUM(AS19:AS21)</f>
        <v>0</v>
      </c>
      <c r="AT22" s="807">
        <f>SUM(AT19:AT21)</f>
        <v>1</v>
      </c>
      <c r="AU22" s="807">
        <f t="shared" ref="AU22:BG22" si="31">SUM(AU19:AU21)</f>
        <v>0</v>
      </c>
      <c r="AV22" s="807">
        <f t="shared" si="31"/>
        <v>1</v>
      </c>
      <c r="AW22" s="807">
        <f t="shared" si="31"/>
        <v>0</v>
      </c>
      <c r="AX22" s="807">
        <f t="shared" si="31"/>
        <v>2</v>
      </c>
      <c r="AY22" s="807">
        <f t="shared" si="31"/>
        <v>6</v>
      </c>
      <c r="AZ22" s="807">
        <f t="shared" si="31"/>
        <v>11</v>
      </c>
      <c r="BA22" s="807">
        <f t="shared" si="31"/>
        <v>15</v>
      </c>
      <c r="BB22" s="807">
        <f t="shared" si="31"/>
        <v>10</v>
      </c>
      <c r="BC22" s="807">
        <f t="shared" si="31"/>
        <v>13</v>
      </c>
      <c r="BD22" s="807">
        <f t="shared" si="31"/>
        <v>11</v>
      </c>
      <c r="BE22" s="807">
        <f t="shared" si="31"/>
        <v>8</v>
      </c>
      <c r="BF22" s="807">
        <f t="shared" si="31"/>
        <v>17</v>
      </c>
      <c r="BG22" s="807">
        <f t="shared" si="31"/>
        <v>15</v>
      </c>
      <c r="BH22" s="807">
        <f>SUM(BH19:BH21)</f>
        <v>15</v>
      </c>
      <c r="BI22" s="807">
        <f>SUM(BI19:BI21)</f>
        <v>15</v>
      </c>
      <c r="BJ22" s="807">
        <f>SUM(BJ19:BJ21)</f>
        <v>16</v>
      </c>
      <c r="BK22" s="807">
        <f>SUM(BK19:BK21)</f>
        <v>17</v>
      </c>
      <c r="BL22" s="807">
        <f t="shared" ref="BL22:BM22" si="32">SUM(BL19:BL21)</f>
        <v>3</v>
      </c>
      <c r="BM22" s="807">
        <f t="shared" si="32"/>
        <v>9</v>
      </c>
      <c r="BN22" s="2425">
        <f>SUM(BN19:BN21)</f>
        <v>7</v>
      </c>
      <c r="BO22" s="2425">
        <f>SUM(BO19:BO21)</f>
        <v>5</v>
      </c>
    </row>
  </sheetData>
  <sheetProtection algorithmName="SHA-512" hashValue="pyJPFPKVXz5Fif03nH6x4fvLa9e6zStwLISpiV2Mj2PC3vJeCTZG71fhj1ONGgFkyoh1iRaLPAkzIDu7QHb2jg==" saltValue="ByhT5n3cWe7zHiXSBj9vXQ==" spinCount="100000" sheet="1" objects="1" scenarios="1"/>
  <mergeCells count="36">
    <mergeCell ref="L7:M7"/>
    <mergeCell ref="N7:O7"/>
    <mergeCell ref="P7:Q7"/>
    <mergeCell ref="X7:Y7"/>
    <mergeCell ref="Z7:AA7"/>
    <mergeCell ref="B7:C7"/>
    <mergeCell ref="D7:E7"/>
    <mergeCell ref="F7:G7"/>
    <mergeCell ref="H7:I7"/>
    <mergeCell ref="J7:K7"/>
    <mergeCell ref="AD7:AE7"/>
    <mergeCell ref="T7:U7"/>
    <mergeCell ref="BJ7:BK7"/>
    <mergeCell ref="AB7:AC7"/>
    <mergeCell ref="AF7:AG7"/>
    <mergeCell ref="AX7:AY7"/>
    <mergeCell ref="AZ7:BA7"/>
    <mergeCell ref="BB7:BC7"/>
    <mergeCell ref="AJ7:AK7"/>
    <mergeCell ref="AL7:AM7"/>
    <mergeCell ref="B6:W6"/>
    <mergeCell ref="V7:W7"/>
    <mergeCell ref="X6:AS6"/>
    <mergeCell ref="AR7:AS7"/>
    <mergeCell ref="BN7:BO7"/>
    <mergeCell ref="AT6:BO6"/>
    <mergeCell ref="AP7:AQ7"/>
    <mergeCell ref="BL7:BM7"/>
    <mergeCell ref="BD7:BE7"/>
    <mergeCell ref="BF7:BG7"/>
    <mergeCell ref="BH7:BI7"/>
    <mergeCell ref="AV7:AW7"/>
    <mergeCell ref="AN7:AO7"/>
    <mergeCell ref="AT7:AU7"/>
    <mergeCell ref="AH7:AI7"/>
    <mergeCell ref="R7:S7"/>
  </mergeCells>
  <hyperlinks>
    <hyperlink ref="A1" location="Índice!A1" display="ÍNDICE"/>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H24"/>
  <sheetViews>
    <sheetView showGridLines="0" zoomScaleNormal="100" workbookViewId="0">
      <selection activeCell="L29" sqref="L29"/>
    </sheetView>
  </sheetViews>
  <sheetFormatPr baseColWidth="10" defaultColWidth="10.7109375" defaultRowHeight="12.75" x14ac:dyDescent="0.2"/>
  <cols>
    <col min="1" max="1" width="10.7109375" style="149" customWidth="1"/>
    <col min="2" max="2" width="28.7109375" style="149" bestFit="1" customWidth="1"/>
    <col min="3" max="8" width="5.5703125" style="149" bestFit="1" customWidth="1"/>
    <col min="9" max="16" width="5.5703125" style="149" customWidth="1"/>
    <col min="17" max="17" width="5.5703125" style="149" bestFit="1" customWidth="1"/>
    <col min="18" max="18" width="11.42578125" style="149"/>
    <col min="19" max="19" width="10.7109375" style="149" customWidth="1"/>
    <col min="20" max="20" width="28.7109375" style="149" bestFit="1" customWidth="1"/>
    <col min="21" max="21" width="5.5703125" style="149" bestFit="1" customWidth="1"/>
    <col min="22" max="22" width="5.42578125" style="149" bestFit="1" customWidth="1"/>
    <col min="23" max="23" width="5.5703125" style="149" bestFit="1" customWidth="1"/>
    <col min="24" max="24" width="6" style="149" bestFit="1" customWidth="1"/>
    <col min="25" max="26" width="5.5703125" style="149" bestFit="1" customWidth="1"/>
    <col min="27" max="34" width="5.5703125" style="149" customWidth="1"/>
    <col min="35" max="35" width="7.7109375" style="149" customWidth="1"/>
    <col min="36" max="218" width="11.42578125" style="149"/>
    <col min="219" max="219" width="0.28515625" style="149" customWidth="1"/>
    <col min="220" max="220" width="19" style="149" customWidth="1"/>
    <col min="221" max="221" width="7.140625" style="149" customWidth="1"/>
    <col min="222" max="222" width="41.28515625" style="149" customWidth="1"/>
    <col min="223" max="224" width="9" style="149" customWidth="1"/>
    <col min="225" max="225" width="10.5703125" style="149" customWidth="1"/>
    <col min="226" max="226" width="9.42578125" style="149" customWidth="1"/>
    <col min="227" max="227" width="9.85546875" style="149" customWidth="1"/>
    <col min="228" max="228" width="10.5703125" style="149" customWidth="1"/>
    <col min="229" max="230" width="9.42578125" style="149" customWidth="1"/>
    <col min="231" max="231" width="10.5703125" style="149" customWidth="1"/>
    <col min="232" max="233" width="9" style="149" customWidth="1"/>
    <col min="234" max="234" width="10.5703125" style="149" customWidth="1"/>
    <col min="235" max="236" width="9.42578125" style="149" customWidth="1"/>
    <col min="237" max="237" width="10.5703125" style="149" customWidth="1"/>
    <col min="238" max="238" width="9.42578125" style="149" customWidth="1"/>
    <col min="239" max="239" width="9.85546875" style="149" customWidth="1"/>
    <col min="240" max="240" width="10.5703125" style="149" customWidth="1"/>
    <col min="241" max="241" width="9" style="149" customWidth="1"/>
    <col min="242" max="242" width="9.85546875" style="149" customWidth="1"/>
    <col min="243" max="243" width="12" style="149" customWidth="1"/>
    <col min="244" max="474" width="11.42578125" style="149"/>
    <col min="475" max="475" width="0.28515625" style="149" customWidth="1"/>
    <col min="476" max="476" width="19" style="149" customWidth="1"/>
    <col min="477" max="477" width="7.140625" style="149" customWidth="1"/>
    <col min="478" max="478" width="41.28515625" style="149" customWidth="1"/>
    <col min="479" max="480" width="9" style="149" customWidth="1"/>
    <col min="481" max="481" width="10.5703125" style="149" customWidth="1"/>
    <col min="482" max="482" width="9.42578125" style="149" customWidth="1"/>
    <col min="483" max="483" width="9.85546875" style="149" customWidth="1"/>
    <col min="484" max="484" width="10.5703125" style="149" customWidth="1"/>
    <col min="485" max="486" width="9.42578125" style="149" customWidth="1"/>
    <col min="487" max="487" width="10.5703125" style="149" customWidth="1"/>
    <col min="488" max="489" width="9" style="149" customWidth="1"/>
    <col min="490" max="490" width="10.5703125" style="149" customWidth="1"/>
    <col min="491" max="492" width="9.42578125" style="149" customWidth="1"/>
    <col min="493" max="493" width="10.5703125" style="149" customWidth="1"/>
    <col min="494" max="494" width="9.42578125" style="149" customWidth="1"/>
    <col min="495" max="495" width="9.85546875" style="149" customWidth="1"/>
    <col min="496" max="496" width="10.5703125" style="149" customWidth="1"/>
    <col min="497" max="497" width="9" style="149" customWidth="1"/>
    <col min="498" max="498" width="9.85546875" style="149" customWidth="1"/>
    <col min="499" max="499" width="12" style="149" customWidth="1"/>
    <col min="500" max="730" width="11.42578125" style="149"/>
    <col min="731" max="731" width="0.28515625" style="149" customWidth="1"/>
    <col min="732" max="732" width="19" style="149" customWidth="1"/>
    <col min="733" max="733" width="7.140625" style="149" customWidth="1"/>
    <col min="734" max="734" width="41.28515625" style="149" customWidth="1"/>
    <col min="735" max="736" width="9" style="149" customWidth="1"/>
    <col min="737" max="737" width="10.5703125" style="149" customWidth="1"/>
    <col min="738" max="738" width="9.42578125" style="149" customWidth="1"/>
    <col min="739" max="739" width="9.85546875" style="149" customWidth="1"/>
    <col min="740" max="740" width="10.5703125" style="149" customWidth="1"/>
    <col min="741" max="742" width="9.42578125" style="149" customWidth="1"/>
    <col min="743" max="743" width="10.5703125" style="149" customWidth="1"/>
    <col min="744" max="745" width="9" style="149" customWidth="1"/>
    <col min="746" max="746" width="10.5703125" style="149" customWidth="1"/>
    <col min="747" max="748" width="9.42578125" style="149" customWidth="1"/>
    <col min="749" max="749" width="10.5703125" style="149" customWidth="1"/>
    <col min="750" max="750" width="9.42578125" style="149" customWidth="1"/>
    <col min="751" max="751" width="9.85546875" style="149" customWidth="1"/>
    <col min="752" max="752" width="10.5703125" style="149" customWidth="1"/>
    <col min="753" max="753" width="9" style="149" customWidth="1"/>
    <col min="754" max="754" width="9.85546875" style="149" customWidth="1"/>
    <col min="755" max="755" width="12" style="149" customWidth="1"/>
    <col min="756" max="986" width="11.42578125" style="149"/>
    <col min="987" max="987" width="0.28515625" style="149" customWidth="1"/>
    <col min="988" max="988" width="19" style="149" customWidth="1"/>
    <col min="989" max="989" width="7.140625" style="149" customWidth="1"/>
    <col min="990" max="990" width="41.28515625" style="149" customWidth="1"/>
    <col min="991" max="992" width="9" style="149" customWidth="1"/>
    <col min="993" max="993" width="10.5703125" style="149" customWidth="1"/>
    <col min="994" max="994" width="9.42578125" style="149" customWidth="1"/>
    <col min="995" max="995" width="9.85546875" style="149" customWidth="1"/>
    <col min="996" max="996" width="10.5703125" style="149" customWidth="1"/>
    <col min="997" max="998" width="9.42578125" style="149" customWidth="1"/>
    <col min="999" max="999" width="10.5703125" style="149" customWidth="1"/>
    <col min="1000" max="1001" width="9" style="149" customWidth="1"/>
    <col min="1002" max="1002" width="10.5703125" style="149" customWidth="1"/>
    <col min="1003" max="1004" width="9.42578125" style="149" customWidth="1"/>
    <col min="1005" max="1005" width="10.5703125" style="149" customWidth="1"/>
    <col min="1006" max="1006" width="9.42578125" style="149" customWidth="1"/>
    <col min="1007" max="1007" width="9.85546875" style="149" customWidth="1"/>
    <col min="1008" max="1008" width="10.5703125" style="149" customWidth="1"/>
    <col min="1009" max="1009" width="9" style="149" customWidth="1"/>
    <col min="1010" max="1010" width="9.85546875" style="149" customWidth="1"/>
    <col min="1011" max="1011" width="12" style="149" customWidth="1"/>
    <col min="1012" max="1242" width="11.42578125" style="149"/>
    <col min="1243" max="1243" width="0.28515625" style="149" customWidth="1"/>
    <col min="1244" max="1244" width="19" style="149" customWidth="1"/>
    <col min="1245" max="1245" width="7.140625" style="149" customWidth="1"/>
    <col min="1246" max="1246" width="41.28515625" style="149" customWidth="1"/>
    <col min="1247" max="1248" width="9" style="149" customWidth="1"/>
    <col min="1249" max="1249" width="10.5703125" style="149" customWidth="1"/>
    <col min="1250" max="1250" width="9.42578125" style="149" customWidth="1"/>
    <col min="1251" max="1251" width="9.85546875" style="149" customWidth="1"/>
    <col min="1252" max="1252" width="10.5703125" style="149" customWidth="1"/>
    <col min="1253" max="1254" width="9.42578125" style="149" customWidth="1"/>
    <col min="1255" max="1255" width="10.5703125" style="149" customWidth="1"/>
    <col min="1256" max="1257" width="9" style="149" customWidth="1"/>
    <col min="1258" max="1258" width="10.5703125" style="149" customWidth="1"/>
    <col min="1259" max="1260" width="9.42578125" style="149" customWidth="1"/>
    <col min="1261" max="1261" width="10.5703125" style="149" customWidth="1"/>
    <col min="1262" max="1262" width="9.42578125" style="149" customWidth="1"/>
    <col min="1263" max="1263" width="9.85546875" style="149" customWidth="1"/>
    <col min="1264" max="1264" width="10.5703125" style="149" customWidth="1"/>
    <col min="1265" max="1265" width="9" style="149" customWidth="1"/>
    <col min="1266" max="1266" width="9.85546875" style="149" customWidth="1"/>
    <col min="1267" max="1267" width="12" style="149" customWidth="1"/>
    <col min="1268" max="1498" width="11.42578125" style="149"/>
    <col min="1499" max="1499" width="0.28515625" style="149" customWidth="1"/>
    <col min="1500" max="1500" width="19" style="149" customWidth="1"/>
    <col min="1501" max="1501" width="7.140625" style="149" customWidth="1"/>
    <col min="1502" max="1502" width="41.28515625" style="149" customWidth="1"/>
    <col min="1503" max="1504" width="9" style="149" customWidth="1"/>
    <col min="1505" max="1505" width="10.5703125" style="149" customWidth="1"/>
    <col min="1506" max="1506" width="9.42578125" style="149" customWidth="1"/>
    <col min="1507" max="1507" width="9.85546875" style="149" customWidth="1"/>
    <col min="1508" max="1508" width="10.5703125" style="149" customWidth="1"/>
    <col min="1509" max="1510" width="9.42578125" style="149" customWidth="1"/>
    <col min="1511" max="1511" width="10.5703125" style="149" customWidth="1"/>
    <col min="1512" max="1513" width="9" style="149" customWidth="1"/>
    <col min="1514" max="1514" width="10.5703125" style="149" customWidth="1"/>
    <col min="1515" max="1516" width="9.42578125" style="149" customWidth="1"/>
    <col min="1517" max="1517" width="10.5703125" style="149" customWidth="1"/>
    <col min="1518" max="1518" width="9.42578125" style="149" customWidth="1"/>
    <col min="1519" max="1519" width="9.85546875" style="149" customWidth="1"/>
    <col min="1520" max="1520" width="10.5703125" style="149" customWidth="1"/>
    <col min="1521" max="1521" width="9" style="149" customWidth="1"/>
    <col min="1522" max="1522" width="9.85546875" style="149" customWidth="1"/>
    <col min="1523" max="1523" width="12" style="149" customWidth="1"/>
    <col min="1524" max="1754" width="11.42578125" style="149"/>
    <col min="1755" max="1755" width="0.28515625" style="149" customWidth="1"/>
    <col min="1756" max="1756" width="19" style="149" customWidth="1"/>
    <col min="1757" max="1757" width="7.140625" style="149" customWidth="1"/>
    <col min="1758" max="1758" width="41.28515625" style="149" customWidth="1"/>
    <col min="1759" max="1760" width="9" style="149" customWidth="1"/>
    <col min="1761" max="1761" width="10.5703125" style="149" customWidth="1"/>
    <col min="1762" max="1762" width="9.42578125" style="149" customWidth="1"/>
    <col min="1763" max="1763" width="9.85546875" style="149" customWidth="1"/>
    <col min="1764" max="1764" width="10.5703125" style="149" customWidth="1"/>
    <col min="1765" max="1766" width="9.42578125" style="149" customWidth="1"/>
    <col min="1767" max="1767" width="10.5703125" style="149" customWidth="1"/>
    <col min="1768" max="1769" width="9" style="149" customWidth="1"/>
    <col min="1770" max="1770" width="10.5703125" style="149" customWidth="1"/>
    <col min="1771" max="1772" width="9.42578125" style="149" customWidth="1"/>
    <col min="1773" max="1773" width="10.5703125" style="149" customWidth="1"/>
    <col min="1774" max="1774" width="9.42578125" style="149" customWidth="1"/>
    <col min="1775" max="1775" width="9.85546875" style="149" customWidth="1"/>
    <col min="1776" max="1776" width="10.5703125" style="149" customWidth="1"/>
    <col min="1777" max="1777" width="9" style="149" customWidth="1"/>
    <col min="1778" max="1778" width="9.85546875" style="149" customWidth="1"/>
    <col min="1779" max="1779" width="12" style="149" customWidth="1"/>
    <col min="1780" max="2010" width="11.42578125" style="149"/>
    <col min="2011" max="2011" width="0.28515625" style="149" customWidth="1"/>
    <col min="2012" max="2012" width="19" style="149" customWidth="1"/>
    <col min="2013" max="2013" width="7.140625" style="149" customWidth="1"/>
    <col min="2014" max="2014" width="41.28515625" style="149" customWidth="1"/>
    <col min="2015" max="2016" width="9" style="149" customWidth="1"/>
    <col min="2017" max="2017" width="10.5703125" style="149" customWidth="1"/>
    <col min="2018" max="2018" width="9.42578125" style="149" customWidth="1"/>
    <col min="2019" max="2019" width="9.85546875" style="149" customWidth="1"/>
    <col min="2020" max="2020" width="10.5703125" style="149" customWidth="1"/>
    <col min="2021" max="2022" width="9.42578125" style="149" customWidth="1"/>
    <col min="2023" max="2023" width="10.5703125" style="149" customWidth="1"/>
    <col min="2024" max="2025" width="9" style="149" customWidth="1"/>
    <col min="2026" max="2026" width="10.5703125" style="149" customWidth="1"/>
    <col min="2027" max="2028" width="9.42578125" style="149" customWidth="1"/>
    <col min="2029" max="2029" width="10.5703125" style="149" customWidth="1"/>
    <col min="2030" max="2030" width="9.42578125" style="149" customWidth="1"/>
    <col min="2031" max="2031" width="9.85546875" style="149" customWidth="1"/>
    <col min="2032" max="2032" width="10.5703125" style="149" customWidth="1"/>
    <col min="2033" max="2033" width="9" style="149" customWidth="1"/>
    <col min="2034" max="2034" width="9.85546875" style="149" customWidth="1"/>
    <col min="2035" max="2035" width="12" style="149" customWidth="1"/>
    <col min="2036" max="2266" width="11.42578125" style="149"/>
    <col min="2267" max="2267" width="0.28515625" style="149" customWidth="1"/>
    <col min="2268" max="2268" width="19" style="149" customWidth="1"/>
    <col min="2269" max="2269" width="7.140625" style="149" customWidth="1"/>
    <col min="2270" max="2270" width="41.28515625" style="149" customWidth="1"/>
    <col min="2271" max="2272" width="9" style="149" customWidth="1"/>
    <col min="2273" max="2273" width="10.5703125" style="149" customWidth="1"/>
    <col min="2274" max="2274" width="9.42578125" style="149" customWidth="1"/>
    <col min="2275" max="2275" width="9.85546875" style="149" customWidth="1"/>
    <col min="2276" max="2276" width="10.5703125" style="149" customWidth="1"/>
    <col min="2277" max="2278" width="9.42578125" style="149" customWidth="1"/>
    <col min="2279" max="2279" width="10.5703125" style="149" customWidth="1"/>
    <col min="2280" max="2281" width="9" style="149" customWidth="1"/>
    <col min="2282" max="2282" width="10.5703125" style="149" customWidth="1"/>
    <col min="2283" max="2284" width="9.42578125" style="149" customWidth="1"/>
    <col min="2285" max="2285" width="10.5703125" style="149" customWidth="1"/>
    <col min="2286" max="2286" width="9.42578125" style="149" customWidth="1"/>
    <col min="2287" max="2287" width="9.85546875" style="149" customWidth="1"/>
    <col min="2288" max="2288" width="10.5703125" style="149" customWidth="1"/>
    <col min="2289" max="2289" width="9" style="149" customWidth="1"/>
    <col min="2290" max="2290" width="9.85546875" style="149" customWidth="1"/>
    <col min="2291" max="2291" width="12" style="149" customWidth="1"/>
    <col min="2292" max="2522" width="11.42578125" style="149"/>
    <col min="2523" max="2523" width="0.28515625" style="149" customWidth="1"/>
    <col min="2524" max="2524" width="19" style="149" customWidth="1"/>
    <col min="2525" max="2525" width="7.140625" style="149" customWidth="1"/>
    <col min="2526" max="2526" width="41.28515625" style="149" customWidth="1"/>
    <col min="2527" max="2528" width="9" style="149" customWidth="1"/>
    <col min="2529" max="2529" width="10.5703125" style="149" customWidth="1"/>
    <col min="2530" max="2530" width="9.42578125" style="149" customWidth="1"/>
    <col min="2531" max="2531" width="9.85546875" style="149" customWidth="1"/>
    <col min="2532" max="2532" width="10.5703125" style="149" customWidth="1"/>
    <col min="2533" max="2534" width="9.42578125" style="149" customWidth="1"/>
    <col min="2535" max="2535" width="10.5703125" style="149" customWidth="1"/>
    <col min="2536" max="2537" width="9" style="149" customWidth="1"/>
    <col min="2538" max="2538" width="10.5703125" style="149" customWidth="1"/>
    <col min="2539" max="2540" width="9.42578125" style="149" customWidth="1"/>
    <col min="2541" max="2541" width="10.5703125" style="149" customWidth="1"/>
    <col min="2542" max="2542" width="9.42578125" style="149" customWidth="1"/>
    <col min="2543" max="2543" width="9.85546875" style="149" customWidth="1"/>
    <col min="2544" max="2544" width="10.5703125" style="149" customWidth="1"/>
    <col min="2545" max="2545" width="9" style="149" customWidth="1"/>
    <col min="2546" max="2546" width="9.85546875" style="149" customWidth="1"/>
    <col min="2547" max="2547" width="12" style="149" customWidth="1"/>
    <col min="2548" max="2778" width="11.42578125" style="149"/>
    <col min="2779" max="2779" width="0.28515625" style="149" customWidth="1"/>
    <col min="2780" max="2780" width="19" style="149" customWidth="1"/>
    <col min="2781" max="2781" width="7.140625" style="149" customWidth="1"/>
    <col min="2782" max="2782" width="41.28515625" style="149" customWidth="1"/>
    <col min="2783" max="2784" width="9" style="149" customWidth="1"/>
    <col min="2785" max="2785" width="10.5703125" style="149" customWidth="1"/>
    <col min="2786" max="2786" width="9.42578125" style="149" customWidth="1"/>
    <col min="2787" max="2787" width="9.85546875" style="149" customWidth="1"/>
    <col min="2788" max="2788" width="10.5703125" style="149" customWidth="1"/>
    <col min="2789" max="2790" width="9.42578125" style="149" customWidth="1"/>
    <col min="2791" max="2791" width="10.5703125" style="149" customWidth="1"/>
    <col min="2792" max="2793" width="9" style="149" customWidth="1"/>
    <col min="2794" max="2794" width="10.5703125" style="149" customWidth="1"/>
    <col min="2795" max="2796" width="9.42578125" style="149" customWidth="1"/>
    <col min="2797" max="2797" width="10.5703125" style="149" customWidth="1"/>
    <col min="2798" max="2798" width="9.42578125" style="149" customWidth="1"/>
    <col min="2799" max="2799" width="9.85546875" style="149" customWidth="1"/>
    <col min="2800" max="2800" width="10.5703125" style="149" customWidth="1"/>
    <col min="2801" max="2801" width="9" style="149" customWidth="1"/>
    <col min="2802" max="2802" width="9.85546875" style="149" customWidth="1"/>
    <col min="2803" max="2803" width="12" style="149" customWidth="1"/>
    <col min="2804" max="3034" width="11.42578125" style="149"/>
    <col min="3035" max="3035" width="0.28515625" style="149" customWidth="1"/>
    <col min="3036" max="3036" width="19" style="149" customWidth="1"/>
    <col min="3037" max="3037" width="7.140625" style="149" customWidth="1"/>
    <col min="3038" max="3038" width="41.28515625" style="149" customWidth="1"/>
    <col min="3039" max="3040" width="9" style="149" customWidth="1"/>
    <col min="3041" max="3041" width="10.5703125" style="149" customWidth="1"/>
    <col min="3042" max="3042" width="9.42578125" style="149" customWidth="1"/>
    <col min="3043" max="3043" width="9.85546875" style="149" customWidth="1"/>
    <col min="3044" max="3044" width="10.5703125" style="149" customWidth="1"/>
    <col min="3045" max="3046" width="9.42578125" style="149" customWidth="1"/>
    <col min="3047" max="3047" width="10.5703125" style="149" customWidth="1"/>
    <col min="3048" max="3049" width="9" style="149" customWidth="1"/>
    <col min="3050" max="3050" width="10.5703125" style="149" customWidth="1"/>
    <col min="3051" max="3052" width="9.42578125" style="149" customWidth="1"/>
    <col min="3053" max="3053" width="10.5703125" style="149" customWidth="1"/>
    <col min="3054" max="3054" width="9.42578125" style="149" customWidth="1"/>
    <col min="3055" max="3055" width="9.85546875" style="149" customWidth="1"/>
    <col min="3056" max="3056" width="10.5703125" style="149" customWidth="1"/>
    <col min="3057" max="3057" width="9" style="149" customWidth="1"/>
    <col min="3058" max="3058" width="9.85546875" style="149" customWidth="1"/>
    <col min="3059" max="3059" width="12" style="149" customWidth="1"/>
    <col min="3060" max="3290" width="11.42578125" style="149"/>
    <col min="3291" max="3291" width="0.28515625" style="149" customWidth="1"/>
    <col min="3292" max="3292" width="19" style="149" customWidth="1"/>
    <col min="3293" max="3293" width="7.140625" style="149" customWidth="1"/>
    <col min="3294" max="3294" width="41.28515625" style="149" customWidth="1"/>
    <col min="3295" max="3296" width="9" style="149" customWidth="1"/>
    <col min="3297" max="3297" width="10.5703125" style="149" customWidth="1"/>
    <col min="3298" max="3298" width="9.42578125" style="149" customWidth="1"/>
    <col min="3299" max="3299" width="9.85546875" style="149" customWidth="1"/>
    <col min="3300" max="3300" width="10.5703125" style="149" customWidth="1"/>
    <col min="3301" max="3302" width="9.42578125" style="149" customWidth="1"/>
    <col min="3303" max="3303" width="10.5703125" style="149" customWidth="1"/>
    <col min="3304" max="3305" width="9" style="149" customWidth="1"/>
    <col min="3306" max="3306" width="10.5703125" style="149" customWidth="1"/>
    <col min="3307" max="3308" width="9.42578125" style="149" customWidth="1"/>
    <col min="3309" max="3309" width="10.5703125" style="149" customWidth="1"/>
    <col min="3310" max="3310" width="9.42578125" style="149" customWidth="1"/>
    <col min="3311" max="3311" width="9.85546875" style="149" customWidth="1"/>
    <col min="3312" max="3312" width="10.5703125" style="149" customWidth="1"/>
    <col min="3313" max="3313" width="9" style="149" customWidth="1"/>
    <col min="3314" max="3314" width="9.85546875" style="149" customWidth="1"/>
    <col min="3315" max="3315" width="12" style="149" customWidth="1"/>
    <col min="3316" max="3546" width="11.42578125" style="149"/>
    <col min="3547" max="3547" width="0.28515625" style="149" customWidth="1"/>
    <col min="3548" max="3548" width="19" style="149" customWidth="1"/>
    <col min="3549" max="3549" width="7.140625" style="149" customWidth="1"/>
    <col min="3550" max="3550" width="41.28515625" style="149" customWidth="1"/>
    <col min="3551" max="3552" width="9" style="149" customWidth="1"/>
    <col min="3553" max="3553" width="10.5703125" style="149" customWidth="1"/>
    <col min="3554" max="3554" width="9.42578125" style="149" customWidth="1"/>
    <col min="3555" max="3555" width="9.85546875" style="149" customWidth="1"/>
    <col min="3556" max="3556" width="10.5703125" style="149" customWidth="1"/>
    <col min="3557" max="3558" width="9.42578125" style="149" customWidth="1"/>
    <col min="3559" max="3559" width="10.5703125" style="149" customWidth="1"/>
    <col min="3560" max="3561" width="9" style="149" customWidth="1"/>
    <col min="3562" max="3562" width="10.5703125" style="149" customWidth="1"/>
    <col min="3563" max="3564" width="9.42578125" style="149" customWidth="1"/>
    <col min="3565" max="3565" width="10.5703125" style="149" customWidth="1"/>
    <col min="3566" max="3566" width="9.42578125" style="149" customWidth="1"/>
    <col min="3567" max="3567" width="9.85546875" style="149" customWidth="1"/>
    <col min="3568" max="3568" width="10.5703125" style="149" customWidth="1"/>
    <col min="3569" max="3569" width="9" style="149" customWidth="1"/>
    <col min="3570" max="3570" width="9.85546875" style="149" customWidth="1"/>
    <col min="3571" max="3571" width="12" style="149" customWidth="1"/>
    <col min="3572" max="3802" width="11.42578125" style="149"/>
    <col min="3803" max="3803" width="0.28515625" style="149" customWidth="1"/>
    <col min="3804" max="3804" width="19" style="149" customWidth="1"/>
    <col min="3805" max="3805" width="7.140625" style="149" customWidth="1"/>
    <col min="3806" max="3806" width="41.28515625" style="149" customWidth="1"/>
    <col min="3807" max="3808" width="9" style="149" customWidth="1"/>
    <col min="3809" max="3809" width="10.5703125" style="149" customWidth="1"/>
    <col min="3810" max="3810" width="9.42578125" style="149" customWidth="1"/>
    <col min="3811" max="3811" width="9.85546875" style="149" customWidth="1"/>
    <col min="3812" max="3812" width="10.5703125" style="149" customWidth="1"/>
    <col min="3813" max="3814" width="9.42578125" style="149" customWidth="1"/>
    <col min="3815" max="3815" width="10.5703125" style="149" customWidth="1"/>
    <col min="3816" max="3817" width="9" style="149" customWidth="1"/>
    <col min="3818" max="3818" width="10.5703125" style="149" customWidth="1"/>
    <col min="3819" max="3820" width="9.42578125" style="149" customWidth="1"/>
    <col min="3821" max="3821" width="10.5703125" style="149" customWidth="1"/>
    <col min="3822" max="3822" width="9.42578125" style="149" customWidth="1"/>
    <col min="3823" max="3823" width="9.85546875" style="149" customWidth="1"/>
    <col min="3824" max="3824" width="10.5703125" style="149" customWidth="1"/>
    <col min="3825" max="3825" width="9" style="149" customWidth="1"/>
    <col min="3826" max="3826" width="9.85546875" style="149" customWidth="1"/>
    <col min="3827" max="3827" width="12" style="149" customWidth="1"/>
    <col min="3828" max="4058" width="11.42578125" style="149"/>
    <col min="4059" max="4059" width="0.28515625" style="149" customWidth="1"/>
    <col min="4060" max="4060" width="19" style="149" customWidth="1"/>
    <col min="4061" max="4061" width="7.140625" style="149" customWidth="1"/>
    <col min="4062" max="4062" width="41.28515625" style="149" customWidth="1"/>
    <col min="4063" max="4064" width="9" style="149" customWidth="1"/>
    <col min="4065" max="4065" width="10.5703125" style="149" customWidth="1"/>
    <col min="4066" max="4066" width="9.42578125" style="149" customWidth="1"/>
    <col min="4067" max="4067" width="9.85546875" style="149" customWidth="1"/>
    <col min="4068" max="4068" width="10.5703125" style="149" customWidth="1"/>
    <col min="4069" max="4070" width="9.42578125" style="149" customWidth="1"/>
    <col min="4071" max="4071" width="10.5703125" style="149" customWidth="1"/>
    <col min="4072" max="4073" width="9" style="149" customWidth="1"/>
    <col min="4074" max="4074" width="10.5703125" style="149" customWidth="1"/>
    <col min="4075" max="4076" width="9.42578125" style="149" customWidth="1"/>
    <col min="4077" max="4077" width="10.5703125" style="149" customWidth="1"/>
    <col min="4078" max="4078" width="9.42578125" style="149" customWidth="1"/>
    <col min="4079" max="4079" width="9.85546875" style="149" customWidth="1"/>
    <col min="4080" max="4080" width="10.5703125" style="149" customWidth="1"/>
    <col min="4081" max="4081" width="9" style="149" customWidth="1"/>
    <col min="4082" max="4082" width="9.85546875" style="149" customWidth="1"/>
    <col min="4083" max="4083" width="12" style="149" customWidth="1"/>
    <col min="4084" max="4314" width="11.42578125" style="149"/>
    <col min="4315" max="4315" width="0.28515625" style="149" customWidth="1"/>
    <col min="4316" max="4316" width="19" style="149" customWidth="1"/>
    <col min="4317" max="4317" width="7.140625" style="149" customWidth="1"/>
    <col min="4318" max="4318" width="41.28515625" style="149" customWidth="1"/>
    <col min="4319" max="4320" width="9" style="149" customWidth="1"/>
    <col min="4321" max="4321" width="10.5703125" style="149" customWidth="1"/>
    <col min="4322" max="4322" width="9.42578125" style="149" customWidth="1"/>
    <col min="4323" max="4323" width="9.85546875" style="149" customWidth="1"/>
    <col min="4324" max="4324" width="10.5703125" style="149" customWidth="1"/>
    <col min="4325" max="4326" width="9.42578125" style="149" customWidth="1"/>
    <col min="4327" max="4327" width="10.5703125" style="149" customWidth="1"/>
    <col min="4328" max="4329" width="9" style="149" customWidth="1"/>
    <col min="4330" max="4330" width="10.5703125" style="149" customWidth="1"/>
    <col min="4331" max="4332" width="9.42578125" style="149" customWidth="1"/>
    <col min="4333" max="4333" width="10.5703125" style="149" customWidth="1"/>
    <col min="4334" max="4334" width="9.42578125" style="149" customWidth="1"/>
    <col min="4335" max="4335" width="9.85546875" style="149" customWidth="1"/>
    <col min="4336" max="4336" width="10.5703125" style="149" customWidth="1"/>
    <col min="4337" max="4337" width="9" style="149" customWidth="1"/>
    <col min="4338" max="4338" width="9.85546875" style="149" customWidth="1"/>
    <col min="4339" max="4339" width="12" style="149" customWidth="1"/>
    <col min="4340" max="4570" width="11.42578125" style="149"/>
    <col min="4571" max="4571" width="0.28515625" style="149" customWidth="1"/>
    <col min="4572" max="4572" width="19" style="149" customWidth="1"/>
    <col min="4573" max="4573" width="7.140625" style="149" customWidth="1"/>
    <col min="4574" max="4574" width="41.28515625" style="149" customWidth="1"/>
    <col min="4575" max="4576" width="9" style="149" customWidth="1"/>
    <col min="4577" max="4577" width="10.5703125" style="149" customWidth="1"/>
    <col min="4578" max="4578" width="9.42578125" style="149" customWidth="1"/>
    <col min="4579" max="4579" width="9.85546875" style="149" customWidth="1"/>
    <col min="4580" max="4580" width="10.5703125" style="149" customWidth="1"/>
    <col min="4581" max="4582" width="9.42578125" style="149" customWidth="1"/>
    <col min="4583" max="4583" width="10.5703125" style="149" customWidth="1"/>
    <col min="4584" max="4585" width="9" style="149" customWidth="1"/>
    <col min="4586" max="4586" width="10.5703125" style="149" customWidth="1"/>
    <col min="4587" max="4588" width="9.42578125" style="149" customWidth="1"/>
    <col min="4589" max="4589" width="10.5703125" style="149" customWidth="1"/>
    <col min="4590" max="4590" width="9.42578125" style="149" customWidth="1"/>
    <col min="4591" max="4591" width="9.85546875" style="149" customWidth="1"/>
    <col min="4592" max="4592" width="10.5703125" style="149" customWidth="1"/>
    <col min="4593" max="4593" width="9" style="149" customWidth="1"/>
    <col min="4594" max="4594" width="9.85546875" style="149" customWidth="1"/>
    <col min="4595" max="4595" width="12" style="149" customWidth="1"/>
    <col min="4596" max="4826" width="11.42578125" style="149"/>
    <col min="4827" max="4827" width="0.28515625" style="149" customWidth="1"/>
    <col min="4828" max="4828" width="19" style="149" customWidth="1"/>
    <col min="4829" max="4829" width="7.140625" style="149" customWidth="1"/>
    <col min="4830" max="4830" width="41.28515625" style="149" customWidth="1"/>
    <col min="4831" max="4832" width="9" style="149" customWidth="1"/>
    <col min="4833" max="4833" width="10.5703125" style="149" customWidth="1"/>
    <col min="4834" max="4834" width="9.42578125" style="149" customWidth="1"/>
    <col min="4835" max="4835" width="9.85546875" style="149" customWidth="1"/>
    <col min="4836" max="4836" width="10.5703125" style="149" customWidth="1"/>
    <col min="4837" max="4838" width="9.42578125" style="149" customWidth="1"/>
    <col min="4839" max="4839" width="10.5703125" style="149" customWidth="1"/>
    <col min="4840" max="4841" width="9" style="149" customWidth="1"/>
    <col min="4842" max="4842" width="10.5703125" style="149" customWidth="1"/>
    <col min="4843" max="4844" width="9.42578125" style="149" customWidth="1"/>
    <col min="4845" max="4845" width="10.5703125" style="149" customWidth="1"/>
    <col min="4846" max="4846" width="9.42578125" style="149" customWidth="1"/>
    <col min="4847" max="4847" width="9.85546875" style="149" customWidth="1"/>
    <col min="4848" max="4848" width="10.5703125" style="149" customWidth="1"/>
    <col min="4849" max="4849" width="9" style="149" customWidth="1"/>
    <col min="4850" max="4850" width="9.85546875" style="149" customWidth="1"/>
    <col min="4851" max="4851" width="12" style="149" customWidth="1"/>
    <col min="4852" max="5082" width="11.42578125" style="149"/>
    <col min="5083" max="5083" width="0.28515625" style="149" customWidth="1"/>
    <col min="5084" max="5084" width="19" style="149" customWidth="1"/>
    <col min="5085" max="5085" width="7.140625" style="149" customWidth="1"/>
    <col min="5086" max="5086" width="41.28515625" style="149" customWidth="1"/>
    <col min="5087" max="5088" width="9" style="149" customWidth="1"/>
    <col min="5089" max="5089" width="10.5703125" style="149" customWidth="1"/>
    <col min="5090" max="5090" width="9.42578125" style="149" customWidth="1"/>
    <col min="5091" max="5091" width="9.85546875" style="149" customWidth="1"/>
    <col min="5092" max="5092" width="10.5703125" style="149" customWidth="1"/>
    <col min="5093" max="5094" width="9.42578125" style="149" customWidth="1"/>
    <col min="5095" max="5095" width="10.5703125" style="149" customWidth="1"/>
    <col min="5096" max="5097" width="9" style="149" customWidth="1"/>
    <col min="5098" max="5098" width="10.5703125" style="149" customWidth="1"/>
    <col min="5099" max="5100" width="9.42578125" style="149" customWidth="1"/>
    <col min="5101" max="5101" width="10.5703125" style="149" customWidth="1"/>
    <col min="5102" max="5102" width="9.42578125" style="149" customWidth="1"/>
    <col min="5103" max="5103" width="9.85546875" style="149" customWidth="1"/>
    <col min="5104" max="5104" width="10.5703125" style="149" customWidth="1"/>
    <col min="5105" max="5105" width="9" style="149" customWidth="1"/>
    <col min="5106" max="5106" width="9.85546875" style="149" customWidth="1"/>
    <col min="5107" max="5107" width="12" style="149" customWidth="1"/>
    <col min="5108" max="5338" width="11.42578125" style="149"/>
    <col min="5339" max="5339" width="0.28515625" style="149" customWidth="1"/>
    <col min="5340" max="5340" width="19" style="149" customWidth="1"/>
    <col min="5341" max="5341" width="7.140625" style="149" customWidth="1"/>
    <col min="5342" max="5342" width="41.28515625" style="149" customWidth="1"/>
    <col min="5343" max="5344" width="9" style="149" customWidth="1"/>
    <col min="5345" max="5345" width="10.5703125" style="149" customWidth="1"/>
    <col min="5346" max="5346" width="9.42578125" style="149" customWidth="1"/>
    <col min="5347" max="5347" width="9.85546875" style="149" customWidth="1"/>
    <col min="5348" max="5348" width="10.5703125" style="149" customWidth="1"/>
    <col min="5349" max="5350" width="9.42578125" style="149" customWidth="1"/>
    <col min="5351" max="5351" width="10.5703125" style="149" customWidth="1"/>
    <col min="5352" max="5353" width="9" style="149" customWidth="1"/>
    <col min="5354" max="5354" width="10.5703125" style="149" customWidth="1"/>
    <col min="5355" max="5356" width="9.42578125" style="149" customWidth="1"/>
    <col min="5357" max="5357" width="10.5703125" style="149" customWidth="1"/>
    <col min="5358" max="5358" width="9.42578125" style="149" customWidth="1"/>
    <col min="5359" max="5359" width="9.85546875" style="149" customWidth="1"/>
    <col min="5360" max="5360" width="10.5703125" style="149" customWidth="1"/>
    <col min="5361" max="5361" width="9" style="149" customWidth="1"/>
    <col min="5362" max="5362" width="9.85546875" style="149" customWidth="1"/>
    <col min="5363" max="5363" width="12" style="149" customWidth="1"/>
    <col min="5364" max="5594" width="11.42578125" style="149"/>
    <col min="5595" max="5595" width="0.28515625" style="149" customWidth="1"/>
    <col min="5596" max="5596" width="19" style="149" customWidth="1"/>
    <col min="5597" max="5597" width="7.140625" style="149" customWidth="1"/>
    <col min="5598" max="5598" width="41.28515625" style="149" customWidth="1"/>
    <col min="5599" max="5600" width="9" style="149" customWidth="1"/>
    <col min="5601" max="5601" width="10.5703125" style="149" customWidth="1"/>
    <col min="5602" max="5602" width="9.42578125" style="149" customWidth="1"/>
    <col min="5603" max="5603" width="9.85546875" style="149" customWidth="1"/>
    <col min="5604" max="5604" width="10.5703125" style="149" customWidth="1"/>
    <col min="5605" max="5606" width="9.42578125" style="149" customWidth="1"/>
    <col min="5607" max="5607" width="10.5703125" style="149" customWidth="1"/>
    <col min="5608" max="5609" width="9" style="149" customWidth="1"/>
    <col min="5610" max="5610" width="10.5703125" style="149" customWidth="1"/>
    <col min="5611" max="5612" width="9.42578125" style="149" customWidth="1"/>
    <col min="5613" max="5613" width="10.5703125" style="149" customWidth="1"/>
    <col min="5614" max="5614" width="9.42578125" style="149" customWidth="1"/>
    <col min="5615" max="5615" width="9.85546875" style="149" customWidth="1"/>
    <col min="5616" max="5616" width="10.5703125" style="149" customWidth="1"/>
    <col min="5617" max="5617" width="9" style="149" customWidth="1"/>
    <col min="5618" max="5618" width="9.85546875" style="149" customWidth="1"/>
    <col min="5619" max="5619" width="12" style="149" customWidth="1"/>
    <col min="5620" max="5850" width="11.42578125" style="149"/>
    <col min="5851" max="5851" width="0.28515625" style="149" customWidth="1"/>
    <col min="5852" max="5852" width="19" style="149" customWidth="1"/>
    <col min="5853" max="5853" width="7.140625" style="149" customWidth="1"/>
    <col min="5854" max="5854" width="41.28515625" style="149" customWidth="1"/>
    <col min="5855" max="5856" width="9" style="149" customWidth="1"/>
    <col min="5857" max="5857" width="10.5703125" style="149" customWidth="1"/>
    <col min="5858" max="5858" width="9.42578125" style="149" customWidth="1"/>
    <col min="5859" max="5859" width="9.85546875" style="149" customWidth="1"/>
    <col min="5860" max="5860" width="10.5703125" style="149" customWidth="1"/>
    <col min="5861" max="5862" width="9.42578125" style="149" customWidth="1"/>
    <col min="5863" max="5863" width="10.5703125" style="149" customWidth="1"/>
    <col min="5864" max="5865" width="9" style="149" customWidth="1"/>
    <col min="5866" max="5866" width="10.5703125" style="149" customWidth="1"/>
    <col min="5867" max="5868" width="9.42578125" style="149" customWidth="1"/>
    <col min="5869" max="5869" width="10.5703125" style="149" customWidth="1"/>
    <col min="5870" max="5870" width="9.42578125" style="149" customWidth="1"/>
    <col min="5871" max="5871" width="9.85546875" style="149" customWidth="1"/>
    <col min="5872" max="5872" width="10.5703125" style="149" customWidth="1"/>
    <col min="5873" max="5873" width="9" style="149" customWidth="1"/>
    <col min="5874" max="5874" width="9.85546875" style="149" customWidth="1"/>
    <col min="5875" max="5875" width="12" style="149" customWidth="1"/>
    <col min="5876" max="6106" width="11.42578125" style="149"/>
    <col min="6107" max="6107" width="0.28515625" style="149" customWidth="1"/>
    <col min="6108" max="6108" width="19" style="149" customWidth="1"/>
    <col min="6109" max="6109" width="7.140625" style="149" customWidth="1"/>
    <col min="6110" max="6110" width="41.28515625" style="149" customWidth="1"/>
    <col min="6111" max="6112" width="9" style="149" customWidth="1"/>
    <col min="6113" max="6113" width="10.5703125" style="149" customWidth="1"/>
    <col min="6114" max="6114" width="9.42578125" style="149" customWidth="1"/>
    <col min="6115" max="6115" width="9.85546875" style="149" customWidth="1"/>
    <col min="6116" max="6116" width="10.5703125" style="149" customWidth="1"/>
    <col min="6117" max="6118" width="9.42578125" style="149" customWidth="1"/>
    <col min="6119" max="6119" width="10.5703125" style="149" customWidth="1"/>
    <col min="6120" max="6121" width="9" style="149" customWidth="1"/>
    <col min="6122" max="6122" width="10.5703125" style="149" customWidth="1"/>
    <col min="6123" max="6124" width="9.42578125" style="149" customWidth="1"/>
    <col min="6125" max="6125" width="10.5703125" style="149" customWidth="1"/>
    <col min="6126" max="6126" width="9.42578125" style="149" customWidth="1"/>
    <col min="6127" max="6127" width="9.85546875" style="149" customWidth="1"/>
    <col min="6128" max="6128" width="10.5703125" style="149" customWidth="1"/>
    <col min="6129" max="6129" width="9" style="149" customWidth="1"/>
    <col min="6130" max="6130" width="9.85546875" style="149" customWidth="1"/>
    <col min="6131" max="6131" width="12" style="149" customWidth="1"/>
    <col min="6132" max="6362" width="11.42578125" style="149"/>
    <col min="6363" max="6363" width="0.28515625" style="149" customWidth="1"/>
    <col min="6364" max="6364" width="19" style="149" customWidth="1"/>
    <col min="6365" max="6365" width="7.140625" style="149" customWidth="1"/>
    <col min="6366" max="6366" width="41.28515625" style="149" customWidth="1"/>
    <col min="6367" max="6368" width="9" style="149" customWidth="1"/>
    <col min="6369" max="6369" width="10.5703125" style="149" customWidth="1"/>
    <col min="6370" max="6370" width="9.42578125" style="149" customWidth="1"/>
    <col min="6371" max="6371" width="9.85546875" style="149" customWidth="1"/>
    <col min="6372" max="6372" width="10.5703125" style="149" customWidth="1"/>
    <col min="6373" max="6374" width="9.42578125" style="149" customWidth="1"/>
    <col min="6375" max="6375" width="10.5703125" style="149" customWidth="1"/>
    <col min="6376" max="6377" width="9" style="149" customWidth="1"/>
    <col min="6378" max="6378" width="10.5703125" style="149" customWidth="1"/>
    <col min="6379" max="6380" width="9.42578125" style="149" customWidth="1"/>
    <col min="6381" max="6381" width="10.5703125" style="149" customWidth="1"/>
    <col min="6382" max="6382" width="9.42578125" style="149" customWidth="1"/>
    <col min="6383" max="6383" width="9.85546875" style="149" customWidth="1"/>
    <col min="6384" max="6384" width="10.5703125" style="149" customWidth="1"/>
    <col min="6385" max="6385" width="9" style="149" customWidth="1"/>
    <col min="6386" max="6386" width="9.85546875" style="149" customWidth="1"/>
    <col min="6387" max="6387" width="12" style="149" customWidth="1"/>
    <col min="6388" max="6618" width="11.42578125" style="149"/>
    <col min="6619" max="6619" width="0.28515625" style="149" customWidth="1"/>
    <col min="6620" max="6620" width="19" style="149" customWidth="1"/>
    <col min="6621" max="6621" width="7.140625" style="149" customWidth="1"/>
    <col min="6622" max="6622" width="41.28515625" style="149" customWidth="1"/>
    <col min="6623" max="6624" width="9" style="149" customWidth="1"/>
    <col min="6625" max="6625" width="10.5703125" style="149" customWidth="1"/>
    <col min="6626" max="6626" width="9.42578125" style="149" customWidth="1"/>
    <col min="6627" max="6627" width="9.85546875" style="149" customWidth="1"/>
    <col min="6628" max="6628" width="10.5703125" style="149" customWidth="1"/>
    <col min="6629" max="6630" width="9.42578125" style="149" customWidth="1"/>
    <col min="6631" max="6631" width="10.5703125" style="149" customWidth="1"/>
    <col min="6632" max="6633" width="9" style="149" customWidth="1"/>
    <col min="6634" max="6634" width="10.5703125" style="149" customWidth="1"/>
    <col min="6635" max="6636" width="9.42578125" style="149" customWidth="1"/>
    <col min="6637" max="6637" width="10.5703125" style="149" customWidth="1"/>
    <col min="6638" max="6638" width="9.42578125" style="149" customWidth="1"/>
    <col min="6639" max="6639" width="9.85546875" style="149" customWidth="1"/>
    <col min="6640" max="6640" width="10.5703125" style="149" customWidth="1"/>
    <col min="6641" max="6641" width="9" style="149" customWidth="1"/>
    <col min="6642" max="6642" width="9.85546875" style="149" customWidth="1"/>
    <col min="6643" max="6643" width="12" style="149" customWidth="1"/>
    <col min="6644" max="6874" width="11.42578125" style="149"/>
    <col min="6875" max="6875" width="0.28515625" style="149" customWidth="1"/>
    <col min="6876" max="6876" width="19" style="149" customWidth="1"/>
    <col min="6877" max="6877" width="7.140625" style="149" customWidth="1"/>
    <col min="6878" max="6878" width="41.28515625" style="149" customWidth="1"/>
    <col min="6879" max="6880" width="9" style="149" customWidth="1"/>
    <col min="6881" max="6881" width="10.5703125" style="149" customWidth="1"/>
    <col min="6882" max="6882" width="9.42578125" style="149" customWidth="1"/>
    <col min="6883" max="6883" width="9.85546875" style="149" customWidth="1"/>
    <col min="6884" max="6884" width="10.5703125" style="149" customWidth="1"/>
    <col min="6885" max="6886" width="9.42578125" style="149" customWidth="1"/>
    <col min="6887" max="6887" width="10.5703125" style="149" customWidth="1"/>
    <col min="6888" max="6889" width="9" style="149" customWidth="1"/>
    <col min="6890" max="6890" width="10.5703125" style="149" customWidth="1"/>
    <col min="6891" max="6892" width="9.42578125" style="149" customWidth="1"/>
    <col min="6893" max="6893" width="10.5703125" style="149" customWidth="1"/>
    <col min="6894" max="6894" width="9.42578125" style="149" customWidth="1"/>
    <col min="6895" max="6895" width="9.85546875" style="149" customWidth="1"/>
    <col min="6896" max="6896" width="10.5703125" style="149" customWidth="1"/>
    <col min="6897" max="6897" width="9" style="149" customWidth="1"/>
    <col min="6898" max="6898" width="9.85546875" style="149" customWidth="1"/>
    <col min="6899" max="6899" width="12" style="149" customWidth="1"/>
    <col min="6900" max="7130" width="11.42578125" style="149"/>
    <col min="7131" max="7131" width="0.28515625" style="149" customWidth="1"/>
    <col min="7132" max="7132" width="19" style="149" customWidth="1"/>
    <col min="7133" max="7133" width="7.140625" style="149" customWidth="1"/>
    <col min="7134" max="7134" width="41.28515625" style="149" customWidth="1"/>
    <col min="7135" max="7136" width="9" style="149" customWidth="1"/>
    <col min="7137" max="7137" width="10.5703125" style="149" customWidth="1"/>
    <col min="7138" max="7138" width="9.42578125" style="149" customWidth="1"/>
    <col min="7139" max="7139" width="9.85546875" style="149" customWidth="1"/>
    <col min="7140" max="7140" width="10.5703125" style="149" customWidth="1"/>
    <col min="7141" max="7142" width="9.42578125" style="149" customWidth="1"/>
    <col min="7143" max="7143" width="10.5703125" style="149" customWidth="1"/>
    <col min="7144" max="7145" width="9" style="149" customWidth="1"/>
    <col min="7146" max="7146" width="10.5703125" style="149" customWidth="1"/>
    <col min="7147" max="7148" width="9.42578125" style="149" customWidth="1"/>
    <col min="7149" max="7149" width="10.5703125" style="149" customWidth="1"/>
    <col min="7150" max="7150" width="9.42578125" style="149" customWidth="1"/>
    <col min="7151" max="7151" width="9.85546875" style="149" customWidth="1"/>
    <col min="7152" max="7152" width="10.5703125" style="149" customWidth="1"/>
    <col min="7153" max="7153" width="9" style="149" customWidth="1"/>
    <col min="7154" max="7154" width="9.85546875" style="149" customWidth="1"/>
    <col min="7155" max="7155" width="12" style="149" customWidth="1"/>
    <col min="7156" max="7386" width="11.42578125" style="149"/>
    <col min="7387" max="7387" width="0.28515625" style="149" customWidth="1"/>
    <col min="7388" max="7388" width="19" style="149" customWidth="1"/>
    <col min="7389" max="7389" width="7.140625" style="149" customWidth="1"/>
    <col min="7390" max="7390" width="41.28515625" style="149" customWidth="1"/>
    <col min="7391" max="7392" width="9" style="149" customWidth="1"/>
    <col min="7393" max="7393" width="10.5703125" style="149" customWidth="1"/>
    <col min="7394" max="7394" width="9.42578125" style="149" customWidth="1"/>
    <col min="7395" max="7395" width="9.85546875" style="149" customWidth="1"/>
    <col min="7396" max="7396" width="10.5703125" style="149" customWidth="1"/>
    <col min="7397" max="7398" width="9.42578125" style="149" customWidth="1"/>
    <col min="7399" max="7399" width="10.5703125" style="149" customWidth="1"/>
    <col min="7400" max="7401" width="9" style="149" customWidth="1"/>
    <col min="7402" max="7402" width="10.5703125" style="149" customWidth="1"/>
    <col min="7403" max="7404" width="9.42578125" style="149" customWidth="1"/>
    <col min="7405" max="7405" width="10.5703125" style="149" customWidth="1"/>
    <col min="7406" max="7406" width="9.42578125" style="149" customWidth="1"/>
    <col min="7407" max="7407" width="9.85546875" style="149" customWidth="1"/>
    <col min="7408" max="7408" width="10.5703125" style="149" customWidth="1"/>
    <col min="7409" max="7409" width="9" style="149" customWidth="1"/>
    <col min="7410" max="7410" width="9.85546875" style="149" customWidth="1"/>
    <col min="7411" max="7411" width="12" style="149" customWidth="1"/>
    <col min="7412" max="7642" width="11.42578125" style="149"/>
    <col min="7643" max="7643" width="0.28515625" style="149" customWidth="1"/>
    <col min="7644" max="7644" width="19" style="149" customWidth="1"/>
    <col min="7645" max="7645" width="7.140625" style="149" customWidth="1"/>
    <col min="7646" max="7646" width="41.28515625" style="149" customWidth="1"/>
    <col min="7647" max="7648" width="9" style="149" customWidth="1"/>
    <col min="7649" max="7649" width="10.5703125" style="149" customWidth="1"/>
    <col min="7650" max="7650" width="9.42578125" style="149" customWidth="1"/>
    <col min="7651" max="7651" width="9.85546875" style="149" customWidth="1"/>
    <col min="7652" max="7652" width="10.5703125" style="149" customWidth="1"/>
    <col min="7653" max="7654" width="9.42578125" style="149" customWidth="1"/>
    <col min="7655" max="7655" width="10.5703125" style="149" customWidth="1"/>
    <col min="7656" max="7657" width="9" style="149" customWidth="1"/>
    <col min="7658" max="7658" width="10.5703125" style="149" customWidth="1"/>
    <col min="7659" max="7660" width="9.42578125" style="149" customWidth="1"/>
    <col min="7661" max="7661" width="10.5703125" style="149" customWidth="1"/>
    <col min="7662" max="7662" width="9.42578125" style="149" customWidth="1"/>
    <col min="7663" max="7663" width="9.85546875" style="149" customWidth="1"/>
    <col min="7664" max="7664" width="10.5703125" style="149" customWidth="1"/>
    <col min="7665" max="7665" width="9" style="149" customWidth="1"/>
    <col min="7666" max="7666" width="9.85546875" style="149" customWidth="1"/>
    <col min="7667" max="7667" width="12" style="149" customWidth="1"/>
    <col min="7668" max="7898" width="11.42578125" style="149"/>
    <col min="7899" max="7899" width="0.28515625" style="149" customWidth="1"/>
    <col min="7900" max="7900" width="19" style="149" customWidth="1"/>
    <col min="7901" max="7901" width="7.140625" style="149" customWidth="1"/>
    <col min="7902" max="7902" width="41.28515625" style="149" customWidth="1"/>
    <col min="7903" max="7904" width="9" style="149" customWidth="1"/>
    <col min="7905" max="7905" width="10.5703125" style="149" customWidth="1"/>
    <col min="7906" max="7906" width="9.42578125" style="149" customWidth="1"/>
    <col min="7907" max="7907" width="9.85546875" style="149" customWidth="1"/>
    <col min="7908" max="7908" width="10.5703125" style="149" customWidth="1"/>
    <col min="7909" max="7910" width="9.42578125" style="149" customWidth="1"/>
    <col min="7911" max="7911" width="10.5703125" style="149" customWidth="1"/>
    <col min="7912" max="7913" width="9" style="149" customWidth="1"/>
    <col min="7914" max="7914" width="10.5703125" style="149" customWidth="1"/>
    <col min="7915" max="7916" width="9.42578125" style="149" customWidth="1"/>
    <col min="7917" max="7917" width="10.5703125" style="149" customWidth="1"/>
    <col min="7918" max="7918" width="9.42578125" style="149" customWidth="1"/>
    <col min="7919" max="7919" width="9.85546875" style="149" customWidth="1"/>
    <col min="7920" max="7920" width="10.5703125" style="149" customWidth="1"/>
    <col min="7921" max="7921" width="9" style="149" customWidth="1"/>
    <col min="7922" max="7922" width="9.85546875" style="149" customWidth="1"/>
    <col min="7923" max="7923" width="12" style="149" customWidth="1"/>
    <col min="7924" max="8154" width="11.42578125" style="149"/>
    <col min="8155" max="8155" width="0.28515625" style="149" customWidth="1"/>
    <col min="8156" max="8156" width="19" style="149" customWidth="1"/>
    <col min="8157" max="8157" width="7.140625" style="149" customWidth="1"/>
    <col min="8158" max="8158" width="41.28515625" style="149" customWidth="1"/>
    <col min="8159" max="8160" width="9" style="149" customWidth="1"/>
    <col min="8161" max="8161" width="10.5703125" style="149" customWidth="1"/>
    <col min="8162" max="8162" width="9.42578125" style="149" customWidth="1"/>
    <col min="8163" max="8163" width="9.85546875" style="149" customWidth="1"/>
    <col min="8164" max="8164" width="10.5703125" style="149" customWidth="1"/>
    <col min="8165" max="8166" width="9.42578125" style="149" customWidth="1"/>
    <col min="8167" max="8167" width="10.5703125" style="149" customWidth="1"/>
    <col min="8168" max="8169" width="9" style="149" customWidth="1"/>
    <col min="8170" max="8170" width="10.5703125" style="149" customWidth="1"/>
    <col min="8171" max="8172" width="9.42578125" style="149" customWidth="1"/>
    <col min="8173" max="8173" width="10.5703125" style="149" customWidth="1"/>
    <col min="8174" max="8174" width="9.42578125" style="149" customWidth="1"/>
    <col min="8175" max="8175" width="9.85546875" style="149" customWidth="1"/>
    <col min="8176" max="8176" width="10.5703125" style="149" customWidth="1"/>
    <col min="8177" max="8177" width="9" style="149" customWidth="1"/>
    <col min="8178" max="8178" width="9.85546875" style="149" customWidth="1"/>
    <col min="8179" max="8179" width="12" style="149" customWidth="1"/>
    <col min="8180" max="8410" width="11.42578125" style="149"/>
    <col min="8411" max="8411" width="0.28515625" style="149" customWidth="1"/>
    <col min="8412" max="8412" width="19" style="149" customWidth="1"/>
    <col min="8413" max="8413" width="7.140625" style="149" customWidth="1"/>
    <col min="8414" max="8414" width="41.28515625" style="149" customWidth="1"/>
    <col min="8415" max="8416" width="9" style="149" customWidth="1"/>
    <col min="8417" max="8417" width="10.5703125" style="149" customWidth="1"/>
    <col min="8418" max="8418" width="9.42578125" style="149" customWidth="1"/>
    <col min="8419" max="8419" width="9.85546875" style="149" customWidth="1"/>
    <col min="8420" max="8420" width="10.5703125" style="149" customWidth="1"/>
    <col min="8421" max="8422" width="9.42578125" style="149" customWidth="1"/>
    <col min="8423" max="8423" width="10.5703125" style="149" customWidth="1"/>
    <col min="8424" max="8425" width="9" style="149" customWidth="1"/>
    <col min="8426" max="8426" width="10.5703125" style="149" customWidth="1"/>
    <col min="8427" max="8428" width="9.42578125" style="149" customWidth="1"/>
    <col min="8429" max="8429" width="10.5703125" style="149" customWidth="1"/>
    <col min="8430" max="8430" width="9.42578125" style="149" customWidth="1"/>
    <col min="8431" max="8431" width="9.85546875" style="149" customWidth="1"/>
    <col min="8432" max="8432" width="10.5703125" style="149" customWidth="1"/>
    <col min="8433" max="8433" width="9" style="149" customWidth="1"/>
    <col min="8434" max="8434" width="9.85546875" style="149" customWidth="1"/>
    <col min="8435" max="8435" width="12" style="149" customWidth="1"/>
    <col min="8436" max="8666" width="11.42578125" style="149"/>
    <col min="8667" max="8667" width="0.28515625" style="149" customWidth="1"/>
    <col min="8668" max="8668" width="19" style="149" customWidth="1"/>
    <col min="8669" max="8669" width="7.140625" style="149" customWidth="1"/>
    <col min="8670" max="8670" width="41.28515625" style="149" customWidth="1"/>
    <col min="8671" max="8672" width="9" style="149" customWidth="1"/>
    <col min="8673" max="8673" width="10.5703125" style="149" customWidth="1"/>
    <col min="8674" max="8674" width="9.42578125" style="149" customWidth="1"/>
    <col min="8675" max="8675" width="9.85546875" style="149" customWidth="1"/>
    <col min="8676" max="8676" width="10.5703125" style="149" customWidth="1"/>
    <col min="8677" max="8678" width="9.42578125" style="149" customWidth="1"/>
    <col min="8679" max="8679" width="10.5703125" style="149" customWidth="1"/>
    <col min="8680" max="8681" width="9" style="149" customWidth="1"/>
    <col min="8682" max="8682" width="10.5703125" style="149" customWidth="1"/>
    <col min="8683" max="8684" width="9.42578125" style="149" customWidth="1"/>
    <col min="8685" max="8685" width="10.5703125" style="149" customWidth="1"/>
    <col min="8686" max="8686" width="9.42578125" style="149" customWidth="1"/>
    <col min="8687" max="8687" width="9.85546875" style="149" customWidth="1"/>
    <col min="8688" max="8688" width="10.5703125" style="149" customWidth="1"/>
    <col min="8689" max="8689" width="9" style="149" customWidth="1"/>
    <col min="8690" max="8690" width="9.85546875" style="149" customWidth="1"/>
    <col min="8691" max="8691" width="12" style="149" customWidth="1"/>
    <col min="8692" max="8922" width="11.42578125" style="149"/>
    <col min="8923" max="8923" width="0.28515625" style="149" customWidth="1"/>
    <col min="8924" max="8924" width="19" style="149" customWidth="1"/>
    <col min="8925" max="8925" width="7.140625" style="149" customWidth="1"/>
    <col min="8926" max="8926" width="41.28515625" style="149" customWidth="1"/>
    <col min="8927" max="8928" width="9" style="149" customWidth="1"/>
    <col min="8929" max="8929" width="10.5703125" style="149" customWidth="1"/>
    <col min="8930" max="8930" width="9.42578125" style="149" customWidth="1"/>
    <col min="8931" max="8931" width="9.85546875" style="149" customWidth="1"/>
    <col min="8932" max="8932" width="10.5703125" style="149" customWidth="1"/>
    <col min="8933" max="8934" width="9.42578125" style="149" customWidth="1"/>
    <col min="8935" max="8935" width="10.5703125" style="149" customWidth="1"/>
    <col min="8936" max="8937" width="9" style="149" customWidth="1"/>
    <col min="8938" max="8938" width="10.5703125" style="149" customWidth="1"/>
    <col min="8939" max="8940" width="9.42578125" style="149" customWidth="1"/>
    <col min="8941" max="8941" width="10.5703125" style="149" customWidth="1"/>
    <col min="8942" max="8942" width="9.42578125" style="149" customWidth="1"/>
    <col min="8943" max="8943" width="9.85546875" style="149" customWidth="1"/>
    <col min="8944" max="8944" width="10.5703125" style="149" customWidth="1"/>
    <col min="8945" max="8945" width="9" style="149" customWidth="1"/>
    <col min="8946" max="8946" width="9.85546875" style="149" customWidth="1"/>
    <col min="8947" max="8947" width="12" style="149" customWidth="1"/>
    <col min="8948" max="9178" width="11.42578125" style="149"/>
    <col min="9179" max="9179" width="0.28515625" style="149" customWidth="1"/>
    <col min="9180" max="9180" width="19" style="149" customWidth="1"/>
    <col min="9181" max="9181" width="7.140625" style="149" customWidth="1"/>
    <col min="9182" max="9182" width="41.28515625" style="149" customWidth="1"/>
    <col min="9183" max="9184" width="9" style="149" customWidth="1"/>
    <col min="9185" max="9185" width="10.5703125" style="149" customWidth="1"/>
    <col min="9186" max="9186" width="9.42578125" style="149" customWidth="1"/>
    <col min="9187" max="9187" width="9.85546875" style="149" customWidth="1"/>
    <col min="9188" max="9188" width="10.5703125" style="149" customWidth="1"/>
    <col min="9189" max="9190" width="9.42578125" style="149" customWidth="1"/>
    <col min="9191" max="9191" width="10.5703125" style="149" customWidth="1"/>
    <col min="9192" max="9193" width="9" style="149" customWidth="1"/>
    <col min="9194" max="9194" width="10.5703125" style="149" customWidth="1"/>
    <col min="9195" max="9196" width="9.42578125" style="149" customWidth="1"/>
    <col min="9197" max="9197" width="10.5703125" style="149" customWidth="1"/>
    <col min="9198" max="9198" width="9.42578125" style="149" customWidth="1"/>
    <col min="9199" max="9199" width="9.85546875" style="149" customWidth="1"/>
    <col min="9200" max="9200" width="10.5703125" style="149" customWidth="1"/>
    <col min="9201" max="9201" width="9" style="149" customWidth="1"/>
    <col min="9202" max="9202" width="9.85546875" style="149" customWidth="1"/>
    <col min="9203" max="9203" width="12" style="149" customWidth="1"/>
    <col min="9204" max="9434" width="11.42578125" style="149"/>
    <col min="9435" max="9435" width="0.28515625" style="149" customWidth="1"/>
    <col min="9436" max="9436" width="19" style="149" customWidth="1"/>
    <col min="9437" max="9437" width="7.140625" style="149" customWidth="1"/>
    <col min="9438" max="9438" width="41.28515625" style="149" customWidth="1"/>
    <col min="9439" max="9440" width="9" style="149" customWidth="1"/>
    <col min="9441" max="9441" width="10.5703125" style="149" customWidth="1"/>
    <col min="9442" max="9442" width="9.42578125" style="149" customWidth="1"/>
    <col min="9443" max="9443" width="9.85546875" style="149" customWidth="1"/>
    <col min="9444" max="9444" width="10.5703125" style="149" customWidth="1"/>
    <col min="9445" max="9446" width="9.42578125" style="149" customWidth="1"/>
    <col min="9447" max="9447" width="10.5703125" style="149" customWidth="1"/>
    <col min="9448" max="9449" width="9" style="149" customWidth="1"/>
    <col min="9450" max="9450" width="10.5703125" style="149" customWidth="1"/>
    <col min="9451" max="9452" width="9.42578125" style="149" customWidth="1"/>
    <col min="9453" max="9453" width="10.5703125" style="149" customWidth="1"/>
    <col min="9454" max="9454" width="9.42578125" style="149" customWidth="1"/>
    <col min="9455" max="9455" width="9.85546875" style="149" customWidth="1"/>
    <col min="9456" max="9456" width="10.5703125" style="149" customWidth="1"/>
    <col min="9457" max="9457" width="9" style="149" customWidth="1"/>
    <col min="9458" max="9458" width="9.85546875" style="149" customWidth="1"/>
    <col min="9459" max="9459" width="12" style="149" customWidth="1"/>
    <col min="9460" max="9690" width="11.42578125" style="149"/>
    <col min="9691" max="9691" width="0.28515625" style="149" customWidth="1"/>
    <col min="9692" max="9692" width="19" style="149" customWidth="1"/>
    <col min="9693" max="9693" width="7.140625" style="149" customWidth="1"/>
    <col min="9694" max="9694" width="41.28515625" style="149" customWidth="1"/>
    <col min="9695" max="9696" width="9" style="149" customWidth="1"/>
    <col min="9697" max="9697" width="10.5703125" style="149" customWidth="1"/>
    <col min="9698" max="9698" width="9.42578125" style="149" customWidth="1"/>
    <col min="9699" max="9699" width="9.85546875" style="149" customWidth="1"/>
    <col min="9700" max="9700" width="10.5703125" style="149" customWidth="1"/>
    <col min="9701" max="9702" width="9.42578125" style="149" customWidth="1"/>
    <col min="9703" max="9703" width="10.5703125" style="149" customWidth="1"/>
    <col min="9704" max="9705" width="9" style="149" customWidth="1"/>
    <col min="9706" max="9706" width="10.5703125" style="149" customWidth="1"/>
    <col min="9707" max="9708" width="9.42578125" style="149" customWidth="1"/>
    <col min="9709" max="9709" width="10.5703125" style="149" customWidth="1"/>
    <col min="9710" max="9710" width="9.42578125" style="149" customWidth="1"/>
    <col min="9711" max="9711" width="9.85546875" style="149" customWidth="1"/>
    <col min="9712" max="9712" width="10.5703125" style="149" customWidth="1"/>
    <col min="9713" max="9713" width="9" style="149" customWidth="1"/>
    <col min="9714" max="9714" width="9.85546875" style="149" customWidth="1"/>
    <col min="9715" max="9715" width="12" style="149" customWidth="1"/>
    <col min="9716" max="9946" width="11.42578125" style="149"/>
    <col min="9947" max="9947" width="0.28515625" style="149" customWidth="1"/>
    <col min="9948" max="9948" width="19" style="149" customWidth="1"/>
    <col min="9949" max="9949" width="7.140625" style="149" customWidth="1"/>
    <col min="9950" max="9950" width="41.28515625" style="149" customWidth="1"/>
    <col min="9951" max="9952" width="9" style="149" customWidth="1"/>
    <col min="9953" max="9953" width="10.5703125" style="149" customWidth="1"/>
    <col min="9954" max="9954" width="9.42578125" style="149" customWidth="1"/>
    <col min="9955" max="9955" width="9.85546875" style="149" customWidth="1"/>
    <col min="9956" max="9956" width="10.5703125" style="149" customWidth="1"/>
    <col min="9957" max="9958" width="9.42578125" style="149" customWidth="1"/>
    <col min="9959" max="9959" width="10.5703125" style="149" customWidth="1"/>
    <col min="9960" max="9961" width="9" style="149" customWidth="1"/>
    <col min="9962" max="9962" width="10.5703125" style="149" customWidth="1"/>
    <col min="9963" max="9964" width="9.42578125" style="149" customWidth="1"/>
    <col min="9965" max="9965" width="10.5703125" style="149" customWidth="1"/>
    <col min="9966" max="9966" width="9.42578125" style="149" customWidth="1"/>
    <col min="9967" max="9967" width="9.85546875" style="149" customWidth="1"/>
    <col min="9968" max="9968" width="10.5703125" style="149" customWidth="1"/>
    <col min="9969" max="9969" width="9" style="149" customWidth="1"/>
    <col min="9970" max="9970" width="9.85546875" style="149" customWidth="1"/>
    <col min="9971" max="9971" width="12" style="149" customWidth="1"/>
    <col min="9972" max="10202" width="11.42578125" style="149"/>
    <col min="10203" max="10203" width="0.28515625" style="149" customWidth="1"/>
    <col min="10204" max="10204" width="19" style="149" customWidth="1"/>
    <col min="10205" max="10205" width="7.140625" style="149" customWidth="1"/>
    <col min="10206" max="10206" width="41.28515625" style="149" customWidth="1"/>
    <col min="10207" max="10208" width="9" style="149" customWidth="1"/>
    <col min="10209" max="10209" width="10.5703125" style="149" customWidth="1"/>
    <col min="10210" max="10210" width="9.42578125" style="149" customWidth="1"/>
    <col min="10211" max="10211" width="9.85546875" style="149" customWidth="1"/>
    <col min="10212" max="10212" width="10.5703125" style="149" customWidth="1"/>
    <col min="10213" max="10214" width="9.42578125" style="149" customWidth="1"/>
    <col min="10215" max="10215" width="10.5703125" style="149" customWidth="1"/>
    <col min="10216" max="10217" width="9" style="149" customWidth="1"/>
    <col min="10218" max="10218" width="10.5703125" style="149" customWidth="1"/>
    <col min="10219" max="10220" width="9.42578125" style="149" customWidth="1"/>
    <col min="10221" max="10221" width="10.5703125" style="149" customWidth="1"/>
    <col min="10222" max="10222" width="9.42578125" style="149" customWidth="1"/>
    <col min="10223" max="10223" width="9.85546875" style="149" customWidth="1"/>
    <col min="10224" max="10224" width="10.5703125" style="149" customWidth="1"/>
    <col min="10225" max="10225" width="9" style="149" customWidth="1"/>
    <col min="10226" max="10226" width="9.85546875" style="149" customWidth="1"/>
    <col min="10227" max="10227" width="12" style="149" customWidth="1"/>
    <col min="10228" max="10458" width="11.42578125" style="149"/>
    <col min="10459" max="10459" width="0.28515625" style="149" customWidth="1"/>
    <col min="10460" max="10460" width="19" style="149" customWidth="1"/>
    <col min="10461" max="10461" width="7.140625" style="149" customWidth="1"/>
    <col min="10462" max="10462" width="41.28515625" style="149" customWidth="1"/>
    <col min="10463" max="10464" width="9" style="149" customWidth="1"/>
    <col min="10465" max="10465" width="10.5703125" style="149" customWidth="1"/>
    <col min="10466" max="10466" width="9.42578125" style="149" customWidth="1"/>
    <col min="10467" max="10467" width="9.85546875" style="149" customWidth="1"/>
    <col min="10468" max="10468" width="10.5703125" style="149" customWidth="1"/>
    <col min="10469" max="10470" width="9.42578125" style="149" customWidth="1"/>
    <col min="10471" max="10471" width="10.5703125" style="149" customWidth="1"/>
    <col min="10472" max="10473" width="9" style="149" customWidth="1"/>
    <col min="10474" max="10474" width="10.5703125" style="149" customWidth="1"/>
    <col min="10475" max="10476" width="9.42578125" style="149" customWidth="1"/>
    <col min="10477" max="10477" width="10.5703125" style="149" customWidth="1"/>
    <col min="10478" max="10478" width="9.42578125" style="149" customWidth="1"/>
    <col min="10479" max="10479" width="9.85546875" style="149" customWidth="1"/>
    <col min="10480" max="10480" width="10.5703125" style="149" customWidth="1"/>
    <col min="10481" max="10481" width="9" style="149" customWidth="1"/>
    <col min="10482" max="10482" width="9.85546875" style="149" customWidth="1"/>
    <col min="10483" max="10483" width="12" style="149" customWidth="1"/>
    <col min="10484" max="10714" width="11.42578125" style="149"/>
    <col min="10715" max="10715" width="0.28515625" style="149" customWidth="1"/>
    <col min="10716" max="10716" width="19" style="149" customWidth="1"/>
    <col min="10717" max="10717" width="7.140625" style="149" customWidth="1"/>
    <col min="10718" max="10718" width="41.28515625" style="149" customWidth="1"/>
    <col min="10719" max="10720" width="9" style="149" customWidth="1"/>
    <col min="10721" max="10721" width="10.5703125" style="149" customWidth="1"/>
    <col min="10722" max="10722" width="9.42578125" style="149" customWidth="1"/>
    <col min="10723" max="10723" width="9.85546875" style="149" customWidth="1"/>
    <col min="10724" max="10724" width="10.5703125" style="149" customWidth="1"/>
    <col min="10725" max="10726" width="9.42578125" style="149" customWidth="1"/>
    <col min="10727" max="10727" width="10.5703125" style="149" customWidth="1"/>
    <col min="10728" max="10729" width="9" style="149" customWidth="1"/>
    <col min="10730" max="10730" width="10.5703125" style="149" customWidth="1"/>
    <col min="10731" max="10732" width="9.42578125" style="149" customWidth="1"/>
    <col min="10733" max="10733" width="10.5703125" style="149" customWidth="1"/>
    <col min="10734" max="10734" width="9.42578125" style="149" customWidth="1"/>
    <col min="10735" max="10735" width="9.85546875" style="149" customWidth="1"/>
    <col min="10736" max="10736" width="10.5703125" style="149" customWidth="1"/>
    <col min="10737" max="10737" width="9" style="149" customWidth="1"/>
    <col min="10738" max="10738" width="9.85546875" style="149" customWidth="1"/>
    <col min="10739" max="10739" width="12" style="149" customWidth="1"/>
    <col min="10740" max="10970" width="11.42578125" style="149"/>
    <col min="10971" max="10971" width="0.28515625" style="149" customWidth="1"/>
    <col min="10972" max="10972" width="19" style="149" customWidth="1"/>
    <col min="10973" max="10973" width="7.140625" style="149" customWidth="1"/>
    <col min="10974" max="10974" width="41.28515625" style="149" customWidth="1"/>
    <col min="10975" max="10976" width="9" style="149" customWidth="1"/>
    <col min="10977" max="10977" width="10.5703125" style="149" customWidth="1"/>
    <col min="10978" max="10978" width="9.42578125" style="149" customWidth="1"/>
    <col min="10979" max="10979" width="9.85546875" style="149" customWidth="1"/>
    <col min="10980" max="10980" width="10.5703125" style="149" customWidth="1"/>
    <col min="10981" max="10982" width="9.42578125" style="149" customWidth="1"/>
    <col min="10983" max="10983" width="10.5703125" style="149" customWidth="1"/>
    <col min="10984" max="10985" width="9" style="149" customWidth="1"/>
    <col min="10986" max="10986" width="10.5703125" style="149" customWidth="1"/>
    <col min="10987" max="10988" width="9.42578125" style="149" customWidth="1"/>
    <col min="10989" max="10989" width="10.5703125" style="149" customWidth="1"/>
    <col min="10990" max="10990" width="9.42578125" style="149" customWidth="1"/>
    <col min="10991" max="10991" width="9.85546875" style="149" customWidth="1"/>
    <col min="10992" max="10992" width="10.5703125" style="149" customWidth="1"/>
    <col min="10993" max="10993" width="9" style="149" customWidth="1"/>
    <col min="10994" max="10994" width="9.85546875" style="149" customWidth="1"/>
    <col min="10995" max="10995" width="12" style="149" customWidth="1"/>
    <col min="10996" max="11226" width="11.42578125" style="149"/>
    <col min="11227" max="11227" width="0.28515625" style="149" customWidth="1"/>
    <col min="11228" max="11228" width="19" style="149" customWidth="1"/>
    <col min="11229" max="11229" width="7.140625" style="149" customWidth="1"/>
    <col min="11230" max="11230" width="41.28515625" style="149" customWidth="1"/>
    <col min="11231" max="11232" width="9" style="149" customWidth="1"/>
    <col min="11233" max="11233" width="10.5703125" style="149" customWidth="1"/>
    <col min="11234" max="11234" width="9.42578125" style="149" customWidth="1"/>
    <col min="11235" max="11235" width="9.85546875" style="149" customWidth="1"/>
    <col min="11236" max="11236" width="10.5703125" style="149" customWidth="1"/>
    <col min="11237" max="11238" width="9.42578125" style="149" customWidth="1"/>
    <col min="11239" max="11239" width="10.5703125" style="149" customWidth="1"/>
    <col min="11240" max="11241" width="9" style="149" customWidth="1"/>
    <col min="11242" max="11242" width="10.5703125" style="149" customWidth="1"/>
    <col min="11243" max="11244" width="9.42578125" style="149" customWidth="1"/>
    <col min="11245" max="11245" width="10.5703125" style="149" customWidth="1"/>
    <col min="11246" max="11246" width="9.42578125" style="149" customWidth="1"/>
    <col min="11247" max="11247" width="9.85546875" style="149" customWidth="1"/>
    <col min="11248" max="11248" width="10.5703125" style="149" customWidth="1"/>
    <col min="11249" max="11249" width="9" style="149" customWidth="1"/>
    <col min="11250" max="11250" width="9.85546875" style="149" customWidth="1"/>
    <col min="11251" max="11251" width="12" style="149" customWidth="1"/>
    <col min="11252" max="11482" width="11.42578125" style="149"/>
    <col min="11483" max="11483" width="0.28515625" style="149" customWidth="1"/>
    <col min="11484" max="11484" width="19" style="149" customWidth="1"/>
    <col min="11485" max="11485" width="7.140625" style="149" customWidth="1"/>
    <col min="11486" max="11486" width="41.28515625" style="149" customWidth="1"/>
    <col min="11487" max="11488" width="9" style="149" customWidth="1"/>
    <col min="11489" max="11489" width="10.5703125" style="149" customWidth="1"/>
    <col min="11490" max="11490" width="9.42578125" style="149" customWidth="1"/>
    <col min="11491" max="11491" width="9.85546875" style="149" customWidth="1"/>
    <col min="11492" max="11492" width="10.5703125" style="149" customWidth="1"/>
    <col min="11493" max="11494" width="9.42578125" style="149" customWidth="1"/>
    <col min="11495" max="11495" width="10.5703125" style="149" customWidth="1"/>
    <col min="11496" max="11497" width="9" style="149" customWidth="1"/>
    <col min="11498" max="11498" width="10.5703125" style="149" customWidth="1"/>
    <col min="11499" max="11500" width="9.42578125" style="149" customWidth="1"/>
    <col min="11501" max="11501" width="10.5703125" style="149" customWidth="1"/>
    <col min="11502" max="11502" width="9.42578125" style="149" customWidth="1"/>
    <col min="11503" max="11503" width="9.85546875" style="149" customWidth="1"/>
    <col min="11504" max="11504" width="10.5703125" style="149" customWidth="1"/>
    <col min="11505" max="11505" width="9" style="149" customWidth="1"/>
    <col min="11506" max="11506" width="9.85546875" style="149" customWidth="1"/>
    <col min="11507" max="11507" width="12" style="149" customWidth="1"/>
    <col min="11508" max="11738" width="11.42578125" style="149"/>
    <col min="11739" max="11739" width="0.28515625" style="149" customWidth="1"/>
    <col min="11740" max="11740" width="19" style="149" customWidth="1"/>
    <col min="11741" max="11741" width="7.140625" style="149" customWidth="1"/>
    <col min="11742" max="11742" width="41.28515625" style="149" customWidth="1"/>
    <col min="11743" max="11744" width="9" style="149" customWidth="1"/>
    <col min="11745" max="11745" width="10.5703125" style="149" customWidth="1"/>
    <col min="11746" max="11746" width="9.42578125" style="149" customWidth="1"/>
    <col min="11747" max="11747" width="9.85546875" style="149" customWidth="1"/>
    <col min="11748" max="11748" width="10.5703125" style="149" customWidth="1"/>
    <col min="11749" max="11750" width="9.42578125" style="149" customWidth="1"/>
    <col min="11751" max="11751" width="10.5703125" style="149" customWidth="1"/>
    <col min="11752" max="11753" width="9" style="149" customWidth="1"/>
    <col min="11754" max="11754" width="10.5703125" style="149" customWidth="1"/>
    <col min="11755" max="11756" width="9.42578125" style="149" customWidth="1"/>
    <col min="11757" max="11757" width="10.5703125" style="149" customWidth="1"/>
    <col min="11758" max="11758" width="9.42578125" style="149" customWidth="1"/>
    <col min="11759" max="11759" width="9.85546875" style="149" customWidth="1"/>
    <col min="11760" max="11760" width="10.5703125" style="149" customWidth="1"/>
    <col min="11761" max="11761" width="9" style="149" customWidth="1"/>
    <col min="11762" max="11762" width="9.85546875" style="149" customWidth="1"/>
    <col min="11763" max="11763" width="12" style="149" customWidth="1"/>
    <col min="11764" max="11994" width="11.42578125" style="149"/>
    <col min="11995" max="11995" width="0.28515625" style="149" customWidth="1"/>
    <col min="11996" max="11996" width="19" style="149" customWidth="1"/>
    <col min="11997" max="11997" width="7.140625" style="149" customWidth="1"/>
    <col min="11998" max="11998" width="41.28515625" style="149" customWidth="1"/>
    <col min="11999" max="12000" width="9" style="149" customWidth="1"/>
    <col min="12001" max="12001" width="10.5703125" style="149" customWidth="1"/>
    <col min="12002" max="12002" width="9.42578125" style="149" customWidth="1"/>
    <col min="12003" max="12003" width="9.85546875" style="149" customWidth="1"/>
    <col min="12004" max="12004" width="10.5703125" style="149" customWidth="1"/>
    <col min="12005" max="12006" width="9.42578125" style="149" customWidth="1"/>
    <col min="12007" max="12007" width="10.5703125" style="149" customWidth="1"/>
    <col min="12008" max="12009" width="9" style="149" customWidth="1"/>
    <col min="12010" max="12010" width="10.5703125" style="149" customWidth="1"/>
    <col min="12011" max="12012" width="9.42578125" style="149" customWidth="1"/>
    <col min="12013" max="12013" width="10.5703125" style="149" customWidth="1"/>
    <col min="12014" max="12014" width="9.42578125" style="149" customWidth="1"/>
    <col min="12015" max="12015" width="9.85546875" style="149" customWidth="1"/>
    <col min="12016" max="12016" width="10.5703125" style="149" customWidth="1"/>
    <col min="12017" max="12017" width="9" style="149" customWidth="1"/>
    <col min="12018" max="12018" width="9.85546875" style="149" customWidth="1"/>
    <col min="12019" max="12019" width="12" style="149" customWidth="1"/>
    <col min="12020" max="12250" width="11.42578125" style="149"/>
    <col min="12251" max="12251" width="0.28515625" style="149" customWidth="1"/>
    <col min="12252" max="12252" width="19" style="149" customWidth="1"/>
    <col min="12253" max="12253" width="7.140625" style="149" customWidth="1"/>
    <col min="12254" max="12254" width="41.28515625" style="149" customWidth="1"/>
    <col min="12255" max="12256" width="9" style="149" customWidth="1"/>
    <col min="12257" max="12257" width="10.5703125" style="149" customWidth="1"/>
    <col min="12258" max="12258" width="9.42578125" style="149" customWidth="1"/>
    <col min="12259" max="12259" width="9.85546875" style="149" customWidth="1"/>
    <col min="12260" max="12260" width="10.5703125" style="149" customWidth="1"/>
    <col min="12261" max="12262" width="9.42578125" style="149" customWidth="1"/>
    <col min="12263" max="12263" width="10.5703125" style="149" customWidth="1"/>
    <col min="12264" max="12265" width="9" style="149" customWidth="1"/>
    <col min="12266" max="12266" width="10.5703125" style="149" customWidth="1"/>
    <col min="12267" max="12268" width="9.42578125" style="149" customWidth="1"/>
    <col min="12269" max="12269" width="10.5703125" style="149" customWidth="1"/>
    <col min="12270" max="12270" width="9.42578125" style="149" customWidth="1"/>
    <col min="12271" max="12271" width="9.85546875" style="149" customWidth="1"/>
    <col min="12272" max="12272" width="10.5703125" style="149" customWidth="1"/>
    <col min="12273" max="12273" width="9" style="149" customWidth="1"/>
    <col min="12274" max="12274" width="9.85546875" style="149" customWidth="1"/>
    <col min="12275" max="12275" width="12" style="149" customWidth="1"/>
    <col min="12276" max="12506" width="11.42578125" style="149"/>
    <col min="12507" max="12507" width="0.28515625" style="149" customWidth="1"/>
    <col min="12508" max="12508" width="19" style="149" customWidth="1"/>
    <col min="12509" max="12509" width="7.140625" style="149" customWidth="1"/>
    <col min="12510" max="12510" width="41.28515625" style="149" customWidth="1"/>
    <col min="12511" max="12512" width="9" style="149" customWidth="1"/>
    <col min="12513" max="12513" width="10.5703125" style="149" customWidth="1"/>
    <col min="12514" max="12514" width="9.42578125" style="149" customWidth="1"/>
    <col min="12515" max="12515" width="9.85546875" style="149" customWidth="1"/>
    <col min="12516" max="12516" width="10.5703125" style="149" customWidth="1"/>
    <col min="12517" max="12518" width="9.42578125" style="149" customWidth="1"/>
    <col min="12519" max="12519" width="10.5703125" style="149" customWidth="1"/>
    <col min="12520" max="12521" width="9" style="149" customWidth="1"/>
    <col min="12522" max="12522" width="10.5703125" style="149" customWidth="1"/>
    <col min="12523" max="12524" width="9.42578125" style="149" customWidth="1"/>
    <col min="12525" max="12525" width="10.5703125" style="149" customWidth="1"/>
    <col min="12526" max="12526" width="9.42578125" style="149" customWidth="1"/>
    <col min="12527" max="12527" width="9.85546875" style="149" customWidth="1"/>
    <col min="12528" max="12528" width="10.5703125" style="149" customWidth="1"/>
    <col min="12529" max="12529" width="9" style="149" customWidth="1"/>
    <col min="12530" max="12530" width="9.85546875" style="149" customWidth="1"/>
    <col min="12531" max="12531" width="12" style="149" customWidth="1"/>
    <col min="12532" max="12762" width="11.42578125" style="149"/>
    <col min="12763" max="12763" width="0.28515625" style="149" customWidth="1"/>
    <col min="12764" max="12764" width="19" style="149" customWidth="1"/>
    <col min="12765" max="12765" width="7.140625" style="149" customWidth="1"/>
    <col min="12766" max="12766" width="41.28515625" style="149" customWidth="1"/>
    <col min="12767" max="12768" width="9" style="149" customWidth="1"/>
    <col min="12769" max="12769" width="10.5703125" style="149" customWidth="1"/>
    <col min="12770" max="12770" width="9.42578125" style="149" customWidth="1"/>
    <col min="12771" max="12771" width="9.85546875" style="149" customWidth="1"/>
    <col min="12772" max="12772" width="10.5703125" style="149" customWidth="1"/>
    <col min="12773" max="12774" width="9.42578125" style="149" customWidth="1"/>
    <col min="12775" max="12775" width="10.5703125" style="149" customWidth="1"/>
    <col min="12776" max="12777" width="9" style="149" customWidth="1"/>
    <col min="12778" max="12778" width="10.5703125" style="149" customWidth="1"/>
    <col min="12779" max="12780" width="9.42578125" style="149" customWidth="1"/>
    <col min="12781" max="12781" width="10.5703125" style="149" customWidth="1"/>
    <col min="12782" max="12782" width="9.42578125" style="149" customWidth="1"/>
    <col min="12783" max="12783" width="9.85546875" style="149" customWidth="1"/>
    <col min="12784" max="12784" width="10.5703125" style="149" customWidth="1"/>
    <col min="12785" max="12785" width="9" style="149" customWidth="1"/>
    <col min="12786" max="12786" width="9.85546875" style="149" customWidth="1"/>
    <col min="12787" max="12787" width="12" style="149" customWidth="1"/>
    <col min="12788" max="13018" width="11.42578125" style="149"/>
    <col min="13019" max="13019" width="0.28515625" style="149" customWidth="1"/>
    <col min="13020" max="13020" width="19" style="149" customWidth="1"/>
    <col min="13021" max="13021" width="7.140625" style="149" customWidth="1"/>
    <col min="13022" max="13022" width="41.28515625" style="149" customWidth="1"/>
    <col min="13023" max="13024" width="9" style="149" customWidth="1"/>
    <col min="13025" max="13025" width="10.5703125" style="149" customWidth="1"/>
    <col min="13026" max="13026" width="9.42578125" style="149" customWidth="1"/>
    <col min="13027" max="13027" width="9.85546875" style="149" customWidth="1"/>
    <col min="13028" max="13028" width="10.5703125" style="149" customWidth="1"/>
    <col min="13029" max="13030" width="9.42578125" style="149" customWidth="1"/>
    <col min="13031" max="13031" width="10.5703125" style="149" customWidth="1"/>
    <col min="13032" max="13033" width="9" style="149" customWidth="1"/>
    <col min="13034" max="13034" width="10.5703125" style="149" customWidth="1"/>
    <col min="13035" max="13036" width="9.42578125" style="149" customWidth="1"/>
    <col min="13037" max="13037" width="10.5703125" style="149" customWidth="1"/>
    <col min="13038" max="13038" width="9.42578125" style="149" customWidth="1"/>
    <col min="13039" max="13039" width="9.85546875" style="149" customWidth="1"/>
    <col min="13040" max="13040" width="10.5703125" style="149" customWidth="1"/>
    <col min="13041" max="13041" width="9" style="149" customWidth="1"/>
    <col min="13042" max="13042" width="9.85546875" style="149" customWidth="1"/>
    <col min="13043" max="13043" width="12" style="149" customWidth="1"/>
    <col min="13044" max="13274" width="11.42578125" style="149"/>
    <col min="13275" max="13275" width="0.28515625" style="149" customWidth="1"/>
    <col min="13276" max="13276" width="19" style="149" customWidth="1"/>
    <col min="13277" max="13277" width="7.140625" style="149" customWidth="1"/>
    <col min="13278" max="13278" width="41.28515625" style="149" customWidth="1"/>
    <col min="13279" max="13280" width="9" style="149" customWidth="1"/>
    <col min="13281" max="13281" width="10.5703125" style="149" customWidth="1"/>
    <col min="13282" max="13282" width="9.42578125" style="149" customWidth="1"/>
    <col min="13283" max="13283" width="9.85546875" style="149" customWidth="1"/>
    <col min="13284" max="13284" width="10.5703125" style="149" customWidth="1"/>
    <col min="13285" max="13286" width="9.42578125" style="149" customWidth="1"/>
    <col min="13287" max="13287" width="10.5703125" style="149" customWidth="1"/>
    <col min="13288" max="13289" width="9" style="149" customWidth="1"/>
    <col min="13290" max="13290" width="10.5703125" style="149" customWidth="1"/>
    <col min="13291" max="13292" width="9.42578125" style="149" customWidth="1"/>
    <col min="13293" max="13293" width="10.5703125" style="149" customWidth="1"/>
    <col min="13294" max="13294" width="9.42578125" style="149" customWidth="1"/>
    <col min="13295" max="13295" width="9.85546875" style="149" customWidth="1"/>
    <col min="13296" max="13296" width="10.5703125" style="149" customWidth="1"/>
    <col min="13297" max="13297" width="9" style="149" customWidth="1"/>
    <col min="13298" max="13298" width="9.85546875" style="149" customWidth="1"/>
    <col min="13299" max="13299" width="12" style="149" customWidth="1"/>
    <col min="13300" max="13530" width="11.42578125" style="149"/>
    <col min="13531" max="13531" width="0.28515625" style="149" customWidth="1"/>
    <col min="13532" max="13532" width="19" style="149" customWidth="1"/>
    <col min="13533" max="13533" width="7.140625" style="149" customWidth="1"/>
    <col min="13534" max="13534" width="41.28515625" style="149" customWidth="1"/>
    <col min="13535" max="13536" width="9" style="149" customWidth="1"/>
    <col min="13537" max="13537" width="10.5703125" style="149" customWidth="1"/>
    <col min="13538" max="13538" width="9.42578125" style="149" customWidth="1"/>
    <col min="13539" max="13539" width="9.85546875" style="149" customWidth="1"/>
    <col min="13540" max="13540" width="10.5703125" style="149" customWidth="1"/>
    <col min="13541" max="13542" width="9.42578125" style="149" customWidth="1"/>
    <col min="13543" max="13543" width="10.5703125" style="149" customWidth="1"/>
    <col min="13544" max="13545" width="9" style="149" customWidth="1"/>
    <col min="13546" max="13546" width="10.5703125" style="149" customWidth="1"/>
    <col min="13547" max="13548" width="9.42578125" style="149" customWidth="1"/>
    <col min="13549" max="13549" width="10.5703125" style="149" customWidth="1"/>
    <col min="13550" max="13550" width="9.42578125" style="149" customWidth="1"/>
    <col min="13551" max="13551" width="9.85546875" style="149" customWidth="1"/>
    <col min="13552" max="13552" width="10.5703125" style="149" customWidth="1"/>
    <col min="13553" max="13553" width="9" style="149" customWidth="1"/>
    <col min="13554" max="13554" width="9.85546875" style="149" customWidth="1"/>
    <col min="13555" max="13555" width="12" style="149" customWidth="1"/>
    <col min="13556" max="13786" width="11.42578125" style="149"/>
    <col min="13787" max="13787" width="0.28515625" style="149" customWidth="1"/>
    <col min="13788" max="13788" width="19" style="149" customWidth="1"/>
    <col min="13789" max="13789" width="7.140625" style="149" customWidth="1"/>
    <col min="13790" max="13790" width="41.28515625" style="149" customWidth="1"/>
    <col min="13791" max="13792" width="9" style="149" customWidth="1"/>
    <col min="13793" max="13793" width="10.5703125" style="149" customWidth="1"/>
    <col min="13794" max="13794" width="9.42578125" style="149" customWidth="1"/>
    <col min="13795" max="13795" width="9.85546875" style="149" customWidth="1"/>
    <col min="13796" max="13796" width="10.5703125" style="149" customWidth="1"/>
    <col min="13797" max="13798" width="9.42578125" style="149" customWidth="1"/>
    <col min="13799" max="13799" width="10.5703125" style="149" customWidth="1"/>
    <col min="13800" max="13801" width="9" style="149" customWidth="1"/>
    <col min="13802" max="13802" width="10.5703125" style="149" customWidth="1"/>
    <col min="13803" max="13804" width="9.42578125" style="149" customWidth="1"/>
    <col min="13805" max="13805" width="10.5703125" style="149" customWidth="1"/>
    <col min="13806" max="13806" width="9.42578125" style="149" customWidth="1"/>
    <col min="13807" max="13807" width="9.85546875" style="149" customWidth="1"/>
    <col min="13808" max="13808" width="10.5703125" style="149" customWidth="1"/>
    <col min="13809" max="13809" width="9" style="149" customWidth="1"/>
    <col min="13810" max="13810" width="9.85546875" style="149" customWidth="1"/>
    <col min="13811" max="13811" width="12" style="149" customWidth="1"/>
    <col min="13812" max="14042" width="11.42578125" style="149"/>
    <col min="14043" max="14043" width="0.28515625" style="149" customWidth="1"/>
    <col min="14044" max="14044" width="19" style="149" customWidth="1"/>
    <col min="14045" max="14045" width="7.140625" style="149" customWidth="1"/>
    <col min="14046" max="14046" width="41.28515625" style="149" customWidth="1"/>
    <col min="14047" max="14048" width="9" style="149" customWidth="1"/>
    <col min="14049" max="14049" width="10.5703125" style="149" customWidth="1"/>
    <col min="14050" max="14050" width="9.42578125" style="149" customWidth="1"/>
    <col min="14051" max="14051" width="9.85546875" style="149" customWidth="1"/>
    <col min="14052" max="14052" width="10.5703125" style="149" customWidth="1"/>
    <col min="14053" max="14054" width="9.42578125" style="149" customWidth="1"/>
    <col min="14055" max="14055" width="10.5703125" style="149" customWidth="1"/>
    <col min="14056" max="14057" width="9" style="149" customWidth="1"/>
    <col min="14058" max="14058" width="10.5703125" style="149" customWidth="1"/>
    <col min="14059" max="14060" width="9.42578125" style="149" customWidth="1"/>
    <col min="14061" max="14061" width="10.5703125" style="149" customWidth="1"/>
    <col min="14062" max="14062" width="9.42578125" style="149" customWidth="1"/>
    <col min="14063" max="14063" width="9.85546875" style="149" customWidth="1"/>
    <col min="14064" max="14064" width="10.5703125" style="149" customWidth="1"/>
    <col min="14065" max="14065" width="9" style="149" customWidth="1"/>
    <col min="14066" max="14066" width="9.85546875" style="149" customWidth="1"/>
    <col min="14067" max="14067" width="12" style="149" customWidth="1"/>
    <col min="14068" max="14298" width="11.42578125" style="149"/>
    <col min="14299" max="14299" width="0.28515625" style="149" customWidth="1"/>
    <col min="14300" max="14300" width="19" style="149" customWidth="1"/>
    <col min="14301" max="14301" width="7.140625" style="149" customWidth="1"/>
    <col min="14302" max="14302" width="41.28515625" style="149" customWidth="1"/>
    <col min="14303" max="14304" width="9" style="149" customWidth="1"/>
    <col min="14305" max="14305" width="10.5703125" style="149" customWidth="1"/>
    <col min="14306" max="14306" width="9.42578125" style="149" customWidth="1"/>
    <col min="14307" max="14307" width="9.85546875" style="149" customWidth="1"/>
    <col min="14308" max="14308" width="10.5703125" style="149" customWidth="1"/>
    <col min="14309" max="14310" width="9.42578125" style="149" customWidth="1"/>
    <col min="14311" max="14311" width="10.5703125" style="149" customWidth="1"/>
    <col min="14312" max="14313" width="9" style="149" customWidth="1"/>
    <col min="14314" max="14314" width="10.5703125" style="149" customWidth="1"/>
    <col min="14315" max="14316" width="9.42578125" style="149" customWidth="1"/>
    <col min="14317" max="14317" width="10.5703125" style="149" customWidth="1"/>
    <col min="14318" max="14318" width="9.42578125" style="149" customWidth="1"/>
    <col min="14319" max="14319" width="9.85546875" style="149" customWidth="1"/>
    <col min="14320" max="14320" width="10.5703125" style="149" customWidth="1"/>
    <col min="14321" max="14321" width="9" style="149" customWidth="1"/>
    <col min="14322" max="14322" width="9.85546875" style="149" customWidth="1"/>
    <col min="14323" max="14323" width="12" style="149" customWidth="1"/>
    <col min="14324" max="14554" width="11.42578125" style="149"/>
    <col min="14555" max="14555" width="0.28515625" style="149" customWidth="1"/>
    <col min="14556" max="14556" width="19" style="149" customWidth="1"/>
    <col min="14557" max="14557" width="7.140625" style="149" customWidth="1"/>
    <col min="14558" max="14558" width="41.28515625" style="149" customWidth="1"/>
    <col min="14559" max="14560" width="9" style="149" customWidth="1"/>
    <col min="14561" max="14561" width="10.5703125" style="149" customWidth="1"/>
    <col min="14562" max="14562" width="9.42578125" style="149" customWidth="1"/>
    <col min="14563" max="14563" width="9.85546875" style="149" customWidth="1"/>
    <col min="14564" max="14564" width="10.5703125" style="149" customWidth="1"/>
    <col min="14565" max="14566" width="9.42578125" style="149" customWidth="1"/>
    <col min="14567" max="14567" width="10.5703125" style="149" customWidth="1"/>
    <col min="14568" max="14569" width="9" style="149" customWidth="1"/>
    <col min="14570" max="14570" width="10.5703125" style="149" customWidth="1"/>
    <col min="14571" max="14572" width="9.42578125" style="149" customWidth="1"/>
    <col min="14573" max="14573" width="10.5703125" style="149" customWidth="1"/>
    <col min="14574" max="14574" width="9.42578125" style="149" customWidth="1"/>
    <col min="14575" max="14575" width="9.85546875" style="149" customWidth="1"/>
    <col min="14576" max="14576" width="10.5703125" style="149" customWidth="1"/>
    <col min="14577" max="14577" width="9" style="149" customWidth="1"/>
    <col min="14578" max="14578" width="9.85546875" style="149" customWidth="1"/>
    <col min="14579" max="14579" width="12" style="149" customWidth="1"/>
    <col min="14580" max="14810" width="11.42578125" style="149"/>
    <col min="14811" max="14811" width="0.28515625" style="149" customWidth="1"/>
    <col min="14812" max="14812" width="19" style="149" customWidth="1"/>
    <col min="14813" max="14813" width="7.140625" style="149" customWidth="1"/>
    <col min="14814" max="14814" width="41.28515625" style="149" customWidth="1"/>
    <col min="14815" max="14816" width="9" style="149" customWidth="1"/>
    <col min="14817" max="14817" width="10.5703125" style="149" customWidth="1"/>
    <col min="14818" max="14818" width="9.42578125" style="149" customWidth="1"/>
    <col min="14819" max="14819" width="9.85546875" style="149" customWidth="1"/>
    <col min="14820" max="14820" width="10.5703125" style="149" customWidth="1"/>
    <col min="14821" max="14822" width="9.42578125" style="149" customWidth="1"/>
    <col min="14823" max="14823" width="10.5703125" style="149" customWidth="1"/>
    <col min="14824" max="14825" width="9" style="149" customWidth="1"/>
    <col min="14826" max="14826" width="10.5703125" style="149" customWidth="1"/>
    <col min="14827" max="14828" width="9.42578125" style="149" customWidth="1"/>
    <col min="14829" max="14829" width="10.5703125" style="149" customWidth="1"/>
    <col min="14830" max="14830" width="9.42578125" style="149" customWidth="1"/>
    <col min="14831" max="14831" width="9.85546875" style="149" customWidth="1"/>
    <col min="14832" max="14832" width="10.5703125" style="149" customWidth="1"/>
    <col min="14833" max="14833" width="9" style="149" customWidth="1"/>
    <col min="14834" max="14834" width="9.85546875" style="149" customWidth="1"/>
    <col min="14835" max="14835" width="12" style="149" customWidth="1"/>
    <col min="14836" max="15066" width="11.42578125" style="149"/>
    <col min="15067" max="15067" width="0.28515625" style="149" customWidth="1"/>
    <col min="15068" max="15068" width="19" style="149" customWidth="1"/>
    <col min="15069" max="15069" width="7.140625" style="149" customWidth="1"/>
    <col min="15070" max="15070" width="41.28515625" style="149" customWidth="1"/>
    <col min="15071" max="15072" width="9" style="149" customWidth="1"/>
    <col min="15073" max="15073" width="10.5703125" style="149" customWidth="1"/>
    <col min="15074" max="15074" width="9.42578125" style="149" customWidth="1"/>
    <col min="15075" max="15075" width="9.85546875" style="149" customWidth="1"/>
    <col min="15076" max="15076" width="10.5703125" style="149" customWidth="1"/>
    <col min="15077" max="15078" width="9.42578125" style="149" customWidth="1"/>
    <col min="15079" max="15079" width="10.5703125" style="149" customWidth="1"/>
    <col min="15080" max="15081" width="9" style="149" customWidth="1"/>
    <col min="15082" max="15082" width="10.5703125" style="149" customWidth="1"/>
    <col min="15083" max="15084" width="9.42578125" style="149" customWidth="1"/>
    <col min="15085" max="15085" width="10.5703125" style="149" customWidth="1"/>
    <col min="15086" max="15086" width="9.42578125" style="149" customWidth="1"/>
    <col min="15087" max="15087" width="9.85546875" style="149" customWidth="1"/>
    <col min="15088" max="15088" width="10.5703125" style="149" customWidth="1"/>
    <col min="15089" max="15089" width="9" style="149" customWidth="1"/>
    <col min="15090" max="15090" width="9.85546875" style="149" customWidth="1"/>
    <col min="15091" max="15091" width="12" style="149" customWidth="1"/>
    <col min="15092" max="15322" width="11.42578125" style="149"/>
    <col min="15323" max="15323" width="0.28515625" style="149" customWidth="1"/>
    <col min="15324" max="15324" width="19" style="149" customWidth="1"/>
    <col min="15325" max="15325" width="7.140625" style="149" customWidth="1"/>
    <col min="15326" max="15326" width="41.28515625" style="149" customWidth="1"/>
    <col min="15327" max="15328" width="9" style="149" customWidth="1"/>
    <col min="15329" max="15329" width="10.5703125" style="149" customWidth="1"/>
    <col min="15330" max="15330" width="9.42578125" style="149" customWidth="1"/>
    <col min="15331" max="15331" width="9.85546875" style="149" customWidth="1"/>
    <col min="15332" max="15332" width="10.5703125" style="149" customWidth="1"/>
    <col min="15333" max="15334" width="9.42578125" style="149" customWidth="1"/>
    <col min="15335" max="15335" width="10.5703125" style="149" customWidth="1"/>
    <col min="15336" max="15337" width="9" style="149" customWidth="1"/>
    <col min="15338" max="15338" width="10.5703125" style="149" customWidth="1"/>
    <col min="15339" max="15340" width="9.42578125" style="149" customWidth="1"/>
    <col min="15341" max="15341" width="10.5703125" style="149" customWidth="1"/>
    <col min="15342" max="15342" width="9.42578125" style="149" customWidth="1"/>
    <col min="15343" max="15343" width="9.85546875" style="149" customWidth="1"/>
    <col min="15344" max="15344" width="10.5703125" style="149" customWidth="1"/>
    <col min="15345" max="15345" width="9" style="149" customWidth="1"/>
    <col min="15346" max="15346" width="9.85546875" style="149" customWidth="1"/>
    <col min="15347" max="15347" width="12" style="149" customWidth="1"/>
    <col min="15348" max="15578" width="11.42578125" style="149"/>
    <col min="15579" max="15579" width="0.28515625" style="149" customWidth="1"/>
    <col min="15580" max="15580" width="19" style="149" customWidth="1"/>
    <col min="15581" max="15581" width="7.140625" style="149" customWidth="1"/>
    <col min="15582" max="15582" width="41.28515625" style="149" customWidth="1"/>
    <col min="15583" max="15584" width="9" style="149" customWidth="1"/>
    <col min="15585" max="15585" width="10.5703125" style="149" customWidth="1"/>
    <col min="15586" max="15586" width="9.42578125" style="149" customWidth="1"/>
    <col min="15587" max="15587" width="9.85546875" style="149" customWidth="1"/>
    <col min="15588" max="15588" width="10.5703125" style="149" customWidth="1"/>
    <col min="15589" max="15590" width="9.42578125" style="149" customWidth="1"/>
    <col min="15591" max="15591" width="10.5703125" style="149" customWidth="1"/>
    <col min="15592" max="15593" width="9" style="149" customWidth="1"/>
    <col min="15594" max="15594" width="10.5703125" style="149" customWidth="1"/>
    <col min="15595" max="15596" width="9.42578125" style="149" customWidth="1"/>
    <col min="15597" max="15597" width="10.5703125" style="149" customWidth="1"/>
    <col min="15598" max="15598" width="9.42578125" style="149" customWidth="1"/>
    <col min="15599" max="15599" width="9.85546875" style="149" customWidth="1"/>
    <col min="15600" max="15600" width="10.5703125" style="149" customWidth="1"/>
    <col min="15601" max="15601" width="9" style="149" customWidth="1"/>
    <col min="15602" max="15602" width="9.85546875" style="149" customWidth="1"/>
    <col min="15603" max="15603" width="12" style="149" customWidth="1"/>
    <col min="15604" max="15834" width="11.42578125" style="149"/>
    <col min="15835" max="15835" width="0.28515625" style="149" customWidth="1"/>
    <col min="15836" max="15836" width="19" style="149" customWidth="1"/>
    <col min="15837" max="15837" width="7.140625" style="149" customWidth="1"/>
    <col min="15838" max="15838" width="41.28515625" style="149" customWidth="1"/>
    <col min="15839" max="15840" width="9" style="149" customWidth="1"/>
    <col min="15841" max="15841" width="10.5703125" style="149" customWidth="1"/>
    <col min="15842" max="15842" width="9.42578125" style="149" customWidth="1"/>
    <col min="15843" max="15843" width="9.85546875" style="149" customWidth="1"/>
    <col min="15844" max="15844" width="10.5703125" style="149" customWidth="1"/>
    <col min="15845" max="15846" width="9.42578125" style="149" customWidth="1"/>
    <col min="15847" max="15847" width="10.5703125" style="149" customWidth="1"/>
    <col min="15848" max="15849" width="9" style="149" customWidth="1"/>
    <col min="15850" max="15850" width="10.5703125" style="149" customWidth="1"/>
    <col min="15851" max="15852" width="9.42578125" style="149" customWidth="1"/>
    <col min="15853" max="15853" width="10.5703125" style="149" customWidth="1"/>
    <col min="15854" max="15854" width="9.42578125" style="149" customWidth="1"/>
    <col min="15855" max="15855" width="9.85546875" style="149" customWidth="1"/>
    <col min="15856" max="15856" width="10.5703125" style="149" customWidth="1"/>
    <col min="15857" max="15857" width="9" style="149" customWidth="1"/>
    <col min="15858" max="15858" width="9.85546875" style="149" customWidth="1"/>
    <col min="15859" max="15859" width="12" style="149" customWidth="1"/>
    <col min="15860" max="16090" width="11.42578125" style="149"/>
    <col min="16091" max="16091" width="0.28515625" style="149" customWidth="1"/>
    <col min="16092" max="16092" width="19" style="149" customWidth="1"/>
    <col min="16093" max="16093" width="7.140625" style="149" customWidth="1"/>
    <col min="16094" max="16094" width="41.28515625" style="149" customWidth="1"/>
    <col min="16095" max="16096" width="9" style="149" customWidth="1"/>
    <col min="16097" max="16097" width="10.5703125" style="149" customWidth="1"/>
    <col min="16098" max="16098" width="9.42578125" style="149" customWidth="1"/>
    <col min="16099" max="16099" width="9.85546875" style="149" customWidth="1"/>
    <col min="16100" max="16100" width="10.5703125" style="149" customWidth="1"/>
    <col min="16101" max="16102" width="9.42578125" style="149" customWidth="1"/>
    <col min="16103" max="16103" width="10.5703125" style="149" customWidth="1"/>
    <col min="16104" max="16105" width="9" style="149" customWidth="1"/>
    <col min="16106" max="16106" width="10.5703125" style="149" customWidth="1"/>
    <col min="16107" max="16108" width="9.42578125" style="149" customWidth="1"/>
    <col min="16109" max="16109" width="10.5703125" style="149" customWidth="1"/>
    <col min="16110" max="16110" width="9.42578125" style="149" customWidth="1"/>
    <col min="16111" max="16111" width="9.85546875" style="149" customWidth="1"/>
    <col min="16112" max="16112" width="10.5703125" style="149" customWidth="1"/>
    <col min="16113" max="16113" width="9" style="149" customWidth="1"/>
    <col min="16114" max="16114" width="9.85546875" style="149" customWidth="1"/>
    <col min="16115" max="16115" width="12" style="149" customWidth="1"/>
    <col min="16116" max="16384" width="11.42578125" style="149"/>
  </cols>
  <sheetData>
    <row r="1" spans="1:34" x14ac:dyDescent="0.2">
      <c r="A1" s="166" t="s">
        <v>1177</v>
      </c>
      <c r="G1" s="142"/>
      <c r="H1" s="142"/>
      <c r="I1" s="142"/>
      <c r="J1" s="142"/>
      <c r="K1" s="142"/>
      <c r="L1" s="142"/>
      <c r="M1" s="142"/>
      <c r="N1" s="142"/>
      <c r="O1" s="142"/>
      <c r="P1" s="142"/>
      <c r="Q1" s="142"/>
      <c r="R1" s="142"/>
      <c r="S1" s="166"/>
      <c r="T1" s="142"/>
    </row>
    <row r="2" spans="1:34" ht="18" customHeight="1" x14ac:dyDescent="0.2">
      <c r="A2" s="383" t="s">
        <v>6034</v>
      </c>
      <c r="B2" s="32"/>
      <c r="S2" s="163"/>
      <c r="T2" s="32"/>
    </row>
    <row r="3" spans="1:34" s="280" customFormat="1" ht="15" x14ac:dyDescent="0.2">
      <c r="A3" s="1161"/>
      <c r="C3" s="2689" t="s">
        <v>910</v>
      </c>
      <c r="D3" s="2690"/>
      <c r="E3" s="2690"/>
      <c r="F3" s="2690"/>
      <c r="G3" s="2690"/>
      <c r="H3" s="2690"/>
      <c r="I3" s="2690"/>
      <c r="J3" s="2690"/>
      <c r="K3" s="2690"/>
      <c r="L3" s="2690"/>
      <c r="M3" s="2690"/>
      <c r="N3" s="2690"/>
      <c r="O3" s="2690"/>
      <c r="P3" s="2691"/>
      <c r="S3" s="1161"/>
      <c r="U3" s="2705" t="s">
        <v>911</v>
      </c>
      <c r="V3" s="2706"/>
      <c r="W3" s="2706"/>
      <c r="X3" s="2706"/>
      <c r="Y3" s="2706"/>
      <c r="Z3" s="2706"/>
      <c r="AA3" s="2706"/>
      <c r="AB3" s="2706"/>
      <c r="AC3" s="2706"/>
      <c r="AD3" s="2706"/>
      <c r="AE3" s="2706"/>
      <c r="AF3" s="2706"/>
      <c r="AG3" s="2706"/>
      <c r="AH3" s="2706"/>
    </row>
    <row r="4" spans="1:34" s="13" customFormat="1" ht="15.75" customHeight="1" x14ac:dyDescent="0.2">
      <c r="A4" s="2667" t="s">
        <v>0</v>
      </c>
      <c r="B4" s="2667" t="s">
        <v>13</v>
      </c>
      <c r="C4" s="2676">
        <v>2015</v>
      </c>
      <c r="D4" s="2676"/>
      <c r="E4" s="2676">
        <v>2016</v>
      </c>
      <c r="F4" s="2676"/>
      <c r="G4" s="2676">
        <v>2017</v>
      </c>
      <c r="H4" s="2676"/>
      <c r="I4" s="2676">
        <v>2018</v>
      </c>
      <c r="J4" s="2676"/>
      <c r="K4" s="2676">
        <v>2019</v>
      </c>
      <c r="L4" s="2676"/>
      <c r="M4" s="2676">
        <v>2020</v>
      </c>
      <c r="N4" s="2676"/>
      <c r="O4" s="2676">
        <v>2021</v>
      </c>
      <c r="P4" s="2676"/>
      <c r="S4" s="2667" t="s">
        <v>0</v>
      </c>
      <c r="T4" s="2667" t="s">
        <v>13</v>
      </c>
      <c r="U4" s="2676">
        <v>2015</v>
      </c>
      <c r="V4" s="2676"/>
      <c r="W4" s="2676">
        <v>2016</v>
      </c>
      <c r="X4" s="2676"/>
      <c r="Y4" s="2676">
        <v>2017</v>
      </c>
      <c r="Z4" s="2676"/>
      <c r="AA4" s="2676">
        <v>2018</v>
      </c>
      <c r="AB4" s="2676"/>
      <c r="AC4" s="2676">
        <v>2019</v>
      </c>
      <c r="AD4" s="2676"/>
      <c r="AE4" s="2703">
        <v>2020</v>
      </c>
      <c r="AF4" s="2704"/>
      <c r="AG4" s="2703">
        <v>2021</v>
      </c>
      <c r="AH4" s="2704"/>
    </row>
    <row r="5" spans="1:34" s="13" customFormat="1" ht="15.75" customHeight="1" x14ac:dyDescent="0.2">
      <c r="A5" s="2667"/>
      <c r="B5" s="2667"/>
      <c r="C5" s="1155" t="s">
        <v>1959</v>
      </c>
      <c r="D5" s="1155" t="s">
        <v>1960</v>
      </c>
      <c r="E5" s="1155" t="s">
        <v>1959</v>
      </c>
      <c r="F5" s="1155" t="s">
        <v>1960</v>
      </c>
      <c r="G5" s="1155" t="s">
        <v>1959</v>
      </c>
      <c r="H5" s="1155" t="s">
        <v>1960</v>
      </c>
      <c r="I5" s="1155" t="s">
        <v>1959</v>
      </c>
      <c r="J5" s="1155" t="s">
        <v>1960</v>
      </c>
      <c r="K5" s="1155" t="s">
        <v>1959</v>
      </c>
      <c r="L5" s="1155" t="s">
        <v>1960</v>
      </c>
      <c r="M5" s="1155" t="s">
        <v>1959</v>
      </c>
      <c r="N5" s="1155" t="s">
        <v>1960</v>
      </c>
      <c r="O5" s="2424" t="s">
        <v>1959</v>
      </c>
      <c r="P5" s="2424" t="s">
        <v>1960</v>
      </c>
      <c r="S5" s="2667"/>
      <c r="T5" s="2667"/>
      <c r="U5" s="1155" t="s">
        <v>1959</v>
      </c>
      <c r="V5" s="1155" t="s">
        <v>1960</v>
      </c>
      <c r="W5" s="1155" t="s">
        <v>1959</v>
      </c>
      <c r="X5" s="1155" t="s">
        <v>1960</v>
      </c>
      <c r="Y5" s="1155" t="s">
        <v>1959</v>
      </c>
      <c r="Z5" s="1155" t="s">
        <v>1960</v>
      </c>
      <c r="AA5" s="1155" t="s">
        <v>1959</v>
      </c>
      <c r="AB5" s="1155" t="s">
        <v>1960</v>
      </c>
      <c r="AC5" s="1155" t="s">
        <v>1959</v>
      </c>
      <c r="AD5" s="1155" t="s">
        <v>1960</v>
      </c>
      <c r="AE5" s="1155" t="s">
        <v>1959</v>
      </c>
      <c r="AF5" s="1155" t="s">
        <v>1960</v>
      </c>
      <c r="AG5" s="2424" t="s">
        <v>1959</v>
      </c>
      <c r="AH5" s="2424" t="s">
        <v>1960</v>
      </c>
    </row>
    <row r="6" spans="1:34" s="280" customFormat="1" ht="15" customHeight="1" x14ac:dyDescent="0.2">
      <c r="A6" s="2639" t="s">
        <v>1205</v>
      </c>
      <c r="B6" s="537" t="s">
        <v>18</v>
      </c>
      <c r="C6" s="298">
        <v>11</v>
      </c>
      <c r="D6" s="298">
        <v>14</v>
      </c>
      <c r="E6" s="298">
        <v>1</v>
      </c>
      <c r="F6" s="298">
        <v>4</v>
      </c>
      <c r="G6" s="298">
        <v>5</v>
      </c>
      <c r="H6" s="298">
        <v>8</v>
      </c>
      <c r="I6" s="298">
        <v>5</v>
      </c>
      <c r="J6" s="298">
        <v>6</v>
      </c>
      <c r="K6" s="298">
        <v>6</v>
      </c>
      <c r="L6" s="298">
        <v>10</v>
      </c>
      <c r="M6" s="298">
        <v>7</v>
      </c>
      <c r="N6" s="298">
        <v>8</v>
      </c>
      <c r="O6" s="592">
        <v>4</v>
      </c>
      <c r="P6" s="592">
        <v>5</v>
      </c>
      <c r="S6" s="2700" t="s">
        <v>1205</v>
      </c>
      <c r="T6" s="537" t="str">
        <f>B6</f>
        <v>Ingeniería en Recursos Hídricos</v>
      </c>
      <c r="U6" s="298">
        <f>C6</f>
        <v>11</v>
      </c>
      <c r="V6" s="298">
        <f>D6</f>
        <v>14</v>
      </c>
      <c r="W6" s="298">
        <f t="shared" ref="W6:AF6" si="0">U6+E6</f>
        <v>12</v>
      </c>
      <c r="X6" s="298">
        <f t="shared" si="0"/>
        <v>18</v>
      </c>
      <c r="Y6" s="298">
        <f t="shared" si="0"/>
        <v>17</v>
      </c>
      <c r="Z6" s="298">
        <f t="shared" si="0"/>
        <v>26</v>
      </c>
      <c r="AA6" s="298">
        <f t="shared" si="0"/>
        <v>22</v>
      </c>
      <c r="AB6" s="298">
        <f t="shared" si="0"/>
        <v>32</v>
      </c>
      <c r="AC6" s="298">
        <f t="shared" si="0"/>
        <v>28</v>
      </c>
      <c r="AD6" s="298">
        <f t="shared" si="0"/>
        <v>42</v>
      </c>
      <c r="AE6" s="298">
        <f t="shared" si="0"/>
        <v>35</v>
      </c>
      <c r="AF6" s="298">
        <f t="shared" si="0"/>
        <v>50</v>
      </c>
      <c r="AG6" s="2431">
        <f>O6+AE6</f>
        <v>39</v>
      </c>
      <c r="AH6" s="2431">
        <f>P6+AF6</f>
        <v>55</v>
      </c>
    </row>
    <row r="7" spans="1:34" s="280" customFormat="1" ht="30" x14ac:dyDescent="0.2">
      <c r="A7" s="2639"/>
      <c r="B7" s="537" t="s">
        <v>75</v>
      </c>
      <c r="C7" s="298"/>
      <c r="D7" s="298"/>
      <c r="E7" s="298"/>
      <c r="F7" s="298"/>
      <c r="G7" s="298"/>
      <c r="H7" s="298"/>
      <c r="I7" s="298"/>
      <c r="J7" s="298"/>
      <c r="K7" s="298"/>
      <c r="L7" s="298"/>
      <c r="M7" s="298"/>
      <c r="N7" s="298"/>
      <c r="O7" s="592"/>
      <c r="P7" s="592"/>
      <c r="S7" s="2700"/>
      <c r="T7" s="537" t="str">
        <f t="shared" ref="T7:T14" si="1">B7</f>
        <v>Ingeniería en Computación y Telecomunicaciones</v>
      </c>
      <c r="U7" s="298"/>
      <c r="V7" s="298"/>
      <c r="W7" s="298"/>
      <c r="X7" s="298"/>
      <c r="Y7" s="298"/>
      <c r="Z7" s="298"/>
      <c r="AA7" s="298"/>
      <c r="AB7" s="298"/>
      <c r="AC7" s="298"/>
      <c r="AD7" s="298"/>
      <c r="AE7" s="298"/>
      <c r="AF7" s="298"/>
      <c r="AG7" s="2431"/>
      <c r="AH7" s="2431"/>
    </row>
    <row r="8" spans="1:34" s="280" customFormat="1" ht="30" x14ac:dyDescent="0.2">
      <c r="A8" s="2639"/>
      <c r="B8" s="537" t="s">
        <v>870</v>
      </c>
      <c r="C8" s="298"/>
      <c r="D8" s="298"/>
      <c r="E8" s="298"/>
      <c r="F8" s="298"/>
      <c r="G8" s="298"/>
      <c r="H8" s="298"/>
      <c r="I8" s="298"/>
      <c r="J8" s="298"/>
      <c r="K8" s="298"/>
      <c r="L8" s="298"/>
      <c r="M8" s="298"/>
      <c r="N8" s="298"/>
      <c r="O8" s="592"/>
      <c r="P8" s="592"/>
      <c r="S8" s="2700"/>
      <c r="T8" s="537" t="str">
        <f t="shared" si="1"/>
        <v>Ingeniería en Sistemas Mecatrónicos Industriales</v>
      </c>
      <c r="U8" s="298"/>
      <c r="V8" s="298"/>
      <c r="W8" s="298"/>
      <c r="X8" s="298"/>
      <c r="Y8" s="298"/>
      <c r="Z8" s="298"/>
      <c r="AA8" s="298"/>
      <c r="AB8" s="298"/>
      <c r="AC8" s="298"/>
      <c r="AD8" s="298"/>
      <c r="AE8" s="298"/>
      <c r="AF8" s="298"/>
      <c r="AG8" s="2431"/>
      <c r="AH8" s="2431"/>
    </row>
    <row r="9" spans="1:34" s="280" customFormat="1" ht="14.25" customHeight="1" x14ac:dyDescent="0.2">
      <c r="A9" s="2639" t="s">
        <v>1206</v>
      </c>
      <c r="B9" s="539" t="s">
        <v>20</v>
      </c>
      <c r="C9" s="298">
        <v>21</v>
      </c>
      <c r="D9" s="298">
        <v>2</v>
      </c>
      <c r="E9" s="298">
        <v>5</v>
      </c>
      <c r="F9" s="298">
        <v>9</v>
      </c>
      <c r="G9" s="298">
        <v>23</v>
      </c>
      <c r="H9" s="298">
        <v>7</v>
      </c>
      <c r="I9" s="298">
        <v>10</v>
      </c>
      <c r="J9" s="298">
        <v>9</v>
      </c>
      <c r="K9" s="298">
        <v>6</v>
      </c>
      <c r="L9" s="298">
        <v>2</v>
      </c>
      <c r="M9" s="298">
        <v>11</v>
      </c>
      <c r="N9" s="298">
        <v>5</v>
      </c>
      <c r="O9" s="592">
        <v>21</v>
      </c>
      <c r="P9" s="592">
        <v>2</v>
      </c>
      <c r="S9" s="2700" t="s">
        <v>1206</v>
      </c>
      <c r="T9" s="537" t="str">
        <f t="shared" si="1"/>
        <v>Biología Ambiental</v>
      </c>
      <c r="U9" s="298">
        <f t="shared" ref="U9:U12" si="2">C9</f>
        <v>21</v>
      </c>
      <c r="V9" s="298">
        <f t="shared" ref="V9:V12" si="3">D9</f>
        <v>2</v>
      </c>
      <c r="W9" s="298">
        <f t="shared" ref="W9:W15" si="4">U9+E9</f>
        <v>26</v>
      </c>
      <c r="X9" s="298">
        <f t="shared" ref="X9:X15" si="5">V9+F9</f>
        <v>11</v>
      </c>
      <c r="Y9" s="298">
        <f t="shared" ref="Y9:Y15" si="6">W9+G9</f>
        <v>49</v>
      </c>
      <c r="Z9" s="298">
        <f t="shared" ref="Z9:Z15" si="7">X9+H9</f>
        <v>18</v>
      </c>
      <c r="AA9" s="298">
        <f t="shared" ref="AA9:AA13" si="8">Y9+I9</f>
        <v>59</v>
      </c>
      <c r="AB9" s="298">
        <f t="shared" ref="AB9:AB13" si="9">Z9+J9</f>
        <v>27</v>
      </c>
      <c r="AC9" s="298">
        <f t="shared" ref="AC9:AC13" si="10">AA9+K9</f>
        <v>65</v>
      </c>
      <c r="AD9" s="298">
        <f t="shared" ref="AD9:AD15" si="11">AB9+L9</f>
        <v>29</v>
      </c>
      <c r="AE9" s="298">
        <f t="shared" ref="AE9:AE15" si="12">AC9+M9</f>
        <v>76</v>
      </c>
      <c r="AF9" s="298">
        <f t="shared" ref="AF9:AF15" si="13">AD9+N9</f>
        <v>34</v>
      </c>
      <c r="AG9" s="2431">
        <f t="shared" ref="AG9:AG15" si="14">O9+AE9</f>
        <v>97</v>
      </c>
      <c r="AH9" s="2431">
        <f t="shared" ref="AH9:AH15" si="15">P9+AF9</f>
        <v>36</v>
      </c>
    </row>
    <row r="10" spans="1:34" s="280" customFormat="1" ht="14.25" customHeight="1" x14ac:dyDescent="0.2">
      <c r="A10" s="2639"/>
      <c r="B10" s="539" t="s">
        <v>74</v>
      </c>
      <c r="C10" s="298"/>
      <c r="D10" s="298"/>
      <c r="E10" s="298"/>
      <c r="F10" s="298"/>
      <c r="G10" s="298"/>
      <c r="H10" s="298"/>
      <c r="I10" s="298"/>
      <c r="J10" s="298"/>
      <c r="K10" s="298"/>
      <c r="L10" s="298"/>
      <c r="M10" s="298"/>
      <c r="N10" s="298"/>
      <c r="O10" s="592">
        <v>8</v>
      </c>
      <c r="P10" s="592">
        <v>4</v>
      </c>
      <c r="S10" s="2700"/>
      <c r="T10" s="537" t="str">
        <f t="shared" si="1"/>
        <v>Psicología Biomédica</v>
      </c>
      <c r="U10" s="298"/>
      <c r="V10" s="298"/>
      <c r="W10" s="298"/>
      <c r="X10" s="298"/>
      <c r="Y10" s="298"/>
      <c r="Z10" s="298"/>
      <c r="AA10" s="298"/>
      <c r="AB10" s="298"/>
      <c r="AC10" s="298"/>
      <c r="AD10" s="298"/>
      <c r="AE10" s="298"/>
      <c r="AF10" s="298"/>
      <c r="AG10" s="2431">
        <f t="shared" si="14"/>
        <v>8</v>
      </c>
      <c r="AH10" s="2431">
        <f t="shared" si="15"/>
        <v>4</v>
      </c>
    </row>
    <row r="11" spans="1:34" s="280" customFormat="1" ht="14.25" customHeight="1" x14ac:dyDescent="0.2">
      <c r="A11" s="2639"/>
      <c r="B11" s="539" t="s">
        <v>1949</v>
      </c>
      <c r="C11" s="298"/>
      <c r="D11" s="298"/>
      <c r="E11" s="298"/>
      <c r="F11" s="298"/>
      <c r="G11" s="298"/>
      <c r="H11" s="298"/>
      <c r="I11" s="298"/>
      <c r="J11" s="298"/>
      <c r="K11" s="298"/>
      <c r="L11" s="298"/>
      <c r="M11" s="298"/>
      <c r="N11" s="298"/>
      <c r="O11" s="592"/>
      <c r="P11" s="592"/>
      <c r="S11" s="2700"/>
      <c r="T11" s="537" t="str">
        <f t="shared" si="1"/>
        <v>Ciencia y Tecnología de los Alimentos</v>
      </c>
      <c r="U11" s="298"/>
      <c r="V11" s="298"/>
      <c r="W11" s="298"/>
      <c r="X11" s="298"/>
      <c r="Y11" s="298"/>
      <c r="Z11" s="298"/>
      <c r="AA11" s="298"/>
      <c r="AB11" s="298"/>
      <c r="AC11" s="298"/>
      <c r="AD11" s="298"/>
      <c r="AE11" s="298"/>
      <c r="AF11" s="298"/>
      <c r="AG11" s="2431"/>
      <c r="AH11" s="2431"/>
    </row>
    <row r="12" spans="1:34" s="280" customFormat="1" ht="15" customHeight="1" x14ac:dyDescent="0.2">
      <c r="A12" s="2639" t="s">
        <v>1207</v>
      </c>
      <c r="B12" s="540" t="s">
        <v>19</v>
      </c>
      <c r="C12" s="298">
        <v>23</v>
      </c>
      <c r="D12" s="298">
        <v>10</v>
      </c>
      <c r="E12" s="298">
        <v>10</v>
      </c>
      <c r="F12" s="298">
        <v>1</v>
      </c>
      <c r="G12" s="298">
        <v>17</v>
      </c>
      <c r="H12" s="298">
        <v>14</v>
      </c>
      <c r="I12" s="298">
        <v>8</v>
      </c>
      <c r="J12" s="298">
        <v>8</v>
      </c>
      <c r="K12" s="298">
        <v>4</v>
      </c>
      <c r="L12" s="298">
        <v>4</v>
      </c>
      <c r="M12" s="298">
        <v>18</v>
      </c>
      <c r="N12" s="298">
        <v>8</v>
      </c>
      <c r="O12" s="592">
        <v>14</v>
      </c>
      <c r="P12" s="592">
        <v>11</v>
      </c>
      <c r="S12" s="2700" t="s">
        <v>1207</v>
      </c>
      <c r="T12" s="537" t="str">
        <f t="shared" si="1"/>
        <v>Políticas Públicas</v>
      </c>
      <c r="U12" s="298">
        <f t="shared" si="2"/>
        <v>23</v>
      </c>
      <c r="V12" s="298">
        <f t="shared" si="3"/>
        <v>10</v>
      </c>
      <c r="W12" s="298">
        <f t="shared" si="4"/>
        <v>33</v>
      </c>
      <c r="X12" s="298">
        <f t="shared" si="5"/>
        <v>11</v>
      </c>
      <c r="Y12" s="298">
        <f t="shared" si="6"/>
        <v>50</v>
      </c>
      <c r="Z12" s="298">
        <f t="shared" si="7"/>
        <v>25</v>
      </c>
      <c r="AA12" s="298">
        <f t="shared" si="8"/>
        <v>58</v>
      </c>
      <c r="AB12" s="298">
        <f t="shared" si="9"/>
        <v>33</v>
      </c>
      <c r="AC12" s="298">
        <f t="shared" si="10"/>
        <v>62</v>
      </c>
      <c r="AD12" s="298">
        <f t="shared" si="11"/>
        <v>37</v>
      </c>
      <c r="AE12" s="298">
        <f t="shared" si="12"/>
        <v>80</v>
      </c>
      <c r="AF12" s="298">
        <f t="shared" si="13"/>
        <v>45</v>
      </c>
      <c r="AG12" s="2431">
        <f t="shared" si="14"/>
        <v>94</v>
      </c>
      <c r="AH12" s="2431">
        <f t="shared" si="15"/>
        <v>56</v>
      </c>
    </row>
    <row r="13" spans="1:34" s="280" customFormat="1" ht="15" customHeight="1" x14ac:dyDescent="0.2">
      <c r="A13" s="2639"/>
      <c r="B13" s="540" t="s">
        <v>22</v>
      </c>
      <c r="C13" s="298"/>
      <c r="D13" s="298"/>
      <c r="E13" s="298"/>
      <c r="F13" s="298"/>
      <c r="G13" s="298">
        <v>2</v>
      </c>
      <c r="H13" s="298">
        <v>5</v>
      </c>
      <c r="I13" s="298">
        <v>4</v>
      </c>
      <c r="J13" s="298">
        <v>2</v>
      </c>
      <c r="K13" s="298">
        <v>5</v>
      </c>
      <c r="L13" s="298">
        <v>7</v>
      </c>
      <c r="M13" s="298">
        <v>9</v>
      </c>
      <c r="N13" s="298">
        <v>6</v>
      </c>
      <c r="O13" s="592">
        <v>4</v>
      </c>
      <c r="P13" s="592">
        <v>3</v>
      </c>
      <c r="S13" s="2700"/>
      <c r="T13" s="537" t="str">
        <f t="shared" si="1"/>
        <v>Arte y Comunicación Digitales</v>
      </c>
      <c r="U13" s="298"/>
      <c r="V13" s="298"/>
      <c r="W13" s="298"/>
      <c r="X13" s="298"/>
      <c r="Y13" s="298">
        <f t="shared" si="6"/>
        <v>2</v>
      </c>
      <c r="Z13" s="298">
        <f t="shared" si="7"/>
        <v>5</v>
      </c>
      <c r="AA13" s="298">
        <f t="shared" si="8"/>
        <v>6</v>
      </c>
      <c r="AB13" s="298">
        <f t="shared" si="9"/>
        <v>7</v>
      </c>
      <c r="AC13" s="298">
        <f t="shared" si="10"/>
        <v>11</v>
      </c>
      <c r="AD13" s="298">
        <f t="shared" si="11"/>
        <v>14</v>
      </c>
      <c r="AE13" s="298">
        <f t="shared" si="12"/>
        <v>20</v>
      </c>
      <c r="AF13" s="298">
        <f t="shared" si="13"/>
        <v>20</v>
      </c>
      <c r="AG13" s="2431">
        <f t="shared" si="14"/>
        <v>24</v>
      </c>
      <c r="AH13" s="2431">
        <f t="shared" si="15"/>
        <v>23</v>
      </c>
    </row>
    <row r="14" spans="1:34" s="280" customFormat="1" ht="30" x14ac:dyDescent="0.2">
      <c r="A14" s="2639"/>
      <c r="B14" s="537" t="s">
        <v>244</v>
      </c>
      <c r="C14" s="298"/>
      <c r="D14" s="298"/>
      <c r="E14" s="298"/>
      <c r="F14" s="298"/>
      <c r="G14" s="298"/>
      <c r="H14" s="298"/>
      <c r="I14" s="298"/>
      <c r="J14" s="298"/>
      <c r="K14" s="298"/>
      <c r="L14" s="298"/>
      <c r="M14" s="298"/>
      <c r="N14" s="298"/>
      <c r="O14" s="592"/>
      <c r="P14" s="592"/>
      <c r="S14" s="2700"/>
      <c r="T14" s="537" t="str">
        <f t="shared" si="1"/>
        <v>Educación y Tecnologías Digitales</v>
      </c>
      <c r="U14" s="298"/>
      <c r="V14" s="298"/>
      <c r="W14" s="298"/>
      <c r="X14" s="298"/>
      <c r="Y14" s="298"/>
      <c r="Z14" s="298"/>
      <c r="AA14" s="298"/>
      <c r="AB14" s="298"/>
      <c r="AC14" s="298"/>
      <c r="AD14" s="298"/>
      <c r="AE14" s="298"/>
      <c r="AF14" s="298"/>
      <c r="AG14" s="2431"/>
      <c r="AH14" s="2431"/>
    </row>
    <row r="15" spans="1:34" s="280" customFormat="1" ht="15" customHeight="1" x14ac:dyDescent="0.2">
      <c r="A15" s="2698" t="s">
        <v>17</v>
      </c>
      <c r="B15" s="2698"/>
      <c r="C15" s="583">
        <f>SUM(C6:C14)</f>
        <v>55</v>
      </c>
      <c r="D15" s="583">
        <f>SUM(D6:D14)</f>
        <v>26</v>
      </c>
      <c r="E15" s="583">
        <f t="shared" ref="E15:F15" si="16">SUM(E6:E14)</f>
        <v>16</v>
      </c>
      <c r="F15" s="583">
        <f t="shared" si="16"/>
        <v>14</v>
      </c>
      <c r="G15" s="583">
        <f t="shared" ref="G15" si="17">SUM(G6:G14)</f>
        <v>47</v>
      </c>
      <c r="H15" s="583">
        <f t="shared" ref="H15" si="18">SUM(H6:H14)</f>
        <v>34</v>
      </c>
      <c r="I15" s="583">
        <f t="shared" ref="I15:N15" si="19">SUM(I6:I14)</f>
        <v>27</v>
      </c>
      <c r="J15" s="583">
        <f t="shared" si="19"/>
        <v>25</v>
      </c>
      <c r="K15" s="583">
        <f t="shared" si="19"/>
        <v>21</v>
      </c>
      <c r="L15" s="583">
        <f t="shared" si="19"/>
        <v>23</v>
      </c>
      <c r="M15" s="583">
        <f t="shared" si="19"/>
        <v>45</v>
      </c>
      <c r="N15" s="583">
        <f t="shared" si="19"/>
        <v>27</v>
      </c>
      <c r="O15" s="2424">
        <f t="shared" ref="O15:P15" si="20">SUM(O6:O14)</f>
        <v>51</v>
      </c>
      <c r="P15" s="2424">
        <f t="shared" si="20"/>
        <v>25</v>
      </c>
      <c r="S15" s="2699" t="s">
        <v>1485</v>
      </c>
      <c r="T15" s="2699"/>
      <c r="U15" s="298">
        <f>SUM(U6:U14)</f>
        <v>55</v>
      </c>
      <c r="V15" s="298">
        <f>SUM(V6:V14)</f>
        <v>26</v>
      </c>
      <c r="W15" s="298">
        <f t="shared" si="4"/>
        <v>71</v>
      </c>
      <c r="X15" s="298">
        <f t="shared" si="5"/>
        <v>40</v>
      </c>
      <c r="Y15" s="298">
        <f t="shared" si="6"/>
        <v>118</v>
      </c>
      <c r="Z15" s="298">
        <f t="shared" si="7"/>
        <v>74</v>
      </c>
      <c r="AA15" s="298">
        <f t="shared" ref="AA15" si="21">Y15+I15</f>
        <v>145</v>
      </c>
      <c r="AB15" s="298">
        <f t="shared" ref="AB15" si="22">Z15+J15</f>
        <v>99</v>
      </c>
      <c r="AC15" s="298">
        <f>AA15+K15</f>
        <v>166</v>
      </c>
      <c r="AD15" s="298">
        <f t="shared" si="11"/>
        <v>122</v>
      </c>
      <c r="AE15" s="298">
        <f t="shared" si="12"/>
        <v>211</v>
      </c>
      <c r="AF15" s="298">
        <f t="shared" si="13"/>
        <v>149</v>
      </c>
      <c r="AG15" s="2431">
        <f t="shared" si="14"/>
        <v>262</v>
      </c>
      <c r="AH15" s="2431">
        <f t="shared" si="15"/>
        <v>174</v>
      </c>
    </row>
    <row r="16" spans="1:34" s="280" customFormat="1" ht="15.75" customHeight="1" x14ac:dyDescent="0.2">
      <c r="A16" s="446" t="str">
        <f>'Bajas por sexo'!A5</f>
        <v>Fuente: Elaborado con base en el Archivo General de Alumnos, Dirección de Sistemas Escolares, Departamento de Registro Escolar. Octava semana del trimestre 21-Otoño.</v>
      </c>
      <c r="C16" s="284"/>
      <c r="S16" s="2699" t="s">
        <v>706</v>
      </c>
      <c r="T16" s="2699"/>
      <c r="U16" s="2707">
        <f>AG15+AH15</f>
        <v>436</v>
      </c>
      <c r="V16" s="2708"/>
      <c r="W16" s="2708"/>
      <c r="X16" s="2708"/>
      <c r="Y16" s="2708"/>
      <c r="Z16" s="2708"/>
      <c r="AA16" s="2708"/>
      <c r="AB16" s="2708"/>
      <c r="AC16" s="2708"/>
      <c r="AD16" s="2708"/>
      <c r="AE16" s="2708"/>
      <c r="AF16" s="2708"/>
      <c r="AG16" s="2708"/>
      <c r="AH16" s="2709"/>
    </row>
    <row r="17" spans="1:34" s="280" customFormat="1" ht="15.75" customHeight="1" x14ac:dyDescent="0.2">
      <c r="A17" s="446" t="s">
        <v>1963</v>
      </c>
      <c r="C17" s="284"/>
      <c r="U17" s="284"/>
    </row>
    <row r="18" spans="1:34" s="280" customFormat="1" ht="15.75" customHeight="1" x14ac:dyDescent="0.2">
      <c r="A18" s="280" t="s">
        <v>6033</v>
      </c>
      <c r="C18" s="284"/>
      <c r="U18" s="284"/>
    </row>
    <row r="19" spans="1:34" s="1160" customFormat="1" ht="15.75" x14ac:dyDescent="0.2">
      <c r="A19" s="39"/>
      <c r="B19" s="39"/>
      <c r="C19" s="579">
        <v>2011</v>
      </c>
      <c r="D19" s="579">
        <v>2012</v>
      </c>
      <c r="E19" s="579">
        <v>2013</v>
      </c>
      <c r="F19" s="579">
        <v>2014</v>
      </c>
      <c r="G19" s="579">
        <v>2015</v>
      </c>
      <c r="H19" s="579">
        <v>2016</v>
      </c>
      <c r="I19" s="579">
        <v>2017</v>
      </c>
      <c r="J19" s="579">
        <v>2018</v>
      </c>
      <c r="K19" s="579">
        <v>2019</v>
      </c>
      <c r="L19" s="579">
        <v>2020</v>
      </c>
      <c r="M19" s="579">
        <v>2021</v>
      </c>
      <c r="N19" s="825"/>
      <c r="O19" s="825"/>
      <c r="P19" s="825"/>
      <c r="R19" s="116"/>
      <c r="S19" s="39"/>
      <c r="T19" s="39"/>
      <c r="U19" s="579">
        <v>2011</v>
      </c>
      <c r="V19" s="579">
        <v>2012</v>
      </c>
      <c r="W19" s="579">
        <v>2013</v>
      </c>
      <c r="X19" s="579">
        <v>2014</v>
      </c>
      <c r="Y19" s="579">
        <v>2015</v>
      </c>
      <c r="Z19" s="579">
        <v>2016</v>
      </c>
      <c r="AA19" s="579">
        <v>2017</v>
      </c>
      <c r="AB19" s="579">
        <v>2018</v>
      </c>
      <c r="AC19" s="579">
        <v>2019</v>
      </c>
      <c r="AD19" s="579">
        <v>2020</v>
      </c>
      <c r="AE19" s="579">
        <v>2021</v>
      </c>
      <c r="AF19" s="825"/>
      <c r="AG19" s="825"/>
      <c r="AH19" s="825"/>
    </row>
    <row r="20" spans="1:34" s="280" customFormat="1" ht="15" customHeight="1" x14ac:dyDescent="0.25">
      <c r="A20" s="2702" t="s">
        <v>16</v>
      </c>
      <c r="B20" s="1156" t="s">
        <v>8</v>
      </c>
      <c r="C20" s="310"/>
      <c r="D20" s="310"/>
      <c r="E20" s="310"/>
      <c r="F20" s="310"/>
      <c r="G20" s="310">
        <f>C15+D15</f>
        <v>81</v>
      </c>
      <c r="H20" s="310">
        <f>E15+F15</f>
        <v>30</v>
      </c>
      <c r="I20" s="310">
        <f>G15+H15</f>
        <v>81</v>
      </c>
      <c r="J20" s="310">
        <f>I15+J15</f>
        <v>52</v>
      </c>
      <c r="K20" s="310">
        <f>K15+L15</f>
        <v>44</v>
      </c>
      <c r="L20" s="310">
        <f>M15+N15</f>
        <v>72</v>
      </c>
      <c r="M20" s="310">
        <f>O15+P15</f>
        <v>76</v>
      </c>
      <c r="N20" s="226"/>
      <c r="O20" s="226"/>
      <c r="P20" s="226"/>
      <c r="R20" s="226"/>
      <c r="S20" s="2701" t="s">
        <v>16</v>
      </c>
      <c r="T20" s="1156" t="s">
        <v>8</v>
      </c>
      <c r="U20" s="310"/>
      <c r="V20" s="310"/>
      <c r="W20" s="310"/>
      <c r="X20" s="310"/>
      <c r="Y20" s="310">
        <f>U15+V15</f>
        <v>81</v>
      </c>
      <c r="Z20" s="310">
        <f>W15+X15</f>
        <v>111</v>
      </c>
      <c r="AA20" s="310">
        <f>Y15+Z15</f>
        <v>192</v>
      </c>
      <c r="AB20" s="310">
        <f>AA15+AB15</f>
        <v>244</v>
      </c>
      <c r="AC20" s="310">
        <f>AC15+AD15</f>
        <v>288</v>
      </c>
      <c r="AD20" s="310">
        <f>AE15+AF15</f>
        <v>360</v>
      </c>
      <c r="AE20" s="310">
        <f>AG15+AH15</f>
        <v>436</v>
      </c>
      <c r="AF20" s="226"/>
      <c r="AG20" s="226"/>
      <c r="AH20" s="226"/>
    </row>
    <row r="21" spans="1:34" s="280" customFormat="1" ht="15" customHeight="1" x14ac:dyDescent="0.25">
      <c r="A21" s="2702"/>
      <c r="B21" s="1156" t="s">
        <v>57</v>
      </c>
      <c r="C21" s="310">
        <v>3</v>
      </c>
      <c r="D21" s="310">
        <v>3</v>
      </c>
      <c r="E21" s="310">
        <v>4</v>
      </c>
      <c r="F21" s="310">
        <v>4</v>
      </c>
      <c r="G21" s="310">
        <v>4</v>
      </c>
      <c r="H21" s="310">
        <v>4</v>
      </c>
      <c r="I21" s="310">
        <v>4</v>
      </c>
      <c r="J21" s="310">
        <v>4</v>
      </c>
      <c r="K21" s="310">
        <v>4</v>
      </c>
      <c r="L21" s="310">
        <v>4</v>
      </c>
      <c r="M21" s="310">
        <v>5</v>
      </c>
      <c r="N21" s="226"/>
      <c r="O21" s="226"/>
      <c r="P21" s="226"/>
      <c r="R21" s="226"/>
      <c r="S21" s="2701"/>
      <c r="T21" s="1156" t="s">
        <v>57</v>
      </c>
      <c r="U21" s="310">
        <v>3</v>
      </c>
      <c r="V21" s="310">
        <v>3</v>
      </c>
      <c r="W21" s="310">
        <v>4</v>
      </c>
      <c r="X21" s="310">
        <v>4</v>
      </c>
      <c r="Y21" s="310">
        <v>4</v>
      </c>
      <c r="Z21" s="310">
        <v>4</v>
      </c>
      <c r="AA21" s="310">
        <f>I21</f>
        <v>4</v>
      </c>
      <c r="AB21" s="310">
        <v>4</v>
      </c>
      <c r="AC21" s="310">
        <v>4</v>
      </c>
      <c r="AD21" s="310">
        <v>4</v>
      </c>
      <c r="AE21" s="310">
        <v>5</v>
      </c>
      <c r="AF21" s="226"/>
      <c r="AG21" s="226"/>
      <c r="AH21" s="226"/>
    </row>
    <row r="22" spans="1:34" s="280" customFormat="1" ht="15" customHeight="1" x14ac:dyDescent="0.25">
      <c r="A22" s="2702"/>
      <c r="B22" s="1156" t="s">
        <v>56</v>
      </c>
      <c r="C22" s="310">
        <f t="shared" ref="C22:F22" si="23">C20/C21</f>
        <v>0</v>
      </c>
      <c r="D22" s="310">
        <f t="shared" si="23"/>
        <v>0</v>
      </c>
      <c r="E22" s="310">
        <f t="shared" si="23"/>
        <v>0</v>
      </c>
      <c r="F22" s="310">
        <f t="shared" si="23"/>
        <v>0</v>
      </c>
      <c r="G22" s="310">
        <f t="shared" ref="G22:L22" si="24">G20/G21</f>
        <v>20.25</v>
      </c>
      <c r="H22" s="310">
        <f t="shared" si="24"/>
        <v>7.5</v>
      </c>
      <c r="I22" s="310">
        <f t="shared" si="24"/>
        <v>20.25</v>
      </c>
      <c r="J22" s="310">
        <f t="shared" si="24"/>
        <v>13</v>
      </c>
      <c r="K22" s="310">
        <f t="shared" si="24"/>
        <v>11</v>
      </c>
      <c r="L22" s="310">
        <f t="shared" si="24"/>
        <v>18</v>
      </c>
      <c r="M22" s="310">
        <f>M20/M21</f>
        <v>15.2</v>
      </c>
      <c r="N22" s="226"/>
      <c r="O22" s="226"/>
      <c r="P22" s="226"/>
      <c r="R22" s="226"/>
      <c r="S22" s="2701"/>
      <c r="T22" s="1156" t="s">
        <v>56</v>
      </c>
      <c r="U22" s="310">
        <f t="shared" ref="U22:Y22" si="25">U20/U21</f>
        <v>0</v>
      </c>
      <c r="V22" s="310">
        <f t="shared" si="25"/>
        <v>0</v>
      </c>
      <c r="W22" s="310">
        <f t="shared" si="25"/>
        <v>0</v>
      </c>
      <c r="X22" s="310">
        <f t="shared" si="25"/>
        <v>0</v>
      </c>
      <c r="Y22" s="310">
        <f t="shared" si="25"/>
        <v>20.25</v>
      </c>
      <c r="Z22" s="310">
        <f t="shared" ref="Z22:AE22" si="26">Z20/Z21</f>
        <v>27.75</v>
      </c>
      <c r="AA22" s="310">
        <f t="shared" si="26"/>
        <v>48</v>
      </c>
      <c r="AB22" s="310">
        <f t="shared" si="26"/>
        <v>61</v>
      </c>
      <c r="AC22" s="310">
        <f t="shared" si="26"/>
        <v>72</v>
      </c>
      <c r="AD22" s="310">
        <f t="shared" si="26"/>
        <v>90</v>
      </c>
      <c r="AE22" s="310">
        <f t="shared" si="26"/>
        <v>87.2</v>
      </c>
      <c r="AF22" s="226"/>
      <c r="AG22" s="226"/>
      <c r="AH22" s="226"/>
    </row>
    <row r="23" spans="1:34" s="280" customFormat="1" ht="15" customHeight="1" x14ac:dyDescent="0.2">
      <c r="A23" s="135" t="s">
        <v>2041</v>
      </c>
      <c r="C23" s="284"/>
      <c r="D23" s="284"/>
      <c r="E23" s="284"/>
      <c r="F23" s="284"/>
      <c r="G23" s="284"/>
      <c r="U23" s="284"/>
      <c r="V23" s="284"/>
      <c r="W23" s="284"/>
      <c r="X23" s="284"/>
      <c r="Y23" s="284"/>
    </row>
    <row r="24" spans="1:34" s="151" customFormat="1" ht="15" x14ac:dyDescent="0.2">
      <c r="A24" s="14"/>
    </row>
  </sheetData>
  <sheetProtection algorithmName="SHA-512" hashValue="haK/xaIekdgMNwrqNeBuMdYzW83fuQmDnVmJYwZ/kGj33R9sbGPVE8c4fgwTO0ERyBpqnZhtvtGREl32T9Fb7w==" saltValue="vcgrr/SemUN3XmYKi7u0Ow==" spinCount="100000" sheet="1" objects="1" scenarios="1"/>
  <mergeCells count="32">
    <mergeCell ref="U16:AH16"/>
    <mergeCell ref="Y4:Z4"/>
    <mergeCell ref="AE4:AF4"/>
    <mergeCell ref="AC4:AD4"/>
    <mergeCell ref="AA4:AB4"/>
    <mergeCell ref="T4:T5"/>
    <mergeCell ref="C3:P3"/>
    <mergeCell ref="AG4:AH4"/>
    <mergeCell ref="U3:AH3"/>
    <mergeCell ref="U4:V4"/>
    <mergeCell ref="W4:X4"/>
    <mergeCell ref="S20:S22"/>
    <mergeCell ref="A4:A5"/>
    <mergeCell ref="B4:B5"/>
    <mergeCell ref="C4:D4"/>
    <mergeCell ref="E4:F4"/>
    <mergeCell ref="A20:A22"/>
    <mergeCell ref="G4:H4"/>
    <mergeCell ref="A6:A8"/>
    <mergeCell ref="A9:A11"/>
    <mergeCell ref="I4:J4"/>
    <mergeCell ref="K4:L4"/>
    <mergeCell ref="O4:P4"/>
    <mergeCell ref="A12:A14"/>
    <mergeCell ref="M4:N4"/>
    <mergeCell ref="S4:S5"/>
    <mergeCell ref="S16:T16"/>
    <mergeCell ref="A15:B15"/>
    <mergeCell ref="S15:T15"/>
    <mergeCell ref="S6:S8"/>
    <mergeCell ref="S9:S11"/>
    <mergeCell ref="S12:S14"/>
  </mergeCells>
  <hyperlinks>
    <hyperlink ref="A1" location="Índice!A1" display="ÍNDICE"/>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H128"/>
  <sheetViews>
    <sheetView showGridLines="0" zoomScaleNormal="100" workbookViewId="0">
      <selection activeCell="V34" sqref="V34"/>
    </sheetView>
  </sheetViews>
  <sheetFormatPr baseColWidth="10" defaultColWidth="11.42578125" defaultRowHeight="15" x14ac:dyDescent="0.25"/>
  <cols>
    <col min="1" max="1" width="19.5703125" style="2432" customWidth="1"/>
    <col min="2" max="2" width="8.5703125" style="2432" bestFit="1" customWidth="1"/>
    <col min="3" max="3" width="7.28515625" style="2432" bestFit="1" customWidth="1"/>
    <col min="4" max="4" width="10.7109375" style="2432" bestFit="1" customWidth="1"/>
    <col min="5" max="5" width="3" style="2432" bestFit="1" customWidth="1"/>
    <col min="6" max="6" width="4.140625" style="2432" bestFit="1" customWidth="1"/>
    <col min="7" max="7" width="9.5703125" style="2432" customWidth="1"/>
    <col min="8" max="8" width="5" style="2432" customWidth="1"/>
    <col min="9" max="9" width="4.5703125" style="2432" customWidth="1"/>
    <col min="10" max="10" width="5.42578125" style="2432" bestFit="1" customWidth="1"/>
    <col min="11" max="11" width="8.28515625" style="2432" customWidth="1"/>
    <col min="12" max="13" width="6" style="2432" bestFit="1" customWidth="1"/>
    <col min="14" max="14" width="9" style="2432" bestFit="1" customWidth="1"/>
    <col min="15" max="15" width="3" style="2432" bestFit="1" customWidth="1"/>
    <col min="16" max="16" width="2.85546875" style="2432" bestFit="1" customWidth="1"/>
    <col min="17" max="17" width="6.5703125" style="2432" customWidth="1"/>
    <col min="18" max="18" width="5.5703125" style="2432" bestFit="1" customWidth="1"/>
    <col min="19" max="19" width="7.140625" style="2432" customWidth="1"/>
    <col min="20" max="20" width="11.42578125" style="2432"/>
    <col min="21" max="21" width="13.42578125" style="2432" customWidth="1"/>
    <col min="22" max="22" width="8.85546875" style="2432" bestFit="1" customWidth="1"/>
    <col min="23" max="23" width="7.28515625" style="2432" customWidth="1"/>
    <col min="24" max="24" width="5.5703125" style="2432" customWidth="1"/>
    <col min="25" max="25" width="6" style="2432" customWidth="1"/>
    <col min="26" max="26" width="12.85546875" style="2432" customWidth="1"/>
    <col min="27" max="27" width="11.42578125" style="2432" customWidth="1"/>
    <col min="28" max="28" width="5.7109375" style="2432" customWidth="1"/>
    <col min="29" max="29" width="4.5703125" style="2432" customWidth="1"/>
    <col min="30" max="30" width="5.7109375" style="2432" customWidth="1"/>
    <col min="31" max="31" width="5.5703125" style="2432" customWidth="1"/>
    <col min="32" max="32" width="7.28515625" style="2432" customWidth="1"/>
    <col min="33" max="33" width="4.85546875" style="2432" bestFit="1" customWidth="1"/>
    <col min="34" max="34" width="5.7109375" style="2432" bestFit="1" customWidth="1"/>
    <col min="35" max="16384" width="11.42578125" style="2432"/>
  </cols>
  <sheetData>
    <row r="1" spans="1:34" x14ac:dyDescent="0.25">
      <c r="A1" s="208" t="s">
        <v>1177</v>
      </c>
    </row>
    <row r="2" spans="1:34" ht="18.75" x14ac:dyDescent="0.25">
      <c r="A2" s="383" t="s">
        <v>3455</v>
      </c>
    </row>
    <row r="3" spans="1:34" x14ac:dyDescent="0.25">
      <c r="A3" s="2591" t="s">
        <v>6084</v>
      </c>
    </row>
    <row r="4" spans="1:34" x14ac:dyDescent="0.25">
      <c r="A4" s="2432" t="s">
        <v>2351</v>
      </c>
    </row>
    <row r="5" spans="1:34" x14ac:dyDescent="0.25">
      <c r="A5" s="2432" t="s">
        <v>2352</v>
      </c>
    </row>
    <row r="6" spans="1:34" x14ac:dyDescent="0.25">
      <c r="D6" s="2710" t="s">
        <v>38</v>
      </c>
      <c r="E6" s="2710"/>
      <c r="F6" s="2710"/>
      <c r="G6" s="2710"/>
      <c r="H6" s="2710"/>
      <c r="I6" s="2710"/>
      <c r="J6" s="2710"/>
      <c r="K6" s="2710" t="s">
        <v>2326</v>
      </c>
      <c r="L6" s="2710"/>
      <c r="M6" s="2710"/>
      <c r="N6" s="2710"/>
      <c r="O6" s="2710"/>
      <c r="P6" s="2710"/>
      <c r="Q6" s="2710"/>
    </row>
    <row r="7" spans="1:34" x14ac:dyDescent="0.25">
      <c r="A7" s="2433"/>
      <c r="B7" s="2433"/>
      <c r="C7" s="2433"/>
      <c r="D7" s="2710" t="s">
        <v>2327</v>
      </c>
      <c r="E7" s="2710"/>
      <c r="F7" s="2710"/>
      <c r="G7" s="2710"/>
      <c r="H7" s="2710"/>
      <c r="I7" s="2710"/>
      <c r="J7" s="2710"/>
      <c r="K7" s="2710" t="s">
        <v>2328</v>
      </c>
      <c r="L7" s="2710"/>
      <c r="M7" s="2710"/>
      <c r="N7" s="2710"/>
      <c r="O7" s="2710"/>
      <c r="P7" s="2710"/>
      <c r="Q7" s="2710"/>
      <c r="R7" s="2434"/>
      <c r="S7" s="2433"/>
    </row>
    <row r="8" spans="1:34" x14ac:dyDescent="0.25">
      <c r="A8" s="2435" t="s">
        <v>2329</v>
      </c>
      <c r="B8" s="2435" t="s">
        <v>268</v>
      </c>
      <c r="C8" s="2435" t="s">
        <v>35</v>
      </c>
      <c r="D8" s="2435" t="s">
        <v>1862</v>
      </c>
      <c r="E8" s="2435" t="s">
        <v>1186</v>
      </c>
      <c r="F8" s="2435" t="s">
        <v>277</v>
      </c>
      <c r="G8" s="2435" t="s">
        <v>1863</v>
      </c>
      <c r="H8" s="2435" t="s">
        <v>1186</v>
      </c>
      <c r="I8" s="2435" t="s">
        <v>277</v>
      </c>
      <c r="J8" s="2435" t="s">
        <v>8</v>
      </c>
      <c r="K8" s="2435" t="s">
        <v>2330</v>
      </c>
      <c r="L8" s="2435" t="s">
        <v>1186</v>
      </c>
      <c r="M8" s="2435" t="s">
        <v>277</v>
      </c>
      <c r="N8" s="2435" t="s">
        <v>2331</v>
      </c>
      <c r="O8" s="2435" t="s">
        <v>1186</v>
      </c>
      <c r="P8" s="2435" t="s">
        <v>277</v>
      </c>
      <c r="Q8" s="2435" t="s">
        <v>8</v>
      </c>
      <c r="R8" s="2435" t="s">
        <v>1892</v>
      </c>
      <c r="S8" s="2436" t="s">
        <v>1864</v>
      </c>
    </row>
    <row r="9" spans="1:34" x14ac:dyDescent="0.25">
      <c r="A9" s="2711" t="s">
        <v>1865</v>
      </c>
      <c r="B9" s="2437" t="s">
        <v>1205</v>
      </c>
      <c r="C9" s="2438" t="s">
        <v>690</v>
      </c>
      <c r="D9" s="2439">
        <v>3</v>
      </c>
      <c r="E9" s="2439">
        <v>1</v>
      </c>
      <c r="F9" s="2439">
        <v>2</v>
      </c>
      <c r="G9" s="2439">
        <v>5</v>
      </c>
      <c r="H9" s="2439">
        <v>2</v>
      </c>
      <c r="I9" s="2439">
        <v>3</v>
      </c>
      <c r="J9" s="2440">
        <f>D9+G9</f>
        <v>8</v>
      </c>
      <c r="K9" s="2439">
        <v>26</v>
      </c>
      <c r="L9" s="2439">
        <v>17</v>
      </c>
      <c r="M9" s="2439">
        <v>9</v>
      </c>
      <c r="N9" s="2439">
        <v>0</v>
      </c>
      <c r="O9" s="2439">
        <v>0</v>
      </c>
      <c r="P9" s="2439">
        <v>0</v>
      </c>
      <c r="Q9" s="2440">
        <f>K9+N9</f>
        <v>26</v>
      </c>
      <c r="R9" s="2439">
        <v>12</v>
      </c>
      <c r="S9" s="2441">
        <f>(D9+G9)/(K9+N9)</f>
        <v>0.30769230769230771</v>
      </c>
    </row>
    <row r="10" spans="1:34" x14ac:dyDescent="0.25">
      <c r="A10" s="2711"/>
      <c r="B10" s="2437" t="s">
        <v>1207</v>
      </c>
      <c r="C10" s="2438" t="s">
        <v>225</v>
      </c>
      <c r="D10" s="2439">
        <v>9</v>
      </c>
      <c r="E10" s="2439">
        <v>4</v>
      </c>
      <c r="F10" s="2439">
        <v>5</v>
      </c>
      <c r="G10" s="2439">
        <v>1</v>
      </c>
      <c r="H10" s="2439">
        <v>1</v>
      </c>
      <c r="I10" s="2439">
        <v>0</v>
      </c>
      <c r="J10" s="2440">
        <f t="shared" ref="J10:J11" si="0">D10+G10</f>
        <v>10</v>
      </c>
      <c r="K10" s="2439">
        <v>28</v>
      </c>
      <c r="L10" s="2439">
        <v>13</v>
      </c>
      <c r="M10" s="2439">
        <v>15</v>
      </c>
      <c r="N10" s="2439">
        <v>1</v>
      </c>
      <c r="O10" s="2439">
        <v>0</v>
      </c>
      <c r="P10" s="2439">
        <v>1</v>
      </c>
      <c r="Q10" s="2440">
        <f t="shared" ref="Q10:Q11" si="1">K10+N10</f>
        <v>29</v>
      </c>
      <c r="R10" s="2439">
        <v>12</v>
      </c>
      <c r="S10" s="2441">
        <f t="shared" ref="S10:S32" si="2">(D10+G10)/(K10+N10)</f>
        <v>0.34482758620689657</v>
      </c>
    </row>
    <row r="11" spans="1:34" x14ac:dyDescent="0.25">
      <c r="A11" s="2711"/>
      <c r="B11" s="2437" t="s">
        <v>1206</v>
      </c>
      <c r="C11" s="2438" t="s">
        <v>692</v>
      </c>
      <c r="D11" s="2439">
        <v>7</v>
      </c>
      <c r="E11" s="2439">
        <v>1</v>
      </c>
      <c r="F11" s="2439">
        <v>6</v>
      </c>
      <c r="G11" s="2439">
        <v>2</v>
      </c>
      <c r="H11" s="2439">
        <v>0</v>
      </c>
      <c r="I11" s="2439">
        <v>2</v>
      </c>
      <c r="J11" s="2440">
        <f t="shared" si="0"/>
        <v>9</v>
      </c>
      <c r="K11" s="2439">
        <v>29</v>
      </c>
      <c r="L11" s="2439">
        <v>10</v>
      </c>
      <c r="M11" s="2439">
        <v>19</v>
      </c>
      <c r="N11" s="2439">
        <v>1</v>
      </c>
      <c r="O11" s="2439">
        <v>0</v>
      </c>
      <c r="P11" s="2439">
        <v>1</v>
      </c>
      <c r="Q11" s="2440">
        <f t="shared" si="1"/>
        <v>30</v>
      </c>
      <c r="R11" s="2439">
        <v>12</v>
      </c>
      <c r="S11" s="2441">
        <f t="shared" si="2"/>
        <v>0.3</v>
      </c>
    </row>
    <row r="12" spans="1:34" x14ac:dyDescent="0.25">
      <c r="A12" s="2712" t="s">
        <v>363</v>
      </c>
      <c r="B12" s="2712"/>
      <c r="C12" s="2712"/>
      <c r="D12" s="2442">
        <f>SUM(D9:D11)</f>
        <v>19</v>
      </c>
      <c r="E12" s="2442">
        <f t="shared" ref="E12:J12" si="3">SUM(E9:E11)</f>
        <v>6</v>
      </c>
      <c r="F12" s="2442">
        <f t="shared" si="3"/>
        <v>13</v>
      </c>
      <c r="G12" s="2442">
        <f t="shared" si="3"/>
        <v>8</v>
      </c>
      <c r="H12" s="2442">
        <f t="shared" si="3"/>
        <v>3</v>
      </c>
      <c r="I12" s="2442">
        <f t="shared" si="3"/>
        <v>5</v>
      </c>
      <c r="J12" s="2443">
        <f t="shared" si="3"/>
        <v>27</v>
      </c>
      <c r="K12" s="2442">
        <f>SUM(K9:K11)</f>
        <v>83</v>
      </c>
      <c r="L12" s="2442">
        <f t="shared" ref="L12:Q12" si="4">SUM(L9:L11)</f>
        <v>40</v>
      </c>
      <c r="M12" s="2442">
        <f t="shared" si="4"/>
        <v>43</v>
      </c>
      <c r="N12" s="2442">
        <f t="shared" si="4"/>
        <v>2</v>
      </c>
      <c r="O12" s="2442">
        <f t="shared" si="4"/>
        <v>0</v>
      </c>
      <c r="P12" s="2442">
        <f t="shared" si="4"/>
        <v>2</v>
      </c>
      <c r="Q12" s="2443">
        <f t="shared" si="4"/>
        <v>85</v>
      </c>
      <c r="R12" s="2442">
        <v>12</v>
      </c>
      <c r="S12" s="2444">
        <f>J12/Q12</f>
        <v>0.31764705882352939</v>
      </c>
    </row>
    <row r="13" spans="1:34" s="2445" customFormat="1" x14ac:dyDescent="0.25">
      <c r="A13" s="2435" t="s">
        <v>2329</v>
      </c>
      <c r="B13" s="2435" t="s">
        <v>268</v>
      </c>
      <c r="C13" s="2435" t="s">
        <v>35</v>
      </c>
      <c r="D13" s="2710" t="s">
        <v>2332</v>
      </c>
      <c r="E13" s="2710"/>
      <c r="F13" s="2710"/>
      <c r="G13" s="2710"/>
      <c r="H13" s="2710"/>
      <c r="I13" s="2710"/>
      <c r="J13" s="2710"/>
      <c r="K13" s="2710" t="s">
        <v>2333</v>
      </c>
      <c r="L13" s="2710"/>
      <c r="M13" s="2710"/>
      <c r="N13" s="2710"/>
      <c r="O13" s="2710"/>
      <c r="P13" s="2710"/>
      <c r="Q13" s="2710"/>
      <c r="R13" s="2710" t="s">
        <v>1864</v>
      </c>
      <c r="S13" s="2710"/>
    </row>
    <row r="14" spans="1:34" x14ac:dyDescent="0.25">
      <c r="A14" s="2711" t="s">
        <v>1866</v>
      </c>
      <c r="B14" s="2437" t="s">
        <v>1205</v>
      </c>
      <c r="C14" s="2438" t="s">
        <v>690</v>
      </c>
      <c r="D14" s="2439">
        <v>6</v>
      </c>
      <c r="E14" s="2439">
        <v>4</v>
      </c>
      <c r="F14" s="2439">
        <v>2</v>
      </c>
      <c r="G14" s="2439">
        <v>2</v>
      </c>
      <c r="H14" s="2439">
        <v>0</v>
      </c>
      <c r="I14" s="2439">
        <v>2</v>
      </c>
      <c r="J14" s="2440">
        <f>D14+G14</f>
        <v>8</v>
      </c>
      <c r="K14" s="2439">
        <v>32</v>
      </c>
      <c r="L14" s="2439">
        <v>21</v>
      </c>
      <c r="M14" s="2439">
        <v>11</v>
      </c>
      <c r="N14" s="2439">
        <v>1</v>
      </c>
      <c r="O14" s="2439">
        <v>1</v>
      </c>
      <c r="P14" s="2439">
        <v>0</v>
      </c>
      <c r="Q14" s="2440">
        <f>K14+N14</f>
        <v>33</v>
      </c>
      <c r="R14" s="2439">
        <v>12</v>
      </c>
      <c r="S14" s="2441">
        <f>(D14+G14)/(K14+N14)</f>
        <v>0.24242424242424243</v>
      </c>
      <c r="T14" s="2446"/>
    </row>
    <row r="15" spans="1:34" x14ac:dyDescent="0.25">
      <c r="A15" s="2711"/>
      <c r="B15" s="2437" t="s">
        <v>1207</v>
      </c>
      <c r="C15" s="2438" t="s">
        <v>225</v>
      </c>
      <c r="D15" s="2439">
        <v>8</v>
      </c>
      <c r="E15" s="2439">
        <v>1</v>
      </c>
      <c r="F15" s="2439">
        <v>7</v>
      </c>
      <c r="G15" s="2439">
        <v>6</v>
      </c>
      <c r="H15" s="2439">
        <v>1</v>
      </c>
      <c r="I15" s="2439">
        <v>5</v>
      </c>
      <c r="J15" s="2440">
        <f t="shared" ref="J15:J16" si="5">D15+G15</f>
        <v>14</v>
      </c>
      <c r="K15" s="2439">
        <v>29</v>
      </c>
      <c r="L15" s="2439">
        <v>10</v>
      </c>
      <c r="M15" s="2439">
        <v>19</v>
      </c>
      <c r="N15" s="2439">
        <v>0</v>
      </c>
      <c r="O15" s="2439">
        <v>0</v>
      </c>
      <c r="P15" s="2439">
        <v>0</v>
      </c>
      <c r="Q15" s="2440">
        <f t="shared" ref="Q15:Q16" si="6">K15+N15</f>
        <v>29</v>
      </c>
      <c r="R15" s="2439">
        <v>12</v>
      </c>
      <c r="S15" s="2441">
        <f>(D15+G15)/(K15+N15)</f>
        <v>0.48275862068965519</v>
      </c>
      <c r="V15" s="2447" t="s">
        <v>1886</v>
      </c>
      <c r="W15" s="2447" t="s">
        <v>1887</v>
      </c>
      <c r="X15" s="2447" t="s">
        <v>1888</v>
      </c>
      <c r="Y15" s="2447" t="s">
        <v>1889</v>
      </c>
      <c r="Z15" s="2447" t="s">
        <v>1890</v>
      </c>
      <c r="AA15" s="2447" t="s">
        <v>2353</v>
      </c>
      <c r="AB15" s="2447" t="s">
        <v>2354</v>
      </c>
      <c r="AC15" s="2447" t="s">
        <v>2728</v>
      </c>
      <c r="AD15" s="2447" t="s">
        <v>2729</v>
      </c>
      <c r="AE15" s="2437" t="s">
        <v>3447</v>
      </c>
      <c r="AF15" s="2437" t="s">
        <v>3448</v>
      </c>
      <c r="AG15" s="2437" t="s">
        <v>6035</v>
      </c>
      <c r="AH15" s="2437" t="s">
        <v>6036</v>
      </c>
    </row>
    <row r="16" spans="1:34" x14ac:dyDescent="0.25">
      <c r="A16" s="2711"/>
      <c r="B16" s="2437" t="s">
        <v>1206</v>
      </c>
      <c r="C16" s="2438" t="s">
        <v>692</v>
      </c>
      <c r="D16" s="2439">
        <v>8</v>
      </c>
      <c r="E16" s="2439">
        <v>0</v>
      </c>
      <c r="F16" s="2439">
        <v>8</v>
      </c>
      <c r="G16" s="2439">
        <v>3</v>
      </c>
      <c r="H16" s="2439">
        <v>0</v>
      </c>
      <c r="I16" s="2439">
        <v>3</v>
      </c>
      <c r="J16" s="2440">
        <f t="shared" si="5"/>
        <v>11</v>
      </c>
      <c r="K16" s="2439">
        <v>26</v>
      </c>
      <c r="L16" s="2439">
        <v>7</v>
      </c>
      <c r="M16" s="2439">
        <v>19</v>
      </c>
      <c r="N16" s="2439">
        <v>0</v>
      </c>
      <c r="O16" s="2439">
        <v>0</v>
      </c>
      <c r="P16" s="2439">
        <v>0</v>
      </c>
      <c r="Q16" s="2440">
        <f t="shared" si="6"/>
        <v>26</v>
      </c>
      <c r="R16" s="2439">
        <v>12</v>
      </c>
      <c r="S16" s="2448">
        <f>(D16+G16)/(K16+N16)</f>
        <v>0.42307692307692307</v>
      </c>
      <c r="U16" s="2438" t="s">
        <v>690</v>
      </c>
      <c r="V16" s="2449">
        <v>0.30769230769230771</v>
      </c>
      <c r="W16" s="2449">
        <v>0.24242424242424243</v>
      </c>
      <c r="X16" s="2449">
        <v>0.13333333333333333</v>
      </c>
      <c r="Y16" s="2449">
        <v>3.8461538461538464E-2</v>
      </c>
      <c r="Z16" s="2449">
        <v>0.11538461538461539</v>
      </c>
      <c r="AA16" s="2450"/>
      <c r="AB16" s="2450"/>
      <c r="AC16" s="2450">
        <v>0.05</v>
      </c>
      <c r="AD16" s="2450"/>
      <c r="AE16" s="2451"/>
      <c r="AF16" s="2451">
        <v>0.09</v>
      </c>
      <c r="AG16" s="2451"/>
      <c r="AH16" s="2451"/>
    </row>
    <row r="17" spans="1:34" x14ac:dyDescent="0.25">
      <c r="A17" s="2712" t="s">
        <v>363</v>
      </c>
      <c r="B17" s="2712"/>
      <c r="C17" s="2712"/>
      <c r="D17" s="2442">
        <f>SUM(D14:D16)</f>
        <v>22</v>
      </c>
      <c r="E17" s="2442">
        <f t="shared" ref="E17:J17" si="7">SUM(E14:E16)</f>
        <v>5</v>
      </c>
      <c r="F17" s="2442">
        <f t="shared" si="7"/>
        <v>17</v>
      </c>
      <c r="G17" s="2442">
        <f t="shared" si="7"/>
        <v>11</v>
      </c>
      <c r="H17" s="2442">
        <f t="shared" si="7"/>
        <v>1</v>
      </c>
      <c r="I17" s="2442">
        <f t="shared" si="7"/>
        <v>10</v>
      </c>
      <c r="J17" s="2443">
        <f t="shared" si="7"/>
        <v>33</v>
      </c>
      <c r="K17" s="2442">
        <f>SUM(K14:K16)</f>
        <v>87</v>
      </c>
      <c r="L17" s="2442">
        <f t="shared" ref="L17:Q17" si="8">SUM(L14:L16)</f>
        <v>38</v>
      </c>
      <c r="M17" s="2442">
        <f t="shared" si="8"/>
        <v>49</v>
      </c>
      <c r="N17" s="2442">
        <f t="shared" si="8"/>
        <v>1</v>
      </c>
      <c r="O17" s="2442">
        <f t="shared" si="8"/>
        <v>1</v>
      </c>
      <c r="P17" s="2442">
        <f t="shared" si="8"/>
        <v>0</v>
      </c>
      <c r="Q17" s="2443">
        <f t="shared" si="8"/>
        <v>88</v>
      </c>
      <c r="R17" s="2442">
        <v>12</v>
      </c>
      <c r="S17" s="2444">
        <f>J17/Q17</f>
        <v>0.375</v>
      </c>
      <c r="U17" s="2438" t="s">
        <v>1509</v>
      </c>
      <c r="V17" s="2437"/>
      <c r="W17" s="2437"/>
      <c r="X17" s="2437"/>
      <c r="Y17" s="2437"/>
      <c r="Z17" s="2437"/>
      <c r="AA17" s="2437"/>
      <c r="AB17" s="2437"/>
      <c r="AC17" s="2437"/>
      <c r="AD17" s="2437"/>
      <c r="AE17" s="2437"/>
      <c r="AF17" s="2437"/>
      <c r="AG17" s="2451"/>
      <c r="AH17" s="2451"/>
    </row>
    <row r="18" spans="1:34" x14ac:dyDescent="0.25">
      <c r="A18" s="2435" t="s">
        <v>2329</v>
      </c>
      <c r="B18" s="2435" t="s">
        <v>268</v>
      </c>
      <c r="C18" s="2435" t="s">
        <v>35</v>
      </c>
      <c r="D18" s="2710" t="s">
        <v>2334</v>
      </c>
      <c r="E18" s="2710"/>
      <c r="F18" s="2710"/>
      <c r="G18" s="2710"/>
      <c r="H18" s="2710"/>
      <c r="I18" s="2710"/>
      <c r="J18" s="2710"/>
      <c r="K18" s="2710" t="s">
        <v>2335</v>
      </c>
      <c r="L18" s="2710"/>
      <c r="M18" s="2710"/>
      <c r="N18" s="2710"/>
      <c r="O18" s="2710"/>
      <c r="P18" s="2710"/>
      <c r="Q18" s="2710"/>
      <c r="R18" s="2710" t="s">
        <v>1864</v>
      </c>
      <c r="S18" s="2710"/>
      <c r="U18" s="2438" t="s">
        <v>692</v>
      </c>
      <c r="V18" s="2449">
        <v>0.3</v>
      </c>
      <c r="W18" s="2449">
        <v>0.42307692307692307</v>
      </c>
      <c r="X18" s="2449">
        <v>0.23076923076923078</v>
      </c>
      <c r="Y18" s="2449">
        <v>0.21052631578947367</v>
      </c>
      <c r="Z18" s="2449">
        <v>0.30555555555555558</v>
      </c>
      <c r="AA18" s="2450">
        <v>0.1</v>
      </c>
      <c r="AB18" s="2450">
        <v>0.06</v>
      </c>
      <c r="AC18" s="2450"/>
      <c r="AD18" s="2450">
        <v>0.02</v>
      </c>
      <c r="AE18" s="2451">
        <v>0.06</v>
      </c>
      <c r="AF18" s="2451"/>
      <c r="AG18" s="2451"/>
      <c r="AH18" s="2451">
        <f t="shared" ref="AH18:AH21" si="9">S74</f>
        <v>3.3333333333333333E-2</v>
      </c>
    </row>
    <row r="19" spans="1:34" x14ac:dyDescent="0.25">
      <c r="A19" s="2711" t="s">
        <v>1867</v>
      </c>
      <c r="B19" s="2437" t="s">
        <v>1205</v>
      </c>
      <c r="C19" s="2438" t="s">
        <v>690</v>
      </c>
      <c r="D19" s="2439">
        <v>3</v>
      </c>
      <c r="E19" s="2439">
        <v>2</v>
      </c>
      <c r="F19" s="2439">
        <v>1</v>
      </c>
      <c r="G19" s="2439">
        <v>1</v>
      </c>
      <c r="H19" s="2439">
        <v>1</v>
      </c>
      <c r="I19" s="2439">
        <v>0</v>
      </c>
      <c r="J19" s="2440">
        <f>D19+G19</f>
        <v>4</v>
      </c>
      <c r="K19" s="2439">
        <v>30</v>
      </c>
      <c r="L19" s="2439">
        <v>15</v>
      </c>
      <c r="M19" s="2439">
        <v>15</v>
      </c>
      <c r="N19" s="2439">
        <v>0</v>
      </c>
      <c r="O19" s="2439">
        <v>0</v>
      </c>
      <c r="P19" s="2439">
        <v>0</v>
      </c>
      <c r="Q19" s="2440">
        <f>K19+N19</f>
        <v>30</v>
      </c>
      <c r="R19" s="2439">
        <v>12</v>
      </c>
      <c r="S19" s="2441">
        <f t="shared" si="2"/>
        <v>0.13333333333333333</v>
      </c>
      <c r="T19" s="2446"/>
      <c r="U19" s="2438" t="s">
        <v>1510</v>
      </c>
      <c r="V19" s="2437"/>
      <c r="W19" s="2437"/>
      <c r="X19" s="2437"/>
      <c r="Y19" s="2437"/>
      <c r="Z19" s="2437"/>
      <c r="AA19" s="2437"/>
      <c r="AB19" s="2437"/>
      <c r="AC19" s="2437"/>
      <c r="AD19" s="2437"/>
      <c r="AE19" s="2437"/>
      <c r="AF19" s="2437"/>
      <c r="AG19" s="2437"/>
      <c r="AH19" s="2451">
        <f t="shared" si="9"/>
        <v>0.35483870967741937</v>
      </c>
    </row>
    <row r="20" spans="1:34" x14ac:dyDescent="0.25">
      <c r="A20" s="2711"/>
      <c r="B20" s="2437" t="s">
        <v>1207</v>
      </c>
      <c r="C20" s="2438" t="s">
        <v>225</v>
      </c>
      <c r="D20" s="2439">
        <v>3</v>
      </c>
      <c r="E20" s="2439">
        <v>0</v>
      </c>
      <c r="F20" s="2439">
        <v>3</v>
      </c>
      <c r="G20" s="2439">
        <v>5</v>
      </c>
      <c r="H20" s="2439">
        <v>1</v>
      </c>
      <c r="I20" s="2439">
        <v>4</v>
      </c>
      <c r="J20" s="2440">
        <f t="shared" ref="J20:J21" si="10">D20+G20</f>
        <v>8</v>
      </c>
      <c r="K20" s="2439">
        <v>33</v>
      </c>
      <c r="L20" s="2439">
        <v>18</v>
      </c>
      <c r="M20" s="2439">
        <v>15</v>
      </c>
      <c r="N20" s="2439">
        <v>0</v>
      </c>
      <c r="O20" s="2439">
        <v>0</v>
      </c>
      <c r="P20" s="2439">
        <v>0</v>
      </c>
      <c r="Q20" s="2440">
        <f t="shared" ref="Q20:Q21" si="11">K20+N20</f>
        <v>33</v>
      </c>
      <c r="R20" s="2439">
        <v>12</v>
      </c>
      <c r="S20" s="2441">
        <f t="shared" si="2"/>
        <v>0.24242424242424243</v>
      </c>
      <c r="U20" s="2438" t="s">
        <v>225</v>
      </c>
      <c r="V20" s="2449">
        <v>0.34482758620689657</v>
      </c>
      <c r="W20" s="2449">
        <v>0.48275862068965519</v>
      </c>
      <c r="X20" s="2449">
        <v>0.24242424242424243</v>
      </c>
      <c r="Y20" s="2449">
        <v>0.13636363636363635</v>
      </c>
      <c r="Z20" s="2449">
        <v>0.41379310344827586</v>
      </c>
      <c r="AA20" s="2437"/>
      <c r="AB20" s="2449">
        <v>0.27</v>
      </c>
      <c r="AC20" s="2437"/>
      <c r="AD20" s="2449">
        <v>0.05</v>
      </c>
      <c r="AE20" s="2451">
        <v>0.1</v>
      </c>
      <c r="AF20" s="2451">
        <v>0.22</v>
      </c>
      <c r="AG20" s="2451">
        <f>S69</f>
        <v>3.7037037037037035E-2</v>
      </c>
      <c r="AH20" s="2451">
        <f t="shared" si="9"/>
        <v>0.18421052631578946</v>
      </c>
    </row>
    <row r="21" spans="1:34" x14ac:dyDescent="0.25">
      <c r="A21" s="2711"/>
      <c r="B21" s="2437" t="s">
        <v>1206</v>
      </c>
      <c r="C21" s="2438" t="s">
        <v>692</v>
      </c>
      <c r="D21" s="2439">
        <v>5</v>
      </c>
      <c r="E21" s="2439">
        <v>2</v>
      </c>
      <c r="F21" s="2439">
        <v>3</v>
      </c>
      <c r="G21" s="2439">
        <v>1</v>
      </c>
      <c r="H21" s="2439">
        <v>1</v>
      </c>
      <c r="I21" s="2439">
        <v>0</v>
      </c>
      <c r="J21" s="2440">
        <f t="shared" si="10"/>
        <v>6</v>
      </c>
      <c r="K21" s="2439">
        <v>26</v>
      </c>
      <c r="L21" s="2439">
        <v>11</v>
      </c>
      <c r="M21" s="2439">
        <v>15</v>
      </c>
      <c r="N21" s="2439">
        <v>0</v>
      </c>
      <c r="O21" s="2439">
        <v>0</v>
      </c>
      <c r="P21" s="2439">
        <v>0</v>
      </c>
      <c r="Q21" s="2440">
        <f t="shared" si="11"/>
        <v>26</v>
      </c>
      <c r="R21" s="2439">
        <v>12</v>
      </c>
      <c r="S21" s="2448">
        <f t="shared" si="2"/>
        <v>0.23076923076923078</v>
      </c>
      <c r="U21" s="2452" t="s">
        <v>691</v>
      </c>
      <c r="V21" s="2437"/>
      <c r="W21" s="2437"/>
      <c r="X21" s="2437"/>
      <c r="Y21" s="2437"/>
      <c r="Z21" s="2451"/>
      <c r="AA21" s="2451"/>
      <c r="AB21" s="2450">
        <v>0.11</v>
      </c>
      <c r="AC21" s="2451"/>
      <c r="AD21" s="2450">
        <v>0.39</v>
      </c>
      <c r="AE21" s="2451"/>
      <c r="AF21" s="2451">
        <v>0.44</v>
      </c>
      <c r="AG21" s="2451"/>
      <c r="AH21" s="2451">
        <f t="shared" si="9"/>
        <v>0.16129032258064516</v>
      </c>
    </row>
    <row r="22" spans="1:34" x14ac:dyDescent="0.25">
      <c r="A22" s="2712" t="s">
        <v>363</v>
      </c>
      <c r="B22" s="2712"/>
      <c r="C22" s="2712"/>
      <c r="D22" s="2442">
        <f>SUM(D19:D21)</f>
        <v>11</v>
      </c>
      <c r="E22" s="2442">
        <f t="shared" ref="E22:J22" si="12">SUM(E19:E21)</f>
        <v>4</v>
      </c>
      <c r="F22" s="2442">
        <f t="shared" si="12"/>
        <v>7</v>
      </c>
      <c r="G22" s="2442">
        <f t="shared" si="12"/>
        <v>7</v>
      </c>
      <c r="H22" s="2442">
        <f t="shared" si="12"/>
        <v>3</v>
      </c>
      <c r="I22" s="2442">
        <f t="shared" si="12"/>
        <v>4</v>
      </c>
      <c r="J22" s="2443">
        <f t="shared" si="12"/>
        <v>18</v>
      </c>
      <c r="K22" s="2442">
        <f>SUM(K19:K21)</f>
        <v>89</v>
      </c>
      <c r="L22" s="2442">
        <f t="shared" ref="L22:Q22" si="13">SUM(L19:L21)</f>
        <v>44</v>
      </c>
      <c r="M22" s="2442">
        <f t="shared" si="13"/>
        <v>45</v>
      </c>
      <c r="N22" s="2442">
        <f t="shared" si="13"/>
        <v>0</v>
      </c>
      <c r="O22" s="2442">
        <f t="shared" si="13"/>
        <v>0</v>
      </c>
      <c r="P22" s="2442">
        <f t="shared" si="13"/>
        <v>0</v>
      </c>
      <c r="Q22" s="2443">
        <f t="shared" si="13"/>
        <v>89</v>
      </c>
      <c r="R22" s="2442">
        <v>12</v>
      </c>
      <c r="S22" s="2444">
        <f>J22/Q22</f>
        <v>0.20224719101123595</v>
      </c>
    </row>
    <row r="23" spans="1:34" x14ac:dyDescent="0.25">
      <c r="A23" s="2435" t="s">
        <v>2329</v>
      </c>
      <c r="B23" s="2435" t="s">
        <v>268</v>
      </c>
      <c r="C23" s="2435" t="s">
        <v>35</v>
      </c>
      <c r="D23" s="2710" t="s">
        <v>2336</v>
      </c>
      <c r="E23" s="2710"/>
      <c r="F23" s="2710"/>
      <c r="G23" s="2710"/>
      <c r="H23" s="2710"/>
      <c r="I23" s="2710"/>
      <c r="J23" s="2710"/>
      <c r="K23" s="2710" t="s">
        <v>2337</v>
      </c>
      <c r="L23" s="2710"/>
      <c r="M23" s="2710"/>
      <c r="N23" s="2710"/>
      <c r="O23" s="2710"/>
      <c r="P23" s="2710"/>
      <c r="Q23" s="2710"/>
      <c r="R23" s="2710" t="s">
        <v>1864</v>
      </c>
      <c r="S23" s="2710"/>
    </row>
    <row r="24" spans="1:34" x14ac:dyDescent="0.25">
      <c r="A24" s="2711" t="s">
        <v>1868</v>
      </c>
      <c r="B24" s="2437" t="s">
        <v>1205</v>
      </c>
      <c r="C24" s="2438" t="s">
        <v>690</v>
      </c>
      <c r="D24" s="2439">
        <v>0</v>
      </c>
      <c r="E24" s="2439">
        <v>0</v>
      </c>
      <c r="F24" s="2439">
        <v>0</v>
      </c>
      <c r="G24" s="2439">
        <v>1</v>
      </c>
      <c r="H24" s="2439">
        <v>1</v>
      </c>
      <c r="I24" s="2439">
        <v>0</v>
      </c>
      <c r="J24" s="2440">
        <f>D24+G24</f>
        <v>1</v>
      </c>
      <c r="K24" s="2439">
        <v>26</v>
      </c>
      <c r="L24" s="2439">
        <v>16</v>
      </c>
      <c r="M24" s="2439">
        <v>10</v>
      </c>
      <c r="N24" s="2439">
        <v>0</v>
      </c>
      <c r="O24" s="2439">
        <v>0</v>
      </c>
      <c r="P24" s="2439">
        <v>0</v>
      </c>
      <c r="Q24" s="2440">
        <f>K24+N24</f>
        <v>26</v>
      </c>
      <c r="R24" s="2439">
        <v>12</v>
      </c>
      <c r="S24" s="2441">
        <f t="shared" si="2"/>
        <v>3.8461538461538464E-2</v>
      </c>
    </row>
    <row r="25" spans="1:34" x14ac:dyDescent="0.25">
      <c r="A25" s="2711"/>
      <c r="B25" s="2437" t="s">
        <v>1207</v>
      </c>
      <c r="C25" s="2438" t="s">
        <v>225</v>
      </c>
      <c r="D25" s="2439">
        <v>0</v>
      </c>
      <c r="E25" s="2439">
        <v>0</v>
      </c>
      <c r="F25" s="2439">
        <v>0</v>
      </c>
      <c r="G25" s="2439">
        <v>3</v>
      </c>
      <c r="H25" s="2439">
        <v>0</v>
      </c>
      <c r="I25" s="2439">
        <v>3</v>
      </c>
      <c r="J25" s="2440">
        <f t="shared" ref="J25:J26" si="14">D25+G25</f>
        <v>3</v>
      </c>
      <c r="K25" s="2439">
        <v>22</v>
      </c>
      <c r="L25" s="2439">
        <v>14</v>
      </c>
      <c r="M25" s="2439">
        <v>8</v>
      </c>
      <c r="N25" s="2439">
        <v>0</v>
      </c>
      <c r="O25" s="2439">
        <v>0</v>
      </c>
      <c r="P25" s="2439">
        <v>0</v>
      </c>
      <c r="Q25" s="2440">
        <f t="shared" ref="Q25:Q26" si="15">K25+N25</f>
        <v>22</v>
      </c>
      <c r="R25" s="2439">
        <v>12</v>
      </c>
      <c r="S25" s="2448">
        <f t="shared" si="2"/>
        <v>0.13636363636363635</v>
      </c>
    </row>
    <row r="26" spans="1:34" x14ac:dyDescent="0.25">
      <c r="A26" s="2711"/>
      <c r="B26" s="2437" t="s">
        <v>1206</v>
      </c>
      <c r="C26" s="2438" t="s">
        <v>692</v>
      </c>
      <c r="D26" s="2439">
        <v>0</v>
      </c>
      <c r="E26" s="2439">
        <v>0</v>
      </c>
      <c r="F26" s="2439">
        <v>0</v>
      </c>
      <c r="G26" s="2439">
        <v>4</v>
      </c>
      <c r="H26" s="2439">
        <v>2</v>
      </c>
      <c r="I26" s="2439">
        <v>2</v>
      </c>
      <c r="J26" s="2440">
        <f t="shared" si="14"/>
        <v>4</v>
      </c>
      <c r="K26" s="2439">
        <v>17</v>
      </c>
      <c r="L26" s="2439">
        <v>5</v>
      </c>
      <c r="M26" s="2439">
        <v>12</v>
      </c>
      <c r="N26" s="2439">
        <v>2</v>
      </c>
      <c r="O26" s="2439">
        <v>0</v>
      </c>
      <c r="P26" s="2439">
        <v>2</v>
      </c>
      <c r="Q26" s="2440">
        <f t="shared" si="15"/>
        <v>19</v>
      </c>
      <c r="R26" s="2439">
        <v>12</v>
      </c>
      <c r="S26" s="2441">
        <f t="shared" si="2"/>
        <v>0.21052631578947367</v>
      </c>
    </row>
    <row r="27" spans="1:34" x14ac:dyDescent="0.25">
      <c r="A27" s="2712" t="s">
        <v>363</v>
      </c>
      <c r="B27" s="2712"/>
      <c r="C27" s="2712"/>
      <c r="D27" s="2442">
        <f>SUM(D24:D26)</f>
        <v>0</v>
      </c>
      <c r="E27" s="2442">
        <f t="shared" ref="E27:J27" si="16">SUM(E24:E26)</f>
        <v>0</v>
      </c>
      <c r="F27" s="2442">
        <f t="shared" si="16"/>
        <v>0</v>
      </c>
      <c r="G27" s="2442">
        <f t="shared" si="16"/>
        <v>8</v>
      </c>
      <c r="H27" s="2442">
        <f t="shared" si="16"/>
        <v>3</v>
      </c>
      <c r="I27" s="2442">
        <f t="shared" si="16"/>
        <v>5</v>
      </c>
      <c r="J27" s="2443">
        <f t="shared" si="16"/>
        <v>8</v>
      </c>
      <c r="K27" s="2442">
        <f>SUM(K24:K26)</f>
        <v>65</v>
      </c>
      <c r="L27" s="2442">
        <f t="shared" ref="L27:Q27" si="17">SUM(L24:L26)</f>
        <v>35</v>
      </c>
      <c r="M27" s="2442">
        <f t="shared" si="17"/>
        <v>30</v>
      </c>
      <c r="N27" s="2442">
        <f t="shared" si="17"/>
        <v>2</v>
      </c>
      <c r="O27" s="2442">
        <f t="shared" si="17"/>
        <v>0</v>
      </c>
      <c r="P27" s="2442">
        <f t="shared" si="17"/>
        <v>2</v>
      </c>
      <c r="Q27" s="2443">
        <f t="shared" si="17"/>
        <v>67</v>
      </c>
      <c r="R27" s="2442">
        <v>12</v>
      </c>
      <c r="S27" s="2444">
        <f>J27/Q27</f>
        <v>0.11940298507462686</v>
      </c>
    </row>
    <row r="28" spans="1:34" x14ac:dyDescent="0.25">
      <c r="A28" s="2435" t="s">
        <v>2329</v>
      </c>
      <c r="B28" s="2435" t="s">
        <v>268</v>
      </c>
      <c r="C28" s="2435" t="s">
        <v>35</v>
      </c>
      <c r="D28" s="2710" t="s">
        <v>2338</v>
      </c>
      <c r="E28" s="2710"/>
      <c r="F28" s="2710"/>
      <c r="G28" s="2710"/>
      <c r="H28" s="2710"/>
      <c r="I28" s="2710"/>
      <c r="J28" s="2710"/>
      <c r="K28" s="2710" t="s">
        <v>2339</v>
      </c>
      <c r="L28" s="2710"/>
      <c r="M28" s="2710"/>
      <c r="N28" s="2710"/>
      <c r="O28" s="2710"/>
      <c r="P28" s="2710"/>
      <c r="Q28" s="2710"/>
      <c r="R28" s="2710" t="s">
        <v>1864</v>
      </c>
      <c r="S28" s="2710"/>
    </row>
    <row r="29" spans="1:34" x14ac:dyDescent="0.25">
      <c r="A29" s="2711" t="s">
        <v>1869</v>
      </c>
      <c r="B29" s="2437" t="s">
        <v>1205</v>
      </c>
      <c r="C29" s="2438" t="s">
        <v>690</v>
      </c>
      <c r="D29" s="2439">
        <v>3</v>
      </c>
      <c r="E29" s="2439">
        <v>1</v>
      </c>
      <c r="F29" s="2439">
        <v>2</v>
      </c>
      <c r="G29" s="2439">
        <v>0</v>
      </c>
      <c r="H29" s="2439">
        <v>0</v>
      </c>
      <c r="I29" s="2439">
        <v>0</v>
      </c>
      <c r="J29" s="2440">
        <f>D29+G29</f>
        <v>3</v>
      </c>
      <c r="K29" s="2439">
        <v>25</v>
      </c>
      <c r="L29" s="2439">
        <v>15</v>
      </c>
      <c r="M29" s="2439">
        <v>10</v>
      </c>
      <c r="N29" s="2439">
        <v>1</v>
      </c>
      <c r="O29" s="2439">
        <v>0</v>
      </c>
      <c r="P29" s="2439">
        <v>1</v>
      </c>
      <c r="Q29" s="2440">
        <f>K29+N29</f>
        <v>26</v>
      </c>
      <c r="R29" s="2439">
        <v>12</v>
      </c>
      <c r="S29" s="2448">
        <f>(D29+G29)/(K29+N29)</f>
        <v>0.11538461538461539</v>
      </c>
      <c r="T29" s="2446"/>
    </row>
    <row r="30" spans="1:34" x14ac:dyDescent="0.25">
      <c r="A30" s="2711"/>
      <c r="B30" s="2437" t="s">
        <v>1207</v>
      </c>
      <c r="C30" s="2438" t="s">
        <v>225</v>
      </c>
      <c r="D30" s="2439">
        <v>3</v>
      </c>
      <c r="E30" s="2439">
        <v>1</v>
      </c>
      <c r="F30" s="2439">
        <v>2</v>
      </c>
      <c r="G30" s="2439">
        <v>9</v>
      </c>
      <c r="H30" s="2439">
        <v>2</v>
      </c>
      <c r="I30" s="2439">
        <v>7</v>
      </c>
      <c r="J30" s="2440">
        <f t="shared" ref="J30:J32" si="18">D30+G30</f>
        <v>12</v>
      </c>
      <c r="K30" s="2439">
        <v>28</v>
      </c>
      <c r="L30" s="2439">
        <v>10</v>
      </c>
      <c r="M30" s="2439">
        <v>18</v>
      </c>
      <c r="N30" s="2439">
        <v>1</v>
      </c>
      <c r="O30" s="2439">
        <v>0</v>
      </c>
      <c r="P30" s="2439">
        <v>1</v>
      </c>
      <c r="Q30" s="2440">
        <f t="shared" ref="Q30:Q32" si="19">K30+N30</f>
        <v>29</v>
      </c>
      <c r="R30" s="2439">
        <v>12</v>
      </c>
      <c r="S30" s="2441">
        <f t="shared" si="2"/>
        <v>0.41379310344827586</v>
      </c>
    </row>
    <row r="31" spans="1:34" x14ac:dyDescent="0.25">
      <c r="A31" s="2711"/>
      <c r="B31" s="2437" t="s">
        <v>1206</v>
      </c>
      <c r="C31" s="2438" t="s">
        <v>692</v>
      </c>
      <c r="D31" s="2439">
        <v>1</v>
      </c>
      <c r="E31" s="2439">
        <v>0</v>
      </c>
      <c r="F31" s="2439">
        <v>1</v>
      </c>
      <c r="G31" s="2439">
        <v>10</v>
      </c>
      <c r="H31" s="2439">
        <v>1</v>
      </c>
      <c r="I31" s="2439">
        <v>9</v>
      </c>
      <c r="J31" s="2440">
        <f t="shared" si="18"/>
        <v>11</v>
      </c>
      <c r="K31" s="2439">
        <v>35</v>
      </c>
      <c r="L31" s="2439">
        <v>10</v>
      </c>
      <c r="M31" s="2439">
        <v>25</v>
      </c>
      <c r="N31" s="2439">
        <v>1</v>
      </c>
      <c r="O31" s="2439">
        <v>0</v>
      </c>
      <c r="P31" s="2439">
        <v>1</v>
      </c>
      <c r="Q31" s="2440">
        <f t="shared" si="19"/>
        <v>36</v>
      </c>
      <c r="R31" s="2439">
        <v>12</v>
      </c>
      <c r="S31" s="2448">
        <f t="shared" si="2"/>
        <v>0.30555555555555558</v>
      </c>
    </row>
    <row r="32" spans="1:34" x14ac:dyDescent="0.25">
      <c r="A32" s="2711"/>
      <c r="B32" s="2453" t="s">
        <v>1207</v>
      </c>
      <c r="C32" s="2452" t="s">
        <v>691</v>
      </c>
      <c r="D32" s="2439">
        <v>0</v>
      </c>
      <c r="E32" s="2439">
        <v>0</v>
      </c>
      <c r="F32" s="2439">
        <v>0</v>
      </c>
      <c r="G32" s="2439">
        <v>0</v>
      </c>
      <c r="H32" s="2439">
        <v>0</v>
      </c>
      <c r="I32" s="2439">
        <v>0</v>
      </c>
      <c r="J32" s="2440">
        <f t="shared" si="18"/>
        <v>0</v>
      </c>
      <c r="K32" s="2439">
        <v>18</v>
      </c>
      <c r="L32" s="2439">
        <v>9</v>
      </c>
      <c r="M32" s="2439">
        <v>9</v>
      </c>
      <c r="N32" s="2439">
        <v>0</v>
      </c>
      <c r="O32" s="2439">
        <v>0</v>
      </c>
      <c r="P32" s="2439">
        <v>0</v>
      </c>
      <c r="Q32" s="2440">
        <f t="shared" si="19"/>
        <v>18</v>
      </c>
      <c r="R32" s="2439">
        <v>12</v>
      </c>
      <c r="S32" s="2441">
        <f t="shared" si="2"/>
        <v>0</v>
      </c>
    </row>
    <row r="33" spans="1:19" x14ac:dyDescent="0.25">
      <c r="A33" s="2712" t="s">
        <v>363</v>
      </c>
      <c r="B33" s="2712"/>
      <c r="C33" s="2712"/>
      <c r="D33" s="2442">
        <f>SUM(D29:D32)</f>
        <v>7</v>
      </c>
      <c r="E33" s="2442">
        <f t="shared" ref="E33:I33" si="20">SUM(E29:E32)</f>
        <v>2</v>
      </c>
      <c r="F33" s="2442">
        <f t="shared" si="20"/>
        <v>5</v>
      </c>
      <c r="G33" s="2442">
        <f t="shared" si="20"/>
        <v>19</v>
      </c>
      <c r="H33" s="2442">
        <f t="shared" si="20"/>
        <v>3</v>
      </c>
      <c r="I33" s="2442">
        <f t="shared" si="20"/>
        <v>16</v>
      </c>
      <c r="J33" s="2443">
        <f>SUM(J29:J32)</f>
        <v>26</v>
      </c>
      <c r="K33" s="2442">
        <f>SUM(K29:K32)</f>
        <v>106</v>
      </c>
      <c r="L33" s="2442">
        <f t="shared" ref="L33:Q33" si="21">SUM(L29:L32)</f>
        <v>44</v>
      </c>
      <c r="M33" s="2442">
        <f t="shared" si="21"/>
        <v>62</v>
      </c>
      <c r="N33" s="2442">
        <f t="shared" si="21"/>
        <v>3</v>
      </c>
      <c r="O33" s="2442">
        <f t="shared" si="21"/>
        <v>0</v>
      </c>
      <c r="P33" s="2442">
        <f t="shared" si="21"/>
        <v>3</v>
      </c>
      <c r="Q33" s="2443">
        <f t="shared" si="21"/>
        <v>109</v>
      </c>
      <c r="R33" s="2442">
        <v>12</v>
      </c>
      <c r="S33" s="2444">
        <f>J33/Q33</f>
        <v>0.23853211009174313</v>
      </c>
    </row>
    <row r="34" spans="1:19" x14ac:dyDescent="0.25">
      <c r="A34" s="2435" t="s">
        <v>2329</v>
      </c>
      <c r="B34" s="2435" t="s">
        <v>268</v>
      </c>
      <c r="C34" s="2435" t="s">
        <v>35</v>
      </c>
      <c r="D34" s="2710" t="s">
        <v>2340</v>
      </c>
      <c r="E34" s="2710"/>
      <c r="F34" s="2710"/>
      <c r="G34" s="2710"/>
      <c r="H34" s="2710"/>
      <c r="I34" s="2710"/>
      <c r="J34" s="2710"/>
      <c r="K34" s="2710" t="s">
        <v>2341</v>
      </c>
      <c r="L34" s="2710"/>
      <c r="M34" s="2710"/>
      <c r="N34" s="2710"/>
      <c r="O34" s="2710"/>
      <c r="P34" s="2710"/>
      <c r="Q34" s="2710"/>
      <c r="R34" s="2710" t="s">
        <v>1864</v>
      </c>
      <c r="S34" s="2710"/>
    </row>
    <row r="35" spans="1:19" x14ac:dyDescent="0.25">
      <c r="A35" s="2711" t="s">
        <v>2342</v>
      </c>
      <c r="B35" s="2437" t="s">
        <v>1205</v>
      </c>
      <c r="C35" s="2438" t="s">
        <v>690</v>
      </c>
      <c r="D35" s="2439">
        <v>0</v>
      </c>
      <c r="E35" s="2439">
        <v>0</v>
      </c>
      <c r="F35" s="2439">
        <v>0</v>
      </c>
      <c r="G35" s="2439">
        <v>0</v>
      </c>
      <c r="H35" s="2439">
        <v>0</v>
      </c>
      <c r="I35" s="2439">
        <v>0</v>
      </c>
      <c r="J35" s="2440">
        <f>D35+G35</f>
        <v>0</v>
      </c>
      <c r="K35" s="2439">
        <v>19</v>
      </c>
      <c r="L35" s="2439">
        <v>12</v>
      </c>
      <c r="M35" s="2439">
        <v>7</v>
      </c>
      <c r="N35" s="2439">
        <v>2</v>
      </c>
      <c r="O35" s="2439">
        <v>1</v>
      </c>
      <c r="P35" s="2439">
        <v>1</v>
      </c>
      <c r="Q35" s="2440">
        <f>K35+N35</f>
        <v>21</v>
      </c>
      <c r="R35" s="2439">
        <v>12</v>
      </c>
      <c r="S35" s="2441">
        <f>(D35+G35)/(K35+N35)</f>
        <v>0</v>
      </c>
    </row>
    <row r="36" spans="1:19" x14ac:dyDescent="0.25">
      <c r="A36" s="2711"/>
      <c r="B36" s="2437" t="s">
        <v>1206</v>
      </c>
      <c r="C36" s="2438" t="s">
        <v>692</v>
      </c>
      <c r="D36" s="2439">
        <v>0</v>
      </c>
      <c r="E36" s="2439">
        <v>0</v>
      </c>
      <c r="F36" s="2439">
        <v>0</v>
      </c>
      <c r="G36" s="2439">
        <v>3</v>
      </c>
      <c r="H36" s="2439">
        <v>2</v>
      </c>
      <c r="I36" s="2439">
        <v>1</v>
      </c>
      <c r="J36" s="2440">
        <f>D36+G36</f>
        <v>3</v>
      </c>
      <c r="K36" s="2439">
        <v>29</v>
      </c>
      <c r="L36" s="2439">
        <v>11</v>
      </c>
      <c r="M36" s="2439">
        <v>18</v>
      </c>
      <c r="N36" s="2439">
        <v>1</v>
      </c>
      <c r="O36" s="2439"/>
      <c r="P36" s="2439">
        <v>1</v>
      </c>
      <c r="Q36" s="2440">
        <f>K36+N36</f>
        <v>30</v>
      </c>
      <c r="R36" s="2439">
        <v>12</v>
      </c>
      <c r="S36" s="2448">
        <f>(D36+G36)/(K36+N36)</f>
        <v>0.1</v>
      </c>
    </row>
    <row r="37" spans="1:19" x14ac:dyDescent="0.25">
      <c r="A37" s="2712" t="s">
        <v>363</v>
      </c>
      <c r="B37" s="2712"/>
      <c r="C37" s="2712"/>
      <c r="D37" s="2442">
        <f t="shared" ref="D37:Q37" si="22">SUM(D35:D36)</f>
        <v>0</v>
      </c>
      <c r="E37" s="2442">
        <f t="shared" si="22"/>
        <v>0</v>
      </c>
      <c r="F37" s="2442">
        <f t="shared" si="22"/>
        <v>0</v>
      </c>
      <c r="G37" s="2442">
        <f t="shared" si="22"/>
        <v>3</v>
      </c>
      <c r="H37" s="2442">
        <f t="shared" si="22"/>
        <v>2</v>
      </c>
      <c r="I37" s="2442">
        <f t="shared" si="22"/>
        <v>1</v>
      </c>
      <c r="J37" s="2443">
        <f t="shared" si="22"/>
        <v>3</v>
      </c>
      <c r="K37" s="2442">
        <f t="shared" si="22"/>
        <v>48</v>
      </c>
      <c r="L37" s="2442">
        <f t="shared" si="22"/>
        <v>23</v>
      </c>
      <c r="M37" s="2442">
        <f t="shared" si="22"/>
        <v>25</v>
      </c>
      <c r="N37" s="2442">
        <f t="shared" si="22"/>
        <v>3</v>
      </c>
      <c r="O37" s="2442">
        <f t="shared" si="22"/>
        <v>1</v>
      </c>
      <c r="P37" s="2442">
        <f t="shared" si="22"/>
        <v>2</v>
      </c>
      <c r="Q37" s="2443">
        <f t="shared" si="22"/>
        <v>51</v>
      </c>
      <c r="R37" s="2442">
        <v>12</v>
      </c>
      <c r="S37" s="2444">
        <f>J37/Q37</f>
        <v>5.8823529411764705E-2</v>
      </c>
    </row>
    <row r="38" spans="1:19" x14ac:dyDescent="0.25">
      <c r="A38" s="2435" t="s">
        <v>2329</v>
      </c>
      <c r="B38" s="2435" t="s">
        <v>268</v>
      </c>
      <c r="C38" s="2435" t="s">
        <v>35</v>
      </c>
      <c r="D38" s="2710" t="s">
        <v>2343</v>
      </c>
      <c r="E38" s="2710"/>
      <c r="F38" s="2710"/>
      <c r="G38" s="2710"/>
      <c r="H38" s="2710"/>
      <c r="I38" s="2710"/>
      <c r="J38" s="2710"/>
      <c r="K38" s="2710" t="s">
        <v>2344</v>
      </c>
      <c r="L38" s="2710"/>
      <c r="M38" s="2710"/>
      <c r="N38" s="2710"/>
      <c r="O38" s="2710"/>
      <c r="P38" s="2710"/>
      <c r="Q38" s="2710"/>
      <c r="R38" s="2710" t="s">
        <v>1864</v>
      </c>
      <c r="S38" s="2710"/>
    </row>
    <row r="39" spans="1:19" x14ac:dyDescent="0.25">
      <c r="A39" s="2711" t="s">
        <v>2345</v>
      </c>
      <c r="B39" s="2437" t="s">
        <v>1205</v>
      </c>
      <c r="C39" s="2438" t="s">
        <v>690</v>
      </c>
      <c r="D39" s="2439">
        <v>0</v>
      </c>
      <c r="E39" s="2439">
        <v>0</v>
      </c>
      <c r="F39" s="2439">
        <v>0</v>
      </c>
      <c r="G39" s="2439">
        <v>0</v>
      </c>
      <c r="H39" s="2439">
        <v>0</v>
      </c>
      <c r="I39" s="2439">
        <v>0</v>
      </c>
      <c r="J39" s="2440">
        <f>D39+G39</f>
        <v>0</v>
      </c>
      <c r="K39" s="2439">
        <v>28</v>
      </c>
      <c r="L39" s="2439">
        <v>13</v>
      </c>
      <c r="M39" s="2439">
        <v>15</v>
      </c>
      <c r="N39" s="2439">
        <v>0</v>
      </c>
      <c r="O39" s="2439">
        <v>0</v>
      </c>
      <c r="P39" s="2439">
        <v>0</v>
      </c>
      <c r="Q39" s="2440">
        <f>K39+N39</f>
        <v>28</v>
      </c>
      <c r="R39" s="2439">
        <v>12</v>
      </c>
      <c r="S39" s="2441">
        <f>(D39+G39)/(K39+N39)</f>
        <v>0</v>
      </c>
    </row>
    <row r="40" spans="1:19" x14ac:dyDescent="0.25">
      <c r="A40" s="2711"/>
      <c r="B40" s="2437" t="s">
        <v>1207</v>
      </c>
      <c r="C40" s="2438" t="s">
        <v>225</v>
      </c>
      <c r="D40" s="2439">
        <v>4</v>
      </c>
      <c r="E40" s="2439">
        <v>2</v>
      </c>
      <c r="F40" s="2439">
        <v>2</v>
      </c>
      <c r="G40" s="2439">
        <v>4</v>
      </c>
      <c r="H40" s="2439">
        <v>2</v>
      </c>
      <c r="I40" s="2439">
        <v>2</v>
      </c>
      <c r="J40" s="2440">
        <f t="shared" ref="J40:J41" si="23">D40+G40</f>
        <v>8</v>
      </c>
      <c r="K40" s="2439">
        <v>30</v>
      </c>
      <c r="L40" s="2439">
        <v>15</v>
      </c>
      <c r="M40" s="2439">
        <v>15</v>
      </c>
      <c r="N40" s="2439">
        <v>0</v>
      </c>
      <c r="O40" s="2439">
        <v>0</v>
      </c>
      <c r="P40" s="2439">
        <v>0</v>
      </c>
      <c r="Q40" s="2440">
        <f t="shared" ref="Q40:Q41" si="24">K40+N40</f>
        <v>30</v>
      </c>
      <c r="R40" s="2439">
        <v>12</v>
      </c>
      <c r="S40" s="2441">
        <f t="shared" ref="S40:S42" si="25">(D40+G40)/(K40+N40)</f>
        <v>0.26666666666666666</v>
      </c>
    </row>
    <row r="41" spans="1:19" x14ac:dyDescent="0.25">
      <c r="A41" s="2711"/>
      <c r="B41" s="2437" t="s">
        <v>1206</v>
      </c>
      <c r="C41" s="2438" t="s">
        <v>692</v>
      </c>
      <c r="D41" s="2439">
        <v>0</v>
      </c>
      <c r="E41" s="2439">
        <v>0</v>
      </c>
      <c r="F41" s="2439">
        <v>0</v>
      </c>
      <c r="G41" s="2439">
        <v>1</v>
      </c>
      <c r="H41" s="2439">
        <v>0</v>
      </c>
      <c r="I41" s="2439">
        <v>1</v>
      </c>
      <c r="J41" s="2440">
        <f t="shared" si="23"/>
        <v>1</v>
      </c>
      <c r="K41" s="2439">
        <v>17</v>
      </c>
      <c r="L41" s="2439">
        <v>6</v>
      </c>
      <c r="M41" s="2439">
        <v>11</v>
      </c>
      <c r="N41" s="2439">
        <v>0</v>
      </c>
      <c r="O41" s="2439">
        <v>0</v>
      </c>
      <c r="P41" s="2439">
        <v>0</v>
      </c>
      <c r="Q41" s="2440">
        <f t="shared" si="24"/>
        <v>17</v>
      </c>
      <c r="R41" s="2439">
        <v>12</v>
      </c>
      <c r="S41" s="2441">
        <f t="shared" si="25"/>
        <v>5.8823529411764705E-2</v>
      </c>
    </row>
    <row r="42" spans="1:19" x14ac:dyDescent="0.25">
      <c r="A42" s="2711"/>
      <c r="B42" s="2453" t="s">
        <v>1207</v>
      </c>
      <c r="C42" s="2452" t="s">
        <v>691</v>
      </c>
      <c r="D42" s="2439">
        <v>2</v>
      </c>
      <c r="E42" s="2439">
        <v>1</v>
      </c>
      <c r="F42" s="2439">
        <v>1</v>
      </c>
      <c r="G42" s="2439">
        <v>0</v>
      </c>
      <c r="H42" s="2439">
        <v>0</v>
      </c>
      <c r="I42" s="2439">
        <v>0</v>
      </c>
      <c r="J42" s="2440">
        <f>D42+G42</f>
        <v>2</v>
      </c>
      <c r="K42" s="2439">
        <v>18</v>
      </c>
      <c r="L42" s="2439">
        <v>9</v>
      </c>
      <c r="M42" s="2439">
        <v>9</v>
      </c>
      <c r="N42" s="2439">
        <v>0</v>
      </c>
      <c r="O42" s="2439">
        <v>0</v>
      </c>
      <c r="P42" s="2439">
        <v>0</v>
      </c>
      <c r="Q42" s="2440">
        <f>K42+N42</f>
        <v>18</v>
      </c>
      <c r="R42" s="2439">
        <v>12</v>
      </c>
      <c r="S42" s="2441">
        <f t="shared" si="25"/>
        <v>0.1111111111111111</v>
      </c>
    </row>
    <row r="43" spans="1:19" x14ac:dyDescent="0.25">
      <c r="A43" s="2712" t="s">
        <v>363</v>
      </c>
      <c r="B43" s="2712"/>
      <c r="C43" s="2712"/>
      <c r="D43" s="2442">
        <f>SUM(D39:D42)</f>
        <v>6</v>
      </c>
      <c r="E43" s="2442">
        <f t="shared" ref="E43:I43" si="26">SUM(E39:E42)</f>
        <v>3</v>
      </c>
      <c r="F43" s="2442">
        <f t="shared" si="26"/>
        <v>3</v>
      </c>
      <c r="G43" s="2442">
        <f t="shared" si="26"/>
        <v>5</v>
      </c>
      <c r="H43" s="2442">
        <f t="shared" si="26"/>
        <v>2</v>
      </c>
      <c r="I43" s="2442">
        <f t="shared" si="26"/>
        <v>3</v>
      </c>
      <c r="J43" s="2443">
        <f>SUM(J39:J42)</f>
        <v>11</v>
      </c>
      <c r="K43" s="2442">
        <f>SUM(K39:K42)</f>
        <v>93</v>
      </c>
      <c r="L43" s="2442">
        <f t="shared" ref="L43:Q43" si="27">SUM(L39:L42)</f>
        <v>43</v>
      </c>
      <c r="M43" s="2442">
        <f t="shared" si="27"/>
        <v>50</v>
      </c>
      <c r="N43" s="2442">
        <f t="shared" si="27"/>
        <v>0</v>
      </c>
      <c r="O43" s="2442">
        <f t="shared" si="27"/>
        <v>0</v>
      </c>
      <c r="P43" s="2442">
        <f t="shared" si="27"/>
        <v>0</v>
      </c>
      <c r="Q43" s="2443">
        <f t="shared" si="27"/>
        <v>93</v>
      </c>
      <c r="R43" s="2442">
        <v>12</v>
      </c>
      <c r="S43" s="2444">
        <f>J43/Q43</f>
        <v>0.11827956989247312</v>
      </c>
    </row>
    <row r="44" spans="1:19" x14ac:dyDescent="0.25">
      <c r="A44" s="2435" t="s">
        <v>2329</v>
      </c>
      <c r="B44" s="2435" t="s">
        <v>268</v>
      </c>
      <c r="C44" s="2435" t="s">
        <v>35</v>
      </c>
      <c r="D44" s="2710" t="s">
        <v>2730</v>
      </c>
      <c r="E44" s="2710"/>
      <c r="F44" s="2710"/>
      <c r="G44" s="2710"/>
      <c r="H44" s="2710"/>
      <c r="I44" s="2710"/>
      <c r="J44" s="2710"/>
      <c r="K44" s="2710" t="s">
        <v>2327</v>
      </c>
      <c r="L44" s="2710"/>
      <c r="M44" s="2710"/>
      <c r="N44" s="2710"/>
      <c r="O44" s="2710"/>
      <c r="P44" s="2710"/>
      <c r="Q44" s="2710"/>
      <c r="R44" s="2710" t="s">
        <v>1864</v>
      </c>
      <c r="S44" s="2710"/>
    </row>
    <row r="45" spans="1:19" x14ac:dyDescent="0.25">
      <c r="A45" s="2711" t="s">
        <v>2731</v>
      </c>
      <c r="B45" s="2437" t="s">
        <v>1205</v>
      </c>
      <c r="C45" s="2438" t="s">
        <v>690</v>
      </c>
      <c r="D45" s="2439">
        <v>1</v>
      </c>
      <c r="E45" s="2439">
        <v>0</v>
      </c>
      <c r="F45" s="2439">
        <v>1</v>
      </c>
      <c r="G45" s="2439">
        <v>0</v>
      </c>
      <c r="H45" s="2439">
        <v>0</v>
      </c>
      <c r="I45" s="2439">
        <v>0</v>
      </c>
      <c r="J45" s="2440">
        <f>D45+G45</f>
        <v>1</v>
      </c>
      <c r="K45" s="2439">
        <v>22</v>
      </c>
      <c r="L45" s="2439">
        <v>12</v>
      </c>
      <c r="M45" s="2439">
        <v>10</v>
      </c>
      <c r="N45" s="2439">
        <v>0</v>
      </c>
      <c r="O45" s="2439">
        <v>0</v>
      </c>
      <c r="P45" s="2439">
        <v>0</v>
      </c>
      <c r="Q45" s="2440">
        <f>K45+N45</f>
        <v>22</v>
      </c>
      <c r="R45" s="2439">
        <v>12</v>
      </c>
      <c r="S45" s="2441">
        <f>(D45+G45)/(K45+N45)</f>
        <v>4.5454545454545456E-2</v>
      </c>
    </row>
    <row r="46" spans="1:19" x14ac:dyDescent="0.25">
      <c r="A46" s="2711"/>
      <c r="B46" s="2437" t="s">
        <v>1206</v>
      </c>
      <c r="C46" s="2438" t="s">
        <v>692</v>
      </c>
      <c r="D46" s="2439">
        <v>0</v>
      </c>
      <c r="E46" s="2439">
        <v>0</v>
      </c>
      <c r="F46" s="2439">
        <v>0</v>
      </c>
      <c r="G46" s="2439">
        <v>0</v>
      </c>
      <c r="H46" s="2439">
        <v>0</v>
      </c>
      <c r="I46" s="2439">
        <v>0</v>
      </c>
      <c r="J46" s="2440">
        <f>D46+G46</f>
        <v>0</v>
      </c>
      <c r="K46" s="2439">
        <v>35</v>
      </c>
      <c r="L46" s="2439">
        <v>11</v>
      </c>
      <c r="M46" s="2439">
        <v>24</v>
      </c>
      <c r="N46" s="2439">
        <v>2</v>
      </c>
      <c r="O46" s="2439">
        <v>1</v>
      </c>
      <c r="P46" s="2439">
        <v>1</v>
      </c>
      <c r="Q46" s="2440">
        <f>K46+N46</f>
        <v>37</v>
      </c>
      <c r="R46" s="2439">
        <v>12</v>
      </c>
      <c r="S46" s="2441">
        <f>(D46+G46)/(K46+N46)</f>
        <v>0</v>
      </c>
    </row>
    <row r="47" spans="1:19" x14ac:dyDescent="0.25">
      <c r="A47" s="2712" t="s">
        <v>363</v>
      </c>
      <c r="B47" s="2712"/>
      <c r="C47" s="2712"/>
      <c r="D47" s="2442">
        <f t="shared" ref="D47:Q47" si="28">SUM(D45:D46)</f>
        <v>1</v>
      </c>
      <c r="E47" s="2442">
        <f t="shared" si="28"/>
        <v>0</v>
      </c>
      <c r="F47" s="2442">
        <f t="shared" si="28"/>
        <v>1</v>
      </c>
      <c r="G47" s="2442">
        <f t="shared" si="28"/>
        <v>0</v>
      </c>
      <c r="H47" s="2442">
        <f t="shared" si="28"/>
        <v>0</v>
      </c>
      <c r="I47" s="2442">
        <f t="shared" si="28"/>
        <v>0</v>
      </c>
      <c r="J47" s="2443">
        <f t="shared" si="28"/>
        <v>1</v>
      </c>
      <c r="K47" s="2442">
        <f t="shared" si="28"/>
        <v>57</v>
      </c>
      <c r="L47" s="2442">
        <f t="shared" si="28"/>
        <v>23</v>
      </c>
      <c r="M47" s="2442">
        <f t="shared" si="28"/>
        <v>34</v>
      </c>
      <c r="N47" s="2442">
        <f t="shared" si="28"/>
        <v>2</v>
      </c>
      <c r="O47" s="2442">
        <f t="shared" si="28"/>
        <v>1</v>
      </c>
      <c r="P47" s="2442">
        <f t="shared" si="28"/>
        <v>1</v>
      </c>
      <c r="Q47" s="2443">
        <f t="shared" si="28"/>
        <v>59</v>
      </c>
      <c r="R47" s="2442">
        <v>12</v>
      </c>
      <c r="S47" s="2444">
        <f>J47/Q47</f>
        <v>1.6949152542372881E-2</v>
      </c>
    </row>
    <row r="48" spans="1:19" x14ac:dyDescent="0.25">
      <c r="A48" s="2435" t="s">
        <v>2329</v>
      </c>
      <c r="B48" s="2435" t="s">
        <v>268</v>
      </c>
      <c r="C48" s="2435" t="s">
        <v>35</v>
      </c>
      <c r="D48" s="2710" t="s">
        <v>2732</v>
      </c>
      <c r="E48" s="2710"/>
      <c r="F48" s="2710"/>
      <c r="G48" s="2710"/>
      <c r="H48" s="2710"/>
      <c r="I48" s="2710"/>
      <c r="J48" s="2710"/>
      <c r="K48" s="2710" t="s">
        <v>2332</v>
      </c>
      <c r="L48" s="2710"/>
      <c r="M48" s="2710"/>
      <c r="N48" s="2710"/>
      <c r="O48" s="2710"/>
      <c r="P48" s="2710"/>
      <c r="Q48" s="2710"/>
      <c r="R48" s="2710" t="s">
        <v>1864</v>
      </c>
      <c r="S48" s="2710"/>
    </row>
    <row r="49" spans="1:19" x14ac:dyDescent="0.25">
      <c r="A49" s="2711" t="s">
        <v>2733</v>
      </c>
      <c r="B49" s="2437" t="s">
        <v>1205</v>
      </c>
      <c r="C49" s="2438" t="s">
        <v>690</v>
      </c>
      <c r="D49" s="2439">
        <v>0</v>
      </c>
      <c r="E49" s="2439">
        <v>0</v>
      </c>
      <c r="F49" s="2439">
        <v>0</v>
      </c>
      <c r="G49" s="2439">
        <v>0</v>
      </c>
      <c r="H49" s="2439">
        <v>0</v>
      </c>
      <c r="I49" s="2439">
        <v>0</v>
      </c>
      <c r="J49" s="2440">
        <f>D49+G49</f>
        <v>0</v>
      </c>
      <c r="K49" s="2439">
        <v>46</v>
      </c>
      <c r="L49" s="2439">
        <v>25</v>
      </c>
      <c r="M49" s="2439">
        <v>21</v>
      </c>
      <c r="N49" s="2439">
        <v>0</v>
      </c>
      <c r="O49" s="2439">
        <v>0</v>
      </c>
      <c r="P49" s="2439">
        <v>0</v>
      </c>
      <c r="Q49" s="2440">
        <f>K49+N49</f>
        <v>46</v>
      </c>
      <c r="R49" s="2439">
        <v>12</v>
      </c>
      <c r="S49" s="2441">
        <f>(D49+G49)/(K49+N49)</f>
        <v>0</v>
      </c>
    </row>
    <row r="50" spans="1:19" x14ac:dyDescent="0.25">
      <c r="A50" s="2711"/>
      <c r="B50" s="2437" t="s">
        <v>1207</v>
      </c>
      <c r="C50" s="2438" t="s">
        <v>225</v>
      </c>
      <c r="D50" s="2439">
        <v>0</v>
      </c>
      <c r="E50" s="2439">
        <v>0</v>
      </c>
      <c r="F50" s="2439">
        <v>0</v>
      </c>
      <c r="G50" s="2439">
        <v>2</v>
      </c>
      <c r="H50" s="2439">
        <v>0</v>
      </c>
      <c r="I50" s="2439">
        <v>2</v>
      </c>
      <c r="J50" s="2440">
        <f>D50+G50</f>
        <v>2</v>
      </c>
      <c r="K50" s="2439">
        <v>37</v>
      </c>
      <c r="L50" s="2439">
        <v>13</v>
      </c>
      <c r="M50" s="2439">
        <v>24</v>
      </c>
      <c r="N50" s="2439">
        <v>0</v>
      </c>
      <c r="O50" s="2439">
        <v>0</v>
      </c>
      <c r="P50" s="2439">
        <v>0</v>
      </c>
      <c r="Q50" s="2440">
        <f t="shared" ref="Q50:Q51" si="29">K50+N50</f>
        <v>37</v>
      </c>
      <c r="R50" s="2439">
        <v>12</v>
      </c>
      <c r="S50" s="2441">
        <f t="shared" ref="S50:S51" si="30">(D50+G50)/(K50+N50)</f>
        <v>5.4054054054054057E-2</v>
      </c>
    </row>
    <row r="51" spans="1:19" x14ac:dyDescent="0.25">
      <c r="A51" s="2711"/>
      <c r="B51" s="2437" t="s">
        <v>1206</v>
      </c>
      <c r="C51" s="2438" t="s">
        <v>692</v>
      </c>
      <c r="D51" s="2439">
        <v>0</v>
      </c>
      <c r="E51" s="2439">
        <v>0</v>
      </c>
      <c r="F51" s="2439">
        <v>0</v>
      </c>
      <c r="G51" s="2439">
        <v>1</v>
      </c>
      <c r="H51" s="2439">
        <v>0</v>
      </c>
      <c r="I51" s="2439">
        <v>1</v>
      </c>
      <c r="J51" s="2440">
        <f t="shared" ref="J51" si="31">D51+G51</f>
        <v>1</v>
      </c>
      <c r="K51" s="2439">
        <v>41</v>
      </c>
      <c r="L51" s="2439">
        <v>12</v>
      </c>
      <c r="M51" s="2439">
        <v>29</v>
      </c>
      <c r="N51" s="2439">
        <v>0</v>
      </c>
      <c r="O51" s="2439">
        <v>0</v>
      </c>
      <c r="P51" s="2439">
        <v>0</v>
      </c>
      <c r="Q51" s="2440">
        <f t="shared" si="29"/>
        <v>41</v>
      </c>
      <c r="R51" s="2439">
        <v>12</v>
      </c>
      <c r="S51" s="2441">
        <f t="shared" si="30"/>
        <v>2.4390243902439025E-2</v>
      </c>
    </row>
    <row r="52" spans="1:19" x14ac:dyDescent="0.25">
      <c r="A52" s="2711"/>
      <c r="B52" s="2453" t="s">
        <v>1207</v>
      </c>
      <c r="C52" s="2452" t="s">
        <v>691</v>
      </c>
      <c r="D52" s="2439">
        <v>1</v>
      </c>
      <c r="E52" s="2439">
        <v>0</v>
      </c>
      <c r="F52" s="2439">
        <v>1</v>
      </c>
      <c r="G52" s="2439">
        <v>6</v>
      </c>
      <c r="H52" s="2439">
        <v>5</v>
      </c>
      <c r="I52" s="2439">
        <v>1</v>
      </c>
      <c r="J52" s="2440">
        <f>D52+G52</f>
        <v>7</v>
      </c>
      <c r="K52" s="2439">
        <v>17</v>
      </c>
      <c r="L52" s="2439">
        <v>9</v>
      </c>
      <c r="M52" s="2439">
        <v>8</v>
      </c>
      <c r="N52" s="2439">
        <v>1</v>
      </c>
      <c r="O52" s="2439">
        <v>0</v>
      </c>
      <c r="P52" s="2439">
        <v>1</v>
      </c>
      <c r="Q52" s="2440">
        <f>K52+N52</f>
        <v>18</v>
      </c>
      <c r="R52" s="2439">
        <v>12</v>
      </c>
      <c r="S52" s="2441">
        <f>(D52+G52)/(K52+N52)</f>
        <v>0.3888888888888889</v>
      </c>
    </row>
    <row r="53" spans="1:19" x14ac:dyDescent="0.25">
      <c r="A53" s="2712" t="s">
        <v>363</v>
      </c>
      <c r="B53" s="2712"/>
      <c r="C53" s="2712"/>
      <c r="D53" s="2442">
        <f t="shared" ref="D53:Q53" si="32">SUM(D49:D52)</f>
        <v>1</v>
      </c>
      <c r="E53" s="2442">
        <f t="shared" si="32"/>
        <v>0</v>
      </c>
      <c r="F53" s="2442">
        <f t="shared" si="32"/>
        <v>1</v>
      </c>
      <c r="G53" s="2442">
        <f t="shared" si="32"/>
        <v>9</v>
      </c>
      <c r="H53" s="2442">
        <f t="shared" si="32"/>
        <v>5</v>
      </c>
      <c r="I53" s="2442">
        <f t="shared" si="32"/>
        <v>4</v>
      </c>
      <c r="J53" s="2443">
        <f t="shared" si="32"/>
        <v>10</v>
      </c>
      <c r="K53" s="2442">
        <f t="shared" si="32"/>
        <v>141</v>
      </c>
      <c r="L53" s="2442">
        <f t="shared" si="32"/>
        <v>59</v>
      </c>
      <c r="M53" s="2442">
        <f t="shared" si="32"/>
        <v>82</v>
      </c>
      <c r="N53" s="2442">
        <f t="shared" si="32"/>
        <v>1</v>
      </c>
      <c r="O53" s="2442">
        <f t="shared" si="32"/>
        <v>0</v>
      </c>
      <c r="P53" s="2442">
        <f t="shared" si="32"/>
        <v>1</v>
      </c>
      <c r="Q53" s="2443">
        <f t="shared" si="32"/>
        <v>142</v>
      </c>
      <c r="R53" s="2442">
        <v>12</v>
      </c>
      <c r="S53" s="2454">
        <f>J53/Q53</f>
        <v>7.0422535211267609E-2</v>
      </c>
    </row>
    <row r="54" spans="1:19" x14ac:dyDescent="0.25">
      <c r="A54" s="2435" t="s">
        <v>2329</v>
      </c>
      <c r="B54" s="2435" t="s">
        <v>268</v>
      </c>
      <c r="C54" s="2435" t="s">
        <v>35</v>
      </c>
      <c r="D54" s="2710" t="s">
        <v>3449</v>
      </c>
      <c r="E54" s="2710"/>
      <c r="F54" s="2710"/>
      <c r="G54" s="2710"/>
      <c r="H54" s="2710"/>
      <c r="I54" s="2710"/>
      <c r="J54" s="2710"/>
      <c r="K54" s="2710" t="s">
        <v>3450</v>
      </c>
      <c r="L54" s="2710"/>
      <c r="M54" s="2710"/>
      <c r="N54" s="2710"/>
      <c r="O54" s="2710"/>
      <c r="P54" s="2710"/>
      <c r="Q54" s="2710"/>
      <c r="R54" s="2710" t="s">
        <v>1864</v>
      </c>
      <c r="S54" s="2710"/>
    </row>
    <row r="55" spans="1:19" x14ac:dyDescent="0.25">
      <c r="A55" s="2713" t="s">
        <v>3451</v>
      </c>
      <c r="B55" s="2437" t="s">
        <v>1205</v>
      </c>
      <c r="C55" s="2438" t="s">
        <v>690</v>
      </c>
      <c r="D55" s="2455">
        <v>0</v>
      </c>
      <c r="E55" s="2455">
        <v>0</v>
      </c>
      <c r="F55" s="2455">
        <v>0</v>
      </c>
      <c r="G55" s="2455">
        <v>0</v>
      </c>
      <c r="H55" s="2455">
        <v>0</v>
      </c>
      <c r="I55" s="2455">
        <v>0</v>
      </c>
      <c r="J55" s="2440">
        <f>D55+G55</f>
        <v>0</v>
      </c>
      <c r="K55" s="2455">
        <v>18</v>
      </c>
      <c r="L55" s="2455">
        <v>14</v>
      </c>
      <c r="M55" s="2455">
        <v>4</v>
      </c>
      <c r="N55" s="2455">
        <v>0</v>
      </c>
      <c r="O55" s="2455">
        <v>0</v>
      </c>
      <c r="P55" s="2455">
        <v>0</v>
      </c>
      <c r="Q55" s="2440">
        <f>K55+N55</f>
        <v>18</v>
      </c>
      <c r="R55" s="2455">
        <v>12</v>
      </c>
      <c r="S55" s="2456">
        <f>(D55+G55)/(K55+N55)</f>
        <v>0</v>
      </c>
    </row>
    <row r="56" spans="1:19" x14ac:dyDescent="0.25">
      <c r="A56" s="2713"/>
      <c r="B56" s="2437" t="s">
        <v>1207</v>
      </c>
      <c r="C56" s="2438" t="s">
        <v>225</v>
      </c>
      <c r="D56" s="2455">
        <v>3</v>
      </c>
      <c r="E56" s="2455">
        <v>1</v>
      </c>
      <c r="F56" s="2455">
        <v>2</v>
      </c>
      <c r="G56" s="2455">
        <v>0</v>
      </c>
      <c r="H56" s="2455">
        <v>0</v>
      </c>
      <c r="I56" s="2455">
        <v>0</v>
      </c>
      <c r="J56" s="2440">
        <f t="shared" ref="J56:J57" si="33">D56+G56</f>
        <v>3</v>
      </c>
      <c r="K56" s="2455">
        <v>31</v>
      </c>
      <c r="L56" s="2455">
        <v>12</v>
      </c>
      <c r="M56" s="2455">
        <v>19</v>
      </c>
      <c r="N56" s="2455">
        <v>0</v>
      </c>
      <c r="O56" s="2455">
        <v>0</v>
      </c>
      <c r="P56" s="2455">
        <v>0</v>
      </c>
      <c r="Q56" s="2440">
        <f t="shared" ref="Q56:Q57" si="34">K56+N56</f>
        <v>31</v>
      </c>
      <c r="R56" s="2455">
        <v>12</v>
      </c>
      <c r="S56" s="2456">
        <f t="shared" ref="S56:S57" si="35">(D56+G56)/(K56+N56)</f>
        <v>9.6774193548387094E-2</v>
      </c>
    </row>
    <row r="57" spans="1:19" x14ac:dyDescent="0.25">
      <c r="A57" s="2713"/>
      <c r="B57" s="2437" t="s">
        <v>1206</v>
      </c>
      <c r="C57" s="2438" t="s">
        <v>692</v>
      </c>
      <c r="D57" s="2455">
        <v>2</v>
      </c>
      <c r="E57" s="2455">
        <v>1</v>
      </c>
      <c r="F57" s="2455">
        <v>1</v>
      </c>
      <c r="G57" s="2455">
        <v>0</v>
      </c>
      <c r="H57" s="2455">
        <v>0</v>
      </c>
      <c r="I57" s="2455">
        <v>0</v>
      </c>
      <c r="J57" s="2440">
        <f t="shared" si="33"/>
        <v>2</v>
      </c>
      <c r="K57" s="2455">
        <v>31</v>
      </c>
      <c r="L57" s="2455">
        <v>17</v>
      </c>
      <c r="M57" s="2455">
        <v>14</v>
      </c>
      <c r="N57" s="2455">
        <v>0</v>
      </c>
      <c r="O57" s="2455">
        <v>0</v>
      </c>
      <c r="P57" s="2455">
        <v>0</v>
      </c>
      <c r="Q57" s="2440">
        <f t="shared" si="34"/>
        <v>31</v>
      </c>
      <c r="R57" s="2455">
        <v>12</v>
      </c>
      <c r="S57" s="2456">
        <f t="shared" si="35"/>
        <v>6.4516129032258063E-2</v>
      </c>
    </row>
    <row r="58" spans="1:19" x14ac:dyDescent="0.25">
      <c r="A58" s="2712" t="s">
        <v>363</v>
      </c>
      <c r="B58" s="2712"/>
      <c r="C58" s="2712"/>
      <c r="D58" s="2442">
        <f>SUM(D55:D57)</f>
        <v>5</v>
      </c>
      <c r="E58" s="2442">
        <f t="shared" ref="E58:I58" si="36">SUM(E55:E57)</f>
        <v>2</v>
      </c>
      <c r="F58" s="2442">
        <f t="shared" si="36"/>
        <v>3</v>
      </c>
      <c r="G58" s="2442">
        <f t="shared" si="36"/>
        <v>0</v>
      </c>
      <c r="H58" s="2442">
        <f t="shared" si="36"/>
        <v>0</v>
      </c>
      <c r="I58" s="2442">
        <f t="shared" si="36"/>
        <v>0</v>
      </c>
      <c r="J58" s="2443">
        <f>SUM(J55:J57)</f>
        <v>5</v>
      </c>
      <c r="K58" s="2442">
        <f>SUM(K55:K57)</f>
        <v>80</v>
      </c>
      <c r="L58" s="2442">
        <f t="shared" ref="L58:P58" si="37">SUM(L55:L57)</f>
        <v>43</v>
      </c>
      <c r="M58" s="2442">
        <f t="shared" si="37"/>
        <v>37</v>
      </c>
      <c r="N58" s="2442">
        <f t="shared" si="37"/>
        <v>0</v>
      </c>
      <c r="O58" s="2442">
        <f t="shared" si="37"/>
        <v>0</v>
      </c>
      <c r="P58" s="2442">
        <f t="shared" si="37"/>
        <v>0</v>
      </c>
      <c r="Q58" s="2443">
        <f>SUM(Q55:Q57)</f>
        <v>80</v>
      </c>
      <c r="R58" s="2442">
        <v>12</v>
      </c>
      <c r="S58" s="2454">
        <f>J58/Q58</f>
        <v>6.25E-2</v>
      </c>
    </row>
    <row r="59" spans="1:19" x14ac:dyDescent="0.25">
      <c r="A59" s="2435" t="s">
        <v>2329</v>
      </c>
      <c r="B59" s="2435" t="s">
        <v>268</v>
      </c>
      <c r="C59" s="2435" t="s">
        <v>35</v>
      </c>
      <c r="D59" s="2710" t="s">
        <v>3452</v>
      </c>
      <c r="E59" s="2710"/>
      <c r="F59" s="2710"/>
      <c r="G59" s="2710"/>
      <c r="H59" s="2710"/>
      <c r="I59" s="2710"/>
      <c r="J59" s="2710"/>
      <c r="K59" s="2710" t="s">
        <v>2334</v>
      </c>
      <c r="L59" s="2710"/>
      <c r="M59" s="2710"/>
      <c r="N59" s="2710"/>
      <c r="O59" s="2710"/>
      <c r="P59" s="2710"/>
      <c r="Q59" s="2710"/>
      <c r="R59" s="2710" t="s">
        <v>1864</v>
      </c>
      <c r="S59" s="2710"/>
    </row>
    <row r="60" spans="1:19" x14ac:dyDescent="0.25">
      <c r="A60" s="2713" t="s">
        <v>3453</v>
      </c>
      <c r="B60" s="2437" t="s">
        <v>1205</v>
      </c>
      <c r="C60" s="2438" t="s">
        <v>690</v>
      </c>
      <c r="D60" s="2455">
        <v>1</v>
      </c>
      <c r="E60" s="2455">
        <v>1</v>
      </c>
      <c r="F60" s="2455">
        <v>0</v>
      </c>
      <c r="G60" s="2455">
        <v>2</v>
      </c>
      <c r="H60" s="2455">
        <v>0</v>
      </c>
      <c r="I60" s="2455">
        <v>2</v>
      </c>
      <c r="J60" s="2440">
        <f>D60+G60</f>
        <v>3</v>
      </c>
      <c r="K60" s="2455">
        <v>34</v>
      </c>
      <c r="L60" s="2455">
        <v>28</v>
      </c>
      <c r="M60" s="2455">
        <v>6</v>
      </c>
      <c r="N60" s="2455">
        <v>0</v>
      </c>
      <c r="O60" s="2455">
        <v>0</v>
      </c>
      <c r="P60" s="2455">
        <v>0</v>
      </c>
      <c r="Q60" s="2440">
        <f>K60+N60</f>
        <v>34</v>
      </c>
      <c r="R60" s="2455">
        <v>12</v>
      </c>
      <c r="S60" s="2456">
        <f>(D60+G60)/(K60+N60)</f>
        <v>8.8235294117647065E-2</v>
      </c>
    </row>
    <row r="61" spans="1:19" x14ac:dyDescent="0.25">
      <c r="A61" s="2713"/>
      <c r="B61" s="2437" t="s">
        <v>1207</v>
      </c>
      <c r="C61" s="2438" t="s">
        <v>225</v>
      </c>
      <c r="D61" s="2455">
        <v>0</v>
      </c>
      <c r="E61" s="2455">
        <v>0</v>
      </c>
      <c r="F61" s="2455">
        <v>0</v>
      </c>
      <c r="G61" s="2455">
        <v>7</v>
      </c>
      <c r="H61" s="2455">
        <v>1</v>
      </c>
      <c r="I61" s="2455">
        <v>6</v>
      </c>
      <c r="J61" s="2440">
        <f t="shared" ref="J61:J63" si="38">D61+G61</f>
        <v>7</v>
      </c>
      <c r="K61" s="2455">
        <v>32</v>
      </c>
      <c r="L61" s="2455">
        <v>12</v>
      </c>
      <c r="M61" s="2455">
        <v>20</v>
      </c>
      <c r="N61" s="2455">
        <v>0</v>
      </c>
      <c r="O61" s="2455">
        <v>0</v>
      </c>
      <c r="P61" s="2455">
        <v>0</v>
      </c>
      <c r="Q61" s="2440">
        <f t="shared" ref="Q61:Q62" si="39">K61+N61</f>
        <v>32</v>
      </c>
      <c r="R61" s="2455">
        <v>12</v>
      </c>
      <c r="S61" s="2456">
        <f t="shared" ref="S61:S63" si="40">(D61+G61)/(K61+N61)</f>
        <v>0.21875</v>
      </c>
    </row>
    <row r="62" spans="1:19" x14ac:dyDescent="0.25">
      <c r="A62" s="2713"/>
      <c r="B62" s="2437" t="s">
        <v>1206</v>
      </c>
      <c r="C62" s="2438" t="s">
        <v>692</v>
      </c>
      <c r="D62" s="2455">
        <v>0</v>
      </c>
      <c r="E62" s="2455">
        <v>0</v>
      </c>
      <c r="F62" s="2455">
        <v>0</v>
      </c>
      <c r="G62" s="2455">
        <v>0</v>
      </c>
      <c r="H62" s="2455">
        <v>0</v>
      </c>
      <c r="I62" s="2455">
        <v>0</v>
      </c>
      <c r="J62" s="2440">
        <f t="shared" si="38"/>
        <v>0</v>
      </c>
      <c r="K62" s="2455">
        <v>50</v>
      </c>
      <c r="L62" s="2455">
        <v>13</v>
      </c>
      <c r="M62" s="2455">
        <v>37</v>
      </c>
      <c r="N62" s="2455">
        <v>0</v>
      </c>
      <c r="O62" s="2455">
        <v>0</v>
      </c>
      <c r="P62" s="2455">
        <v>0</v>
      </c>
      <c r="Q62" s="2440">
        <f t="shared" si="39"/>
        <v>50</v>
      </c>
      <c r="R62" s="2455">
        <v>12</v>
      </c>
      <c r="S62" s="2456">
        <f t="shared" si="40"/>
        <v>0</v>
      </c>
    </row>
    <row r="63" spans="1:19" x14ac:dyDescent="0.25">
      <c r="A63" s="2713"/>
      <c r="B63" s="2453" t="s">
        <v>1207</v>
      </c>
      <c r="C63" s="2452" t="s">
        <v>691</v>
      </c>
      <c r="D63" s="2455">
        <v>0</v>
      </c>
      <c r="E63" s="2455">
        <v>0</v>
      </c>
      <c r="F63" s="2455">
        <v>0</v>
      </c>
      <c r="G63" s="2455">
        <v>12</v>
      </c>
      <c r="H63" s="2455">
        <v>4</v>
      </c>
      <c r="I63" s="2455">
        <v>8</v>
      </c>
      <c r="J63" s="2440">
        <f t="shared" si="38"/>
        <v>12</v>
      </c>
      <c r="K63" s="2455">
        <v>27</v>
      </c>
      <c r="L63" s="2455">
        <v>10</v>
      </c>
      <c r="M63" s="2455">
        <v>17</v>
      </c>
      <c r="N63" s="2455">
        <v>0</v>
      </c>
      <c r="O63" s="2455">
        <v>0</v>
      </c>
      <c r="P63" s="2455">
        <v>0</v>
      </c>
      <c r="Q63" s="2440">
        <f>K63+N63</f>
        <v>27</v>
      </c>
      <c r="R63" s="2455">
        <v>12</v>
      </c>
      <c r="S63" s="2456">
        <f t="shared" si="40"/>
        <v>0.44444444444444442</v>
      </c>
    </row>
    <row r="64" spans="1:19" x14ac:dyDescent="0.25">
      <c r="A64" s="2712" t="s">
        <v>363</v>
      </c>
      <c r="B64" s="2712"/>
      <c r="C64" s="2712"/>
      <c r="D64" s="2442">
        <f t="shared" ref="D64:Q64" si="41">SUM(D60:D63)</f>
        <v>1</v>
      </c>
      <c r="E64" s="2442">
        <f t="shared" si="41"/>
        <v>1</v>
      </c>
      <c r="F64" s="2442">
        <f t="shared" si="41"/>
        <v>0</v>
      </c>
      <c r="G64" s="2442">
        <f t="shared" si="41"/>
        <v>21</v>
      </c>
      <c r="H64" s="2442">
        <f t="shared" si="41"/>
        <v>5</v>
      </c>
      <c r="I64" s="2442">
        <f t="shared" si="41"/>
        <v>16</v>
      </c>
      <c r="J64" s="2443">
        <f t="shared" si="41"/>
        <v>22</v>
      </c>
      <c r="K64" s="2442">
        <f t="shared" si="41"/>
        <v>143</v>
      </c>
      <c r="L64" s="2442">
        <f t="shared" si="41"/>
        <v>63</v>
      </c>
      <c r="M64" s="2442">
        <f t="shared" si="41"/>
        <v>80</v>
      </c>
      <c r="N64" s="2442">
        <f t="shared" si="41"/>
        <v>0</v>
      </c>
      <c r="O64" s="2442">
        <f t="shared" si="41"/>
        <v>0</v>
      </c>
      <c r="P64" s="2442">
        <f t="shared" si="41"/>
        <v>0</v>
      </c>
      <c r="Q64" s="2443">
        <f t="shared" si="41"/>
        <v>143</v>
      </c>
      <c r="R64" s="2442">
        <v>12</v>
      </c>
      <c r="S64" s="2454">
        <f>J64/Q64</f>
        <v>0.15384615384615385</v>
      </c>
    </row>
    <row r="65" spans="1:19" x14ac:dyDescent="0.25">
      <c r="A65" s="2435" t="s">
        <v>2329</v>
      </c>
      <c r="B65" s="2435" t="s">
        <v>268</v>
      </c>
      <c r="C65" s="2435" t="s">
        <v>35</v>
      </c>
      <c r="D65" s="2710" t="s">
        <v>6037</v>
      </c>
      <c r="E65" s="2710"/>
      <c r="F65" s="2710"/>
      <c r="G65" s="2710"/>
      <c r="H65" s="2710"/>
      <c r="I65" s="2710"/>
      <c r="J65" s="2710"/>
      <c r="K65" s="2710" t="s">
        <v>2336</v>
      </c>
      <c r="L65" s="2710"/>
      <c r="M65" s="2710"/>
      <c r="N65" s="2710"/>
      <c r="O65" s="2710"/>
      <c r="P65" s="2710"/>
      <c r="Q65" s="2710"/>
      <c r="R65" s="2710" t="s">
        <v>1864</v>
      </c>
      <c r="S65" s="2710"/>
    </row>
    <row r="66" spans="1:19" x14ac:dyDescent="0.25">
      <c r="A66" s="2713" t="s">
        <v>6038</v>
      </c>
      <c r="B66" s="2714" t="s">
        <v>1205</v>
      </c>
      <c r="C66" s="2438" t="s">
        <v>690</v>
      </c>
      <c r="D66" s="2455">
        <v>0</v>
      </c>
      <c r="E66" s="2455">
        <v>0</v>
      </c>
      <c r="F66" s="2455">
        <v>0</v>
      </c>
      <c r="G66" s="2455">
        <v>0</v>
      </c>
      <c r="H66" s="2455">
        <v>0</v>
      </c>
      <c r="I66" s="2455">
        <v>0</v>
      </c>
      <c r="J66" s="2440">
        <f>D66+G66</f>
        <v>0</v>
      </c>
      <c r="K66" s="2455">
        <v>21</v>
      </c>
      <c r="L66" s="2455">
        <v>11</v>
      </c>
      <c r="M66" s="2455">
        <v>10</v>
      </c>
      <c r="N66" s="2455">
        <v>0</v>
      </c>
      <c r="O66" s="2455">
        <v>0</v>
      </c>
      <c r="P66" s="2455">
        <v>0</v>
      </c>
      <c r="Q66" s="2440">
        <f>K66+N66</f>
        <v>21</v>
      </c>
      <c r="R66" s="2455">
        <v>12</v>
      </c>
      <c r="S66" s="2456">
        <f>(D66+G66)/(K66+N66)</f>
        <v>0</v>
      </c>
    </row>
    <row r="67" spans="1:19" ht="15.75" customHeight="1" x14ac:dyDescent="0.25">
      <c r="A67" s="2713"/>
      <c r="B67" s="2715"/>
      <c r="C67" s="2452" t="s">
        <v>1509</v>
      </c>
      <c r="D67" s="2455">
        <v>0</v>
      </c>
      <c r="E67" s="2455">
        <v>0</v>
      </c>
      <c r="F67" s="2455">
        <v>0</v>
      </c>
      <c r="G67" s="2455">
        <v>0</v>
      </c>
      <c r="H67" s="2455">
        <v>0</v>
      </c>
      <c r="I67" s="2455">
        <v>0</v>
      </c>
      <c r="J67" s="2440">
        <f>D67+G67</f>
        <v>0</v>
      </c>
      <c r="K67" s="2455">
        <v>32</v>
      </c>
      <c r="L67" s="2455">
        <v>23</v>
      </c>
      <c r="M67" s="2455">
        <v>9</v>
      </c>
      <c r="N67" s="2455">
        <v>0</v>
      </c>
      <c r="O67" s="2455">
        <v>0</v>
      </c>
      <c r="P67" s="2455">
        <v>0</v>
      </c>
      <c r="Q67" s="2440">
        <f>K67+N67</f>
        <v>32</v>
      </c>
      <c r="R67" s="2455">
        <v>12</v>
      </c>
      <c r="S67" s="2456">
        <f>(D67+G67)/(K67+N67)</f>
        <v>0</v>
      </c>
    </row>
    <row r="68" spans="1:19" x14ac:dyDescent="0.25">
      <c r="A68" s="2713"/>
      <c r="B68" s="2437" t="s">
        <v>1206</v>
      </c>
      <c r="C68" s="2438" t="s">
        <v>692</v>
      </c>
      <c r="D68" s="2455">
        <v>0</v>
      </c>
      <c r="E68" s="2455">
        <v>0</v>
      </c>
      <c r="F68" s="2455">
        <v>0</v>
      </c>
      <c r="G68" s="2455">
        <v>0</v>
      </c>
      <c r="H68" s="2455">
        <v>0</v>
      </c>
      <c r="I68" s="2455">
        <v>0</v>
      </c>
      <c r="J68" s="2440">
        <f t="shared" ref="J68" si="42">D68+G68</f>
        <v>0</v>
      </c>
      <c r="K68" s="2455">
        <v>34</v>
      </c>
      <c r="L68" s="2455">
        <v>11</v>
      </c>
      <c r="M68" s="2455">
        <v>23</v>
      </c>
      <c r="N68" s="2455">
        <v>0</v>
      </c>
      <c r="O68" s="2455">
        <v>0</v>
      </c>
      <c r="P68" s="2455">
        <v>0</v>
      </c>
      <c r="Q68" s="2440">
        <f t="shared" ref="Q68" si="43">K68+N68</f>
        <v>34</v>
      </c>
      <c r="R68" s="2455">
        <v>12</v>
      </c>
      <c r="S68" s="2456">
        <f t="shared" ref="S68" si="44">(D68+G68)/(K68+N68)</f>
        <v>0</v>
      </c>
    </row>
    <row r="69" spans="1:19" x14ac:dyDescent="0.25">
      <c r="A69" s="2713"/>
      <c r="B69" s="2437" t="s">
        <v>1207</v>
      </c>
      <c r="C69" s="2438" t="s">
        <v>225</v>
      </c>
      <c r="D69" s="2455">
        <v>1</v>
      </c>
      <c r="E69" s="2455">
        <v>0</v>
      </c>
      <c r="F69" s="2455">
        <v>1</v>
      </c>
      <c r="G69" s="2455">
        <v>0</v>
      </c>
      <c r="H69" s="2455">
        <v>0</v>
      </c>
      <c r="I69" s="2455">
        <v>0</v>
      </c>
      <c r="J69" s="2440">
        <f>D69+G69</f>
        <v>1</v>
      </c>
      <c r="K69" s="2455">
        <v>27</v>
      </c>
      <c r="L69" s="2455">
        <v>15</v>
      </c>
      <c r="M69" s="2455">
        <v>12</v>
      </c>
      <c r="N69" s="2455">
        <v>0</v>
      </c>
      <c r="O69" s="2455">
        <v>0</v>
      </c>
      <c r="P69" s="2455">
        <v>0</v>
      </c>
      <c r="Q69" s="2440">
        <f>K69+N69</f>
        <v>27</v>
      </c>
      <c r="R69" s="2455">
        <v>12</v>
      </c>
      <c r="S69" s="2456">
        <f>(D69+G69)/(K69+N69)</f>
        <v>3.7037037037037035E-2</v>
      </c>
    </row>
    <row r="70" spans="1:19" x14ac:dyDescent="0.25">
      <c r="A70" s="2712" t="s">
        <v>363</v>
      </c>
      <c r="B70" s="2712"/>
      <c r="C70" s="2712"/>
      <c r="D70" s="2442">
        <f t="shared" ref="D70:Q70" si="45">SUM(D66:D69)</f>
        <v>1</v>
      </c>
      <c r="E70" s="2442">
        <f t="shared" si="45"/>
        <v>0</v>
      </c>
      <c r="F70" s="2442">
        <f t="shared" si="45"/>
        <v>1</v>
      </c>
      <c r="G70" s="2442">
        <f t="shared" si="45"/>
        <v>0</v>
      </c>
      <c r="H70" s="2442">
        <f t="shared" si="45"/>
        <v>0</v>
      </c>
      <c r="I70" s="2442">
        <f t="shared" si="45"/>
        <v>0</v>
      </c>
      <c r="J70" s="2443">
        <f t="shared" si="45"/>
        <v>1</v>
      </c>
      <c r="K70" s="2442">
        <f t="shared" si="45"/>
        <v>114</v>
      </c>
      <c r="L70" s="2442">
        <f t="shared" si="45"/>
        <v>60</v>
      </c>
      <c r="M70" s="2442">
        <f t="shared" si="45"/>
        <v>54</v>
      </c>
      <c r="N70" s="2442">
        <f t="shared" si="45"/>
        <v>0</v>
      </c>
      <c r="O70" s="2442">
        <f t="shared" si="45"/>
        <v>0</v>
      </c>
      <c r="P70" s="2442">
        <f t="shared" si="45"/>
        <v>0</v>
      </c>
      <c r="Q70" s="2443">
        <f t="shared" si="45"/>
        <v>114</v>
      </c>
      <c r="R70" s="2442">
        <v>12</v>
      </c>
      <c r="S70" s="2454">
        <f>J70/Q70</f>
        <v>8.771929824561403E-3</v>
      </c>
    </row>
    <row r="71" spans="1:19" x14ac:dyDescent="0.25">
      <c r="A71" s="2435" t="s">
        <v>2329</v>
      </c>
      <c r="B71" s="2435" t="s">
        <v>268</v>
      </c>
      <c r="C71" s="2435" t="s">
        <v>35</v>
      </c>
      <c r="D71" s="2710" t="s">
        <v>6037</v>
      </c>
      <c r="E71" s="2710"/>
      <c r="F71" s="2710"/>
      <c r="G71" s="2710"/>
      <c r="H71" s="2710"/>
      <c r="I71" s="2710"/>
      <c r="J71" s="2710"/>
      <c r="K71" s="2710" t="s">
        <v>2336</v>
      </c>
      <c r="L71" s="2710"/>
      <c r="M71" s="2710"/>
      <c r="N71" s="2710"/>
      <c r="O71" s="2710"/>
      <c r="P71" s="2710"/>
      <c r="Q71" s="2710"/>
      <c r="R71" s="2710" t="s">
        <v>1864</v>
      </c>
      <c r="S71" s="2710"/>
    </row>
    <row r="72" spans="1:19" x14ac:dyDescent="0.25">
      <c r="A72" s="2713" t="s">
        <v>6039</v>
      </c>
      <c r="B72" s="2714" t="s">
        <v>1205</v>
      </c>
      <c r="C72" s="2438" t="s">
        <v>690</v>
      </c>
      <c r="D72" s="2447">
        <v>0</v>
      </c>
      <c r="E72" s="2447">
        <v>0</v>
      </c>
      <c r="F72" s="2447">
        <v>0</v>
      </c>
      <c r="G72" s="2447">
        <v>0</v>
      </c>
      <c r="H72" s="2447">
        <v>0</v>
      </c>
      <c r="I72" s="2447">
        <v>0</v>
      </c>
      <c r="J72" s="2440">
        <f>D72+G72</f>
        <v>0</v>
      </c>
      <c r="K72" s="2455">
        <v>31</v>
      </c>
      <c r="L72" s="2455">
        <v>14</v>
      </c>
      <c r="M72" s="2455">
        <v>17</v>
      </c>
      <c r="N72" s="2455">
        <v>0</v>
      </c>
      <c r="O72" s="2455">
        <v>0</v>
      </c>
      <c r="P72" s="2455">
        <v>0</v>
      </c>
      <c r="Q72" s="2440">
        <f>K72+N72</f>
        <v>31</v>
      </c>
      <c r="R72" s="2455">
        <v>12</v>
      </c>
      <c r="S72" s="2456">
        <f>(D72+G72)/(K72+N72)</f>
        <v>0</v>
      </c>
    </row>
    <row r="73" spans="1:19" x14ac:dyDescent="0.25">
      <c r="A73" s="2713"/>
      <c r="B73" s="2715"/>
      <c r="C73" s="2438" t="s">
        <v>1509</v>
      </c>
      <c r="D73" s="2447">
        <v>0</v>
      </c>
      <c r="E73" s="2447">
        <v>0</v>
      </c>
      <c r="F73" s="2447">
        <v>0</v>
      </c>
      <c r="G73" s="2447">
        <v>0</v>
      </c>
      <c r="H73" s="2447">
        <v>0</v>
      </c>
      <c r="I73" s="2447">
        <v>0</v>
      </c>
      <c r="J73" s="2440">
        <f t="shared" ref="J73:J77" si="46">D73+G73</f>
        <v>0</v>
      </c>
      <c r="K73" s="2455">
        <v>27</v>
      </c>
      <c r="L73" s="2455">
        <v>20</v>
      </c>
      <c r="M73" s="2455">
        <v>7</v>
      </c>
      <c r="N73" s="2455">
        <v>0</v>
      </c>
      <c r="O73" s="2455">
        <v>0</v>
      </c>
      <c r="P73" s="2455">
        <v>0</v>
      </c>
      <c r="Q73" s="2440">
        <f t="shared" ref="Q73:Q78" si="47">K73+N73</f>
        <v>27</v>
      </c>
      <c r="R73" s="2455">
        <v>12</v>
      </c>
      <c r="S73" s="2456">
        <f t="shared" ref="S73:S77" si="48">(D73+G73)/(K73+N73)</f>
        <v>0</v>
      </c>
    </row>
    <row r="74" spans="1:19" x14ac:dyDescent="0.25">
      <c r="A74" s="2713"/>
      <c r="B74" s="2714" t="s">
        <v>1206</v>
      </c>
      <c r="C74" s="2438" t="s">
        <v>692</v>
      </c>
      <c r="D74" s="2447">
        <v>1</v>
      </c>
      <c r="E74" s="2447">
        <v>0</v>
      </c>
      <c r="F74" s="2447">
        <v>1</v>
      </c>
      <c r="G74" s="2447">
        <v>0</v>
      </c>
      <c r="H74" s="2447">
        <v>0</v>
      </c>
      <c r="I74" s="2447">
        <v>0</v>
      </c>
      <c r="J74" s="2440">
        <f t="shared" si="46"/>
        <v>1</v>
      </c>
      <c r="K74" s="2455">
        <v>30</v>
      </c>
      <c r="L74" s="2455">
        <v>7</v>
      </c>
      <c r="M74" s="2455">
        <v>23</v>
      </c>
      <c r="N74" s="2455">
        <v>0</v>
      </c>
      <c r="O74" s="2455">
        <v>0</v>
      </c>
      <c r="P74" s="2455">
        <v>0</v>
      </c>
      <c r="Q74" s="2440">
        <f t="shared" si="47"/>
        <v>30</v>
      </c>
      <c r="R74" s="2455">
        <v>12</v>
      </c>
      <c r="S74" s="2456">
        <f t="shared" si="48"/>
        <v>3.3333333333333333E-2</v>
      </c>
    </row>
    <row r="75" spans="1:19" x14ac:dyDescent="0.25">
      <c r="A75" s="2713"/>
      <c r="B75" s="2715"/>
      <c r="C75" s="2438" t="s">
        <v>1510</v>
      </c>
      <c r="D75" s="2447">
        <v>0</v>
      </c>
      <c r="E75" s="2447">
        <v>0</v>
      </c>
      <c r="F75" s="2447">
        <v>0</v>
      </c>
      <c r="G75" s="2447">
        <v>11</v>
      </c>
      <c r="H75" s="2447">
        <v>4</v>
      </c>
      <c r="I75" s="2447">
        <v>7</v>
      </c>
      <c r="J75" s="2440">
        <f t="shared" si="46"/>
        <v>11</v>
      </c>
      <c r="K75" s="2455">
        <v>31</v>
      </c>
      <c r="L75" s="2455">
        <v>10</v>
      </c>
      <c r="M75" s="2455">
        <v>21</v>
      </c>
      <c r="N75" s="2455">
        <v>0</v>
      </c>
      <c r="O75" s="2455">
        <v>0</v>
      </c>
      <c r="P75" s="2455">
        <v>0</v>
      </c>
      <c r="Q75" s="2440">
        <f t="shared" si="47"/>
        <v>31</v>
      </c>
      <c r="R75" s="2455">
        <v>12</v>
      </c>
      <c r="S75" s="2456">
        <f t="shared" si="48"/>
        <v>0.35483870967741937</v>
      </c>
    </row>
    <row r="76" spans="1:19" x14ac:dyDescent="0.25">
      <c r="A76" s="2713"/>
      <c r="B76" s="2716" t="s">
        <v>1207</v>
      </c>
      <c r="C76" s="2438" t="s">
        <v>225</v>
      </c>
      <c r="D76" s="2447">
        <v>4</v>
      </c>
      <c r="E76" s="2447">
        <v>2</v>
      </c>
      <c r="F76" s="2447">
        <v>2</v>
      </c>
      <c r="G76" s="2447">
        <v>3</v>
      </c>
      <c r="H76" s="2447">
        <v>2</v>
      </c>
      <c r="I76" s="2447">
        <v>1</v>
      </c>
      <c r="J76" s="2440">
        <f t="shared" si="46"/>
        <v>7</v>
      </c>
      <c r="K76" s="2455">
        <v>37</v>
      </c>
      <c r="L76" s="2455">
        <v>15</v>
      </c>
      <c r="M76" s="2455">
        <v>22</v>
      </c>
      <c r="N76" s="2455">
        <v>1</v>
      </c>
      <c r="O76" s="2455">
        <v>1</v>
      </c>
      <c r="P76" s="2455">
        <v>0</v>
      </c>
      <c r="Q76" s="2440">
        <f t="shared" si="47"/>
        <v>38</v>
      </c>
      <c r="R76" s="2455">
        <v>12</v>
      </c>
      <c r="S76" s="2456">
        <f t="shared" si="48"/>
        <v>0.18421052631578946</v>
      </c>
    </row>
    <row r="77" spans="1:19" x14ac:dyDescent="0.25">
      <c r="A77" s="2713"/>
      <c r="B77" s="2717"/>
      <c r="C77" s="2438" t="s">
        <v>691</v>
      </c>
      <c r="D77" s="2447">
        <v>0</v>
      </c>
      <c r="E77" s="2447">
        <v>0</v>
      </c>
      <c r="F77" s="2447">
        <v>0</v>
      </c>
      <c r="G77" s="2447">
        <v>5</v>
      </c>
      <c r="H77" s="2447">
        <v>3</v>
      </c>
      <c r="I77" s="2447">
        <v>2</v>
      </c>
      <c r="J77" s="2440">
        <f t="shared" si="46"/>
        <v>5</v>
      </c>
      <c r="K77" s="2455">
        <v>31</v>
      </c>
      <c r="L77" s="2455">
        <v>15</v>
      </c>
      <c r="M77" s="2455">
        <v>16</v>
      </c>
      <c r="N77" s="2455">
        <v>0</v>
      </c>
      <c r="O77" s="2455">
        <v>0</v>
      </c>
      <c r="P77" s="2455">
        <v>0</v>
      </c>
      <c r="Q77" s="2440">
        <f t="shared" si="47"/>
        <v>31</v>
      </c>
      <c r="R77" s="2455">
        <v>12</v>
      </c>
      <c r="S77" s="2456">
        <f t="shared" si="48"/>
        <v>0.16129032258064516</v>
      </c>
    </row>
    <row r="78" spans="1:19" x14ac:dyDescent="0.25">
      <c r="A78" s="2712" t="s">
        <v>363</v>
      </c>
      <c r="B78" s="2712"/>
      <c r="C78" s="2712"/>
      <c r="D78" s="2442">
        <f>SUM(D72:D77)</f>
        <v>5</v>
      </c>
      <c r="E78" s="2442">
        <f t="shared" ref="E78:I78" si="49">SUM(E72:E77)</f>
        <v>2</v>
      </c>
      <c r="F78" s="2442">
        <f t="shared" si="49"/>
        <v>3</v>
      </c>
      <c r="G78" s="2442">
        <f t="shared" si="49"/>
        <v>19</v>
      </c>
      <c r="H78" s="2442">
        <f t="shared" si="49"/>
        <v>9</v>
      </c>
      <c r="I78" s="2442">
        <f t="shared" si="49"/>
        <v>10</v>
      </c>
      <c r="J78" s="2443">
        <f>SUM(J72:J77)</f>
        <v>24</v>
      </c>
      <c r="K78" s="2442">
        <f>SUM(K72:K77)</f>
        <v>187</v>
      </c>
      <c r="L78" s="2442">
        <f t="shared" ref="L78:P78" si="50">SUM(L72:L77)</f>
        <v>81</v>
      </c>
      <c r="M78" s="2442">
        <f t="shared" si="50"/>
        <v>106</v>
      </c>
      <c r="N78" s="2442">
        <f t="shared" si="50"/>
        <v>1</v>
      </c>
      <c r="O78" s="2442">
        <f t="shared" si="50"/>
        <v>1</v>
      </c>
      <c r="P78" s="2442">
        <f t="shared" si="50"/>
        <v>0</v>
      </c>
      <c r="Q78" s="2443">
        <f t="shared" si="47"/>
        <v>188</v>
      </c>
      <c r="R78" s="2442">
        <v>12</v>
      </c>
      <c r="S78" s="2454">
        <f>J78/Q78</f>
        <v>0.1276595744680851</v>
      </c>
    </row>
    <row r="79" spans="1:19" x14ac:dyDescent="0.25">
      <c r="A79" s="2435" t="s">
        <v>2329</v>
      </c>
      <c r="B79" s="2435" t="s">
        <v>268</v>
      </c>
      <c r="C79" s="2435" t="s">
        <v>35</v>
      </c>
      <c r="D79" s="2435" t="s">
        <v>1862</v>
      </c>
      <c r="E79" s="2435" t="s">
        <v>1186</v>
      </c>
      <c r="F79" s="2435" t="s">
        <v>277</v>
      </c>
      <c r="G79" s="2435" t="s">
        <v>1863</v>
      </c>
      <c r="H79" s="2435" t="s">
        <v>1186</v>
      </c>
      <c r="I79" s="2435" t="s">
        <v>277</v>
      </c>
      <c r="J79" s="2435" t="s">
        <v>8</v>
      </c>
      <c r="K79" s="2435" t="s">
        <v>2330</v>
      </c>
      <c r="L79" s="2435" t="s">
        <v>1186</v>
      </c>
      <c r="M79" s="2435" t="s">
        <v>277</v>
      </c>
      <c r="N79" s="2435" t="s">
        <v>2331</v>
      </c>
      <c r="O79" s="2435" t="s">
        <v>1186</v>
      </c>
      <c r="P79" s="2435" t="s">
        <v>277</v>
      </c>
      <c r="Q79" s="2435" t="s">
        <v>8</v>
      </c>
      <c r="R79" s="2435" t="s">
        <v>1892</v>
      </c>
      <c r="S79" s="2436" t="s">
        <v>1864</v>
      </c>
    </row>
    <row r="80" spans="1:19" x14ac:dyDescent="0.25">
      <c r="A80" s="2721" t="s">
        <v>1485</v>
      </c>
      <c r="B80" s="2721"/>
      <c r="C80" s="2721"/>
      <c r="D80" s="2435">
        <f>SUM(D9:D11,D14:D16,D19:D21,D24:D26,D29:D32,D35:D36,D39:D42,D45:D46,D49:D52,D55:D57,D60:D63,D66:D69,D72:D77)</f>
        <v>79</v>
      </c>
      <c r="E80" s="2721"/>
      <c r="F80" s="2721"/>
      <c r="G80" s="2435">
        <f>SUM(G9:G11,G14:G16,G19:G21,G24:G26,G29:G32,G35:G36,G39:G42,G45:G46,G49:G52,G55:G57,G60:G63,G66:G69,G72:G77)</f>
        <v>110</v>
      </c>
      <c r="H80" s="2721"/>
      <c r="I80" s="2721"/>
      <c r="J80" s="2435">
        <f>D80+G80</f>
        <v>189</v>
      </c>
      <c r="K80" s="2435">
        <f>SUM(K9:K11,K14:K16,K19:K21,K24:K26,K29:K32,K35:K36,K39:K42,K45:K46,K49:K52,K55:K57,K60:K63,K66:K69,K72:K77)</f>
        <v>1293</v>
      </c>
      <c r="L80" s="2721"/>
      <c r="M80" s="2721"/>
      <c r="N80" s="2435">
        <f>SUM(N9:N11,N14:N16,N19:N21,N24:N26,N29:N32,N35:N36,N39:N42,N45:N46,N49:N52,N55:N57,N60:N63,N66:N69,N72:N77)</f>
        <v>15</v>
      </c>
      <c r="O80" s="2721"/>
      <c r="P80" s="2721"/>
      <c r="Q80" s="2435">
        <f>Q12+Q17+Q22+Q27+Q33+Q37+Q43+Q47+Q53+Q58+Q64+Q70+Q78</f>
        <v>1308</v>
      </c>
      <c r="R80" s="2457"/>
      <c r="S80" s="2457"/>
    </row>
    <row r="81" spans="1:27" x14ac:dyDescent="0.25">
      <c r="A81" s="2718" t="s">
        <v>8</v>
      </c>
      <c r="B81" s="2718"/>
      <c r="C81" s="2718"/>
      <c r="D81" s="2712">
        <f>D80+G80</f>
        <v>189</v>
      </c>
      <c r="E81" s="2712"/>
      <c r="F81" s="2712"/>
      <c r="G81" s="2712"/>
      <c r="H81" s="2712"/>
      <c r="I81" s="2712"/>
      <c r="J81" s="2712"/>
      <c r="K81" s="2712">
        <f>K80+N80</f>
        <v>1308</v>
      </c>
      <c r="L81" s="2712"/>
      <c r="M81" s="2712"/>
      <c r="N81" s="2712"/>
      <c r="O81" s="2712"/>
      <c r="P81" s="2712"/>
      <c r="Q81" s="2458">
        <f>D81/K81</f>
        <v>0.14449541284403669</v>
      </c>
    </row>
    <row r="82" spans="1:27" x14ac:dyDescent="0.25">
      <c r="A82" s="2432" t="s">
        <v>6040</v>
      </c>
    </row>
    <row r="83" spans="1:27" x14ac:dyDescent="0.25">
      <c r="A83" s="2432" t="s">
        <v>1870</v>
      </c>
    </row>
    <row r="85" spans="1:27" ht="15.75" thickBot="1" x14ac:dyDescent="0.3">
      <c r="V85" s="2719" t="s">
        <v>38</v>
      </c>
      <c r="W85" s="2719"/>
      <c r="X85" s="2719" t="s">
        <v>2326</v>
      </c>
      <c r="Y85" s="2719"/>
      <c r="Z85" s="2720" t="s">
        <v>2355</v>
      </c>
      <c r="AA85" s="2720"/>
    </row>
    <row r="86" spans="1:27" x14ac:dyDescent="0.25">
      <c r="A86" s="2459" t="s">
        <v>1861</v>
      </c>
      <c r="B86" s="2460" t="s">
        <v>268</v>
      </c>
      <c r="C86" s="2461" t="s">
        <v>35</v>
      </c>
      <c r="D86" s="2462" t="s">
        <v>1862</v>
      </c>
      <c r="E86" s="2463" t="s">
        <v>1186</v>
      </c>
      <c r="F86" s="2463" t="s">
        <v>277</v>
      </c>
      <c r="G86" s="2463" t="s">
        <v>1863</v>
      </c>
      <c r="H86" s="2463" t="s">
        <v>1186</v>
      </c>
      <c r="I86" s="2463" t="s">
        <v>277</v>
      </c>
      <c r="J86" s="2464" t="s">
        <v>8</v>
      </c>
      <c r="K86" s="2462" t="s">
        <v>2330</v>
      </c>
      <c r="L86" s="2463" t="s">
        <v>1186</v>
      </c>
      <c r="M86" s="2463" t="s">
        <v>277</v>
      </c>
      <c r="N86" s="2463" t="s">
        <v>2331</v>
      </c>
      <c r="O86" s="2463" t="s">
        <v>1186</v>
      </c>
      <c r="P86" s="2463" t="s">
        <v>277</v>
      </c>
      <c r="Q86" s="2464" t="s">
        <v>8</v>
      </c>
      <c r="R86" s="2460" t="s">
        <v>1892</v>
      </c>
      <c r="S86" s="2465" t="s">
        <v>1864</v>
      </c>
      <c r="U86" s="2466" t="s">
        <v>1861</v>
      </c>
      <c r="V86" s="2466" t="s">
        <v>1186</v>
      </c>
      <c r="W86" s="2466" t="s">
        <v>277</v>
      </c>
      <c r="X86" s="2466" t="s">
        <v>1186</v>
      </c>
      <c r="Y86" s="2466" t="s">
        <v>277</v>
      </c>
      <c r="Z86" s="2466" t="s">
        <v>1186</v>
      </c>
      <c r="AA86" s="2466" t="s">
        <v>277</v>
      </c>
    </row>
    <row r="87" spans="1:27" x14ac:dyDescent="0.25">
      <c r="A87" s="2711" t="s">
        <v>58</v>
      </c>
      <c r="B87" s="2437" t="s">
        <v>1205</v>
      </c>
      <c r="C87" s="2467" t="s">
        <v>690</v>
      </c>
      <c r="D87" s="2447">
        <f t="shared" ref="D87:I89" si="51">D9+D14</f>
        <v>9</v>
      </c>
      <c r="E87" s="2447">
        <f t="shared" si="51"/>
        <v>5</v>
      </c>
      <c r="F87" s="2447">
        <f t="shared" si="51"/>
        <v>4</v>
      </c>
      <c r="G87" s="2447">
        <f t="shared" si="51"/>
        <v>7</v>
      </c>
      <c r="H87" s="2447">
        <f t="shared" si="51"/>
        <v>2</v>
      </c>
      <c r="I87" s="2447">
        <f t="shared" si="51"/>
        <v>5</v>
      </c>
      <c r="J87" s="2455">
        <f>D87+G87</f>
        <v>16</v>
      </c>
      <c r="K87" s="2447">
        <f t="shared" ref="K87:P89" si="52">K9+K14</f>
        <v>58</v>
      </c>
      <c r="L87" s="2447">
        <f t="shared" si="52"/>
        <v>38</v>
      </c>
      <c r="M87" s="2447">
        <f t="shared" si="52"/>
        <v>20</v>
      </c>
      <c r="N87" s="2447">
        <f t="shared" si="52"/>
        <v>1</v>
      </c>
      <c r="O87" s="2447">
        <f t="shared" si="52"/>
        <v>1</v>
      </c>
      <c r="P87" s="2447">
        <f t="shared" si="52"/>
        <v>0</v>
      </c>
      <c r="Q87" s="2468">
        <f>K87+N87</f>
        <v>59</v>
      </c>
      <c r="R87" s="2447">
        <v>12</v>
      </c>
      <c r="S87" s="2441">
        <f>(D87+G87)/(K87+N87)</f>
        <v>0.2711864406779661</v>
      </c>
      <c r="U87" s="2437" t="s">
        <v>58</v>
      </c>
      <c r="V87" s="2469">
        <f>E90+H90</f>
        <v>15</v>
      </c>
      <c r="W87" s="2469">
        <f>F90+I90</f>
        <v>45</v>
      </c>
      <c r="X87" s="2447">
        <f>L90+O90</f>
        <v>79</v>
      </c>
      <c r="Y87" s="2447">
        <f>M90+P90</f>
        <v>94</v>
      </c>
      <c r="Z87" s="2444">
        <f>V87/X87</f>
        <v>0.189873417721519</v>
      </c>
      <c r="AA87" s="2444">
        <f>W87/Y87</f>
        <v>0.47872340425531917</v>
      </c>
    </row>
    <row r="88" spans="1:27" x14ac:dyDescent="0.25">
      <c r="A88" s="2711"/>
      <c r="B88" s="2437" t="s">
        <v>1207</v>
      </c>
      <c r="C88" s="2467" t="s">
        <v>225</v>
      </c>
      <c r="D88" s="2447">
        <f t="shared" si="51"/>
        <v>17</v>
      </c>
      <c r="E88" s="2447">
        <f t="shared" si="51"/>
        <v>5</v>
      </c>
      <c r="F88" s="2447">
        <f t="shared" si="51"/>
        <v>12</v>
      </c>
      <c r="G88" s="2447">
        <f t="shared" si="51"/>
        <v>7</v>
      </c>
      <c r="H88" s="2447">
        <f t="shared" si="51"/>
        <v>2</v>
      </c>
      <c r="I88" s="2447">
        <f t="shared" si="51"/>
        <v>5</v>
      </c>
      <c r="J88" s="2455">
        <f t="shared" ref="J88:J89" si="53">D88+G88</f>
        <v>24</v>
      </c>
      <c r="K88" s="2447">
        <f t="shared" si="52"/>
        <v>57</v>
      </c>
      <c r="L88" s="2447">
        <f t="shared" si="52"/>
        <v>23</v>
      </c>
      <c r="M88" s="2447">
        <f t="shared" si="52"/>
        <v>34</v>
      </c>
      <c r="N88" s="2447">
        <f t="shared" si="52"/>
        <v>1</v>
      </c>
      <c r="O88" s="2447">
        <f t="shared" si="52"/>
        <v>0</v>
      </c>
      <c r="P88" s="2447">
        <f t="shared" si="52"/>
        <v>1</v>
      </c>
      <c r="Q88" s="2468">
        <f t="shared" ref="Q88:Q89" si="54">K88+N88</f>
        <v>58</v>
      </c>
      <c r="R88" s="2447">
        <v>12</v>
      </c>
      <c r="S88" s="2441">
        <f>(D88+G88)/(K88+N88)</f>
        <v>0.41379310344827586</v>
      </c>
      <c r="U88" s="2437" t="s">
        <v>1190</v>
      </c>
      <c r="V88" s="2469">
        <f>E94+H94</f>
        <v>7</v>
      </c>
      <c r="W88" s="2469">
        <f>F94+I94</f>
        <v>11</v>
      </c>
      <c r="X88" s="2447">
        <f>L94+O94</f>
        <v>44</v>
      </c>
      <c r="Y88" s="2447">
        <f>M94+P94</f>
        <v>45</v>
      </c>
      <c r="Z88" s="2444">
        <f t="shared" ref="Z88:AA92" si="55">V88/X88</f>
        <v>0.15909090909090909</v>
      </c>
      <c r="AA88" s="2444">
        <f t="shared" si="55"/>
        <v>0.24444444444444444</v>
      </c>
    </row>
    <row r="89" spans="1:27" x14ac:dyDescent="0.25">
      <c r="A89" s="2711"/>
      <c r="B89" s="2437" t="s">
        <v>1206</v>
      </c>
      <c r="C89" s="2467" t="s">
        <v>692</v>
      </c>
      <c r="D89" s="2447">
        <f t="shared" si="51"/>
        <v>15</v>
      </c>
      <c r="E89" s="2447">
        <f t="shared" si="51"/>
        <v>1</v>
      </c>
      <c r="F89" s="2447">
        <f t="shared" si="51"/>
        <v>14</v>
      </c>
      <c r="G89" s="2447">
        <f t="shared" si="51"/>
        <v>5</v>
      </c>
      <c r="H89" s="2447">
        <f t="shared" si="51"/>
        <v>0</v>
      </c>
      <c r="I89" s="2447">
        <f t="shared" si="51"/>
        <v>5</v>
      </c>
      <c r="J89" s="2455">
        <f t="shared" si="53"/>
        <v>20</v>
      </c>
      <c r="K89" s="2447">
        <f t="shared" si="52"/>
        <v>55</v>
      </c>
      <c r="L89" s="2447">
        <f t="shared" si="52"/>
        <v>17</v>
      </c>
      <c r="M89" s="2447">
        <f t="shared" si="52"/>
        <v>38</v>
      </c>
      <c r="N89" s="2447">
        <f t="shared" si="52"/>
        <v>1</v>
      </c>
      <c r="O89" s="2447">
        <f t="shared" si="52"/>
        <v>0</v>
      </c>
      <c r="P89" s="2447">
        <f t="shared" si="52"/>
        <v>1</v>
      </c>
      <c r="Q89" s="2468">
        <f t="shared" si="54"/>
        <v>56</v>
      </c>
      <c r="R89" s="2447">
        <v>12</v>
      </c>
      <c r="S89" s="2441">
        <f t="shared" ref="S89:S96" si="56">(D89+G89)/(K89+N89)</f>
        <v>0.35714285714285715</v>
      </c>
      <c r="U89" s="2437" t="s">
        <v>1871</v>
      </c>
      <c r="V89" s="2469">
        <f>E100+H100</f>
        <v>8</v>
      </c>
      <c r="W89" s="2469">
        <f>F100+I100</f>
        <v>26</v>
      </c>
      <c r="X89" s="2447">
        <f>L100+O100</f>
        <v>79</v>
      </c>
      <c r="Y89" s="2447">
        <f>M100+P100</f>
        <v>97</v>
      </c>
      <c r="Z89" s="2444">
        <f t="shared" si="55"/>
        <v>0.10126582278481013</v>
      </c>
      <c r="AA89" s="2444">
        <f t="shared" si="55"/>
        <v>0.26804123711340205</v>
      </c>
    </row>
    <row r="90" spans="1:27" x14ac:dyDescent="0.25">
      <c r="A90" s="2711"/>
      <c r="B90" s="2718" t="s">
        <v>579</v>
      </c>
      <c r="C90" s="2718"/>
      <c r="D90" s="2442">
        <f>SUM(D87:D89)</f>
        <v>41</v>
      </c>
      <c r="E90" s="2442">
        <f t="shared" ref="E90:P90" si="57">SUM(E87:E89)</f>
        <v>11</v>
      </c>
      <c r="F90" s="2442">
        <f t="shared" si="57"/>
        <v>30</v>
      </c>
      <c r="G90" s="2442">
        <f t="shared" si="57"/>
        <v>19</v>
      </c>
      <c r="H90" s="2442">
        <f t="shared" si="57"/>
        <v>4</v>
      </c>
      <c r="I90" s="2442">
        <f t="shared" si="57"/>
        <v>15</v>
      </c>
      <c r="J90" s="2443">
        <f>SUM(J87:J89)</f>
        <v>60</v>
      </c>
      <c r="K90" s="2442">
        <f>SUM(K87:K89)</f>
        <v>170</v>
      </c>
      <c r="L90" s="2442">
        <f t="shared" si="57"/>
        <v>78</v>
      </c>
      <c r="M90" s="2442">
        <f t="shared" si="57"/>
        <v>92</v>
      </c>
      <c r="N90" s="2442">
        <f t="shared" si="57"/>
        <v>3</v>
      </c>
      <c r="O90" s="2442">
        <f t="shared" si="57"/>
        <v>1</v>
      </c>
      <c r="P90" s="2442">
        <f t="shared" si="57"/>
        <v>2</v>
      </c>
      <c r="Q90" s="2443">
        <f>SUM(Q87:Q89)</f>
        <v>173</v>
      </c>
      <c r="R90" s="2442">
        <v>12</v>
      </c>
      <c r="S90" s="2444">
        <f>(D90+G90)/(K90+N90)</f>
        <v>0.34682080924855491</v>
      </c>
      <c r="U90" s="2453" t="s">
        <v>2346</v>
      </c>
      <c r="V90" s="2469">
        <f>E106+H106</f>
        <v>7</v>
      </c>
      <c r="W90" s="2469">
        <f>F106+I106</f>
        <v>7</v>
      </c>
      <c r="X90" s="2447">
        <f>L106+O106</f>
        <v>67</v>
      </c>
      <c r="Y90" s="2447">
        <f>M106+P106</f>
        <v>77</v>
      </c>
      <c r="Z90" s="2444">
        <f t="shared" si="55"/>
        <v>0.1044776119402985</v>
      </c>
      <c r="AA90" s="2444">
        <f t="shared" si="55"/>
        <v>9.0909090909090912E-2</v>
      </c>
    </row>
    <row r="91" spans="1:27" x14ac:dyDescent="0.25">
      <c r="A91" s="2711" t="s">
        <v>1190</v>
      </c>
      <c r="B91" s="2437" t="s">
        <v>1205</v>
      </c>
      <c r="C91" s="2467" t="s">
        <v>690</v>
      </c>
      <c r="D91" s="2447">
        <f t="shared" ref="D91:I93" si="58">D19</f>
        <v>3</v>
      </c>
      <c r="E91" s="2447">
        <f t="shared" si="58"/>
        <v>2</v>
      </c>
      <c r="F91" s="2447">
        <f t="shared" si="58"/>
        <v>1</v>
      </c>
      <c r="G91" s="2447">
        <f t="shared" si="58"/>
        <v>1</v>
      </c>
      <c r="H91" s="2447">
        <f t="shared" si="58"/>
        <v>1</v>
      </c>
      <c r="I91" s="2447">
        <f t="shared" si="58"/>
        <v>0</v>
      </c>
      <c r="J91" s="2447">
        <f>D91+G91</f>
        <v>4</v>
      </c>
      <c r="K91" s="2447">
        <f t="shared" ref="K91:P93" si="59">K19</f>
        <v>30</v>
      </c>
      <c r="L91" s="2447">
        <f t="shared" si="59"/>
        <v>15</v>
      </c>
      <c r="M91" s="2447">
        <f t="shared" si="59"/>
        <v>15</v>
      </c>
      <c r="N91" s="2447">
        <f t="shared" si="59"/>
        <v>0</v>
      </c>
      <c r="O91" s="2447">
        <f t="shared" si="59"/>
        <v>0</v>
      </c>
      <c r="P91" s="2447">
        <f t="shared" si="59"/>
        <v>0</v>
      </c>
      <c r="Q91" s="2447">
        <f>K91+N91</f>
        <v>30</v>
      </c>
      <c r="R91" s="2447">
        <v>12</v>
      </c>
      <c r="S91" s="2441">
        <f t="shared" si="56"/>
        <v>0.13333333333333333</v>
      </c>
      <c r="U91" s="2453" t="s">
        <v>2734</v>
      </c>
      <c r="V91" s="2469">
        <f>E112+H112</f>
        <v>5</v>
      </c>
      <c r="W91" s="2469">
        <f>F112+I112</f>
        <v>6</v>
      </c>
      <c r="X91" s="2447">
        <f>L112+O112</f>
        <v>83</v>
      </c>
      <c r="Y91" s="2447">
        <f>M112+P112</f>
        <v>118</v>
      </c>
      <c r="Z91" s="2444">
        <f t="shared" si="55"/>
        <v>6.0240963855421686E-2</v>
      </c>
      <c r="AA91" s="2444">
        <f t="shared" si="55"/>
        <v>5.0847457627118647E-2</v>
      </c>
    </row>
    <row r="92" spans="1:27" x14ac:dyDescent="0.25">
      <c r="A92" s="2711"/>
      <c r="B92" s="2437" t="s">
        <v>1207</v>
      </c>
      <c r="C92" s="2467" t="s">
        <v>225</v>
      </c>
      <c r="D92" s="2447">
        <f t="shared" si="58"/>
        <v>3</v>
      </c>
      <c r="E92" s="2447">
        <f t="shared" si="58"/>
        <v>0</v>
      </c>
      <c r="F92" s="2447">
        <f t="shared" si="58"/>
        <v>3</v>
      </c>
      <c r="G92" s="2447">
        <f t="shared" si="58"/>
        <v>5</v>
      </c>
      <c r="H92" s="2447">
        <f t="shared" si="58"/>
        <v>1</v>
      </c>
      <c r="I92" s="2447">
        <f t="shared" si="58"/>
        <v>4</v>
      </c>
      <c r="J92" s="2447">
        <f t="shared" ref="J92:J93" si="60">D92+G92</f>
        <v>8</v>
      </c>
      <c r="K92" s="2447">
        <f t="shared" si="59"/>
        <v>33</v>
      </c>
      <c r="L92" s="2447">
        <f t="shared" si="59"/>
        <v>18</v>
      </c>
      <c r="M92" s="2447">
        <f t="shared" si="59"/>
        <v>15</v>
      </c>
      <c r="N92" s="2447">
        <f t="shared" si="59"/>
        <v>0</v>
      </c>
      <c r="O92" s="2447">
        <f t="shared" si="59"/>
        <v>0</v>
      </c>
      <c r="P92" s="2447">
        <f t="shared" si="59"/>
        <v>0</v>
      </c>
      <c r="Q92" s="2447">
        <f t="shared" ref="Q92:Q93" si="61">K92+N92</f>
        <v>33</v>
      </c>
      <c r="R92" s="2447">
        <v>12</v>
      </c>
      <c r="S92" s="2441">
        <f t="shared" si="56"/>
        <v>0.24242424242424243</v>
      </c>
      <c r="U92" s="2453" t="s">
        <v>3454</v>
      </c>
      <c r="V92" s="2469">
        <f>E118+H118</f>
        <v>8</v>
      </c>
      <c r="W92" s="2469">
        <f>F118+I118</f>
        <v>19</v>
      </c>
      <c r="X92" s="2447">
        <f>L118+O118</f>
        <v>106</v>
      </c>
      <c r="Y92" s="2447">
        <f>M118+P118</f>
        <v>117</v>
      </c>
      <c r="Z92" s="2444">
        <f>V92/X92</f>
        <v>7.5471698113207544E-2</v>
      </c>
      <c r="AA92" s="2444">
        <f t="shared" si="55"/>
        <v>0.1623931623931624</v>
      </c>
    </row>
    <row r="93" spans="1:27" x14ac:dyDescent="0.25">
      <c r="A93" s="2711"/>
      <c r="B93" s="2437" t="s">
        <v>1206</v>
      </c>
      <c r="C93" s="2467" t="s">
        <v>692</v>
      </c>
      <c r="D93" s="2447">
        <f t="shared" si="58"/>
        <v>5</v>
      </c>
      <c r="E93" s="2447">
        <f t="shared" si="58"/>
        <v>2</v>
      </c>
      <c r="F93" s="2447">
        <f t="shared" si="58"/>
        <v>3</v>
      </c>
      <c r="G93" s="2447">
        <f t="shared" si="58"/>
        <v>1</v>
      </c>
      <c r="H93" s="2447">
        <f t="shared" si="58"/>
        <v>1</v>
      </c>
      <c r="I93" s="2447">
        <f t="shared" si="58"/>
        <v>0</v>
      </c>
      <c r="J93" s="2447">
        <f t="shared" si="60"/>
        <v>6</v>
      </c>
      <c r="K93" s="2447">
        <f t="shared" si="59"/>
        <v>26</v>
      </c>
      <c r="L93" s="2447">
        <f t="shared" si="59"/>
        <v>11</v>
      </c>
      <c r="M93" s="2447">
        <f t="shared" si="59"/>
        <v>15</v>
      </c>
      <c r="N93" s="2447">
        <f t="shared" si="59"/>
        <v>0</v>
      </c>
      <c r="O93" s="2447">
        <f t="shared" si="59"/>
        <v>0</v>
      </c>
      <c r="P93" s="2447">
        <f t="shared" si="59"/>
        <v>0</v>
      </c>
      <c r="Q93" s="2447">
        <f t="shared" si="61"/>
        <v>26</v>
      </c>
      <c r="R93" s="2447">
        <v>12</v>
      </c>
      <c r="S93" s="2441">
        <f t="shared" si="56"/>
        <v>0.23076923076923078</v>
      </c>
      <c r="U93" s="2453" t="s">
        <v>6041</v>
      </c>
      <c r="V93" s="2469">
        <f>E127+H127</f>
        <v>11</v>
      </c>
      <c r="W93" s="2469">
        <f>F127+I127</f>
        <v>14</v>
      </c>
      <c r="X93" s="2447">
        <f>L127+O127</f>
        <v>142</v>
      </c>
      <c r="Y93" s="2447">
        <f>M127+P127</f>
        <v>160</v>
      </c>
      <c r="Z93" s="2444">
        <f>V93/X93</f>
        <v>7.746478873239436E-2</v>
      </c>
      <c r="AA93" s="2444">
        <f>W93/Y93</f>
        <v>8.7499999999999994E-2</v>
      </c>
    </row>
    <row r="94" spans="1:27" x14ac:dyDescent="0.25">
      <c r="A94" s="2711"/>
      <c r="B94" s="2718" t="s">
        <v>579</v>
      </c>
      <c r="C94" s="2718"/>
      <c r="D94" s="2442">
        <f t="shared" ref="D94:P94" si="62">SUM(D91:D93)</f>
        <v>11</v>
      </c>
      <c r="E94" s="2442">
        <f t="shared" si="62"/>
        <v>4</v>
      </c>
      <c r="F94" s="2442">
        <f t="shared" si="62"/>
        <v>7</v>
      </c>
      <c r="G94" s="2442">
        <f t="shared" si="62"/>
        <v>7</v>
      </c>
      <c r="H94" s="2442">
        <f t="shared" si="62"/>
        <v>3</v>
      </c>
      <c r="I94" s="2442">
        <f t="shared" si="62"/>
        <v>4</v>
      </c>
      <c r="J94" s="2443">
        <f>SUM(J91:J93)</f>
        <v>18</v>
      </c>
      <c r="K94" s="2442">
        <f t="shared" si="62"/>
        <v>89</v>
      </c>
      <c r="L94" s="2442">
        <f t="shared" si="62"/>
        <v>44</v>
      </c>
      <c r="M94" s="2442">
        <f t="shared" si="62"/>
        <v>45</v>
      </c>
      <c r="N94" s="2442">
        <f t="shared" si="62"/>
        <v>0</v>
      </c>
      <c r="O94" s="2442">
        <f t="shared" si="62"/>
        <v>0</v>
      </c>
      <c r="P94" s="2442">
        <f t="shared" si="62"/>
        <v>0</v>
      </c>
      <c r="Q94" s="2443">
        <f>SUM(Q91:Q93)</f>
        <v>89</v>
      </c>
      <c r="R94" s="2442">
        <v>12</v>
      </c>
      <c r="S94" s="2444">
        <f t="shared" si="56"/>
        <v>0.20224719101123595</v>
      </c>
    </row>
    <row r="95" spans="1:27" x14ac:dyDescent="0.25">
      <c r="A95" s="2711" t="s">
        <v>1871</v>
      </c>
      <c r="B95" s="2437" t="s">
        <v>1205</v>
      </c>
      <c r="C95" s="2438" t="s">
        <v>690</v>
      </c>
      <c r="D95" s="2447">
        <f t="shared" ref="D95:I95" si="63">D24+D29</f>
        <v>3</v>
      </c>
      <c r="E95" s="2447">
        <f t="shared" si="63"/>
        <v>1</v>
      </c>
      <c r="F95" s="2447">
        <f t="shared" si="63"/>
        <v>2</v>
      </c>
      <c r="G95" s="2447">
        <f t="shared" si="63"/>
        <v>1</v>
      </c>
      <c r="H95" s="2447">
        <f t="shared" si="63"/>
        <v>1</v>
      </c>
      <c r="I95" s="2447">
        <f t="shared" si="63"/>
        <v>0</v>
      </c>
      <c r="J95" s="2447">
        <f>D95+G95</f>
        <v>4</v>
      </c>
      <c r="K95" s="2447">
        <f t="shared" ref="K95:P95" si="64">K24+K29</f>
        <v>51</v>
      </c>
      <c r="L95" s="2447">
        <f t="shared" si="64"/>
        <v>31</v>
      </c>
      <c r="M95" s="2447">
        <f t="shared" si="64"/>
        <v>20</v>
      </c>
      <c r="N95" s="2447">
        <f t="shared" si="64"/>
        <v>1</v>
      </c>
      <c r="O95" s="2447">
        <f t="shared" si="64"/>
        <v>0</v>
      </c>
      <c r="P95" s="2447">
        <f t="shared" si="64"/>
        <v>1</v>
      </c>
      <c r="Q95" s="2447">
        <f>K95+N95</f>
        <v>52</v>
      </c>
      <c r="R95" s="2447">
        <v>12</v>
      </c>
      <c r="S95" s="2441">
        <f t="shared" si="56"/>
        <v>7.6923076923076927E-2</v>
      </c>
      <c r="U95" s="2466" t="s">
        <v>1861</v>
      </c>
      <c r="V95" s="2466" t="s">
        <v>2356</v>
      </c>
    </row>
    <row r="96" spans="1:27" x14ac:dyDescent="0.25">
      <c r="A96" s="2711"/>
      <c r="B96" s="2437" t="s">
        <v>1206</v>
      </c>
      <c r="C96" s="2438" t="s">
        <v>692</v>
      </c>
      <c r="D96" s="2447">
        <f t="shared" ref="D96:I96" si="65">D26+D31</f>
        <v>1</v>
      </c>
      <c r="E96" s="2447">
        <f t="shared" si="65"/>
        <v>0</v>
      </c>
      <c r="F96" s="2447">
        <f t="shared" si="65"/>
        <v>1</v>
      </c>
      <c r="G96" s="2447">
        <f t="shared" si="65"/>
        <v>14</v>
      </c>
      <c r="H96" s="2447">
        <f t="shared" si="65"/>
        <v>3</v>
      </c>
      <c r="I96" s="2447">
        <f t="shared" si="65"/>
        <v>11</v>
      </c>
      <c r="J96" s="2447">
        <f t="shared" ref="J96:J98" si="66">D96+G96</f>
        <v>15</v>
      </c>
      <c r="K96" s="2447">
        <f t="shared" ref="K96:P96" si="67">K26+K31</f>
        <v>52</v>
      </c>
      <c r="L96" s="2447">
        <f t="shared" si="67"/>
        <v>15</v>
      </c>
      <c r="M96" s="2447">
        <f t="shared" si="67"/>
        <v>37</v>
      </c>
      <c r="N96" s="2447">
        <f t="shared" si="67"/>
        <v>3</v>
      </c>
      <c r="O96" s="2447">
        <f t="shared" si="67"/>
        <v>0</v>
      </c>
      <c r="P96" s="2447">
        <f t="shared" si="67"/>
        <v>3</v>
      </c>
      <c r="Q96" s="2447">
        <f t="shared" ref="Q96:Q98" si="68">K96+N96</f>
        <v>55</v>
      </c>
      <c r="R96" s="2447">
        <v>12</v>
      </c>
      <c r="S96" s="2441">
        <f t="shared" si="56"/>
        <v>0.27272727272727271</v>
      </c>
      <c r="U96" s="2437" t="s">
        <v>58</v>
      </c>
      <c r="V96" s="2470">
        <f>S90</f>
        <v>0.34682080924855491</v>
      </c>
    </row>
    <row r="97" spans="1:23" x14ac:dyDescent="0.25">
      <c r="A97" s="2711"/>
      <c r="B97" s="2722" t="s">
        <v>1207</v>
      </c>
      <c r="C97" s="2438" t="s">
        <v>225</v>
      </c>
      <c r="D97" s="2447">
        <f t="shared" ref="D97:I97" si="69">D25+D30</f>
        <v>3</v>
      </c>
      <c r="E97" s="2447">
        <f t="shared" si="69"/>
        <v>1</v>
      </c>
      <c r="F97" s="2447">
        <f t="shared" si="69"/>
        <v>2</v>
      </c>
      <c r="G97" s="2447">
        <f t="shared" si="69"/>
        <v>12</v>
      </c>
      <c r="H97" s="2447">
        <f t="shared" si="69"/>
        <v>2</v>
      </c>
      <c r="I97" s="2447">
        <f t="shared" si="69"/>
        <v>10</v>
      </c>
      <c r="J97" s="2447">
        <f>D97+G97</f>
        <v>15</v>
      </c>
      <c r="K97" s="2447">
        <f t="shared" ref="K97:P97" si="70">K25+K30</f>
        <v>50</v>
      </c>
      <c r="L97" s="2447">
        <f t="shared" si="70"/>
        <v>24</v>
      </c>
      <c r="M97" s="2447">
        <f t="shared" si="70"/>
        <v>26</v>
      </c>
      <c r="N97" s="2447">
        <f t="shared" si="70"/>
        <v>1</v>
      </c>
      <c r="O97" s="2447">
        <f t="shared" si="70"/>
        <v>0</v>
      </c>
      <c r="P97" s="2447">
        <f t="shared" si="70"/>
        <v>1</v>
      </c>
      <c r="Q97" s="2447">
        <f>K97+N97</f>
        <v>51</v>
      </c>
      <c r="R97" s="2447">
        <v>12</v>
      </c>
      <c r="S97" s="2471">
        <f>(D97+G97)/(K97+N97)</f>
        <v>0.29411764705882354</v>
      </c>
      <c r="U97" s="2437" t="s">
        <v>1190</v>
      </c>
      <c r="V97" s="2470">
        <f>S94</f>
        <v>0.20224719101123595</v>
      </c>
    </row>
    <row r="98" spans="1:23" x14ac:dyDescent="0.25">
      <c r="A98" s="2711"/>
      <c r="B98" s="2722"/>
      <c r="C98" s="2452" t="s">
        <v>691</v>
      </c>
      <c r="D98" s="2447">
        <f t="shared" ref="D98:I98" si="71">D32</f>
        <v>0</v>
      </c>
      <c r="E98" s="2447">
        <f t="shared" si="71"/>
        <v>0</v>
      </c>
      <c r="F98" s="2447">
        <f t="shared" si="71"/>
        <v>0</v>
      </c>
      <c r="G98" s="2447">
        <f t="shared" si="71"/>
        <v>0</v>
      </c>
      <c r="H98" s="2447">
        <f t="shared" si="71"/>
        <v>0</v>
      </c>
      <c r="I98" s="2447">
        <f t="shared" si="71"/>
        <v>0</v>
      </c>
      <c r="J98" s="2447">
        <f t="shared" si="66"/>
        <v>0</v>
      </c>
      <c r="K98" s="2447">
        <f t="shared" ref="K98:P98" si="72">K32</f>
        <v>18</v>
      </c>
      <c r="L98" s="2447">
        <f t="shared" si="72"/>
        <v>9</v>
      </c>
      <c r="M98" s="2447">
        <f t="shared" si="72"/>
        <v>9</v>
      </c>
      <c r="N98" s="2447">
        <f t="shared" si="72"/>
        <v>0</v>
      </c>
      <c r="O98" s="2447">
        <f t="shared" si="72"/>
        <v>0</v>
      </c>
      <c r="P98" s="2447">
        <f t="shared" si="72"/>
        <v>0</v>
      </c>
      <c r="Q98" s="2447">
        <f t="shared" si="68"/>
        <v>18</v>
      </c>
      <c r="R98" s="2447">
        <v>12</v>
      </c>
      <c r="S98" s="2471">
        <f>(D98+G98)/(K98+N98)</f>
        <v>0</v>
      </c>
      <c r="U98" s="2437" t="s">
        <v>1871</v>
      </c>
      <c r="V98" s="2470">
        <f>S100</f>
        <v>0.19318181818181818</v>
      </c>
    </row>
    <row r="99" spans="1:23" x14ac:dyDescent="0.25">
      <c r="A99" s="2711"/>
      <c r="B99" s="2723" t="s">
        <v>1207</v>
      </c>
      <c r="C99" s="2723"/>
      <c r="D99" s="2447">
        <f>SUM(D97:D98)</f>
        <v>3</v>
      </c>
      <c r="E99" s="2447">
        <f t="shared" ref="E99:Q99" si="73">SUM(E97:E98)</f>
        <v>1</v>
      </c>
      <c r="F99" s="2447">
        <f t="shared" si="73"/>
        <v>2</v>
      </c>
      <c r="G99" s="2447">
        <f t="shared" si="73"/>
        <v>12</v>
      </c>
      <c r="H99" s="2447">
        <f t="shared" si="73"/>
        <v>2</v>
      </c>
      <c r="I99" s="2447">
        <f t="shared" si="73"/>
        <v>10</v>
      </c>
      <c r="J99" s="2447">
        <f>SUM(J97:J98)</f>
        <v>15</v>
      </c>
      <c r="K99" s="2447">
        <f t="shared" si="73"/>
        <v>68</v>
      </c>
      <c r="L99" s="2447">
        <f t="shared" si="73"/>
        <v>33</v>
      </c>
      <c r="M99" s="2447">
        <f t="shared" si="73"/>
        <v>35</v>
      </c>
      <c r="N99" s="2447">
        <f t="shared" si="73"/>
        <v>1</v>
      </c>
      <c r="O99" s="2447">
        <f t="shared" si="73"/>
        <v>0</v>
      </c>
      <c r="P99" s="2447">
        <f t="shared" si="73"/>
        <v>1</v>
      </c>
      <c r="Q99" s="2447">
        <f t="shared" si="73"/>
        <v>69</v>
      </c>
      <c r="R99" s="2447">
        <v>12</v>
      </c>
      <c r="S99" s="2472">
        <f>(D99+G99)/(K99+N99)</f>
        <v>0.21739130434782608</v>
      </c>
      <c r="U99" s="2437" t="s">
        <v>2346</v>
      </c>
      <c r="V99" s="2470">
        <f>S106</f>
        <v>9.7222222222222224E-2</v>
      </c>
      <c r="W99" s="2473"/>
    </row>
    <row r="100" spans="1:23" x14ac:dyDescent="0.25">
      <c r="A100" s="2711"/>
      <c r="B100" s="2718" t="s">
        <v>579</v>
      </c>
      <c r="C100" s="2718"/>
      <c r="D100" s="2474">
        <f t="shared" ref="D100:Q100" si="74">SUM(D95:D98)</f>
        <v>7</v>
      </c>
      <c r="E100" s="2474">
        <f>SUM(E95:E98)</f>
        <v>2</v>
      </c>
      <c r="F100" s="2474">
        <f>SUM(F95:F98)</f>
        <v>5</v>
      </c>
      <c r="G100" s="2474">
        <f t="shared" si="74"/>
        <v>27</v>
      </c>
      <c r="H100" s="2474">
        <f t="shared" si="74"/>
        <v>6</v>
      </c>
      <c r="I100" s="2474">
        <f t="shared" si="74"/>
        <v>21</v>
      </c>
      <c r="J100" s="2475">
        <f t="shared" si="74"/>
        <v>34</v>
      </c>
      <c r="K100" s="2474">
        <f t="shared" si="74"/>
        <v>171</v>
      </c>
      <c r="L100" s="2474">
        <f t="shared" si="74"/>
        <v>79</v>
      </c>
      <c r="M100" s="2474">
        <f t="shared" si="74"/>
        <v>92</v>
      </c>
      <c r="N100" s="2474">
        <f t="shared" si="74"/>
        <v>5</v>
      </c>
      <c r="O100" s="2474">
        <f t="shared" si="74"/>
        <v>0</v>
      </c>
      <c r="P100" s="2474">
        <f t="shared" si="74"/>
        <v>5</v>
      </c>
      <c r="Q100" s="2475">
        <f t="shared" si="74"/>
        <v>176</v>
      </c>
      <c r="R100" s="2442">
        <v>12</v>
      </c>
      <c r="S100" s="2444">
        <f>(D100+G100)/(K100+N100)</f>
        <v>0.19318181818181818</v>
      </c>
      <c r="U100" s="2453" t="s">
        <v>2734</v>
      </c>
      <c r="V100" s="2470">
        <f>S112</f>
        <v>5.4726368159203981E-2</v>
      </c>
    </row>
    <row r="101" spans="1:23" x14ac:dyDescent="0.25">
      <c r="A101" s="2711" t="s">
        <v>2346</v>
      </c>
      <c r="B101" s="2437" t="s">
        <v>1205</v>
      </c>
      <c r="C101" s="2438" t="s">
        <v>690</v>
      </c>
      <c r="D101" s="2447">
        <f t="shared" ref="D101:I101" si="75">D35+D39</f>
        <v>0</v>
      </c>
      <c r="E101" s="2447">
        <f t="shared" si="75"/>
        <v>0</v>
      </c>
      <c r="F101" s="2447">
        <f t="shared" si="75"/>
        <v>0</v>
      </c>
      <c r="G101" s="2447">
        <f t="shared" si="75"/>
        <v>0</v>
      </c>
      <c r="H101" s="2447">
        <f t="shared" si="75"/>
        <v>0</v>
      </c>
      <c r="I101" s="2447">
        <f t="shared" si="75"/>
        <v>0</v>
      </c>
      <c r="J101" s="2447">
        <f>D101+G101</f>
        <v>0</v>
      </c>
      <c r="K101" s="2439">
        <f t="shared" ref="K101:P101" si="76">K35+K39</f>
        <v>47</v>
      </c>
      <c r="L101" s="2439">
        <f t="shared" si="76"/>
        <v>25</v>
      </c>
      <c r="M101" s="2439">
        <f t="shared" si="76"/>
        <v>22</v>
      </c>
      <c r="N101" s="2439">
        <f t="shared" si="76"/>
        <v>2</v>
      </c>
      <c r="O101" s="2439">
        <f t="shared" si="76"/>
        <v>1</v>
      </c>
      <c r="P101" s="2439">
        <f t="shared" si="76"/>
        <v>1</v>
      </c>
      <c r="Q101" s="2439">
        <f>K101+N101</f>
        <v>49</v>
      </c>
      <c r="R101" s="2439">
        <v>12</v>
      </c>
      <c r="S101" s="2441">
        <f>(D101+G101)/(K101+N101)</f>
        <v>0</v>
      </c>
      <c r="U101" s="2453" t="s">
        <v>3454</v>
      </c>
      <c r="V101" s="2470">
        <f>S118</f>
        <v>0.1210762331838565</v>
      </c>
    </row>
    <row r="102" spans="1:23" x14ac:dyDescent="0.25">
      <c r="A102" s="2711"/>
      <c r="B102" s="2437" t="s">
        <v>1206</v>
      </c>
      <c r="C102" s="2438" t="s">
        <v>692</v>
      </c>
      <c r="D102" s="2447">
        <f t="shared" ref="D102:I102" si="77">D36+D41</f>
        <v>0</v>
      </c>
      <c r="E102" s="2447">
        <f t="shared" si="77"/>
        <v>0</v>
      </c>
      <c r="F102" s="2447">
        <f t="shared" si="77"/>
        <v>0</v>
      </c>
      <c r="G102" s="2447">
        <f t="shared" si="77"/>
        <v>4</v>
      </c>
      <c r="H102" s="2447">
        <f t="shared" si="77"/>
        <v>2</v>
      </c>
      <c r="I102" s="2447">
        <f t="shared" si="77"/>
        <v>2</v>
      </c>
      <c r="J102" s="2447">
        <f t="shared" ref="J102:J104" si="78">D102+G102</f>
        <v>4</v>
      </c>
      <c r="K102" s="2439">
        <f t="shared" ref="K102:P102" si="79">K36+K41</f>
        <v>46</v>
      </c>
      <c r="L102" s="2439">
        <f t="shared" si="79"/>
        <v>17</v>
      </c>
      <c r="M102" s="2439">
        <f t="shared" si="79"/>
        <v>29</v>
      </c>
      <c r="N102" s="2439">
        <f t="shared" si="79"/>
        <v>1</v>
      </c>
      <c r="O102" s="2439">
        <f t="shared" si="79"/>
        <v>0</v>
      </c>
      <c r="P102" s="2439">
        <f t="shared" si="79"/>
        <v>1</v>
      </c>
      <c r="Q102" s="2439">
        <f t="shared" ref="Q102:Q104" si="80">K102+N102</f>
        <v>47</v>
      </c>
      <c r="R102" s="2439">
        <v>12</v>
      </c>
      <c r="S102" s="2448">
        <f t="shared" ref="S102:S104" si="81">(D102+G102)/(K102+N102)</f>
        <v>8.5106382978723402E-2</v>
      </c>
      <c r="U102" s="2453" t="s">
        <v>6041</v>
      </c>
      <c r="V102" s="2470">
        <f>S127</f>
        <v>8.2781456953642391E-2</v>
      </c>
    </row>
    <row r="103" spans="1:23" x14ac:dyDescent="0.25">
      <c r="A103" s="2711"/>
      <c r="B103" s="2722" t="s">
        <v>1207</v>
      </c>
      <c r="C103" s="2438" t="s">
        <v>225</v>
      </c>
      <c r="D103" s="2447">
        <f t="shared" ref="D103:I103" si="82">D40</f>
        <v>4</v>
      </c>
      <c r="E103" s="2447">
        <f t="shared" si="82"/>
        <v>2</v>
      </c>
      <c r="F103" s="2447">
        <f t="shared" si="82"/>
        <v>2</v>
      </c>
      <c r="G103" s="2447">
        <f t="shared" si="82"/>
        <v>4</v>
      </c>
      <c r="H103" s="2447">
        <f t="shared" si="82"/>
        <v>2</v>
      </c>
      <c r="I103" s="2447">
        <f t="shared" si="82"/>
        <v>2</v>
      </c>
      <c r="J103" s="2447">
        <f t="shared" si="78"/>
        <v>8</v>
      </c>
      <c r="K103" s="2439">
        <f t="shared" ref="K103:P103" si="83">K40</f>
        <v>30</v>
      </c>
      <c r="L103" s="2439">
        <f t="shared" si="83"/>
        <v>15</v>
      </c>
      <c r="M103" s="2439">
        <f t="shared" si="83"/>
        <v>15</v>
      </c>
      <c r="N103" s="2439">
        <f t="shared" si="83"/>
        <v>0</v>
      </c>
      <c r="O103" s="2439">
        <f t="shared" si="83"/>
        <v>0</v>
      </c>
      <c r="P103" s="2439">
        <f t="shared" si="83"/>
        <v>0</v>
      </c>
      <c r="Q103" s="2439">
        <f t="shared" si="80"/>
        <v>30</v>
      </c>
      <c r="R103" s="2439">
        <v>12</v>
      </c>
      <c r="S103" s="2441">
        <f>(D103+G103)/(K103+N103)</f>
        <v>0.26666666666666666</v>
      </c>
      <c r="U103" s="2453" t="s">
        <v>2064</v>
      </c>
      <c r="V103" s="2470">
        <f>AVERAGE(V96:V102)</f>
        <v>0.15686515699436201</v>
      </c>
    </row>
    <row r="104" spans="1:23" x14ac:dyDescent="0.25">
      <c r="A104" s="2711"/>
      <c r="B104" s="2722"/>
      <c r="C104" s="2452" t="s">
        <v>691</v>
      </c>
      <c r="D104" s="2447">
        <f t="shared" ref="D104:I104" si="84">D42</f>
        <v>2</v>
      </c>
      <c r="E104" s="2447">
        <f t="shared" si="84"/>
        <v>1</v>
      </c>
      <c r="F104" s="2447">
        <f t="shared" si="84"/>
        <v>1</v>
      </c>
      <c r="G104" s="2447">
        <f t="shared" si="84"/>
        <v>0</v>
      </c>
      <c r="H104" s="2447">
        <f t="shared" si="84"/>
        <v>0</v>
      </c>
      <c r="I104" s="2447">
        <f t="shared" si="84"/>
        <v>0</v>
      </c>
      <c r="J104" s="2447">
        <f t="shared" si="78"/>
        <v>2</v>
      </c>
      <c r="K104" s="2439">
        <f t="shared" ref="K104:P104" si="85">K42</f>
        <v>18</v>
      </c>
      <c r="L104" s="2439">
        <f t="shared" si="85"/>
        <v>9</v>
      </c>
      <c r="M104" s="2439">
        <f t="shared" si="85"/>
        <v>9</v>
      </c>
      <c r="N104" s="2439">
        <f t="shared" si="85"/>
        <v>0</v>
      </c>
      <c r="O104" s="2439">
        <f t="shared" si="85"/>
        <v>0</v>
      </c>
      <c r="P104" s="2439">
        <f t="shared" si="85"/>
        <v>0</v>
      </c>
      <c r="Q104" s="2439">
        <f t="shared" si="80"/>
        <v>18</v>
      </c>
      <c r="R104" s="2439">
        <v>12</v>
      </c>
      <c r="S104" s="2448">
        <f t="shared" si="81"/>
        <v>0.1111111111111111</v>
      </c>
    </row>
    <row r="105" spans="1:23" x14ac:dyDescent="0.25">
      <c r="A105" s="2711"/>
      <c r="B105" s="2723" t="s">
        <v>1207</v>
      </c>
      <c r="C105" s="2723"/>
      <c r="D105" s="2447">
        <f>SUM(D103:D104)</f>
        <v>6</v>
      </c>
      <c r="E105" s="2447">
        <f t="shared" ref="E105:F105" si="86">SUM(E103:E104)</f>
        <v>3</v>
      </c>
      <c r="F105" s="2447">
        <f t="shared" si="86"/>
        <v>3</v>
      </c>
      <c r="G105" s="2447">
        <f>SUM(G103:G104)</f>
        <v>4</v>
      </c>
      <c r="H105" s="2447">
        <f t="shared" ref="H105:J105" si="87">SUM(H103:H104)</f>
        <v>2</v>
      </c>
      <c r="I105" s="2447">
        <f t="shared" si="87"/>
        <v>2</v>
      </c>
      <c r="J105" s="2447">
        <f t="shared" si="87"/>
        <v>10</v>
      </c>
      <c r="K105" s="2439">
        <f>SUM(K103:K104)</f>
        <v>48</v>
      </c>
      <c r="L105" s="2439">
        <f t="shared" ref="L105:M105" si="88">SUM(L103:L104)</f>
        <v>24</v>
      </c>
      <c r="M105" s="2439">
        <f t="shared" si="88"/>
        <v>24</v>
      </c>
      <c r="N105" s="2439">
        <f>SUM(N103:N104)</f>
        <v>0</v>
      </c>
      <c r="O105" s="2439">
        <f t="shared" ref="O105:Q105" si="89">SUM(O103:O104)</f>
        <v>0</v>
      </c>
      <c r="P105" s="2439">
        <f t="shared" si="89"/>
        <v>0</v>
      </c>
      <c r="Q105" s="2439">
        <f t="shared" si="89"/>
        <v>48</v>
      </c>
      <c r="R105" s="2439">
        <v>12</v>
      </c>
      <c r="S105" s="2441">
        <f>(D105+G105)/(K105+N105)</f>
        <v>0.20833333333333334</v>
      </c>
    </row>
    <row r="106" spans="1:23" x14ac:dyDescent="0.25">
      <c r="A106" s="2711"/>
      <c r="B106" s="2718" t="s">
        <v>579</v>
      </c>
      <c r="C106" s="2718"/>
      <c r="D106" s="2474">
        <f t="shared" ref="D106:Q106" si="90">SUM(D101:D104)</f>
        <v>6</v>
      </c>
      <c r="E106" s="2474">
        <f>SUM(E101:E104)</f>
        <v>3</v>
      </c>
      <c r="F106" s="2474">
        <f>SUM(F101:F104)</f>
        <v>3</v>
      </c>
      <c r="G106" s="2474">
        <f t="shared" si="90"/>
        <v>8</v>
      </c>
      <c r="H106" s="2474">
        <f t="shared" si="90"/>
        <v>4</v>
      </c>
      <c r="I106" s="2474">
        <f t="shared" si="90"/>
        <v>4</v>
      </c>
      <c r="J106" s="2475">
        <f t="shared" si="90"/>
        <v>14</v>
      </c>
      <c r="K106" s="2474">
        <f>SUM(K101:K104)</f>
        <v>141</v>
      </c>
      <c r="L106" s="2474">
        <f t="shared" si="90"/>
        <v>66</v>
      </c>
      <c r="M106" s="2474">
        <f t="shared" si="90"/>
        <v>75</v>
      </c>
      <c r="N106" s="2474">
        <f t="shared" si="90"/>
        <v>3</v>
      </c>
      <c r="O106" s="2474">
        <f t="shared" si="90"/>
        <v>1</v>
      </c>
      <c r="P106" s="2474">
        <f t="shared" si="90"/>
        <v>2</v>
      </c>
      <c r="Q106" s="2475">
        <f t="shared" si="90"/>
        <v>144</v>
      </c>
      <c r="R106" s="2442">
        <v>12</v>
      </c>
      <c r="S106" s="2444">
        <f>(D106+G106)/(K106+N106)</f>
        <v>9.7222222222222224E-2</v>
      </c>
    </row>
    <row r="107" spans="1:23" x14ac:dyDescent="0.25">
      <c r="A107" s="2711" t="s">
        <v>2734</v>
      </c>
      <c r="B107" s="2437" t="s">
        <v>1205</v>
      </c>
      <c r="C107" s="2438" t="s">
        <v>690</v>
      </c>
      <c r="D107" s="2447">
        <f t="shared" ref="D107:I107" si="91">D45+D49</f>
        <v>1</v>
      </c>
      <c r="E107" s="2447">
        <f t="shared" si="91"/>
        <v>0</v>
      </c>
      <c r="F107" s="2447">
        <f t="shared" si="91"/>
        <v>1</v>
      </c>
      <c r="G107" s="2447">
        <f t="shared" si="91"/>
        <v>0</v>
      </c>
      <c r="H107" s="2447">
        <f t="shared" si="91"/>
        <v>0</v>
      </c>
      <c r="I107" s="2447">
        <f t="shared" si="91"/>
        <v>0</v>
      </c>
      <c r="J107" s="2447">
        <f>D107+G107</f>
        <v>1</v>
      </c>
      <c r="K107" s="2439">
        <f t="shared" ref="K107:P107" si="92">K45+K49</f>
        <v>68</v>
      </c>
      <c r="L107" s="2439">
        <f t="shared" si="92"/>
        <v>37</v>
      </c>
      <c r="M107" s="2439">
        <f t="shared" si="92"/>
        <v>31</v>
      </c>
      <c r="N107" s="2439">
        <f t="shared" si="92"/>
        <v>0</v>
      </c>
      <c r="O107" s="2439">
        <f t="shared" si="92"/>
        <v>0</v>
      </c>
      <c r="P107" s="2439">
        <f t="shared" si="92"/>
        <v>0</v>
      </c>
      <c r="Q107" s="2439">
        <f>K107+N107</f>
        <v>68</v>
      </c>
      <c r="R107" s="2439">
        <v>12</v>
      </c>
      <c r="S107" s="2441">
        <f>(D107+G107)/(K107+N107)</f>
        <v>1.4705882352941176E-2</v>
      </c>
    </row>
    <row r="108" spans="1:23" x14ac:dyDescent="0.25">
      <c r="A108" s="2711"/>
      <c r="B108" s="2437" t="s">
        <v>1206</v>
      </c>
      <c r="C108" s="2438" t="s">
        <v>692</v>
      </c>
      <c r="D108" s="2447">
        <f t="shared" ref="D108:I108" si="93">D46+D51</f>
        <v>0</v>
      </c>
      <c r="E108" s="2447">
        <f t="shared" si="93"/>
        <v>0</v>
      </c>
      <c r="F108" s="2447">
        <f t="shared" si="93"/>
        <v>0</v>
      </c>
      <c r="G108" s="2447">
        <f t="shared" si="93"/>
        <v>1</v>
      </c>
      <c r="H108" s="2447">
        <f t="shared" si="93"/>
        <v>0</v>
      </c>
      <c r="I108" s="2447">
        <f t="shared" si="93"/>
        <v>1</v>
      </c>
      <c r="J108" s="2447">
        <f t="shared" ref="J108:J111" si="94">D108+G108</f>
        <v>1</v>
      </c>
      <c r="K108" s="2439">
        <f t="shared" ref="K108:P108" si="95">K46+K51</f>
        <v>76</v>
      </c>
      <c r="L108" s="2439">
        <f t="shared" si="95"/>
        <v>23</v>
      </c>
      <c r="M108" s="2439">
        <f t="shared" si="95"/>
        <v>53</v>
      </c>
      <c r="N108" s="2439">
        <f t="shared" si="95"/>
        <v>2</v>
      </c>
      <c r="O108" s="2439">
        <f t="shared" si="95"/>
        <v>1</v>
      </c>
      <c r="P108" s="2439">
        <f t="shared" si="95"/>
        <v>1</v>
      </c>
      <c r="Q108" s="2439">
        <f t="shared" ref="Q108:Q110" si="96">K108+N108</f>
        <v>78</v>
      </c>
      <c r="R108" s="2439">
        <v>12</v>
      </c>
      <c r="S108" s="2448">
        <f t="shared" ref="S108" si="97">(D108+G108)/(K108+N108)</f>
        <v>1.282051282051282E-2</v>
      </c>
    </row>
    <row r="109" spans="1:23" x14ac:dyDescent="0.25">
      <c r="A109" s="2711"/>
      <c r="B109" s="2722" t="s">
        <v>1207</v>
      </c>
      <c r="C109" s="2438" t="s">
        <v>225</v>
      </c>
      <c r="D109" s="2447">
        <f t="shared" ref="D109:I109" si="98">D50</f>
        <v>0</v>
      </c>
      <c r="E109" s="2447">
        <f t="shared" si="98"/>
        <v>0</v>
      </c>
      <c r="F109" s="2447">
        <f t="shared" si="98"/>
        <v>0</v>
      </c>
      <c r="G109" s="2447">
        <f t="shared" si="98"/>
        <v>2</v>
      </c>
      <c r="H109" s="2447">
        <f t="shared" si="98"/>
        <v>0</v>
      </c>
      <c r="I109" s="2447">
        <f t="shared" si="98"/>
        <v>2</v>
      </c>
      <c r="J109" s="2447">
        <f t="shared" si="94"/>
        <v>2</v>
      </c>
      <c r="K109" s="2439">
        <f t="shared" ref="K109:P109" si="99">K50</f>
        <v>37</v>
      </c>
      <c r="L109" s="2439">
        <f t="shared" si="99"/>
        <v>13</v>
      </c>
      <c r="M109" s="2439">
        <f t="shared" si="99"/>
        <v>24</v>
      </c>
      <c r="N109" s="2439">
        <f t="shared" si="99"/>
        <v>0</v>
      </c>
      <c r="O109" s="2439">
        <f t="shared" si="99"/>
        <v>0</v>
      </c>
      <c r="P109" s="2439">
        <f t="shared" si="99"/>
        <v>0</v>
      </c>
      <c r="Q109" s="2439">
        <f t="shared" si="96"/>
        <v>37</v>
      </c>
      <c r="R109" s="2439">
        <v>12</v>
      </c>
      <c r="S109" s="2441">
        <f>(D109+G109)/(K109+N109)</f>
        <v>5.4054054054054057E-2</v>
      </c>
    </row>
    <row r="110" spans="1:23" x14ac:dyDescent="0.25">
      <c r="A110" s="2711"/>
      <c r="B110" s="2722"/>
      <c r="C110" s="2452" t="s">
        <v>691</v>
      </c>
      <c r="D110" s="2447">
        <f t="shared" ref="D110:I110" si="100">D52</f>
        <v>1</v>
      </c>
      <c r="E110" s="2447">
        <f t="shared" si="100"/>
        <v>0</v>
      </c>
      <c r="F110" s="2447">
        <f t="shared" si="100"/>
        <v>1</v>
      </c>
      <c r="G110" s="2447">
        <f t="shared" si="100"/>
        <v>6</v>
      </c>
      <c r="H110" s="2447">
        <f t="shared" si="100"/>
        <v>5</v>
      </c>
      <c r="I110" s="2447">
        <f t="shared" si="100"/>
        <v>1</v>
      </c>
      <c r="J110" s="2447">
        <f t="shared" si="94"/>
        <v>7</v>
      </c>
      <c r="K110" s="2439">
        <f t="shared" ref="K110:P110" si="101">K52</f>
        <v>17</v>
      </c>
      <c r="L110" s="2439">
        <f t="shared" si="101"/>
        <v>9</v>
      </c>
      <c r="M110" s="2439">
        <f t="shared" si="101"/>
        <v>8</v>
      </c>
      <c r="N110" s="2439">
        <f t="shared" si="101"/>
        <v>1</v>
      </c>
      <c r="O110" s="2439">
        <f t="shared" si="101"/>
        <v>0</v>
      </c>
      <c r="P110" s="2439">
        <f t="shared" si="101"/>
        <v>1</v>
      </c>
      <c r="Q110" s="2439">
        <f t="shared" si="96"/>
        <v>18</v>
      </c>
      <c r="R110" s="2439">
        <v>12</v>
      </c>
      <c r="S110" s="2448">
        <f t="shared" ref="S110" si="102">(D110+G110)/(K110+N110)</f>
        <v>0.3888888888888889</v>
      </c>
    </row>
    <row r="111" spans="1:23" x14ac:dyDescent="0.25">
      <c r="A111" s="2711"/>
      <c r="B111" s="2723" t="s">
        <v>1207</v>
      </c>
      <c r="C111" s="2723"/>
      <c r="D111" s="2447">
        <f>SUM(D109:D110)</f>
        <v>1</v>
      </c>
      <c r="E111" s="2447">
        <f t="shared" ref="E111:F111" si="103">SUM(E109:E110)</f>
        <v>0</v>
      </c>
      <c r="F111" s="2447">
        <f t="shared" si="103"/>
        <v>1</v>
      </c>
      <c r="G111" s="2447">
        <f>SUM(G109:G110)</f>
        <v>8</v>
      </c>
      <c r="H111" s="2447">
        <f t="shared" ref="H111:I111" si="104">SUM(H109:H110)</f>
        <v>5</v>
      </c>
      <c r="I111" s="2447">
        <f t="shared" si="104"/>
        <v>3</v>
      </c>
      <c r="J111" s="2447">
        <f t="shared" si="94"/>
        <v>9</v>
      </c>
      <c r="K111" s="2439">
        <f>SUM(K109:K110)</f>
        <v>54</v>
      </c>
      <c r="L111" s="2439">
        <f t="shared" ref="L111:M111" si="105">SUM(L109:L110)</f>
        <v>22</v>
      </c>
      <c r="M111" s="2439">
        <f t="shared" si="105"/>
        <v>32</v>
      </c>
      <c r="N111" s="2439">
        <f>SUM(N109:N110)</f>
        <v>1</v>
      </c>
      <c r="O111" s="2439">
        <f t="shared" ref="O111:Q111" si="106">SUM(O109:O110)</f>
        <v>0</v>
      </c>
      <c r="P111" s="2439">
        <f t="shared" si="106"/>
        <v>1</v>
      </c>
      <c r="Q111" s="2439">
        <f t="shared" si="106"/>
        <v>55</v>
      </c>
      <c r="R111" s="2439">
        <v>12</v>
      </c>
      <c r="S111" s="2441">
        <f>(D111+G111)/(K111+N111)</f>
        <v>0.16363636363636364</v>
      </c>
    </row>
    <row r="112" spans="1:23" x14ac:dyDescent="0.25">
      <c r="A112" s="2711"/>
      <c r="B112" s="2718" t="s">
        <v>579</v>
      </c>
      <c r="C112" s="2718"/>
      <c r="D112" s="2474">
        <f t="shared" ref="D112" si="107">SUM(D107:D110)</f>
        <v>2</v>
      </c>
      <c r="E112" s="2474">
        <f>SUM(E107:E110)</f>
        <v>0</v>
      </c>
      <c r="F112" s="2474">
        <f>SUM(F107:F110)</f>
        <v>2</v>
      </c>
      <c r="G112" s="2474">
        <f t="shared" ref="G112:P112" si="108">SUM(G107:G110)</f>
        <v>9</v>
      </c>
      <c r="H112" s="2474">
        <f t="shared" si="108"/>
        <v>5</v>
      </c>
      <c r="I112" s="2474">
        <f t="shared" si="108"/>
        <v>4</v>
      </c>
      <c r="J112" s="2475">
        <f>SUM(J107:J110)</f>
        <v>11</v>
      </c>
      <c r="K112" s="2474">
        <f>SUM(K107:K110)</f>
        <v>198</v>
      </c>
      <c r="L112" s="2474">
        <f t="shared" si="108"/>
        <v>82</v>
      </c>
      <c r="M112" s="2474">
        <f t="shared" si="108"/>
        <v>116</v>
      </c>
      <c r="N112" s="2474">
        <f t="shared" si="108"/>
        <v>3</v>
      </c>
      <c r="O112" s="2474">
        <f t="shared" si="108"/>
        <v>1</v>
      </c>
      <c r="P112" s="2474">
        <f t="shared" si="108"/>
        <v>2</v>
      </c>
      <c r="Q112" s="2475">
        <f>SUM(Q107:Q110)</f>
        <v>201</v>
      </c>
      <c r="R112" s="2442">
        <v>12</v>
      </c>
      <c r="S112" s="2444">
        <f>(D112+G112)/(K112+N112)</f>
        <v>5.4726368159203981E-2</v>
      </c>
    </row>
    <row r="113" spans="1:19" x14ac:dyDescent="0.25">
      <c r="A113" s="2711" t="s">
        <v>3454</v>
      </c>
      <c r="B113" s="2437" t="s">
        <v>1205</v>
      </c>
      <c r="C113" s="2438" t="s">
        <v>690</v>
      </c>
      <c r="D113" s="2447">
        <f>D55+D60</f>
        <v>1</v>
      </c>
      <c r="E113" s="2447">
        <f t="shared" ref="E113:Q113" si="109">E55+E60</f>
        <v>1</v>
      </c>
      <c r="F113" s="2447">
        <f t="shared" si="109"/>
        <v>0</v>
      </c>
      <c r="G113" s="2447">
        <f t="shared" si="109"/>
        <v>2</v>
      </c>
      <c r="H113" s="2447">
        <f t="shared" si="109"/>
        <v>0</v>
      </c>
      <c r="I113" s="2447">
        <f t="shared" si="109"/>
        <v>2</v>
      </c>
      <c r="J113" s="2447">
        <f t="shared" si="109"/>
        <v>3</v>
      </c>
      <c r="K113" s="2439">
        <f t="shared" si="109"/>
        <v>52</v>
      </c>
      <c r="L113" s="2439">
        <f t="shared" si="109"/>
        <v>42</v>
      </c>
      <c r="M113" s="2439">
        <f t="shared" si="109"/>
        <v>10</v>
      </c>
      <c r="N113" s="2439">
        <f t="shared" si="109"/>
        <v>0</v>
      </c>
      <c r="O113" s="2439">
        <f t="shared" si="109"/>
        <v>0</v>
      </c>
      <c r="P113" s="2439">
        <f t="shared" si="109"/>
        <v>0</v>
      </c>
      <c r="Q113" s="2439">
        <f t="shared" si="109"/>
        <v>52</v>
      </c>
      <c r="R113" s="2439">
        <v>12</v>
      </c>
      <c r="S113" s="2441">
        <f>(D113+G113)/(K113+N113)</f>
        <v>5.7692307692307696E-2</v>
      </c>
    </row>
    <row r="114" spans="1:19" x14ac:dyDescent="0.25">
      <c r="A114" s="2711"/>
      <c r="B114" s="2437" t="s">
        <v>1206</v>
      </c>
      <c r="C114" s="2438" t="s">
        <v>692</v>
      </c>
      <c r="D114" s="2447">
        <f t="shared" ref="D114:Q114" si="110">D57+D62</f>
        <v>2</v>
      </c>
      <c r="E114" s="2447">
        <f t="shared" si="110"/>
        <v>1</v>
      </c>
      <c r="F114" s="2447">
        <f t="shared" si="110"/>
        <v>1</v>
      </c>
      <c r="G114" s="2447">
        <f t="shared" si="110"/>
        <v>0</v>
      </c>
      <c r="H114" s="2447">
        <f t="shared" si="110"/>
        <v>0</v>
      </c>
      <c r="I114" s="2447">
        <f t="shared" si="110"/>
        <v>0</v>
      </c>
      <c r="J114" s="2447">
        <f t="shared" si="110"/>
        <v>2</v>
      </c>
      <c r="K114" s="2439">
        <f t="shared" si="110"/>
        <v>81</v>
      </c>
      <c r="L114" s="2439">
        <f t="shared" si="110"/>
        <v>30</v>
      </c>
      <c r="M114" s="2439">
        <f t="shared" si="110"/>
        <v>51</v>
      </c>
      <c r="N114" s="2439">
        <f t="shared" si="110"/>
        <v>0</v>
      </c>
      <c r="O114" s="2439">
        <f t="shared" si="110"/>
        <v>0</v>
      </c>
      <c r="P114" s="2439">
        <f t="shared" si="110"/>
        <v>0</v>
      </c>
      <c r="Q114" s="2439">
        <f t="shared" si="110"/>
        <v>81</v>
      </c>
      <c r="R114" s="2439">
        <v>12</v>
      </c>
      <c r="S114" s="2448">
        <f t="shared" ref="S114" si="111">(D114+G114)/(K114+N114)</f>
        <v>2.4691358024691357E-2</v>
      </c>
    </row>
    <row r="115" spans="1:19" x14ac:dyDescent="0.25">
      <c r="A115" s="2711"/>
      <c r="B115" s="2722" t="s">
        <v>1207</v>
      </c>
      <c r="C115" s="2438" t="s">
        <v>225</v>
      </c>
      <c r="D115" s="2447">
        <f t="shared" ref="D115:Q115" si="112">D56+D61</f>
        <v>3</v>
      </c>
      <c r="E115" s="2447">
        <f t="shared" si="112"/>
        <v>1</v>
      </c>
      <c r="F115" s="2447">
        <f t="shared" si="112"/>
        <v>2</v>
      </c>
      <c r="G115" s="2447">
        <f t="shared" si="112"/>
        <v>7</v>
      </c>
      <c r="H115" s="2447">
        <f t="shared" si="112"/>
        <v>1</v>
      </c>
      <c r="I115" s="2447">
        <f t="shared" si="112"/>
        <v>6</v>
      </c>
      <c r="J115" s="2447">
        <f t="shared" si="112"/>
        <v>10</v>
      </c>
      <c r="K115" s="2439">
        <f t="shared" si="112"/>
        <v>63</v>
      </c>
      <c r="L115" s="2439">
        <f t="shared" si="112"/>
        <v>24</v>
      </c>
      <c r="M115" s="2439">
        <f t="shared" si="112"/>
        <v>39</v>
      </c>
      <c r="N115" s="2439">
        <f t="shared" si="112"/>
        <v>0</v>
      </c>
      <c r="O115" s="2439">
        <f t="shared" si="112"/>
        <v>0</v>
      </c>
      <c r="P115" s="2439">
        <f t="shared" si="112"/>
        <v>0</v>
      </c>
      <c r="Q115" s="2439">
        <f t="shared" si="112"/>
        <v>63</v>
      </c>
      <c r="R115" s="2439">
        <v>12</v>
      </c>
      <c r="S115" s="2441">
        <f>(D115+G115)/(K115+N115)</f>
        <v>0.15873015873015872</v>
      </c>
    </row>
    <row r="116" spans="1:19" x14ac:dyDescent="0.25">
      <c r="A116" s="2711"/>
      <c r="B116" s="2722"/>
      <c r="C116" s="2452" t="s">
        <v>691</v>
      </c>
      <c r="D116" s="2447">
        <f t="shared" ref="D116:Q116" si="113">D63</f>
        <v>0</v>
      </c>
      <c r="E116" s="2447">
        <f t="shared" si="113"/>
        <v>0</v>
      </c>
      <c r="F116" s="2447">
        <f t="shared" si="113"/>
        <v>0</v>
      </c>
      <c r="G116" s="2447">
        <f t="shared" si="113"/>
        <v>12</v>
      </c>
      <c r="H116" s="2447">
        <f t="shared" si="113"/>
        <v>4</v>
      </c>
      <c r="I116" s="2447">
        <f t="shared" si="113"/>
        <v>8</v>
      </c>
      <c r="J116" s="2447">
        <f t="shared" si="113"/>
        <v>12</v>
      </c>
      <c r="K116" s="2439">
        <f t="shared" si="113"/>
        <v>27</v>
      </c>
      <c r="L116" s="2439">
        <f t="shared" si="113"/>
        <v>10</v>
      </c>
      <c r="M116" s="2439">
        <f t="shared" si="113"/>
        <v>17</v>
      </c>
      <c r="N116" s="2439">
        <f t="shared" si="113"/>
        <v>0</v>
      </c>
      <c r="O116" s="2439">
        <f t="shared" si="113"/>
        <v>0</v>
      </c>
      <c r="P116" s="2439">
        <f t="shared" si="113"/>
        <v>0</v>
      </c>
      <c r="Q116" s="2439">
        <f t="shared" si="113"/>
        <v>27</v>
      </c>
      <c r="R116" s="2439">
        <v>12</v>
      </c>
      <c r="S116" s="2448">
        <f t="shared" ref="S116" si="114">(D116+G116)/(K116+N116)</f>
        <v>0.44444444444444442</v>
      </c>
    </row>
    <row r="117" spans="1:19" x14ac:dyDescent="0.25">
      <c r="A117" s="2711"/>
      <c r="B117" s="2723" t="s">
        <v>1207</v>
      </c>
      <c r="C117" s="2723"/>
      <c r="D117" s="2447">
        <f>SUM(D115:D116)</f>
        <v>3</v>
      </c>
      <c r="E117" s="2447">
        <f t="shared" ref="E117:Q117" si="115">SUM(E115:E116)</f>
        <v>1</v>
      </c>
      <c r="F117" s="2447">
        <f t="shared" si="115"/>
        <v>2</v>
      </c>
      <c r="G117" s="2447">
        <f t="shared" si="115"/>
        <v>19</v>
      </c>
      <c r="H117" s="2447">
        <f t="shared" si="115"/>
        <v>5</v>
      </c>
      <c r="I117" s="2447">
        <f t="shared" si="115"/>
        <v>14</v>
      </c>
      <c r="J117" s="2447">
        <f t="shared" si="115"/>
        <v>22</v>
      </c>
      <c r="K117" s="2439">
        <f t="shared" si="115"/>
        <v>90</v>
      </c>
      <c r="L117" s="2439">
        <f t="shared" si="115"/>
        <v>34</v>
      </c>
      <c r="M117" s="2439">
        <f t="shared" si="115"/>
        <v>56</v>
      </c>
      <c r="N117" s="2439">
        <f t="shared" si="115"/>
        <v>0</v>
      </c>
      <c r="O117" s="2439">
        <f t="shared" si="115"/>
        <v>0</v>
      </c>
      <c r="P117" s="2439">
        <f t="shared" si="115"/>
        <v>0</v>
      </c>
      <c r="Q117" s="2439">
        <f t="shared" si="115"/>
        <v>90</v>
      </c>
      <c r="R117" s="2439">
        <v>12</v>
      </c>
      <c r="S117" s="2441">
        <f>(D117+G117)/(K117+N117)</f>
        <v>0.24444444444444444</v>
      </c>
    </row>
    <row r="118" spans="1:19" x14ac:dyDescent="0.25">
      <c r="A118" s="2711"/>
      <c r="B118" s="2718" t="s">
        <v>579</v>
      </c>
      <c r="C118" s="2718"/>
      <c r="D118" s="2474">
        <f t="shared" ref="D118" si="116">SUM(D113:D116)</f>
        <v>6</v>
      </c>
      <c r="E118" s="2474">
        <f>SUM(E113:E116)</f>
        <v>3</v>
      </c>
      <c r="F118" s="2474">
        <f>SUM(F113:F116)</f>
        <v>3</v>
      </c>
      <c r="G118" s="2474">
        <f t="shared" ref="G118:I118" si="117">SUM(G113:G116)</f>
        <v>21</v>
      </c>
      <c r="H118" s="2474">
        <f t="shared" si="117"/>
        <v>5</v>
      </c>
      <c r="I118" s="2474">
        <f t="shared" si="117"/>
        <v>16</v>
      </c>
      <c r="J118" s="2475">
        <f>SUM(J113:J116)</f>
        <v>27</v>
      </c>
      <c r="K118" s="2474">
        <f>SUM(K113:K116)</f>
        <v>223</v>
      </c>
      <c r="L118" s="2474">
        <f t="shared" ref="L118:P118" si="118">SUM(L113:L116)</f>
        <v>106</v>
      </c>
      <c r="M118" s="2474">
        <f t="shared" si="118"/>
        <v>117</v>
      </c>
      <c r="N118" s="2474">
        <f t="shared" si="118"/>
        <v>0</v>
      </c>
      <c r="O118" s="2474">
        <f t="shared" si="118"/>
        <v>0</v>
      </c>
      <c r="P118" s="2474">
        <f t="shared" si="118"/>
        <v>0</v>
      </c>
      <c r="Q118" s="2475">
        <f>SUM(Q113:Q116)</f>
        <v>223</v>
      </c>
      <c r="R118" s="2442">
        <v>12</v>
      </c>
      <c r="S118" s="2444">
        <f>(D118+G118)/(K118+N118)</f>
        <v>0.1210762331838565</v>
      </c>
    </row>
    <row r="119" spans="1:19" x14ac:dyDescent="0.25">
      <c r="A119" s="2711" t="s">
        <v>6041</v>
      </c>
      <c r="B119" s="2714" t="s">
        <v>1205</v>
      </c>
      <c r="C119" s="2438" t="s">
        <v>690</v>
      </c>
      <c r="D119" s="2447">
        <f>D66+D72</f>
        <v>0</v>
      </c>
      <c r="E119" s="2447">
        <f t="shared" ref="E119:Q121" si="119">E66+E72</f>
        <v>0</v>
      </c>
      <c r="F119" s="2447">
        <f t="shared" si="119"/>
        <v>0</v>
      </c>
      <c r="G119" s="2447">
        <f t="shared" si="119"/>
        <v>0</v>
      </c>
      <c r="H119" s="2447">
        <f t="shared" si="119"/>
        <v>0</v>
      </c>
      <c r="I119" s="2447">
        <f t="shared" si="119"/>
        <v>0</v>
      </c>
      <c r="J119" s="2468">
        <f t="shared" si="119"/>
        <v>0</v>
      </c>
      <c r="K119" s="2447">
        <f t="shared" si="119"/>
        <v>52</v>
      </c>
      <c r="L119" s="2447">
        <f t="shared" si="119"/>
        <v>25</v>
      </c>
      <c r="M119" s="2447">
        <f t="shared" si="119"/>
        <v>27</v>
      </c>
      <c r="N119" s="2447">
        <f t="shared" si="119"/>
        <v>0</v>
      </c>
      <c r="O119" s="2447">
        <f t="shared" si="119"/>
        <v>0</v>
      </c>
      <c r="P119" s="2447">
        <f t="shared" si="119"/>
        <v>0</v>
      </c>
      <c r="Q119" s="2468">
        <f t="shared" si="119"/>
        <v>52</v>
      </c>
      <c r="R119" s="2439">
        <v>12</v>
      </c>
      <c r="S119" s="2448">
        <f>(D119+G119)/(K119+N119)</f>
        <v>0</v>
      </c>
    </row>
    <row r="120" spans="1:19" x14ac:dyDescent="0.25">
      <c r="A120" s="2711"/>
      <c r="B120" s="2715"/>
      <c r="C120" s="2438" t="s">
        <v>1509</v>
      </c>
      <c r="D120" s="2447">
        <f>D67+D73</f>
        <v>0</v>
      </c>
      <c r="E120" s="2447">
        <f t="shared" si="119"/>
        <v>0</v>
      </c>
      <c r="F120" s="2447">
        <f t="shared" si="119"/>
        <v>0</v>
      </c>
      <c r="G120" s="2447">
        <f t="shared" si="119"/>
        <v>0</v>
      </c>
      <c r="H120" s="2447">
        <f t="shared" si="119"/>
        <v>0</v>
      </c>
      <c r="I120" s="2447">
        <f t="shared" si="119"/>
        <v>0</v>
      </c>
      <c r="J120" s="2468">
        <f t="shared" si="119"/>
        <v>0</v>
      </c>
      <c r="K120" s="2447">
        <f t="shared" si="119"/>
        <v>59</v>
      </c>
      <c r="L120" s="2447">
        <f t="shared" si="119"/>
        <v>43</v>
      </c>
      <c r="M120" s="2447">
        <f t="shared" si="119"/>
        <v>16</v>
      </c>
      <c r="N120" s="2447">
        <f t="shared" si="119"/>
        <v>0</v>
      </c>
      <c r="O120" s="2447">
        <f t="shared" si="119"/>
        <v>0</v>
      </c>
      <c r="P120" s="2447">
        <f t="shared" si="119"/>
        <v>0</v>
      </c>
      <c r="Q120" s="2468">
        <f t="shared" si="119"/>
        <v>59</v>
      </c>
      <c r="R120" s="2439">
        <v>12</v>
      </c>
      <c r="S120" s="2448">
        <f t="shared" ref="S120:S126" si="120">(D120+G120)/(K120+N120)</f>
        <v>0</v>
      </c>
    </row>
    <row r="121" spans="1:19" x14ac:dyDescent="0.25">
      <c r="A121" s="2711"/>
      <c r="B121" s="2716" t="s">
        <v>1206</v>
      </c>
      <c r="C121" s="2438" t="s">
        <v>692</v>
      </c>
      <c r="D121" s="2447">
        <f>D68+D74</f>
        <v>1</v>
      </c>
      <c r="E121" s="2447">
        <f t="shared" si="119"/>
        <v>0</v>
      </c>
      <c r="F121" s="2447">
        <f t="shared" si="119"/>
        <v>1</v>
      </c>
      <c r="G121" s="2447">
        <f t="shared" si="119"/>
        <v>0</v>
      </c>
      <c r="H121" s="2447">
        <f t="shared" si="119"/>
        <v>0</v>
      </c>
      <c r="I121" s="2447">
        <f t="shared" si="119"/>
        <v>0</v>
      </c>
      <c r="J121" s="2468">
        <f t="shared" si="119"/>
        <v>1</v>
      </c>
      <c r="K121" s="2447">
        <f t="shared" si="119"/>
        <v>64</v>
      </c>
      <c r="L121" s="2447">
        <f t="shared" si="119"/>
        <v>18</v>
      </c>
      <c r="M121" s="2447">
        <f t="shared" si="119"/>
        <v>46</v>
      </c>
      <c r="N121" s="2447">
        <f t="shared" si="119"/>
        <v>0</v>
      </c>
      <c r="O121" s="2447">
        <f t="shared" si="119"/>
        <v>0</v>
      </c>
      <c r="P121" s="2447">
        <f t="shared" si="119"/>
        <v>0</v>
      </c>
      <c r="Q121" s="2468">
        <f t="shared" si="119"/>
        <v>64</v>
      </c>
      <c r="R121" s="2439">
        <v>12</v>
      </c>
      <c r="S121" s="2448">
        <f t="shared" si="120"/>
        <v>1.5625E-2</v>
      </c>
    </row>
    <row r="122" spans="1:19" x14ac:dyDescent="0.25">
      <c r="A122" s="2711"/>
      <c r="B122" s="2717"/>
      <c r="C122" s="2438" t="s">
        <v>1510</v>
      </c>
      <c r="D122" s="2447">
        <f>D75</f>
        <v>0</v>
      </c>
      <c r="E122" s="2447">
        <f t="shared" ref="E122:Q122" si="121">E75</f>
        <v>0</v>
      </c>
      <c r="F122" s="2447">
        <f t="shared" si="121"/>
        <v>0</v>
      </c>
      <c r="G122" s="2447">
        <f t="shared" si="121"/>
        <v>11</v>
      </c>
      <c r="H122" s="2447">
        <f t="shared" si="121"/>
        <v>4</v>
      </c>
      <c r="I122" s="2447">
        <f t="shared" si="121"/>
        <v>7</v>
      </c>
      <c r="J122" s="2468">
        <f t="shared" si="121"/>
        <v>11</v>
      </c>
      <c r="K122" s="2447">
        <f t="shared" si="121"/>
        <v>31</v>
      </c>
      <c r="L122" s="2447">
        <f t="shared" si="121"/>
        <v>10</v>
      </c>
      <c r="M122" s="2447">
        <f t="shared" si="121"/>
        <v>21</v>
      </c>
      <c r="N122" s="2447">
        <f t="shared" si="121"/>
        <v>0</v>
      </c>
      <c r="O122" s="2447">
        <f t="shared" si="121"/>
        <v>0</v>
      </c>
      <c r="P122" s="2447">
        <f t="shared" si="121"/>
        <v>0</v>
      </c>
      <c r="Q122" s="2468">
        <f t="shared" si="121"/>
        <v>31</v>
      </c>
      <c r="R122" s="2439">
        <v>12</v>
      </c>
      <c r="S122" s="2448">
        <f t="shared" si="120"/>
        <v>0.35483870967741937</v>
      </c>
    </row>
    <row r="123" spans="1:19" x14ac:dyDescent="0.25">
      <c r="A123" s="2711"/>
      <c r="B123" s="2724" t="s">
        <v>1206</v>
      </c>
      <c r="C123" s="2725"/>
      <c r="D123" s="2447">
        <f>SUM(D121:D122)</f>
        <v>1</v>
      </c>
      <c r="E123" s="2447">
        <f t="shared" ref="E123:Q123" si="122">SUM(E121:E122)</f>
        <v>0</v>
      </c>
      <c r="F123" s="2447">
        <f t="shared" si="122"/>
        <v>1</v>
      </c>
      <c r="G123" s="2447">
        <f t="shared" si="122"/>
        <v>11</v>
      </c>
      <c r="H123" s="2447">
        <f t="shared" si="122"/>
        <v>4</v>
      </c>
      <c r="I123" s="2447">
        <f t="shared" si="122"/>
        <v>7</v>
      </c>
      <c r="J123" s="2468">
        <f t="shared" si="122"/>
        <v>12</v>
      </c>
      <c r="K123" s="2447">
        <f t="shared" si="122"/>
        <v>95</v>
      </c>
      <c r="L123" s="2447">
        <f t="shared" si="122"/>
        <v>28</v>
      </c>
      <c r="M123" s="2447">
        <f t="shared" si="122"/>
        <v>67</v>
      </c>
      <c r="N123" s="2447">
        <f t="shared" si="122"/>
        <v>0</v>
      </c>
      <c r="O123" s="2447">
        <f t="shared" si="122"/>
        <v>0</v>
      </c>
      <c r="P123" s="2447">
        <f t="shared" si="122"/>
        <v>0</v>
      </c>
      <c r="Q123" s="2468">
        <f t="shared" si="122"/>
        <v>95</v>
      </c>
      <c r="R123" s="2439">
        <v>12</v>
      </c>
      <c r="S123" s="2448">
        <f t="shared" si="120"/>
        <v>0.12631578947368421</v>
      </c>
    </row>
    <row r="124" spans="1:19" x14ac:dyDescent="0.25">
      <c r="A124" s="2711"/>
      <c r="B124" s="2716" t="s">
        <v>1207</v>
      </c>
      <c r="C124" s="2438" t="s">
        <v>225</v>
      </c>
      <c r="D124" s="2447">
        <f>D69+D76</f>
        <v>5</v>
      </c>
      <c r="E124" s="2447">
        <f t="shared" ref="E124:Q124" si="123">E69+E76</f>
        <v>2</v>
      </c>
      <c r="F124" s="2447">
        <f t="shared" si="123"/>
        <v>3</v>
      </c>
      <c r="G124" s="2447">
        <f t="shared" si="123"/>
        <v>3</v>
      </c>
      <c r="H124" s="2447">
        <f t="shared" si="123"/>
        <v>2</v>
      </c>
      <c r="I124" s="2447">
        <f t="shared" si="123"/>
        <v>1</v>
      </c>
      <c r="J124" s="2468">
        <f t="shared" si="123"/>
        <v>8</v>
      </c>
      <c r="K124" s="2447">
        <f t="shared" si="123"/>
        <v>64</v>
      </c>
      <c r="L124" s="2447">
        <f t="shared" si="123"/>
        <v>30</v>
      </c>
      <c r="M124" s="2447">
        <f t="shared" si="123"/>
        <v>34</v>
      </c>
      <c r="N124" s="2447">
        <f t="shared" si="123"/>
        <v>1</v>
      </c>
      <c r="O124" s="2447">
        <f t="shared" si="123"/>
        <v>1</v>
      </c>
      <c r="P124" s="2447">
        <f t="shared" si="123"/>
        <v>0</v>
      </c>
      <c r="Q124" s="2468">
        <f t="shared" si="123"/>
        <v>65</v>
      </c>
      <c r="R124" s="2439">
        <v>12</v>
      </c>
      <c r="S124" s="2448">
        <f t="shared" si="120"/>
        <v>0.12307692307692308</v>
      </c>
    </row>
    <row r="125" spans="1:19" x14ac:dyDescent="0.25">
      <c r="A125" s="2711"/>
      <c r="B125" s="2717"/>
      <c r="C125" s="2438" t="s">
        <v>691</v>
      </c>
      <c r="D125" s="2447">
        <f>D77</f>
        <v>0</v>
      </c>
      <c r="E125" s="2447">
        <f t="shared" ref="E125:Q125" si="124">E77</f>
        <v>0</v>
      </c>
      <c r="F125" s="2447">
        <f t="shared" si="124"/>
        <v>0</v>
      </c>
      <c r="G125" s="2447">
        <f t="shared" si="124"/>
        <v>5</v>
      </c>
      <c r="H125" s="2447">
        <f t="shared" si="124"/>
        <v>3</v>
      </c>
      <c r="I125" s="2447">
        <f t="shared" si="124"/>
        <v>2</v>
      </c>
      <c r="J125" s="2468">
        <f t="shared" si="124"/>
        <v>5</v>
      </c>
      <c r="K125" s="2447">
        <f t="shared" si="124"/>
        <v>31</v>
      </c>
      <c r="L125" s="2447">
        <f t="shared" si="124"/>
        <v>15</v>
      </c>
      <c r="M125" s="2447">
        <f t="shared" si="124"/>
        <v>16</v>
      </c>
      <c r="N125" s="2447">
        <f t="shared" si="124"/>
        <v>0</v>
      </c>
      <c r="O125" s="2447">
        <f t="shared" si="124"/>
        <v>0</v>
      </c>
      <c r="P125" s="2447">
        <f t="shared" si="124"/>
        <v>0</v>
      </c>
      <c r="Q125" s="2468">
        <f t="shared" si="124"/>
        <v>31</v>
      </c>
      <c r="R125" s="2439">
        <v>12</v>
      </c>
      <c r="S125" s="2448">
        <f t="shared" si="120"/>
        <v>0.16129032258064516</v>
      </c>
    </row>
    <row r="126" spans="1:19" x14ac:dyDescent="0.25">
      <c r="A126" s="2711"/>
      <c r="B126" s="2726" t="s">
        <v>1207</v>
      </c>
      <c r="C126" s="2726"/>
      <c r="D126" s="2447">
        <f>D124+D125</f>
        <v>5</v>
      </c>
      <c r="E126" s="2447">
        <f t="shared" ref="E126:R126" si="125">E124+E125</f>
        <v>2</v>
      </c>
      <c r="F126" s="2447">
        <f t="shared" si="125"/>
        <v>3</v>
      </c>
      <c r="G126" s="2447">
        <f t="shared" si="125"/>
        <v>8</v>
      </c>
      <c r="H126" s="2447">
        <f t="shared" si="125"/>
        <v>5</v>
      </c>
      <c r="I126" s="2447">
        <f t="shared" si="125"/>
        <v>3</v>
      </c>
      <c r="J126" s="2468">
        <f t="shared" si="125"/>
        <v>13</v>
      </c>
      <c r="K126" s="2447">
        <f t="shared" si="125"/>
        <v>95</v>
      </c>
      <c r="L126" s="2447">
        <f t="shared" si="125"/>
        <v>45</v>
      </c>
      <c r="M126" s="2447">
        <f t="shared" si="125"/>
        <v>50</v>
      </c>
      <c r="N126" s="2447">
        <f t="shared" si="125"/>
        <v>1</v>
      </c>
      <c r="O126" s="2447">
        <f t="shared" si="125"/>
        <v>1</v>
      </c>
      <c r="P126" s="2447">
        <f t="shared" si="125"/>
        <v>0</v>
      </c>
      <c r="Q126" s="2468">
        <f t="shared" si="125"/>
        <v>96</v>
      </c>
      <c r="R126" s="2447">
        <f t="shared" si="125"/>
        <v>24</v>
      </c>
      <c r="S126" s="2448">
        <f t="shared" si="120"/>
        <v>0.13541666666666666</v>
      </c>
    </row>
    <row r="127" spans="1:19" x14ac:dyDescent="0.25">
      <c r="A127" s="2711"/>
      <c r="B127" s="2718" t="s">
        <v>363</v>
      </c>
      <c r="C127" s="2718"/>
      <c r="D127" s="2443">
        <f>D119+D120+D121+D122+D124+D125</f>
        <v>6</v>
      </c>
      <c r="E127" s="2443">
        <f t="shared" ref="E127:R127" si="126">E119+E120+E121+E122+E124+E125</f>
        <v>2</v>
      </c>
      <c r="F127" s="2443">
        <f t="shared" si="126"/>
        <v>4</v>
      </c>
      <c r="G127" s="2443">
        <f t="shared" si="126"/>
        <v>19</v>
      </c>
      <c r="H127" s="2443">
        <f t="shared" si="126"/>
        <v>9</v>
      </c>
      <c r="I127" s="2443">
        <f t="shared" si="126"/>
        <v>10</v>
      </c>
      <c r="J127" s="2443">
        <f t="shared" si="126"/>
        <v>25</v>
      </c>
      <c r="K127" s="2443">
        <f t="shared" si="126"/>
        <v>301</v>
      </c>
      <c r="L127" s="2443">
        <f t="shared" si="126"/>
        <v>141</v>
      </c>
      <c r="M127" s="2443">
        <f t="shared" si="126"/>
        <v>160</v>
      </c>
      <c r="N127" s="2443">
        <f t="shared" si="126"/>
        <v>1</v>
      </c>
      <c r="O127" s="2443">
        <f t="shared" si="126"/>
        <v>1</v>
      </c>
      <c r="P127" s="2443">
        <f t="shared" si="126"/>
        <v>0</v>
      </c>
      <c r="Q127" s="2443">
        <f t="shared" si="126"/>
        <v>302</v>
      </c>
      <c r="R127" s="2443">
        <f t="shared" si="126"/>
        <v>72</v>
      </c>
      <c r="S127" s="2444">
        <f>(D127+G127)/(K127+N127)</f>
        <v>8.2781456953642391E-2</v>
      </c>
    </row>
    <row r="128" spans="1:19" x14ac:dyDescent="0.25">
      <c r="Q128" s="2476"/>
    </row>
  </sheetData>
  <sheetProtection algorithmName="SHA-512" hashValue="Xq2u98RPfe8wU7kXVJov4E879530SKXzl2N+dLXNcFmfcuvVViFnew4wBn5siggX9lSsznrtIwZI1KunEUjR1A==" saltValue="6/vlI+vhqqvRyTc7pSoEDg==" spinCount="100000" sheet="1" objects="1" scenarios="1"/>
  <mergeCells count="108">
    <mergeCell ref="B127:C127"/>
    <mergeCell ref="A113:A118"/>
    <mergeCell ref="B115:B116"/>
    <mergeCell ref="B117:C117"/>
    <mergeCell ref="B118:C118"/>
    <mergeCell ref="A119:A127"/>
    <mergeCell ref="B119:B120"/>
    <mergeCell ref="B121:B122"/>
    <mergeCell ref="B123:C123"/>
    <mergeCell ref="B124:B125"/>
    <mergeCell ref="B126:C126"/>
    <mergeCell ref="A101:A106"/>
    <mergeCell ref="B103:B104"/>
    <mergeCell ref="B105:C105"/>
    <mergeCell ref="B106:C106"/>
    <mergeCell ref="A107:A112"/>
    <mergeCell ref="B109:B110"/>
    <mergeCell ref="B111:C111"/>
    <mergeCell ref="B112:C112"/>
    <mergeCell ref="A87:A90"/>
    <mergeCell ref="B90:C90"/>
    <mergeCell ref="A91:A94"/>
    <mergeCell ref="B94:C94"/>
    <mergeCell ref="A95:A100"/>
    <mergeCell ref="B97:B98"/>
    <mergeCell ref="B99:C99"/>
    <mergeCell ref="B100:C100"/>
    <mergeCell ref="A81:C81"/>
    <mergeCell ref="D81:J81"/>
    <mergeCell ref="K81:P81"/>
    <mergeCell ref="V85:W85"/>
    <mergeCell ref="X85:Y85"/>
    <mergeCell ref="Z85:AA85"/>
    <mergeCell ref="A78:C78"/>
    <mergeCell ref="A80:C80"/>
    <mergeCell ref="E80:F80"/>
    <mergeCell ref="H80:I80"/>
    <mergeCell ref="L80:M80"/>
    <mergeCell ref="O80:P80"/>
    <mergeCell ref="A70:C70"/>
    <mergeCell ref="D71:J71"/>
    <mergeCell ref="K71:Q71"/>
    <mergeCell ref="R71:S71"/>
    <mergeCell ref="A72:A77"/>
    <mergeCell ref="B72:B73"/>
    <mergeCell ref="B74:B75"/>
    <mergeCell ref="B76:B77"/>
    <mergeCell ref="A60:A63"/>
    <mergeCell ref="A64:C64"/>
    <mergeCell ref="D65:J65"/>
    <mergeCell ref="K65:Q65"/>
    <mergeCell ref="R65:S65"/>
    <mergeCell ref="A66:A69"/>
    <mergeCell ref="B66:B67"/>
    <mergeCell ref="D54:J54"/>
    <mergeCell ref="K54:Q54"/>
    <mergeCell ref="R54:S54"/>
    <mergeCell ref="A55:A57"/>
    <mergeCell ref="A58:C58"/>
    <mergeCell ref="D59:J59"/>
    <mergeCell ref="K59:Q59"/>
    <mergeCell ref="R59:S59"/>
    <mergeCell ref="A47:C47"/>
    <mergeCell ref="D48:J48"/>
    <mergeCell ref="K48:Q48"/>
    <mergeCell ref="R48:S48"/>
    <mergeCell ref="A49:A52"/>
    <mergeCell ref="A53:C53"/>
    <mergeCell ref="A39:A42"/>
    <mergeCell ref="A43:C43"/>
    <mergeCell ref="D44:J44"/>
    <mergeCell ref="K44:Q44"/>
    <mergeCell ref="R44:S44"/>
    <mergeCell ref="A45:A46"/>
    <mergeCell ref="D34:J34"/>
    <mergeCell ref="K34:Q34"/>
    <mergeCell ref="R34:S34"/>
    <mergeCell ref="A35:A36"/>
    <mergeCell ref="A37:C37"/>
    <mergeCell ref="D38:J38"/>
    <mergeCell ref="K38:Q38"/>
    <mergeCell ref="R38:S38"/>
    <mergeCell ref="A27:C27"/>
    <mergeCell ref="D28:J28"/>
    <mergeCell ref="K28:Q28"/>
    <mergeCell ref="R28:S28"/>
    <mergeCell ref="A29:A32"/>
    <mergeCell ref="A33:C33"/>
    <mergeCell ref="A19:A21"/>
    <mergeCell ref="A22:C22"/>
    <mergeCell ref="D23:J23"/>
    <mergeCell ref="K23:Q23"/>
    <mergeCell ref="R23:S23"/>
    <mergeCell ref="A24:A26"/>
    <mergeCell ref="D13:J13"/>
    <mergeCell ref="K13:Q13"/>
    <mergeCell ref="R13:S13"/>
    <mergeCell ref="A14:A16"/>
    <mergeCell ref="A17:C17"/>
    <mergeCell ref="D18:J18"/>
    <mergeCell ref="K18:Q18"/>
    <mergeCell ref="R18:S18"/>
    <mergeCell ref="D6:J6"/>
    <mergeCell ref="K6:Q6"/>
    <mergeCell ref="D7:J7"/>
    <mergeCell ref="K7:Q7"/>
    <mergeCell ref="A9:A11"/>
    <mergeCell ref="A12:C12"/>
  </mergeCells>
  <hyperlinks>
    <hyperlink ref="A1" location="Índice!A1" display="ÍNDICE"/>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CB136"/>
  <sheetViews>
    <sheetView showGridLines="0" zoomScaleNormal="100" workbookViewId="0"/>
  </sheetViews>
  <sheetFormatPr baseColWidth="10" defaultColWidth="9.28515625" defaultRowHeight="15" x14ac:dyDescent="0.25"/>
  <cols>
    <col min="1" max="2" width="9.28515625" style="2478"/>
    <col min="3" max="3" width="12.85546875" style="2478" customWidth="1"/>
    <col min="4" max="10" width="9.28515625" style="2478" customWidth="1"/>
    <col min="11" max="13" width="9.28515625" style="2479" customWidth="1"/>
    <col min="14" max="14" width="9.28515625" style="2478" customWidth="1"/>
    <col min="15" max="17" width="9.28515625" style="2479" customWidth="1"/>
    <col min="18" max="18" width="9.28515625" style="2478" customWidth="1"/>
    <col min="19" max="21" width="9.28515625" style="2479" customWidth="1"/>
    <col min="22" max="23" width="9.28515625" style="2478" customWidth="1"/>
    <col min="24" max="25" width="9.28515625" style="2479" customWidth="1"/>
    <col min="26" max="26" width="9.28515625" style="2478" customWidth="1"/>
    <col min="27" max="29" width="9.28515625" style="2479" customWidth="1"/>
    <col min="30" max="69" width="9.28515625" style="2478" customWidth="1"/>
    <col min="70" max="73" width="9.28515625" style="2478"/>
    <col min="74" max="74" width="7.5703125" style="2478" bestFit="1" customWidth="1"/>
    <col min="75" max="77" width="9.28515625" style="2478"/>
    <col min="78" max="78" width="13.42578125" style="2478" bestFit="1" customWidth="1"/>
    <col min="79" max="16384" width="9.28515625" style="2478"/>
  </cols>
  <sheetData>
    <row r="1" spans="1:72" x14ac:dyDescent="0.25">
      <c r="A1" s="208" t="s">
        <v>1177</v>
      </c>
    </row>
    <row r="2" spans="1:72" ht="18.75" x14ac:dyDescent="0.25">
      <c r="A2" s="383" t="s">
        <v>3460</v>
      </c>
    </row>
    <row r="3" spans="1:72" x14ac:dyDescent="0.25">
      <c r="A3" s="2480" t="s">
        <v>6043</v>
      </c>
      <c r="AN3" s="2481"/>
    </row>
    <row r="4" spans="1:72" x14ac:dyDescent="0.25">
      <c r="A4" s="2478" t="s">
        <v>1873</v>
      </c>
      <c r="AN4" s="2481"/>
    </row>
    <row r="5" spans="1:72" x14ac:dyDescent="0.25">
      <c r="A5" s="2478" t="s">
        <v>1874</v>
      </c>
      <c r="AN5" s="2481"/>
    </row>
    <row r="6" spans="1:72" s="2485" customFormat="1" ht="12.75" x14ac:dyDescent="0.2">
      <c r="A6" s="2482" t="s">
        <v>2357</v>
      </c>
      <c r="B6" s="2482" t="s">
        <v>35</v>
      </c>
      <c r="C6" s="2482" t="s">
        <v>1875</v>
      </c>
      <c r="D6" s="2482" t="s">
        <v>1186</v>
      </c>
      <c r="E6" s="2482" t="s">
        <v>277</v>
      </c>
      <c r="F6" s="2483" t="s">
        <v>6044</v>
      </c>
      <c r="G6" s="2483" t="s">
        <v>2358</v>
      </c>
      <c r="H6" s="2483" t="s">
        <v>2359</v>
      </c>
      <c r="I6" s="2483" t="s">
        <v>2360</v>
      </c>
      <c r="J6" s="2482" t="s">
        <v>1876</v>
      </c>
      <c r="K6" s="2482" t="s">
        <v>2358</v>
      </c>
      <c r="L6" s="2482" t="s">
        <v>2359</v>
      </c>
      <c r="M6" s="2482" t="s">
        <v>2360</v>
      </c>
      <c r="N6" s="2482" t="s">
        <v>1877</v>
      </c>
      <c r="O6" s="2482" t="s">
        <v>2358</v>
      </c>
      <c r="P6" s="2482" t="s">
        <v>2359</v>
      </c>
      <c r="Q6" s="2483" t="s">
        <v>2360</v>
      </c>
      <c r="R6" s="2482" t="s">
        <v>1878</v>
      </c>
      <c r="S6" s="2482" t="s">
        <v>2358</v>
      </c>
      <c r="T6" s="2482" t="s">
        <v>2359</v>
      </c>
      <c r="U6" s="2483" t="s">
        <v>2360</v>
      </c>
      <c r="V6" s="2482" t="s">
        <v>1879</v>
      </c>
      <c r="W6" s="2482" t="s">
        <v>2358</v>
      </c>
      <c r="X6" s="2482" t="s">
        <v>2359</v>
      </c>
      <c r="Y6" s="2482" t="s">
        <v>2360</v>
      </c>
      <c r="Z6" s="2482" t="s">
        <v>1880</v>
      </c>
      <c r="AA6" s="2482" t="s">
        <v>2358</v>
      </c>
      <c r="AB6" s="2482" t="s">
        <v>2359</v>
      </c>
      <c r="AC6" s="2482" t="s">
        <v>2360</v>
      </c>
      <c r="AD6" s="2482" t="s">
        <v>1881</v>
      </c>
      <c r="AE6" s="2482" t="s">
        <v>2358</v>
      </c>
      <c r="AF6" s="2482" t="s">
        <v>2359</v>
      </c>
      <c r="AG6" s="2482" t="s">
        <v>2360</v>
      </c>
      <c r="AH6" s="2482" t="s">
        <v>1882</v>
      </c>
      <c r="AI6" s="2482" t="s">
        <v>2358</v>
      </c>
      <c r="AJ6" s="2482" t="s">
        <v>2359</v>
      </c>
      <c r="AK6" s="2482" t="s">
        <v>2360</v>
      </c>
      <c r="AL6" s="2482" t="s">
        <v>1883</v>
      </c>
      <c r="AM6" s="2482" t="s">
        <v>2358</v>
      </c>
      <c r="AN6" s="2482" t="s">
        <v>2359</v>
      </c>
      <c r="AO6" s="2482" t="s">
        <v>2360</v>
      </c>
      <c r="AP6" s="2482" t="s">
        <v>1884</v>
      </c>
      <c r="AQ6" s="2482" t="s">
        <v>2358</v>
      </c>
      <c r="AR6" s="2482" t="s">
        <v>2359</v>
      </c>
      <c r="AS6" s="2482" t="s">
        <v>2360</v>
      </c>
      <c r="AT6" s="2482" t="s">
        <v>3459</v>
      </c>
      <c r="AU6" s="2482" t="s">
        <v>2358</v>
      </c>
      <c r="AV6" s="2482" t="s">
        <v>2359</v>
      </c>
      <c r="AW6" s="2482" t="s">
        <v>2360</v>
      </c>
      <c r="AX6" s="2482" t="s">
        <v>3458</v>
      </c>
      <c r="AY6" s="2482" t="s">
        <v>2358</v>
      </c>
      <c r="AZ6" s="2482" t="s">
        <v>2359</v>
      </c>
      <c r="BA6" s="2482" t="s">
        <v>2360</v>
      </c>
      <c r="BB6" s="2482" t="s">
        <v>3457</v>
      </c>
      <c r="BC6" s="2482" t="s">
        <v>2358</v>
      </c>
      <c r="BD6" s="2482" t="s">
        <v>2359</v>
      </c>
      <c r="BE6" s="2482" t="s">
        <v>2360</v>
      </c>
      <c r="BF6" s="2482" t="s">
        <v>3456</v>
      </c>
      <c r="BG6" s="2482" t="s">
        <v>2358</v>
      </c>
      <c r="BH6" s="2482" t="s">
        <v>2359</v>
      </c>
      <c r="BI6" s="2482" t="s">
        <v>2360</v>
      </c>
      <c r="BJ6" s="2482" t="s">
        <v>6045</v>
      </c>
      <c r="BK6" s="2482" t="s">
        <v>2358</v>
      </c>
      <c r="BL6" s="2482" t="s">
        <v>2359</v>
      </c>
      <c r="BM6" s="2482" t="s">
        <v>2360</v>
      </c>
      <c r="BN6" s="2482" t="s">
        <v>6046</v>
      </c>
      <c r="BO6" s="2482" t="s">
        <v>2358</v>
      </c>
      <c r="BP6" s="2482" t="s">
        <v>2359</v>
      </c>
      <c r="BQ6" s="2482" t="s">
        <v>2360</v>
      </c>
      <c r="BR6" s="2482" t="s">
        <v>2361</v>
      </c>
      <c r="BS6" s="2482" t="s">
        <v>2362</v>
      </c>
      <c r="BT6" s="2484" t="s">
        <v>1885</v>
      </c>
    </row>
    <row r="7" spans="1:72" x14ac:dyDescent="0.25">
      <c r="A7" s="2728" t="s">
        <v>1886</v>
      </c>
      <c r="B7" s="2486" t="s">
        <v>690</v>
      </c>
      <c r="C7" s="2486">
        <f>J7+N7+R7+V7+Z7+AD7+AH7+AL7+AP7</f>
        <v>13</v>
      </c>
      <c r="D7" s="2487">
        <v>8</v>
      </c>
      <c r="E7" s="2487">
        <v>5</v>
      </c>
      <c r="F7" s="2487"/>
      <c r="G7" s="2487"/>
      <c r="H7" s="2487"/>
      <c r="I7" s="2487"/>
      <c r="J7" s="2488">
        <v>8</v>
      </c>
      <c r="K7" s="2489">
        <v>5</v>
      </c>
      <c r="L7" s="2489">
        <v>3</v>
      </c>
      <c r="M7" s="2487"/>
      <c r="N7" s="2488">
        <v>1</v>
      </c>
      <c r="O7" s="2489">
        <v>1</v>
      </c>
      <c r="P7" s="2487"/>
      <c r="Q7" s="2487"/>
      <c r="R7" s="2488">
        <v>3</v>
      </c>
      <c r="S7" s="2489">
        <v>2</v>
      </c>
      <c r="T7" s="2489">
        <v>1</v>
      </c>
      <c r="U7" s="2487"/>
      <c r="V7" s="2488">
        <v>1</v>
      </c>
      <c r="W7" s="2490"/>
      <c r="X7" s="2487">
        <v>1</v>
      </c>
      <c r="Y7" s="2489"/>
      <c r="Z7" s="2488"/>
      <c r="AA7" s="2487"/>
      <c r="AB7" s="2487"/>
      <c r="AC7" s="2487"/>
      <c r="AD7" s="2487"/>
      <c r="AE7" s="2487"/>
      <c r="AF7" s="2487"/>
      <c r="AG7" s="2487"/>
      <c r="AH7" s="2487"/>
      <c r="AI7" s="2487"/>
      <c r="AJ7" s="2487"/>
      <c r="AK7" s="2487"/>
      <c r="AL7" s="2487"/>
      <c r="AM7" s="2487"/>
      <c r="AN7" s="2487"/>
      <c r="AO7" s="2487"/>
      <c r="AP7" s="2487"/>
      <c r="AQ7" s="2487"/>
      <c r="AR7" s="2487"/>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c r="BP7" s="2487"/>
      <c r="BQ7" s="2487"/>
      <c r="BR7" s="2491">
        <f>C7</f>
        <v>13</v>
      </c>
      <c r="BS7" s="2491">
        <v>26</v>
      </c>
      <c r="BT7" s="2492">
        <f>C7/BS7</f>
        <v>0.5</v>
      </c>
    </row>
    <row r="8" spans="1:72" x14ac:dyDescent="0.25">
      <c r="A8" s="2728"/>
      <c r="B8" s="2486" t="s">
        <v>225</v>
      </c>
      <c r="C8" s="2486">
        <f>J8+N8+R8+V8+Z8+AD8+AH8+AL8+AP8</f>
        <v>17</v>
      </c>
      <c r="D8" s="2487">
        <v>8</v>
      </c>
      <c r="E8" s="2487">
        <v>9</v>
      </c>
      <c r="F8" s="2487"/>
      <c r="G8" s="2487"/>
      <c r="H8" s="2487"/>
      <c r="I8" s="2487"/>
      <c r="J8" s="2488">
        <v>10</v>
      </c>
      <c r="K8" s="2489">
        <v>8</v>
      </c>
      <c r="L8" s="2489">
        <v>2</v>
      </c>
      <c r="M8" s="2487"/>
      <c r="N8" s="2488">
        <v>6</v>
      </c>
      <c r="O8" s="2489">
        <v>6</v>
      </c>
      <c r="P8" s="2487"/>
      <c r="Q8" s="2487"/>
      <c r="R8" s="2488"/>
      <c r="S8" s="2487"/>
      <c r="T8" s="2487"/>
      <c r="U8" s="2487"/>
      <c r="V8" s="2488">
        <v>1</v>
      </c>
      <c r="W8" s="2489">
        <v>1</v>
      </c>
      <c r="X8" s="2487"/>
      <c r="Y8" s="2487"/>
      <c r="Z8" s="2488"/>
      <c r="AA8" s="2487"/>
      <c r="AB8" s="2487"/>
      <c r="AC8" s="2487"/>
      <c r="AD8" s="2487"/>
      <c r="AE8" s="2487"/>
      <c r="AF8" s="2487"/>
      <c r="AG8" s="2487"/>
      <c r="AH8" s="2487"/>
      <c r="AI8" s="2487"/>
      <c r="AJ8" s="2487"/>
      <c r="AK8" s="2487"/>
      <c r="AL8" s="2487"/>
      <c r="AM8" s="2487"/>
      <c r="AN8" s="2487"/>
      <c r="AO8" s="2487"/>
      <c r="AP8" s="2487"/>
      <c r="AQ8" s="2487"/>
      <c r="AR8" s="2487"/>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c r="BP8" s="2487"/>
      <c r="BQ8" s="2487"/>
      <c r="BR8" s="2491">
        <f t="shared" ref="BR8:BR9" si="0">C8</f>
        <v>17</v>
      </c>
      <c r="BS8" s="2491">
        <v>29</v>
      </c>
      <c r="BT8" s="2493">
        <f>C8/BS8</f>
        <v>0.58620689655172409</v>
      </c>
    </row>
    <row r="9" spans="1:72" x14ac:dyDescent="0.25">
      <c r="A9" s="2728"/>
      <c r="B9" s="2486" t="s">
        <v>692</v>
      </c>
      <c r="C9" s="2486">
        <f>J9+N9+R9+V9+Z9+AD9+AH9+AL9+AP9</f>
        <v>16</v>
      </c>
      <c r="D9" s="2487">
        <v>5</v>
      </c>
      <c r="E9" s="2487">
        <v>11</v>
      </c>
      <c r="F9" s="2487"/>
      <c r="G9" s="2487"/>
      <c r="H9" s="2487"/>
      <c r="I9" s="2487"/>
      <c r="J9" s="2488">
        <v>9</v>
      </c>
      <c r="K9" s="2489">
        <v>8</v>
      </c>
      <c r="L9" s="2489">
        <v>1</v>
      </c>
      <c r="M9" s="2487"/>
      <c r="N9" s="2488">
        <v>3</v>
      </c>
      <c r="O9" s="2487">
        <v>3</v>
      </c>
      <c r="P9" s="2487"/>
      <c r="Q9" s="2487"/>
      <c r="R9" s="2488">
        <v>1</v>
      </c>
      <c r="S9" s="2487">
        <v>1</v>
      </c>
      <c r="T9" s="2487"/>
      <c r="U9" s="2487"/>
      <c r="V9" s="2488">
        <v>2</v>
      </c>
      <c r="W9" s="2490"/>
      <c r="X9" s="2487">
        <v>2</v>
      </c>
      <c r="Y9" s="2487"/>
      <c r="Z9" s="2488">
        <v>1</v>
      </c>
      <c r="AA9" s="2487">
        <v>1</v>
      </c>
      <c r="AB9" s="2487"/>
      <c r="AC9" s="2487"/>
      <c r="AD9" s="2487"/>
      <c r="AE9" s="2487"/>
      <c r="AF9" s="2487"/>
      <c r="AG9" s="2487"/>
      <c r="AH9" s="2487"/>
      <c r="AI9" s="2487"/>
      <c r="AJ9" s="2487"/>
      <c r="AK9" s="2487"/>
      <c r="AL9" s="2487"/>
      <c r="AM9" s="2487"/>
      <c r="AN9" s="2487"/>
      <c r="AO9" s="2487"/>
      <c r="AP9" s="2487"/>
      <c r="AQ9" s="2487"/>
      <c r="AR9" s="2487"/>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c r="BP9" s="2487"/>
      <c r="BQ9" s="2487"/>
      <c r="BR9" s="2491">
        <f t="shared" si="0"/>
        <v>16</v>
      </c>
      <c r="BS9" s="2491">
        <v>30</v>
      </c>
      <c r="BT9" s="2493">
        <f>C9/BS9</f>
        <v>0.53333333333333333</v>
      </c>
    </row>
    <row r="10" spans="1:72" x14ac:dyDescent="0.25">
      <c r="A10" s="2727" t="s">
        <v>579</v>
      </c>
      <c r="B10" s="2727"/>
      <c r="C10" s="2491">
        <f>J10+N10+R10+V10+Z10+AD10+AH10+AL10+AP10</f>
        <v>46</v>
      </c>
      <c r="D10" s="2494">
        <f>SUM(D7:D9)</f>
        <v>21</v>
      </c>
      <c r="E10" s="2494">
        <f>SUM(E7:E9)</f>
        <v>25</v>
      </c>
      <c r="F10" s="2494"/>
      <c r="G10" s="2494"/>
      <c r="H10" s="2494"/>
      <c r="I10" s="2494"/>
      <c r="J10" s="2491">
        <f>SUM(J7:J9)</f>
        <v>27</v>
      </c>
      <c r="K10" s="2494">
        <f>SUM(K7:K9)</f>
        <v>21</v>
      </c>
      <c r="L10" s="2494">
        <f>SUM(L7:L9)</f>
        <v>6</v>
      </c>
      <c r="M10" s="2494"/>
      <c r="N10" s="2491">
        <f>SUM(N7:N9)</f>
        <v>10</v>
      </c>
      <c r="O10" s="2494">
        <f>SUM(O7:O9)</f>
        <v>10</v>
      </c>
      <c r="P10" s="2494"/>
      <c r="Q10" s="2494"/>
      <c r="R10" s="2491">
        <f>SUM(R7:R9)</f>
        <v>4</v>
      </c>
      <c r="S10" s="2494">
        <f>SUM(S7:S9)</f>
        <v>3</v>
      </c>
      <c r="T10" s="2494">
        <f>SUM(T7:T9)</f>
        <v>1</v>
      </c>
      <c r="U10" s="2494"/>
      <c r="V10" s="2491">
        <f t="shared" ref="V10:AA10" si="1">SUM(V7:V9)</f>
        <v>4</v>
      </c>
      <c r="W10" s="2494">
        <f t="shared" si="1"/>
        <v>1</v>
      </c>
      <c r="X10" s="2494">
        <f t="shared" si="1"/>
        <v>3</v>
      </c>
      <c r="Y10" s="2494">
        <f t="shared" si="1"/>
        <v>0</v>
      </c>
      <c r="Z10" s="2491">
        <f t="shared" si="1"/>
        <v>1</v>
      </c>
      <c r="AA10" s="2494">
        <f t="shared" si="1"/>
        <v>1</v>
      </c>
      <c r="AB10" s="2494"/>
      <c r="AC10" s="2494"/>
      <c r="AD10" s="2494"/>
      <c r="AE10" s="2494"/>
      <c r="AF10" s="2494"/>
      <c r="AG10" s="2494"/>
      <c r="AH10" s="2494"/>
      <c r="AI10" s="2494"/>
      <c r="AJ10" s="2494"/>
      <c r="AK10" s="2494"/>
      <c r="AL10" s="2494"/>
      <c r="AM10" s="2494"/>
      <c r="AN10" s="2494"/>
      <c r="AO10" s="2494"/>
      <c r="AP10" s="2494"/>
      <c r="AQ10" s="2494"/>
      <c r="AR10" s="2494"/>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c r="BP10" s="2494"/>
      <c r="BQ10" s="2494"/>
      <c r="BR10" s="2491">
        <f>SUM(BR7:BR9)</f>
        <v>46</v>
      </c>
      <c r="BS10" s="2491">
        <f>SUM(BS7:BS9)</f>
        <v>85</v>
      </c>
      <c r="BT10" s="2495">
        <f>C10/BS10</f>
        <v>0.54117647058823526</v>
      </c>
    </row>
    <row r="11" spans="1:72" x14ac:dyDescent="0.25">
      <c r="A11" s="2496"/>
      <c r="B11" s="2496"/>
      <c r="C11" s="2496"/>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6"/>
      <c r="BT11" s="2497"/>
    </row>
    <row r="12" spans="1:72" s="2485" customFormat="1" ht="12.75" x14ac:dyDescent="0.2">
      <c r="A12" s="2483" t="s">
        <v>2357</v>
      </c>
      <c r="B12" s="2483" t="s">
        <v>35</v>
      </c>
      <c r="C12" s="2483" t="s">
        <v>1875</v>
      </c>
      <c r="D12" s="2483" t="s">
        <v>1186</v>
      </c>
      <c r="E12" s="2483" t="s">
        <v>277</v>
      </c>
      <c r="F12" s="2483" t="s">
        <v>6044</v>
      </c>
      <c r="G12" s="2483" t="s">
        <v>2358</v>
      </c>
      <c r="H12" s="2483" t="s">
        <v>2359</v>
      </c>
      <c r="I12" s="2483" t="s">
        <v>2360</v>
      </c>
      <c r="J12" s="2483" t="s">
        <v>1876</v>
      </c>
      <c r="K12" s="2483" t="s">
        <v>2358</v>
      </c>
      <c r="L12" s="2483" t="s">
        <v>2359</v>
      </c>
      <c r="M12" s="2482" t="s">
        <v>2360</v>
      </c>
      <c r="N12" s="2483" t="s">
        <v>1877</v>
      </c>
      <c r="O12" s="2483" t="s">
        <v>2358</v>
      </c>
      <c r="P12" s="2483" t="s">
        <v>2359</v>
      </c>
      <c r="Q12" s="2483"/>
      <c r="R12" s="2483" t="s">
        <v>1878</v>
      </c>
      <c r="S12" s="2483" t="s">
        <v>2358</v>
      </c>
      <c r="T12" s="2483" t="s">
        <v>2359</v>
      </c>
      <c r="U12" s="2483" t="s">
        <v>2360</v>
      </c>
      <c r="V12" s="2483" t="s">
        <v>1879</v>
      </c>
      <c r="W12" s="2482" t="s">
        <v>2358</v>
      </c>
      <c r="X12" s="2482" t="s">
        <v>2359</v>
      </c>
      <c r="Y12" s="2482" t="s">
        <v>2360</v>
      </c>
      <c r="Z12" s="2483" t="s">
        <v>1880</v>
      </c>
      <c r="AA12" s="2482" t="s">
        <v>2358</v>
      </c>
      <c r="AB12" s="2482" t="s">
        <v>2359</v>
      </c>
      <c r="AC12" s="2482" t="s">
        <v>2360</v>
      </c>
      <c r="AD12" s="2483" t="s">
        <v>1881</v>
      </c>
      <c r="AE12" s="2482" t="s">
        <v>2358</v>
      </c>
      <c r="AF12" s="2482" t="s">
        <v>2359</v>
      </c>
      <c r="AG12" s="2482" t="s">
        <v>2360</v>
      </c>
      <c r="AH12" s="2483" t="s">
        <v>1882</v>
      </c>
      <c r="AI12" s="2482" t="s">
        <v>2358</v>
      </c>
      <c r="AJ12" s="2482" t="s">
        <v>2359</v>
      </c>
      <c r="AK12" s="2482" t="s">
        <v>2360</v>
      </c>
      <c r="AL12" s="2483" t="s">
        <v>1883</v>
      </c>
      <c r="AM12" s="2482" t="s">
        <v>2358</v>
      </c>
      <c r="AN12" s="2482" t="s">
        <v>2359</v>
      </c>
      <c r="AO12" s="2482" t="s">
        <v>2360</v>
      </c>
      <c r="AP12" s="2483" t="s">
        <v>1884</v>
      </c>
      <c r="AQ12" s="2482" t="s">
        <v>2358</v>
      </c>
      <c r="AR12" s="2482" t="s">
        <v>2359</v>
      </c>
      <c r="AS12" s="2482" t="s">
        <v>2360</v>
      </c>
      <c r="AT12" s="2482" t="s">
        <v>3459</v>
      </c>
      <c r="AU12" s="2482" t="s">
        <v>2358</v>
      </c>
      <c r="AV12" s="2482" t="s">
        <v>2359</v>
      </c>
      <c r="AW12" s="2482" t="s">
        <v>2360</v>
      </c>
      <c r="AX12" s="2482" t="s">
        <v>3458</v>
      </c>
      <c r="AY12" s="2482" t="s">
        <v>2358</v>
      </c>
      <c r="AZ12" s="2482" t="s">
        <v>2359</v>
      </c>
      <c r="BA12" s="2482" t="s">
        <v>2360</v>
      </c>
      <c r="BB12" s="2482" t="s">
        <v>3457</v>
      </c>
      <c r="BC12" s="2482" t="s">
        <v>2358</v>
      </c>
      <c r="BD12" s="2482" t="s">
        <v>2359</v>
      </c>
      <c r="BE12" s="2482" t="s">
        <v>2360</v>
      </c>
      <c r="BF12" s="2482" t="s">
        <v>3456</v>
      </c>
      <c r="BG12" s="2482" t="s">
        <v>2358</v>
      </c>
      <c r="BH12" s="2482" t="s">
        <v>2359</v>
      </c>
      <c r="BI12" s="2482" t="s">
        <v>2360</v>
      </c>
      <c r="BJ12" s="2482" t="s">
        <v>6045</v>
      </c>
      <c r="BK12" s="2482" t="s">
        <v>2358</v>
      </c>
      <c r="BL12" s="2482" t="s">
        <v>2359</v>
      </c>
      <c r="BM12" s="2482" t="s">
        <v>2360</v>
      </c>
      <c r="BN12" s="2482" t="s">
        <v>6046</v>
      </c>
      <c r="BO12" s="2482" t="s">
        <v>2358</v>
      </c>
      <c r="BP12" s="2482" t="s">
        <v>2359</v>
      </c>
      <c r="BQ12" s="2482" t="s">
        <v>2360</v>
      </c>
      <c r="BR12" s="2482" t="s">
        <v>2361</v>
      </c>
      <c r="BS12" s="2482" t="s">
        <v>2362</v>
      </c>
      <c r="BT12" s="2484" t="s">
        <v>1885</v>
      </c>
    </row>
    <row r="13" spans="1:72" x14ac:dyDescent="0.25">
      <c r="A13" s="2729" t="s">
        <v>1887</v>
      </c>
      <c r="B13" s="2486" t="s">
        <v>690</v>
      </c>
      <c r="C13" s="2490">
        <f>J13+N13+R13+V13+Z13+AD13+AH13+AL13+AP13+BN13</f>
        <v>15</v>
      </c>
      <c r="D13" s="2487">
        <v>8</v>
      </c>
      <c r="E13" s="2487">
        <v>7</v>
      </c>
      <c r="F13" s="2487"/>
      <c r="G13" s="2487"/>
      <c r="H13" s="2487"/>
      <c r="I13" s="2487"/>
      <c r="J13" s="2488">
        <v>8</v>
      </c>
      <c r="K13" s="2487">
        <v>8</v>
      </c>
      <c r="L13" s="2487"/>
      <c r="M13" s="2487"/>
      <c r="N13" s="2488">
        <v>4</v>
      </c>
      <c r="O13" s="2487">
        <v>4</v>
      </c>
      <c r="P13" s="2487"/>
      <c r="Q13" s="2487"/>
      <c r="R13" s="2488">
        <v>1</v>
      </c>
      <c r="S13" s="2487">
        <v>1</v>
      </c>
      <c r="T13" s="2487"/>
      <c r="U13" s="2487"/>
      <c r="V13" s="2488"/>
      <c r="W13" s="2489"/>
      <c r="X13" s="2487"/>
      <c r="Y13" s="2487"/>
      <c r="Z13" s="2489"/>
      <c r="AA13" s="2487"/>
      <c r="AB13" s="2487"/>
      <c r="AC13" s="2487"/>
      <c r="AD13" s="2490"/>
      <c r="AE13" s="2489"/>
      <c r="AF13" s="2489"/>
      <c r="AG13" s="2487"/>
      <c r="AH13" s="2488">
        <v>1</v>
      </c>
      <c r="AI13" s="2489">
        <v>1</v>
      </c>
      <c r="AJ13" s="2489"/>
      <c r="AK13" s="2487"/>
      <c r="AL13" s="2487"/>
      <c r="AM13" s="2487"/>
      <c r="AN13" s="2487"/>
      <c r="AO13" s="2487"/>
      <c r="AP13" s="2487"/>
      <c r="AQ13" s="2487"/>
      <c r="AR13" s="2487"/>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8">
        <v>1</v>
      </c>
      <c r="BO13" s="2487"/>
      <c r="BP13" s="2487">
        <v>1</v>
      </c>
      <c r="BQ13" s="2487"/>
      <c r="BR13" s="2491">
        <f>C13</f>
        <v>15</v>
      </c>
      <c r="BS13" s="2491">
        <v>33</v>
      </c>
      <c r="BT13" s="2493">
        <f>(C13/BS13)</f>
        <v>0.45454545454545453</v>
      </c>
    </row>
    <row r="14" spans="1:72" x14ac:dyDescent="0.25">
      <c r="A14" s="2730"/>
      <c r="B14" s="2486" t="s">
        <v>225</v>
      </c>
      <c r="C14" s="2490">
        <f>J14+N14+R14+V14+Z14+AD14+AH14+AL14+AP14</f>
        <v>19</v>
      </c>
      <c r="D14" s="2487">
        <v>3</v>
      </c>
      <c r="E14" s="2487">
        <v>16</v>
      </c>
      <c r="F14" s="2487"/>
      <c r="G14" s="2487"/>
      <c r="H14" s="2487"/>
      <c r="I14" s="2487"/>
      <c r="J14" s="2488">
        <v>15</v>
      </c>
      <c r="K14" s="2487">
        <v>12</v>
      </c>
      <c r="L14" s="2487">
        <v>3</v>
      </c>
      <c r="M14" s="2487"/>
      <c r="N14" s="2488">
        <v>2</v>
      </c>
      <c r="O14" s="2487">
        <v>2</v>
      </c>
      <c r="P14" s="2487"/>
      <c r="Q14" s="2487"/>
      <c r="R14" s="2488">
        <v>1</v>
      </c>
      <c r="S14" s="2487">
        <v>1</v>
      </c>
      <c r="T14" s="2487"/>
      <c r="U14" s="2487"/>
      <c r="V14" s="2488">
        <v>1</v>
      </c>
      <c r="W14" s="2489">
        <v>1</v>
      </c>
      <c r="X14" s="2487"/>
      <c r="Y14" s="2487"/>
      <c r="Z14" s="2489"/>
      <c r="AA14" s="2487"/>
      <c r="AB14" s="2487"/>
      <c r="AC14" s="2487"/>
      <c r="AD14" s="2490"/>
      <c r="AE14" s="2489"/>
      <c r="AF14" s="2489"/>
      <c r="AG14" s="2487"/>
      <c r="AH14" s="2488"/>
      <c r="AI14" s="2489"/>
      <c r="AJ14" s="2489"/>
      <c r="AK14" s="2487"/>
      <c r="AL14" s="2487"/>
      <c r="AM14" s="2487"/>
      <c r="AN14" s="2487"/>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8"/>
      <c r="BO14" s="2487"/>
      <c r="BP14" s="2487"/>
      <c r="BQ14" s="2487"/>
      <c r="BR14" s="2491">
        <f t="shared" ref="BR14:BR15" si="2">C14</f>
        <v>19</v>
      </c>
      <c r="BS14" s="2491">
        <v>29</v>
      </c>
      <c r="BT14" s="2493">
        <f>(C14/BS14)</f>
        <v>0.65517241379310343</v>
      </c>
    </row>
    <row r="15" spans="1:72" x14ac:dyDescent="0.25">
      <c r="A15" s="2731"/>
      <c r="B15" s="2486" t="s">
        <v>692</v>
      </c>
      <c r="C15" s="2490">
        <f>J15+N15+R15+V15+Z15+AD15+AH15+AL15+AP15</f>
        <v>16</v>
      </c>
      <c r="D15" s="2487">
        <v>3</v>
      </c>
      <c r="E15" s="2487">
        <v>13</v>
      </c>
      <c r="F15" s="2487"/>
      <c r="G15" s="2487"/>
      <c r="H15" s="2487"/>
      <c r="I15" s="2487"/>
      <c r="J15" s="2488">
        <v>11</v>
      </c>
      <c r="K15" s="2487">
        <v>11</v>
      </c>
      <c r="L15" s="2487"/>
      <c r="M15" s="2487"/>
      <c r="N15" s="2488"/>
      <c r="O15" s="2487"/>
      <c r="P15" s="2487"/>
      <c r="Q15" s="2487"/>
      <c r="R15" s="2488">
        <v>3</v>
      </c>
      <c r="S15" s="2487">
        <v>1</v>
      </c>
      <c r="T15" s="2487">
        <v>2</v>
      </c>
      <c r="U15" s="2487"/>
      <c r="V15" s="2488">
        <v>2</v>
      </c>
      <c r="W15" s="2489">
        <v>2</v>
      </c>
      <c r="X15" s="2487"/>
      <c r="Y15" s="2487"/>
      <c r="Z15" s="2489"/>
      <c r="AA15" s="2487"/>
      <c r="AB15" s="2487"/>
      <c r="AC15" s="2487"/>
      <c r="AD15" s="2490"/>
      <c r="AE15" s="2489"/>
      <c r="AF15" s="2489"/>
      <c r="AG15" s="2487"/>
      <c r="AH15" s="2488"/>
      <c r="AI15" s="2489"/>
      <c r="AJ15" s="2489"/>
      <c r="AK15" s="2487"/>
      <c r="AL15" s="2487"/>
      <c r="AM15" s="2487"/>
      <c r="AN15" s="2487"/>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8"/>
      <c r="BO15" s="2487"/>
      <c r="BP15" s="2487"/>
      <c r="BQ15" s="2487"/>
      <c r="BR15" s="2491">
        <f t="shared" si="2"/>
        <v>16</v>
      </c>
      <c r="BS15" s="2491">
        <v>26</v>
      </c>
      <c r="BT15" s="2493">
        <f>(C15/BS15)</f>
        <v>0.61538461538461542</v>
      </c>
    </row>
    <row r="16" spans="1:72" x14ac:dyDescent="0.25">
      <c r="A16" s="2732" t="s">
        <v>579</v>
      </c>
      <c r="B16" s="2733"/>
      <c r="C16" s="2491">
        <f t="shared" ref="C16:L16" si="3">SUM(C13:C15)</f>
        <v>50</v>
      </c>
      <c r="D16" s="2494">
        <f t="shared" si="3"/>
        <v>14</v>
      </c>
      <c r="E16" s="2494">
        <f t="shared" si="3"/>
        <v>36</v>
      </c>
      <c r="F16" s="2494"/>
      <c r="G16" s="2494"/>
      <c r="H16" s="2494"/>
      <c r="I16" s="2494"/>
      <c r="J16" s="2491">
        <f t="shared" si="3"/>
        <v>34</v>
      </c>
      <c r="K16" s="2494">
        <f t="shared" si="3"/>
        <v>31</v>
      </c>
      <c r="L16" s="2494">
        <f t="shared" si="3"/>
        <v>3</v>
      </c>
      <c r="M16" s="2494"/>
      <c r="N16" s="2491">
        <f>SUM(N13:N15)</f>
        <v>6</v>
      </c>
      <c r="O16" s="2494">
        <f>SUM(O13:O15)</f>
        <v>6</v>
      </c>
      <c r="P16" s="2494"/>
      <c r="Q16" s="2494"/>
      <c r="R16" s="2491">
        <f t="shared" ref="R16:W16" si="4">SUM(R13:R15)</f>
        <v>5</v>
      </c>
      <c r="S16" s="2494">
        <f t="shared" si="4"/>
        <v>3</v>
      </c>
      <c r="T16" s="2494">
        <f t="shared" si="4"/>
        <v>2</v>
      </c>
      <c r="U16" s="2494"/>
      <c r="V16" s="2491">
        <f t="shared" si="4"/>
        <v>3</v>
      </c>
      <c r="W16" s="2491">
        <f t="shared" si="4"/>
        <v>3</v>
      </c>
      <c r="X16" s="2494"/>
      <c r="Y16" s="2494"/>
      <c r="Z16" s="2494"/>
      <c r="AA16" s="2494"/>
      <c r="AB16" s="2494"/>
      <c r="AC16" s="2494"/>
      <c r="AD16" s="2494"/>
      <c r="AE16" s="2494"/>
      <c r="AF16" s="2494"/>
      <c r="AG16" s="2494"/>
      <c r="AH16" s="2491">
        <f>SUM(AH13:AH15)</f>
        <v>1</v>
      </c>
      <c r="AI16" s="2491">
        <f>SUM(AI13:AI15)</f>
        <v>1</v>
      </c>
      <c r="AJ16" s="2491"/>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1">
        <f>SUM(BN13:BN15)</f>
        <v>1</v>
      </c>
      <c r="BO16" s="2494"/>
      <c r="BP16" s="2494">
        <f>SUM(BP13:BP15)</f>
        <v>1</v>
      </c>
      <c r="BQ16" s="2494"/>
      <c r="BR16" s="2491">
        <f>SUM(BR13:BR15)</f>
        <v>50</v>
      </c>
      <c r="BS16" s="2491">
        <f>SUM(BS13:BS15)</f>
        <v>88</v>
      </c>
      <c r="BT16" s="2495">
        <f>(C16/BS16)</f>
        <v>0.56818181818181823</v>
      </c>
    </row>
    <row r="17" spans="1:80" x14ac:dyDescent="0.25">
      <c r="A17" s="2496"/>
      <c r="B17" s="2496"/>
      <c r="C17" s="2496"/>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6"/>
      <c r="BT17" s="2497"/>
    </row>
    <row r="18" spans="1:80" s="2485" customFormat="1" ht="12.75" x14ac:dyDescent="0.2">
      <c r="A18" s="2483" t="s">
        <v>2357</v>
      </c>
      <c r="B18" s="2483" t="s">
        <v>35</v>
      </c>
      <c r="C18" s="2483" t="s">
        <v>1875</v>
      </c>
      <c r="D18" s="2483" t="s">
        <v>1186</v>
      </c>
      <c r="E18" s="2483" t="s">
        <v>277</v>
      </c>
      <c r="F18" s="2483" t="s">
        <v>6044</v>
      </c>
      <c r="G18" s="2483" t="s">
        <v>2358</v>
      </c>
      <c r="H18" s="2483" t="s">
        <v>2359</v>
      </c>
      <c r="I18" s="2483" t="s">
        <v>2360</v>
      </c>
      <c r="J18" s="2483" t="s">
        <v>1876</v>
      </c>
      <c r="K18" s="2483" t="s">
        <v>2358</v>
      </c>
      <c r="L18" s="2483" t="s">
        <v>2359</v>
      </c>
      <c r="M18" s="2483" t="s">
        <v>2360</v>
      </c>
      <c r="N18" s="2483" t="s">
        <v>1877</v>
      </c>
      <c r="O18" s="2483" t="s">
        <v>2358</v>
      </c>
      <c r="P18" s="2483" t="s">
        <v>2359</v>
      </c>
      <c r="Q18" s="2483" t="s">
        <v>2360</v>
      </c>
      <c r="R18" s="2483" t="s">
        <v>1878</v>
      </c>
      <c r="S18" s="2483" t="s">
        <v>2358</v>
      </c>
      <c r="T18" s="2483" t="s">
        <v>2359</v>
      </c>
      <c r="U18" s="2483" t="s">
        <v>2360</v>
      </c>
      <c r="V18" s="2483" t="s">
        <v>1879</v>
      </c>
      <c r="W18" s="2482" t="s">
        <v>2358</v>
      </c>
      <c r="X18" s="2482" t="s">
        <v>2359</v>
      </c>
      <c r="Y18" s="2482" t="s">
        <v>2360</v>
      </c>
      <c r="Z18" s="2483" t="s">
        <v>1880</v>
      </c>
      <c r="AA18" s="2483" t="s">
        <v>2358</v>
      </c>
      <c r="AB18" s="2483" t="s">
        <v>2359</v>
      </c>
      <c r="AC18" s="2483" t="s">
        <v>2360</v>
      </c>
      <c r="AD18" s="2483" t="s">
        <v>1881</v>
      </c>
      <c r="AE18" s="2482" t="s">
        <v>2358</v>
      </c>
      <c r="AF18" s="2482" t="s">
        <v>2359</v>
      </c>
      <c r="AG18" s="2482" t="s">
        <v>2360</v>
      </c>
      <c r="AH18" s="2483" t="s">
        <v>1882</v>
      </c>
      <c r="AI18" s="2482" t="s">
        <v>2358</v>
      </c>
      <c r="AJ18" s="2482" t="s">
        <v>2359</v>
      </c>
      <c r="AK18" s="2482" t="s">
        <v>2360</v>
      </c>
      <c r="AL18" s="2483" t="s">
        <v>1883</v>
      </c>
      <c r="AM18" s="2482" t="s">
        <v>2358</v>
      </c>
      <c r="AN18" s="2482" t="s">
        <v>2359</v>
      </c>
      <c r="AO18" s="2482" t="s">
        <v>2360</v>
      </c>
      <c r="AP18" s="2483" t="s">
        <v>1884</v>
      </c>
      <c r="AQ18" s="2482" t="s">
        <v>2358</v>
      </c>
      <c r="AR18" s="2482" t="s">
        <v>2359</v>
      </c>
      <c r="AS18" s="2482" t="s">
        <v>2360</v>
      </c>
      <c r="AT18" s="2482" t="s">
        <v>3459</v>
      </c>
      <c r="AU18" s="2482" t="s">
        <v>2358</v>
      </c>
      <c r="AV18" s="2482" t="s">
        <v>2359</v>
      </c>
      <c r="AW18" s="2482" t="s">
        <v>2360</v>
      </c>
      <c r="AX18" s="2482" t="s">
        <v>3458</v>
      </c>
      <c r="AY18" s="2482" t="s">
        <v>2358</v>
      </c>
      <c r="AZ18" s="2482" t="s">
        <v>2359</v>
      </c>
      <c r="BA18" s="2482" t="s">
        <v>2360</v>
      </c>
      <c r="BB18" s="2482" t="s">
        <v>3457</v>
      </c>
      <c r="BC18" s="2482" t="s">
        <v>2358</v>
      </c>
      <c r="BD18" s="2482" t="s">
        <v>2359</v>
      </c>
      <c r="BE18" s="2482" t="s">
        <v>2360</v>
      </c>
      <c r="BF18" s="2482" t="s">
        <v>3456</v>
      </c>
      <c r="BG18" s="2482" t="s">
        <v>2358</v>
      </c>
      <c r="BH18" s="2482" t="s">
        <v>2359</v>
      </c>
      <c r="BI18" s="2482" t="s">
        <v>2360</v>
      </c>
      <c r="BJ18" s="2482" t="s">
        <v>6045</v>
      </c>
      <c r="BK18" s="2482" t="s">
        <v>2358</v>
      </c>
      <c r="BL18" s="2482" t="s">
        <v>2359</v>
      </c>
      <c r="BM18" s="2482" t="s">
        <v>2360</v>
      </c>
      <c r="BN18" s="2482" t="s">
        <v>6046</v>
      </c>
      <c r="BO18" s="2482" t="s">
        <v>2358</v>
      </c>
      <c r="BP18" s="2482" t="s">
        <v>2359</v>
      </c>
      <c r="BQ18" s="2482" t="s">
        <v>2360</v>
      </c>
      <c r="BR18" s="2482" t="s">
        <v>2361</v>
      </c>
      <c r="BS18" s="2482" t="s">
        <v>2362</v>
      </c>
      <c r="BT18" s="2484" t="s">
        <v>1885</v>
      </c>
    </row>
    <row r="19" spans="1:80" x14ac:dyDescent="0.25">
      <c r="A19" s="2734" t="s">
        <v>1888</v>
      </c>
      <c r="B19" s="2490" t="s">
        <v>690</v>
      </c>
      <c r="C19" s="2486">
        <f>J19+N19+R19+V19+Z19+AD19+AH19+AL19+AP19+BB19+BF19</f>
        <v>10</v>
      </c>
      <c r="D19" s="2487">
        <v>7</v>
      </c>
      <c r="E19" s="2487">
        <v>3</v>
      </c>
      <c r="F19" s="2487"/>
      <c r="G19" s="2487"/>
      <c r="H19" s="2487"/>
      <c r="I19" s="2487"/>
      <c r="J19" s="2488">
        <v>4</v>
      </c>
      <c r="K19" s="2487">
        <v>3</v>
      </c>
      <c r="L19" s="2487">
        <v>1</v>
      </c>
      <c r="M19" s="2487"/>
      <c r="N19" s="2488"/>
      <c r="O19" s="2487"/>
      <c r="P19" s="2487"/>
      <c r="Q19" s="2487"/>
      <c r="R19" s="2488">
        <v>1</v>
      </c>
      <c r="S19" s="2487">
        <v>1</v>
      </c>
      <c r="T19" s="2487"/>
      <c r="U19" s="2487"/>
      <c r="V19" s="2488">
        <v>1</v>
      </c>
      <c r="W19" s="2489">
        <v>1</v>
      </c>
      <c r="X19" s="2487"/>
      <c r="Y19" s="2487"/>
      <c r="Z19" s="2488"/>
      <c r="AA19" s="2487"/>
      <c r="AB19" s="2487"/>
      <c r="AC19" s="2487"/>
      <c r="AD19" s="2488"/>
      <c r="AE19" s="2489"/>
      <c r="AF19" s="2489"/>
      <c r="AG19" s="2487"/>
      <c r="AH19" s="2488">
        <v>1</v>
      </c>
      <c r="AI19" s="2489">
        <v>1</v>
      </c>
      <c r="AJ19" s="2489"/>
      <c r="AK19" s="2487"/>
      <c r="AL19" s="2488">
        <v>1</v>
      </c>
      <c r="AM19" s="2487">
        <v>1</v>
      </c>
      <c r="AN19" s="2487"/>
      <c r="AO19" s="2487"/>
      <c r="AP19" s="2487"/>
      <c r="AQ19" s="2487"/>
      <c r="AR19" s="2487"/>
      <c r="AS19" s="2487"/>
      <c r="AT19" s="2487"/>
      <c r="AU19" s="2487"/>
      <c r="AV19" s="2487"/>
      <c r="AW19" s="2487"/>
      <c r="AX19" s="2487"/>
      <c r="AY19" s="2487"/>
      <c r="AZ19" s="2487"/>
      <c r="BA19" s="2487"/>
      <c r="BB19" s="2488">
        <v>1</v>
      </c>
      <c r="BC19" s="2487">
        <v>1</v>
      </c>
      <c r="BD19" s="2487"/>
      <c r="BE19" s="2487"/>
      <c r="BF19" s="2488">
        <v>1</v>
      </c>
      <c r="BG19" s="2487"/>
      <c r="BH19" s="2487">
        <v>1</v>
      </c>
      <c r="BI19" s="2487"/>
      <c r="BJ19" s="2487"/>
      <c r="BK19" s="2487"/>
      <c r="BL19" s="2487"/>
      <c r="BM19" s="2487"/>
      <c r="BN19" s="2487"/>
      <c r="BO19" s="2487"/>
      <c r="BP19" s="2487"/>
      <c r="BQ19" s="2487"/>
      <c r="BR19" s="2491">
        <f>C19</f>
        <v>10</v>
      </c>
      <c r="BS19" s="2491">
        <v>30</v>
      </c>
      <c r="BT19" s="2493">
        <f>C19/BS19</f>
        <v>0.33333333333333331</v>
      </c>
      <c r="BV19" s="2498"/>
    </row>
    <row r="20" spans="1:80" x14ac:dyDescent="0.25">
      <c r="A20" s="2734"/>
      <c r="B20" s="2490" t="s">
        <v>225</v>
      </c>
      <c r="C20" s="2486">
        <f>J20+N20+R20+V20+Z20+AD20+AH20+AL20+AP20</f>
        <v>20</v>
      </c>
      <c r="D20" s="2487">
        <v>9</v>
      </c>
      <c r="E20" s="2487">
        <v>11</v>
      </c>
      <c r="F20" s="2487"/>
      <c r="G20" s="2487"/>
      <c r="H20" s="2487"/>
      <c r="I20" s="2487"/>
      <c r="J20" s="2488">
        <v>8</v>
      </c>
      <c r="K20" s="2487">
        <v>7</v>
      </c>
      <c r="L20" s="2487">
        <v>1</v>
      </c>
      <c r="M20" s="2487"/>
      <c r="N20" s="2488">
        <v>3</v>
      </c>
      <c r="O20" s="2487">
        <v>2</v>
      </c>
      <c r="P20" s="2487">
        <v>1</v>
      </c>
      <c r="Q20" s="2487"/>
      <c r="R20" s="2488">
        <v>3</v>
      </c>
      <c r="S20" s="2487"/>
      <c r="T20" s="2487">
        <v>2</v>
      </c>
      <c r="U20" s="2487">
        <v>1</v>
      </c>
      <c r="V20" s="2488">
        <v>3</v>
      </c>
      <c r="W20" s="2489">
        <v>1</v>
      </c>
      <c r="X20" s="2487"/>
      <c r="Y20" s="2487">
        <v>2</v>
      </c>
      <c r="Z20" s="2488">
        <v>1</v>
      </c>
      <c r="AA20" s="2487">
        <v>1</v>
      </c>
      <c r="AB20" s="2487"/>
      <c r="AC20" s="2487"/>
      <c r="AD20" s="2488">
        <v>1</v>
      </c>
      <c r="AE20" s="2489">
        <v>1</v>
      </c>
      <c r="AF20" s="2489"/>
      <c r="AG20" s="2487"/>
      <c r="AH20" s="2488">
        <v>1</v>
      </c>
      <c r="AI20" s="2489">
        <v>1</v>
      </c>
      <c r="AJ20" s="2489"/>
      <c r="AK20" s="2487"/>
      <c r="AL20" s="2499"/>
      <c r="AM20" s="2487"/>
      <c r="AN20" s="2487"/>
      <c r="AO20" s="2487"/>
      <c r="AP20" s="2487"/>
      <c r="AQ20" s="2487"/>
      <c r="AR20" s="2487"/>
      <c r="AS20" s="2487"/>
      <c r="AT20" s="2487"/>
      <c r="AU20" s="2487"/>
      <c r="AV20" s="2487"/>
      <c r="AW20" s="2487"/>
      <c r="AX20" s="2487"/>
      <c r="AY20" s="2487"/>
      <c r="AZ20" s="2487"/>
      <c r="BA20" s="2487"/>
      <c r="BB20" s="2488"/>
      <c r="BC20" s="2487"/>
      <c r="BD20" s="2487"/>
      <c r="BE20" s="2487"/>
      <c r="BF20" s="2488"/>
      <c r="BG20" s="2487"/>
      <c r="BH20" s="2487"/>
      <c r="BI20" s="2487"/>
      <c r="BJ20" s="2487"/>
      <c r="BK20" s="2487"/>
      <c r="BL20" s="2487"/>
      <c r="BM20" s="2487"/>
      <c r="BN20" s="2487"/>
      <c r="BO20" s="2487"/>
      <c r="BP20" s="2487"/>
      <c r="BQ20" s="2487"/>
      <c r="BR20" s="2491">
        <f t="shared" ref="BR20:BR21" si="5">C20</f>
        <v>20</v>
      </c>
      <c r="BS20" s="2491">
        <v>33</v>
      </c>
      <c r="BT20" s="2493">
        <f>C20/BS20</f>
        <v>0.60606060606060608</v>
      </c>
    </row>
    <row r="21" spans="1:80" x14ac:dyDescent="0.25">
      <c r="A21" s="2734"/>
      <c r="B21" s="2490" t="s">
        <v>692</v>
      </c>
      <c r="C21" s="2486">
        <f>J21+N21+R21+V21+Z21+AD21+AH21+AL21+AP21</f>
        <v>15</v>
      </c>
      <c r="D21" s="2487">
        <v>6</v>
      </c>
      <c r="E21" s="2487">
        <v>9</v>
      </c>
      <c r="F21" s="2487"/>
      <c r="G21" s="2487"/>
      <c r="H21" s="2487"/>
      <c r="I21" s="2487"/>
      <c r="J21" s="2488">
        <v>6</v>
      </c>
      <c r="K21" s="2487">
        <v>5</v>
      </c>
      <c r="L21" s="2487">
        <v>1</v>
      </c>
      <c r="M21" s="2487"/>
      <c r="N21" s="2488"/>
      <c r="O21" s="2487"/>
      <c r="P21" s="2487"/>
      <c r="Q21" s="2487"/>
      <c r="R21" s="2488">
        <v>6</v>
      </c>
      <c r="S21" s="2487">
        <v>5</v>
      </c>
      <c r="T21" s="2487">
        <v>1</v>
      </c>
      <c r="U21" s="2487"/>
      <c r="V21" s="2488">
        <v>1</v>
      </c>
      <c r="W21" s="2489">
        <v>1</v>
      </c>
      <c r="X21" s="2487"/>
      <c r="Y21" s="2487"/>
      <c r="Z21" s="2488">
        <v>2</v>
      </c>
      <c r="AA21" s="2487">
        <v>2</v>
      </c>
      <c r="AB21" s="2487"/>
      <c r="AC21" s="2487"/>
      <c r="AD21" s="2488"/>
      <c r="AE21" s="2489"/>
      <c r="AF21" s="2489"/>
      <c r="AG21" s="2487"/>
      <c r="AH21" s="2488"/>
      <c r="AI21" s="2489"/>
      <c r="AJ21" s="2489"/>
      <c r="AK21" s="2487"/>
      <c r="AL21" s="2499"/>
      <c r="AM21" s="2487"/>
      <c r="AN21" s="2487"/>
      <c r="AO21" s="2487"/>
      <c r="AP21" s="2487"/>
      <c r="AQ21" s="2487"/>
      <c r="AR21" s="2487"/>
      <c r="AS21" s="2487"/>
      <c r="AT21" s="2487"/>
      <c r="AU21" s="2487"/>
      <c r="AV21" s="2487"/>
      <c r="AW21" s="2487"/>
      <c r="AX21" s="2487"/>
      <c r="AY21" s="2487"/>
      <c r="AZ21" s="2487"/>
      <c r="BA21" s="2487"/>
      <c r="BB21" s="2488"/>
      <c r="BC21" s="2487"/>
      <c r="BD21" s="2487"/>
      <c r="BE21" s="2487"/>
      <c r="BF21" s="2488"/>
      <c r="BG21" s="2487"/>
      <c r="BH21" s="2487"/>
      <c r="BI21" s="2487"/>
      <c r="BJ21" s="2487"/>
      <c r="BK21" s="2487"/>
      <c r="BL21" s="2487"/>
      <c r="BM21" s="2487"/>
      <c r="BN21" s="2487"/>
      <c r="BO21" s="2487"/>
      <c r="BP21" s="2487"/>
      <c r="BQ21" s="2487"/>
      <c r="BR21" s="2491">
        <f t="shared" si="5"/>
        <v>15</v>
      </c>
      <c r="BS21" s="2491">
        <v>26</v>
      </c>
      <c r="BT21" s="2493">
        <f>C21/BS21</f>
        <v>0.57692307692307687</v>
      </c>
    </row>
    <row r="22" spans="1:80" x14ac:dyDescent="0.25">
      <c r="A22" s="2727" t="s">
        <v>579</v>
      </c>
      <c r="B22" s="2727"/>
      <c r="C22" s="2491">
        <f t="shared" ref="C22:AB22" si="6">SUM(C19:C21)</f>
        <v>45</v>
      </c>
      <c r="D22" s="2494">
        <f t="shared" si="6"/>
        <v>22</v>
      </c>
      <c r="E22" s="2494">
        <f t="shared" si="6"/>
        <v>23</v>
      </c>
      <c r="F22" s="2494"/>
      <c r="G22" s="2494"/>
      <c r="H22" s="2494"/>
      <c r="I22" s="2494"/>
      <c r="J22" s="2491">
        <f t="shared" si="6"/>
        <v>18</v>
      </c>
      <c r="K22" s="2494">
        <f t="shared" si="6"/>
        <v>15</v>
      </c>
      <c r="L22" s="2494">
        <f t="shared" si="6"/>
        <v>3</v>
      </c>
      <c r="M22" s="2494">
        <f t="shared" si="6"/>
        <v>0</v>
      </c>
      <c r="N22" s="2491">
        <f t="shared" si="6"/>
        <v>3</v>
      </c>
      <c r="O22" s="2494">
        <f t="shared" si="6"/>
        <v>2</v>
      </c>
      <c r="P22" s="2494">
        <f t="shared" si="6"/>
        <v>1</v>
      </c>
      <c r="Q22" s="2494"/>
      <c r="R22" s="2491">
        <f t="shared" si="6"/>
        <v>10</v>
      </c>
      <c r="S22" s="2494">
        <f t="shared" si="6"/>
        <v>6</v>
      </c>
      <c r="T22" s="2494">
        <f t="shared" si="6"/>
        <v>3</v>
      </c>
      <c r="U22" s="2494"/>
      <c r="V22" s="2491">
        <f t="shared" si="6"/>
        <v>5</v>
      </c>
      <c r="W22" s="2491">
        <f t="shared" si="6"/>
        <v>3</v>
      </c>
      <c r="X22" s="2494">
        <f t="shared" si="6"/>
        <v>0</v>
      </c>
      <c r="Y22" s="2494"/>
      <c r="Z22" s="2491">
        <f t="shared" si="6"/>
        <v>3</v>
      </c>
      <c r="AA22" s="2494">
        <f t="shared" si="6"/>
        <v>3</v>
      </c>
      <c r="AB22" s="2494">
        <f t="shared" si="6"/>
        <v>0</v>
      </c>
      <c r="AC22" s="2494"/>
      <c r="AD22" s="2491">
        <f>SUM(AD20:AD21)</f>
        <v>1</v>
      </c>
      <c r="AE22" s="2491">
        <f>SUM(AE19:AE21)</f>
        <v>1</v>
      </c>
      <c r="AF22" s="2494"/>
      <c r="AG22" s="2494"/>
      <c r="AH22" s="2491">
        <f>SUM(AH19:AH21)</f>
        <v>2</v>
      </c>
      <c r="AI22" s="2494">
        <f>SUM(AI19:AI21)</f>
        <v>2</v>
      </c>
      <c r="AJ22" s="2494"/>
      <c r="AK22" s="2494"/>
      <c r="AL22" s="2491">
        <f>SUM(AL19:AL21)</f>
        <v>1</v>
      </c>
      <c r="AM22" s="2494">
        <f>SUM(AM19:AM21)</f>
        <v>1</v>
      </c>
      <c r="AN22" s="2494"/>
      <c r="AO22" s="2494"/>
      <c r="AP22" s="2494"/>
      <c r="AQ22" s="2494"/>
      <c r="AR22" s="2494"/>
      <c r="AS22" s="2494"/>
      <c r="AT22" s="2494"/>
      <c r="AU22" s="2494"/>
      <c r="AV22" s="2494"/>
      <c r="AW22" s="2494"/>
      <c r="AX22" s="2494"/>
      <c r="AY22" s="2494"/>
      <c r="AZ22" s="2494"/>
      <c r="BA22" s="2494"/>
      <c r="BB22" s="2491">
        <f>SUM(BB19:BB21)</f>
        <v>1</v>
      </c>
      <c r="BC22" s="2494">
        <f>SUM(BC19:BC21)</f>
        <v>1</v>
      </c>
      <c r="BD22" s="2494"/>
      <c r="BE22" s="2494"/>
      <c r="BF22" s="2491">
        <f>SUM(BF19:BF21)</f>
        <v>1</v>
      </c>
      <c r="BG22" s="2494"/>
      <c r="BH22" s="2494">
        <f>SUM(BH19:BH21)</f>
        <v>1</v>
      </c>
      <c r="BI22" s="2494"/>
      <c r="BJ22" s="2494"/>
      <c r="BK22" s="2494"/>
      <c r="BL22" s="2494"/>
      <c r="BM22" s="2494"/>
      <c r="BN22" s="2494"/>
      <c r="BO22" s="2494"/>
      <c r="BP22" s="2494"/>
      <c r="BQ22" s="2494"/>
      <c r="BR22" s="2491">
        <f>SUM(BR19:BR21)</f>
        <v>45</v>
      </c>
      <c r="BS22" s="2491">
        <f>SUM(BS19:BS21)</f>
        <v>89</v>
      </c>
      <c r="BT22" s="2495">
        <f>C22/BS22</f>
        <v>0.5056179775280899</v>
      </c>
    </row>
    <row r="23" spans="1:80" x14ac:dyDescent="0.25">
      <c r="A23" s="2496"/>
      <c r="B23" s="2496"/>
      <c r="C23" s="2496"/>
      <c r="D23" s="2496"/>
      <c r="E23" s="2496"/>
      <c r="F23" s="2496"/>
      <c r="G23" s="2496"/>
      <c r="H23" s="2496"/>
      <c r="I23" s="2496"/>
      <c r="J23" s="2496"/>
      <c r="K23" s="2496"/>
      <c r="L23" s="2496"/>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c r="AT23" s="2496"/>
      <c r="AU23" s="2496"/>
      <c r="AV23" s="2496"/>
      <c r="AW23" s="2496"/>
      <c r="AX23" s="2496"/>
      <c r="AY23" s="2496"/>
      <c r="AZ23" s="2496"/>
      <c r="BA23" s="2496"/>
      <c r="BB23" s="2496"/>
      <c r="BC23" s="2496"/>
      <c r="BD23" s="2496"/>
      <c r="BE23" s="2496"/>
      <c r="BF23" s="2496"/>
      <c r="BG23" s="2496"/>
      <c r="BH23" s="2496"/>
      <c r="BI23" s="2496"/>
      <c r="BJ23" s="2496"/>
      <c r="BK23" s="2496"/>
      <c r="BL23" s="2496"/>
      <c r="BM23" s="2496"/>
      <c r="BN23" s="2496"/>
      <c r="BO23" s="2496"/>
      <c r="BP23" s="2496"/>
      <c r="BQ23" s="2496"/>
      <c r="BR23" s="2496"/>
      <c r="BS23" s="2496"/>
      <c r="BT23" s="2497"/>
      <c r="BV23" s="2738" t="s">
        <v>6047</v>
      </c>
      <c r="BW23" s="2738"/>
      <c r="BX23" s="2738"/>
      <c r="BY23" s="2738"/>
      <c r="BZ23" s="2738"/>
      <c r="CA23" s="2738"/>
      <c r="CB23" s="2738"/>
    </row>
    <row r="24" spans="1:80" s="2485" customFormat="1" ht="12.75" x14ac:dyDescent="0.2">
      <c r="A24" s="2483" t="s">
        <v>2357</v>
      </c>
      <c r="B24" s="2483" t="s">
        <v>35</v>
      </c>
      <c r="C24" s="2483" t="s">
        <v>1875</v>
      </c>
      <c r="D24" s="2483" t="s">
        <v>1186</v>
      </c>
      <c r="E24" s="2483" t="s">
        <v>277</v>
      </c>
      <c r="F24" s="2483" t="s">
        <v>6044</v>
      </c>
      <c r="G24" s="2483" t="s">
        <v>2358</v>
      </c>
      <c r="H24" s="2483" t="s">
        <v>2359</v>
      </c>
      <c r="I24" s="2483" t="s">
        <v>2360</v>
      </c>
      <c r="J24" s="2483" t="s">
        <v>1876</v>
      </c>
      <c r="K24" s="2483" t="s">
        <v>2358</v>
      </c>
      <c r="L24" s="2483" t="s">
        <v>2359</v>
      </c>
      <c r="M24" s="2483" t="s">
        <v>2360</v>
      </c>
      <c r="N24" s="2483" t="s">
        <v>1877</v>
      </c>
      <c r="O24" s="2483" t="s">
        <v>2358</v>
      </c>
      <c r="P24" s="2483" t="s">
        <v>2359</v>
      </c>
      <c r="Q24" s="2483" t="s">
        <v>2360</v>
      </c>
      <c r="R24" s="2483" t="s">
        <v>1878</v>
      </c>
      <c r="S24" s="2483" t="s">
        <v>2358</v>
      </c>
      <c r="T24" s="2483" t="s">
        <v>2359</v>
      </c>
      <c r="U24" s="2483" t="s">
        <v>2360</v>
      </c>
      <c r="V24" s="2483" t="s">
        <v>1879</v>
      </c>
      <c r="W24" s="2482" t="s">
        <v>2358</v>
      </c>
      <c r="X24" s="2482" t="s">
        <v>2359</v>
      </c>
      <c r="Y24" s="2482" t="s">
        <v>2360</v>
      </c>
      <c r="Z24" s="2483" t="s">
        <v>1880</v>
      </c>
      <c r="AA24" s="2483" t="s">
        <v>2358</v>
      </c>
      <c r="AB24" s="2483" t="s">
        <v>2359</v>
      </c>
      <c r="AC24" s="2483" t="s">
        <v>2360</v>
      </c>
      <c r="AD24" s="2483" t="s">
        <v>1881</v>
      </c>
      <c r="AE24" s="2482" t="s">
        <v>2358</v>
      </c>
      <c r="AF24" s="2482" t="s">
        <v>2359</v>
      </c>
      <c r="AG24" s="2482" t="s">
        <v>2360</v>
      </c>
      <c r="AH24" s="2483" t="s">
        <v>1882</v>
      </c>
      <c r="AI24" s="2482" t="s">
        <v>2358</v>
      </c>
      <c r="AJ24" s="2482" t="s">
        <v>2359</v>
      </c>
      <c r="AK24" s="2482" t="s">
        <v>2360</v>
      </c>
      <c r="AL24" s="2483" t="s">
        <v>1883</v>
      </c>
      <c r="AM24" s="2482" t="s">
        <v>2358</v>
      </c>
      <c r="AN24" s="2482" t="s">
        <v>2359</v>
      </c>
      <c r="AO24" s="2482" t="s">
        <v>2360</v>
      </c>
      <c r="AP24" s="2483" t="s">
        <v>1884</v>
      </c>
      <c r="AQ24" s="2482" t="s">
        <v>2358</v>
      </c>
      <c r="AR24" s="2482" t="s">
        <v>2359</v>
      </c>
      <c r="AS24" s="2482" t="s">
        <v>2360</v>
      </c>
      <c r="AT24" s="2482" t="s">
        <v>3459</v>
      </c>
      <c r="AU24" s="2482" t="s">
        <v>2358</v>
      </c>
      <c r="AV24" s="2482" t="s">
        <v>2359</v>
      </c>
      <c r="AW24" s="2482" t="s">
        <v>2360</v>
      </c>
      <c r="AX24" s="2482" t="s">
        <v>3458</v>
      </c>
      <c r="AY24" s="2482" t="s">
        <v>2358</v>
      </c>
      <c r="AZ24" s="2482" t="s">
        <v>2359</v>
      </c>
      <c r="BA24" s="2482" t="s">
        <v>2360</v>
      </c>
      <c r="BB24" s="2482" t="s">
        <v>3457</v>
      </c>
      <c r="BC24" s="2482" t="s">
        <v>2358</v>
      </c>
      <c r="BD24" s="2482" t="s">
        <v>2359</v>
      </c>
      <c r="BE24" s="2482" t="s">
        <v>2360</v>
      </c>
      <c r="BF24" s="2482" t="s">
        <v>3456</v>
      </c>
      <c r="BG24" s="2482" t="s">
        <v>2358</v>
      </c>
      <c r="BH24" s="2482" t="s">
        <v>2359</v>
      </c>
      <c r="BI24" s="2482" t="s">
        <v>2360</v>
      </c>
      <c r="BJ24" s="2482" t="s">
        <v>6045</v>
      </c>
      <c r="BK24" s="2482" t="s">
        <v>2358</v>
      </c>
      <c r="BL24" s="2482" t="s">
        <v>2359</v>
      </c>
      <c r="BM24" s="2482" t="s">
        <v>2360</v>
      </c>
      <c r="BN24" s="2482" t="s">
        <v>6046</v>
      </c>
      <c r="BO24" s="2482" t="s">
        <v>2358</v>
      </c>
      <c r="BP24" s="2482" t="s">
        <v>2359</v>
      </c>
      <c r="BQ24" s="2482" t="s">
        <v>2360</v>
      </c>
      <c r="BR24" s="2482" t="s">
        <v>2361</v>
      </c>
      <c r="BS24" s="2482" t="s">
        <v>2362</v>
      </c>
      <c r="BT24" s="2484" t="s">
        <v>1885</v>
      </c>
    </row>
    <row r="25" spans="1:80" x14ac:dyDescent="0.25">
      <c r="A25" s="2729" t="s">
        <v>1889</v>
      </c>
      <c r="B25" s="2490" t="s">
        <v>690</v>
      </c>
      <c r="C25" s="2486">
        <f>J25+N25+R25+V25+Z25+AD25+AH25+AL25+AP25</f>
        <v>10</v>
      </c>
      <c r="D25" s="2487">
        <v>6</v>
      </c>
      <c r="E25" s="2487">
        <v>4</v>
      </c>
      <c r="F25" s="2487"/>
      <c r="G25" s="2487"/>
      <c r="H25" s="2487"/>
      <c r="I25" s="2487"/>
      <c r="J25" s="2488">
        <v>3</v>
      </c>
      <c r="K25" s="2487">
        <v>2</v>
      </c>
      <c r="L25" s="2487">
        <v>1</v>
      </c>
      <c r="M25" s="2487"/>
      <c r="N25" s="2488">
        <v>1</v>
      </c>
      <c r="O25" s="2487">
        <v>1</v>
      </c>
      <c r="P25" s="2487"/>
      <c r="Q25" s="2487"/>
      <c r="R25" s="2488">
        <v>2</v>
      </c>
      <c r="S25" s="2487">
        <v>2</v>
      </c>
      <c r="T25" s="2487"/>
      <c r="U25" s="2487"/>
      <c r="V25" s="2488"/>
      <c r="W25" s="2487"/>
      <c r="X25" s="2487"/>
      <c r="Y25" s="2487"/>
      <c r="Z25" s="2488">
        <v>1</v>
      </c>
      <c r="AA25" s="2487">
        <v>1</v>
      </c>
      <c r="AB25" s="2487"/>
      <c r="AC25" s="2487"/>
      <c r="AD25" s="2488">
        <v>2</v>
      </c>
      <c r="AE25" s="2487">
        <v>1</v>
      </c>
      <c r="AF25" s="2487">
        <v>1</v>
      </c>
      <c r="AG25" s="2487"/>
      <c r="AH25" s="2488">
        <v>1</v>
      </c>
      <c r="AI25" s="2487"/>
      <c r="AJ25" s="2487">
        <v>1</v>
      </c>
      <c r="AK25" s="2487"/>
      <c r="AL25" s="2488"/>
      <c r="AM25" s="2487"/>
      <c r="AN25" s="2487"/>
      <c r="AO25" s="2487"/>
      <c r="AP25" s="2487"/>
      <c r="AQ25" s="2487"/>
      <c r="AR25" s="2487"/>
      <c r="AS25" s="2487"/>
      <c r="AT25" s="2487"/>
      <c r="AU25" s="2487"/>
      <c r="AV25" s="2487"/>
      <c r="AW25" s="2487"/>
      <c r="AX25" s="2487"/>
      <c r="AY25" s="2487"/>
      <c r="AZ25" s="2487"/>
      <c r="BA25" s="2487"/>
      <c r="BB25" s="2487"/>
      <c r="BC25" s="2487"/>
      <c r="BD25" s="2487"/>
      <c r="BE25" s="2487"/>
      <c r="BF25" s="2487"/>
      <c r="BG25" s="2487"/>
      <c r="BH25" s="2487"/>
      <c r="BI25" s="2487"/>
      <c r="BJ25" s="2487"/>
      <c r="BK25" s="2487"/>
      <c r="BL25" s="2487"/>
      <c r="BM25" s="2487"/>
      <c r="BN25" s="2487"/>
      <c r="BO25" s="2487"/>
      <c r="BP25" s="2487"/>
      <c r="BQ25" s="2487"/>
      <c r="BR25" s="2491">
        <f>C25</f>
        <v>10</v>
      </c>
      <c r="BS25" s="2491">
        <v>26</v>
      </c>
      <c r="BT25" s="2493">
        <f>C25/BS25</f>
        <v>0.38461538461538464</v>
      </c>
      <c r="BV25" s="2500" t="s">
        <v>2363</v>
      </c>
      <c r="BW25" s="2500" t="s">
        <v>2364</v>
      </c>
      <c r="BX25" s="2500" t="s">
        <v>1474</v>
      </c>
      <c r="BY25" s="2500" t="s">
        <v>2365</v>
      </c>
      <c r="BZ25" s="2500" t="s">
        <v>1475</v>
      </c>
      <c r="CA25" s="2500" t="s">
        <v>2366</v>
      </c>
      <c r="CB25" s="2500" t="s">
        <v>2367</v>
      </c>
    </row>
    <row r="26" spans="1:80" x14ac:dyDescent="0.25">
      <c r="A26" s="2730"/>
      <c r="B26" s="2490" t="s">
        <v>225</v>
      </c>
      <c r="C26" s="2486">
        <f>J26+N26+R26+V26+Z26+AD26+AH26+AL26+AP26</f>
        <v>14</v>
      </c>
      <c r="D26" s="2487">
        <v>7</v>
      </c>
      <c r="E26" s="2487">
        <v>7</v>
      </c>
      <c r="F26" s="2487"/>
      <c r="G26" s="2487"/>
      <c r="H26" s="2487"/>
      <c r="I26" s="2487"/>
      <c r="J26" s="2488">
        <v>3</v>
      </c>
      <c r="K26" s="2487">
        <v>3</v>
      </c>
      <c r="L26" s="2487"/>
      <c r="M26" s="2487"/>
      <c r="N26" s="2488">
        <v>7</v>
      </c>
      <c r="O26" s="2487">
        <v>7</v>
      </c>
      <c r="P26" s="2487"/>
      <c r="Q26" s="2487"/>
      <c r="R26" s="2488">
        <v>1</v>
      </c>
      <c r="S26" s="2487">
        <v>1</v>
      </c>
      <c r="T26" s="2487"/>
      <c r="U26" s="2487"/>
      <c r="V26" s="2488"/>
      <c r="W26" s="2487"/>
      <c r="X26" s="2487"/>
      <c r="Y26" s="2487"/>
      <c r="Z26" s="2488">
        <v>1</v>
      </c>
      <c r="AA26" s="2487">
        <v>1</v>
      </c>
      <c r="AB26" s="2487"/>
      <c r="AC26" s="2487"/>
      <c r="AD26" s="2488"/>
      <c r="AE26" s="2487"/>
      <c r="AF26" s="2487"/>
      <c r="AG26" s="2487"/>
      <c r="AH26" s="2488">
        <v>1</v>
      </c>
      <c r="AI26" s="2487"/>
      <c r="AJ26" s="2487">
        <v>1</v>
      </c>
      <c r="AK26" s="2487"/>
      <c r="AL26" s="2488">
        <v>1</v>
      </c>
      <c r="AM26" s="2487"/>
      <c r="AN26" s="2487">
        <v>1</v>
      </c>
      <c r="AO26" s="2487"/>
      <c r="AP26" s="2487"/>
      <c r="AQ26" s="2487"/>
      <c r="AR26" s="2487"/>
      <c r="AS26" s="2487"/>
      <c r="AT26" s="2487"/>
      <c r="AU26" s="2487"/>
      <c r="AV26" s="2487"/>
      <c r="AW26" s="2487"/>
      <c r="AX26" s="2487"/>
      <c r="AY26" s="2487"/>
      <c r="AZ26" s="2487"/>
      <c r="BA26" s="2487"/>
      <c r="BB26" s="2487"/>
      <c r="BC26" s="2487"/>
      <c r="BD26" s="2487"/>
      <c r="BE26" s="2487"/>
      <c r="BF26" s="2487"/>
      <c r="BG26" s="2487"/>
      <c r="BH26" s="2487"/>
      <c r="BI26" s="2487"/>
      <c r="BJ26" s="2487"/>
      <c r="BK26" s="2487"/>
      <c r="BL26" s="2487"/>
      <c r="BM26" s="2487"/>
      <c r="BN26" s="2487"/>
      <c r="BO26" s="2487"/>
      <c r="BP26" s="2487"/>
      <c r="BQ26" s="2487"/>
      <c r="BR26" s="2491">
        <f t="shared" ref="BR26:BR27" si="7">C26</f>
        <v>14</v>
      </c>
      <c r="BS26" s="2491">
        <v>22</v>
      </c>
      <c r="BT26" s="2493">
        <f>C26/BS26</f>
        <v>0.63636363636363635</v>
      </c>
      <c r="BV26" s="2501" t="s">
        <v>1886</v>
      </c>
      <c r="BW26" s="2501">
        <f>BS10</f>
        <v>85</v>
      </c>
      <c r="BX26" s="2501">
        <f>BR10</f>
        <v>46</v>
      </c>
      <c r="BY26" s="2502">
        <f>BX26/BW26</f>
        <v>0.54117647058823526</v>
      </c>
      <c r="BZ26" s="2501">
        <f>K10+O10+S10+W10+AA10+AE10+AI10+AM10+AQ10+AU10+AY10+BC10+BG10+BK10+BO10</f>
        <v>36</v>
      </c>
      <c r="CA26" s="2502">
        <f t="shared" ref="CA26:CA38" si="8">BZ26/BX26</f>
        <v>0.78260869565217395</v>
      </c>
      <c r="CB26" s="2502">
        <f>BZ26/BW26</f>
        <v>0.42352941176470588</v>
      </c>
    </row>
    <row r="27" spans="1:80" x14ac:dyDescent="0.25">
      <c r="A27" s="2730"/>
      <c r="B27" s="2490" t="s">
        <v>692</v>
      </c>
      <c r="C27" s="2486">
        <f>J27+N27+R27+V27+Z27+AD27+AH27+AL27+AP27</f>
        <v>9</v>
      </c>
      <c r="D27" s="2487">
        <v>3</v>
      </c>
      <c r="E27" s="2487">
        <v>6</v>
      </c>
      <c r="F27" s="2487"/>
      <c r="G27" s="2487"/>
      <c r="H27" s="2487"/>
      <c r="I27" s="2487"/>
      <c r="J27" s="2488">
        <v>4</v>
      </c>
      <c r="K27" s="2487">
        <v>4</v>
      </c>
      <c r="L27" s="2487"/>
      <c r="M27" s="2487"/>
      <c r="N27" s="2488"/>
      <c r="O27" s="2487"/>
      <c r="P27" s="2487"/>
      <c r="Q27" s="2487"/>
      <c r="R27" s="2488">
        <v>2</v>
      </c>
      <c r="S27" s="2487"/>
      <c r="T27" s="2487">
        <v>2</v>
      </c>
      <c r="U27" s="2487"/>
      <c r="V27" s="2488">
        <v>2</v>
      </c>
      <c r="W27" s="2487">
        <v>2</v>
      </c>
      <c r="X27" s="2487"/>
      <c r="Y27" s="2487"/>
      <c r="Z27" s="2488">
        <v>1</v>
      </c>
      <c r="AA27" s="2487">
        <v>1</v>
      </c>
      <c r="AB27" s="2487"/>
      <c r="AC27" s="2487"/>
      <c r="AD27" s="2488"/>
      <c r="AE27" s="2487"/>
      <c r="AF27" s="2487"/>
      <c r="AG27" s="2487"/>
      <c r="AH27" s="2488"/>
      <c r="AI27" s="2487"/>
      <c r="AJ27" s="2487"/>
      <c r="AK27" s="2487"/>
      <c r="AL27" s="2488"/>
      <c r="AM27" s="2487"/>
      <c r="AN27" s="2487"/>
      <c r="AO27" s="2487"/>
      <c r="AP27" s="2487"/>
      <c r="AQ27" s="2487"/>
      <c r="AR27" s="2487"/>
      <c r="AS27" s="2487"/>
      <c r="AT27" s="2487"/>
      <c r="AU27" s="2487"/>
      <c r="AV27" s="2487"/>
      <c r="AW27" s="2487"/>
      <c r="AX27" s="2487"/>
      <c r="AY27" s="2487"/>
      <c r="AZ27" s="2487"/>
      <c r="BA27" s="2487"/>
      <c r="BB27" s="2487"/>
      <c r="BC27" s="2487"/>
      <c r="BD27" s="2487"/>
      <c r="BE27" s="2487"/>
      <c r="BF27" s="2487"/>
      <c r="BG27" s="2487"/>
      <c r="BH27" s="2487"/>
      <c r="BI27" s="2487"/>
      <c r="BJ27" s="2487"/>
      <c r="BK27" s="2487"/>
      <c r="BL27" s="2487"/>
      <c r="BM27" s="2487"/>
      <c r="BN27" s="2487"/>
      <c r="BO27" s="2487"/>
      <c r="BP27" s="2487"/>
      <c r="BQ27" s="2487"/>
      <c r="BR27" s="2491">
        <f t="shared" si="7"/>
        <v>9</v>
      </c>
      <c r="BS27" s="2491">
        <v>19</v>
      </c>
      <c r="BT27" s="2493">
        <f>C27/BS27</f>
        <v>0.47368421052631576</v>
      </c>
      <c r="BV27" s="2501" t="s">
        <v>1887</v>
      </c>
      <c r="BW27" s="2501">
        <f>BS16</f>
        <v>88</v>
      </c>
      <c r="BX27" s="2501">
        <f>BR16</f>
        <v>50</v>
      </c>
      <c r="BY27" s="2502">
        <f t="shared" ref="BY27:BY38" si="9">BX27/BW27</f>
        <v>0.56818181818181823</v>
      </c>
      <c r="BZ27" s="2501">
        <f>K16+O16+S16+W16+AA16+AE16+AI16+AM16+AQ16+AU16+AY16+BC16+BG2+BK16+BO16</f>
        <v>44</v>
      </c>
      <c r="CA27" s="2502">
        <f t="shared" si="8"/>
        <v>0.88</v>
      </c>
      <c r="CB27" s="2502">
        <f t="shared" ref="CB27:CB38" si="10">BZ27/BW27</f>
        <v>0.5</v>
      </c>
    </row>
    <row r="28" spans="1:80" x14ac:dyDescent="0.25">
      <c r="A28" s="2727" t="s">
        <v>579</v>
      </c>
      <c r="B28" s="2727"/>
      <c r="C28" s="2491">
        <f>SUM(C25:C27)</f>
        <v>33</v>
      </c>
      <c r="D28" s="2494">
        <f>SUM(D25:D27)</f>
        <v>16</v>
      </c>
      <c r="E28" s="2494">
        <f>SUM(E25:E27)</f>
        <v>17</v>
      </c>
      <c r="F28" s="2494"/>
      <c r="G28" s="2494"/>
      <c r="H28" s="2494"/>
      <c r="I28" s="2494"/>
      <c r="J28" s="2491">
        <f>SUM(J25:J27)</f>
        <v>10</v>
      </c>
      <c r="K28" s="2494">
        <f>SUM(K25:K27)</f>
        <v>9</v>
      </c>
      <c r="L28" s="2494"/>
      <c r="M28" s="2494">
        <f>SUM(M25:M27)</f>
        <v>0</v>
      </c>
      <c r="N28" s="2491">
        <f>SUM(N25:N27)</f>
        <v>8</v>
      </c>
      <c r="O28" s="2494">
        <f>SUM(O25:O27)</f>
        <v>8</v>
      </c>
      <c r="P28" s="2494">
        <f>SUM(P25:P27)</f>
        <v>0</v>
      </c>
      <c r="Q28" s="2494"/>
      <c r="R28" s="2491">
        <f>SUM(R25:R27)</f>
        <v>5</v>
      </c>
      <c r="S28" s="2494">
        <f>SUM(S25:S27)</f>
        <v>3</v>
      </c>
      <c r="T28" s="2494">
        <f>SUM(T25:T27)</f>
        <v>2</v>
      </c>
      <c r="U28" s="2494"/>
      <c r="V28" s="2494">
        <f>SUM(V25:V27)</f>
        <v>2</v>
      </c>
      <c r="W28" s="2494">
        <f>SUM(W25:W27)</f>
        <v>2</v>
      </c>
      <c r="X28" s="2494"/>
      <c r="Y28" s="2494"/>
      <c r="Z28" s="2491">
        <f>SUM(Z25:Z27)</f>
        <v>3</v>
      </c>
      <c r="AA28" s="2494">
        <f>SUM(AA25:AA27)</f>
        <v>3</v>
      </c>
      <c r="AB28" s="2494">
        <f>SUM(AB25:AB27)</f>
        <v>0</v>
      </c>
      <c r="AC28" s="2494"/>
      <c r="AD28" s="2491">
        <f>SUM(AD25:AD27)</f>
        <v>2</v>
      </c>
      <c r="AE28" s="2494">
        <f>SUM(AE25:AE27)</f>
        <v>1</v>
      </c>
      <c r="AF28" s="2494">
        <f>SUM(AF25:AF27)</f>
        <v>1</v>
      </c>
      <c r="AG28" s="2494"/>
      <c r="AH28" s="2491">
        <f>SUM(AH25:AH27)</f>
        <v>2</v>
      </c>
      <c r="AI28" s="2494"/>
      <c r="AJ28" s="2494">
        <f>SUM(AJ25:AJ27)</f>
        <v>2</v>
      </c>
      <c r="AK28" s="2494">
        <f>SUM(AK25:AK27)</f>
        <v>0</v>
      </c>
      <c r="AL28" s="2491">
        <f>SUM(AL25:AL27)</f>
        <v>1</v>
      </c>
      <c r="AM28" s="2494"/>
      <c r="AN28" s="2494"/>
      <c r="AO28" s="2494">
        <f>SUM(AO25:AO27)</f>
        <v>0</v>
      </c>
      <c r="AP28" s="2494"/>
      <c r="AQ28" s="2494"/>
      <c r="AR28" s="2494"/>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c r="BP28" s="2494"/>
      <c r="BQ28" s="2494"/>
      <c r="BR28" s="2491">
        <f>SUM(BR25:BR27)</f>
        <v>33</v>
      </c>
      <c r="BS28" s="2491">
        <f>SUM(BS25:BS27)</f>
        <v>67</v>
      </c>
      <c r="BT28" s="2495">
        <f>C28/BS28</f>
        <v>0.4925373134328358</v>
      </c>
      <c r="BV28" s="2503" t="s">
        <v>1888</v>
      </c>
      <c r="BW28" s="2501">
        <f>BS22</f>
        <v>89</v>
      </c>
      <c r="BX28" s="2501">
        <f>BR22</f>
        <v>45</v>
      </c>
      <c r="BY28" s="2502">
        <f t="shared" si="9"/>
        <v>0.5056179775280899</v>
      </c>
      <c r="BZ28" s="2501">
        <v>33</v>
      </c>
      <c r="CA28" s="2502">
        <f t="shared" si="8"/>
        <v>0.73333333333333328</v>
      </c>
      <c r="CB28" s="2502">
        <f t="shared" si="10"/>
        <v>0.3707865168539326</v>
      </c>
    </row>
    <row r="29" spans="1:80" x14ac:dyDescent="0.25">
      <c r="A29" s="2496"/>
      <c r="B29" s="2496"/>
      <c r="C29" s="2496"/>
      <c r="D29" s="2496"/>
      <c r="E29" s="2496"/>
      <c r="F29" s="2496"/>
      <c r="G29" s="2496"/>
      <c r="H29" s="2496"/>
      <c r="I29" s="2496"/>
      <c r="J29" s="2496"/>
      <c r="K29" s="2496"/>
      <c r="L29" s="2504"/>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496"/>
      <c r="BM29" s="2496"/>
      <c r="BN29" s="2496"/>
      <c r="BO29" s="2496"/>
      <c r="BP29" s="2496"/>
      <c r="BQ29" s="2496"/>
      <c r="BR29" s="2496"/>
      <c r="BS29" s="2496"/>
      <c r="BT29" s="2497"/>
      <c r="BV29" s="2501" t="s">
        <v>1889</v>
      </c>
      <c r="BW29" s="2501">
        <f>BS28</f>
        <v>67</v>
      </c>
      <c r="BX29" s="2501">
        <f>BR28</f>
        <v>33</v>
      </c>
      <c r="BY29" s="2502">
        <f t="shared" si="9"/>
        <v>0.4925373134328358</v>
      </c>
      <c r="BZ29" s="2501">
        <f>K28+O28+S28+W28+AA28+AE28+AI28+AM28+AQ28+AU28+AY28+BC28+BG28+BK28+BO28</f>
        <v>26</v>
      </c>
      <c r="CA29" s="2502">
        <f t="shared" si="8"/>
        <v>0.78787878787878785</v>
      </c>
      <c r="CB29" s="2502">
        <f t="shared" si="10"/>
        <v>0.38805970149253732</v>
      </c>
    </row>
    <row r="30" spans="1:80" s="2485" customFormat="1" x14ac:dyDescent="0.25">
      <c r="A30" s="2483" t="s">
        <v>2357</v>
      </c>
      <c r="B30" s="2483" t="s">
        <v>35</v>
      </c>
      <c r="C30" s="2483" t="s">
        <v>1875</v>
      </c>
      <c r="D30" s="2483" t="s">
        <v>1186</v>
      </c>
      <c r="E30" s="2483" t="s">
        <v>277</v>
      </c>
      <c r="F30" s="2483" t="s">
        <v>6044</v>
      </c>
      <c r="G30" s="2483" t="s">
        <v>2358</v>
      </c>
      <c r="H30" s="2483" t="s">
        <v>2359</v>
      </c>
      <c r="I30" s="2483" t="s">
        <v>2360</v>
      </c>
      <c r="J30" s="2483" t="s">
        <v>1876</v>
      </c>
      <c r="K30" s="2483" t="s">
        <v>2358</v>
      </c>
      <c r="L30" s="2483" t="s">
        <v>2359</v>
      </c>
      <c r="M30" s="2483" t="s">
        <v>2360</v>
      </c>
      <c r="N30" s="2483" t="s">
        <v>1877</v>
      </c>
      <c r="O30" s="2483" t="s">
        <v>2358</v>
      </c>
      <c r="P30" s="2483" t="s">
        <v>2359</v>
      </c>
      <c r="Q30" s="2483" t="s">
        <v>2360</v>
      </c>
      <c r="R30" s="2483" t="s">
        <v>1878</v>
      </c>
      <c r="S30" s="2483" t="s">
        <v>2358</v>
      </c>
      <c r="T30" s="2483" t="s">
        <v>2359</v>
      </c>
      <c r="U30" s="2483" t="s">
        <v>2360</v>
      </c>
      <c r="V30" s="2483" t="s">
        <v>1879</v>
      </c>
      <c r="W30" s="2482" t="s">
        <v>2358</v>
      </c>
      <c r="X30" s="2482" t="s">
        <v>2359</v>
      </c>
      <c r="Y30" s="2482" t="s">
        <v>2360</v>
      </c>
      <c r="Z30" s="2483" t="s">
        <v>1880</v>
      </c>
      <c r="AA30" s="2483" t="s">
        <v>2358</v>
      </c>
      <c r="AB30" s="2483" t="s">
        <v>2359</v>
      </c>
      <c r="AC30" s="2483" t="s">
        <v>2360</v>
      </c>
      <c r="AD30" s="2483" t="s">
        <v>1881</v>
      </c>
      <c r="AE30" s="2482" t="s">
        <v>2358</v>
      </c>
      <c r="AF30" s="2482" t="s">
        <v>2359</v>
      </c>
      <c r="AG30" s="2482" t="s">
        <v>2360</v>
      </c>
      <c r="AH30" s="2483" t="s">
        <v>1882</v>
      </c>
      <c r="AI30" s="2482" t="s">
        <v>2358</v>
      </c>
      <c r="AJ30" s="2482" t="s">
        <v>2359</v>
      </c>
      <c r="AK30" s="2482" t="s">
        <v>2360</v>
      </c>
      <c r="AL30" s="2483" t="s">
        <v>1883</v>
      </c>
      <c r="AM30" s="2482" t="s">
        <v>2358</v>
      </c>
      <c r="AN30" s="2482" t="s">
        <v>2359</v>
      </c>
      <c r="AO30" s="2482" t="s">
        <v>2360</v>
      </c>
      <c r="AP30" s="2483" t="s">
        <v>1884</v>
      </c>
      <c r="AQ30" s="2482" t="s">
        <v>2358</v>
      </c>
      <c r="AR30" s="2482" t="s">
        <v>2359</v>
      </c>
      <c r="AS30" s="2482" t="s">
        <v>2360</v>
      </c>
      <c r="AT30" s="2482" t="s">
        <v>3459</v>
      </c>
      <c r="AU30" s="2482" t="s">
        <v>2358</v>
      </c>
      <c r="AV30" s="2482" t="s">
        <v>2359</v>
      </c>
      <c r="AW30" s="2482" t="s">
        <v>2360</v>
      </c>
      <c r="AX30" s="2482" t="s">
        <v>3458</v>
      </c>
      <c r="AY30" s="2482" t="s">
        <v>2358</v>
      </c>
      <c r="AZ30" s="2482" t="s">
        <v>2359</v>
      </c>
      <c r="BA30" s="2482" t="s">
        <v>2360</v>
      </c>
      <c r="BB30" s="2482" t="s">
        <v>3457</v>
      </c>
      <c r="BC30" s="2482" t="s">
        <v>2358</v>
      </c>
      <c r="BD30" s="2482" t="s">
        <v>2359</v>
      </c>
      <c r="BE30" s="2482" t="s">
        <v>2360</v>
      </c>
      <c r="BF30" s="2482" t="s">
        <v>3456</v>
      </c>
      <c r="BG30" s="2482" t="s">
        <v>2358</v>
      </c>
      <c r="BH30" s="2482" t="s">
        <v>2359</v>
      </c>
      <c r="BI30" s="2482" t="s">
        <v>2360</v>
      </c>
      <c r="BJ30" s="2482" t="s">
        <v>6045</v>
      </c>
      <c r="BK30" s="2482" t="s">
        <v>2358</v>
      </c>
      <c r="BL30" s="2482" t="s">
        <v>2359</v>
      </c>
      <c r="BM30" s="2482" t="s">
        <v>2360</v>
      </c>
      <c r="BN30" s="2482" t="s">
        <v>6046</v>
      </c>
      <c r="BO30" s="2482" t="s">
        <v>2358</v>
      </c>
      <c r="BP30" s="2482" t="s">
        <v>2359</v>
      </c>
      <c r="BQ30" s="2482" t="s">
        <v>2360</v>
      </c>
      <c r="BR30" s="2482" t="s">
        <v>2361</v>
      </c>
      <c r="BS30" s="2482" t="s">
        <v>2362</v>
      </c>
      <c r="BT30" s="2484" t="s">
        <v>1885</v>
      </c>
      <c r="BV30" s="2501" t="s">
        <v>1890</v>
      </c>
      <c r="BW30" s="2501">
        <f>BS35</f>
        <v>109</v>
      </c>
      <c r="BX30" s="2501">
        <f>BR35</f>
        <v>56</v>
      </c>
      <c r="BY30" s="2502">
        <f t="shared" si="9"/>
        <v>0.51376146788990829</v>
      </c>
      <c r="BZ30" s="2501">
        <f>G35+K35+O35+S35+W35+AA35+AE35+AI35+AM35+AQ35+AU35+AY35+BC35+BG35+BK35+BO35</f>
        <v>46</v>
      </c>
      <c r="CA30" s="2502">
        <f t="shared" si="8"/>
        <v>0.8214285714285714</v>
      </c>
      <c r="CB30" s="2502">
        <f t="shared" si="10"/>
        <v>0.42201834862385323</v>
      </c>
    </row>
    <row r="31" spans="1:80" x14ac:dyDescent="0.25">
      <c r="A31" s="2729" t="s">
        <v>1890</v>
      </c>
      <c r="B31" s="2490" t="s">
        <v>690</v>
      </c>
      <c r="C31" s="2486">
        <f>J31+N31+R31+V31+Z31+AD31+AH31+AL31+AP31</f>
        <v>10</v>
      </c>
      <c r="D31" s="2487">
        <v>6</v>
      </c>
      <c r="E31" s="2487">
        <v>4</v>
      </c>
      <c r="F31" s="2488"/>
      <c r="G31" s="2487"/>
      <c r="H31" s="2487"/>
      <c r="I31" s="2487"/>
      <c r="J31" s="2488">
        <v>3</v>
      </c>
      <c r="K31" s="2487">
        <v>2</v>
      </c>
      <c r="L31" s="2487">
        <v>1</v>
      </c>
      <c r="M31" s="2487"/>
      <c r="N31" s="2488">
        <v>1</v>
      </c>
      <c r="O31" s="2487">
        <v>1</v>
      </c>
      <c r="P31" s="2487"/>
      <c r="Q31" s="2487"/>
      <c r="R31" s="2488">
        <v>2</v>
      </c>
      <c r="S31" s="2487">
        <v>1</v>
      </c>
      <c r="T31" s="2487">
        <v>1</v>
      </c>
      <c r="U31" s="2487"/>
      <c r="V31" s="2488">
        <v>1</v>
      </c>
      <c r="W31" s="2487">
        <v>1</v>
      </c>
      <c r="X31" s="2487"/>
      <c r="Y31" s="2487"/>
      <c r="Z31" s="2488">
        <v>1</v>
      </c>
      <c r="AA31" s="2487">
        <v>1</v>
      </c>
      <c r="AB31" s="2487"/>
      <c r="AC31" s="2487"/>
      <c r="AD31" s="2488">
        <v>2</v>
      </c>
      <c r="AE31" s="2487">
        <v>2</v>
      </c>
      <c r="AF31" s="2487"/>
      <c r="AG31" s="2487"/>
      <c r="AH31" s="2487"/>
      <c r="AI31" s="2487"/>
      <c r="AJ31" s="2487"/>
      <c r="AK31" s="2487"/>
      <c r="AL31" s="2488"/>
      <c r="AM31" s="2487"/>
      <c r="AN31" s="2487"/>
      <c r="AO31" s="2487"/>
      <c r="AP31" s="2487"/>
      <c r="AQ31" s="2487"/>
      <c r="AR31" s="2487"/>
      <c r="AS31" s="2487"/>
      <c r="AT31" s="2487"/>
      <c r="AU31" s="2487"/>
      <c r="AV31" s="2487"/>
      <c r="AW31" s="2487"/>
      <c r="AX31" s="2487"/>
      <c r="AY31" s="2487"/>
      <c r="AZ31" s="2487"/>
      <c r="BA31" s="2487"/>
      <c r="BB31" s="2487"/>
      <c r="BC31" s="2487"/>
      <c r="BD31" s="2487"/>
      <c r="BE31" s="2487"/>
      <c r="BF31" s="2487"/>
      <c r="BG31" s="2487"/>
      <c r="BH31" s="2487"/>
      <c r="BI31" s="2487"/>
      <c r="BJ31" s="2487"/>
      <c r="BK31" s="2487"/>
      <c r="BL31" s="2487"/>
      <c r="BM31" s="2487"/>
      <c r="BN31" s="2487"/>
      <c r="BO31" s="2487"/>
      <c r="BP31" s="2487"/>
      <c r="BQ31" s="2487"/>
      <c r="BR31" s="2491">
        <f>C31</f>
        <v>10</v>
      </c>
      <c r="BS31" s="2491">
        <v>26</v>
      </c>
      <c r="BT31" s="2505">
        <f>C31/BS31</f>
        <v>0.38461538461538464</v>
      </c>
      <c r="BV31" s="2506" t="s">
        <v>2353</v>
      </c>
      <c r="BW31" s="2507">
        <f>BS40</f>
        <v>51</v>
      </c>
      <c r="BX31" s="2507">
        <f>BR40</f>
        <v>18</v>
      </c>
      <c r="BY31" s="2502">
        <f t="shared" si="9"/>
        <v>0.35294117647058826</v>
      </c>
      <c r="BZ31" s="2501">
        <f>K40+O40+S40+W40+AA40+AE40+AI40+AM40+AQ40+AU40+AY40+BC40+BG40+BK40+BO40</f>
        <v>12</v>
      </c>
      <c r="CA31" s="2502">
        <f t="shared" si="8"/>
        <v>0.66666666666666663</v>
      </c>
      <c r="CB31" s="2502">
        <f t="shared" si="10"/>
        <v>0.23529411764705882</v>
      </c>
    </row>
    <row r="32" spans="1:80" x14ac:dyDescent="0.25">
      <c r="A32" s="2730"/>
      <c r="B32" s="2490" t="s">
        <v>225</v>
      </c>
      <c r="C32" s="2486">
        <f>J32+N32+R32+V32+Z32+AD32+AH32+AL32+AP32</f>
        <v>15</v>
      </c>
      <c r="D32" s="2487">
        <v>4</v>
      </c>
      <c r="E32" s="2487">
        <v>11</v>
      </c>
      <c r="F32" s="2488"/>
      <c r="G32" s="2487"/>
      <c r="H32" s="2487"/>
      <c r="I32" s="2487"/>
      <c r="J32" s="2488">
        <v>12</v>
      </c>
      <c r="K32" s="2487">
        <v>9</v>
      </c>
      <c r="L32" s="2487">
        <v>1</v>
      </c>
      <c r="M32" s="2487">
        <v>2</v>
      </c>
      <c r="N32" s="2488"/>
      <c r="O32" s="2487"/>
      <c r="P32" s="2487"/>
      <c r="Q32" s="2487"/>
      <c r="R32" s="2488"/>
      <c r="S32" s="2487"/>
      <c r="T32" s="2487"/>
      <c r="U32" s="2487"/>
      <c r="V32" s="2488">
        <v>3</v>
      </c>
      <c r="W32" s="2487">
        <v>3</v>
      </c>
      <c r="X32" s="2487"/>
      <c r="Y32" s="2487"/>
      <c r="Z32" s="2488"/>
      <c r="AA32" s="2487"/>
      <c r="AB32" s="2487"/>
      <c r="AC32" s="2487"/>
      <c r="AD32" s="2488"/>
      <c r="AE32" s="2487"/>
      <c r="AF32" s="2487"/>
      <c r="AG32" s="2487"/>
      <c r="AH32" s="2487"/>
      <c r="AI32" s="2487"/>
      <c r="AJ32" s="2487"/>
      <c r="AK32" s="2487"/>
      <c r="AL32" s="2488"/>
      <c r="AM32" s="2487"/>
      <c r="AN32" s="2487"/>
      <c r="AO32" s="2487"/>
      <c r="AP32" s="2487"/>
      <c r="AQ32" s="2487"/>
      <c r="AR32" s="2487"/>
      <c r="AS32" s="2487"/>
      <c r="AT32" s="2487"/>
      <c r="AU32" s="2487"/>
      <c r="AV32" s="2487"/>
      <c r="AW32" s="2487"/>
      <c r="AX32" s="2487"/>
      <c r="AY32" s="2487"/>
      <c r="AZ32" s="2487"/>
      <c r="BA32" s="2487"/>
      <c r="BB32" s="2487"/>
      <c r="BC32" s="2487"/>
      <c r="BD32" s="2487"/>
      <c r="BE32" s="2487"/>
      <c r="BF32" s="2487"/>
      <c r="BG32" s="2487"/>
      <c r="BH32" s="2487"/>
      <c r="BI32" s="2487"/>
      <c r="BJ32" s="2487"/>
      <c r="BK32" s="2487"/>
      <c r="BL32" s="2487"/>
      <c r="BM32" s="2487"/>
      <c r="BN32" s="2487"/>
      <c r="BO32" s="2487"/>
      <c r="BP32" s="2487"/>
      <c r="BQ32" s="2487"/>
      <c r="BR32" s="2491">
        <f t="shared" ref="BR32:BR34" si="11">C32</f>
        <v>15</v>
      </c>
      <c r="BS32" s="2491">
        <v>29</v>
      </c>
      <c r="BT32" s="2505">
        <f>C32/BS32</f>
        <v>0.51724137931034486</v>
      </c>
      <c r="BV32" s="2506" t="s">
        <v>2354</v>
      </c>
      <c r="BW32" s="2501">
        <f>BS47</f>
        <v>93</v>
      </c>
      <c r="BX32" s="2501">
        <f>BR47</f>
        <v>36</v>
      </c>
      <c r="BY32" s="2502">
        <f t="shared" si="9"/>
        <v>0.38709677419354838</v>
      </c>
      <c r="BZ32" s="2501">
        <f>K47+O47+S47+W47+AA47+AE47+AI47+AM47+AQ47+AU47+AY47+BC47+BG47+BK47+BO47</f>
        <v>28</v>
      </c>
      <c r="CA32" s="2502">
        <f t="shared" si="8"/>
        <v>0.77777777777777779</v>
      </c>
      <c r="CB32" s="2502">
        <f t="shared" si="10"/>
        <v>0.30107526881720431</v>
      </c>
    </row>
    <row r="33" spans="1:80" x14ac:dyDescent="0.25">
      <c r="A33" s="2730"/>
      <c r="B33" s="2490" t="s">
        <v>692</v>
      </c>
      <c r="C33" s="2486">
        <f>F33+J33+N33+R33+V33+Z33+AD33+AH33+AL33+AP33</f>
        <v>20</v>
      </c>
      <c r="D33" s="2487">
        <v>5</v>
      </c>
      <c r="E33" s="2487">
        <v>15</v>
      </c>
      <c r="F33" s="2488">
        <v>1</v>
      </c>
      <c r="G33" s="2487">
        <v>1</v>
      </c>
      <c r="H33" s="2487"/>
      <c r="I33" s="2487"/>
      <c r="J33" s="2488">
        <v>11</v>
      </c>
      <c r="K33" s="2487">
        <v>11</v>
      </c>
      <c r="L33" s="2487"/>
      <c r="M33" s="2487"/>
      <c r="N33" s="2488">
        <v>2</v>
      </c>
      <c r="O33" s="2487">
        <v>2</v>
      </c>
      <c r="P33" s="2487"/>
      <c r="Q33" s="2487"/>
      <c r="R33" s="2488">
        <v>1</v>
      </c>
      <c r="S33" s="2487">
        <v>1</v>
      </c>
      <c r="T33" s="2487"/>
      <c r="U33" s="2487"/>
      <c r="V33" s="2488">
        <v>3</v>
      </c>
      <c r="W33" s="2487">
        <v>3</v>
      </c>
      <c r="X33" s="2487"/>
      <c r="Y33" s="2487"/>
      <c r="Z33" s="2488">
        <v>1</v>
      </c>
      <c r="AA33" s="2487">
        <v>1</v>
      </c>
      <c r="AB33" s="2487"/>
      <c r="AC33" s="2487"/>
      <c r="AD33" s="2488">
        <v>1</v>
      </c>
      <c r="AE33" s="2487">
        <v>1</v>
      </c>
      <c r="AF33" s="2487"/>
      <c r="AG33" s="2487"/>
      <c r="AH33" s="2487"/>
      <c r="AI33" s="2487"/>
      <c r="AJ33" s="2487"/>
      <c r="AK33" s="2487"/>
      <c r="AL33" s="2488"/>
      <c r="AM33" s="2487"/>
      <c r="AN33" s="2487"/>
      <c r="AO33" s="2487"/>
      <c r="AP33" s="2487"/>
      <c r="AQ33" s="2487"/>
      <c r="AR33" s="2487"/>
      <c r="AS33" s="2487"/>
      <c r="AT33" s="2487"/>
      <c r="AU33" s="2487"/>
      <c r="AV33" s="2487"/>
      <c r="AW33" s="2487"/>
      <c r="AX33" s="2487"/>
      <c r="AY33" s="2487"/>
      <c r="AZ33" s="2487"/>
      <c r="BA33" s="2487"/>
      <c r="BB33" s="2487"/>
      <c r="BC33" s="2487"/>
      <c r="BD33" s="2487"/>
      <c r="BE33" s="2487"/>
      <c r="BF33" s="2487"/>
      <c r="BG33" s="2487"/>
      <c r="BH33" s="2487"/>
      <c r="BI33" s="2487"/>
      <c r="BJ33" s="2487"/>
      <c r="BK33" s="2487"/>
      <c r="BL33" s="2487"/>
      <c r="BM33" s="2487"/>
      <c r="BN33" s="2487"/>
      <c r="BO33" s="2487"/>
      <c r="BP33" s="2487"/>
      <c r="BQ33" s="2487"/>
      <c r="BR33" s="2491">
        <f t="shared" si="11"/>
        <v>20</v>
      </c>
      <c r="BS33" s="2491">
        <v>36</v>
      </c>
      <c r="BT33" s="2505">
        <f>C33/BS33</f>
        <v>0.55555555555555558</v>
      </c>
      <c r="BV33" s="2506" t="s">
        <v>2728</v>
      </c>
      <c r="BW33" s="2501">
        <f>BS52</f>
        <v>59</v>
      </c>
      <c r="BX33" s="2501">
        <f>BR52</f>
        <v>8</v>
      </c>
      <c r="BY33" s="2502">
        <f t="shared" si="9"/>
        <v>0.13559322033898305</v>
      </c>
      <c r="BZ33" s="2501">
        <f>K52+O52+S52+W52+AA52+AE52+AI52+AM52+AQ52+AU52+AY52+BC52+BG52+BK52+BO52</f>
        <v>3</v>
      </c>
      <c r="CA33" s="2502">
        <f t="shared" si="8"/>
        <v>0.375</v>
      </c>
      <c r="CB33" s="2502">
        <f t="shared" si="10"/>
        <v>5.0847457627118647E-2</v>
      </c>
    </row>
    <row r="34" spans="1:80" x14ac:dyDescent="0.25">
      <c r="A34" s="2731"/>
      <c r="B34" s="2490" t="s">
        <v>691</v>
      </c>
      <c r="C34" s="2486">
        <f>J34+N34+R34+V34+Z34+AD34+AH34+AL34+AP34</f>
        <v>11</v>
      </c>
      <c r="D34" s="2487">
        <v>8</v>
      </c>
      <c r="E34" s="2487">
        <v>3</v>
      </c>
      <c r="F34" s="2488"/>
      <c r="G34" s="2487"/>
      <c r="H34" s="2487"/>
      <c r="I34" s="2487"/>
      <c r="J34" s="2488"/>
      <c r="K34" s="2487"/>
      <c r="L34" s="2487"/>
      <c r="M34" s="2487"/>
      <c r="N34" s="2488">
        <v>7</v>
      </c>
      <c r="O34" s="2487">
        <v>4</v>
      </c>
      <c r="P34" s="2487"/>
      <c r="Q34" s="2487">
        <v>3</v>
      </c>
      <c r="R34" s="2488">
        <v>3</v>
      </c>
      <c r="S34" s="2487">
        <v>2</v>
      </c>
      <c r="T34" s="2487"/>
      <c r="U34" s="2487">
        <v>1</v>
      </c>
      <c r="V34" s="2488"/>
      <c r="W34" s="2487"/>
      <c r="X34" s="2487"/>
      <c r="Y34" s="2487"/>
      <c r="Z34" s="2488"/>
      <c r="AA34" s="2487"/>
      <c r="AB34" s="2487"/>
      <c r="AC34" s="2487"/>
      <c r="AD34" s="2488"/>
      <c r="AE34" s="2487"/>
      <c r="AF34" s="2487"/>
      <c r="AG34" s="2487"/>
      <c r="AH34" s="2487"/>
      <c r="AI34" s="2487"/>
      <c r="AJ34" s="2487"/>
      <c r="AK34" s="2487"/>
      <c r="AL34" s="2488">
        <v>1</v>
      </c>
      <c r="AM34" s="2487"/>
      <c r="AN34" s="2487"/>
      <c r="AO34" s="2487">
        <v>1</v>
      </c>
      <c r="AP34" s="2487"/>
      <c r="AQ34" s="2487"/>
      <c r="AR34" s="2487"/>
      <c r="AS34" s="2487"/>
      <c r="AT34" s="2487"/>
      <c r="AU34" s="2487"/>
      <c r="AV34" s="2487"/>
      <c r="AW34" s="2487"/>
      <c r="AX34" s="2487"/>
      <c r="AY34" s="2487"/>
      <c r="AZ34" s="2487"/>
      <c r="BA34" s="2487"/>
      <c r="BB34" s="2487"/>
      <c r="BC34" s="2487"/>
      <c r="BD34" s="2487"/>
      <c r="BE34" s="2487"/>
      <c r="BF34" s="2487"/>
      <c r="BG34" s="2487"/>
      <c r="BH34" s="2487"/>
      <c r="BI34" s="2487"/>
      <c r="BJ34" s="2487"/>
      <c r="BK34" s="2487"/>
      <c r="BL34" s="2487"/>
      <c r="BM34" s="2487"/>
      <c r="BN34" s="2487"/>
      <c r="BO34" s="2487"/>
      <c r="BP34" s="2487"/>
      <c r="BQ34" s="2487"/>
      <c r="BR34" s="2491">
        <f t="shared" si="11"/>
        <v>11</v>
      </c>
      <c r="BS34" s="2491">
        <v>18</v>
      </c>
      <c r="BT34" s="2505">
        <f>C34/BS34</f>
        <v>0.61111111111111116</v>
      </c>
      <c r="BV34" s="2506" t="s">
        <v>2729</v>
      </c>
      <c r="BW34" s="2501">
        <f>BS59</f>
        <v>142</v>
      </c>
      <c r="BX34" s="2501">
        <f>BR59</f>
        <v>46</v>
      </c>
      <c r="BY34" s="2502">
        <f t="shared" si="9"/>
        <v>0.323943661971831</v>
      </c>
      <c r="BZ34" s="2501">
        <f>K59+O59+S59+W59+AA59+AE59+AI59+AM59+AQ59+AU59+AY59+BC59+BG59+BK59+BO59</f>
        <v>16</v>
      </c>
      <c r="CA34" s="2502">
        <f t="shared" si="8"/>
        <v>0.34782608695652173</v>
      </c>
      <c r="CB34" s="2502">
        <f t="shared" si="10"/>
        <v>0.11267605633802817</v>
      </c>
    </row>
    <row r="35" spans="1:80" x14ac:dyDescent="0.25">
      <c r="A35" s="2739" t="s">
        <v>579</v>
      </c>
      <c r="B35" s="2739"/>
      <c r="C35" s="2491">
        <f>SUM(C31:C34)</f>
        <v>56</v>
      </c>
      <c r="D35" s="2494">
        <f t="shared" ref="D35:O35" si="12">SUM(D31:D34)</f>
        <v>23</v>
      </c>
      <c r="E35" s="2494">
        <f t="shared" si="12"/>
        <v>33</v>
      </c>
      <c r="F35" s="2491">
        <f>SUM(F31:F34)</f>
        <v>1</v>
      </c>
      <c r="G35" s="2494">
        <f>SUM(G31:G34)</f>
        <v>1</v>
      </c>
      <c r="H35" s="2494"/>
      <c r="I35" s="2494"/>
      <c r="J35" s="2491">
        <f t="shared" si="12"/>
        <v>26</v>
      </c>
      <c r="K35" s="2494">
        <f>SUM(K31:K34)</f>
        <v>22</v>
      </c>
      <c r="L35" s="2494">
        <f t="shared" si="12"/>
        <v>2</v>
      </c>
      <c r="M35" s="2494">
        <f t="shared" si="12"/>
        <v>2</v>
      </c>
      <c r="N35" s="2491">
        <f t="shared" si="12"/>
        <v>10</v>
      </c>
      <c r="O35" s="2494">
        <f t="shared" si="12"/>
        <v>7</v>
      </c>
      <c r="P35" s="2494">
        <f>SUM(P33:P34)</f>
        <v>0</v>
      </c>
      <c r="Q35" s="2494">
        <f>SUM(Q33:Q34)</f>
        <v>3</v>
      </c>
      <c r="R35" s="2491">
        <f t="shared" ref="R35:Z35" si="13">SUM(R31:R34)</f>
        <v>6</v>
      </c>
      <c r="S35" s="2494">
        <f t="shared" si="13"/>
        <v>4</v>
      </c>
      <c r="T35" s="2494">
        <f t="shared" si="13"/>
        <v>1</v>
      </c>
      <c r="U35" s="2494">
        <f t="shared" si="13"/>
        <v>1</v>
      </c>
      <c r="V35" s="2491">
        <f t="shared" si="13"/>
        <v>7</v>
      </c>
      <c r="W35" s="2494">
        <f t="shared" si="13"/>
        <v>7</v>
      </c>
      <c r="X35" s="2494"/>
      <c r="Y35" s="2494"/>
      <c r="Z35" s="2491">
        <f t="shared" si="13"/>
        <v>2</v>
      </c>
      <c r="AA35" s="2494">
        <f>SUM(AA31:AA34)</f>
        <v>2</v>
      </c>
      <c r="AB35" s="2494"/>
      <c r="AC35" s="2494"/>
      <c r="AD35" s="2491">
        <f>SUM(AD31:AD34)</f>
        <v>3</v>
      </c>
      <c r="AE35" s="2494">
        <f>SUM(AE31:AE34)</f>
        <v>3</v>
      </c>
      <c r="AF35" s="2494"/>
      <c r="AG35" s="2494"/>
      <c r="AH35" s="2494"/>
      <c r="AI35" s="2494"/>
      <c r="AJ35" s="2494"/>
      <c r="AK35" s="2494"/>
      <c r="AL35" s="2491">
        <f>SUM(AL31:AL34)</f>
        <v>1</v>
      </c>
      <c r="AM35" s="2494"/>
      <c r="AN35" s="2494"/>
      <c r="AO35" s="2494">
        <f>SUM(AO31:AO34)</f>
        <v>1</v>
      </c>
      <c r="AP35" s="2494"/>
      <c r="AQ35" s="2494"/>
      <c r="AR35" s="2494"/>
      <c r="AS35" s="2494"/>
      <c r="AT35" s="2494"/>
      <c r="AU35" s="2494"/>
      <c r="AV35" s="2494"/>
      <c r="AW35" s="2494"/>
      <c r="AX35" s="2494"/>
      <c r="AY35" s="2494"/>
      <c r="AZ35" s="2494"/>
      <c r="BA35" s="2494"/>
      <c r="BB35" s="2494"/>
      <c r="BC35" s="2494"/>
      <c r="BD35" s="2494"/>
      <c r="BE35" s="2494"/>
      <c r="BF35" s="2494"/>
      <c r="BG35" s="2494"/>
      <c r="BH35" s="2494"/>
      <c r="BI35" s="2494"/>
      <c r="BJ35" s="2494"/>
      <c r="BK35" s="2494"/>
      <c r="BL35" s="2494"/>
      <c r="BM35" s="2494"/>
      <c r="BN35" s="2494"/>
      <c r="BO35" s="2494"/>
      <c r="BP35" s="2494"/>
      <c r="BQ35" s="2494"/>
      <c r="BR35" s="2491">
        <f>SUM(BR31:BR34)</f>
        <v>56</v>
      </c>
      <c r="BS35" s="2491">
        <f>SUM(BS31:BS34)</f>
        <v>109</v>
      </c>
      <c r="BT35" s="2495">
        <f>BR35/BS35</f>
        <v>0.51376146788990829</v>
      </c>
      <c r="BV35" s="2501" t="s">
        <v>3447</v>
      </c>
      <c r="BW35" s="2501">
        <f>BS65</f>
        <v>80</v>
      </c>
      <c r="BX35" s="2501">
        <f>BR65</f>
        <v>18</v>
      </c>
      <c r="BY35" s="2502">
        <f t="shared" si="9"/>
        <v>0.22500000000000001</v>
      </c>
      <c r="BZ35" s="2501">
        <f>K65+O65+S65+W65+AA65+AE65+AI65+AM65+AQ65+AU65+AY65+BC65+BG65+BK65+BO65</f>
        <v>4</v>
      </c>
      <c r="CA35" s="2502">
        <f t="shared" si="8"/>
        <v>0.22222222222222221</v>
      </c>
      <c r="CB35" s="2502">
        <f t="shared" si="10"/>
        <v>0.05</v>
      </c>
    </row>
    <row r="36" spans="1:80" ht="13.5" customHeight="1" x14ac:dyDescent="0.25">
      <c r="A36" s="2496"/>
      <c r="B36" s="2496"/>
      <c r="C36" s="2496"/>
      <c r="D36" s="2496"/>
      <c r="E36" s="2496"/>
      <c r="F36" s="2496"/>
      <c r="G36" s="2496"/>
      <c r="H36" s="2496"/>
      <c r="I36" s="2496"/>
      <c r="J36" s="2496"/>
      <c r="K36" s="2496"/>
      <c r="L36" s="2504"/>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496"/>
      <c r="BM36" s="2496"/>
      <c r="BN36" s="2496"/>
      <c r="BO36" s="2496"/>
      <c r="BP36" s="2496"/>
      <c r="BQ36" s="2496"/>
      <c r="BR36" s="2496"/>
      <c r="BS36" s="2496"/>
      <c r="BT36" s="2496"/>
      <c r="BV36" s="2501" t="s">
        <v>3448</v>
      </c>
      <c r="BW36" s="2501">
        <f>BS72</f>
        <v>143</v>
      </c>
      <c r="BX36" s="2501">
        <f>BR72</f>
        <v>49</v>
      </c>
      <c r="BY36" s="2502">
        <f t="shared" si="9"/>
        <v>0.34265734265734266</v>
      </c>
      <c r="BZ36" s="2501">
        <f>K72+O72+S72+W72+AA72+AE72+AI72+AM72+AQ72+AU72+AY72+BC72+BG72+BK72+BO72</f>
        <v>4</v>
      </c>
      <c r="CA36" s="2502">
        <f t="shared" si="8"/>
        <v>8.1632653061224483E-2</v>
      </c>
      <c r="CB36" s="2502">
        <f t="shared" si="10"/>
        <v>2.7972027972027972E-2</v>
      </c>
    </row>
    <row r="37" spans="1:80" s="2485" customFormat="1" ht="13.9" customHeight="1" x14ac:dyDescent="0.25">
      <c r="A37" s="2483" t="s">
        <v>2357</v>
      </c>
      <c r="B37" s="2483" t="s">
        <v>35</v>
      </c>
      <c r="C37" s="2483" t="s">
        <v>1875</v>
      </c>
      <c r="D37" s="2483" t="s">
        <v>1186</v>
      </c>
      <c r="E37" s="2483" t="s">
        <v>277</v>
      </c>
      <c r="F37" s="2483" t="s">
        <v>6044</v>
      </c>
      <c r="G37" s="2483" t="s">
        <v>2358</v>
      </c>
      <c r="H37" s="2483" t="s">
        <v>2359</v>
      </c>
      <c r="I37" s="2483" t="s">
        <v>2360</v>
      </c>
      <c r="J37" s="2483" t="s">
        <v>1876</v>
      </c>
      <c r="K37" s="2483" t="s">
        <v>2358</v>
      </c>
      <c r="L37" s="2483" t="s">
        <v>2359</v>
      </c>
      <c r="M37" s="2483" t="s">
        <v>2360</v>
      </c>
      <c r="N37" s="2483" t="s">
        <v>1877</v>
      </c>
      <c r="O37" s="2483" t="s">
        <v>2358</v>
      </c>
      <c r="P37" s="2483" t="s">
        <v>2359</v>
      </c>
      <c r="Q37" s="2483" t="s">
        <v>2360</v>
      </c>
      <c r="R37" s="2483" t="s">
        <v>1878</v>
      </c>
      <c r="S37" s="2483" t="s">
        <v>2358</v>
      </c>
      <c r="T37" s="2483" t="s">
        <v>2359</v>
      </c>
      <c r="U37" s="2483" t="s">
        <v>2360</v>
      </c>
      <c r="V37" s="2483" t="s">
        <v>1879</v>
      </c>
      <c r="W37" s="2482" t="s">
        <v>2358</v>
      </c>
      <c r="X37" s="2482" t="s">
        <v>2359</v>
      </c>
      <c r="Y37" s="2482" t="s">
        <v>2360</v>
      </c>
      <c r="Z37" s="2483" t="s">
        <v>1880</v>
      </c>
      <c r="AA37" s="2483" t="s">
        <v>2358</v>
      </c>
      <c r="AB37" s="2483" t="s">
        <v>2359</v>
      </c>
      <c r="AC37" s="2483" t="s">
        <v>2360</v>
      </c>
      <c r="AD37" s="2483" t="s">
        <v>1881</v>
      </c>
      <c r="AE37" s="2482" t="s">
        <v>2358</v>
      </c>
      <c r="AF37" s="2482" t="s">
        <v>2359</v>
      </c>
      <c r="AG37" s="2482" t="s">
        <v>2360</v>
      </c>
      <c r="AH37" s="2483" t="s">
        <v>1882</v>
      </c>
      <c r="AI37" s="2482" t="s">
        <v>2358</v>
      </c>
      <c r="AJ37" s="2482" t="s">
        <v>2359</v>
      </c>
      <c r="AK37" s="2482" t="s">
        <v>2360</v>
      </c>
      <c r="AL37" s="2483" t="s">
        <v>1883</v>
      </c>
      <c r="AM37" s="2482" t="s">
        <v>2358</v>
      </c>
      <c r="AN37" s="2482" t="s">
        <v>2359</v>
      </c>
      <c r="AO37" s="2482" t="s">
        <v>2360</v>
      </c>
      <c r="AP37" s="2483" t="s">
        <v>1884</v>
      </c>
      <c r="AQ37" s="2482" t="s">
        <v>2358</v>
      </c>
      <c r="AR37" s="2482" t="s">
        <v>2359</v>
      </c>
      <c r="AS37" s="2482" t="s">
        <v>2360</v>
      </c>
      <c r="AT37" s="2482" t="s">
        <v>3459</v>
      </c>
      <c r="AU37" s="2482" t="s">
        <v>2358</v>
      </c>
      <c r="AV37" s="2482" t="s">
        <v>2359</v>
      </c>
      <c r="AW37" s="2482" t="s">
        <v>2360</v>
      </c>
      <c r="AX37" s="2482" t="s">
        <v>3458</v>
      </c>
      <c r="AY37" s="2482" t="s">
        <v>2358</v>
      </c>
      <c r="AZ37" s="2482" t="s">
        <v>2359</v>
      </c>
      <c r="BA37" s="2482" t="s">
        <v>2360</v>
      </c>
      <c r="BB37" s="2482" t="s">
        <v>3457</v>
      </c>
      <c r="BC37" s="2482" t="s">
        <v>2358</v>
      </c>
      <c r="BD37" s="2482" t="s">
        <v>2359</v>
      </c>
      <c r="BE37" s="2482" t="s">
        <v>2360</v>
      </c>
      <c r="BF37" s="2482" t="s">
        <v>3456</v>
      </c>
      <c r="BG37" s="2482" t="s">
        <v>2358</v>
      </c>
      <c r="BH37" s="2482" t="s">
        <v>2359</v>
      </c>
      <c r="BI37" s="2482" t="s">
        <v>2360</v>
      </c>
      <c r="BJ37" s="2482" t="s">
        <v>6045</v>
      </c>
      <c r="BK37" s="2482" t="s">
        <v>2358</v>
      </c>
      <c r="BL37" s="2482" t="s">
        <v>2359</v>
      </c>
      <c r="BM37" s="2482" t="s">
        <v>2360</v>
      </c>
      <c r="BN37" s="2482" t="s">
        <v>6046</v>
      </c>
      <c r="BO37" s="2482" t="s">
        <v>2358</v>
      </c>
      <c r="BP37" s="2482" t="s">
        <v>2359</v>
      </c>
      <c r="BQ37" s="2482" t="s">
        <v>2360</v>
      </c>
      <c r="BR37" s="2482" t="s">
        <v>2361</v>
      </c>
      <c r="BS37" s="2482" t="s">
        <v>2362</v>
      </c>
      <c r="BT37" s="2484" t="s">
        <v>1885</v>
      </c>
      <c r="BV37" s="2501" t="s">
        <v>6035</v>
      </c>
      <c r="BW37" s="2501">
        <f>BS79</f>
        <v>114</v>
      </c>
      <c r="BX37" s="2501">
        <f>BR79</f>
        <v>6</v>
      </c>
      <c r="BY37" s="2502">
        <f t="shared" si="9"/>
        <v>5.2631578947368418E-2</v>
      </c>
      <c r="BZ37" s="2501">
        <f>K79+O79+S79+W79+AA79+AE79+AI79+AM79+AQ79+AU79+AY79+BC79+BG79+BK79+BO79</f>
        <v>0</v>
      </c>
      <c r="CA37" s="2502">
        <f t="shared" si="8"/>
        <v>0</v>
      </c>
      <c r="CB37" s="2502">
        <f t="shared" si="10"/>
        <v>0</v>
      </c>
    </row>
    <row r="38" spans="1:80" ht="13.9" customHeight="1" x14ac:dyDescent="0.25">
      <c r="A38" s="2729" t="s">
        <v>2353</v>
      </c>
      <c r="B38" s="2490" t="s">
        <v>690</v>
      </c>
      <c r="C38" s="2486">
        <f>J38+N38+R38+V38+Z38+AD38+AH38+AL38+AP38</f>
        <v>7</v>
      </c>
      <c r="D38" s="2487">
        <v>3</v>
      </c>
      <c r="E38" s="2487">
        <v>4</v>
      </c>
      <c r="F38" s="2487"/>
      <c r="G38" s="2487"/>
      <c r="H38" s="2487"/>
      <c r="I38" s="2487"/>
      <c r="J38" s="2488"/>
      <c r="K38" s="2487"/>
      <c r="L38" s="2487"/>
      <c r="M38" s="2487"/>
      <c r="N38" s="2488">
        <v>1</v>
      </c>
      <c r="O38" s="2487">
        <v>1</v>
      </c>
      <c r="P38" s="2487"/>
      <c r="Q38" s="2487"/>
      <c r="R38" s="2488"/>
      <c r="S38" s="2487"/>
      <c r="T38" s="2487"/>
      <c r="U38" s="2487"/>
      <c r="V38" s="2488">
        <v>3</v>
      </c>
      <c r="W38" s="2487">
        <v>3</v>
      </c>
      <c r="X38" s="2487"/>
      <c r="Y38" s="2487"/>
      <c r="Z38" s="2487"/>
      <c r="AA38" s="2487"/>
      <c r="AB38" s="2487"/>
      <c r="AC38" s="2487"/>
      <c r="AD38" s="2487"/>
      <c r="AE38" s="2487"/>
      <c r="AF38" s="2487"/>
      <c r="AG38" s="2487"/>
      <c r="AH38" s="2488">
        <v>2</v>
      </c>
      <c r="AI38" s="2487">
        <v>1</v>
      </c>
      <c r="AJ38" s="2487">
        <v>1</v>
      </c>
      <c r="AK38" s="2487"/>
      <c r="AL38" s="2488">
        <v>1</v>
      </c>
      <c r="AM38" s="2487"/>
      <c r="AN38" s="2487">
        <v>1</v>
      </c>
      <c r="AO38" s="2487"/>
      <c r="AP38" s="2487"/>
      <c r="AQ38" s="2487"/>
      <c r="AR38" s="2487"/>
      <c r="AS38" s="2487"/>
      <c r="AT38" s="2487"/>
      <c r="AU38" s="2487"/>
      <c r="AV38" s="2487"/>
      <c r="AW38" s="2487"/>
      <c r="AX38" s="2488"/>
      <c r="AY38" s="2487"/>
      <c r="AZ38" s="2487"/>
      <c r="BA38" s="2487"/>
      <c r="BB38" s="2487"/>
      <c r="BC38" s="2487"/>
      <c r="BD38" s="2487"/>
      <c r="BE38" s="2487"/>
      <c r="BF38" s="2487"/>
      <c r="BG38" s="2487"/>
      <c r="BH38" s="2487"/>
      <c r="BI38" s="2487"/>
      <c r="BJ38" s="2487"/>
      <c r="BK38" s="2487"/>
      <c r="BL38" s="2487"/>
      <c r="BM38" s="2487"/>
      <c r="BN38" s="2487"/>
      <c r="BO38" s="2487"/>
      <c r="BP38" s="2487"/>
      <c r="BQ38" s="2487"/>
      <c r="BR38" s="2491">
        <f>C38</f>
        <v>7</v>
      </c>
      <c r="BS38" s="2491">
        <v>21</v>
      </c>
      <c r="BT38" s="2505">
        <f>C38/BS38</f>
        <v>0.33333333333333331</v>
      </c>
      <c r="BV38" s="2501" t="s">
        <v>6036</v>
      </c>
      <c r="BW38" s="2501">
        <f>BS88</f>
        <v>188</v>
      </c>
      <c r="BX38" s="2501">
        <f>BR88</f>
        <v>25</v>
      </c>
      <c r="BY38" s="2502">
        <f t="shared" si="9"/>
        <v>0.13297872340425532</v>
      </c>
      <c r="BZ38" s="2501">
        <f>K88+O88+S88+W88+AA88+AE88+AI88+AM88+AQ88+AU88+AY88+BC88+BG88+BK88+BO88</f>
        <v>0</v>
      </c>
      <c r="CA38" s="2502">
        <f t="shared" si="8"/>
        <v>0</v>
      </c>
      <c r="CB38" s="2502">
        <f t="shared" si="10"/>
        <v>0</v>
      </c>
    </row>
    <row r="39" spans="1:80" ht="13.9" customHeight="1" x14ac:dyDescent="0.25">
      <c r="A39" s="2730"/>
      <c r="B39" s="2490" t="s">
        <v>692</v>
      </c>
      <c r="C39" s="2486">
        <f>J39+N39+R39+V39+Z39+AD39+AH39+AL39+AP39+AT39+AX39</f>
        <v>11</v>
      </c>
      <c r="D39" s="2487">
        <v>5</v>
      </c>
      <c r="E39" s="2487">
        <v>6</v>
      </c>
      <c r="F39" s="2487"/>
      <c r="G39" s="2487"/>
      <c r="H39" s="2487"/>
      <c r="I39" s="2487"/>
      <c r="J39" s="2488">
        <v>3</v>
      </c>
      <c r="K39" s="2487">
        <v>3</v>
      </c>
      <c r="L39" s="2487"/>
      <c r="M39" s="2487"/>
      <c r="N39" s="2488">
        <v>3</v>
      </c>
      <c r="O39" s="2487">
        <v>2</v>
      </c>
      <c r="P39" s="2487">
        <v>1</v>
      </c>
      <c r="Q39" s="2487"/>
      <c r="R39" s="2488">
        <v>2</v>
      </c>
      <c r="S39" s="2487">
        <v>2</v>
      </c>
      <c r="T39" s="2487"/>
      <c r="U39" s="2487"/>
      <c r="V39" s="2488">
        <v>2</v>
      </c>
      <c r="W39" s="2487"/>
      <c r="X39" s="2487">
        <v>2</v>
      </c>
      <c r="Y39" s="2487"/>
      <c r="Z39" s="2487"/>
      <c r="AA39" s="2487"/>
      <c r="AB39" s="2487"/>
      <c r="AC39" s="2487"/>
      <c r="AD39" s="2487"/>
      <c r="AE39" s="2487"/>
      <c r="AF39" s="2487"/>
      <c r="AG39" s="2487"/>
      <c r="AH39" s="2488"/>
      <c r="AI39" s="2487"/>
      <c r="AJ39" s="2487"/>
      <c r="AK39" s="2487"/>
      <c r="AL39" s="2488"/>
      <c r="AM39" s="2487"/>
      <c r="AN39" s="2487"/>
      <c r="AO39" s="2487"/>
      <c r="AP39" s="2487"/>
      <c r="AQ39" s="2487"/>
      <c r="AR39" s="2487"/>
      <c r="AS39" s="2487"/>
      <c r="AT39" s="2487"/>
      <c r="AU39" s="2487"/>
      <c r="AV39" s="2487"/>
      <c r="AW39" s="2487"/>
      <c r="AX39" s="2488">
        <v>1</v>
      </c>
      <c r="AY39" s="2487"/>
      <c r="AZ39" s="2487"/>
      <c r="BA39" s="2487">
        <v>1</v>
      </c>
      <c r="BB39" s="2487"/>
      <c r="BC39" s="2487"/>
      <c r="BD39" s="2487"/>
      <c r="BE39" s="2487"/>
      <c r="BF39" s="2487"/>
      <c r="BG39" s="2487"/>
      <c r="BH39" s="2487"/>
      <c r="BI39" s="2487"/>
      <c r="BJ39" s="2487"/>
      <c r="BK39" s="2487"/>
      <c r="BL39" s="2487"/>
      <c r="BM39" s="2487"/>
      <c r="BN39" s="2487"/>
      <c r="BO39" s="2487"/>
      <c r="BP39" s="2487"/>
      <c r="BQ39" s="2487"/>
      <c r="BR39" s="2491">
        <f>C39</f>
        <v>11</v>
      </c>
      <c r="BS39" s="2491">
        <v>30</v>
      </c>
      <c r="BT39" s="2505">
        <f>C39/BS39</f>
        <v>0.36666666666666664</v>
      </c>
    </row>
    <row r="40" spans="1:80" ht="13.9" customHeight="1" x14ac:dyDescent="0.25">
      <c r="A40" s="2739" t="s">
        <v>579</v>
      </c>
      <c r="B40" s="2739"/>
      <c r="C40" s="2491">
        <f>SUM(C38:C39)</f>
        <v>18</v>
      </c>
      <c r="D40" s="2494">
        <f>SUM(D38:D39)</f>
        <v>8</v>
      </c>
      <c r="E40" s="2494">
        <f>SUM(E38:E39)</f>
        <v>10</v>
      </c>
      <c r="F40" s="2494"/>
      <c r="G40" s="2494"/>
      <c r="H40" s="2494"/>
      <c r="I40" s="2494"/>
      <c r="J40" s="2491">
        <f>SUM(J38:J39)</f>
        <v>3</v>
      </c>
      <c r="K40" s="2494">
        <f>SUM(K38:K39)</f>
        <v>3</v>
      </c>
      <c r="L40" s="2494"/>
      <c r="M40" s="2494"/>
      <c r="N40" s="2491">
        <f>SUM(N38:N39)</f>
        <v>4</v>
      </c>
      <c r="O40" s="2494">
        <f>SUM(O38:O39)</f>
        <v>3</v>
      </c>
      <c r="P40" s="2494">
        <f>SUM(P38:P39)</f>
        <v>1</v>
      </c>
      <c r="Q40" s="2494"/>
      <c r="R40" s="2494">
        <f>SUM(R39)</f>
        <v>2</v>
      </c>
      <c r="S40" s="2494">
        <f>SUM(S39)</f>
        <v>2</v>
      </c>
      <c r="T40" s="2494"/>
      <c r="U40" s="2494"/>
      <c r="V40" s="2491">
        <f>SUM(V38:V39)</f>
        <v>5</v>
      </c>
      <c r="W40" s="2494">
        <f>SUM(W38:W39)</f>
        <v>3</v>
      </c>
      <c r="X40" s="2494">
        <f>SUM(X38:X39)</f>
        <v>2</v>
      </c>
      <c r="Y40" s="2494"/>
      <c r="Z40" s="2494"/>
      <c r="AA40" s="2494"/>
      <c r="AB40" s="2494"/>
      <c r="AC40" s="2494"/>
      <c r="AD40" s="2494"/>
      <c r="AE40" s="2494"/>
      <c r="AF40" s="2494"/>
      <c r="AG40" s="2494"/>
      <c r="AH40" s="2491">
        <f>SUM(AH38:AH39)</f>
        <v>2</v>
      </c>
      <c r="AI40" s="2494">
        <f>SUM(AI38:AI39)</f>
        <v>1</v>
      </c>
      <c r="AJ40" s="2494">
        <f>SUM(AJ38:AJ39)</f>
        <v>1</v>
      </c>
      <c r="AK40" s="2494"/>
      <c r="AL40" s="2491">
        <f>SUM(AL38:AL39)</f>
        <v>1</v>
      </c>
      <c r="AM40" s="2494"/>
      <c r="AN40" s="2494">
        <f>SUM(AN38:AN39)</f>
        <v>1</v>
      </c>
      <c r="AO40" s="2494"/>
      <c r="AP40" s="2494"/>
      <c r="AQ40" s="2494"/>
      <c r="AR40" s="2494"/>
      <c r="AS40" s="2494"/>
      <c r="AT40" s="2494"/>
      <c r="AU40" s="2494"/>
      <c r="AV40" s="2494"/>
      <c r="AW40" s="2494"/>
      <c r="AX40" s="2491">
        <f>SUM(AX38:AX39)</f>
        <v>1</v>
      </c>
      <c r="AY40" s="2494"/>
      <c r="AZ40" s="2494"/>
      <c r="BA40" s="2494">
        <f>SUM(BA38:BA39)</f>
        <v>1</v>
      </c>
      <c r="BB40" s="2494"/>
      <c r="BC40" s="2494"/>
      <c r="BD40" s="2494"/>
      <c r="BE40" s="2494"/>
      <c r="BF40" s="2494"/>
      <c r="BG40" s="2494"/>
      <c r="BH40" s="2494"/>
      <c r="BI40" s="2494"/>
      <c r="BJ40" s="2494"/>
      <c r="BK40" s="2494"/>
      <c r="BL40" s="2494"/>
      <c r="BM40" s="2494"/>
      <c r="BN40" s="2494"/>
      <c r="BO40" s="2494"/>
      <c r="BP40" s="2494"/>
      <c r="BQ40" s="2494"/>
      <c r="BR40" s="2491">
        <f>SUM(BR38:BR39)</f>
        <v>18</v>
      </c>
      <c r="BS40" s="2491">
        <f>SUM(BS38:BS39)</f>
        <v>51</v>
      </c>
      <c r="BT40" s="2495">
        <f>C40/BS40</f>
        <v>0.35294117647058826</v>
      </c>
      <c r="BX40" s="2508"/>
      <c r="BY40" s="2508"/>
      <c r="BZ40" s="2508"/>
    </row>
    <row r="41" spans="1:80" ht="13.9" customHeight="1" x14ac:dyDescent="0.25">
      <c r="A41" s="2496"/>
      <c r="B41" s="2496"/>
      <c r="C41" s="2496"/>
      <c r="D41" s="2496"/>
      <c r="E41" s="2496"/>
      <c r="F41" s="2496"/>
      <c r="G41" s="2496"/>
      <c r="H41" s="2496"/>
      <c r="I41" s="2496"/>
      <c r="J41" s="2496"/>
      <c r="K41" s="2496"/>
      <c r="L41" s="2504"/>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6"/>
      <c r="AK41" s="2496"/>
      <c r="AL41" s="2496"/>
      <c r="AM41" s="2496"/>
      <c r="AN41" s="2496"/>
      <c r="AO41" s="2496"/>
      <c r="AP41" s="2496"/>
      <c r="AQ41" s="2496"/>
      <c r="AR41" s="2496"/>
      <c r="AS41" s="2496"/>
      <c r="AT41" s="2496"/>
      <c r="AU41" s="2496"/>
      <c r="AV41" s="2496"/>
      <c r="AW41" s="2496"/>
      <c r="AX41" s="2496"/>
      <c r="AY41" s="2496"/>
      <c r="AZ41" s="2496"/>
      <c r="BA41" s="2496"/>
      <c r="BB41" s="2496"/>
      <c r="BC41" s="2496"/>
      <c r="BD41" s="2496"/>
      <c r="BE41" s="2496"/>
      <c r="BF41" s="2496"/>
      <c r="BG41" s="2496"/>
      <c r="BH41" s="2496"/>
      <c r="BI41" s="2496"/>
      <c r="BJ41" s="2496"/>
      <c r="BK41" s="2496"/>
      <c r="BL41" s="2496"/>
      <c r="BM41" s="2496"/>
      <c r="BN41" s="2496"/>
      <c r="BO41" s="2496"/>
      <c r="BP41" s="2496"/>
      <c r="BQ41" s="2496"/>
      <c r="BR41" s="2496"/>
      <c r="BS41" s="2496"/>
      <c r="BT41" s="2496"/>
      <c r="BV41" s="2485"/>
      <c r="BW41" s="2485"/>
      <c r="BX41" s="2508"/>
      <c r="BY41" s="2508"/>
      <c r="BZ41" s="2509"/>
    </row>
    <row r="42" spans="1:80" s="2485" customFormat="1" x14ac:dyDescent="0.25">
      <c r="A42" s="2483" t="s">
        <v>2357</v>
      </c>
      <c r="B42" s="2483" t="s">
        <v>35</v>
      </c>
      <c r="C42" s="2483" t="s">
        <v>1875</v>
      </c>
      <c r="D42" s="2483" t="s">
        <v>1186</v>
      </c>
      <c r="E42" s="2483" t="s">
        <v>277</v>
      </c>
      <c r="F42" s="2483" t="s">
        <v>6044</v>
      </c>
      <c r="G42" s="2483" t="s">
        <v>2358</v>
      </c>
      <c r="H42" s="2483" t="s">
        <v>2359</v>
      </c>
      <c r="I42" s="2483" t="s">
        <v>2360</v>
      </c>
      <c r="J42" s="2483" t="s">
        <v>1876</v>
      </c>
      <c r="K42" s="2483" t="s">
        <v>2358</v>
      </c>
      <c r="L42" s="2483" t="s">
        <v>2359</v>
      </c>
      <c r="M42" s="2483" t="s">
        <v>2360</v>
      </c>
      <c r="N42" s="2483" t="s">
        <v>1877</v>
      </c>
      <c r="O42" s="2483" t="s">
        <v>2358</v>
      </c>
      <c r="P42" s="2483" t="s">
        <v>2359</v>
      </c>
      <c r="Q42" s="2483" t="s">
        <v>2360</v>
      </c>
      <c r="R42" s="2483" t="s">
        <v>1878</v>
      </c>
      <c r="S42" s="2483" t="s">
        <v>2358</v>
      </c>
      <c r="T42" s="2483" t="s">
        <v>2359</v>
      </c>
      <c r="U42" s="2483" t="s">
        <v>2360</v>
      </c>
      <c r="V42" s="2483" t="s">
        <v>1879</v>
      </c>
      <c r="W42" s="2482" t="s">
        <v>2358</v>
      </c>
      <c r="X42" s="2482" t="s">
        <v>2359</v>
      </c>
      <c r="Y42" s="2482" t="s">
        <v>2360</v>
      </c>
      <c r="Z42" s="2483" t="s">
        <v>1880</v>
      </c>
      <c r="AA42" s="2483" t="s">
        <v>2358</v>
      </c>
      <c r="AB42" s="2483" t="s">
        <v>2359</v>
      </c>
      <c r="AC42" s="2483" t="s">
        <v>2360</v>
      </c>
      <c r="AD42" s="2483" t="s">
        <v>1881</v>
      </c>
      <c r="AE42" s="2482" t="s">
        <v>2358</v>
      </c>
      <c r="AF42" s="2482" t="s">
        <v>2359</v>
      </c>
      <c r="AG42" s="2482" t="s">
        <v>2360</v>
      </c>
      <c r="AH42" s="2483" t="s">
        <v>1882</v>
      </c>
      <c r="AI42" s="2482" t="s">
        <v>2358</v>
      </c>
      <c r="AJ42" s="2482" t="s">
        <v>2359</v>
      </c>
      <c r="AK42" s="2482" t="s">
        <v>2360</v>
      </c>
      <c r="AL42" s="2483" t="s">
        <v>1883</v>
      </c>
      <c r="AM42" s="2482" t="s">
        <v>2358</v>
      </c>
      <c r="AN42" s="2482" t="s">
        <v>2359</v>
      </c>
      <c r="AO42" s="2482" t="s">
        <v>2360</v>
      </c>
      <c r="AP42" s="2483" t="s">
        <v>1884</v>
      </c>
      <c r="AQ42" s="2482" t="s">
        <v>2358</v>
      </c>
      <c r="AR42" s="2482" t="s">
        <v>2359</v>
      </c>
      <c r="AS42" s="2482" t="s">
        <v>2360</v>
      </c>
      <c r="AT42" s="2482" t="s">
        <v>3459</v>
      </c>
      <c r="AU42" s="2482" t="s">
        <v>2358</v>
      </c>
      <c r="AV42" s="2482" t="s">
        <v>2359</v>
      </c>
      <c r="AW42" s="2482" t="s">
        <v>2360</v>
      </c>
      <c r="AX42" s="2482" t="s">
        <v>3458</v>
      </c>
      <c r="AY42" s="2482" t="s">
        <v>2358</v>
      </c>
      <c r="AZ42" s="2482" t="s">
        <v>2359</v>
      </c>
      <c r="BA42" s="2482" t="s">
        <v>2360</v>
      </c>
      <c r="BB42" s="2482" t="s">
        <v>3457</v>
      </c>
      <c r="BC42" s="2482" t="s">
        <v>2358</v>
      </c>
      <c r="BD42" s="2482" t="s">
        <v>2359</v>
      </c>
      <c r="BE42" s="2482" t="s">
        <v>2360</v>
      </c>
      <c r="BF42" s="2482" t="s">
        <v>3456</v>
      </c>
      <c r="BG42" s="2482" t="s">
        <v>2358</v>
      </c>
      <c r="BH42" s="2482" t="s">
        <v>2359</v>
      </c>
      <c r="BI42" s="2482" t="s">
        <v>2360</v>
      </c>
      <c r="BJ42" s="2482" t="s">
        <v>6045</v>
      </c>
      <c r="BK42" s="2482" t="s">
        <v>2358</v>
      </c>
      <c r="BL42" s="2482" t="s">
        <v>2359</v>
      </c>
      <c r="BM42" s="2482" t="s">
        <v>2360</v>
      </c>
      <c r="BN42" s="2482" t="s">
        <v>6046</v>
      </c>
      <c r="BO42" s="2482" t="s">
        <v>2358</v>
      </c>
      <c r="BP42" s="2482" t="s">
        <v>2359</v>
      </c>
      <c r="BQ42" s="2482" t="s">
        <v>2360</v>
      </c>
      <c r="BR42" s="2482" t="s">
        <v>2361</v>
      </c>
      <c r="BS42" s="2482" t="s">
        <v>2362</v>
      </c>
      <c r="BT42" s="2484" t="s">
        <v>1885</v>
      </c>
      <c r="BV42" s="2478"/>
      <c r="BW42" s="2478"/>
      <c r="BX42" s="2478"/>
      <c r="BY42" s="2478"/>
      <c r="BZ42" s="2478"/>
    </row>
    <row r="43" spans="1:80" ht="13.9" customHeight="1" x14ac:dyDescent="0.25">
      <c r="A43" s="2729" t="s">
        <v>2354</v>
      </c>
      <c r="B43" s="2490" t="s">
        <v>690</v>
      </c>
      <c r="C43" s="2486">
        <f>J43+N43+R43+V43+Z43+AD43+AH43+AL43+AP43</f>
        <v>8</v>
      </c>
      <c r="D43" s="2487">
        <v>4</v>
      </c>
      <c r="E43" s="2487">
        <v>4</v>
      </c>
      <c r="F43" s="2487"/>
      <c r="G43" s="2487"/>
      <c r="H43" s="2487"/>
      <c r="I43" s="2487"/>
      <c r="J43" s="2488"/>
      <c r="K43" s="2487"/>
      <c r="L43" s="2487"/>
      <c r="M43" s="2487"/>
      <c r="N43" s="2488">
        <v>1</v>
      </c>
      <c r="O43" s="2487">
        <v>1</v>
      </c>
      <c r="P43" s="2487"/>
      <c r="Q43" s="2487"/>
      <c r="R43" s="2488">
        <v>4</v>
      </c>
      <c r="S43" s="2487">
        <v>2</v>
      </c>
      <c r="T43" s="2487">
        <v>1</v>
      </c>
      <c r="U43" s="2487">
        <v>1</v>
      </c>
      <c r="V43" s="2488">
        <v>1</v>
      </c>
      <c r="W43" s="2487"/>
      <c r="X43" s="2487">
        <v>1</v>
      </c>
      <c r="Y43" s="2487"/>
      <c r="Z43" s="2488">
        <v>2</v>
      </c>
      <c r="AA43" s="2487">
        <v>2</v>
      </c>
      <c r="AB43" s="2487"/>
      <c r="AC43" s="2487"/>
      <c r="AD43" s="2487"/>
      <c r="AE43" s="2487"/>
      <c r="AF43" s="2487"/>
      <c r="AG43" s="2487"/>
      <c r="AH43" s="2488"/>
      <c r="AI43" s="2487"/>
      <c r="AJ43" s="2487"/>
      <c r="AK43" s="2487"/>
      <c r="AL43" s="2487"/>
      <c r="AM43" s="2487"/>
      <c r="AN43" s="2487"/>
      <c r="AO43" s="2487"/>
      <c r="AP43" s="2488"/>
      <c r="AQ43" s="2487"/>
      <c r="AR43" s="2487"/>
      <c r="AS43" s="2487"/>
      <c r="AT43" s="2487"/>
      <c r="AU43" s="2487"/>
      <c r="AV43" s="2487"/>
      <c r="AW43" s="2487"/>
      <c r="AX43" s="2487"/>
      <c r="AY43" s="2487"/>
      <c r="AZ43" s="2487"/>
      <c r="BA43" s="2487"/>
      <c r="BB43" s="2487"/>
      <c r="BC43" s="2487"/>
      <c r="BD43" s="2487"/>
      <c r="BE43" s="2487"/>
      <c r="BF43" s="2487"/>
      <c r="BG43" s="2487"/>
      <c r="BH43" s="2487"/>
      <c r="BI43" s="2487"/>
      <c r="BJ43" s="2487"/>
      <c r="BK43" s="2487"/>
      <c r="BL43" s="2487"/>
      <c r="BM43" s="2487"/>
      <c r="BN43" s="2487"/>
      <c r="BO43" s="2487"/>
      <c r="BP43" s="2487"/>
      <c r="BQ43" s="2487"/>
      <c r="BR43" s="2491">
        <f>C43</f>
        <v>8</v>
      </c>
      <c r="BS43" s="2491">
        <v>28</v>
      </c>
      <c r="BT43" s="2505">
        <f>C43/BS43</f>
        <v>0.2857142857142857</v>
      </c>
    </row>
    <row r="44" spans="1:80" ht="13.9" customHeight="1" x14ac:dyDescent="0.25">
      <c r="A44" s="2730"/>
      <c r="B44" s="2490" t="s">
        <v>225</v>
      </c>
      <c r="C44" s="2486">
        <f>J44+N44+R44+V44+Z44+AD44+AH44+AL44+AP44</f>
        <v>12</v>
      </c>
      <c r="D44" s="2487">
        <v>6</v>
      </c>
      <c r="E44" s="2487">
        <v>6</v>
      </c>
      <c r="F44" s="2487"/>
      <c r="G44" s="2487"/>
      <c r="H44" s="2487"/>
      <c r="I44" s="2487"/>
      <c r="J44" s="2488">
        <v>8</v>
      </c>
      <c r="K44" s="2487">
        <v>8</v>
      </c>
      <c r="L44" s="2487"/>
      <c r="M44" s="2487"/>
      <c r="N44" s="2488">
        <v>2</v>
      </c>
      <c r="O44" s="2487">
        <v>2</v>
      </c>
      <c r="P44" s="2487"/>
      <c r="Q44" s="2487"/>
      <c r="R44" s="2488">
        <v>2</v>
      </c>
      <c r="S44" s="2487">
        <v>2</v>
      </c>
      <c r="T44" s="2487"/>
      <c r="U44" s="2487"/>
      <c r="V44" s="2488"/>
      <c r="W44" s="2487"/>
      <c r="X44" s="2487"/>
      <c r="Y44" s="2487"/>
      <c r="Z44" s="2488"/>
      <c r="AA44" s="2487"/>
      <c r="AB44" s="2487"/>
      <c r="AC44" s="2487"/>
      <c r="AD44" s="2487"/>
      <c r="AE44" s="2487"/>
      <c r="AF44" s="2487"/>
      <c r="AG44" s="2487"/>
      <c r="AH44" s="2488"/>
      <c r="AI44" s="2487"/>
      <c r="AJ44" s="2487"/>
      <c r="AK44" s="2487"/>
      <c r="AL44" s="2487"/>
      <c r="AM44" s="2487"/>
      <c r="AN44" s="2487"/>
      <c r="AO44" s="2487"/>
      <c r="AP44" s="2488"/>
      <c r="AQ44" s="2487"/>
      <c r="AR44" s="2487"/>
      <c r="AS44" s="2487"/>
      <c r="AT44" s="2487"/>
      <c r="AU44" s="2487"/>
      <c r="AV44" s="2487"/>
      <c r="AW44" s="2487"/>
      <c r="AX44" s="2487"/>
      <c r="AY44" s="2487"/>
      <c r="AZ44" s="2487"/>
      <c r="BA44" s="2487"/>
      <c r="BB44" s="2487"/>
      <c r="BC44" s="2487"/>
      <c r="BD44" s="2487"/>
      <c r="BE44" s="2487"/>
      <c r="BF44" s="2487"/>
      <c r="BG44" s="2487"/>
      <c r="BH44" s="2487"/>
      <c r="BI44" s="2487"/>
      <c r="BJ44" s="2487"/>
      <c r="BK44" s="2487"/>
      <c r="BL44" s="2487"/>
      <c r="BM44" s="2487"/>
      <c r="BN44" s="2487"/>
      <c r="BO44" s="2487"/>
      <c r="BP44" s="2487"/>
      <c r="BQ44" s="2487"/>
      <c r="BR44" s="2491">
        <f t="shared" ref="BR44:BR46" si="14">C44</f>
        <v>12</v>
      </c>
      <c r="BS44" s="2491">
        <v>30</v>
      </c>
      <c r="BT44" s="2505">
        <f>C44/BS44</f>
        <v>0.4</v>
      </c>
    </row>
    <row r="45" spans="1:80" ht="13.9" customHeight="1" x14ac:dyDescent="0.25">
      <c r="A45" s="2730"/>
      <c r="B45" s="2490" t="s">
        <v>692</v>
      </c>
      <c r="C45" s="2486">
        <f>J45+N45+R45+V45+Z45+AD45+AH45+AL45+AP45</f>
        <v>8</v>
      </c>
      <c r="D45" s="2487">
        <v>2</v>
      </c>
      <c r="E45" s="2487">
        <v>6</v>
      </c>
      <c r="F45" s="2487"/>
      <c r="G45" s="2487"/>
      <c r="H45" s="2487"/>
      <c r="I45" s="2487"/>
      <c r="J45" s="2488">
        <v>1</v>
      </c>
      <c r="K45" s="2487">
        <v>1</v>
      </c>
      <c r="L45" s="2487"/>
      <c r="M45" s="2487"/>
      <c r="N45" s="2488">
        <v>2</v>
      </c>
      <c r="O45" s="2487">
        <v>2</v>
      </c>
      <c r="P45" s="2487"/>
      <c r="Q45" s="2487"/>
      <c r="R45" s="2488">
        <v>1</v>
      </c>
      <c r="S45" s="2487">
        <v>1</v>
      </c>
      <c r="T45" s="2487"/>
      <c r="U45" s="2487"/>
      <c r="V45" s="2488">
        <v>1</v>
      </c>
      <c r="W45" s="2487"/>
      <c r="X45" s="2487">
        <v>1</v>
      </c>
      <c r="Y45" s="2487"/>
      <c r="Z45" s="2488"/>
      <c r="AA45" s="2487"/>
      <c r="AB45" s="2487"/>
      <c r="AC45" s="2487"/>
      <c r="AD45" s="2487"/>
      <c r="AE45" s="2487"/>
      <c r="AF45" s="2487"/>
      <c r="AG45" s="2487"/>
      <c r="AH45" s="2488">
        <v>2</v>
      </c>
      <c r="AI45" s="2487"/>
      <c r="AJ45" s="2487">
        <v>2</v>
      </c>
      <c r="AK45" s="2487"/>
      <c r="AL45" s="2487"/>
      <c r="AM45" s="2487"/>
      <c r="AN45" s="2487"/>
      <c r="AO45" s="2487"/>
      <c r="AP45" s="2488">
        <v>1</v>
      </c>
      <c r="AQ45" s="2487"/>
      <c r="AR45" s="2487"/>
      <c r="AS45" s="2487">
        <v>1</v>
      </c>
      <c r="AT45" s="2487"/>
      <c r="AU45" s="2487"/>
      <c r="AV45" s="2487"/>
      <c r="AW45" s="2487"/>
      <c r="AX45" s="2487"/>
      <c r="AY45" s="2487"/>
      <c r="AZ45" s="2487"/>
      <c r="BA45" s="2487"/>
      <c r="BB45" s="2487"/>
      <c r="BC45" s="2487"/>
      <c r="BD45" s="2487"/>
      <c r="BE45" s="2487"/>
      <c r="BF45" s="2487"/>
      <c r="BG45" s="2487"/>
      <c r="BH45" s="2487"/>
      <c r="BI45" s="2487"/>
      <c r="BJ45" s="2487"/>
      <c r="BK45" s="2487"/>
      <c r="BL45" s="2487"/>
      <c r="BM45" s="2487"/>
      <c r="BN45" s="2487"/>
      <c r="BO45" s="2487"/>
      <c r="BP45" s="2487"/>
      <c r="BQ45" s="2487"/>
      <c r="BR45" s="2491">
        <f t="shared" si="14"/>
        <v>8</v>
      </c>
      <c r="BS45" s="2491">
        <v>17</v>
      </c>
      <c r="BT45" s="2505">
        <f>C45/BS45</f>
        <v>0.47058823529411764</v>
      </c>
    </row>
    <row r="46" spans="1:80" ht="13.9" customHeight="1" x14ac:dyDescent="0.25">
      <c r="A46" s="2731"/>
      <c r="B46" s="2490" t="s">
        <v>691</v>
      </c>
      <c r="C46" s="2486">
        <f>J46+N46+R46+V46+Z46+AD46+AH46+AL46+AP46</f>
        <v>8</v>
      </c>
      <c r="D46" s="2487">
        <v>4</v>
      </c>
      <c r="E46" s="2487">
        <v>4</v>
      </c>
      <c r="F46" s="2487"/>
      <c r="G46" s="2487"/>
      <c r="H46" s="2487"/>
      <c r="I46" s="2487"/>
      <c r="J46" s="2488">
        <v>2</v>
      </c>
      <c r="K46" s="2487">
        <v>2</v>
      </c>
      <c r="L46" s="2487"/>
      <c r="M46" s="2487"/>
      <c r="N46" s="2488">
        <v>2</v>
      </c>
      <c r="O46" s="2487">
        <v>2</v>
      </c>
      <c r="P46" s="2487"/>
      <c r="Q46" s="2487"/>
      <c r="R46" s="2488">
        <v>2</v>
      </c>
      <c r="S46" s="2487">
        <v>1</v>
      </c>
      <c r="T46" s="2487">
        <v>1</v>
      </c>
      <c r="U46" s="2487"/>
      <c r="V46" s="2488">
        <v>2</v>
      </c>
      <c r="W46" s="2487">
        <v>2</v>
      </c>
      <c r="X46" s="2487"/>
      <c r="Y46" s="2487"/>
      <c r="Z46" s="2488"/>
      <c r="AA46" s="2487"/>
      <c r="AB46" s="2487"/>
      <c r="AC46" s="2487"/>
      <c r="AD46" s="2487"/>
      <c r="AE46" s="2487"/>
      <c r="AF46" s="2487"/>
      <c r="AG46" s="2487"/>
      <c r="AH46" s="2488"/>
      <c r="AI46" s="2487"/>
      <c r="AJ46" s="2487"/>
      <c r="AK46" s="2487"/>
      <c r="AL46" s="2487"/>
      <c r="AM46" s="2487"/>
      <c r="AN46" s="2487"/>
      <c r="AO46" s="2487"/>
      <c r="AP46" s="2488"/>
      <c r="AQ46" s="2487"/>
      <c r="AR46" s="2487"/>
      <c r="AS46" s="2487"/>
      <c r="AT46" s="2487"/>
      <c r="AU46" s="2487"/>
      <c r="AV46" s="2487"/>
      <c r="AW46" s="2487"/>
      <c r="AX46" s="2487"/>
      <c r="AY46" s="2487"/>
      <c r="AZ46" s="2487"/>
      <c r="BA46" s="2487"/>
      <c r="BB46" s="2487"/>
      <c r="BC46" s="2487"/>
      <c r="BD46" s="2487"/>
      <c r="BE46" s="2487"/>
      <c r="BF46" s="2487"/>
      <c r="BG46" s="2487"/>
      <c r="BH46" s="2487"/>
      <c r="BI46" s="2487"/>
      <c r="BJ46" s="2487"/>
      <c r="BK46" s="2487"/>
      <c r="BL46" s="2487"/>
      <c r="BM46" s="2487"/>
      <c r="BN46" s="2487"/>
      <c r="BO46" s="2487"/>
      <c r="BP46" s="2487"/>
      <c r="BQ46" s="2487"/>
      <c r="BR46" s="2491">
        <f t="shared" si="14"/>
        <v>8</v>
      </c>
      <c r="BS46" s="2491">
        <v>18</v>
      </c>
      <c r="BT46" s="2505">
        <f>C46/BS46</f>
        <v>0.44444444444444442</v>
      </c>
    </row>
    <row r="47" spans="1:80" ht="13.9" customHeight="1" x14ac:dyDescent="0.25">
      <c r="A47" s="2739" t="s">
        <v>579</v>
      </c>
      <c r="B47" s="2739"/>
      <c r="C47" s="2491">
        <f t="shared" ref="C47:N47" si="15">SUM(C43:C46)</f>
        <v>36</v>
      </c>
      <c r="D47" s="2494">
        <f t="shared" si="15"/>
        <v>16</v>
      </c>
      <c r="E47" s="2494">
        <f t="shared" si="15"/>
        <v>20</v>
      </c>
      <c r="F47" s="2494"/>
      <c r="G47" s="2494"/>
      <c r="H47" s="2494"/>
      <c r="I47" s="2494"/>
      <c r="J47" s="2491">
        <f t="shared" si="15"/>
        <v>11</v>
      </c>
      <c r="K47" s="2494">
        <f t="shared" si="15"/>
        <v>11</v>
      </c>
      <c r="L47" s="2494">
        <f t="shared" si="15"/>
        <v>0</v>
      </c>
      <c r="M47" s="2494"/>
      <c r="N47" s="2491">
        <f t="shared" si="15"/>
        <v>7</v>
      </c>
      <c r="O47" s="2494">
        <f t="shared" ref="O47:V47" si="16">SUM(O43:O46)</f>
        <v>7</v>
      </c>
      <c r="P47" s="2494">
        <f t="shared" si="16"/>
        <v>0</v>
      </c>
      <c r="Q47" s="2494">
        <f t="shared" si="16"/>
        <v>0</v>
      </c>
      <c r="R47" s="2491">
        <f t="shared" si="16"/>
        <v>9</v>
      </c>
      <c r="S47" s="2494">
        <f t="shared" si="16"/>
        <v>6</v>
      </c>
      <c r="T47" s="2494">
        <f t="shared" si="16"/>
        <v>2</v>
      </c>
      <c r="U47" s="2494">
        <f t="shared" si="16"/>
        <v>1</v>
      </c>
      <c r="V47" s="2491">
        <f t="shared" si="16"/>
        <v>4</v>
      </c>
      <c r="W47" s="2494">
        <f>SUM(W43:W46)</f>
        <v>2</v>
      </c>
      <c r="X47" s="2494">
        <f>SUM(X43:X46)</f>
        <v>2</v>
      </c>
      <c r="Y47" s="2494"/>
      <c r="Z47" s="2491">
        <f>SUM(Z43:Z46)</f>
        <v>2</v>
      </c>
      <c r="AA47" s="2494">
        <f>SUM(AA43:AA46)</f>
        <v>2</v>
      </c>
      <c r="AB47" s="2494"/>
      <c r="AC47" s="2494"/>
      <c r="AD47" s="2494"/>
      <c r="AE47" s="2494"/>
      <c r="AF47" s="2494"/>
      <c r="AG47" s="2494"/>
      <c r="AH47" s="2491">
        <f>SUM(AH43:AH46)</f>
        <v>2</v>
      </c>
      <c r="AI47" s="2494"/>
      <c r="AJ47" s="2494">
        <f>SUM(AJ43:AJ46)</f>
        <v>2</v>
      </c>
      <c r="AK47" s="2494"/>
      <c r="AL47" s="2494"/>
      <c r="AM47" s="2494"/>
      <c r="AN47" s="2494"/>
      <c r="AO47" s="2494"/>
      <c r="AP47" s="2491">
        <f>SUM(AP43:AP46)</f>
        <v>1</v>
      </c>
      <c r="AQ47" s="2494"/>
      <c r="AR47" s="2494"/>
      <c r="AS47" s="2494">
        <f>SUM(AS43:AS46)</f>
        <v>1</v>
      </c>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2491">
        <f>SUM(BR43:BR46)</f>
        <v>36</v>
      </c>
      <c r="BS47" s="2491">
        <f>SUM(BS43:BS46)</f>
        <v>93</v>
      </c>
      <c r="BT47" s="2495">
        <f>C47/BS47</f>
        <v>0.38709677419354838</v>
      </c>
    </row>
    <row r="48" spans="1:80" ht="17.25" customHeight="1" x14ac:dyDescent="0.25">
      <c r="A48" s="2496"/>
      <c r="B48" s="2496"/>
      <c r="C48" s="2496"/>
      <c r="D48" s="2496"/>
      <c r="E48" s="2496"/>
      <c r="F48" s="2496"/>
      <c r="G48" s="2496"/>
      <c r="H48" s="2496"/>
      <c r="I48" s="2496"/>
      <c r="J48" s="2496"/>
      <c r="K48" s="2496"/>
      <c r="L48" s="2504"/>
      <c r="M48" s="2496"/>
      <c r="N48" s="2496"/>
      <c r="O48" s="2496"/>
      <c r="P48" s="2496"/>
      <c r="Q48" s="2496"/>
      <c r="R48" s="2496"/>
      <c r="S48" s="2496"/>
      <c r="T48" s="2496"/>
      <c r="U48" s="2496"/>
      <c r="V48" s="2496"/>
      <c r="W48" s="2496"/>
      <c r="X48" s="2496"/>
      <c r="Y48" s="2496"/>
      <c r="Z48" s="2496"/>
      <c r="AA48" s="2496"/>
      <c r="AB48" s="2496"/>
      <c r="AC48" s="2496"/>
      <c r="AD48" s="2496"/>
      <c r="AE48" s="2496"/>
      <c r="AF48" s="2496"/>
      <c r="AG48" s="2496"/>
      <c r="AH48" s="2496"/>
      <c r="AI48" s="2496"/>
      <c r="AJ48" s="2496"/>
      <c r="AK48" s="2496"/>
      <c r="AL48" s="2496"/>
      <c r="AM48" s="2496"/>
      <c r="AN48" s="2496"/>
      <c r="AO48" s="2496"/>
      <c r="AP48" s="2496"/>
      <c r="AQ48" s="2496"/>
      <c r="AR48" s="2496"/>
      <c r="AS48" s="2496"/>
      <c r="AT48" s="2496"/>
      <c r="AU48" s="2496"/>
      <c r="AV48" s="2496"/>
      <c r="AW48" s="2496"/>
      <c r="AX48" s="2496"/>
      <c r="AY48" s="2496"/>
      <c r="AZ48" s="2496"/>
      <c r="BA48" s="2496"/>
      <c r="BB48" s="2496"/>
      <c r="BC48" s="2496"/>
      <c r="BD48" s="2496"/>
      <c r="BE48" s="2496"/>
      <c r="BF48" s="2496"/>
      <c r="BG48" s="2496"/>
      <c r="BH48" s="2496"/>
      <c r="BI48" s="2496"/>
      <c r="BJ48" s="2496"/>
      <c r="BK48" s="2496"/>
      <c r="BL48" s="2496"/>
      <c r="BM48" s="2496"/>
      <c r="BN48" s="2496"/>
      <c r="BO48" s="2496"/>
      <c r="BP48" s="2496"/>
      <c r="BQ48" s="2496"/>
      <c r="BR48" s="2496"/>
      <c r="BS48" s="2496"/>
      <c r="BT48" s="2496"/>
    </row>
    <row r="49" spans="1:72" ht="13.9" customHeight="1" x14ac:dyDescent="0.25">
      <c r="A49" s="2483" t="s">
        <v>2357</v>
      </c>
      <c r="B49" s="2483" t="s">
        <v>35</v>
      </c>
      <c r="C49" s="2483" t="s">
        <v>1875</v>
      </c>
      <c r="D49" s="2483" t="s">
        <v>1186</v>
      </c>
      <c r="E49" s="2483" t="s">
        <v>277</v>
      </c>
      <c r="F49" s="2483" t="s">
        <v>6044</v>
      </c>
      <c r="G49" s="2483" t="s">
        <v>2358</v>
      </c>
      <c r="H49" s="2483" t="s">
        <v>2359</v>
      </c>
      <c r="I49" s="2483" t="s">
        <v>2360</v>
      </c>
      <c r="J49" s="2483" t="s">
        <v>1876</v>
      </c>
      <c r="K49" s="2483" t="s">
        <v>2358</v>
      </c>
      <c r="L49" s="2483" t="s">
        <v>2359</v>
      </c>
      <c r="M49" s="2483" t="s">
        <v>2360</v>
      </c>
      <c r="N49" s="2483" t="s">
        <v>1877</v>
      </c>
      <c r="O49" s="2483" t="s">
        <v>2358</v>
      </c>
      <c r="P49" s="2483" t="s">
        <v>2359</v>
      </c>
      <c r="Q49" s="2483" t="s">
        <v>2360</v>
      </c>
      <c r="R49" s="2483" t="s">
        <v>1878</v>
      </c>
      <c r="S49" s="2483" t="s">
        <v>2358</v>
      </c>
      <c r="T49" s="2483" t="s">
        <v>2359</v>
      </c>
      <c r="U49" s="2483" t="s">
        <v>2360</v>
      </c>
      <c r="V49" s="2483" t="s">
        <v>1879</v>
      </c>
      <c r="W49" s="2482" t="s">
        <v>2358</v>
      </c>
      <c r="X49" s="2482" t="s">
        <v>2359</v>
      </c>
      <c r="Y49" s="2482" t="s">
        <v>2360</v>
      </c>
      <c r="Z49" s="2483" t="s">
        <v>1880</v>
      </c>
      <c r="AA49" s="2483" t="s">
        <v>2358</v>
      </c>
      <c r="AB49" s="2483" t="s">
        <v>2359</v>
      </c>
      <c r="AC49" s="2483" t="s">
        <v>2360</v>
      </c>
      <c r="AD49" s="2483" t="s">
        <v>1881</v>
      </c>
      <c r="AE49" s="2482" t="s">
        <v>2358</v>
      </c>
      <c r="AF49" s="2482" t="s">
        <v>2359</v>
      </c>
      <c r="AG49" s="2482" t="s">
        <v>2360</v>
      </c>
      <c r="AH49" s="2483" t="s">
        <v>1882</v>
      </c>
      <c r="AI49" s="2482" t="s">
        <v>2358</v>
      </c>
      <c r="AJ49" s="2482" t="s">
        <v>2359</v>
      </c>
      <c r="AK49" s="2482" t="s">
        <v>2360</v>
      </c>
      <c r="AL49" s="2483" t="s">
        <v>1883</v>
      </c>
      <c r="AM49" s="2482" t="s">
        <v>2358</v>
      </c>
      <c r="AN49" s="2482" t="s">
        <v>2359</v>
      </c>
      <c r="AO49" s="2482" t="s">
        <v>2360</v>
      </c>
      <c r="AP49" s="2483" t="s">
        <v>1884</v>
      </c>
      <c r="AQ49" s="2482" t="s">
        <v>2358</v>
      </c>
      <c r="AR49" s="2482" t="s">
        <v>2359</v>
      </c>
      <c r="AS49" s="2482" t="s">
        <v>2360</v>
      </c>
      <c r="AT49" s="2482" t="s">
        <v>3459</v>
      </c>
      <c r="AU49" s="2482" t="s">
        <v>2358</v>
      </c>
      <c r="AV49" s="2482" t="s">
        <v>2359</v>
      </c>
      <c r="AW49" s="2482" t="s">
        <v>2360</v>
      </c>
      <c r="AX49" s="2482" t="s">
        <v>3458</v>
      </c>
      <c r="AY49" s="2482" t="s">
        <v>2358</v>
      </c>
      <c r="AZ49" s="2482" t="s">
        <v>2359</v>
      </c>
      <c r="BA49" s="2482" t="s">
        <v>2360</v>
      </c>
      <c r="BB49" s="2482" t="s">
        <v>3457</v>
      </c>
      <c r="BC49" s="2482" t="s">
        <v>2358</v>
      </c>
      <c r="BD49" s="2482" t="s">
        <v>2359</v>
      </c>
      <c r="BE49" s="2482" t="s">
        <v>2360</v>
      </c>
      <c r="BF49" s="2482" t="s">
        <v>3456</v>
      </c>
      <c r="BG49" s="2482" t="s">
        <v>2358</v>
      </c>
      <c r="BH49" s="2482" t="s">
        <v>2359</v>
      </c>
      <c r="BI49" s="2482" t="s">
        <v>2360</v>
      </c>
      <c r="BJ49" s="2482" t="s">
        <v>6045</v>
      </c>
      <c r="BK49" s="2482" t="s">
        <v>2358</v>
      </c>
      <c r="BL49" s="2482" t="s">
        <v>2359</v>
      </c>
      <c r="BM49" s="2482" t="s">
        <v>2360</v>
      </c>
      <c r="BN49" s="2482" t="s">
        <v>6046</v>
      </c>
      <c r="BO49" s="2482" t="s">
        <v>2358</v>
      </c>
      <c r="BP49" s="2482" t="s">
        <v>2359</v>
      </c>
      <c r="BQ49" s="2482" t="s">
        <v>2360</v>
      </c>
      <c r="BR49" s="2482" t="s">
        <v>2361</v>
      </c>
      <c r="BS49" s="2482" t="s">
        <v>2362</v>
      </c>
      <c r="BT49" s="2484" t="s">
        <v>1885</v>
      </c>
    </row>
    <row r="50" spans="1:72" ht="13.9" customHeight="1" x14ac:dyDescent="0.25">
      <c r="A50" s="2729" t="s">
        <v>2728</v>
      </c>
      <c r="B50" s="2490" t="s">
        <v>690</v>
      </c>
      <c r="C50" s="2486">
        <f>J50+N50+R50+V50+Z50+AD50+AH50+AL50+AP50</f>
        <v>1</v>
      </c>
      <c r="D50" s="2487">
        <v>0</v>
      </c>
      <c r="E50" s="2487">
        <v>1</v>
      </c>
      <c r="F50" s="2487"/>
      <c r="G50" s="2487"/>
      <c r="H50" s="2487"/>
      <c r="I50" s="2487"/>
      <c r="J50" s="2488">
        <v>1</v>
      </c>
      <c r="K50" s="2487">
        <v>1</v>
      </c>
      <c r="L50" s="2487"/>
      <c r="M50" s="2487"/>
      <c r="N50" s="2490"/>
      <c r="O50" s="2487"/>
      <c r="P50" s="2487"/>
      <c r="Q50" s="2487"/>
      <c r="R50" s="2488"/>
      <c r="S50" s="2487"/>
      <c r="T50" s="2487"/>
      <c r="U50" s="2487"/>
      <c r="V50" s="2488"/>
      <c r="W50" s="2487"/>
      <c r="X50" s="2487"/>
      <c r="Y50" s="2487"/>
      <c r="Z50" s="2488"/>
      <c r="AA50" s="2487"/>
      <c r="AB50" s="2487"/>
      <c r="AC50" s="2487"/>
      <c r="AD50" s="2487"/>
      <c r="AE50" s="2487"/>
      <c r="AF50" s="2487"/>
      <c r="AG50" s="2487"/>
      <c r="AH50" s="2488"/>
      <c r="AI50" s="2487"/>
      <c r="AJ50" s="2487"/>
      <c r="AK50" s="2487"/>
      <c r="AL50" s="2487"/>
      <c r="AM50" s="2487"/>
      <c r="AN50" s="2487"/>
      <c r="AO50" s="2487"/>
      <c r="AP50" s="2487"/>
      <c r="AQ50" s="2487"/>
      <c r="AR50" s="2487"/>
      <c r="AS50" s="2487"/>
      <c r="AT50" s="2487"/>
      <c r="AU50" s="2487"/>
      <c r="AV50" s="2487"/>
      <c r="AW50" s="2487"/>
      <c r="AX50" s="2487"/>
      <c r="AY50" s="2487"/>
      <c r="AZ50" s="2487"/>
      <c r="BA50" s="2487"/>
      <c r="BB50" s="2487"/>
      <c r="BC50" s="2487"/>
      <c r="BD50" s="2487"/>
      <c r="BE50" s="2487"/>
      <c r="BF50" s="2487"/>
      <c r="BG50" s="2487"/>
      <c r="BH50" s="2487"/>
      <c r="BI50" s="2487"/>
      <c r="BJ50" s="2487"/>
      <c r="BK50" s="2487"/>
      <c r="BL50" s="2487"/>
      <c r="BM50" s="2487"/>
      <c r="BN50" s="2487"/>
      <c r="BO50" s="2487"/>
      <c r="BP50" s="2487"/>
      <c r="BQ50" s="2487"/>
      <c r="BR50" s="2491">
        <f>C50</f>
        <v>1</v>
      </c>
      <c r="BS50" s="2491">
        <v>22</v>
      </c>
      <c r="BT50" s="2505">
        <f>C50/BS50</f>
        <v>4.5454545454545456E-2</v>
      </c>
    </row>
    <row r="51" spans="1:72" ht="13.9" customHeight="1" x14ac:dyDescent="0.25">
      <c r="A51" s="2731"/>
      <c r="B51" s="2490" t="s">
        <v>692</v>
      </c>
      <c r="C51" s="2486">
        <f>J51+N51+R51+V51+Z51+AD51+AH51+AL51+AP51</f>
        <v>7</v>
      </c>
      <c r="D51" s="2487">
        <v>3</v>
      </c>
      <c r="E51" s="2487">
        <v>4</v>
      </c>
      <c r="F51" s="2487"/>
      <c r="G51" s="2487"/>
      <c r="H51" s="2487"/>
      <c r="I51" s="2487"/>
      <c r="J51" s="2488"/>
      <c r="K51" s="2487"/>
      <c r="L51" s="2487"/>
      <c r="M51" s="2487"/>
      <c r="N51" s="2490"/>
      <c r="O51" s="2487"/>
      <c r="P51" s="2487"/>
      <c r="Q51" s="2487"/>
      <c r="R51" s="2488">
        <v>2</v>
      </c>
      <c r="S51" s="2487"/>
      <c r="T51" s="2487">
        <v>1</v>
      </c>
      <c r="U51" s="2487">
        <v>1</v>
      </c>
      <c r="V51" s="2488">
        <v>2</v>
      </c>
      <c r="W51" s="2487">
        <v>2</v>
      </c>
      <c r="X51" s="2487"/>
      <c r="Y51" s="2487"/>
      <c r="Z51" s="2488">
        <v>2</v>
      </c>
      <c r="AA51" s="2487"/>
      <c r="AB51" s="2487">
        <v>2</v>
      </c>
      <c r="AC51" s="2487"/>
      <c r="AD51" s="2487"/>
      <c r="AE51" s="2487"/>
      <c r="AF51" s="2487"/>
      <c r="AG51" s="2487"/>
      <c r="AH51" s="2488">
        <v>1</v>
      </c>
      <c r="AI51" s="2487"/>
      <c r="AJ51" s="2487"/>
      <c r="AK51" s="2487">
        <v>1</v>
      </c>
      <c r="AL51" s="2487"/>
      <c r="AM51" s="2487"/>
      <c r="AN51" s="2487"/>
      <c r="AO51" s="2487"/>
      <c r="AP51" s="2487"/>
      <c r="AQ51" s="2487"/>
      <c r="AR51" s="2487"/>
      <c r="AS51" s="2487"/>
      <c r="AT51" s="2487"/>
      <c r="AU51" s="2487"/>
      <c r="AV51" s="2487"/>
      <c r="AW51" s="2487"/>
      <c r="AX51" s="2487"/>
      <c r="AY51" s="2487"/>
      <c r="AZ51" s="2487"/>
      <c r="BA51" s="2487"/>
      <c r="BB51" s="2487"/>
      <c r="BC51" s="2487"/>
      <c r="BD51" s="2487"/>
      <c r="BE51" s="2487"/>
      <c r="BF51" s="2487"/>
      <c r="BG51" s="2487"/>
      <c r="BH51" s="2487"/>
      <c r="BI51" s="2487"/>
      <c r="BJ51" s="2487"/>
      <c r="BK51" s="2487"/>
      <c r="BL51" s="2487"/>
      <c r="BM51" s="2487"/>
      <c r="BN51" s="2487"/>
      <c r="BO51" s="2487"/>
      <c r="BP51" s="2487"/>
      <c r="BQ51" s="2487"/>
      <c r="BR51" s="2491">
        <f>C51</f>
        <v>7</v>
      </c>
      <c r="BS51" s="2491">
        <v>37</v>
      </c>
      <c r="BT51" s="2505">
        <f>C51/BS51</f>
        <v>0.1891891891891892</v>
      </c>
    </row>
    <row r="52" spans="1:72" ht="13.9" customHeight="1" x14ac:dyDescent="0.25">
      <c r="A52" s="2739" t="s">
        <v>579</v>
      </c>
      <c r="B52" s="2739"/>
      <c r="C52" s="2491">
        <f>SUM(C50:C51)</f>
        <v>8</v>
      </c>
      <c r="D52" s="2494">
        <f>SUM(D50:D51)</f>
        <v>3</v>
      </c>
      <c r="E52" s="2494">
        <f>SUM(E50:E51)</f>
        <v>5</v>
      </c>
      <c r="F52" s="2494"/>
      <c r="G52" s="2494"/>
      <c r="H52" s="2494"/>
      <c r="I52" s="2494"/>
      <c r="J52" s="2491">
        <f>SUM(J50:J50)</f>
        <v>1</v>
      </c>
      <c r="K52" s="2494">
        <f>SUM(K50:K51)</f>
        <v>1</v>
      </c>
      <c r="L52" s="2494"/>
      <c r="M52" s="2494"/>
      <c r="N52" s="2491"/>
      <c r="O52" s="2494"/>
      <c r="P52" s="2494"/>
      <c r="Q52" s="2494"/>
      <c r="R52" s="2491">
        <f>SUM(R50:R51)</f>
        <v>2</v>
      </c>
      <c r="S52" s="2494"/>
      <c r="T52" s="2494"/>
      <c r="U52" s="2494"/>
      <c r="V52" s="2491">
        <f>SUM(V50:V51)</f>
        <v>2</v>
      </c>
      <c r="W52" s="2494">
        <f>SUM(W51)</f>
        <v>2</v>
      </c>
      <c r="X52" s="2494"/>
      <c r="Y52" s="2494"/>
      <c r="Z52" s="2491">
        <f>SUM(Z50:Z51)</f>
        <v>2</v>
      </c>
      <c r="AA52" s="2494"/>
      <c r="AB52" s="2494">
        <f>SUM(AB50:AB51)</f>
        <v>2</v>
      </c>
      <c r="AC52" s="2494"/>
      <c r="AD52" s="2494"/>
      <c r="AE52" s="2494"/>
      <c r="AF52" s="2494"/>
      <c r="AG52" s="2494"/>
      <c r="AH52" s="2491">
        <f>SUM(AH50:AH51)</f>
        <v>1</v>
      </c>
      <c r="AI52" s="2494"/>
      <c r="AJ52" s="2494"/>
      <c r="AK52" s="2494">
        <f>SUM(AK50:AK51)</f>
        <v>1</v>
      </c>
      <c r="AL52" s="2494"/>
      <c r="AM52" s="2494"/>
      <c r="AN52" s="2494"/>
      <c r="AO52" s="2494"/>
      <c r="AP52" s="2494"/>
      <c r="AQ52" s="2494"/>
      <c r="AR52" s="2494"/>
      <c r="AS52" s="2494"/>
      <c r="AT52" s="2494"/>
      <c r="AU52" s="2494"/>
      <c r="AV52" s="2494"/>
      <c r="AW52" s="2494"/>
      <c r="AX52" s="2494"/>
      <c r="AY52" s="2494"/>
      <c r="AZ52" s="2494"/>
      <c r="BA52" s="2494"/>
      <c r="BB52" s="2494"/>
      <c r="BC52" s="2494"/>
      <c r="BD52" s="2494"/>
      <c r="BE52" s="2494"/>
      <c r="BF52" s="2494"/>
      <c r="BG52" s="2494"/>
      <c r="BH52" s="2494"/>
      <c r="BI52" s="2494"/>
      <c r="BJ52" s="2494"/>
      <c r="BK52" s="2494"/>
      <c r="BL52" s="2494"/>
      <c r="BM52" s="2494"/>
      <c r="BN52" s="2494"/>
      <c r="BO52" s="2494"/>
      <c r="BP52" s="2494"/>
      <c r="BQ52" s="2494"/>
      <c r="BR52" s="2491">
        <f>SUM(BR50:BR51)</f>
        <v>8</v>
      </c>
      <c r="BS52" s="2491">
        <f>SUM(BS50:BS51)</f>
        <v>59</v>
      </c>
      <c r="BT52" s="2495">
        <f>C52/BS52</f>
        <v>0.13559322033898305</v>
      </c>
    </row>
    <row r="53" spans="1:72" ht="13.9" customHeight="1" x14ac:dyDescent="0.25">
      <c r="A53" s="2496"/>
      <c r="B53" s="2496"/>
      <c r="C53" s="2496"/>
      <c r="D53" s="2496"/>
      <c r="E53" s="2496"/>
      <c r="F53" s="2496"/>
      <c r="G53" s="2496"/>
      <c r="H53" s="2496"/>
      <c r="I53" s="2496"/>
      <c r="J53" s="2496"/>
      <c r="K53" s="2496"/>
      <c r="L53" s="2504"/>
      <c r="M53" s="2496"/>
      <c r="N53" s="2496"/>
      <c r="O53" s="2496"/>
      <c r="P53" s="2496"/>
      <c r="Q53" s="2496"/>
      <c r="R53" s="2496"/>
      <c r="S53" s="2496"/>
      <c r="T53" s="2496"/>
      <c r="U53" s="2496"/>
      <c r="V53" s="2496"/>
      <c r="W53" s="2496"/>
      <c r="X53" s="2496"/>
      <c r="Y53" s="2496"/>
      <c r="Z53" s="2496"/>
      <c r="AA53" s="2496"/>
      <c r="AB53" s="2496"/>
      <c r="AC53" s="2496"/>
      <c r="AD53" s="2496"/>
      <c r="AE53" s="2496"/>
      <c r="AF53" s="2496"/>
      <c r="AG53" s="2496"/>
      <c r="AH53" s="2496"/>
      <c r="AI53" s="2496"/>
      <c r="AJ53" s="2496"/>
      <c r="AK53" s="2496"/>
      <c r="AL53" s="2496"/>
      <c r="AM53" s="2496"/>
      <c r="AN53" s="2496"/>
      <c r="AO53" s="2496"/>
      <c r="AP53" s="2496"/>
      <c r="AQ53" s="2496"/>
      <c r="AR53" s="2496"/>
      <c r="AS53" s="2496"/>
      <c r="AT53" s="2496"/>
      <c r="AU53" s="2496"/>
      <c r="AV53" s="2496"/>
      <c r="AW53" s="2496"/>
      <c r="AX53" s="2496"/>
      <c r="AY53" s="2496"/>
      <c r="AZ53" s="2496"/>
      <c r="BA53" s="2496"/>
      <c r="BB53" s="2496"/>
      <c r="BC53" s="2496"/>
      <c r="BD53" s="2496"/>
      <c r="BE53" s="2496"/>
      <c r="BF53" s="2496"/>
      <c r="BG53" s="2496"/>
      <c r="BH53" s="2496"/>
      <c r="BI53" s="2496"/>
      <c r="BJ53" s="2496"/>
      <c r="BK53" s="2496"/>
      <c r="BL53" s="2496"/>
      <c r="BM53" s="2496"/>
      <c r="BN53" s="2496"/>
      <c r="BO53" s="2496"/>
      <c r="BP53" s="2496"/>
      <c r="BQ53" s="2496"/>
      <c r="BR53" s="2496"/>
      <c r="BS53" s="2496"/>
      <c r="BT53" s="2496"/>
    </row>
    <row r="54" spans="1:72" ht="13.9" customHeight="1" x14ac:dyDescent="0.25">
      <c r="A54" s="2483" t="s">
        <v>2357</v>
      </c>
      <c r="B54" s="2483" t="s">
        <v>35</v>
      </c>
      <c r="C54" s="2483" t="s">
        <v>1875</v>
      </c>
      <c r="D54" s="2483" t="s">
        <v>1186</v>
      </c>
      <c r="E54" s="2483" t="s">
        <v>277</v>
      </c>
      <c r="F54" s="2483" t="s">
        <v>6044</v>
      </c>
      <c r="G54" s="2483" t="s">
        <v>2358</v>
      </c>
      <c r="H54" s="2483" t="s">
        <v>2359</v>
      </c>
      <c r="I54" s="2483" t="s">
        <v>2360</v>
      </c>
      <c r="J54" s="2483" t="s">
        <v>1876</v>
      </c>
      <c r="K54" s="2483" t="s">
        <v>2358</v>
      </c>
      <c r="L54" s="2483" t="s">
        <v>2359</v>
      </c>
      <c r="M54" s="2483" t="s">
        <v>2360</v>
      </c>
      <c r="N54" s="2483" t="s">
        <v>1877</v>
      </c>
      <c r="O54" s="2483" t="s">
        <v>2358</v>
      </c>
      <c r="P54" s="2483" t="s">
        <v>2359</v>
      </c>
      <c r="Q54" s="2483" t="s">
        <v>2360</v>
      </c>
      <c r="R54" s="2483" t="s">
        <v>1878</v>
      </c>
      <c r="S54" s="2483" t="s">
        <v>2358</v>
      </c>
      <c r="T54" s="2483" t="s">
        <v>2359</v>
      </c>
      <c r="U54" s="2483" t="s">
        <v>2360</v>
      </c>
      <c r="V54" s="2483" t="s">
        <v>1879</v>
      </c>
      <c r="W54" s="2482" t="s">
        <v>2358</v>
      </c>
      <c r="X54" s="2482" t="s">
        <v>2359</v>
      </c>
      <c r="Y54" s="2482" t="s">
        <v>2360</v>
      </c>
      <c r="Z54" s="2483" t="s">
        <v>1880</v>
      </c>
      <c r="AA54" s="2483" t="s">
        <v>2358</v>
      </c>
      <c r="AB54" s="2483" t="s">
        <v>2359</v>
      </c>
      <c r="AC54" s="2483" t="s">
        <v>2360</v>
      </c>
      <c r="AD54" s="2483" t="s">
        <v>1881</v>
      </c>
      <c r="AE54" s="2482" t="s">
        <v>2358</v>
      </c>
      <c r="AF54" s="2482" t="s">
        <v>2359</v>
      </c>
      <c r="AG54" s="2482" t="s">
        <v>2360</v>
      </c>
      <c r="AH54" s="2483" t="s">
        <v>1882</v>
      </c>
      <c r="AI54" s="2482" t="s">
        <v>2358</v>
      </c>
      <c r="AJ54" s="2482" t="s">
        <v>2359</v>
      </c>
      <c r="AK54" s="2482" t="s">
        <v>2360</v>
      </c>
      <c r="AL54" s="2483" t="s">
        <v>1883</v>
      </c>
      <c r="AM54" s="2482" t="s">
        <v>2358</v>
      </c>
      <c r="AN54" s="2482" t="s">
        <v>2359</v>
      </c>
      <c r="AO54" s="2482" t="s">
        <v>2360</v>
      </c>
      <c r="AP54" s="2483" t="s">
        <v>1884</v>
      </c>
      <c r="AQ54" s="2482" t="s">
        <v>2358</v>
      </c>
      <c r="AR54" s="2482" t="s">
        <v>2359</v>
      </c>
      <c r="AS54" s="2482" t="s">
        <v>2360</v>
      </c>
      <c r="AT54" s="2482" t="s">
        <v>3459</v>
      </c>
      <c r="AU54" s="2482" t="s">
        <v>2358</v>
      </c>
      <c r="AV54" s="2482" t="s">
        <v>2359</v>
      </c>
      <c r="AW54" s="2482" t="s">
        <v>2360</v>
      </c>
      <c r="AX54" s="2482" t="s">
        <v>3458</v>
      </c>
      <c r="AY54" s="2482" t="s">
        <v>2358</v>
      </c>
      <c r="AZ54" s="2482" t="s">
        <v>2359</v>
      </c>
      <c r="BA54" s="2482" t="s">
        <v>2360</v>
      </c>
      <c r="BB54" s="2482" t="s">
        <v>3457</v>
      </c>
      <c r="BC54" s="2482" t="s">
        <v>2358</v>
      </c>
      <c r="BD54" s="2482" t="s">
        <v>2359</v>
      </c>
      <c r="BE54" s="2482" t="s">
        <v>2360</v>
      </c>
      <c r="BF54" s="2482" t="s">
        <v>3456</v>
      </c>
      <c r="BG54" s="2482" t="s">
        <v>2358</v>
      </c>
      <c r="BH54" s="2482" t="s">
        <v>2359</v>
      </c>
      <c r="BI54" s="2482" t="s">
        <v>2360</v>
      </c>
      <c r="BJ54" s="2482" t="s">
        <v>6045</v>
      </c>
      <c r="BK54" s="2482" t="s">
        <v>2358</v>
      </c>
      <c r="BL54" s="2482" t="s">
        <v>2359</v>
      </c>
      <c r="BM54" s="2482" t="s">
        <v>2360</v>
      </c>
      <c r="BN54" s="2482" t="s">
        <v>6046</v>
      </c>
      <c r="BO54" s="2482" t="s">
        <v>2358</v>
      </c>
      <c r="BP54" s="2482" t="s">
        <v>2359</v>
      </c>
      <c r="BQ54" s="2482" t="s">
        <v>2360</v>
      </c>
      <c r="BR54" s="2482" t="s">
        <v>2361</v>
      </c>
      <c r="BS54" s="2482" t="s">
        <v>2362</v>
      </c>
      <c r="BT54" s="2484" t="s">
        <v>1885</v>
      </c>
    </row>
    <row r="55" spans="1:72" ht="13.9" customHeight="1" x14ac:dyDescent="0.25">
      <c r="A55" s="2735" t="s">
        <v>2729</v>
      </c>
      <c r="B55" s="2510" t="s">
        <v>690</v>
      </c>
      <c r="C55" s="2510">
        <f>J55+N55+R55+V55+Z55+AD55</f>
        <v>11</v>
      </c>
      <c r="D55" s="2510">
        <v>7</v>
      </c>
      <c r="E55" s="2510">
        <v>4</v>
      </c>
      <c r="F55" s="2510"/>
      <c r="G55" s="2510"/>
      <c r="H55" s="2510"/>
      <c r="I55" s="2510"/>
      <c r="J55" s="2488"/>
      <c r="K55" s="2510"/>
      <c r="L55" s="2510"/>
      <c r="M55" s="2510"/>
      <c r="N55" s="2511">
        <v>2</v>
      </c>
      <c r="O55" s="2510"/>
      <c r="P55" s="2512">
        <v>2</v>
      </c>
      <c r="Q55" s="2510"/>
      <c r="R55" s="2511">
        <v>2</v>
      </c>
      <c r="S55" s="2512">
        <v>1</v>
      </c>
      <c r="T55" s="2512">
        <v>1</v>
      </c>
      <c r="U55" s="2512"/>
      <c r="V55" s="2511">
        <v>3</v>
      </c>
      <c r="W55" s="2513">
        <v>1</v>
      </c>
      <c r="X55" s="2514">
        <v>1</v>
      </c>
      <c r="Y55" s="2514">
        <v>1</v>
      </c>
      <c r="Z55" s="2511">
        <v>1</v>
      </c>
      <c r="AA55" s="2512"/>
      <c r="AB55" s="2512"/>
      <c r="AC55" s="2512">
        <v>1</v>
      </c>
      <c r="AD55" s="2511">
        <v>3</v>
      </c>
      <c r="AE55" s="2514"/>
      <c r="AF55" s="2513">
        <v>3</v>
      </c>
      <c r="AG55" s="2515"/>
      <c r="AH55" s="2511"/>
      <c r="AI55" s="2515"/>
      <c r="AJ55" s="2515"/>
      <c r="AK55" s="2515"/>
      <c r="AL55" s="2510"/>
      <c r="AM55" s="2515"/>
      <c r="AN55" s="2515"/>
      <c r="AO55" s="2515"/>
      <c r="AP55" s="2510"/>
      <c r="AQ55" s="2515"/>
      <c r="AR55" s="2515"/>
      <c r="AS55" s="2515"/>
      <c r="AT55" s="2515"/>
      <c r="AU55" s="2515"/>
      <c r="AV55" s="2515"/>
      <c r="AW55" s="2515"/>
      <c r="AX55" s="2515"/>
      <c r="AY55" s="2515"/>
      <c r="AZ55" s="2515"/>
      <c r="BA55" s="2515"/>
      <c r="BB55" s="2515"/>
      <c r="BC55" s="2515"/>
      <c r="BD55" s="2515"/>
      <c r="BE55" s="2515"/>
      <c r="BF55" s="2515"/>
      <c r="BG55" s="2515"/>
      <c r="BH55" s="2515"/>
      <c r="BI55" s="2515"/>
      <c r="BJ55" s="2515"/>
      <c r="BK55" s="2515"/>
      <c r="BL55" s="2515"/>
      <c r="BM55" s="2515"/>
      <c r="BN55" s="2515"/>
      <c r="BO55" s="2515"/>
      <c r="BP55" s="2515"/>
      <c r="BQ55" s="2515"/>
      <c r="BR55" s="2491">
        <f>C55</f>
        <v>11</v>
      </c>
      <c r="BS55" s="2491">
        <v>46</v>
      </c>
      <c r="BT55" s="2505">
        <f>C55/BS55</f>
        <v>0.2391304347826087</v>
      </c>
    </row>
    <row r="56" spans="1:72" ht="13.9" customHeight="1" x14ac:dyDescent="0.25">
      <c r="A56" s="2736"/>
      <c r="B56" s="2490" t="s">
        <v>225</v>
      </c>
      <c r="C56" s="2486">
        <f>J56+N56+R56+V56+Z56+AD56+AH56+AL56+AP56</f>
        <v>14</v>
      </c>
      <c r="D56" s="2487">
        <v>5</v>
      </c>
      <c r="E56" s="2487">
        <v>9</v>
      </c>
      <c r="F56" s="2487"/>
      <c r="G56" s="2487"/>
      <c r="H56" s="2487"/>
      <c r="I56" s="2487"/>
      <c r="J56" s="2488">
        <v>2</v>
      </c>
      <c r="K56" s="2487">
        <v>2</v>
      </c>
      <c r="L56" s="2487"/>
      <c r="M56" s="2487"/>
      <c r="N56" s="2488"/>
      <c r="O56" s="2487"/>
      <c r="P56" s="2487"/>
      <c r="Q56" s="2487"/>
      <c r="R56" s="2488">
        <v>6</v>
      </c>
      <c r="S56" s="2487">
        <v>5</v>
      </c>
      <c r="T56" s="2487">
        <v>1</v>
      </c>
      <c r="U56" s="2487"/>
      <c r="V56" s="2488">
        <v>6</v>
      </c>
      <c r="W56" s="2487">
        <v>1</v>
      </c>
      <c r="X56" s="2487">
        <v>4</v>
      </c>
      <c r="Y56" s="2487">
        <v>1</v>
      </c>
      <c r="Z56" s="2488"/>
      <c r="AA56" s="2487"/>
      <c r="AB56" s="2487"/>
      <c r="AC56" s="2487"/>
      <c r="AD56" s="2488"/>
      <c r="AE56" s="2487"/>
      <c r="AF56" s="2487"/>
      <c r="AG56" s="2487"/>
      <c r="AH56" s="2488"/>
      <c r="AI56" s="2487"/>
      <c r="AJ56" s="2487"/>
      <c r="AK56" s="2487"/>
      <c r="AL56" s="2487"/>
      <c r="AM56" s="2487"/>
      <c r="AN56" s="2487"/>
      <c r="AO56" s="2487"/>
      <c r="AP56" s="2487"/>
      <c r="AQ56" s="2487"/>
      <c r="AR56" s="2487"/>
      <c r="AS56" s="2487"/>
      <c r="AT56" s="2487"/>
      <c r="AU56" s="2487"/>
      <c r="AV56" s="2487"/>
      <c r="AW56" s="2487"/>
      <c r="AX56" s="2487"/>
      <c r="AY56" s="2487"/>
      <c r="AZ56" s="2487"/>
      <c r="BA56" s="2487"/>
      <c r="BB56" s="2487"/>
      <c r="BC56" s="2487"/>
      <c r="BD56" s="2487"/>
      <c r="BE56" s="2487"/>
      <c r="BF56" s="2487"/>
      <c r="BG56" s="2487"/>
      <c r="BH56" s="2487"/>
      <c r="BI56" s="2487"/>
      <c r="BJ56" s="2487"/>
      <c r="BK56" s="2487"/>
      <c r="BL56" s="2487"/>
      <c r="BM56" s="2487"/>
      <c r="BN56" s="2487"/>
      <c r="BO56" s="2487"/>
      <c r="BP56" s="2487"/>
      <c r="BQ56" s="2487"/>
      <c r="BR56" s="2491">
        <f t="shared" ref="BR56:BR58" si="17">C56</f>
        <v>14</v>
      </c>
      <c r="BS56" s="2491">
        <v>37</v>
      </c>
      <c r="BT56" s="2505">
        <f>C56/BS56</f>
        <v>0.3783783783783784</v>
      </c>
    </row>
    <row r="57" spans="1:72" ht="13.9" customHeight="1" x14ac:dyDescent="0.25">
      <c r="A57" s="2736"/>
      <c r="B57" s="2490" t="s">
        <v>692</v>
      </c>
      <c r="C57" s="2486">
        <f>J57+N57+R57+V57+Z57+AD57+AH57+AL57+AP57</f>
        <v>12</v>
      </c>
      <c r="D57" s="2487">
        <v>1</v>
      </c>
      <c r="E57" s="2487">
        <v>11</v>
      </c>
      <c r="F57" s="2487"/>
      <c r="G57" s="2487"/>
      <c r="H57" s="2487"/>
      <c r="I57" s="2487"/>
      <c r="J57" s="2488">
        <v>1</v>
      </c>
      <c r="K57" s="2487"/>
      <c r="L57" s="2487">
        <v>1</v>
      </c>
      <c r="M57" s="2487"/>
      <c r="N57" s="2488"/>
      <c r="O57" s="2487"/>
      <c r="P57" s="2487"/>
      <c r="Q57" s="2487"/>
      <c r="R57" s="2488">
        <v>6</v>
      </c>
      <c r="S57" s="2487">
        <v>2</v>
      </c>
      <c r="T57" s="2487">
        <v>1</v>
      </c>
      <c r="U57" s="2487">
        <v>3</v>
      </c>
      <c r="V57" s="2488">
        <v>1</v>
      </c>
      <c r="W57" s="2487"/>
      <c r="X57" s="2487">
        <v>1</v>
      </c>
      <c r="Y57" s="2487"/>
      <c r="Z57" s="2488">
        <v>1</v>
      </c>
      <c r="AA57" s="2487">
        <v>1</v>
      </c>
      <c r="AB57" s="2487"/>
      <c r="AC57" s="2487"/>
      <c r="AD57" s="2488">
        <v>1</v>
      </c>
      <c r="AE57" s="2487"/>
      <c r="AF57" s="2487">
        <v>1</v>
      </c>
      <c r="AG57" s="2487"/>
      <c r="AH57" s="2488">
        <v>2</v>
      </c>
      <c r="AI57" s="2487"/>
      <c r="AJ57" s="2487">
        <v>1</v>
      </c>
      <c r="AK57" s="2487">
        <v>1</v>
      </c>
      <c r="AL57" s="2487"/>
      <c r="AM57" s="2487"/>
      <c r="AN57" s="2487"/>
      <c r="AO57" s="2487"/>
      <c r="AP57" s="2487"/>
      <c r="AQ57" s="2487"/>
      <c r="AR57" s="2487"/>
      <c r="AS57" s="2487"/>
      <c r="AT57" s="2487"/>
      <c r="AU57" s="2487"/>
      <c r="AV57" s="2487"/>
      <c r="AW57" s="2487"/>
      <c r="AX57" s="2487"/>
      <c r="AY57" s="2487"/>
      <c r="AZ57" s="2487"/>
      <c r="BA57" s="2487"/>
      <c r="BB57" s="2487"/>
      <c r="BC57" s="2487"/>
      <c r="BD57" s="2487"/>
      <c r="BE57" s="2487"/>
      <c r="BF57" s="2487"/>
      <c r="BG57" s="2487"/>
      <c r="BH57" s="2487"/>
      <c r="BI57" s="2487"/>
      <c r="BJ57" s="2487"/>
      <c r="BK57" s="2487"/>
      <c r="BL57" s="2487"/>
      <c r="BM57" s="2487"/>
      <c r="BN57" s="2487"/>
      <c r="BO57" s="2487"/>
      <c r="BP57" s="2487"/>
      <c r="BQ57" s="2487"/>
      <c r="BR57" s="2491">
        <f t="shared" si="17"/>
        <v>12</v>
      </c>
      <c r="BS57" s="2491">
        <v>41</v>
      </c>
      <c r="BT57" s="2505">
        <f>C57/BS57</f>
        <v>0.29268292682926828</v>
      </c>
    </row>
    <row r="58" spans="1:72" ht="13.9" customHeight="1" x14ac:dyDescent="0.25">
      <c r="A58" s="2737"/>
      <c r="B58" s="2490" t="s">
        <v>691</v>
      </c>
      <c r="C58" s="2486">
        <f>J58+N58+R58+V58+Z58+AD58+AH58+AL58+AP58</f>
        <v>9</v>
      </c>
      <c r="D58" s="2487">
        <v>6</v>
      </c>
      <c r="E58" s="2487">
        <v>3</v>
      </c>
      <c r="F58" s="2487"/>
      <c r="G58" s="2487"/>
      <c r="H58" s="2487"/>
      <c r="I58" s="2487"/>
      <c r="J58" s="2488">
        <v>7</v>
      </c>
      <c r="K58" s="2487">
        <v>3</v>
      </c>
      <c r="L58" s="2487">
        <v>3</v>
      </c>
      <c r="M58" s="2487">
        <v>1</v>
      </c>
      <c r="N58" s="2488"/>
      <c r="O58" s="2487"/>
      <c r="P58" s="2487"/>
      <c r="Q58" s="2487"/>
      <c r="R58" s="2488"/>
      <c r="S58" s="2487"/>
      <c r="T58" s="2487"/>
      <c r="U58" s="2487"/>
      <c r="V58" s="2488">
        <v>2</v>
      </c>
      <c r="W58" s="2487"/>
      <c r="X58" s="2487">
        <v>1</v>
      </c>
      <c r="Y58" s="2487">
        <v>1</v>
      </c>
      <c r="Z58" s="2488"/>
      <c r="AA58" s="2487"/>
      <c r="AB58" s="2487"/>
      <c r="AC58" s="2487"/>
      <c r="AD58" s="2488"/>
      <c r="AE58" s="2487"/>
      <c r="AF58" s="2487"/>
      <c r="AG58" s="2487"/>
      <c r="AH58" s="2488"/>
      <c r="AI58" s="2487"/>
      <c r="AJ58" s="2487"/>
      <c r="AK58" s="2487"/>
      <c r="AL58" s="2487"/>
      <c r="AM58" s="2487"/>
      <c r="AN58" s="2487"/>
      <c r="AO58" s="2487"/>
      <c r="AP58" s="2487"/>
      <c r="AQ58" s="2487"/>
      <c r="AR58" s="2487"/>
      <c r="AS58" s="2487"/>
      <c r="AT58" s="2487"/>
      <c r="AU58" s="2487"/>
      <c r="AV58" s="2487"/>
      <c r="AW58" s="2487"/>
      <c r="AX58" s="2487"/>
      <c r="AY58" s="2487"/>
      <c r="AZ58" s="2487"/>
      <c r="BA58" s="2487"/>
      <c r="BB58" s="2487"/>
      <c r="BC58" s="2487"/>
      <c r="BD58" s="2487"/>
      <c r="BE58" s="2487"/>
      <c r="BF58" s="2487"/>
      <c r="BG58" s="2487"/>
      <c r="BH58" s="2487"/>
      <c r="BI58" s="2487"/>
      <c r="BJ58" s="2487"/>
      <c r="BK58" s="2487"/>
      <c r="BL58" s="2487"/>
      <c r="BM58" s="2487"/>
      <c r="BN58" s="2487"/>
      <c r="BO58" s="2487"/>
      <c r="BP58" s="2487"/>
      <c r="BQ58" s="2487"/>
      <c r="BR58" s="2491">
        <f t="shared" si="17"/>
        <v>9</v>
      </c>
      <c r="BS58" s="2491">
        <v>18</v>
      </c>
      <c r="BT58" s="2505">
        <f>C58/BS58</f>
        <v>0.5</v>
      </c>
    </row>
    <row r="59" spans="1:72" ht="13.9" customHeight="1" x14ac:dyDescent="0.25">
      <c r="A59" s="2739" t="s">
        <v>579</v>
      </c>
      <c r="B59" s="2739"/>
      <c r="C59" s="2491">
        <f>SUM(C55:C58)</f>
        <v>46</v>
      </c>
      <c r="D59" s="2494">
        <f>SUM(D55:D58)</f>
        <v>19</v>
      </c>
      <c r="E59" s="2494">
        <f>SUM(E55:E58)</f>
        <v>27</v>
      </c>
      <c r="F59" s="2494"/>
      <c r="G59" s="2494"/>
      <c r="H59" s="2494"/>
      <c r="I59" s="2494"/>
      <c r="J59" s="2491">
        <f t="shared" ref="J59:M59" si="18">SUM(J56:J58)</f>
        <v>10</v>
      </c>
      <c r="K59" s="2494">
        <f>SUM(K55:K58)</f>
        <v>5</v>
      </c>
      <c r="L59" s="2494">
        <f t="shared" si="18"/>
        <v>4</v>
      </c>
      <c r="M59" s="2494">
        <f t="shared" si="18"/>
        <v>1</v>
      </c>
      <c r="N59" s="2491">
        <f>SUM(N55:N58)</f>
        <v>2</v>
      </c>
      <c r="O59" s="2494"/>
      <c r="P59" s="2494"/>
      <c r="Q59" s="2494"/>
      <c r="R59" s="2491">
        <f>SUM(R55:R58)</f>
        <v>14</v>
      </c>
      <c r="S59" s="2494">
        <f>SUM(S55:S58)</f>
        <v>8</v>
      </c>
      <c r="T59" s="2494"/>
      <c r="U59" s="2494"/>
      <c r="V59" s="2491">
        <f>SUM(V55:V58)</f>
        <v>12</v>
      </c>
      <c r="W59" s="2494">
        <f>SUM(W55:W58)</f>
        <v>2</v>
      </c>
      <c r="X59" s="2494"/>
      <c r="Y59" s="2494"/>
      <c r="Z59" s="2491">
        <f>SUM(Z55:Z58)</f>
        <v>2</v>
      </c>
      <c r="AA59" s="2494">
        <f>SUM(AA55:AA58)</f>
        <v>1</v>
      </c>
      <c r="AB59" s="2494"/>
      <c r="AC59" s="2494">
        <f>SUM(AC55:AC58)</f>
        <v>1</v>
      </c>
      <c r="AD59" s="2491">
        <f>SUM(AD55:AD58)</f>
        <v>4</v>
      </c>
      <c r="AE59" s="2494"/>
      <c r="AF59" s="2494">
        <f>SUM(AF55:AF58)</f>
        <v>4</v>
      </c>
      <c r="AG59" s="2494"/>
      <c r="AH59" s="2491">
        <f>SUM(AH55:AH58)</f>
        <v>2</v>
      </c>
      <c r="AI59" s="2494"/>
      <c r="AJ59" s="2494">
        <f>SUM(AJ55:AJ58)</f>
        <v>1</v>
      </c>
      <c r="AK59" s="2494">
        <f>SUM(AK55:AK58)</f>
        <v>1</v>
      </c>
      <c r="AL59" s="2494"/>
      <c r="AM59" s="2494"/>
      <c r="AN59" s="2494"/>
      <c r="AO59" s="2494"/>
      <c r="AP59" s="2494"/>
      <c r="AQ59" s="2494"/>
      <c r="AR59" s="2494"/>
      <c r="AS59" s="2494"/>
      <c r="AT59" s="2494"/>
      <c r="AU59" s="2494"/>
      <c r="AV59" s="2494"/>
      <c r="AW59" s="2494"/>
      <c r="AX59" s="2494"/>
      <c r="AY59" s="2494"/>
      <c r="AZ59" s="2494"/>
      <c r="BA59" s="2494"/>
      <c r="BB59" s="2494"/>
      <c r="BC59" s="2494"/>
      <c r="BD59" s="2494"/>
      <c r="BE59" s="2494"/>
      <c r="BF59" s="2494"/>
      <c r="BG59" s="2494"/>
      <c r="BH59" s="2494"/>
      <c r="BI59" s="2494"/>
      <c r="BJ59" s="2494"/>
      <c r="BK59" s="2494"/>
      <c r="BL59" s="2494"/>
      <c r="BM59" s="2494"/>
      <c r="BN59" s="2494"/>
      <c r="BO59" s="2494"/>
      <c r="BP59" s="2494"/>
      <c r="BQ59" s="2494"/>
      <c r="BR59" s="2491">
        <f>SUM(BR55:BR58)</f>
        <v>46</v>
      </c>
      <c r="BS59" s="2491">
        <f>SUM(BS55:BS58)</f>
        <v>142</v>
      </c>
      <c r="BT59" s="2495">
        <f>C59/BS59</f>
        <v>0.323943661971831</v>
      </c>
    </row>
    <row r="60" spans="1:72" s="2481" customFormat="1" ht="13.9" customHeight="1" x14ac:dyDescent="0.25">
      <c r="A60" s="2516"/>
      <c r="B60" s="2516"/>
      <c r="C60" s="2517"/>
      <c r="D60" s="2518"/>
      <c r="E60" s="2518"/>
      <c r="F60" s="2518"/>
      <c r="G60" s="2518"/>
      <c r="H60" s="2518"/>
      <c r="I60" s="2518"/>
      <c r="J60" s="2517"/>
      <c r="K60" s="2518"/>
      <c r="L60" s="2518"/>
      <c r="M60" s="2518"/>
      <c r="N60" s="2517"/>
      <c r="O60" s="2518"/>
      <c r="P60" s="2518"/>
      <c r="Q60" s="2518"/>
      <c r="R60" s="2517"/>
      <c r="S60" s="2518"/>
      <c r="T60" s="2518"/>
      <c r="U60" s="2518"/>
      <c r="V60" s="2517"/>
      <c r="W60" s="2518"/>
      <c r="X60" s="2518"/>
      <c r="Y60" s="2518"/>
      <c r="Z60" s="2518"/>
      <c r="AA60" s="2518"/>
      <c r="AB60" s="2518"/>
      <c r="AC60" s="2518"/>
      <c r="AD60" s="2518"/>
      <c r="AE60" s="2518"/>
      <c r="AF60" s="2518"/>
      <c r="AG60" s="2518"/>
      <c r="AH60" s="2517"/>
      <c r="AI60" s="2518"/>
      <c r="AJ60" s="2518"/>
      <c r="AK60" s="2518"/>
      <c r="AL60" s="2518"/>
      <c r="AM60" s="2518"/>
      <c r="AN60" s="2518"/>
      <c r="AO60" s="2518"/>
      <c r="AP60" s="2518"/>
      <c r="AQ60" s="2518"/>
      <c r="AR60" s="2518"/>
      <c r="AS60" s="2518"/>
      <c r="AT60" s="2518"/>
      <c r="AU60" s="2518"/>
      <c r="AV60" s="2518"/>
      <c r="AW60" s="2518"/>
      <c r="AX60" s="2518"/>
      <c r="AY60" s="2518"/>
      <c r="AZ60" s="2518"/>
      <c r="BA60" s="2518"/>
      <c r="BB60" s="2518"/>
      <c r="BC60" s="2518"/>
      <c r="BD60" s="2518"/>
      <c r="BE60" s="2518"/>
      <c r="BF60" s="2518"/>
      <c r="BG60" s="2518"/>
      <c r="BH60" s="2518"/>
      <c r="BI60" s="2518"/>
      <c r="BJ60" s="2518"/>
      <c r="BK60" s="2518"/>
      <c r="BL60" s="2518"/>
      <c r="BM60" s="2518"/>
      <c r="BN60" s="2518"/>
      <c r="BO60" s="2518"/>
      <c r="BP60" s="2518"/>
      <c r="BQ60" s="2518"/>
      <c r="BR60" s="2517"/>
      <c r="BS60" s="2517"/>
      <c r="BT60" s="2519"/>
    </row>
    <row r="61" spans="1:72" s="2481" customFormat="1" ht="13.9" customHeight="1" x14ac:dyDescent="0.25">
      <c r="A61" s="2483" t="s">
        <v>2357</v>
      </c>
      <c r="B61" s="2483" t="s">
        <v>35</v>
      </c>
      <c r="C61" s="2483" t="s">
        <v>1875</v>
      </c>
      <c r="D61" s="2483" t="s">
        <v>1186</v>
      </c>
      <c r="E61" s="2483" t="s">
        <v>277</v>
      </c>
      <c r="F61" s="2483" t="s">
        <v>6044</v>
      </c>
      <c r="G61" s="2483" t="s">
        <v>2358</v>
      </c>
      <c r="H61" s="2483" t="s">
        <v>2359</v>
      </c>
      <c r="I61" s="2483" t="s">
        <v>2360</v>
      </c>
      <c r="J61" s="2483" t="s">
        <v>1876</v>
      </c>
      <c r="K61" s="2483" t="s">
        <v>2358</v>
      </c>
      <c r="L61" s="2483" t="s">
        <v>2359</v>
      </c>
      <c r="M61" s="2483" t="s">
        <v>2360</v>
      </c>
      <c r="N61" s="2483" t="s">
        <v>1877</v>
      </c>
      <c r="O61" s="2483" t="s">
        <v>2358</v>
      </c>
      <c r="P61" s="2483" t="s">
        <v>2359</v>
      </c>
      <c r="Q61" s="2483" t="s">
        <v>2360</v>
      </c>
      <c r="R61" s="2483" t="s">
        <v>1878</v>
      </c>
      <c r="S61" s="2483" t="s">
        <v>2358</v>
      </c>
      <c r="T61" s="2483" t="s">
        <v>2359</v>
      </c>
      <c r="U61" s="2483" t="s">
        <v>2360</v>
      </c>
      <c r="V61" s="2483" t="s">
        <v>1879</v>
      </c>
      <c r="W61" s="2482" t="s">
        <v>2358</v>
      </c>
      <c r="X61" s="2482" t="s">
        <v>2359</v>
      </c>
      <c r="Y61" s="2482" t="s">
        <v>2360</v>
      </c>
      <c r="Z61" s="2483" t="s">
        <v>1880</v>
      </c>
      <c r="AA61" s="2483" t="s">
        <v>2358</v>
      </c>
      <c r="AB61" s="2483" t="s">
        <v>2359</v>
      </c>
      <c r="AC61" s="2483" t="s">
        <v>2360</v>
      </c>
      <c r="AD61" s="2483" t="s">
        <v>1881</v>
      </c>
      <c r="AE61" s="2482" t="s">
        <v>2358</v>
      </c>
      <c r="AF61" s="2482" t="s">
        <v>2359</v>
      </c>
      <c r="AG61" s="2482" t="s">
        <v>2360</v>
      </c>
      <c r="AH61" s="2483" t="s">
        <v>1882</v>
      </c>
      <c r="AI61" s="2482" t="s">
        <v>2358</v>
      </c>
      <c r="AJ61" s="2482" t="s">
        <v>2359</v>
      </c>
      <c r="AK61" s="2482" t="s">
        <v>2360</v>
      </c>
      <c r="AL61" s="2483" t="s">
        <v>1883</v>
      </c>
      <c r="AM61" s="2482" t="s">
        <v>2358</v>
      </c>
      <c r="AN61" s="2482" t="s">
        <v>2359</v>
      </c>
      <c r="AO61" s="2482" t="s">
        <v>2360</v>
      </c>
      <c r="AP61" s="2483" t="s">
        <v>1884</v>
      </c>
      <c r="AQ61" s="2482" t="s">
        <v>2358</v>
      </c>
      <c r="AR61" s="2482" t="s">
        <v>2359</v>
      </c>
      <c r="AS61" s="2482" t="s">
        <v>2360</v>
      </c>
      <c r="AT61" s="2482" t="s">
        <v>3459</v>
      </c>
      <c r="AU61" s="2482" t="s">
        <v>2358</v>
      </c>
      <c r="AV61" s="2482" t="s">
        <v>2359</v>
      </c>
      <c r="AW61" s="2482" t="s">
        <v>2360</v>
      </c>
      <c r="AX61" s="2482" t="s">
        <v>3458</v>
      </c>
      <c r="AY61" s="2482" t="s">
        <v>2358</v>
      </c>
      <c r="AZ61" s="2482" t="s">
        <v>2359</v>
      </c>
      <c r="BA61" s="2482" t="s">
        <v>2360</v>
      </c>
      <c r="BB61" s="2482" t="s">
        <v>3457</v>
      </c>
      <c r="BC61" s="2482" t="s">
        <v>2358</v>
      </c>
      <c r="BD61" s="2482" t="s">
        <v>2359</v>
      </c>
      <c r="BE61" s="2482" t="s">
        <v>2360</v>
      </c>
      <c r="BF61" s="2482" t="s">
        <v>3456</v>
      </c>
      <c r="BG61" s="2482" t="s">
        <v>2358</v>
      </c>
      <c r="BH61" s="2482" t="s">
        <v>2359</v>
      </c>
      <c r="BI61" s="2482" t="s">
        <v>2360</v>
      </c>
      <c r="BJ61" s="2482" t="s">
        <v>6045</v>
      </c>
      <c r="BK61" s="2482" t="s">
        <v>2358</v>
      </c>
      <c r="BL61" s="2482" t="s">
        <v>2359</v>
      </c>
      <c r="BM61" s="2482" t="s">
        <v>2360</v>
      </c>
      <c r="BN61" s="2482" t="s">
        <v>6046</v>
      </c>
      <c r="BO61" s="2482" t="s">
        <v>2358</v>
      </c>
      <c r="BP61" s="2482" t="s">
        <v>2359</v>
      </c>
      <c r="BQ61" s="2482" t="s">
        <v>2360</v>
      </c>
      <c r="BR61" s="2482" t="s">
        <v>2361</v>
      </c>
      <c r="BS61" s="2482" t="s">
        <v>2362</v>
      </c>
      <c r="BT61" s="2484" t="s">
        <v>1885</v>
      </c>
    </row>
    <row r="62" spans="1:72" s="2481" customFormat="1" ht="13.9" customHeight="1" x14ac:dyDescent="0.25">
      <c r="A62" s="2729" t="s">
        <v>3447</v>
      </c>
      <c r="B62" s="2490" t="s">
        <v>690</v>
      </c>
      <c r="C62" s="2486">
        <f>J62+N62+R62+V62+Z62+AD62+AH62+AL62+AP62</f>
        <v>2</v>
      </c>
      <c r="D62" s="2487">
        <v>2</v>
      </c>
      <c r="E62" s="2487">
        <v>0</v>
      </c>
      <c r="F62" s="2487"/>
      <c r="G62" s="2487"/>
      <c r="H62" s="2487"/>
      <c r="I62" s="2487"/>
      <c r="J62" s="2488"/>
      <c r="K62" s="2487"/>
      <c r="L62" s="2487"/>
      <c r="M62" s="2487"/>
      <c r="N62" s="2488">
        <v>2</v>
      </c>
      <c r="O62" s="2487">
        <v>1</v>
      </c>
      <c r="P62" s="2487"/>
      <c r="Q62" s="2487">
        <v>1</v>
      </c>
      <c r="R62" s="2488"/>
      <c r="S62" s="2489"/>
      <c r="T62" s="2489"/>
      <c r="U62" s="2489"/>
      <c r="V62" s="2488"/>
      <c r="W62" s="2487"/>
      <c r="X62" s="2487"/>
      <c r="Y62" s="2487"/>
      <c r="Z62" s="2488"/>
      <c r="AA62" s="2487"/>
      <c r="AB62" s="2487"/>
      <c r="AC62" s="2487"/>
      <c r="AD62" s="2487"/>
      <c r="AE62" s="2487"/>
      <c r="AF62" s="2487"/>
      <c r="AG62" s="2487"/>
      <c r="AH62" s="2490"/>
      <c r="AI62" s="2487"/>
      <c r="AJ62" s="2487"/>
      <c r="AK62" s="2487"/>
      <c r="AL62" s="2487"/>
      <c r="AM62" s="2487"/>
      <c r="AN62" s="2487"/>
      <c r="AO62" s="2487"/>
      <c r="AP62" s="2487"/>
      <c r="AQ62" s="2487"/>
      <c r="AR62" s="2487"/>
      <c r="AS62" s="2487"/>
      <c r="AT62" s="2487"/>
      <c r="AU62" s="2487"/>
      <c r="AV62" s="2487"/>
      <c r="AW62" s="2487"/>
      <c r="AX62" s="2487"/>
      <c r="AY62" s="2487"/>
      <c r="AZ62" s="2487"/>
      <c r="BA62" s="2487"/>
      <c r="BB62" s="2487"/>
      <c r="BC62" s="2487"/>
      <c r="BD62" s="2487"/>
      <c r="BE62" s="2487"/>
      <c r="BF62" s="2487"/>
      <c r="BG62" s="2487"/>
      <c r="BH62" s="2487"/>
      <c r="BI62" s="2487"/>
      <c r="BJ62" s="2487"/>
      <c r="BK62" s="2487"/>
      <c r="BL62" s="2487"/>
      <c r="BM62" s="2487"/>
      <c r="BN62" s="2487"/>
      <c r="BO62" s="2487"/>
      <c r="BP62" s="2487"/>
      <c r="BQ62" s="2487"/>
      <c r="BR62" s="2491">
        <f>C62</f>
        <v>2</v>
      </c>
      <c r="BS62" s="2491">
        <v>18</v>
      </c>
      <c r="BT62" s="2505">
        <f>C62/BS62</f>
        <v>0.1111111111111111</v>
      </c>
    </row>
    <row r="63" spans="1:72" s="2481" customFormat="1" ht="13.9" customHeight="1" x14ac:dyDescent="0.25">
      <c r="A63" s="2730"/>
      <c r="B63" s="2490" t="s">
        <v>225</v>
      </c>
      <c r="C63" s="2486">
        <f>J63+N63+R63+V63+Z63+AD63+AH63+AL63+AP63</f>
        <v>10</v>
      </c>
      <c r="D63" s="2487">
        <v>3</v>
      </c>
      <c r="E63" s="2487">
        <v>7</v>
      </c>
      <c r="F63" s="2487"/>
      <c r="G63" s="2487"/>
      <c r="H63" s="2487"/>
      <c r="I63" s="2487"/>
      <c r="J63" s="2488">
        <v>3</v>
      </c>
      <c r="K63" s="2487">
        <v>1</v>
      </c>
      <c r="L63" s="2487">
        <v>2</v>
      </c>
      <c r="M63" s="2487"/>
      <c r="N63" s="2488">
        <v>4</v>
      </c>
      <c r="O63" s="2487"/>
      <c r="P63" s="2487">
        <v>2</v>
      </c>
      <c r="Q63" s="2487">
        <v>2</v>
      </c>
      <c r="R63" s="2488"/>
      <c r="S63" s="2489"/>
      <c r="T63" s="2489"/>
      <c r="U63" s="2489"/>
      <c r="V63" s="2488">
        <v>2</v>
      </c>
      <c r="W63" s="2487"/>
      <c r="X63" s="2487">
        <v>2</v>
      </c>
      <c r="Y63" s="2487"/>
      <c r="Z63" s="2488">
        <v>1</v>
      </c>
      <c r="AA63" s="2487"/>
      <c r="AB63" s="2487"/>
      <c r="AC63" s="2487">
        <v>1</v>
      </c>
      <c r="AD63" s="2487"/>
      <c r="AE63" s="2487"/>
      <c r="AF63" s="2487"/>
      <c r="AG63" s="2487"/>
      <c r="AH63" s="2490"/>
      <c r="AI63" s="2487"/>
      <c r="AJ63" s="2487"/>
      <c r="AK63" s="2487"/>
      <c r="AL63" s="2487"/>
      <c r="AM63" s="2487"/>
      <c r="AN63" s="2487"/>
      <c r="AO63" s="2487"/>
      <c r="AP63" s="2487"/>
      <c r="AQ63" s="2487"/>
      <c r="AR63" s="2487"/>
      <c r="AS63" s="2487"/>
      <c r="AT63" s="2487"/>
      <c r="AU63" s="2487"/>
      <c r="AV63" s="2487"/>
      <c r="AW63" s="2487"/>
      <c r="AX63" s="2487"/>
      <c r="AY63" s="2487"/>
      <c r="AZ63" s="2487"/>
      <c r="BA63" s="2487"/>
      <c r="BB63" s="2487"/>
      <c r="BC63" s="2487"/>
      <c r="BD63" s="2487"/>
      <c r="BE63" s="2487"/>
      <c r="BF63" s="2487"/>
      <c r="BG63" s="2487"/>
      <c r="BH63" s="2487"/>
      <c r="BI63" s="2487"/>
      <c r="BJ63" s="2487"/>
      <c r="BK63" s="2487"/>
      <c r="BL63" s="2487"/>
      <c r="BM63" s="2487"/>
      <c r="BN63" s="2487"/>
      <c r="BO63" s="2487"/>
      <c r="BP63" s="2487"/>
      <c r="BQ63" s="2487"/>
      <c r="BR63" s="2491">
        <f t="shared" ref="BR63:BR64" si="19">C63</f>
        <v>10</v>
      </c>
      <c r="BS63" s="2491">
        <v>31</v>
      </c>
      <c r="BT63" s="2505">
        <f>C63/BS63</f>
        <v>0.32258064516129031</v>
      </c>
    </row>
    <row r="64" spans="1:72" s="2481" customFormat="1" ht="13.9" customHeight="1" x14ac:dyDescent="0.25">
      <c r="A64" s="2730"/>
      <c r="B64" s="2490" t="s">
        <v>692</v>
      </c>
      <c r="C64" s="2486">
        <f>J64+N64+R64+V64+Z64+AD64+AH64+AL64+AP64</f>
        <v>6</v>
      </c>
      <c r="D64" s="2487">
        <v>3</v>
      </c>
      <c r="E64" s="2487">
        <v>3</v>
      </c>
      <c r="F64" s="2487"/>
      <c r="G64" s="2487"/>
      <c r="H64" s="2487"/>
      <c r="I64" s="2487"/>
      <c r="J64" s="2488">
        <v>2</v>
      </c>
      <c r="K64" s="2487">
        <v>2</v>
      </c>
      <c r="L64" s="2487"/>
      <c r="M64" s="2487"/>
      <c r="N64" s="2488">
        <v>3</v>
      </c>
      <c r="O64" s="2487"/>
      <c r="P64" s="2487">
        <v>3</v>
      </c>
      <c r="Q64" s="2487"/>
      <c r="R64" s="2488">
        <v>1</v>
      </c>
      <c r="S64" s="2489"/>
      <c r="T64" s="2489">
        <v>1</v>
      </c>
      <c r="U64" s="2489"/>
      <c r="V64" s="2488"/>
      <c r="W64" s="2487"/>
      <c r="X64" s="2487"/>
      <c r="Y64" s="2487"/>
      <c r="Z64" s="2488"/>
      <c r="AA64" s="2487"/>
      <c r="AB64" s="2487"/>
      <c r="AC64" s="2487"/>
      <c r="AD64" s="2487"/>
      <c r="AE64" s="2487"/>
      <c r="AF64" s="2487"/>
      <c r="AG64" s="2487"/>
      <c r="AH64" s="2490"/>
      <c r="AI64" s="2487"/>
      <c r="AJ64" s="2487"/>
      <c r="AK64" s="2487"/>
      <c r="AL64" s="2487"/>
      <c r="AM64" s="2487"/>
      <c r="AN64" s="2487"/>
      <c r="AO64" s="2487"/>
      <c r="AP64" s="2487"/>
      <c r="AQ64" s="2487"/>
      <c r="AR64" s="2487"/>
      <c r="AS64" s="2487"/>
      <c r="AT64" s="2487"/>
      <c r="AU64" s="2487"/>
      <c r="AV64" s="2487"/>
      <c r="AW64" s="2487"/>
      <c r="AX64" s="2487"/>
      <c r="AY64" s="2487"/>
      <c r="AZ64" s="2487"/>
      <c r="BA64" s="2487"/>
      <c r="BB64" s="2487"/>
      <c r="BC64" s="2487"/>
      <c r="BD64" s="2487"/>
      <c r="BE64" s="2487"/>
      <c r="BF64" s="2487"/>
      <c r="BG64" s="2487"/>
      <c r="BH64" s="2487"/>
      <c r="BI64" s="2487"/>
      <c r="BJ64" s="2487"/>
      <c r="BK64" s="2487"/>
      <c r="BL64" s="2487"/>
      <c r="BM64" s="2487"/>
      <c r="BN64" s="2487"/>
      <c r="BO64" s="2487"/>
      <c r="BP64" s="2487"/>
      <c r="BQ64" s="2487"/>
      <c r="BR64" s="2491">
        <f t="shared" si="19"/>
        <v>6</v>
      </c>
      <c r="BS64" s="2491">
        <v>31</v>
      </c>
      <c r="BT64" s="2505">
        <f>C64/BS64</f>
        <v>0.19354838709677419</v>
      </c>
    </row>
    <row r="65" spans="1:72" s="2481" customFormat="1" ht="13.9" customHeight="1" x14ac:dyDescent="0.25">
      <c r="A65" s="2739" t="s">
        <v>579</v>
      </c>
      <c r="B65" s="2739"/>
      <c r="C65" s="2491">
        <f t="shared" ref="C65:L65" si="20">SUM(C62:C64)</f>
        <v>18</v>
      </c>
      <c r="D65" s="2494">
        <f t="shared" si="20"/>
        <v>8</v>
      </c>
      <c r="E65" s="2494">
        <f t="shared" si="20"/>
        <v>10</v>
      </c>
      <c r="F65" s="2494"/>
      <c r="G65" s="2494"/>
      <c r="H65" s="2494"/>
      <c r="I65" s="2494"/>
      <c r="J65" s="2491">
        <f t="shared" si="20"/>
        <v>5</v>
      </c>
      <c r="K65" s="2494">
        <f t="shared" si="20"/>
        <v>3</v>
      </c>
      <c r="L65" s="2494">
        <f t="shared" si="20"/>
        <v>2</v>
      </c>
      <c r="M65" s="2494"/>
      <c r="N65" s="2491">
        <f>SUM(N62:N64)</f>
        <v>9</v>
      </c>
      <c r="O65" s="2494">
        <f>SUM(O62:O64)</f>
        <v>1</v>
      </c>
      <c r="P65" s="2494">
        <f>SUM(P62:P64)</f>
        <v>5</v>
      </c>
      <c r="Q65" s="2494">
        <f>SUM(Q62:Q64)</f>
        <v>3</v>
      </c>
      <c r="R65" s="2491">
        <f>SUM(R62:R64)</f>
        <v>1</v>
      </c>
      <c r="S65" s="2494"/>
      <c r="T65" s="2494">
        <f>SUM(T62:T64)</f>
        <v>1</v>
      </c>
      <c r="U65" s="2494"/>
      <c r="V65" s="2491">
        <f>SUM(V62:V64)</f>
        <v>2</v>
      </c>
      <c r="W65" s="2494"/>
      <c r="X65" s="2494">
        <f>SUM(X62:X64)</f>
        <v>2</v>
      </c>
      <c r="Y65" s="2494"/>
      <c r="Z65" s="2491">
        <f>SUM(Z62:Z64)</f>
        <v>1</v>
      </c>
      <c r="AA65" s="2494"/>
      <c r="AB65" s="2494"/>
      <c r="AC65" s="2494">
        <f>SUM(AC62:AC64)</f>
        <v>1</v>
      </c>
      <c r="AD65" s="2494"/>
      <c r="AE65" s="2494"/>
      <c r="AF65" s="2494"/>
      <c r="AG65" s="2494"/>
      <c r="AH65" s="2491"/>
      <c r="AI65" s="2494"/>
      <c r="AJ65" s="2494"/>
      <c r="AK65" s="2494"/>
      <c r="AL65" s="2494"/>
      <c r="AM65" s="2494"/>
      <c r="AN65" s="2494"/>
      <c r="AO65" s="2494"/>
      <c r="AP65" s="2494"/>
      <c r="AQ65" s="2494"/>
      <c r="AR65" s="2494"/>
      <c r="AS65" s="2494"/>
      <c r="AT65" s="2494"/>
      <c r="AU65" s="2494"/>
      <c r="AV65" s="2494"/>
      <c r="AW65" s="2494"/>
      <c r="AX65" s="2494"/>
      <c r="AY65" s="2494"/>
      <c r="AZ65" s="2494"/>
      <c r="BA65" s="2494"/>
      <c r="BB65" s="2494"/>
      <c r="BC65" s="2494"/>
      <c r="BD65" s="2494"/>
      <c r="BE65" s="2494"/>
      <c r="BF65" s="2494"/>
      <c r="BG65" s="2494"/>
      <c r="BH65" s="2494"/>
      <c r="BI65" s="2494"/>
      <c r="BJ65" s="2494"/>
      <c r="BK65" s="2494"/>
      <c r="BL65" s="2494"/>
      <c r="BM65" s="2494"/>
      <c r="BN65" s="2494"/>
      <c r="BO65" s="2494"/>
      <c r="BP65" s="2494"/>
      <c r="BQ65" s="2494"/>
      <c r="BR65" s="2491">
        <f>SUM(BR62:BR64)</f>
        <v>18</v>
      </c>
      <c r="BS65" s="2491">
        <f>SUM(BS62:BS64)</f>
        <v>80</v>
      </c>
      <c r="BT65" s="2495">
        <f>C65/BS65</f>
        <v>0.22500000000000001</v>
      </c>
    </row>
    <row r="66" spans="1:72" s="2481" customFormat="1" ht="15" customHeight="1" x14ac:dyDescent="0.25">
      <c r="A66" s="2516"/>
      <c r="B66" s="2516"/>
      <c r="C66" s="2517"/>
      <c r="D66" s="2518"/>
      <c r="E66" s="2518"/>
      <c r="F66" s="2518"/>
      <c r="G66" s="2518"/>
      <c r="H66" s="2518"/>
      <c r="I66" s="2518"/>
      <c r="J66" s="2517"/>
      <c r="K66" s="2518"/>
      <c r="L66" s="2518"/>
      <c r="M66" s="2518"/>
      <c r="N66" s="2517"/>
      <c r="O66" s="2518"/>
      <c r="P66" s="2518"/>
      <c r="Q66" s="2518"/>
      <c r="R66" s="2517"/>
      <c r="S66" s="2518"/>
      <c r="T66" s="2518"/>
      <c r="U66" s="2518"/>
      <c r="V66" s="2517"/>
      <c r="W66" s="2518"/>
      <c r="X66" s="2518"/>
      <c r="Y66" s="2518"/>
      <c r="Z66" s="2518"/>
      <c r="AA66" s="2518"/>
      <c r="AB66" s="2518"/>
      <c r="AC66" s="2518"/>
      <c r="AD66" s="2518"/>
      <c r="AE66" s="2518"/>
      <c r="AF66" s="2518"/>
      <c r="AG66" s="2518"/>
      <c r="AH66" s="2518"/>
      <c r="AI66" s="2518"/>
      <c r="AJ66" s="2518"/>
      <c r="AK66" s="2518"/>
      <c r="AL66" s="2518"/>
      <c r="AM66" s="2518"/>
      <c r="AN66" s="2518"/>
      <c r="AO66" s="2518"/>
      <c r="AP66" s="2518"/>
      <c r="AQ66" s="2518"/>
      <c r="AR66" s="2518"/>
      <c r="AS66" s="2518"/>
      <c r="AT66" s="2518"/>
      <c r="AU66" s="2518"/>
      <c r="AV66" s="2518"/>
      <c r="AW66" s="2518"/>
      <c r="AX66" s="2518"/>
      <c r="AY66" s="2518"/>
      <c r="AZ66" s="2518"/>
      <c r="BA66" s="2518"/>
      <c r="BB66" s="2518"/>
      <c r="BC66" s="2518"/>
      <c r="BD66" s="2518"/>
      <c r="BE66" s="2518"/>
      <c r="BF66" s="2518"/>
      <c r="BG66" s="2518"/>
      <c r="BH66" s="2518"/>
      <c r="BI66" s="2518"/>
      <c r="BJ66" s="2518"/>
      <c r="BK66" s="2518"/>
      <c r="BL66" s="2518"/>
      <c r="BM66" s="2518"/>
      <c r="BN66" s="2518"/>
      <c r="BO66" s="2518"/>
      <c r="BP66" s="2518"/>
      <c r="BQ66" s="2518"/>
      <c r="BR66" s="2517"/>
      <c r="BS66" s="2517"/>
      <c r="BT66" s="2519"/>
    </row>
    <row r="67" spans="1:72" ht="13.9" customHeight="1" x14ac:dyDescent="0.25">
      <c r="A67" s="2483" t="s">
        <v>2357</v>
      </c>
      <c r="B67" s="2483" t="s">
        <v>35</v>
      </c>
      <c r="C67" s="2483" t="s">
        <v>1875</v>
      </c>
      <c r="D67" s="2483" t="s">
        <v>1186</v>
      </c>
      <c r="E67" s="2483" t="s">
        <v>277</v>
      </c>
      <c r="F67" s="2483" t="s">
        <v>6044</v>
      </c>
      <c r="G67" s="2483" t="s">
        <v>2358</v>
      </c>
      <c r="H67" s="2483" t="s">
        <v>2359</v>
      </c>
      <c r="I67" s="2483" t="s">
        <v>2360</v>
      </c>
      <c r="J67" s="2483" t="s">
        <v>1876</v>
      </c>
      <c r="K67" s="2483" t="s">
        <v>2358</v>
      </c>
      <c r="L67" s="2483" t="s">
        <v>2359</v>
      </c>
      <c r="M67" s="2483" t="s">
        <v>2360</v>
      </c>
      <c r="N67" s="2483" t="s">
        <v>1877</v>
      </c>
      <c r="O67" s="2483" t="s">
        <v>2358</v>
      </c>
      <c r="P67" s="2483" t="s">
        <v>2359</v>
      </c>
      <c r="Q67" s="2483" t="s">
        <v>2360</v>
      </c>
      <c r="R67" s="2483" t="s">
        <v>1878</v>
      </c>
      <c r="S67" s="2483" t="s">
        <v>2358</v>
      </c>
      <c r="T67" s="2483" t="s">
        <v>2359</v>
      </c>
      <c r="U67" s="2483" t="s">
        <v>2360</v>
      </c>
      <c r="V67" s="2483" t="s">
        <v>1879</v>
      </c>
      <c r="W67" s="2482" t="s">
        <v>2358</v>
      </c>
      <c r="X67" s="2482" t="s">
        <v>2359</v>
      </c>
      <c r="Y67" s="2482" t="s">
        <v>2360</v>
      </c>
      <c r="Z67" s="2483" t="s">
        <v>1880</v>
      </c>
      <c r="AA67" s="2483" t="s">
        <v>2358</v>
      </c>
      <c r="AB67" s="2483" t="s">
        <v>2359</v>
      </c>
      <c r="AC67" s="2483" t="s">
        <v>2360</v>
      </c>
      <c r="AD67" s="2483" t="s">
        <v>1881</v>
      </c>
      <c r="AE67" s="2482" t="s">
        <v>2358</v>
      </c>
      <c r="AF67" s="2482" t="s">
        <v>2359</v>
      </c>
      <c r="AG67" s="2482" t="s">
        <v>2360</v>
      </c>
      <c r="AH67" s="2483" t="s">
        <v>1882</v>
      </c>
      <c r="AI67" s="2482" t="s">
        <v>2358</v>
      </c>
      <c r="AJ67" s="2482" t="s">
        <v>2359</v>
      </c>
      <c r="AK67" s="2482" t="s">
        <v>2360</v>
      </c>
      <c r="AL67" s="2483" t="s">
        <v>1883</v>
      </c>
      <c r="AM67" s="2482" t="s">
        <v>2358</v>
      </c>
      <c r="AN67" s="2482" t="s">
        <v>2359</v>
      </c>
      <c r="AO67" s="2482" t="s">
        <v>2360</v>
      </c>
      <c r="AP67" s="2483" t="s">
        <v>1884</v>
      </c>
      <c r="AQ67" s="2482" t="s">
        <v>2358</v>
      </c>
      <c r="AR67" s="2482" t="s">
        <v>2359</v>
      </c>
      <c r="AS67" s="2482" t="s">
        <v>2360</v>
      </c>
      <c r="AT67" s="2482" t="s">
        <v>3459</v>
      </c>
      <c r="AU67" s="2482" t="s">
        <v>2358</v>
      </c>
      <c r="AV67" s="2482" t="s">
        <v>2359</v>
      </c>
      <c r="AW67" s="2482" t="s">
        <v>2360</v>
      </c>
      <c r="AX67" s="2482" t="s">
        <v>3458</v>
      </c>
      <c r="AY67" s="2482" t="s">
        <v>2358</v>
      </c>
      <c r="AZ67" s="2482" t="s">
        <v>2359</v>
      </c>
      <c r="BA67" s="2482" t="s">
        <v>2360</v>
      </c>
      <c r="BB67" s="2482" t="s">
        <v>3457</v>
      </c>
      <c r="BC67" s="2482" t="s">
        <v>2358</v>
      </c>
      <c r="BD67" s="2482" t="s">
        <v>2359</v>
      </c>
      <c r="BE67" s="2482" t="s">
        <v>2360</v>
      </c>
      <c r="BF67" s="2482" t="s">
        <v>3456</v>
      </c>
      <c r="BG67" s="2482" t="s">
        <v>2358</v>
      </c>
      <c r="BH67" s="2482" t="s">
        <v>2359</v>
      </c>
      <c r="BI67" s="2482" t="s">
        <v>2360</v>
      </c>
      <c r="BJ67" s="2482" t="s">
        <v>6045</v>
      </c>
      <c r="BK67" s="2482" t="s">
        <v>2358</v>
      </c>
      <c r="BL67" s="2482" t="s">
        <v>2359</v>
      </c>
      <c r="BM67" s="2482" t="s">
        <v>2360</v>
      </c>
      <c r="BN67" s="2482" t="s">
        <v>6046</v>
      </c>
      <c r="BO67" s="2482" t="s">
        <v>2358</v>
      </c>
      <c r="BP67" s="2482" t="s">
        <v>2359</v>
      </c>
      <c r="BQ67" s="2482" t="s">
        <v>2360</v>
      </c>
      <c r="BR67" s="2482" t="s">
        <v>2361</v>
      </c>
      <c r="BS67" s="2482" t="s">
        <v>2362</v>
      </c>
      <c r="BT67" s="2484" t="s">
        <v>1885</v>
      </c>
    </row>
    <row r="68" spans="1:72" ht="16.149999999999999" customHeight="1" x14ac:dyDescent="0.25">
      <c r="A68" s="2729" t="s">
        <v>3448</v>
      </c>
      <c r="B68" s="2490" t="s">
        <v>690</v>
      </c>
      <c r="C68" s="2510">
        <f>J68+N68+R68+V68+Z68+AD68</f>
        <v>6</v>
      </c>
      <c r="D68" s="2512">
        <v>4</v>
      </c>
      <c r="E68" s="2512">
        <v>2</v>
      </c>
      <c r="F68" s="2510"/>
      <c r="G68" s="2510"/>
      <c r="H68" s="2510"/>
      <c r="I68" s="2510"/>
      <c r="J68" s="2488">
        <v>3</v>
      </c>
      <c r="K68" s="2512">
        <v>1</v>
      </c>
      <c r="L68" s="2512">
        <v>2</v>
      </c>
      <c r="M68" s="2510"/>
      <c r="N68" s="2511">
        <v>1</v>
      </c>
      <c r="O68" s="2510"/>
      <c r="P68" s="2512">
        <v>1</v>
      </c>
      <c r="Q68" s="2510"/>
      <c r="R68" s="2511">
        <v>2</v>
      </c>
      <c r="S68" s="2510"/>
      <c r="T68" s="2512">
        <v>2</v>
      </c>
      <c r="U68" s="2510"/>
      <c r="V68" s="2511"/>
      <c r="W68" s="2515"/>
      <c r="X68" s="2514"/>
      <c r="Y68" s="2514"/>
      <c r="Z68" s="2511"/>
      <c r="AA68" s="2510"/>
      <c r="AB68" s="2510"/>
      <c r="AC68" s="2510"/>
      <c r="AD68" s="2510"/>
      <c r="AE68" s="2515"/>
      <c r="AF68" s="2515"/>
      <c r="AG68" s="2515"/>
      <c r="AH68" s="2510"/>
      <c r="AI68" s="2515"/>
      <c r="AJ68" s="2515"/>
      <c r="AK68" s="2515"/>
      <c r="AL68" s="2510"/>
      <c r="AM68" s="2515"/>
      <c r="AN68" s="2515"/>
      <c r="AO68" s="2515"/>
      <c r="AP68" s="2510"/>
      <c r="AQ68" s="2515"/>
      <c r="AR68" s="2515"/>
      <c r="AS68" s="2515"/>
      <c r="AT68" s="2515"/>
      <c r="AU68" s="2515"/>
      <c r="AV68" s="2515"/>
      <c r="AW68" s="2515"/>
      <c r="AX68" s="2515"/>
      <c r="AY68" s="2515"/>
      <c r="AZ68" s="2515"/>
      <c r="BA68" s="2515"/>
      <c r="BB68" s="2515"/>
      <c r="BC68" s="2515"/>
      <c r="BD68" s="2515"/>
      <c r="BE68" s="2515"/>
      <c r="BF68" s="2515"/>
      <c r="BG68" s="2515"/>
      <c r="BH68" s="2515"/>
      <c r="BI68" s="2515"/>
      <c r="BJ68" s="2515"/>
      <c r="BK68" s="2515"/>
      <c r="BL68" s="2515"/>
      <c r="BM68" s="2515"/>
      <c r="BN68" s="2515"/>
      <c r="BO68" s="2515"/>
      <c r="BP68" s="2515"/>
      <c r="BQ68" s="2515"/>
      <c r="BR68" s="2491">
        <f>C68</f>
        <v>6</v>
      </c>
      <c r="BS68" s="2491">
        <v>34</v>
      </c>
      <c r="BT68" s="2505">
        <f>C68/BS68</f>
        <v>0.17647058823529413</v>
      </c>
    </row>
    <row r="69" spans="1:72" ht="16.149999999999999" customHeight="1" x14ac:dyDescent="0.25">
      <c r="A69" s="2730"/>
      <c r="B69" s="2490" t="s">
        <v>692</v>
      </c>
      <c r="C69" s="2510">
        <f>J69+N69+R69+V69+Z69+AD69</f>
        <v>12</v>
      </c>
      <c r="D69" s="2512">
        <v>1</v>
      </c>
      <c r="E69" s="2512">
        <v>11</v>
      </c>
      <c r="F69" s="2510"/>
      <c r="G69" s="2510"/>
      <c r="H69" s="2510"/>
      <c r="I69" s="2510"/>
      <c r="J69" s="2488"/>
      <c r="K69" s="2510"/>
      <c r="L69" s="2510"/>
      <c r="M69" s="2510"/>
      <c r="N69" s="2511">
        <v>3</v>
      </c>
      <c r="O69" s="2510"/>
      <c r="P69" s="2512">
        <v>3</v>
      </c>
      <c r="Q69" s="2510"/>
      <c r="R69" s="2511">
        <v>3</v>
      </c>
      <c r="S69" s="2510"/>
      <c r="T69" s="2512">
        <v>2</v>
      </c>
      <c r="U69" s="2512">
        <v>1</v>
      </c>
      <c r="V69" s="2511">
        <v>4</v>
      </c>
      <c r="W69" s="2515"/>
      <c r="X69" s="2514">
        <v>2</v>
      </c>
      <c r="Y69" s="2514">
        <v>2</v>
      </c>
      <c r="Z69" s="2511">
        <v>2</v>
      </c>
      <c r="AA69" s="2510"/>
      <c r="AB69" s="2510"/>
      <c r="AC69" s="2510">
        <v>2</v>
      </c>
      <c r="AD69" s="2510"/>
      <c r="AE69" s="2515"/>
      <c r="AF69" s="2515"/>
      <c r="AG69" s="2515"/>
      <c r="AH69" s="2510"/>
      <c r="AI69" s="2515"/>
      <c r="AJ69" s="2515"/>
      <c r="AK69" s="2515"/>
      <c r="AL69" s="2510"/>
      <c r="AM69" s="2515"/>
      <c r="AN69" s="2515"/>
      <c r="AO69" s="2515"/>
      <c r="AP69" s="2510"/>
      <c r="AQ69" s="2515"/>
      <c r="AR69" s="2515"/>
      <c r="AS69" s="2515"/>
      <c r="AT69" s="2515"/>
      <c r="AU69" s="2515"/>
      <c r="AV69" s="2515"/>
      <c r="AW69" s="2515"/>
      <c r="AX69" s="2515"/>
      <c r="AY69" s="2515"/>
      <c r="AZ69" s="2515"/>
      <c r="BA69" s="2515"/>
      <c r="BB69" s="2515"/>
      <c r="BC69" s="2515"/>
      <c r="BD69" s="2515"/>
      <c r="BE69" s="2515"/>
      <c r="BF69" s="2515"/>
      <c r="BG69" s="2515"/>
      <c r="BH69" s="2515"/>
      <c r="BI69" s="2515"/>
      <c r="BJ69" s="2515"/>
      <c r="BK69" s="2515"/>
      <c r="BL69" s="2515"/>
      <c r="BM69" s="2515"/>
      <c r="BN69" s="2515"/>
      <c r="BO69" s="2515"/>
      <c r="BP69" s="2515"/>
      <c r="BQ69" s="2515"/>
      <c r="BR69" s="2491">
        <f t="shared" ref="BR69:BR71" si="21">C69</f>
        <v>12</v>
      </c>
      <c r="BS69" s="2491">
        <v>50</v>
      </c>
      <c r="BT69" s="2505">
        <f t="shared" ref="BT69:BT72" si="22">C69/BS69</f>
        <v>0.24</v>
      </c>
    </row>
    <row r="70" spans="1:72" ht="16.149999999999999" customHeight="1" x14ac:dyDescent="0.25">
      <c r="A70" s="2730"/>
      <c r="B70" s="2490" t="s">
        <v>225</v>
      </c>
      <c r="C70" s="2486">
        <f>J70+N70+R70+V70+Z70+AD70+AH70+AL70+AP70</f>
        <v>17</v>
      </c>
      <c r="D70" s="2487">
        <v>6</v>
      </c>
      <c r="E70" s="2487">
        <v>11</v>
      </c>
      <c r="F70" s="2487"/>
      <c r="G70" s="2487"/>
      <c r="H70" s="2487"/>
      <c r="I70" s="2487"/>
      <c r="J70" s="2488">
        <v>7</v>
      </c>
      <c r="K70" s="2487">
        <v>3</v>
      </c>
      <c r="L70" s="2487">
        <v>4</v>
      </c>
      <c r="M70" s="2487"/>
      <c r="N70" s="2488"/>
      <c r="O70" s="2487"/>
      <c r="P70" s="2487"/>
      <c r="Q70" s="2487"/>
      <c r="R70" s="2488">
        <v>8</v>
      </c>
      <c r="S70" s="2487"/>
      <c r="T70" s="2487">
        <v>8</v>
      </c>
      <c r="U70" s="2487"/>
      <c r="V70" s="2488">
        <v>2</v>
      </c>
      <c r="W70" s="2487"/>
      <c r="X70" s="2487">
        <v>1</v>
      </c>
      <c r="Y70" s="2487">
        <v>1</v>
      </c>
      <c r="Z70" s="2488"/>
      <c r="AA70" s="2487"/>
      <c r="AB70" s="2487"/>
      <c r="AC70" s="2487"/>
      <c r="AD70" s="2487"/>
      <c r="AE70" s="2487"/>
      <c r="AF70" s="2487"/>
      <c r="AG70" s="2487"/>
      <c r="AH70" s="2487"/>
      <c r="AI70" s="2487"/>
      <c r="AJ70" s="2487"/>
      <c r="AK70" s="2487"/>
      <c r="AL70" s="2487"/>
      <c r="AM70" s="2487"/>
      <c r="AN70" s="2487"/>
      <c r="AO70" s="2487"/>
      <c r="AP70" s="2487"/>
      <c r="AQ70" s="2487"/>
      <c r="AR70" s="2487"/>
      <c r="AS70" s="2487"/>
      <c r="AT70" s="2487"/>
      <c r="AU70" s="2487"/>
      <c r="AV70" s="2487"/>
      <c r="AW70" s="2487"/>
      <c r="AX70" s="2487"/>
      <c r="AY70" s="2487"/>
      <c r="AZ70" s="2487"/>
      <c r="BA70" s="2487"/>
      <c r="BB70" s="2487"/>
      <c r="BC70" s="2487"/>
      <c r="BD70" s="2487"/>
      <c r="BE70" s="2487"/>
      <c r="BF70" s="2487"/>
      <c r="BG70" s="2487"/>
      <c r="BH70" s="2487"/>
      <c r="BI70" s="2487"/>
      <c r="BJ70" s="2487"/>
      <c r="BK70" s="2487"/>
      <c r="BL70" s="2487"/>
      <c r="BM70" s="2487"/>
      <c r="BN70" s="2487"/>
      <c r="BO70" s="2487"/>
      <c r="BP70" s="2487"/>
      <c r="BQ70" s="2487"/>
      <c r="BR70" s="2491">
        <f t="shared" si="21"/>
        <v>17</v>
      </c>
      <c r="BS70" s="2491">
        <v>32</v>
      </c>
      <c r="BT70" s="2505">
        <f t="shared" si="22"/>
        <v>0.53125</v>
      </c>
    </row>
    <row r="71" spans="1:72" ht="13.9" customHeight="1" x14ac:dyDescent="0.25">
      <c r="A71" s="2731"/>
      <c r="B71" s="2490" t="s">
        <v>691</v>
      </c>
      <c r="C71" s="2486">
        <f>J71+N71+R71+V71+Z71+AD71+AH71+AL71+AP71</f>
        <v>14</v>
      </c>
      <c r="D71" s="2487">
        <v>4</v>
      </c>
      <c r="E71" s="2487">
        <v>10</v>
      </c>
      <c r="F71" s="2487"/>
      <c r="G71" s="2487"/>
      <c r="H71" s="2487"/>
      <c r="I71" s="2487"/>
      <c r="J71" s="2488">
        <v>12</v>
      </c>
      <c r="K71" s="2487"/>
      <c r="L71" s="2487">
        <v>10</v>
      </c>
      <c r="M71" s="2487">
        <v>2</v>
      </c>
      <c r="N71" s="2488">
        <v>1</v>
      </c>
      <c r="O71" s="2487"/>
      <c r="P71" s="2487">
        <v>1</v>
      </c>
      <c r="Q71" s="2487"/>
      <c r="R71" s="2488">
        <v>1</v>
      </c>
      <c r="S71" s="2487"/>
      <c r="T71" s="2487">
        <v>1</v>
      </c>
      <c r="U71" s="2487"/>
      <c r="V71" s="2488"/>
      <c r="W71" s="2487"/>
      <c r="X71" s="2487"/>
      <c r="Y71" s="2487"/>
      <c r="Z71" s="2488"/>
      <c r="AA71" s="2487"/>
      <c r="AB71" s="2487"/>
      <c r="AC71" s="2487"/>
      <c r="AD71" s="2487"/>
      <c r="AE71" s="2487"/>
      <c r="AF71" s="2487"/>
      <c r="AG71" s="2487"/>
      <c r="AH71" s="2487"/>
      <c r="AI71" s="2487"/>
      <c r="AJ71" s="2487"/>
      <c r="AK71" s="2487"/>
      <c r="AL71" s="2487"/>
      <c r="AM71" s="2487"/>
      <c r="AN71" s="2487"/>
      <c r="AO71" s="2487"/>
      <c r="AP71" s="2487"/>
      <c r="AQ71" s="2487"/>
      <c r="AR71" s="2487"/>
      <c r="AS71" s="2487"/>
      <c r="AT71" s="2487"/>
      <c r="AU71" s="2487"/>
      <c r="AV71" s="2487"/>
      <c r="AW71" s="2487"/>
      <c r="AX71" s="2487"/>
      <c r="AY71" s="2487"/>
      <c r="AZ71" s="2487"/>
      <c r="BA71" s="2487"/>
      <c r="BB71" s="2487"/>
      <c r="BC71" s="2487"/>
      <c r="BD71" s="2487"/>
      <c r="BE71" s="2487"/>
      <c r="BF71" s="2487"/>
      <c r="BG71" s="2487"/>
      <c r="BH71" s="2487"/>
      <c r="BI71" s="2487"/>
      <c r="BJ71" s="2487"/>
      <c r="BK71" s="2487"/>
      <c r="BL71" s="2487"/>
      <c r="BM71" s="2487"/>
      <c r="BN71" s="2487"/>
      <c r="BO71" s="2487"/>
      <c r="BP71" s="2487"/>
      <c r="BQ71" s="2487"/>
      <c r="BR71" s="2491">
        <f t="shared" si="21"/>
        <v>14</v>
      </c>
      <c r="BS71" s="2491">
        <v>27</v>
      </c>
      <c r="BT71" s="2505">
        <f t="shared" si="22"/>
        <v>0.51851851851851849</v>
      </c>
    </row>
    <row r="72" spans="1:72" ht="13.9" customHeight="1" x14ac:dyDescent="0.25">
      <c r="A72" s="2739" t="s">
        <v>579</v>
      </c>
      <c r="B72" s="2739"/>
      <c r="C72" s="2491">
        <f>SUM(C68:C71)</f>
        <v>49</v>
      </c>
      <c r="D72" s="2494">
        <f>SUM(D68:D71)</f>
        <v>15</v>
      </c>
      <c r="E72" s="2494">
        <f>SUM(E68:E71)</f>
        <v>34</v>
      </c>
      <c r="F72" s="2494"/>
      <c r="G72" s="2494"/>
      <c r="H72" s="2494"/>
      <c r="I72" s="2494"/>
      <c r="J72" s="2491">
        <f>SUM(J68:J71)</f>
        <v>22</v>
      </c>
      <c r="K72" s="2494">
        <f>SUM(K68:K71)</f>
        <v>4</v>
      </c>
      <c r="L72" s="2494">
        <f>SUM(L68:L71)</f>
        <v>16</v>
      </c>
      <c r="M72" s="2494">
        <f>SUM(M68:M71)</f>
        <v>2</v>
      </c>
      <c r="N72" s="2491">
        <f>SUM(N68:N71)</f>
        <v>5</v>
      </c>
      <c r="O72" s="2494"/>
      <c r="P72" s="2494">
        <f>SUM(P68:P71)</f>
        <v>5</v>
      </c>
      <c r="Q72" s="2494"/>
      <c r="R72" s="2491">
        <f>SUM(R68:R71)</f>
        <v>14</v>
      </c>
      <c r="S72" s="2494"/>
      <c r="T72" s="2494">
        <f>SUM(T68:T71)</f>
        <v>13</v>
      </c>
      <c r="U72" s="2494">
        <f>SUM(U68:U71)</f>
        <v>1</v>
      </c>
      <c r="V72" s="2491">
        <f>SUM(V68:V71)</f>
        <v>6</v>
      </c>
      <c r="W72" s="2494"/>
      <c r="X72" s="2494">
        <f>SUM(X68:X71)</f>
        <v>3</v>
      </c>
      <c r="Y72" s="2494">
        <f>SUM(Y68:Y71)</f>
        <v>3</v>
      </c>
      <c r="Z72" s="2491">
        <f>SUM(Z68:Z71)</f>
        <v>2</v>
      </c>
      <c r="AA72" s="2494"/>
      <c r="AB72" s="2494"/>
      <c r="AC72" s="2494">
        <f>SUM(AC68:AC71)</f>
        <v>2</v>
      </c>
      <c r="AD72" s="2494"/>
      <c r="AE72" s="2494"/>
      <c r="AF72" s="2494"/>
      <c r="AG72" s="2494"/>
      <c r="AH72" s="2494"/>
      <c r="AI72" s="2494"/>
      <c r="AJ72" s="2494"/>
      <c r="AK72" s="2494"/>
      <c r="AL72" s="2494"/>
      <c r="AM72" s="2494"/>
      <c r="AN72" s="2494"/>
      <c r="AO72" s="2494"/>
      <c r="AP72" s="2494"/>
      <c r="AQ72" s="2494"/>
      <c r="AR72" s="2494"/>
      <c r="AS72" s="2494"/>
      <c r="AT72" s="2494"/>
      <c r="AU72" s="2494"/>
      <c r="AV72" s="2494"/>
      <c r="AW72" s="2494"/>
      <c r="AX72" s="2494"/>
      <c r="AY72" s="2494"/>
      <c r="AZ72" s="2494"/>
      <c r="BA72" s="2494"/>
      <c r="BB72" s="2494"/>
      <c r="BC72" s="2494"/>
      <c r="BD72" s="2494"/>
      <c r="BE72" s="2494"/>
      <c r="BF72" s="2494"/>
      <c r="BG72" s="2494"/>
      <c r="BH72" s="2494"/>
      <c r="BI72" s="2494"/>
      <c r="BJ72" s="2494"/>
      <c r="BK72" s="2494"/>
      <c r="BL72" s="2494"/>
      <c r="BM72" s="2494"/>
      <c r="BN72" s="2494"/>
      <c r="BO72" s="2494"/>
      <c r="BP72" s="2494"/>
      <c r="BQ72" s="2494"/>
      <c r="BR72" s="2491">
        <f>SUM(BR68:BR71)</f>
        <v>49</v>
      </c>
      <c r="BS72" s="2491">
        <f>SUM(BS68:BS71)</f>
        <v>143</v>
      </c>
      <c r="BT72" s="2495">
        <f t="shared" si="22"/>
        <v>0.34265734265734266</v>
      </c>
    </row>
    <row r="73" spans="1:72" s="2481" customFormat="1" ht="13.9" customHeight="1" x14ac:dyDescent="0.25">
      <c r="A73" s="2516"/>
      <c r="B73" s="2516"/>
      <c r="C73" s="2517"/>
      <c r="D73" s="2518"/>
      <c r="E73" s="2518"/>
      <c r="F73" s="2518"/>
      <c r="G73" s="2518"/>
      <c r="H73" s="2518"/>
      <c r="I73" s="2518"/>
      <c r="J73" s="2517"/>
      <c r="K73" s="2518"/>
      <c r="L73" s="2518"/>
      <c r="M73" s="2518"/>
      <c r="N73" s="2517"/>
      <c r="O73" s="2518"/>
      <c r="P73" s="2518"/>
      <c r="Q73" s="2518"/>
      <c r="R73" s="2517"/>
      <c r="S73" s="2518"/>
      <c r="T73" s="2518"/>
      <c r="U73" s="2518"/>
      <c r="V73" s="2517"/>
      <c r="W73" s="2518"/>
      <c r="X73" s="2518"/>
      <c r="Y73" s="2518"/>
      <c r="Z73" s="2517"/>
      <c r="AA73" s="2518"/>
      <c r="AB73" s="2518"/>
      <c r="AC73" s="2518"/>
      <c r="AD73" s="2518"/>
      <c r="AE73" s="2518"/>
      <c r="AF73" s="2518"/>
      <c r="AG73" s="2518"/>
      <c r="AH73" s="2518"/>
      <c r="AI73" s="2518"/>
      <c r="AJ73" s="2518"/>
      <c r="AK73" s="2518"/>
      <c r="AL73" s="2518"/>
      <c r="AM73" s="2518"/>
      <c r="AN73" s="2518"/>
      <c r="AO73" s="2518"/>
      <c r="AP73" s="2518"/>
      <c r="AQ73" s="2518"/>
      <c r="AR73" s="2518"/>
      <c r="AS73" s="2518"/>
      <c r="AT73" s="2518"/>
      <c r="AU73" s="2518"/>
      <c r="AV73" s="2518"/>
      <c r="AW73" s="2518"/>
      <c r="AX73" s="2518"/>
      <c r="AY73" s="2518"/>
      <c r="AZ73" s="2518"/>
      <c r="BA73" s="2518"/>
      <c r="BB73" s="2518"/>
      <c r="BC73" s="2518"/>
      <c r="BD73" s="2518"/>
      <c r="BE73" s="2518"/>
      <c r="BF73" s="2518"/>
      <c r="BG73" s="2518"/>
      <c r="BH73" s="2518"/>
      <c r="BI73" s="2518"/>
      <c r="BJ73" s="2518"/>
      <c r="BK73" s="2518"/>
      <c r="BL73" s="2518"/>
      <c r="BM73" s="2518"/>
      <c r="BN73" s="2518"/>
      <c r="BO73" s="2518"/>
      <c r="BP73" s="2518"/>
      <c r="BQ73" s="2518"/>
      <c r="BR73" s="2517"/>
      <c r="BS73" s="2517"/>
      <c r="BT73" s="2519"/>
    </row>
    <row r="74" spans="1:72" ht="13.9" customHeight="1" x14ac:dyDescent="0.25">
      <c r="A74" s="2483" t="s">
        <v>2357</v>
      </c>
      <c r="B74" s="2483" t="s">
        <v>35</v>
      </c>
      <c r="C74" s="2483" t="s">
        <v>1875</v>
      </c>
      <c r="D74" s="2483" t="s">
        <v>1186</v>
      </c>
      <c r="E74" s="2483" t="s">
        <v>277</v>
      </c>
      <c r="F74" s="2483" t="s">
        <v>6044</v>
      </c>
      <c r="G74" s="2483" t="s">
        <v>2358</v>
      </c>
      <c r="H74" s="2483" t="s">
        <v>2359</v>
      </c>
      <c r="I74" s="2483" t="s">
        <v>2360</v>
      </c>
      <c r="J74" s="2483" t="s">
        <v>1876</v>
      </c>
      <c r="K74" s="2483" t="s">
        <v>2358</v>
      </c>
      <c r="L74" s="2483" t="s">
        <v>2359</v>
      </c>
      <c r="M74" s="2483" t="s">
        <v>2360</v>
      </c>
      <c r="N74" s="2483" t="s">
        <v>1877</v>
      </c>
      <c r="O74" s="2483" t="s">
        <v>2358</v>
      </c>
      <c r="P74" s="2483" t="s">
        <v>2359</v>
      </c>
      <c r="Q74" s="2483" t="s">
        <v>2360</v>
      </c>
      <c r="R74" s="2483" t="s">
        <v>1878</v>
      </c>
      <c r="S74" s="2483" t="s">
        <v>2358</v>
      </c>
      <c r="T74" s="2483" t="s">
        <v>2359</v>
      </c>
      <c r="U74" s="2483" t="s">
        <v>2360</v>
      </c>
      <c r="V74" s="2483" t="s">
        <v>1879</v>
      </c>
      <c r="W74" s="2482" t="s">
        <v>2358</v>
      </c>
      <c r="X74" s="2482" t="s">
        <v>2359</v>
      </c>
      <c r="Y74" s="2482" t="s">
        <v>2360</v>
      </c>
      <c r="Z74" s="2483" t="s">
        <v>1880</v>
      </c>
      <c r="AA74" s="2483" t="s">
        <v>2358</v>
      </c>
      <c r="AB74" s="2483" t="s">
        <v>2359</v>
      </c>
      <c r="AC74" s="2483" t="s">
        <v>2360</v>
      </c>
      <c r="AD74" s="2483" t="s">
        <v>1881</v>
      </c>
      <c r="AE74" s="2482" t="s">
        <v>2358</v>
      </c>
      <c r="AF74" s="2482" t="s">
        <v>2359</v>
      </c>
      <c r="AG74" s="2482" t="s">
        <v>2360</v>
      </c>
      <c r="AH74" s="2483" t="s">
        <v>1882</v>
      </c>
      <c r="AI74" s="2482" t="s">
        <v>2358</v>
      </c>
      <c r="AJ74" s="2482" t="s">
        <v>2359</v>
      </c>
      <c r="AK74" s="2482" t="s">
        <v>2360</v>
      </c>
      <c r="AL74" s="2483" t="s">
        <v>1883</v>
      </c>
      <c r="AM74" s="2482" t="s">
        <v>2358</v>
      </c>
      <c r="AN74" s="2482" t="s">
        <v>2359</v>
      </c>
      <c r="AO74" s="2482" t="s">
        <v>2360</v>
      </c>
      <c r="AP74" s="2483" t="s">
        <v>1884</v>
      </c>
      <c r="AQ74" s="2482" t="s">
        <v>2358</v>
      </c>
      <c r="AR74" s="2482" t="s">
        <v>2359</v>
      </c>
      <c r="AS74" s="2482" t="s">
        <v>2360</v>
      </c>
      <c r="AT74" s="2482" t="s">
        <v>3459</v>
      </c>
      <c r="AU74" s="2482" t="s">
        <v>2358</v>
      </c>
      <c r="AV74" s="2482" t="s">
        <v>2359</v>
      </c>
      <c r="AW74" s="2482" t="s">
        <v>2360</v>
      </c>
      <c r="AX74" s="2482" t="s">
        <v>3458</v>
      </c>
      <c r="AY74" s="2482" t="s">
        <v>2358</v>
      </c>
      <c r="AZ74" s="2482" t="s">
        <v>2359</v>
      </c>
      <c r="BA74" s="2482" t="s">
        <v>2360</v>
      </c>
      <c r="BB74" s="2482" t="s">
        <v>3457</v>
      </c>
      <c r="BC74" s="2482" t="s">
        <v>2358</v>
      </c>
      <c r="BD74" s="2482" t="s">
        <v>2359</v>
      </c>
      <c r="BE74" s="2482" t="s">
        <v>2360</v>
      </c>
      <c r="BF74" s="2482" t="s">
        <v>3456</v>
      </c>
      <c r="BG74" s="2482" t="s">
        <v>2358</v>
      </c>
      <c r="BH74" s="2482" t="s">
        <v>2359</v>
      </c>
      <c r="BI74" s="2482" t="s">
        <v>2360</v>
      </c>
      <c r="BJ74" s="2482" t="s">
        <v>6045</v>
      </c>
      <c r="BK74" s="2482" t="s">
        <v>2358</v>
      </c>
      <c r="BL74" s="2482" t="s">
        <v>2359</v>
      </c>
      <c r="BM74" s="2482" t="s">
        <v>2360</v>
      </c>
      <c r="BN74" s="2482" t="s">
        <v>6046</v>
      </c>
      <c r="BO74" s="2482" t="s">
        <v>2358</v>
      </c>
      <c r="BP74" s="2482" t="s">
        <v>2359</v>
      </c>
      <c r="BQ74" s="2482" t="s">
        <v>2360</v>
      </c>
      <c r="BR74" s="2482" t="s">
        <v>2361</v>
      </c>
      <c r="BS74" s="2482" t="s">
        <v>2362</v>
      </c>
      <c r="BT74" s="2484" t="s">
        <v>1885</v>
      </c>
    </row>
    <row r="75" spans="1:72" s="2481" customFormat="1" ht="13.9" customHeight="1" x14ac:dyDescent="0.25">
      <c r="A75" s="2735" t="s">
        <v>6035</v>
      </c>
      <c r="B75" s="2520" t="s">
        <v>690</v>
      </c>
      <c r="C75" s="2490">
        <f>F75+J75+N75+R75+V75+Z75+AD75+AH75</f>
        <v>1</v>
      </c>
      <c r="D75" s="2489">
        <v>0</v>
      </c>
      <c r="E75" s="2489">
        <v>1</v>
      </c>
      <c r="F75" s="2489"/>
      <c r="G75" s="2489"/>
      <c r="H75" s="2489"/>
      <c r="I75" s="2489"/>
      <c r="J75" s="2488"/>
      <c r="K75" s="2489"/>
      <c r="L75" s="2489"/>
      <c r="M75" s="2489"/>
      <c r="N75" s="2488">
        <v>1</v>
      </c>
      <c r="O75" s="2489"/>
      <c r="P75" s="2489"/>
      <c r="Q75" s="2489">
        <v>1</v>
      </c>
      <c r="R75" s="2490"/>
      <c r="S75" s="2489"/>
      <c r="T75" s="2489"/>
      <c r="U75" s="2489"/>
      <c r="V75" s="2490"/>
      <c r="W75" s="2489"/>
      <c r="X75" s="2489"/>
      <c r="Y75" s="2489"/>
      <c r="Z75" s="2490"/>
      <c r="AA75" s="2489"/>
      <c r="AB75" s="2489"/>
      <c r="AC75" s="2489"/>
      <c r="AD75" s="2489"/>
      <c r="AE75" s="2489"/>
      <c r="AF75" s="2489"/>
      <c r="AG75" s="2489"/>
      <c r="AH75" s="2489"/>
      <c r="AI75" s="2489"/>
      <c r="AJ75" s="2489"/>
      <c r="AK75" s="2489"/>
      <c r="AL75" s="2489"/>
      <c r="AM75" s="2489"/>
      <c r="AN75" s="2489"/>
      <c r="AO75" s="2489"/>
      <c r="AP75" s="2489"/>
      <c r="AQ75" s="2489"/>
      <c r="AR75" s="2489"/>
      <c r="AS75" s="2489"/>
      <c r="AT75" s="2489"/>
      <c r="AU75" s="2489"/>
      <c r="AV75" s="2489"/>
      <c r="AW75" s="2489"/>
      <c r="AX75" s="2489"/>
      <c r="AY75" s="2489"/>
      <c r="AZ75" s="2489"/>
      <c r="BA75" s="2489"/>
      <c r="BB75" s="2489"/>
      <c r="BC75" s="2489"/>
      <c r="BD75" s="2489"/>
      <c r="BE75" s="2489"/>
      <c r="BF75" s="2489"/>
      <c r="BG75" s="2489"/>
      <c r="BH75" s="2489"/>
      <c r="BI75" s="2489"/>
      <c r="BJ75" s="2489"/>
      <c r="BK75" s="2489"/>
      <c r="BL75" s="2489"/>
      <c r="BM75" s="2489"/>
      <c r="BN75" s="2489"/>
      <c r="BO75" s="2489"/>
      <c r="BP75" s="2489"/>
      <c r="BQ75" s="2489"/>
      <c r="BR75" s="2491">
        <f>C75</f>
        <v>1</v>
      </c>
      <c r="BS75" s="2491">
        <v>21</v>
      </c>
      <c r="BT75" s="2493">
        <f>C75/BS75</f>
        <v>4.7619047619047616E-2</v>
      </c>
    </row>
    <row r="76" spans="1:72" s="2481" customFormat="1" ht="13.9" customHeight="1" x14ac:dyDescent="0.25">
      <c r="A76" s="2736"/>
      <c r="B76" s="2520" t="s">
        <v>1509</v>
      </c>
      <c r="C76" s="2490"/>
      <c r="D76" s="2489"/>
      <c r="E76" s="2489"/>
      <c r="F76" s="2489"/>
      <c r="G76" s="2489"/>
      <c r="H76" s="2489"/>
      <c r="I76" s="2489"/>
      <c r="J76" s="2488"/>
      <c r="K76" s="2489"/>
      <c r="L76" s="2489"/>
      <c r="M76" s="2489"/>
      <c r="N76" s="2488"/>
      <c r="O76" s="2489"/>
      <c r="P76" s="2489"/>
      <c r="Q76" s="2489"/>
      <c r="R76" s="2490"/>
      <c r="S76" s="2489"/>
      <c r="T76" s="2489"/>
      <c r="U76" s="2489"/>
      <c r="V76" s="2490"/>
      <c r="W76" s="2489"/>
      <c r="X76" s="2489"/>
      <c r="Y76" s="2489"/>
      <c r="Z76" s="2490"/>
      <c r="AA76" s="2489"/>
      <c r="AB76" s="2489"/>
      <c r="AC76" s="2489"/>
      <c r="AD76" s="2489"/>
      <c r="AE76" s="2489"/>
      <c r="AF76" s="2489"/>
      <c r="AG76" s="2489"/>
      <c r="AH76" s="2489"/>
      <c r="AI76" s="2489"/>
      <c r="AJ76" s="2489"/>
      <c r="AK76" s="2489"/>
      <c r="AL76" s="2489"/>
      <c r="AM76" s="2489"/>
      <c r="AN76" s="2489"/>
      <c r="AO76" s="2489"/>
      <c r="AP76" s="2489"/>
      <c r="AQ76" s="2489"/>
      <c r="AR76" s="2489"/>
      <c r="AS76" s="2489"/>
      <c r="AT76" s="2489"/>
      <c r="AU76" s="2489"/>
      <c r="AV76" s="2489"/>
      <c r="AW76" s="2489"/>
      <c r="AX76" s="2489"/>
      <c r="AY76" s="2489"/>
      <c r="AZ76" s="2489"/>
      <c r="BA76" s="2489"/>
      <c r="BB76" s="2489"/>
      <c r="BC76" s="2489"/>
      <c r="BD76" s="2489"/>
      <c r="BE76" s="2489"/>
      <c r="BF76" s="2489"/>
      <c r="BG76" s="2489"/>
      <c r="BH76" s="2489"/>
      <c r="BI76" s="2489"/>
      <c r="BJ76" s="2489"/>
      <c r="BK76" s="2489"/>
      <c r="BL76" s="2489"/>
      <c r="BM76" s="2489"/>
      <c r="BN76" s="2489"/>
      <c r="BO76" s="2489"/>
      <c r="BP76" s="2489"/>
      <c r="BQ76" s="2489"/>
      <c r="BR76" s="2491">
        <f t="shared" ref="BR76:BR78" si="23">C76</f>
        <v>0</v>
      </c>
      <c r="BS76" s="2491">
        <v>32</v>
      </c>
      <c r="BT76" s="2493">
        <f t="shared" ref="BT76:BT78" si="24">C76/BS76</f>
        <v>0</v>
      </c>
    </row>
    <row r="77" spans="1:72" s="2481" customFormat="1" ht="13.9" customHeight="1" x14ac:dyDescent="0.25">
      <c r="A77" s="2736"/>
      <c r="B77" s="2520" t="s">
        <v>225</v>
      </c>
      <c r="C77" s="2490">
        <f t="shared" ref="C77" si="25">F77+J77+N77+R77+V77+Z77+AD77+AH77</f>
        <v>5</v>
      </c>
      <c r="D77" s="2489">
        <v>1</v>
      </c>
      <c r="E77" s="2489">
        <v>4</v>
      </c>
      <c r="F77" s="2489"/>
      <c r="G77" s="2489"/>
      <c r="H77" s="2489"/>
      <c r="I77" s="2489"/>
      <c r="J77" s="2488">
        <v>1</v>
      </c>
      <c r="K77" s="2489"/>
      <c r="L77" s="2489">
        <v>1</v>
      </c>
      <c r="M77" s="2489"/>
      <c r="N77" s="2488">
        <v>4</v>
      </c>
      <c r="O77" s="2489"/>
      <c r="P77" s="2489">
        <v>1</v>
      </c>
      <c r="Q77" s="2489">
        <v>3</v>
      </c>
      <c r="R77" s="2490"/>
      <c r="S77" s="2489"/>
      <c r="T77" s="2489"/>
      <c r="U77" s="2489"/>
      <c r="V77" s="2490"/>
      <c r="W77" s="2489"/>
      <c r="X77" s="2489"/>
      <c r="Y77" s="2489"/>
      <c r="Z77" s="2490"/>
      <c r="AA77" s="2489"/>
      <c r="AB77" s="2489"/>
      <c r="AC77" s="2489"/>
      <c r="AD77" s="2489"/>
      <c r="AE77" s="2489"/>
      <c r="AF77" s="2489"/>
      <c r="AG77" s="2489"/>
      <c r="AH77" s="2489"/>
      <c r="AI77" s="2489"/>
      <c r="AJ77" s="2489"/>
      <c r="AK77" s="2489"/>
      <c r="AL77" s="2489"/>
      <c r="AM77" s="2489"/>
      <c r="AN77" s="2489"/>
      <c r="AO77" s="2489"/>
      <c r="AP77" s="2489"/>
      <c r="AQ77" s="2489"/>
      <c r="AR77" s="2489"/>
      <c r="AS77" s="2489"/>
      <c r="AT77" s="2489"/>
      <c r="AU77" s="2489"/>
      <c r="AV77" s="2489"/>
      <c r="AW77" s="2489"/>
      <c r="AX77" s="2489"/>
      <c r="AY77" s="2489"/>
      <c r="AZ77" s="2489"/>
      <c r="BA77" s="2489"/>
      <c r="BB77" s="2489"/>
      <c r="BC77" s="2489"/>
      <c r="BD77" s="2489"/>
      <c r="BE77" s="2489"/>
      <c r="BF77" s="2489"/>
      <c r="BG77" s="2489"/>
      <c r="BH77" s="2489"/>
      <c r="BI77" s="2489"/>
      <c r="BJ77" s="2489"/>
      <c r="BK77" s="2489"/>
      <c r="BL77" s="2489"/>
      <c r="BM77" s="2489"/>
      <c r="BN77" s="2489"/>
      <c r="BO77" s="2489"/>
      <c r="BP77" s="2489"/>
      <c r="BQ77" s="2489"/>
      <c r="BR77" s="2491">
        <f t="shared" si="23"/>
        <v>5</v>
      </c>
      <c r="BS77" s="2491">
        <v>27</v>
      </c>
      <c r="BT77" s="2493">
        <f t="shared" si="24"/>
        <v>0.18518518518518517</v>
      </c>
    </row>
    <row r="78" spans="1:72" s="2481" customFormat="1" ht="13.9" customHeight="1" x14ac:dyDescent="0.25">
      <c r="A78" s="2737"/>
      <c r="B78" s="2520" t="s">
        <v>692</v>
      </c>
      <c r="C78" s="2490"/>
      <c r="D78" s="2489"/>
      <c r="E78" s="2489"/>
      <c r="F78" s="2489"/>
      <c r="G78" s="2489"/>
      <c r="H78" s="2489"/>
      <c r="I78" s="2489"/>
      <c r="J78" s="2488"/>
      <c r="K78" s="2489"/>
      <c r="L78" s="2489"/>
      <c r="M78" s="2489"/>
      <c r="N78" s="2488"/>
      <c r="O78" s="2489"/>
      <c r="P78" s="2489"/>
      <c r="Q78" s="2489"/>
      <c r="R78" s="2490"/>
      <c r="S78" s="2489"/>
      <c r="T78" s="2489"/>
      <c r="U78" s="2489"/>
      <c r="V78" s="2490"/>
      <c r="W78" s="2489"/>
      <c r="X78" s="2489"/>
      <c r="Y78" s="2489"/>
      <c r="Z78" s="2490"/>
      <c r="AA78" s="2489"/>
      <c r="AB78" s="2489"/>
      <c r="AC78" s="2489"/>
      <c r="AD78" s="2489"/>
      <c r="AE78" s="2489"/>
      <c r="AF78" s="2489"/>
      <c r="AG78" s="2489"/>
      <c r="AH78" s="2489"/>
      <c r="AI78" s="2489"/>
      <c r="AJ78" s="2489"/>
      <c r="AK78" s="2489"/>
      <c r="AL78" s="2489"/>
      <c r="AM78" s="2489"/>
      <c r="AN78" s="2489"/>
      <c r="AO78" s="2489"/>
      <c r="AP78" s="2489"/>
      <c r="AQ78" s="2489"/>
      <c r="AR78" s="2489"/>
      <c r="AS78" s="2489"/>
      <c r="AT78" s="2489"/>
      <c r="AU78" s="2489"/>
      <c r="AV78" s="2489"/>
      <c r="AW78" s="2489"/>
      <c r="AX78" s="2489"/>
      <c r="AY78" s="2489"/>
      <c r="AZ78" s="2489"/>
      <c r="BA78" s="2489"/>
      <c r="BB78" s="2489"/>
      <c r="BC78" s="2489"/>
      <c r="BD78" s="2489"/>
      <c r="BE78" s="2489"/>
      <c r="BF78" s="2489"/>
      <c r="BG78" s="2489"/>
      <c r="BH78" s="2489"/>
      <c r="BI78" s="2489"/>
      <c r="BJ78" s="2489"/>
      <c r="BK78" s="2489"/>
      <c r="BL78" s="2489"/>
      <c r="BM78" s="2489"/>
      <c r="BN78" s="2489"/>
      <c r="BO78" s="2489"/>
      <c r="BP78" s="2489"/>
      <c r="BQ78" s="2489"/>
      <c r="BR78" s="2491">
        <f t="shared" si="23"/>
        <v>0</v>
      </c>
      <c r="BS78" s="2491">
        <v>34</v>
      </c>
      <c r="BT78" s="2493">
        <f t="shared" si="24"/>
        <v>0</v>
      </c>
    </row>
    <row r="79" spans="1:72" ht="13.9" customHeight="1" x14ac:dyDescent="0.25">
      <c r="A79" s="2739" t="s">
        <v>579</v>
      </c>
      <c r="B79" s="2739"/>
      <c r="C79" s="2491">
        <f>SUM(C74:C77)</f>
        <v>6</v>
      </c>
      <c r="D79" s="2494">
        <f>SUM(D74:D77)</f>
        <v>1</v>
      </c>
      <c r="E79" s="2494">
        <f>SUM(E74:E77)</f>
        <v>5</v>
      </c>
      <c r="F79" s="2494"/>
      <c r="G79" s="2494"/>
      <c r="H79" s="2494"/>
      <c r="I79" s="2494"/>
      <c r="J79" s="2491">
        <f>SUM(J74:J77)</f>
        <v>1</v>
      </c>
      <c r="K79" s="2494"/>
      <c r="L79" s="2494">
        <f>SUM(L74:L77)</f>
        <v>1</v>
      </c>
      <c r="M79" s="2494"/>
      <c r="N79" s="2491">
        <f>SUM(N74:N77)</f>
        <v>5</v>
      </c>
      <c r="O79" s="2494"/>
      <c r="P79" s="2494">
        <f>SUM(P74:P77)</f>
        <v>1</v>
      </c>
      <c r="Q79" s="2494">
        <f>SUM(Q74:Q77)</f>
        <v>4</v>
      </c>
      <c r="R79" s="2491"/>
      <c r="S79" s="2494"/>
      <c r="T79" s="2494"/>
      <c r="U79" s="2494"/>
      <c r="V79" s="2491"/>
      <c r="W79" s="2494"/>
      <c r="X79" s="2494"/>
      <c r="Y79" s="2494"/>
      <c r="Z79" s="2491"/>
      <c r="AA79" s="2494"/>
      <c r="AB79" s="2494"/>
      <c r="AC79" s="2494"/>
      <c r="AD79" s="2494"/>
      <c r="AE79" s="2494"/>
      <c r="AF79" s="2494"/>
      <c r="AG79" s="2494"/>
      <c r="AH79" s="2494"/>
      <c r="AI79" s="2494"/>
      <c r="AJ79" s="2494"/>
      <c r="AK79" s="2494"/>
      <c r="AL79" s="2494"/>
      <c r="AM79" s="2494"/>
      <c r="AN79" s="2494"/>
      <c r="AO79" s="2494"/>
      <c r="AP79" s="2494"/>
      <c r="AQ79" s="2494"/>
      <c r="AR79" s="2494"/>
      <c r="AS79" s="2494"/>
      <c r="AT79" s="2494"/>
      <c r="AU79" s="2494"/>
      <c r="AV79" s="2494"/>
      <c r="AW79" s="2494"/>
      <c r="AX79" s="2494"/>
      <c r="AY79" s="2494"/>
      <c r="AZ79" s="2494"/>
      <c r="BA79" s="2494"/>
      <c r="BB79" s="2494"/>
      <c r="BC79" s="2494"/>
      <c r="BD79" s="2494"/>
      <c r="BE79" s="2494"/>
      <c r="BF79" s="2494"/>
      <c r="BG79" s="2494"/>
      <c r="BH79" s="2494"/>
      <c r="BI79" s="2494"/>
      <c r="BJ79" s="2494"/>
      <c r="BK79" s="2494"/>
      <c r="BL79" s="2494"/>
      <c r="BM79" s="2494"/>
      <c r="BN79" s="2494"/>
      <c r="BO79" s="2494"/>
      <c r="BP79" s="2494"/>
      <c r="BQ79" s="2494"/>
      <c r="BR79" s="2491">
        <f>SUM(BR74:BR77)</f>
        <v>6</v>
      </c>
      <c r="BS79" s="2491">
        <f>SUM(BS74:BS78)</f>
        <v>114</v>
      </c>
      <c r="BT79" s="2495">
        <f>C79/BS79</f>
        <v>5.2631578947368418E-2</v>
      </c>
    </row>
    <row r="80" spans="1:72" s="2481" customFormat="1" ht="13.9" customHeight="1" x14ac:dyDescent="0.25">
      <c r="A80" s="2516"/>
      <c r="B80" s="2516"/>
      <c r="C80" s="2517"/>
      <c r="D80" s="2518"/>
      <c r="E80" s="2518"/>
      <c r="F80" s="2518"/>
      <c r="G80" s="2518"/>
      <c r="H80" s="2518"/>
      <c r="I80" s="2518"/>
      <c r="J80" s="2517"/>
      <c r="K80" s="2518"/>
      <c r="L80" s="2518"/>
      <c r="M80" s="2518"/>
      <c r="N80" s="2517"/>
      <c r="O80" s="2518"/>
      <c r="P80" s="2518"/>
      <c r="Q80" s="2518"/>
      <c r="R80" s="2517"/>
      <c r="S80" s="2518"/>
      <c r="T80" s="2518"/>
      <c r="U80" s="2518"/>
      <c r="V80" s="2517"/>
      <c r="W80" s="2518"/>
      <c r="X80" s="2518"/>
      <c r="Y80" s="2518"/>
      <c r="Z80" s="2517"/>
      <c r="AA80" s="2518"/>
      <c r="AB80" s="2518"/>
      <c r="AC80" s="2518"/>
      <c r="AD80" s="2518"/>
      <c r="AE80" s="2518"/>
      <c r="AF80" s="2518"/>
      <c r="AG80" s="2518"/>
      <c r="AH80" s="2518"/>
      <c r="AI80" s="2518"/>
      <c r="AJ80" s="2518"/>
      <c r="AK80" s="2518"/>
      <c r="AL80" s="2518"/>
      <c r="AM80" s="2518"/>
      <c r="AN80" s="2518"/>
      <c r="AO80" s="2518"/>
      <c r="AP80" s="2518"/>
      <c r="AQ80" s="2518"/>
      <c r="AR80" s="2518"/>
      <c r="AS80" s="2518"/>
      <c r="AT80" s="2518"/>
      <c r="AU80" s="2518"/>
      <c r="AV80" s="2518"/>
      <c r="AW80" s="2518"/>
      <c r="AX80" s="2518"/>
      <c r="AY80" s="2518"/>
      <c r="AZ80" s="2518"/>
      <c r="BA80" s="2518"/>
      <c r="BB80" s="2518"/>
      <c r="BC80" s="2518"/>
      <c r="BD80" s="2518"/>
      <c r="BE80" s="2518"/>
      <c r="BF80" s="2518"/>
      <c r="BG80" s="2518"/>
      <c r="BH80" s="2518"/>
      <c r="BI80" s="2518"/>
      <c r="BJ80" s="2518"/>
      <c r="BK80" s="2518"/>
      <c r="BL80" s="2518"/>
      <c r="BM80" s="2518"/>
      <c r="BN80" s="2518"/>
      <c r="BO80" s="2518"/>
      <c r="BP80" s="2518"/>
      <c r="BQ80" s="2518"/>
      <c r="BR80" s="2517"/>
      <c r="BS80" s="2517"/>
      <c r="BT80" s="2519"/>
    </row>
    <row r="81" spans="1:72" ht="13.9" customHeight="1" x14ac:dyDescent="0.25">
      <c r="A81" s="2483" t="s">
        <v>2357</v>
      </c>
      <c r="B81" s="2483" t="s">
        <v>35</v>
      </c>
      <c r="C81" s="2483" t="s">
        <v>1875</v>
      </c>
      <c r="D81" s="2483" t="s">
        <v>1186</v>
      </c>
      <c r="E81" s="2483" t="s">
        <v>277</v>
      </c>
      <c r="F81" s="2483" t="s">
        <v>6044</v>
      </c>
      <c r="G81" s="2483" t="s">
        <v>2358</v>
      </c>
      <c r="H81" s="2483" t="s">
        <v>2359</v>
      </c>
      <c r="I81" s="2483" t="s">
        <v>2360</v>
      </c>
      <c r="J81" s="2483" t="s">
        <v>1876</v>
      </c>
      <c r="K81" s="2483" t="s">
        <v>2358</v>
      </c>
      <c r="L81" s="2483" t="s">
        <v>2359</v>
      </c>
      <c r="M81" s="2483" t="s">
        <v>2360</v>
      </c>
      <c r="N81" s="2483" t="s">
        <v>1877</v>
      </c>
      <c r="O81" s="2483" t="s">
        <v>2358</v>
      </c>
      <c r="P81" s="2483" t="s">
        <v>2359</v>
      </c>
      <c r="Q81" s="2483" t="s">
        <v>2360</v>
      </c>
      <c r="R81" s="2483" t="s">
        <v>1878</v>
      </c>
      <c r="S81" s="2483" t="s">
        <v>2358</v>
      </c>
      <c r="T81" s="2483" t="s">
        <v>2359</v>
      </c>
      <c r="U81" s="2483" t="s">
        <v>2360</v>
      </c>
      <c r="V81" s="2483" t="s">
        <v>1879</v>
      </c>
      <c r="W81" s="2482" t="s">
        <v>2358</v>
      </c>
      <c r="X81" s="2482" t="s">
        <v>2359</v>
      </c>
      <c r="Y81" s="2482" t="s">
        <v>2360</v>
      </c>
      <c r="Z81" s="2483" t="s">
        <v>1880</v>
      </c>
      <c r="AA81" s="2483" t="s">
        <v>2358</v>
      </c>
      <c r="AB81" s="2483" t="s">
        <v>2359</v>
      </c>
      <c r="AC81" s="2483" t="s">
        <v>2360</v>
      </c>
      <c r="AD81" s="2483" t="s">
        <v>1881</v>
      </c>
      <c r="AE81" s="2482" t="s">
        <v>2358</v>
      </c>
      <c r="AF81" s="2482" t="s">
        <v>2359</v>
      </c>
      <c r="AG81" s="2482" t="s">
        <v>2360</v>
      </c>
      <c r="AH81" s="2483" t="s">
        <v>1882</v>
      </c>
      <c r="AI81" s="2482" t="s">
        <v>2358</v>
      </c>
      <c r="AJ81" s="2482" t="s">
        <v>2359</v>
      </c>
      <c r="AK81" s="2482" t="s">
        <v>2360</v>
      </c>
      <c r="AL81" s="2483" t="s">
        <v>1883</v>
      </c>
      <c r="AM81" s="2482" t="s">
        <v>2358</v>
      </c>
      <c r="AN81" s="2482" t="s">
        <v>2359</v>
      </c>
      <c r="AO81" s="2482" t="s">
        <v>2360</v>
      </c>
      <c r="AP81" s="2483" t="s">
        <v>1884</v>
      </c>
      <c r="AQ81" s="2482" t="s">
        <v>2358</v>
      </c>
      <c r="AR81" s="2482" t="s">
        <v>2359</v>
      </c>
      <c r="AS81" s="2482" t="s">
        <v>2360</v>
      </c>
      <c r="AT81" s="2482" t="s">
        <v>3459</v>
      </c>
      <c r="AU81" s="2482" t="s">
        <v>2358</v>
      </c>
      <c r="AV81" s="2482" t="s">
        <v>2359</v>
      </c>
      <c r="AW81" s="2482" t="s">
        <v>2360</v>
      </c>
      <c r="AX81" s="2482" t="s">
        <v>3458</v>
      </c>
      <c r="AY81" s="2482" t="s">
        <v>2358</v>
      </c>
      <c r="AZ81" s="2482" t="s">
        <v>2359</v>
      </c>
      <c r="BA81" s="2482" t="s">
        <v>2360</v>
      </c>
      <c r="BB81" s="2482" t="s">
        <v>3457</v>
      </c>
      <c r="BC81" s="2482" t="s">
        <v>2358</v>
      </c>
      <c r="BD81" s="2482" t="s">
        <v>2359</v>
      </c>
      <c r="BE81" s="2482" t="s">
        <v>2360</v>
      </c>
      <c r="BF81" s="2482" t="s">
        <v>3456</v>
      </c>
      <c r="BG81" s="2482" t="s">
        <v>2358</v>
      </c>
      <c r="BH81" s="2482" t="s">
        <v>2359</v>
      </c>
      <c r="BI81" s="2482" t="s">
        <v>2360</v>
      </c>
      <c r="BJ81" s="2482" t="s">
        <v>6045</v>
      </c>
      <c r="BK81" s="2482" t="s">
        <v>2358</v>
      </c>
      <c r="BL81" s="2482" t="s">
        <v>2359</v>
      </c>
      <c r="BM81" s="2482" t="s">
        <v>2360</v>
      </c>
      <c r="BN81" s="2482" t="s">
        <v>6046</v>
      </c>
      <c r="BO81" s="2482" t="s">
        <v>2358</v>
      </c>
      <c r="BP81" s="2482" t="s">
        <v>2359</v>
      </c>
      <c r="BQ81" s="2482" t="s">
        <v>2360</v>
      </c>
      <c r="BR81" s="2482" t="s">
        <v>2361</v>
      </c>
      <c r="BS81" s="2482" t="s">
        <v>2362</v>
      </c>
      <c r="BT81" s="2484" t="s">
        <v>1885</v>
      </c>
    </row>
    <row r="82" spans="1:72" s="2481" customFormat="1" ht="13.9" customHeight="1" x14ac:dyDescent="0.25">
      <c r="A82" s="2735" t="s">
        <v>6036</v>
      </c>
      <c r="B82" s="2521" t="s">
        <v>690</v>
      </c>
      <c r="C82" s="2522"/>
      <c r="D82" s="2522"/>
      <c r="E82" s="2522"/>
      <c r="F82" s="2522"/>
      <c r="G82" s="2522"/>
      <c r="H82" s="2522"/>
      <c r="I82" s="2522"/>
      <c r="J82" s="2523"/>
      <c r="K82" s="2522"/>
      <c r="L82" s="2522"/>
      <c r="M82" s="2522"/>
      <c r="N82" s="2523"/>
      <c r="O82" s="2522"/>
      <c r="P82" s="2522"/>
      <c r="Q82" s="2522"/>
      <c r="R82" s="2522"/>
      <c r="S82" s="2522"/>
      <c r="T82" s="2522"/>
      <c r="U82" s="2522"/>
      <c r="V82" s="2522"/>
      <c r="W82" s="2524"/>
      <c r="X82" s="2524"/>
      <c r="Y82" s="2524"/>
      <c r="Z82" s="2522"/>
      <c r="AA82" s="2522"/>
      <c r="AB82" s="2522"/>
      <c r="AC82" s="2522"/>
      <c r="AD82" s="2522"/>
      <c r="AE82" s="2524"/>
      <c r="AF82" s="2524"/>
      <c r="AG82" s="2524"/>
      <c r="AH82" s="2522"/>
      <c r="AI82" s="2524"/>
      <c r="AJ82" s="2524"/>
      <c r="AK82" s="2524"/>
      <c r="AL82" s="2522"/>
      <c r="AM82" s="2524"/>
      <c r="AN82" s="2524"/>
      <c r="AO82" s="2524"/>
      <c r="AP82" s="2522"/>
      <c r="AQ82" s="2524"/>
      <c r="AR82" s="2524"/>
      <c r="AS82" s="2524"/>
      <c r="AT82" s="2524"/>
      <c r="AU82" s="2524"/>
      <c r="AV82" s="2524"/>
      <c r="AW82" s="2524"/>
      <c r="AX82" s="2524"/>
      <c r="AY82" s="2524"/>
      <c r="AZ82" s="2524"/>
      <c r="BA82" s="2524"/>
      <c r="BB82" s="2524"/>
      <c r="BC82" s="2524"/>
      <c r="BD82" s="2524"/>
      <c r="BE82" s="2524"/>
      <c r="BF82" s="2524"/>
      <c r="BG82" s="2524"/>
      <c r="BH82" s="2524"/>
      <c r="BI82" s="2524"/>
      <c r="BJ82" s="2524"/>
      <c r="BK82" s="2524"/>
      <c r="BL82" s="2524"/>
      <c r="BM82" s="2524"/>
      <c r="BN82" s="2524"/>
      <c r="BO82" s="2524"/>
      <c r="BP82" s="2524"/>
      <c r="BQ82" s="2524"/>
      <c r="BR82" s="2491">
        <f>C82</f>
        <v>0</v>
      </c>
      <c r="BS82" s="2525">
        <v>31</v>
      </c>
      <c r="BT82" s="2526">
        <f>C82/BS82</f>
        <v>0</v>
      </c>
    </row>
    <row r="83" spans="1:72" s="2481" customFormat="1" ht="13.9" customHeight="1" x14ac:dyDescent="0.25">
      <c r="A83" s="2736"/>
      <c r="B83" s="2521" t="s">
        <v>1509</v>
      </c>
      <c r="C83" s="2522"/>
      <c r="D83" s="2522"/>
      <c r="E83" s="2522"/>
      <c r="F83" s="2522"/>
      <c r="G83" s="2522"/>
      <c r="H83" s="2522"/>
      <c r="I83" s="2522"/>
      <c r="J83" s="2523"/>
      <c r="K83" s="2522"/>
      <c r="L83" s="2522"/>
      <c r="M83" s="2522"/>
      <c r="N83" s="2523"/>
      <c r="O83" s="2522"/>
      <c r="P83" s="2522"/>
      <c r="Q83" s="2522"/>
      <c r="R83" s="2522"/>
      <c r="S83" s="2522"/>
      <c r="T83" s="2522"/>
      <c r="U83" s="2522"/>
      <c r="V83" s="2522"/>
      <c r="W83" s="2524"/>
      <c r="X83" s="2524"/>
      <c r="Y83" s="2524"/>
      <c r="Z83" s="2522"/>
      <c r="AA83" s="2522"/>
      <c r="AB83" s="2522"/>
      <c r="AC83" s="2522"/>
      <c r="AD83" s="2522"/>
      <c r="AE83" s="2524"/>
      <c r="AF83" s="2524"/>
      <c r="AG83" s="2524"/>
      <c r="AH83" s="2522"/>
      <c r="AI83" s="2524"/>
      <c r="AJ83" s="2524"/>
      <c r="AK83" s="2524"/>
      <c r="AL83" s="2522"/>
      <c r="AM83" s="2524"/>
      <c r="AN83" s="2524"/>
      <c r="AO83" s="2524"/>
      <c r="AP83" s="2522"/>
      <c r="AQ83" s="2524"/>
      <c r="AR83" s="2524"/>
      <c r="AS83" s="2524"/>
      <c r="AT83" s="2524"/>
      <c r="AU83" s="2524"/>
      <c r="AV83" s="2524"/>
      <c r="AW83" s="2524"/>
      <c r="AX83" s="2524"/>
      <c r="AY83" s="2524"/>
      <c r="AZ83" s="2524"/>
      <c r="BA83" s="2524"/>
      <c r="BB83" s="2524"/>
      <c r="BC83" s="2524"/>
      <c r="BD83" s="2524"/>
      <c r="BE83" s="2524"/>
      <c r="BF83" s="2524"/>
      <c r="BG83" s="2524"/>
      <c r="BH83" s="2524"/>
      <c r="BI83" s="2524"/>
      <c r="BJ83" s="2524"/>
      <c r="BK83" s="2524"/>
      <c r="BL83" s="2524"/>
      <c r="BM83" s="2524"/>
      <c r="BN83" s="2524"/>
      <c r="BO83" s="2524"/>
      <c r="BP83" s="2524"/>
      <c r="BQ83" s="2524"/>
      <c r="BR83" s="2491">
        <f t="shared" ref="BR83:BR87" si="26">C83</f>
        <v>0</v>
      </c>
      <c r="BS83" s="2525">
        <v>27</v>
      </c>
      <c r="BT83" s="2526">
        <f t="shared" ref="BT83:BT87" si="27">C83/BS83</f>
        <v>0</v>
      </c>
    </row>
    <row r="84" spans="1:72" s="2481" customFormat="1" ht="13.9" customHeight="1" x14ac:dyDescent="0.25">
      <c r="A84" s="2736"/>
      <c r="B84" s="2521" t="s">
        <v>225</v>
      </c>
      <c r="C84" s="2490">
        <f>J84</f>
        <v>7</v>
      </c>
      <c r="D84" s="2489">
        <v>4</v>
      </c>
      <c r="E84" s="2489">
        <v>4</v>
      </c>
      <c r="F84" s="2489"/>
      <c r="G84" s="2489"/>
      <c r="H84" s="2489"/>
      <c r="I84" s="2489"/>
      <c r="J84" s="2488">
        <v>7</v>
      </c>
      <c r="K84" s="2489"/>
      <c r="L84" s="2489">
        <v>4</v>
      </c>
      <c r="M84" s="2489">
        <v>3</v>
      </c>
      <c r="N84" s="2488">
        <v>1</v>
      </c>
      <c r="O84" s="2489"/>
      <c r="P84" s="2489"/>
      <c r="Q84" s="2489">
        <v>1</v>
      </c>
      <c r="R84" s="2490"/>
      <c r="S84" s="2489"/>
      <c r="T84" s="2489"/>
      <c r="U84" s="2489"/>
      <c r="V84" s="2490"/>
      <c r="W84" s="2489"/>
      <c r="X84" s="2489"/>
      <c r="Y84" s="2489"/>
      <c r="Z84" s="2490"/>
      <c r="AA84" s="2489"/>
      <c r="AB84" s="2489"/>
      <c r="AC84" s="2489"/>
      <c r="AD84" s="2489"/>
      <c r="AE84" s="2489"/>
      <c r="AF84" s="2489"/>
      <c r="AG84" s="2489"/>
      <c r="AH84" s="2489"/>
      <c r="AI84" s="2489"/>
      <c r="AJ84" s="2489"/>
      <c r="AK84" s="2489"/>
      <c r="AL84" s="2489"/>
      <c r="AM84" s="2489"/>
      <c r="AN84" s="2489"/>
      <c r="AO84" s="2489"/>
      <c r="AP84" s="2489"/>
      <c r="AQ84" s="2489"/>
      <c r="AR84" s="2489"/>
      <c r="AS84" s="2489"/>
      <c r="AT84" s="2489"/>
      <c r="AU84" s="2489"/>
      <c r="AV84" s="2489"/>
      <c r="AW84" s="2489"/>
      <c r="AX84" s="2489"/>
      <c r="AY84" s="2489"/>
      <c r="AZ84" s="2489"/>
      <c r="BA84" s="2489"/>
      <c r="BB84" s="2489"/>
      <c r="BC84" s="2489"/>
      <c r="BD84" s="2489"/>
      <c r="BE84" s="2489"/>
      <c r="BF84" s="2489"/>
      <c r="BG84" s="2489"/>
      <c r="BH84" s="2489"/>
      <c r="BI84" s="2489"/>
      <c r="BJ84" s="2489"/>
      <c r="BK84" s="2489"/>
      <c r="BL84" s="2489"/>
      <c r="BM84" s="2489"/>
      <c r="BN84" s="2489"/>
      <c r="BO84" s="2489"/>
      <c r="BP84" s="2489"/>
      <c r="BQ84" s="2489"/>
      <c r="BR84" s="2491">
        <f t="shared" si="26"/>
        <v>7</v>
      </c>
      <c r="BS84" s="2491">
        <v>38</v>
      </c>
      <c r="BT84" s="2526">
        <f t="shared" si="27"/>
        <v>0.18421052631578946</v>
      </c>
    </row>
    <row r="85" spans="1:72" s="2481" customFormat="1" ht="13.9" customHeight="1" x14ac:dyDescent="0.25">
      <c r="A85" s="2736"/>
      <c r="B85" s="2521" t="s">
        <v>692</v>
      </c>
      <c r="C85" s="2490">
        <f t="shared" ref="C85:C86" si="28">J85</f>
        <v>1</v>
      </c>
      <c r="D85" s="2489">
        <v>0</v>
      </c>
      <c r="E85" s="2489">
        <v>1</v>
      </c>
      <c r="F85" s="2489"/>
      <c r="G85" s="2489"/>
      <c r="H85" s="2489"/>
      <c r="I85" s="2489"/>
      <c r="J85" s="2488">
        <v>1</v>
      </c>
      <c r="K85" s="2489"/>
      <c r="L85" s="2489">
        <v>1</v>
      </c>
      <c r="M85" s="2489"/>
      <c r="N85" s="2488"/>
      <c r="O85" s="2489"/>
      <c r="P85" s="2489"/>
      <c r="Q85" s="2489"/>
      <c r="R85" s="2490"/>
      <c r="S85" s="2489"/>
      <c r="T85" s="2489"/>
      <c r="U85" s="2489"/>
      <c r="V85" s="2490"/>
      <c r="W85" s="2489"/>
      <c r="X85" s="2489"/>
      <c r="Y85" s="2489"/>
      <c r="Z85" s="2490"/>
      <c r="AA85" s="2489"/>
      <c r="AB85" s="2489"/>
      <c r="AC85" s="2489"/>
      <c r="AD85" s="2489"/>
      <c r="AE85" s="2489"/>
      <c r="AF85" s="2489"/>
      <c r="AG85" s="2489"/>
      <c r="AH85" s="2489"/>
      <c r="AI85" s="2489"/>
      <c r="AJ85" s="2489"/>
      <c r="AK85" s="2489"/>
      <c r="AL85" s="2489"/>
      <c r="AM85" s="2489"/>
      <c r="AN85" s="2489"/>
      <c r="AO85" s="2489"/>
      <c r="AP85" s="2489"/>
      <c r="AQ85" s="2489"/>
      <c r="AR85" s="2489"/>
      <c r="AS85" s="2489"/>
      <c r="AT85" s="2489"/>
      <c r="AU85" s="2489"/>
      <c r="AV85" s="2489"/>
      <c r="AW85" s="2489"/>
      <c r="AX85" s="2489"/>
      <c r="AY85" s="2489"/>
      <c r="AZ85" s="2489"/>
      <c r="BA85" s="2489"/>
      <c r="BB85" s="2489"/>
      <c r="BC85" s="2489"/>
      <c r="BD85" s="2489"/>
      <c r="BE85" s="2489"/>
      <c r="BF85" s="2489"/>
      <c r="BG85" s="2489"/>
      <c r="BH85" s="2489"/>
      <c r="BI85" s="2489"/>
      <c r="BJ85" s="2489"/>
      <c r="BK85" s="2489"/>
      <c r="BL85" s="2489"/>
      <c r="BM85" s="2489"/>
      <c r="BN85" s="2489"/>
      <c r="BO85" s="2489"/>
      <c r="BP85" s="2489"/>
      <c r="BQ85" s="2489"/>
      <c r="BR85" s="2491">
        <f t="shared" si="26"/>
        <v>1</v>
      </c>
      <c r="BS85" s="2491">
        <v>30</v>
      </c>
      <c r="BT85" s="2526">
        <f t="shared" si="27"/>
        <v>3.3333333333333333E-2</v>
      </c>
    </row>
    <row r="86" spans="1:72" s="2481" customFormat="1" ht="13.9" customHeight="1" x14ac:dyDescent="0.25">
      <c r="A86" s="2736"/>
      <c r="B86" s="2521" t="s">
        <v>691</v>
      </c>
      <c r="C86" s="2490">
        <f t="shared" si="28"/>
        <v>5</v>
      </c>
      <c r="D86" s="2489">
        <v>3</v>
      </c>
      <c r="E86" s="2489">
        <v>2</v>
      </c>
      <c r="F86" s="2489"/>
      <c r="G86" s="2489"/>
      <c r="H86" s="2489"/>
      <c r="I86" s="2489"/>
      <c r="J86" s="2488">
        <v>5</v>
      </c>
      <c r="K86" s="2489"/>
      <c r="L86" s="2489"/>
      <c r="M86" s="2489">
        <v>5</v>
      </c>
      <c r="N86" s="2488"/>
      <c r="O86" s="2489"/>
      <c r="P86" s="2489"/>
      <c r="Q86" s="2489"/>
      <c r="R86" s="2490"/>
      <c r="S86" s="2489"/>
      <c r="T86" s="2489"/>
      <c r="U86" s="2489"/>
      <c r="V86" s="2490"/>
      <c r="W86" s="2489"/>
      <c r="X86" s="2489"/>
      <c r="Y86" s="2489"/>
      <c r="Z86" s="2490"/>
      <c r="AA86" s="2489"/>
      <c r="AB86" s="2489"/>
      <c r="AC86" s="2489"/>
      <c r="AD86" s="2489"/>
      <c r="AE86" s="2489"/>
      <c r="AF86" s="2489"/>
      <c r="AG86" s="2489"/>
      <c r="AH86" s="2489"/>
      <c r="AI86" s="2489"/>
      <c r="AJ86" s="2489"/>
      <c r="AK86" s="2489"/>
      <c r="AL86" s="2489"/>
      <c r="AM86" s="2489"/>
      <c r="AN86" s="2489"/>
      <c r="AO86" s="2489"/>
      <c r="AP86" s="2489"/>
      <c r="AQ86" s="2489"/>
      <c r="AR86" s="2489"/>
      <c r="AS86" s="2489"/>
      <c r="AT86" s="2489"/>
      <c r="AU86" s="2489"/>
      <c r="AV86" s="2489"/>
      <c r="AW86" s="2489"/>
      <c r="AX86" s="2489"/>
      <c r="AY86" s="2489"/>
      <c r="AZ86" s="2489"/>
      <c r="BA86" s="2489"/>
      <c r="BB86" s="2489"/>
      <c r="BC86" s="2489"/>
      <c r="BD86" s="2489"/>
      <c r="BE86" s="2489"/>
      <c r="BF86" s="2489"/>
      <c r="BG86" s="2489"/>
      <c r="BH86" s="2489"/>
      <c r="BI86" s="2489"/>
      <c r="BJ86" s="2489"/>
      <c r="BK86" s="2489"/>
      <c r="BL86" s="2489"/>
      <c r="BM86" s="2489"/>
      <c r="BN86" s="2489"/>
      <c r="BO86" s="2489"/>
      <c r="BP86" s="2489"/>
      <c r="BQ86" s="2489"/>
      <c r="BR86" s="2491">
        <f t="shared" si="26"/>
        <v>5</v>
      </c>
      <c r="BS86" s="2491">
        <v>31</v>
      </c>
      <c r="BT86" s="2526">
        <f t="shared" si="27"/>
        <v>0.16129032258064516</v>
      </c>
    </row>
    <row r="87" spans="1:72" s="2481" customFormat="1" ht="13.9" customHeight="1" x14ac:dyDescent="0.25">
      <c r="A87" s="2737"/>
      <c r="B87" s="2521" t="s">
        <v>1510</v>
      </c>
      <c r="C87" s="2490">
        <f>J87+N87</f>
        <v>12</v>
      </c>
      <c r="D87" s="2489">
        <v>4</v>
      </c>
      <c r="E87" s="2489">
        <v>8</v>
      </c>
      <c r="F87" s="2489"/>
      <c r="G87" s="2489"/>
      <c r="H87" s="2489"/>
      <c r="I87" s="2489"/>
      <c r="J87" s="2488">
        <v>11</v>
      </c>
      <c r="K87" s="2489"/>
      <c r="L87" s="2489"/>
      <c r="M87" s="2489">
        <v>12</v>
      </c>
      <c r="N87" s="2488">
        <v>1</v>
      </c>
      <c r="O87" s="2489"/>
      <c r="P87" s="2489"/>
      <c r="Q87" s="2489">
        <v>1</v>
      </c>
      <c r="R87" s="2490"/>
      <c r="S87" s="2489"/>
      <c r="T87" s="2489"/>
      <c r="U87" s="2489"/>
      <c r="V87" s="2490"/>
      <c r="W87" s="2489"/>
      <c r="X87" s="2489"/>
      <c r="Y87" s="2489"/>
      <c r="Z87" s="2490"/>
      <c r="AA87" s="2489"/>
      <c r="AB87" s="2489"/>
      <c r="AC87" s="2489"/>
      <c r="AD87" s="2489"/>
      <c r="AE87" s="2489"/>
      <c r="AF87" s="2489"/>
      <c r="AG87" s="2489"/>
      <c r="AH87" s="2489"/>
      <c r="AI87" s="2489"/>
      <c r="AJ87" s="2489"/>
      <c r="AK87" s="2489"/>
      <c r="AL87" s="2489"/>
      <c r="AM87" s="2489"/>
      <c r="AN87" s="2489"/>
      <c r="AO87" s="2489"/>
      <c r="AP87" s="2489"/>
      <c r="AQ87" s="2489"/>
      <c r="AR87" s="2489"/>
      <c r="AS87" s="2489"/>
      <c r="AT87" s="2489"/>
      <c r="AU87" s="2489"/>
      <c r="AV87" s="2489"/>
      <c r="AW87" s="2489"/>
      <c r="AX87" s="2489"/>
      <c r="AY87" s="2489"/>
      <c r="AZ87" s="2489"/>
      <c r="BA87" s="2489"/>
      <c r="BB87" s="2489"/>
      <c r="BC87" s="2489"/>
      <c r="BD87" s="2489"/>
      <c r="BE87" s="2489"/>
      <c r="BF87" s="2489"/>
      <c r="BG87" s="2489"/>
      <c r="BH87" s="2489"/>
      <c r="BI87" s="2489"/>
      <c r="BJ87" s="2489"/>
      <c r="BK87" s="2489"/>
      <c r="BL87" s="2489"/>
      <c r="BM87" s="2489"/>
      <c r="BN87" s="2489"/>
      <c r="BO87" s="2489"/>
      <c r="BP87" s="2489"/>
      <c r="BQ87" s="2489"/>
      <c r="BR87" s="2491">
        <f t="shared" si="26"/>
        <v>12</v>
      </c>
      <c r="BS87" s="2491">
        <v>31</v>
      </c>
      <c r="BT87" s="2526">
        <f t="shared" si="27"/>
        <v>0.38709677419354838</v>
      </c>
    </row>
    <row r="88" spans="1:72" ht="13.9" customHeight="1" x14ac:dyDescent="0.25">
      <c r="A88" s="2739" t="s">
        <v>579</v>
      </c>
      <c r="B88" s="2739"/>
      <c r="C88" s="2491">
        <f>SUM(C84:C87)</f>
        <v>25</v>
      </c>
      <c r="D88" s="2494">
        <f>SUM(D84:D87)</f>
        <v>11</v>
      </c>
      <c r="E88" s="2494">
        <f>SUM(E84:E87)</f>
        <v>15</v>
      </c>
      <c r="F88" s="2494"/>
      <c r="G88" s="2494"/>
      <c r="H88" s="2494"/>
      <c r="I88" s="2494"/>
      <c r="J88" s="2491">
        <f>SUM(J84:J87)</f>
        <v>24</v>
      </c>
      <c r="K88" s="2494"/>
      <c r="L88" s="2494">
        <f t="shared" ref="L88" si="29">SUM(L84:L87)</f>
        <v>5</v>
      </c>
      <c r="M88" s="2494">
        <f>SUM(M84:M87)</f>
        <v>20</v>
      </c>
      <c r="N88" s="2491">
        <f>SUM(N82:N87)</f>
        <v>2</v>
      </c>
      <c r="O88" s="2494"/>
      <c r="P88" s="2494"/>
      <c r="Q88" s="2494">
        <f>SUM(Q82:Q87)</f>
        <v>2</v>
      </c>
      <c r="R88" s="2491"/>
      <c r="S88" s="2494"/>
      <c r="T88" s="2494"/>
      <c r="U88" s="2494"/>
      <c r="V88" s="2491"/>
      <c r="W88" s="2494"/>
      <c r="X88" s="2494"/>
      <c r="Y88" s="2494"/>
      <c r="Z88" s="2491"/>
      <c r="AA88" s="2494"/>
      <c r="AB88" s="2494"/>
      <c r="AC88" s="2494"/>
      <c r="AD88" s="2494"/>
      <c r="AE88" s="2494"/>
      <c r="AF88" s="2494"/>
      <c r="AG88" s="2494"/>
      <c r="AH88" s="2494"/>
      <c r="AI88" s="2494"/>
      <c r="AJ88" s="2494"/>
      <c r="AK88" s="2494"/>
      <c r="AL88" s="2494"/>
      <c r="AM88" s="2494"/>
      <c r="AN88" s="2494"/>
      <c r="AO88" s="2494"/>
      <c r="AP88" s="2494"/>
      <c r="AQ88" s="2494"/>
      <c r="AR88" s="2494"/>
      <c r="AS88" s="2494"/>
      <c r="AT88" s="2494"/>
      <c r="AU88" s="2494"/>
      <c r="AV88" s="2494"/>
      <c r="AW88" s="2494"/>
      <c r="AX88" s="2494"/>
      <c r="AY88" s="2494"/>
      <c r="AZ88" s="2494"/>
      <c r="BA88" s="2494"/>
      <c r="BB88" s="2494"/>
      <c r="BC88" s="2494"/>
      <c r="BD88" s="2494"/>
      <c r="BE88" s="2494"/>
      <c r="BF88" s="2494"/>
      <c r="BG88" s="2494"/>
      <c r="BH88" s="2494"/>
      <c r="BI88" s="2494"/>
      <c r="BJ88" s="2494"/>
      <c r="BK88" s="2494"/>
      <c r="BL88" s="2494"/>
      <c r="BM88" s="2494"/>
      <c r="BN88" s="2494"/>
      <c r="BO88" s="2494"/>
      <c r="BP88" s="2494"/>
      <c r="BQ88" s="2494"/>
      <c r="BR88" s="2491">
        <f>SUM(BR84:BR87)</f>
        <v>25</v>
      </c>
      <c r="BS88" s="2491">
        <f>SUM(BS82:BS87)</f>
        <v>188</v>
      </c>
      <c r="BT88" s="2495">
        <f>C88/BS88</f>
        <v>0.13297872340425532</v>
      </c>
    </row>
    <row r="89" spans="1:72" x14ac:dyDescent="0.25">
      <c r="A89" s="2496"/>
      <c r="B89" s="2496"/>
      <c r="C89" s="2496"/>
      <c r="D89" s="2496"/>
      <c r="E89" s="2496"/>
      <c r="F89" s="2496"/>
      <c r="G89" s="2496"/>
      <c r="H89" s="2496"/>
      <c r="I89" s="2496"/>
      <c r="J89" s="2496"/>
      <c r="K89" s="2496"/>
      <c r="L89" s="2496"/>
      <c r="M89" s="2496"/>
      <c r="N89" s="2496"/>
      <c r="O89" s="2496"/>
      <c r="P89" s="2496"/>
      <c r="Q89" s="2496"/>
      <c r="R89" s="2496"/>
      <c r="S89" s="2496"/>
      <c r="T89" s="2496"/>
      <c r="U89" s="2496"/>
      <c r="V89" s="2496"/>
      <c r="W89" s="2496"/>
      <c r="X89" s="2496"/>
      <c r="Y89" s="2496"/>
      <c r="Z89" s="2496"/>
      <c r="AA89" s="2496"/>
      <c r="AB89" s="2496"/>
      <c r="AC89" s="2496"/>
      <c r="AD89" s="2496"/>
      <c r="AE89" s="2496"/>
      <c r="AF89" s="2496"/>
      <c r="AG89" s="2496"/>
      <c r="AH89" s="2496"/>
      <c r="AI89" s="2496"/>
      <c r="AJ89" s="2496"/>
      <c r="AK89" s="2496"/>
      <c r="AL89" s="2496"/>
      <c r="AM89" s="2496"/>
      <c r="AN89" s="2496"/>
      <c r="AO89" s="2496"/>
      <c r="AP89" s="2496"/>
      <c r="AQ89" s="2496"/>
      <c r="AR89" s="2496"/>
      <c r="AS89" s="2496"/>
      <c r="AT89" s="2496"/>
      <c r="AU89" s="2496"/>
      <c r="AV89" s="2496"/>
      <c r="AW89" s="2496"/>
      <c r="AX89" s="2496"/>
      <c r="AY89" s="2496"/>
      <c r="AZ89" s="2496"/>
      <c r="BA89" s="2496"/>
      <c r="BB89" s="2496"/>
      <c r="BC89" s="2496"/>
      <c r="BD89" s="2496"/>
      <c r="BE89" s="2496"/>
      <c r="BF89" s="2496"/>
      <c r="BG89" s="2496"/>
      <c r="BH89" s="2496"/>
      <c r="BI89" s="2496"/>
      <c r="BJ89" s="2496"/>
      <c r="BK89" s="2496"/>
      <c r="BL89" s="2496"/>
      <c r="BM89" s="2496"/>
      <c r="BN89" s="2496"/>
      <c r="BO89" s="2496"/>
      <c r="BP89" s="2496"/>
      <c r="BQ89" s="2496"/>
      <c r="BR89" s="2496"/>
      <c r="BS89" s="2496"/>
      <c r="BT89" s="2496"/>
    </row>
    <row r="90" spans="1:72" s="2485" customFormat="1" ht="12.75" x14ac:dyDescent="0.2">
      <c r="A90" s="2483" t="s">
        <v>2368</v>
      </c>
      <c r="B90" s="2483" t="s">
        <v>35</v>
      </c>
      <c r="C90" s="2483" t="s">
        <v>1875</v>
      </c>
      <c r="D90" s="2483" t="s">
        <v>1186</v>
      </c>
      <c r="E90" s="2483" t="s">
        <v>277</v>
      </c>
      <c r="F90" s="2483" t="s">
        <v>6044</v>
      </c>
      <c r="G90" s="2483" t="s">
        <v>2358</v>
      </c>
      <c r="H90" s="2483" t="s">
        <v>2359</v>
      </c>
      <c r="I90" s="2483" t="s">
        <v>2360</v>
      </c>
      <c r="J90" s="2483" t="s">
        <v>1876</v>
      </c>
      <c r="K90" s="2483" t="s">
        <v>2358</v>
      </c>
      <c r="L90" s="2483" t="s">
        <v>2359</v>
      </c>
      <c r="M90" s="2483" t="s">
        <v>2360</v>
      </c>
      <c r="N90" s="2483" t="s">
        <v>1877</v>
      </c>
      <c r="O90" s="2483" t="s">
        <v>2358</v>
      </c>
      <c r="P90" s="2483" t="s">
        <v>2359</v>
      </c>
      <c r="Q90" s="2483" t="s">
        <v>2360</v>
      </c>
      <c r="R90" s="2483" t="s">
        <v>1878</v>
      </c>
      <c r="S90" s="2483" t="s">
        <v>2358</v>
      </c>
      <c r="T90" s="2483" t="s">
        <v>2359</v>
      </c>
      <c r="U90" s="2483" t="s">
        <v>2360</v>
      </c>
      <c r="V90" s="2483" t="s">
        <v>1879</v>
      </c>
      <c r="W90" s="2483" t="s">
        <v>2358</v>
      </c>
      <c r="X90" s="2483" t="s">
        <v>2359</v>
      </c>
      <c r="Y90" s="2483" t="s">
        <v>2360</v>
      </c>
      <c r="Z90" s="2483" t="s">
        <v>1880</v>
      </c>
      <c r="AA90" s="2483" t="s">
        <v>2358</v>
      </c>
      <c r="AB90" s="2483" t="s">
        <v>2359</v>
      </c>
      <c r="AC90" s="2483" t="s">
        <v>2360</v>
      </c>
      <c r="AD90" s="2483" t="s">
        <v>1881</v>
      </c>
      <c r="AE90" s="2483" t="s">
        <v>2358</v>
      </c>
      <c r="AF90" s="2483" t="s">
        <v>2359</v>
      </c>
      <c r="AG90" s="2483" t="s">
        <v>2360</v>
      </c>
      <c r="AH90" s="2483" t="s">
        <v>1882</v>
      </c>
      <c r="AI90" s="2483" t="s">
        <v>2358</v>
      </c>
      <c r="AJ90" s="2483" t="s">
        <v>2359</v>
      </c>
      <c r="AK90" s="2483" t="s">
        <v>2360</v>
      </c>
      <c r="AL90" s="2483" t="s">
        <v>1883</v>
      </c>
      <c r="AM90" s="2483" t="s">
        <v>2358</v>
      </c>
      <c r="AN90" s="2483" t="s">
        <v>2359</v>
      </c>
      <c r="AO90" s="2483" t="s">
        <v>2360</v>
      </c>
      <c r="AP90" s="2483" t="s">
        <v>1884</v>
      </c>
      <c r="AQ90" s="2483" t="s">
        <v>2358</v>
      </c>
      <c r="AR90" s="2483" t="s">
        <v>2359</v>
      </c>
      <c r="AS90" s="2483" t="s">
        <v>2360</v>
      </c>
      <c r="AT90" s="2482" t="s">
        <v>3459</v>
      </c>
      <c r="AU90" s="2482" t="s">
        <v>2358</v>
      </c>
      <c r="AV90" s="2482" t="s">
        <v>2359</v>
      </c>
      <c r="AW90" s="2482" t="s">
        <v>2360</v>
      </c>
      <c r="AX90" s="2482" t="s">
        <v>3458</v>
      </c>
      <c r="AY90" s="2482" t="s">
        <v>2358</v>
      </c>
      <c r="AZ90" s="2482" t="s">
        <v>2359</v>
      </c>
      <c r="BA90" s="2482" t="s">
        <v>2360</v>
      </c>
      <c r="BB90" s="2482" t="s">
        <v>3457</v>
      </c>
      <c r="BC90" s="2482" t="s">
        <v>2358</v>
      </c>
      <c r="BD90" s="2482" t="s">
        <v>2359</v>
      </c>
      <c r="BE90" s="2482" t="s">
        <v>2360</v>
      </c>
      <c r="BF90" s="2482" t="s">
        <v>3456</v>
      </c>
      <c r="BG90" s="2482" t="s">
        <v>2358</v>
      </c>
      <c r="BH90" s="2482" t="s">
        <v>2359</v>
      </c>
      <c r="BI90" s="2482" t="s">
        <v>2360</v>
      </c>
      <c r="BJ90" s="2482" t="s">
        <v>6045</v>
      </c>
      <c r="BK90" s="2482" t="s">
        <v>2358</v>
      </c>
      <c r="BL90" s="2482" t="s">
        <v>2359</v>
      </c>
      <c r="BM90" s="2482" t="s">
        <v>2360</v>
      </c>
      <c r="BN90" s="2482" t="s">
        <v>6046</v>
      </c>
      <c r="BO90" s="2482" t="s">
        <v>2358</v>
      </c>
      <c r="BP90" s="2482" t="s">
        <v>2359</v>
      </c>
      <c r="BQ90" s="2482" t="s">
        <v>2360</v>
      </c>
      <c r="BR90" s="2482" t="s">
        <v>2361</v>
      </c>
      <c r="BS90" s="2482" t="s">
        <v>2362</v>
      </c>
      <c r="BT90" s="2484" t="s">
        <v>1885</v>
      </c>
    </row>
    <row r="91" spans="1:72" x14ac:dyDescent="0.25">
      <c r="A91" s="2734">
        <v>2011</v>
      </c>
      <c r="B91" s="2486" t="s">
        <v>690</v>
      </c>
      <c r="C91" s="2486">
        <f t="shared" ref="C91:BN94" si="30">C7+C13</f>
        <v>28</v>
      </c>
      <c r="D91" s="2487">
        <f t="shared" si="30"/>
        <v>16</v>
      </c>
      <c r="E91" s="2487">
        <f t="shared" si="30"/>
        <v>12</v>
      </c>
      <c r="F91" s="2488">
        <f t="shared" si="30"/>
        <v>0</v>
      </c>
      <c r="G91" s="2487">
        <f t="shared" si="30"/>
        <v>0</v>
      </c>
      <c r="H91" s="2487">
        <f t="shared" si="30"/>
        <v>0</v>
      </c>
      <c r="I91" s="2487">
        <f t="shared" si="30"/>
        <v>0</v>
      </c>
      <c r="J91" s="2488">
        <f t="shared" si="30"/>
        <v>16</v>
      </c>
      <c r="K91" s="2487">
        <f t="shared" si="30"/>
        <v>13</v>
      </c>
      <c r="L91" s="2487">
        <f t="shared" si="30"/>
        <v>3</v>
      </c>
      <c r="M91" s="2487">
        <f t="shared" si="30"/>
        <v>0</v>
      </c>
      <c r="N91" s="2488">
        <f t="shared" si="30"/>
        <v>5</v>
      </c>
      <c r="O91" s="2487">
        <f t="shared" si="30"/>
        <v>5</v>
      </c>
      <c r="P91" s="2487">
        <f t="shared" si="30"/>
        <v>0</v>
      </c>
      <c r="Q91" s="2487">
        <f t="shared" si="30"/>
        <v>0</v>
      </c>
      <c r="R91" s="2488">
        <f t="shared" si="30"/>
        <v>4</v>
      </c>
      <c r="S91" s="2487">
        <f t="shared" si="30"/>
        <v>3</v>
      </c>
      <c r="T91" s="2487">
        <f t="shared" si="30"/>
        <v>1</v>
      </c>
      <c r="U91" s="2487">
        <f t="shared" si="30"/>
        <v>0</v>
      </c>
      <c r="V91" s="2488">
        <f t="shared" si="30"/>
        <v>1</v>
      </c>
      <c r="W91" s="2487">
        <f t="shared" si="30"/>
        <v>0</v>
      </c>
      <c r="X91" s="2487">
        <f t="shared" si="30"/>
        <v>1</v>
      </c>
      <c r="Y91" s="2487">
        <f t="shared" si="30"/>
        <v>0</v>
      </c>
      <c r="Z91" s="2488">
        <f t="shared" si="30"/>
        <v>0</v>
      </c>
      <c r="AA91" s="2487">
        <f t="shared" si="30"/>
        <v>0</v>
      </c>
      <c r="AB91" s="2487">
        <f t="shared" si="30"/>
        <v>0</v>
      </c>
      <c r="AC91" s="2487">
        <f t="shared" si="30"/>
        <v>0</v>
      </c>
      <c r="AD91" s="2488">
        <f t="shared" si="30"/>
        <v>0</v>
      </c>
      <c r="AE91" s="2487">
        <f t="shared" si="30"/>
        <v>0</v>
      </c>
      <c r="AF91" s="2487">
        <f t="shared" si="30"/>
        <v>0</v>
      </c>
      <c r="AG91" s="2487">
        <f t="shared" si="30"/>
        <v>0</v>
      </c>
      <c r="AH91" s="2488">
        <f t="shared" si="30"/>
        <v>1</v>
      </c>
      <c r="AI91" s="2487">
        <f t="shared" si="30"/>
        <v>1</v>
      </c>
      <c r="AJ91" s="2487">
        <f t="shared" si="30"/>
        <v>0</v>
      </c>
      <c r="AK91" s="2487">
        <f t="shared" si="30"/>
        <v>0</v>
      </c>
      <c r="AL91" s="2488">
        <f t="shared" si="30"/>
        <v>0</v>
      </c>
      <c r="AM91" s="2487">
        <f t="shared" si="30"/>
        <v>0</v>
      </c>
      <c r="AN91" s="2487">
        <f t="shared" si="30"/>
        <v>0</v>
      </c>
      <c r="AO91" s="2487">
        <f t="shared" si="30"/>
        <v>0</v>
      </c>
      <c r="AP91" s="2488">
        <f t="shared" si="30"/>
        <v>0</v>
      </c>
      <c r="AQ91" s="2487">
        <f t="shared" si="30"/>
        <v>0</v>
      </c>
      <c r="AR91" s="2487">
        <f t="shared" si="30"/>
        <v>0</v>
      </c>
      <c r="AS91" s="2487">
        <f t="shared" si="30"/>
        <v>0</v>
      </c>
      <c r="AT91" s="2488">
        <f t="shared" si="30"/>
        <v>0</v>
      </c>
      <c r="AU91" s="2487">
        <f t="shared" si="30"/>
        <v>0</v>
      </c>
      <c r="AV91" s="2487">
        <f t="shared" si="30"/>
        <v>0</v>
      </c>
      <c r="AW91" s="2487">
        <f t="shared" si="30"/>
        <v>0</v>
      </c>
      <c r="AX91" s="2488">
        <f t="shared" si="30"/>
        <v>0</v>
      </c>
      <c r="AY91" s="2487">
        <f t="shared" si="30"/>
        <v>0</v>
      </c>
      <c r="AZ91" s="2487">
        <f t="shared" si="30"/>
        <v>0</v>
      </c>
      <c r="BA91" s="2487">
        <f t="shared" si="30"/>
        <v>0</v>
      </c>
      <c r="BB91" s="2488">
        <f t="shared" si="30"/>
        <v>0</v>
      </c>
      <c r="BC91" s="2487">
        <f t="shared" si="30"/>
        <v>0</v>
      </c>
      <c r="BD91" s="2487">
        <f t="shared" si="30"/>
        <v>0</v>
      </c>
      <c r="BE91" s="2487">
        <f t="shared" si="30"/>
        <v>0</v>
      </c>
      <c r="BF91" s="2488">
        <f>BF7+BF13</f>
        <v>0</v>
      </c>
      <c r="BG91" s="2487">
        <f t="shared" si="30"/>
        <v>0</v>
      </c>
      <c r="BH91" s="2487">
        <f t="shared" si="30"/>
        <v>0</v>
      </c>
      <c r="BI91" s="2487">
        <f t="shared" si="30"/>
        <v>0</v>
      </c>
      <c r="BJ91" s="2488">
        <f t="shared" si="30"/>
        <v>0</v>
      </c>
      <c r="BK91" s="2487">
        <f t="shared" si="30"/>
        <v>0</v>
      </c>
      <c r="BL91" s="2487">
        <f t="shared" si="30"/>
        <v>0</v>
      </c>
      <c r="BM91" s="2487">
        <f t="shared" si="30"/>
        <v>0</v>
      </c>
      <c r="BN91" s="2488">
        <f t="shared" si="30"/>
        <v>1</v>
      </c>
      <c r="BO91" s="2487">
        <f t="shared" ref="BO91:BS94" si="31">BO7+BO13</f>
        <v>0</v>
      </c>
      <c r="BP91" s="2487">
        <f t="shared" si="31"/>
        <v>1</v>
      </c>
      <c r="BQ91" s="2487">
        <f t="shared" si="31"/>
        <v>0</v>
      </c>
      <c r="BR91" s="2491">
        <f t="shared" si="31"/>
        <v>28</v>
      </c>
      <c r="BS91" s="2491">
        <f t="shared" si="31"/>
        <v>59</v>
      </c>
      <c r="BT91" s="2527">
        <f>BR91/BS91</f>
        <v>0.47457627118644069</v>
      </c>
    </row>
    <row r="92" spans="1:72" x14ac:dyDescent="0.25">
      <c r="A92" s="2734"/>
      <c r="B92" s="2486" t="s">
        <v>225</v>
      </c>
      <c r="C92" s="2486">
        <f t="shared" si="30"/>
        <v>36</v>
      </c>
      <c r="D92" s="2487">
        <f t="shared" si="30"/>
        <v>11</v>
      </c>
      <c r="E92" s="2487">
        <f t="shared" si="30"/>
        <v>25</v>
      </c>
      <c r="F92" s="2488">
        <f t="shared" si="30"/>
        <v>0</v>
      </c>
      <c r="G92" s="2487">
        <f t="shared" si="30"/>
        <v>0</v>
      </c>
      <c r="H92" s="2487">
        <f t="shared" si="30"/>
        <v>0</v>
      </c>
      <c r="I92" s="2487">
        <f t="shared" si="30"/>
        <v>0</v>
      </c>
      <c r="J92" s="2488">
        <f t="shared" si="30"/>
        <v>25</v>
      </c>
      <c r="K92" s="2487">
        <f t="shared" si="30"/>
        <v>20</v>
      </c>
      <c r="L92" s="2487">
        <f t="shared" si="30"/>
        <v>5</v>
      </c>
      <c r="M92" s="2487">
        <f t="shared" si="30"/>
        <v>0</v>
      </c>
      <c r="N92" s="2488">
        <f t="shared" si="30"/>
        <v>8</v>
      </c>
      <c r="O92" s="2487">
        <f t="shared" si="30"/>
        <v>8</v>
      </c>
      <c r="P92" s="2487">
        <f t="shared" si="30"/>
        <v>0</v>
      </c>
      <c r="Q92" s="2487">
        <f t="shared" si="30"/>
        <v>0</v>
      </c>
      <c r="R92" s="2488">
        <f t="shared" si="30"/>
        <v>1</v>
      </c>
      <c r="S92" s="2487">
        <f t="shared" si="30"/>
        <v>1</v>
      </c>
      <c r="T92" s="2487">
        <f t="shared" si="30"/>
        <v>0</v>
      </c>
      <c r="U92" s="2487">
        <f t="shared" si="30"/>
        <v>0</v>
      </c>
      <c r="V92" s="2488">
        <f t="shared" si="30"/>
        <v>2</v>
      </c>
      <c r="W92" s="2487">
        <f t="shared" si="30"/>
        <v>2</v>
      </c>
      <c r="X92" s="2487">
        <f t="shared" si="30"/>
        <v>0</v>
      </c>
      <c r="Y92" s="2487">
        <f t="shared" si="30"/>
        <v>0</v>
      </c>
      <c r="Z92" s="2488">
        <f t="shared" si="30"/>
        <v>0</v>
      </c>
      <c r="AA92" s="2487">
        <f t="shared" si="30"/>
        <v>0</v>
      </c>
      <c r="AB92" s="2487">
        <f t="shared" si="30"/>
        <v>0</v>
      </c>
      <c r="AC92" s="2487">
        <f t="shared" si="30"/>
        <v>0</v>
      </c>
      <c r="AD92" s="2488">
        <f t="shared" si="30"/>
        <v>0</v>
      </c>
      <c r="AE92" s="2487">
        <f t="shared" si="30"/>
        <v>0</v>
      </c>
      <c r="AF92" s="2487">
        <f t="shared" si="30"/>
        <v>0</v>
      </c>
      <c r="AG92" s="2487">
        <f t="shared" si="30"/>
        <v>0</v>
      </c>
      <c r="AH92" s="2488">
        <f t="shared" si="30"/>
        <v>0</v>
      </c>
      <c r="AI92" s="2487">
        <f t="shared" si="30"/>
        <v>0</v>
      </c>
      <c r="AJ92" s="2487">
        <f t="shared" si="30"/>
        <v>0</v>
      </c>
      <c r="AK92" s="2487">
        <f t="shared" si="30"/>
        <v>0</v>
      </c>
      <c r="AL92" s="2488">
        <f t="shared" si="30"/>
        <v>0</v>
      </c>
      <c r="AM92" s="2487">
        <f t="shared" si="30"/>
        <v>0</v>
      </c>
      <c r="AN92" s="2487">
        <f t="shared" si="30"/>
        <v>0</v>
      </c>
      <c r="AO92" s="2487">
        <f t="shared" si="30"/>
        <v>0</v>
      </c>
      <c r="AP92" s="2488">
        <f t="shared" si="30"/>
        <v>0</v>
      </c>
      <c r="AQ92" s="2487">
        <f t="shared" si="30"/>
        <v>0</v>
      </c>
      <c r="AR92" s="2487">
        <f t="shared" si="30"/>
        <v>0</v>
      </c>
      <c r="AS92" s="2487">
        <f t="shared" si="30"/>
        <v>0</v>
      </c>
      <c r="AT92" s="2488">
        <f t="shared" si="30"/>
        <v>0</v>
      </c>
      <c r="AU92" s="2487">
        <f t="shared" si="30"/>
        <v>0</v>
      </c>
      <c r="AV92" s="2487">
        <f t="shared" si="30"/>
        <v>0</v>
      </c>
      <c r="AW92" s="2487">
        <f t="shared" si="30"/>
        <v>0</v>
      </c>
      <c r="AX92" s="2488">
        <f t="shared" si="30"/>
        <v>0</v>
      </c>
      <c r="AY92" s="2487">
        <f t="shared" si="30"/>
        <v>0</v>
      </c>
      <c r="AZ92" s="2487">
        <f t="shared" si="30"/>
        <v>0</v>
      </c>
      <c r="BA92" s="2487">
        <f t="shared" si="30"/>
        <v>0</v>
      </c>
      <c r="BB92" s="2488">
        <f t="shared" si="30"/>
        <v>0</v>
      </c>
      <c r="BC92" s="2487">
        <f t="shared" si="30"/>
        <v>0</v>
      </c>
      <c r="BD92" s="2487">
        <f t="shared" si="30"/>
        <v>0</v>
      </c>
      <c r="BE92" s="2487">
        <f t="shared" si="30"/>
        <v>0</v>
      </c>
      <c r="BF92" s="2488">
        <f>BF8+BF14</f>
        <v>0</v>
      </c>
      <c r="BG92" s="2487">
        <f t="shared" si="30"/>
        <v>0</v>
      </c>
      <c r="BH92" s="2487">
        <f t="shared" si="30"/>
        <v>0</v>
      </c>
      <c r="BI92" s="2487">
        <f t="shared" si="30"/>
        <v>0</v>
      </c>
      <c r="BJ92" s="2488">
        <f t="shared" si="30"/>
        <v>0</v>
      </c>
      <c r="BK92" s="2487">
        <f t="shared" si="30"/>
        <v>0</v>
      </c>
      <c r="BL92" s="2487">
        <f t="shared" si="30"/>
        <v>0</v>
      </c>
      <c r="BM92" s="2487">
        <f t="shared" si="30"/>
        <v>0</v>
      </c>
      <c r="BN92" s="2488">
        <f t="shared" si="30"/>
        <v>0</v>
      </c>
      <c r="BO92" s="2487">
        <f t="shared" si="31"/>
        <v>0</v>
      </c>
      <c r="BP92" s="2487">
        <f t="shared" si="31"/>
        <v>0</v>
      </c>
      <c r="BQ92" s="2487">
        <f t="shared" si="31"/>
        <v>0</v>
      </c>
      <c r="BR92" s="2491">
        <f t="shared" si="31"/>
        <v>36</v>
      </c>
      <c r="BS92" s="2491">
        <f t="shared" si="31"/>
        <v>58</v>
      </c>
      <c r="BT92" s="2527">
        <f t="shared" ref="BT92:BT94" si="32">BR92/BS92</f>
        <v>0.62068965517241381</v>
      </c>
    </row>
    <row r="93" spans="1:72" x14ac:dyDescent="0.25">
      <c r="A93" s="2734"/>
      <c r="B93" s="2486" t="s">
        <v>692</v>
      </c>
      <c r="C93" s="2486">
        <f t="shared" si="30"/>
        <v>32</v>
      </c>
      <c r="D93" s="2487">
        <f t="shared" si="30"/>
        <v>8</v>
      </c>
      <c r="E93" s="2487">
        <f t="shared" si="30"/>
        <v>24</v>
      </c>
      <c r="F93" s="2488">
        <f t="shared" si="30"/>
        <v>0</v>
      </c>
      <c r="G93" s="2487">
        <f t="shared" si="30"/>
        <v>0</v>
      </c>
      <c r="H93" s="2487">
        <f t="shared" si="30"/>
        <v>0</v>
      </c>
      <c r="I93" s="2487">
        <f t="shared" si="30"/>
        <v>0</v>
      </c>
      <c r="J93" s="2488">
        <f t="shared" si="30"/>
        <v>20</v>
      </c>
      <c r="K93" s="2487">
        <f t="shared" si="30"/>
        <v>19</v>
      </c>
      <c r="L93" s="2487">
        <f t="shared" si="30"/>
        <v>1</v>
      </c>
      <c r="M93" s="2487">
        <f t="shared" si="30"/>
        <v>0</v>
      </c>
      <c r="N93" s="2488">
        <f t="shared" si="30"/>
        <v>3</v>
      </c>
      <c r="O93" s="2487">
        <f t="shared" si="30"/>
        <v>3</v>
      </c>
      <c r="P93" s="2487">
        <f t="shared" si="30"/>
        <v>0</v>
      </c>
      <c r="Q93" s="2487">
        <f t="shared" si="30"/>
        <v>0</v>
      </c>
      <c r="R93" s="2488">
        <f t="shared" si="30"/>
        <v>4</v>
      </c>
      <c r="S93" s="2487">
        <f t="shared" si="30"/>
        <v>2</v>
      </c>
      <c r="T93" s="2487">
        <f t="shared" si="30"/>
        <v>2</v>
      </c>
      <c r="U93" s="2487">
        <f t="shared" si="30"/>
        <v>0</v>
      </c>
      <c r="V93" s="2488">
        <f t="shared" si="30"/>
        <v>4</v>
      </c>
      <c r="W93" s="2487">
        <f t="shared" si="30"/>
        <v>2</v>
      </c>
      <c r="X93" s="2487">
        <f t="shared" si="30"/>
        <v>2</v>
      </c>
      <c r="Y93" s="2487">
        <f t="shared" si="30"/>
        <v>0</v>
      </c>
      <c r="Z93" s="2488">
        <f t="shared" si="30"/>
        <v>1</v>
      </c>
      <c r="AA93" s="2487">
        <f t="shared" si="30"/>
        <v>1</v>
      </c>
      <c r="AB93" s="2487">
        <f t="shared" si="30"/>
        <v>0</v>
      </c>
      <c r="AC93" s="2487">
        <f t="shared" si="30"/>
        <v>0</v>
      </c>
      <c r="AD93" s="2488">
        <f t="shared" si="30"/>
        <v>0</v>
      </c>
      <c r="AE93" s="2487">
        <f t="shared" si="30"/>
        <v>0</v>
      </c>
      <c r="AF93" s="2487">
        <f t="shared" si="30"/>
        <v>0</v>
      </c>
      <c r="AG93" s="2487">
        <f t="shared" si="30"/>
        <v>0</v>
      </c>
      <c r="AH93" s="2488">
        <f t="shared" si="30"/>
        <v>0</v>
      </c>
      <c r="AI93" s="2487">
        <f t="shared" si="30"/>
        <v>0</v>
      </c>
      <c r="AJ93" s="2487">
        <f t="shared" si="30"/>
        <v>0</v>
      </c>
      <c r="AK93" s="2487">
        <f t="shared" si="30"/>
        <v>0</v>
      </c>
      <c r="AL93" s="2488">
        <f t="shared" si="30"/>
        <v>0</v>
      </c>
      <c r="AM93" s="2487">
        <f t="shared" si="30"/>
        <v>0</v>
      </c>
      <c r="AN93" s="2487">
        <f t="shared" si="30"/>
        <v>0</v>
      </c>
      <c r="AO93" s="2487">
        <f t="shared" si="30"/>
        <v>0</v>
      </c>
      <c r="AP93" s="2488">
        <f t="shared" si="30"/>
        <v>0</v>
      </c>
      <c r="AQ93" s="2487">
        <f t="shared" si="30"/>
        <v>0</v>
      </c>
      <c r="AR93" s="2487">
        <f t="shared" si="30"/>
        <v>0</v>
      </c>
      <c r="AS93" s="2487">
        <f t="shared" si="30"/>
        <v>0</v>
      </c>
      <c r="AT93" s="2488">
        <f t="shared" si="30"/>
        <v>0</v>
      </c>
      <c r="AU93" s="2487">
        <f t="shared" si="30"/>
        <v>0</v>
      </c>
      <c r="AV93" s="2487">
        <f t="shared" si="30"/>
        <v>0</v>
      </c>
      <c r="AW93" s="2487">
        <f t="shared" si="30"/>
        <v>0</v>
      </c>
      <c r="AX93" s="2488">
        <f t="shared" si="30"/>
        <v>0</v>
      </c>
      <c r="AY93" s="2487">
        <f t="shared" si="30"/>
        <v>0</v>
      </c>
      <c r="AZ93" s="2487">
        <f t="shared" si="30"/>
        <v>0</v>
      </c>
      <c r="BA93" s="2487">
        <f t="shared" si="30"/>
        <v>0</v>
      </c>
      <c r="BB93" s="2488">
        <f t="shared" si="30"/>
        <v>0</v>
      </c>
      <c r="BC93" s="2487">
        <f t="shared" si="30"/>
        <v>0</v>
      </c>
      <c r="BD93" s="2487">
        <f t="shared" si="30"/>
        <v>0</v>
      </c>
      <c r="BE93" s="2487">
        <f t="shared" si="30"/>
        <v>0</v>
      </c>
      <c r="BF93" s="2488">
        <f>BF9+BF15</f>
        <v>0</v>
      </c>
      <c r="BG93" s="2487">
        <f t="shared" si="30"/>
        <v>0</v>
      </c>
      <c r="BH93" s="2487">
        <f t="shared" si="30"/>
        <v>0</v>
      </c>
      <c r="BI93" s="2487">
        <f t="shared" si="30"/>
        <v>0</v>
      </c>
      <c r="BJ93" s="2488">
        <f t="shared" si="30"/>
        <v>0</v>
      </c>
      <c r="BK93" s="2487">
        <f t="shared" si="30"/>
        <v>0</v>
      </c>
      <c r="BL93" s="2487">
        <f t="shared" si="30"/>
        <v>0</v>
      </c>
      <c r="BM93" s="2487">
        <f t="shared" si="30"/>
        <v>0</v>
      </c>
      <c r="BN93" s="2488">
        <f t="shared" si="30"/>
        <v>0</v>
      </c>
      <c r="BO93" s="2487">
        <f t="shared" si="31"/>
        <v>0</v>
      </c>
      <c r="BP93" s="2487">
        <f t="shared" si="31"/>
        <v>0</v>
      </c>
      <c r="BQ93" s="2487">
        <f t="shared" si="31"/>
        <v>0</v>
      </c>
      <c r="BR93" s="2491">
        <f t="shared" si="31"/>
        <v>32</v>
      </c>
      <c r="BS93" s="2491">
        <f t="shared" si="31"/>
        <v>56</v>
      </c>
      <c r="BT93" s="2527">
        <f t="shared" si="32"/>
        <v>0.5714285714285714</v>
      </c>
    </row>
    <row r="94" spans="1:72" x14ac:dyDescent="0.25">
      <c r="A94" s="2727" t="s">
        <v>579</v>
      </c>
      <c r="B94" s="2727"/>
      <c r="C94" s="2491">
        <f t="shared" si="30"/>
        <v>96</v>
      </c>
      <c r="D94" s="2494">
        <f t="shared" si="30"/>
        <v>35</v>
      </c>
      <c r="E94" s="2494">
        <f t="shared" si="30"/>
        <v>61</v>
      </c>
      <c r="F94" s="2491">
        <f t="shared" si="30"/>
        <v>0</v>
      </c>
      <c r="G94" s="2494">
        <f t="shared" si="30"/>
        <v>0</v>
      </c>
      <c r="H94" s="2494">
        <f t="shared" si="30"/>
        <v>0</v>
      </c>
      <c r="I94" s="2494">
        <f t="shared" si="30"/>
        <v>0</v>
      </c>
      <c r="J94" s="2491">
        <f t="shared" si="30"/>
        <v>61</v>
      </c>
      <c r="K94" s="2494">
        <f t="shared" si="30"/>
        <v>52</v>
      </c>
      <c r="L94" s="2494">
        <f t="shared" si="30"/>
        <v>9</v>
      </c>
      <c r="M94" s="2494">
        <f t="shared" si="30"/>
        <v>0</v>
      </c>
      <c r="N94" s="2491">
        <f t="shared" si="30"/>
        <v>16</v>
      </c>
      <c r="O94" s="2494">
        <f t="shared" si="30"/>
        <v>16</v>
      </c>
      <c r="P94" s="2494">
        <f t="shared" si="30"/>
        <v>0</v>
      </c>
      <c r="Q94" s="2494">
        <f t="shared" si="30"/>
        <v>0</v>
      </c>
      <c r="R94" s="2491">
        <f t="shared" si="30"/>
        <v>9</v>
      </c>
      <c r="S94" s="2494">
        <f t="shared" si="30"/>
        <v>6</v>
      </c>
      <c r="T94" s="2494">
        <f t="shared" si="30"/>
        <v>3</v>
      </c>
      <c r="U94" s="2494">
        <f t="shared" si="30"/>
        <v>0</v>
      </c>
      <c r="V94" s="2491">
        <f t="shared" si="30"/>
        <v>7</v>
      </c>
      <c r="W94" s="2494">
        <f t="shared" si="30"/>
        <v>4</v>
      </c>
      <c r="X94" s="2494">
        <f t="shared" si="30"/>
        <v>3</v>
      </c>
      <c r="Y94" s="2494">
        <f t="shared" si="30"/>
        <v>0</v>
      </c>
      <c r="Z94" s="2491">
        <f t="shared" si="30"/>
        <v>1</v>
      </c>
      <c r="AA94" s="2494">
        <f t="shared" si="30"/>
        <v>1</v>
      </c>
      <c r="AB94" s="2494">
        <f t="shared" si="30"/>
        <v>0</v>
      </c>
      <c r="AC94" s="2494">
        <f t="shared" si="30"/>
        <v>0</v>
      </c>
      <c r="AD94" s="2491">
        <f t="shared" si="30"/>
        <v>0</v>
      </c>
      <c r="AE94" s="2494">
        <f t="shared" si="30"/>
        <v>0</v>
      </c>
      <c r="AF94" s="2494">
        <f t="shared" si="30"/>
        <v>0</v>
      </c>
      <c r="AG94" s="2494">
        <f t="shared" si="30"/>
        <v>0</v>
      </c>
      <c r="AH94" s="2491">
        <f t="shared" si="30"/>
        <v>1</v>
      </c>
      <c r="AI94" s="2494">
        <f t="shared" si="30"/>
        <v>1</v>
      </c>
      <c r="AJ94" s="2494">
        <f t="shared" si="30"/>
        <v>0</v>
      </c>
      <c r="AK94" s="2494">
        <f t="shared" si="30"/>
        <v>0</v>
      </c>
      <c r="AL94" s="2491">
        <f t="shared" si="30"/>
        <v>0</v>
      </c>
      <c r="AM94" s="2494">
        <f t="shared" si="30"/>
        <v>0</v>
      </c>
      <c r="AN94" s="2494">
        <f t="shared" si="30"/>
        <v>0</v>
      </c>
      <c r="AO94" s="2494">
        <f t="shared" si="30"/>
        <v>0</v>
      </c>
      <c r="AP94" s="2491">
        <f t="shared" si="30"/>
        <v>0</v>
      </c>
      <c r="AQ94" s="2494">
        <f t="shared" si="30"/>
        <v>0</v>
      </c>
      <c r="AR94" s="2494">
        <f t="shared" si="30"/>
        <v>0</v>
      </c>
      <c r="AS94" s="2494">
        <f t="shared" si="30"/>
        <v>0</v>
      </c>
      <c r="AT94" s="2491">
        <f t="shared" si="30"/>
        <v>0</v>
      </c>
      <c r="AU94" s="2494">
        <f t="shared" si="30"/>
        <v>0</v>
      </c>
      <c r="AV94" s="2494">
        <f t="shared" si="30"/>
        <v>0</v>
      </c>
      <c r="AW94" s="2494">
        <f t="shared" si="30"/>
        <v>0</v>
      </c>
      <c r="AX94" s="2491">
        <f t="shared" si="30"/>
        <v>0</v>
      </c>
      <c r="AY94" s="2494">
        <f t="shared" si="30"/>
        <v>0</v>
      </c>
      <c r="AZ94" s="2494">
        <f t="shared" si="30"/>
        <v>0</v>
      </c>
      <c r="BA94" s="2494">
        <f t="shared" si="30"/>
        <v>0</v>
      </c>
      <c r="BB94" s="2491">
        <f t="shared" si="30"/>
        <v>0</v>
      </c>
      <c r="BC94" s="2494">
        <f t="shared" si="30"/>
        <v>0</v>
      </c>
      <c r="BD94" s="2494">
        <f t="shared" si="30"/>
        <v>0</v>
      </c>
      <c r="BE94" s="2494">
        <f t="shared" si="30"/>
        <v>0</v>
      </c>
      <c r="BF94" s="2491">
        <f>BF10+BF16</f>
        <v>0</v>
      </c>
      <c r="BG94" s="2494">
        <f t="shared" si="30"/>
        <v>0</v>
      </c>
      <c r="BH94" s="2494">
        <f t="shared" si="30"/>
        <v>0</v>
      </c>
      <c r="BI94" s="2494">
        <f t="shared" si="30"/>
        <v>0</v>
      </c>
      <c r="BJ94" s="2491">
        <f t="shared" si="30"/>
        <v>0</v>
      </c>
      <c r="BK94" s="2494">
        <f t="shared" si="30"/>
        <v>0</v>
      </c>
      <c r="BL94" s="2494">
        <f t="shared" si="30"/>
        <v>0</v>
      </c>
      <c r="BM94" s="2494">
        <f t="shared" si="30"/>
        <v>0</v>
      </c>
      <c r="BN94" s="2491">
        <f t="shared" si="30"/>
        <v>1</v>
      </c>
      <c r="BO94" s="2494">
        <f t="shared" si="31"/>
        <v>0</v>
      </c>
      <c r="BP94" s="2494">
        <f t="shared" si="31"/>
        <v>1</v>
      </c>
      <c r="BQ94" s="2494">
        <f t="shared" si="31"/>
        <v>0</v>
      </c>
      <c r="BR94" s="2491">
        <f t="shared" si="31"/>
        <v>96</v>
      </c>
      <c r="BS94" s="2491">
        <f t="shared" si="31"/>
        <v>173</v>
      </c>
      <c r="BT94" s="2528">
        <f t="shared" si="32"/>
        <v>0.55491329479768781</v>
      </c>
    </row>
    <row r="95" spans="1:72" hidden="1" x14ac:dyDescent="0.25">
      <c r="A95" s="2496"/>
      <c r="B95" s="2496"/>
      <c r="C95" s="2496"/>
      <c r="D95" s="2496"/>
      <c r="E95" s="2496"/>
      <c r="F95" s="2496"/>
      <c r="G95" s="2496"/>
      <c r="H95" s="2496"/>
      <c r="I95" s="2496"/>
      <c r="J95" s="2496"/>
      <c r="K95" s="2496"/>
      <c r="L95" s="2496"/>
      <c r="M95" s="2496"/>
      <c r="N95" s="2496"/>
      <c r="O95" s="2496"/>
      <c r="P95" s="2496"/>
      <c r="Q95" s="2496"/>
      <c r="R95" s="2496"/>
      <c r="S95" s="2496"/>
      <c r="T95" s="2496"/>
      <c r="U95" s="2496"/>
      <c r="V95" s="2496"/>
      <c r="W95" s="2496"/>
      <c r="X95" s="2496"/>
      <c r="Y95" s="2496"/>
      <c r="Z95" s="2496"/>
      <c r="AA95" s="2496"/>
      <c r="AB95" s="2496"/>
      <c r="AC95" s="2496"/>
      <c r="AD95" s="2496"/>
      <c r="AE95" s="2496"/>
      <c r="AF95" s="2496"/>
      <c r="AG95" s="2496"/>
      <c r="AH95" s="2496"/>
      <c r="AI95" s="2496"/>
      <c r="AJ95" s="2496"/>
      <c r="AK95" s="2496"/>
      <c r="AL95" s="2496"/>
      <c r="AM95" s="2496"/>
      <c r="AN95" s="2496"/>
      <c r="AO95" s="2496"/>
      <c r="AP95" s="2496"/>
      <c r="AQ95" s="2496"/>
      <c r="AR95" s="2496"/>
      <c r="AS95" s="2496"/>
      <c r="AT95" s="2496"/>
      <c r="AU95" s="2496"/>
      <c r="AV95" s="2496"/>
      <c r="AW95" s="2496"/>
      <c r="AX95" s="2496"/>
      <c r="AY95" s="2496"/>
      <c r="AZ95" s="2496"/>
      <c r="BA95" s="2496"/>
      <c r="BB95" s="2496"/>
      <c r="BC95" s="2496"/>
      <c r="BD95" s="2496"/>
      <c r="BE95" s="2496"/>
      <c r="BF95" s="2496"/>
      <c r="BG95" s="2496"/>
      <c r="BH95" s="2496"/>
      <c r="BI95" s="2496"/>
      <c r="BJ95" s="2496"/>
      <c r="BK95" s="2496"/>
      <c r="BL95" s="2496"/>
      <c r="BM95" s="2496"/>
      <c r="BN95" s="2496"/>
      <c r="BO95" s="2496"/>
      <c r="BP95" s="2496"/>
      <c r="BQ95" s="2496"/>
      <c r="BR95" s="2496"/>
      <c r="BS95" s="2496"/>
      <c r="BT95" s="2496"/>
    </row>
    <row r="96" spans="1:72" s="2485" customFormat="1" ht="12.75" x14ac:dyDescent="0.2">
      <c r="A96" s="2483" t="s">
        <v>2368</v>
      </c>
      <c r="B96" s="2483" t="s">
        <v>35</v>
      </c>
      <c r="C96" s="2483" t="s">
        <v>1875</v>
      </c>
      <c r="D96" s="2483" t="s">
        <v>1186</v>
      </c>
      <c r="E96" s="2483" t="s">
        <v>277</v>
      </c>
      <c r="F96" s="2483" t="s">
        <v>6044</v>
      </c>
      <c r="G96" s="2483" t="s">
        <v>2358</v>
      </c>
      <c r="H96" s="2483" t="s">
        <v>2359</v>
      </c>
      <c r="I96" s="2483" t="s">
        <v>2360</v>
      </c>
      <c r="J96" s="2483" t="s">
        <v>1876</v>
      </c>
      <c r="K96" s="2483" t="s">
        <v>2358</v>
      </c>
      <c r="L96" s="2483" t="s">
        <v>2359</v>
      </c>
      <c r="M96" s="2483" t="s">
        <v>2360</v>
      </c>
      <c r="N96" s="2483" t="s">
        <v>1877</v>
      </c>
      <c r="O96" s="2483" t="s">
        <v>2358</v>
      </c>
      <c r="P96" s="2483" t="s">
        <v>2359</v>
      </c>
      <c r="Q96" s="2483" t="s">
        <v>2360</v>
      </c>
      <c r="R96" s="2483" t="s">
        <v>1878</v>
      </c>
      <c r="S96" s="2483" t="s">
        <v>2358</v>
      </c>
      <c r="T96" s="2483" t="s">
        <v>2359</v>
      </c>
      <c r="U96" s="2483" t="s">
        <v>2360</v>
      </c>
      <c r="V96" s="2483" t="s">
        <v>1879</v>
      </c>
      <c r="W96" s="2483" t="s">
        <v>2358</v>
      </c>
      <c r="X96" s="2483" t="s">
        <v>2359</v>
      </c>
      <c r="Y96" s="2483" t="s">
        <v>2360</v>
      </c>
      <c r="Z96" s="2483" t="s">
        <v>1880</v>
      </c>
      <c r="AA96" s="2483" t="s">
        <v>2358</v>
      </c>
      <c r="AB96" s="2483" t="s">
        <v>2359</v>
      </c>
      <c r="AC96" s="2483" t="s">
        <v>2360</v>
      </c>
      <c r="AD96" s="2483" t="s">
        <v>1881</v>
      </c>
      <c r="AE96" s="2483" t="s">
        <v>2358</v>
      </c>
      <c r="AF96" s="2483" t="s">
        <v>2359</v>
      </c>
      <c r="AG96" s="2483" t="s">
        <v>2360</v>
      </c>
      <c r="AH96" s="2483" t="s">
        <v>1882</v>
      </c>
      <c r="AI96" s="2483" t="s">
        <v>2358</v>
      </c>
      <c r="AJ96" s="2483" t="s">
        <v>2359</v>
      </c>
      <c r="AK96" s="2483" t="s">
        <v>2360</v>
      </c>
      <c r="AL96" s="2483" t="s">
        <v>1883</v>
      </c>
      <c r="AM96" s="2483" t="s">
        <v>2358</v>
      </c>
      <c r="AN96" s="2483" t="s">
        <v>2359</v>
      </c>
      <c r="AO96" s="2483" t="s">
        <v>2360</v>
      </c>
      <c r="AP96" s="2483" t="s">
        <v>1884</v>
      </c>
      <c r="AQ96" s="2483" t="s">
        <v>2358</v>
      </c>
      <c r="AR96" s="2483" t="s">
        <v>2359</v>
      </c>
      <c r="AS96" s="2483" t="s">
        <v>2360</v>
      </c>
      <c r="AT96" s="2482" t="s">
        <v>3459</v>
      </c>
      <c r="AU96" s="2482" t="s">
        <v>2358</v>
      </c>
      <c r="AV96" s="2482" t="s">
        <v>2359</v>
      </c>
      <c r="AW96" s="2482" t="s">
        <v>2360</v>
      </c>
      <c r="AX96" s="2482" t="s">
        <v>3458</v>
      </c>
      <c r="AY96" s="2482" t="s">
        <v>2358</v>
      </c>
      <c r="AZ96" s="2482" t="s">
        <v>2359</v>
      </c>
      <c r="BA96" s="2482" t="s">
        <v>2360</v>
      </c>
      <c r="BB96" s="2482" t="s">
        <v>3457</v>
      </c>
      <c r="BC96" s="2482" t="s">
        <v>2358</v>
      </c>
      <c r="BD96" s="2482" t="s">
        <v>2359</v>
      </c>
      <c r="BE96" s="2482" t="s">
        <v>2360</v>
      </c>
      <c r="BF96" s="2482" t="s">
        <v>3456</v>
      </c>
      <c r="BG96" s="2482" t="s">
        <v>2358</v>
      </c>
      <c r="BH96" s="2482" t="s">
        <v>2359</v>
      </c>
      <c r="BI96" s="2482" t="s">
        <v>2360</v>
      </c>
      <c r="BJ96" s="2482" t="s">
        <v>6045</v>
      </c>
      <c r="BK96" s="2482" t="s">
        <v>2358</v>
      </c>
      <c r="BL96" s="2482" t="s">
        <v>2359</v>
      </c>
      <c r="BM96" s="2482" t="s">
        <v>2360</v>
      </c>
      <c r="BN96" s="2482" t="s">
        <v>6046</v>
      </c>
      <c r="BO96" s="2482" t="s">
        <v>2358</v>
      </c>
      <c r="BP96" s="2482" t="s">
        <v>2359</v>
      </c>
      <c r="BQ96" s="2482" t="s">
        <v>2360</v>
      </c>
      <c r="BR96" s="2482" t="s">
        <v>2361</v>
      </c>
      <c r="BS96" s="2482" t="s">
        <v>2362</v>
      </c>
      <c r="BT96" s="2484" t="s">
        <v>1885</v>
      </c>
    </row>
    <row r="97" spans="1:72" x14ac:dyDescent="0.25">
      <c r="A97" s="2734">
        <v>2012</v>
      </c>
      <c r="B97" s="2486" t="s">
        <v>690</v>
      </c>
      <c r="C97" s="2486">
        <f>C19</f>
        <v>10</v>
      </c>
      <c r="D97" s="2487">
        <f t="shared" ref="D97:BO100" si="33">D19</f>
        <v>7</v>
      </c>
      <c r="E97" s="2487">
        <f t="shared" si="33"/>
        <v>3</v>
      </c>
      <c r="F97" s="2488">
        <f t="shared" si="33"/>
        <v>0</v>
      </c>
      <c r="G97" s="2487">
        <f t="shared" si="33"/>
        <v>0</v>
      </c>
      <c r="H97" s="2487">
        <f t="shared" si="33"/>
        <v>0</v>
      </c>
      <c r="I97" s="2487">
        <f t="shared" si="33"/>
        <v>0</v>
      </c>
      <c r="J97" s="2488">
        <f t="shared" si="33"/>
        <v>4</v>
      </c>
      <c r="K97" s="2487">
        <f t="shared" si="33"/>
        <v>3</v>
      </c>
      <c r="L97" s="2487">
        <f t="shared" si="33"/>
        <v>1</v>
      </c>
      <c r="M97" s="2487">
        <f t="shared" si="33"/>
        <v>0</v>
      </c>
      <c r="N97" s="2488">
        <f t="shared" si="33"/>
        <v>0</v>
      </c>
      <c r="O97" s="2487">
        <f t="shared" si="33"/>
        <v>0</v>
      </c>
      <c r="P97" s="2487">
        <f t="shared" si="33"/>
        <v>0</v>
      </c>
      <c r="Q97" s="2487">
        <f t="shared" si="33"/>
        <v>0</v>
      </c>
      <c r="R97" s="2488">
        <f t="shared" si="33"/>
        <v>1</v>
      </c>
      <c r="S97" s="2487">
        <f t="shared" si="33"/>
        <v>1</v>
      </c>
      <c r="T97" s="2487">
        <f t="shared" si="33"/>
        <v>0</v>
      </c>
      <c r="U97" s="2487">
        <f t="shared" si="33"/>
        <v>0</v>
      </c>
      <c r="V97" s="2488">
        <f t="shared" si="33"/>
        <v>1</v>
      </c>
      <c r="W97" s="2487">
        <f t="shared" si="33"/>
        <v>1</v>
      </c>
      <c r="X97" s="2487">
        <f t="shared" si="33"/>
        <v>0</v>
      </c>
      <c r="Y97" s="2487">
        <f t="shared" si="33"/>
        <v>0</v>
      </c>
      <c r="Z97" s="2488">
        <f t="shared" si="33"/>
        <v>0</v>
      </c>
      <c r="AA97" s="2487">
        <f t="shared" si="33"/>
        <v>0</v>
      </c>
      <c r="AB97" s="2487">
        <f t="shared" si="33"/>
        <v>0</v>
      </c>
      <c r="AC97" s="2487">
        <f t="shared" si="33"/>
        <v>0</v>
      </c>
      <c r="AD97" s="2488">
        <f t="shared" si="33"/>
        <v>0</v>
      </c>
      <c r="AE97" s="2487">
        <f t="shared" si="33"/>
        <v>0</v>
      </c>
      <c r="AF97" s="2487">
        <f t="shared" si="33"/>
        <v>0</v>
      </c>
      <c r="AG97" s="2487">
        <f t="shared" si="33"/>
        <v>0</v>
      </c>
      <c r="AH97" s="2488">
        <f t="shared" si="33"/>
        <v>1</v>
      </c>
      <c r="AI97" s="2487">
        <f t="shared" si="33"/>
        <v>1</v>
      </c>
      <c r="AJ97" s="2487">
        <f t="shared" si="33"/>
        <v>0</v>
      </c>
      <c r="AK97" s="2487">
        <f t="shared" si="33"/>
        <v>0</v>
      </c>
      <c r="AL97" s="2488">
        <f t="shared" si="33"/>
        <v>1</v>
      </c>
      <c r="AM97" s="2487">
        <f t="shared" si="33"/>
        <v>1</v>
      </c>
      <c r="AN97" s="2487">
        <f t="shared" si="33"/>
        <v>0</v>
      </c>
      <c r="AO97" s="2487">
        <f t="shared" si="33"/>
        <v>0</v>
      </c>
      <c r="AP97" s="2488">
        <f t="shared" si="33"/>
        <v>0</v>
      </c>
      <c r="AQ97" s="2487">
        <f t="shared" si="33"/>
        <v>0</v>
      </c>
      <c r="AR97" s="2487">
        <f t="shared" si="33"/>
        <v>0</v>
      </c>
      <c r="AS97" s="2487">
        <f t="shared" si="33"/>
        <v>0</v>
      </c>
      <c r="AT97" s="2488">
        <f t="shared" si="33"/>
        <v>0</v>
      </c>
      <c r="AU97" s="2487">
        <f t="shared" si="33"/>
        <v>0</v>
      </c>
      <c r="AV97" s="2487">
        <f t="shared" si="33"/>
        <v>0</v>
      </c>
      <c r="AW97" s="2487">
        <f t="shared" si="33"/>
        <v>0</v>
      </c>
      <c r="AX97" s="2488">
        <f t="shared" si="33"/>
        <v>0</v>
      </c>
      <c r="AY97" s="2487">
        <f t="shared" si="33"/>
        <v>0</v>
      </c>
      <c r="AZ97" s="2487">
        <f t="shared" si="33"/>
        <v>0</v>
      </c>
      <c r="BA97" s="2487">
        <f t="shared" si="33"/>
        <v>0</v>
      </c>
      <c r="BB97" s="2488">
        <f t="shared" si="33"/>
        <v>1</v>
      </c>
      <c r="BC97" s="2487">
        <f t="shared" si="33"/>
        <v>1</v>
      </c>
      <c r="BD97" s="2487">
        <f t="shared" si="33"/>
        <v>0</v>
      </c>
      <c r="BE97" s="2487">
        <f t="shared" si="33"/>
        <v>0</v>
      </c>
      <c r="BF97" s="2488">
        <f t="shared" si="33"/>
        <v>1</v>
      </c>
      <c r="BG97" s="2487">
        <f t="shared" si="33"/>
        <v>0</v>
      </c>
      <c r="BH97" s="2487">
        <f t="shared" si="33"/>
        <v>1</v>
      </c>
      <c r="BI97" s="2487">
        <f t="shared" si="33"/>
        <v>0</v>
      </c>
      <c r="BJ97" s="2488">
        <f t="shared" si="33"/>
        <v>0</v>
      </c>
      <c r="BK97" s="2487">
        <f t="shared" si="33"/>
        <v>0</v>
      </c>
      <c r="BL97" s="2487">
        <f t="shared" si="33"/>
        <v>0</v>
      </c>
      <c r="BM97" s="2487">
        <f t="shared" si="33"/>
        <v>0</v>
      </c>
      <c r="BN97" s="2488">
        <f t="shared" si="33"/>
        <v>0</v>
      </c>
      <c r="BO97" s="2487">
        <f t="shared" si="33"/>
        <v>0</v>
      </c>
      <c r="BP97" s="2487">
        <f t="shared" ref="BP97:BS100" si="34">BP19</f>
        <v>0</v>
      </c>
      <c r="BQ97" s="2487">
        <f t="shared" si="34"/>
        <v>0</v>
      </c>
      <c r="BR97" s="2491">
        <f t="shared" si="34"/>
        <v>10</v>
      </c>
      <c r="BS97" s="2491">
        <f t="shared" si="34"/>
        <v>30</v>
      </c>
      <c r="BT97" s="2527">
        <f>BR97/BS97</f>
        <v>0.33333333333333331</v>
      </c>
    </row>
    <row r="98" spans="1:72" x14ac:dyDescent="0.25">
      <c r="A98" s="2734"/>
      <c r="B98" s="2486" t="s">
        <v>225</v>
      </c>
      <c r="C98" s="2486">
        <f>C20</f>
        <v>20</v>
      </c>
      <c r="D98" s="2487">
        <f t="shared" si="33"/>
        <v>9</v>
      </c>
      <c r="E98" s="2487">
        <f t="shared" si="33"/>
        <v>11</v>
      </c>
      <c r="F98" s="2488">
        <f t="shared" si="33"/>
        <v>0</v>
      </c>
      <c r="G98" s="2487">
        <f t="shared" si="33"/>
        <v>0</v>
      </c>
      <c r="H98" s="2487">
        <f t="shared" si="33"/>
        <v>0</v>
      </c>
      <c r="I98" s="2487">
        <f t="shared" si="33"/>
        <v>0</v>
      </c>
      <c r="J98" s="2488">
        <f t="shared" si="33"/>
        <v>8</v>
      </c>
      <c r="K98" s="2487">
        <f t="shared" si="33"/>
        <v>7</v>
      </c>
      <c r="L98" s="2487">
        <f t="shared" si="33"/>
        <v>1</v>
      </c>
      <c r="M98" s="2487">
        <f t="shared" si="33"/>
        <v>0</v>
      </c>
      <c r="N98" s="2488">
        <f t="shared" si="33"/>
        <v>3</v>
      </c>
      <c r="O98" s="2487">
        <f t="shared" si="33"/>
        <v>2</v>
      </c>
      <c r="P98" s="2487">
        <f t="shared" si="33"/>
        <v>1</v>
      </c>
      <c r="Q98" s="2487">
        <f t="shared" si="33"/>
        <v>0</v>
      </c>
      <c r="R98" s="2488">
        <f t="shared" si="33"/>
        <v>3</v>
      </c>
      <c r="S98" s="2487">
        <f t="shared" si="33"/>
        <v>0</v>
      </c>
      <c r="T98" s="2487">
        <f t="shared" si="33"/>
        <v>2</v>
      </c>
      <c r="U98" s="2487">
        <f t="shared" si="33"/>
        <v>1</v>
      </c>
      <c r="V98" s="2488">
        <f t="shared" si="33"/>
        <v>3</v>
      </c>
      <c r="W98" s="2487">
        <f t="shared" si="33"/>
        <v>1</v>
      </c>
      <c r="X98" s="2487">
        <f t="shared" si="33"/>
        <v>0</v>
      </c>
      <c r="Y98" s="2487">
        <f t="shared" si="33"/>
        <v>2</v>
      </c>
      <c r="Z98" s="2488">
        <f t="shared" si="33"/>
        <v>1</v>
      </c>
      <c r="AA98" s="2487">
        <f t="shared" si="33"/>
        <v>1</v>
      </c>
      <c r="AB98" s="2487">
        <f t="shared" si="33"/>
        <v>0</v>
      </c>
      <c r="AC98" s="2487">
        <f t="shared" si="33"/>
        <v>0</v>
      </c>
      <c r="AD98" s="2488">
        <f t="shared" si="33"/>
        <v>1</v>
      </c>
      <c r="AE98" s="2487">
        <f t="shared" si="33"/>
        <v>1</v>
      </c>
      <c r="AF98" s="2487">
        <f t="shared" si="33"/>
        <v>0</v>
      </c>
      <c r="AG98" s="2487">
        <f t="shared" si="33"/>
        <v>0</v>
      </c>
      <c r="AH98" s="2488">
        <f t="shared" si="33"/>
        <v>1</v>
      </c>
      <c r="AI98" s="2487">
        <f t="shared" si="33"/>
        <v>1</v>
      </c>
      <c r="AJ98" s="2487">
        <f t="shared" si="33"/>
        <v>0</v>
      </c>
      <c r="AK98" s="2487">
        <f t="shared" si="33"/>
        <v>0</v>
      </c>
      <c r="AL98" s="2488">
        <f t="shared" si="33"/>
        <v>0</v>
      </c>
      <c r="AM98" s="2487">
        <f t="shared" si="33"/>
        <v>0</v>
      </c>
      <c r="AN98" s="2487">
        <f t="shared" si="33"/>
        <v>0</v>
      </c>
      <c r="AO98" s="2487">
        <f t="shared" si="33"/>
        <v>0</v>
      </c>
      <c r="AP98" s="2488">
        <f t="shared" si="33"/>
        <v>0</v>
      </c>
      <c r="AQ98" s="2487">
        <f t="shared" si="33"/>
        <v>0</v>
      </c>
      <c r="AR98" s="2487">
        <f t="shared" si="33"/>
        <v>0</v>
      </c>
      <c r="AS98" s="2487">
        <f t="shared" si="33"/>
        <v>0</v>
      </c>
      <c r="AT98" s="2488">
        <f t="shared" si="33"/>
        <v>0</v>
      </c>
      <c r="AU98" s="2487">
        <f t="shared" si="33"/>
        <v>0</v>
      </c>
      <c r="AV98" s="2487">
        <f t="shared" si="33"/>
        <v>0</v>
      </c>
      <c r="AW98" s="2487">
        <f t="shared" si="33"/>
        <v>0</v>
      </c>
      <c r="AX98" s="2488">
        <f t="shared" si="33"/>
        <v>0</v>
      </c>
      <c r="AY98" s="2487">
        <f t="shared" si="33"/>
        <v>0</v>
      </c>
      <c r="AZ98" s="2487">
        <f t="shared" si="33"/>
        <v>0</v>
      </c>
      <c r="BA98" s="2487">
        <f t="shared" si="33"/>
        <v>0</v>
      </c>
      <c r="BB98" s="2488">
        <f t="shared" si="33"/>
        <v>0</v>
      </c>
      <c r="BC98" s="2487">
        <f t="shared" si="33"/>
        <v>0</v>
      </c>
      <c r="BD98" s="2487">
        <f t="shared" si="33"/>
        <v>0</v>
      </c>
      <c r="BE98" s="2487">
        <f t="shared" si="33"/>
        <v>0</v>
      </c>
      <c r="BF98" s="2488">
        <f t="shared" si="33"/>
        <v>0</v>
      </c>
      <c r="BG98" s="2487">
        <f t="shared" si="33"/>
        <v>0</v>
      </c>
      <c r="BH98" s="2487">
        <f t="shared" si="33"/>
        <v>0</v>
      </c>
      <c r="BI98" s="2487">
        <f t="shared" si="33"/>
        <v>0</v>
      </c>
      <c r="BJ98" s="2488">
        <f t="shared" si="33"/>
        <v>0</v>
      </c>
      <c r="BK98" s="2487">
        <f t="shared" si="33"/>
        <v>0</v>
      </c>
      <c r="BL98" s="2487">
        <f t="shared" si="33"/>
        <v>0</v>
      </c>
      <c r="BM98" s="2487">
        <f t="shared" si="33"/>
        <v>0</v>
      </c>
      <c r="BN98" s="2488">
        <f t="shared" si="33"/>
        <v>0</v>
      </c>
      <c r="BO98" s="2487">
        <f t="shared" si="33"/>
        <v>0</v>
      </c>
      <c r="BP98" s="2487">
        <f t="shared" si="34"/>
        <v>0</v>
      </c>
      <c r="BQ98" s="2487">
        <f t="shared" si="34"/>
        <v>0</v>
      </c>
      <c r="BR98" s="2491">
        <f t="shared" si="34"/>
        <v>20</v>
      </c>
      <c r="BS98" s="2491">
        <f t="shared" si="34"/>
        <v>33</v>
      </c>
      <c r="BT98" s="2527">
        <f t="shared" ref="BT98:BT100" si="35">BR98/BS98</f>
        <v>0.60606060606060608</v>
      </c>
    </row>
    <row r="99" spans="1:72" x14ac:dyDescent="0.25">
      <c r="A99" s="2734"/>
      <c r="B99" s="2486" t="s">
        <v>692</v>
      </c>
      <c r="C99" s="2486">
        <f>C21</f>
        <v>15</v>
      </c>
      <c r="D99" s="2487">
        <f t="shared" si="33"/>
        <v>6</v>
      </c>
      <c r="E99" s="2487">
        <f t="shared" si="33"/>
        <v>9</v>
      </c>
      <c r="F99" s="2488">
        <f t="shared" si="33"/>
        <v>0</v>
      </c>
      <c r="G99" s="2487">
        <f t="shared" si="33"/>
        <v>0</v>
      </c>
      <c r="H99" s="2487">
        <f t="shared" si="33"/>
        <v>0</v>
      </c>
      <c r="I99" s="2487">
        <f t="shared" si="33"/>
        <v>0</v>
      </c>
      <c r="J99" s="2488">
        <f t="shared" si="33"/>
        <v>6</v>
      </c>
      <c r="K99" s="2487">
        <f t="shared" si="33"/>
        <v>5</v>
      </c>
      <c r="L99" s="2487">
        <f t="shared" si="33"/>
        <v>1</v>
      </c>
      <c r="M99" s="2487">
        <f t="shared" si="33"/>
        <v>0</v>
      </c>
      <c r="N99" s="2488">
        <f t="shared" si="33"/>
        <v>0</v>
      </c>
      <c r="O99" s="2487">
        <f t="shared" si="33"/>
        <v>0</v>
      </c>
      <c r="P99" s="2487">
        <f t="shared" si="33"/>
        <v>0</v>
      </c>
      <c r="Q99" s="2487">
        <f t="shared" si="33"/>
        <v>0</v>
      </c>
      <c r="R99" s="2488">
        <f t="shared" si="33"/>
        <v>6</v>
      </c>
      <c r="S99" s="2487">
        <f t="shared" si="33"/>
        <v>5</v>
      </c>
      <c r="T99" s="2487">
        <f t="shared" si="33"/>
        <v>1</v>
      </c>
      <c r="U99" s="2487">
        <f t="shared" si="33"/>
        <v>0</v>
      </c>
      <c r="V99" s="2488">
        <f t="shared" si="33"/>
        <v>1</v>
      </c>
      <c r="W99" s="2487">
        <f t="shared" si="33"/>
        <v>1</v>
      </c>
      <c r="X99" s="2487">
        <f t="shared" si="33"/>
        <v>0</v>
      </c>
      <c r="Y99" s="2487">
        <f t="shared" si="33"/>
        <v>0</v>
      </c>
      <c r="Z99" s="2488">
        <f t="shared" si="33"/>
        <v>2</v>
      </c>
      <c r="AA99" s="2487">
        <f t="shared" si="33"/>
        <v>2</v>
      </c>
      <c r="AB99" s="2487">
        <f t="shared" si="33"/>
        <v>0</v>
      </c>
      <c r="AC99" s="2487">
        <f t="shared" si="33"/>
        <v>0</v>
      </c>
      <c r="AD99" s="2488">
        <f t="shared" si="33"/>
        <v>0</v>
      </c>
      <c r="AE99" s="2487">
        <f t="shared" si="33"/>
        <v>0</v>
      </c>
      <c r="AF99" s="2487">
        <f t="shared" si="33"/>
        <v>0</v>
      </c>
      <c r="AG99" s="2487">
        <f t="shared" si="33"/>
        <v>0</v>
      </c>
      <c r="AH99" s="2488">
        <f t="shared" si="33"/>
        <v>0</v>
      </c>
      <c r="AI99" s="2487">
        <f t="shared" si="33"/>
        <v>0</v>
      </c>
      <c r="AJ99" s="2487">
        <f t="shared" si="33"/>
        <v>0</v>
      </c>
      <c r="AK99" s="2487">
        <f t="shared" si="33"/>
        <v>0</v>
      </c>
      <c r="AL99" s="2488">
        <f t="shared" si="33"/>
        <v>0</v>
      </c>
      <c r="AM99" s="2487">
        <f t="shared" si="33"/>
        <v>0</v>
      </c>
      <c r="AN99" s="2487">
        <f t="shared" si="33"/>
        <v>0</v>
      </c>
      <c r="AO99" s="2487">
        <f t="shared" si="33"/>
        <v>0</v>
      </c>
      <c r="AP99" s="2488">
        <f t="shared" si="33"/>
        <v>0</v>
      </c>
      <c r="AQ99" s="2487">
        <f t="shared" si="33"/>
        <v>0</v>
      </c>
      <c r="AR99" s="2487">
        <f t="shared" si="33"/>
        <v>0</v>
      </c>
      <c r="AS99" s="2487">
        <f t="shared" si="33"/>
        <v>0</v>
      </c>
      <c r="AT99" s="2488">
        <f t="shared" si="33"/>
        <v>0</v>
      </c>
      <c r="AU99" s="2487">
        <f t="shared" si="33"/>
        <v>0</v>
      </c>
      <c r="AV99" s="2487">
        <f t="shared" si="33"/>
        <v>0</v>
      </c>
      <c r="AW99" s="2487">
        <f t="shared" si="33"/>
        <v>0</v>
      </c>
      <c r="AX99" s="2488">
        <f t="shared" si="33"/>
        <v>0</v>
      </c>
      <c r="AY99" s="2487">
        <f t="shared" si="33"/>
        <v>0</v>
      </c>
      <c r="AZ99" s="2487">
        <f t="shared" si="33"/>
        <v>0</v>
      </c>
      <c r="BA99" s="2487">
        <f t="shared" si="33"/>
        <v>0</v>
      </c>
      <c r="BB99" s="2488">
        <f t="shared" si="33"/>
        <v>0</v>
      </c>
      <c r="BC99" s="2487">
        <f t="shared" si="33"/>
        <v>0</v>
      </c>
      <c r="BD99" s="2487">
        <f t="shared" si="33"/>
        <v>0</v>
      </c>
      <c r="BE99" s="2487">
        <f t="shared" si="33"/>
        <v>0</v>
      </c>
      <c r="BF99" s="2488">
        <f t="shared" si="33"/>
        <v>0</v>
      </c>
      <c r="BG99" s="2487">
        <f t="shared" si="33"/>
        <v>0</v>
      </c>
      <c r="BH99" s="2487">
        <f t="shared" si="33"/>
        <v>0</v>
      </c>
      <c r="BI99" s="2487">
        <f t="shared" si="33"/>
        <v>0</v>
      </c>
      <c r="BJ99" s="2488">
        <f t="shared" si="33"/>
        <v>0</v>
      </c>
      <c r="BK99" s="2487">
        <f t="shared" si="33"/>
        <v>0</v>
      </c>
      <c r="BL99" s="2487">
        <f t="shared" si="33"/>
        <v>0</v>
      </c>
      <c r="BM99" s="2487">
        <f t="shared" si="33"/>
        <v>0</v>
      </c>
      <c r="BN99" s="2488">
        <f t="shared" si="33"/>
        <v>0</v>
      </c>
      <c r="BO99" s="2487">
        <f t="shared" si="33"/>
        <v>0</v>
      </c>
      <c r="BP99" s="2487">
        <f t="shared" si="34"/>
        <v>0</v>
      </c>
      <c r="BQ99" s="2487">
        <f t="shared" si="34"/>
        <v>0</v>
      </c>
      <c r="BR99" s="2491">
        <f t="shared" si="34"/>
        <v>15</v>
      </c>
      <c r="BS99" s="2491">
        <f t="shared" si="34"/>
        <v>26</v>
      </c>
      <c r="BT99" s="2527">
        <f t="shared" si="35"/>
        <v>0.57692307692307687</v>
      </c>
    </row>
    <row r="100" spans="1:72" x14ac:dyDescent="0.25">
      <c r="A100" s="2727" t="s">
        <v>579</v>
      </c>
      <c r="B100" s="2727"/>
      <c r="C100" s="2491">
        <f>C22</f>
        <v>45</v>
      </c>
      <c r="D100" s="2494">
        <f t="shared" si="33"/>
        <v>22</v>
      </c>
      <c r="E100" s="2494">
        <f t="shared" si="33"/>
        <v>23</v>
      </c>
      <c r="F100" s="2491">
        <f t="shared" si="33"/>
        <v>0</v>
      </c>
      <c r="G100" s="2494">
        <f t="shared" si="33"/>
        <v>0</v>
      </c>
      <c r="H100" s="2494">
        <f t="shared" si="33"/>
        <v>0</v>
      </c>
      <c r="I100" s="2494">
        <f t="shared" si="33"/>
        <v>0</v>
      </c>
      <c r="J100" s="2491">
        <f t="shared" si="33"/>
        <v>18</v>
      </c>
      <c r="K100" s="2494">
        <f t="shared" si="33"/>
        <v>15</v>
      </c>
      <c r="L100" s="2494">
        <f t="shared" si="33"/>
        <v>3</v>
      </c>
      <c r="M100" s="2494">
        <f t="shared" si="33"/>
        <v>0</v>
      </c>
      <c r="N100" s="2491">
        <f t="shared" si="33"/>
        <v>3</v>
      </c>
      <c r="O100" s="2494">
        <f t="shared" si="33"/>
        <v>2</v>
      </c>
      <c r="P100" s="2494">
        <f t="shared" si="33"/>
        <v>1</v>
      </c>
      <c r="Q100" s="2494">
        <f t="shared" si="33"/>
        <v>0</v>
      </c>
      <c r="R100" s="2491">
        <f t="shared" si="33"/>
        <v>10</v>
      </c>
      <c r="S100" s="2494">
        <f t="shared" si="33"/>
        <v>6</v>
      </c>
      <c r="T100" s="2494">
        <f t="shared" si="33"/>
        <v>3</v>
      </c>
      <c r="U100" s="2494">
        <f t="shared" si="33"/>
        <v>0</v>
      </c>
      <c r="V100" s="2491">
        <f t="shared" si="33"/>
        <v>5</v>
      </c>
      <c r="W100" s="2494">
        <f t="shared" si="33"/>
        <v>3</v>
      </c>
      <c r="X100" s="2494">
        <f t="shared" si="33"/>
        <v>0</v>
      </c>
      <c r="Y100" s="2494">
        <f t="shared" si="33"/>
        <v>0</v>
      </c>
      <c r="Z100" s="2491">
        <f t="shared" si="33"/>
        <v>3</v>
      </c>
      <c r="AA100" s="2494">
        <f t="shared" si="33"/>
        <v>3</v>
      </c>
      <c r="AB100" s="2494">
        <f t="shared" si="33"/>
        <v>0</v>
      </c>
      <c r="AC100" s="2494">
        <f t="shared" si="33"/>
        <v>0</v>
      </c>
      <c r="AD100" s="2491">
        <f t="shared" si="33"/>
        <v>1</v>
      </c>
      <c r="AE100" s="2494">
        <f t="shared" si="33"/>
        <v>1</v>
      </c>
      <c r="AF100" s="2494">
        <f t="shared" si="33"/>
        <v>0</v>
      </c>
      <c r="AG100" s="2494">
        <f t="shared" si="33"/>
        <v>0</v>
      </c>
      <c r="AH100" s="2491">
        <f t="shared" si="33"/>
        <v>2</v>
      </c>
      <c r="AI100" s="2494">
        <f t="shared" si="33"/>
        <v>2</v>
      </c>
      <c r="AJ100" s="2494">
        <f t="shared" si="33"/>
        <v>0</v>
      </c>
      <c r="AK100" s="2494">
        <f t="shared" si="33"/>
        <v>0</v>
      </c>
      <c r="AL100" s="2491">
        <f t="shared" si="33"/>
        <v>1</v>
      </c>
      <c r="AM100" s="2494">
        <f t="shared" si="33"/>
        <v>1</v>
      </c>
      <c r="AN100" s="2494">
        <f t="shared" si="33"/>
        <v>0</v>
      </c>
      <c r="AO100" s="2494">
        <f t="shared" si="33"/>
        <v>0</v>
      </c>
      <c r="AP100" s="2491">
        <f t="shared" si="33"/>
        <v>0</v>
      </c>
      <c r="AQ100" s="2494">
        <f t="shared" si="33"/>
        <v>0</v>
      </c>
      <c r="AR100" s="2494">
        <f t="shared" si="33"/>
        <v>0</v>
      </c>
      <c r="AS100" s="2494">
        <f t="shared" si="33"/>
        <v>0</v>
      </c>
      <c r="AT100" s="2491">
        <f t="shared" si="33"/>
        <v>0</v>
      </c>
      <c r="AU100" s="2494">
        <f t="shared" si="33"/>
        <v>0</v>
      </c>
      <c r="AV100" s="2494">
        <f t="shared" si="33"/>
        <v>0</v>
      </c>
      <c r="AW100" s="2494">
        <f t="shared" si="33"/>
        <v>0</v>
      </c>
      <c r="AX100" s="2491">
        <f t="shared" si="33"/>
        <v>0</v>
      </c>
      <c r="AY100" s="2494">
        <f t="shared" si="33"/>
        <v>0</v>
      </c>
      <c r="AZ100" s="2494">
        <f t="shared" si="33"/>
        <v>0</v>
      </c>
      <c r="BA100" s="2494">
        <f t="shared" si="33"/>
        <v>0</v>
      </c>
      <c r="BB100" s="2491">
        <f t="shared" si="33"/>
        <v>1</v>
      </c>
      <c r="BC100" s="2494">
        <f t="shared" si="33"/>
        <v>1</v>
      </c>
      <c r="BD100" s="2494">
        <f t="shared" si="33"/>
        <v>0</v>
      </c>
      <c r="BE100" s="2494">
        <f t="shared" si="33"/>
        <v>0</v>
      </c>
      <c r="BF100" s="2491">
        <f t="shared" si="33"/>
        <v>1</v>
      </c>
      <c r="BG100" s="2494">
        <f t="shared" si="33"/>
        <v>0</v>
      </c>
      <c r="BH100" s="2494">
        <f t="shared" si="33"/>
        <v>1</v>
      </c>
      <c r="BI100" s="2494">
        <f t="shared" si="33"/>
        <v>0</v>
      </c>
      <c r="BJ100" s="2491">
        <f t="shared" si="33"/>
        <v>0</v>
      </c>
      <c r="BK100" s="2494">
        <f t="shared" si="33"/>
        <v>0</v>
      </c>
      <c r="BL100" s="2494">
        <f t="shared" si="33"/>
        <v>0</v>
      </c>
      <c r="BM100" s="2494">
        <f t="shared" si="33"/>
        <v>0</v>
      </c>
      <c r="BN100" s="2491">
        <f t="shared" si="33"/>
        <v>0</v>
      </c>
      <c r="BO100" s="2494">
        <f t="shared" ref="BO100" si="36">BO22</f>
        <v>0</v>
      </c>
      <c r="BP100" s="2494">
        <f t="shared" si="34"/>
        <v>0</v>
      </c>
      <c r="BQ100" s="2494">
        <f t="shared" si="34"/>
        <v>0</v>
      </c>
      <c r="BR100" s="2491">
        <f t="shared" si="34"/>
        <v>45</v>
      </c>
      <c r="BS100" s="2491">
        <f t="shared" si="34"/>
        <v>89</v>
      </c>
      <c r="BT100" s="2528">
        <f t="shared" si="35"/>
        <v>0.5056179775280899</v>
      </c>
    </row>
    <row r="101" spans="1:72" ht="15.75" hidden="1" customHeight="1" x14ac:dyDescent="0.25">
      <c r="A101" s="2496"/>
      <c r="B101" s="2496"/>
      <c r="C101" s="2496"/>
      <c r="D101" s="2496"/>
      <c r="E101" s="2496"/>
      <c r="F101" s="2496"/>
      <c r="G101" s="2496"/>
      <c r="H101" s="2496"/>
      <c r="I101" s="2496"/>
      <c r="J101" s="2496"/>
      <c r="K101" s="2496"/>
      <c r="L101" s="2496"/>
      <c r="M101" s="2496"/>
      <c r="N101" s="2496"/>
      <c r="O101" s="2496"/>
      <c r="P101" s="2496"/>
      <c r="Q101" s="2496"/>
      <c r="R101" s="2496"/>
      <c r="S101" s="2496"/>
      <c r="T101" s="2496"/>
      <c r="U101" s="2496"/>
      <c r="V101" s="2496"/>
      <c r="W101" s="2496"/>
      <c r="X101" s="2496"/>
      <c r="Y101" s="2496"/>
      <c r="Z101" s="2496"/>
      <c r="AA101" s="2496"/>
      <c r="AB101" s="2496"/>
      <c r="AC101" s="2496"/>
      <c r="AD101" s="2496"/>
      <c r="AE101" s="2496"/>
      <c r="AF101" s="2496"/>
      <c r="AG101" s="2496"/>
      <c r="AH101" s="2496"/>
      <c r="AI101" s="2496"/>
      <c r="AJ101" s="2496"/>
      <c r="AK101" s="2496"/>
      <c r="AL101" s="2496"/>
      <c r="AM101" s="2496"/>
      <c r="AN101" s="2496"/>
      <c r="AO101" s="2496"/>
      <c r="AP101" s="2496"/>
      <c r="AQ101" s="2496"/>
      <c r="AR101" s="2496"/>
      <c r="AS101" s="2496"/>
      <c r="AT101" s="2496"/>
      <c r="AU101" s="2496"/>
      <c r="AV101" s="2496"/>
      <c r="AW101" s="2496"/>
      <c r="AX101" s="2496"/>
      <c r="AY101" s="2496"/>
      <c r="AZ101" s="2496"/>
      <c r="BA101" s="2496"/>
      <c r="BB101" s="2496"/>
      <c r="BC101" s="2496"/>
      <c r="BD101" s="2496"/>
      <c r="BE101" s="2496"/>
      <c r="BF101" s="2496"/>
      <c r="BG101" s="2496"/>
      <c r="BH101" s="2496"/>
      <c r="BI101" s="2496"/>
      <c r="BJ101" s="2496"/>
      <c r="BK101" s="2496"/>
      <c r="BL101" s="2496"/>
      <c r="BM101" s="2496"/>
      <c r="BN101" s="2496"/>
      <c r="BO101" s="2496"/>
      <c r="BP101" s="2496"/>
      <c r="BQ101" s="2496"/>
      <c r="BR101" s="2496"/>
      <c r="BS101" s="2496"/>
      <c r="BT101" s="2496"/>
    </row>
    <row r="102" spans="1:72" s="2485" customFormat="1" ht="12.75" x14ac:dyDescent="0.2">
      <c r="A102" s="2483" t="s">
        <v>2368</v>
      </c>
      <c r="B102" s="2483" t="s">
        <v>35</v>
      </c>
      <c r="C102" s="2483" t="s">
        <v>1875</v>
      </c>
      <c r="D102" s="2483" t="s">
        <v>1186</v>
      </c>
      <c r="E102" s="2483" t="s">
        <v>277</v>
      </c>
      <c r="F102" s="2483" t="s">
        <v>6044</v>
      </c>
      <c r="G102" s="2483" t="s">
        <v>2358</v>
      </c>
      <c r="H102" s="2483" t="s">
        <v>2359</v>
      </c>
      <c r="I102" s="2483" t="s">
        <v>2360</v>
      </c>
      <c r="J102" s="2483" t="s">
        <v>1876</v>
      </c>
      <c r="K102" s="2483" t="s">
        <v>2358</v>
      </c>
      <c r="L102" s="2483" t="s">
        <v>2359</v>
      </c>
      <c r="M102" s="2483" t="s">
        <v>2360</v>
      </c>
      <c r="N102" s="2483" t="s">
        <v>1877</v>
      </c>
      <c r="O102" s="2483" t="s">
        <v>2358</v>
      </c>
      <c r="P102" s="2483" t="s">
        <v>2359</v>
      </c>
      <c r="Q102" s="2483" t="s">
        <v>2360</v>
      </c>
      <c r="R102" s="2483" t="s">
        <v>1878</v>
      </c>
      <c r="S102" s="2483" t="s">
        <v>2358</v>
      </c>
      <c r="T102" s="2483" t="s">
        <v>2359</v>
      </c>
      <c r="U102" s="2483" t="s">
        <v>2360</v>
      </c>
      <c r="V102" s="2483" t="s">
        <v>1879</v>
      </c>
      <c r="W102" s="2483" t="s">
        <v>2358</v>
      </c>
      <c r="X102" s="2483" t="s">
        <v>2359</v>
      </c>
      <c r="Y102" s="2483" t="s">
        <v>2360</v>
      </c>
      <c r="Z102" s="2483" t="s">
        <v>1880</v>
      </c>
      <c r="AA102" s="2483" t="s">
        <v>2358</v>
      </c>
      <c r="AB102" s="2483" t="s">
        <v>2359</v>
      </c>
      <c r="AC102" s="2483" t="s">
        <v>2360</v>
      </c>
      <c r="AD102" s="2483" t="s">
        <v>1881</v>
      </c>
      <c r="AE102" s="2483" t="s">
        <v>2358</v>
      </c>
      <c r="AF102" s="2483" t="s">
        <v>2359</v>
      </c>
      <c r="AG102" s="2483" t="s">
        <v>2360</v>
      </c>
      <c r="AH102" s="2483" t="s">
        <v>1882</v>
      </c>
      <c r="AI102" s="2483" t="s">
        <v>2358</v>
      </c>
      <c r="AJ102" s="2483" t="s">
        <v>2359</v>
      </c>
      <c r="AK102" s="2483" t="s">
        <v>2360</v>
      </c>
      <c r="AL102" s="2483" t="s">
        <v>1883</v>
      </c>
      <c r="AM102" s="2483" t="s">
        <v>2358</v>
      </c>
      <c r="AN102" s="2483" t="s">
        <v>2359</v>
      </c>
      <c r="AO102" s="2483" t="s">
        <v>2360</v>
      </c>
      <c r="AP102" s="2483" t="s">
        <v>1884</v>
      </c>
      <c r="AQ102" s="2483" t="s">
        <v>2358</v>
      </c>
      <c r="AR102" s="2483" t="s">
        <v>2359</v>
      </c>
      <c r="AS102" s="2483" t="s">
        <v>2360</v>
      </c>
      <c r="AT102" s="2482" t="s">
        <v>3459</v>
      </c>
      <c r="AU102" s="2482" t="s">
        <v>2358</v>
      </c>
      <c r="AV102" s="2482" t="s">
        <v>2359</v>
      </c>
      <c r="AW102" s="2482" t="s">
        <v>2360</v>
      </c>
      <c r="AX102" s="2482" t="s">
        <v>3458</v>
      </c>
      <c r="AY102" s="2482" t="s">
        <v>2358</v>
      </c>
      <c r="AZ102" s="2482" t="s">
        <v>2359</v>
      </c>
      <c r="BA102" s="2482" t="s">
        <v>2360</v>
      </c>
      <c r="BB102" s="2482" t="s">
        <v>3457</v>
      </c>
      <c r="BC102" s="2482" t="s">
        <v>2358</v>
      </c>
      <c r="BD102" s="2482" t="s">
        <v>2359</v>
      </c>
      <c r="BE102" s="2482" t="s">
        <v>2360</v>
      </c>
      <c r="BF102" s="2482" t="s">
        <v>3456</v>
      </c>
      <c r="BG102" s="2482" t="s">
        <v>2358</v>
      </c>
      <c r="BH102" s="2482" t="s">
        <v>2359</v>
      </c>
      <c r="BI102" s="2482" t="s">
        <v>2360</v>
      </c>
      <c r="BJ102" s="2482" t="s">
        <v>6045</v>
      </c>
      <c r="BK102" s="2482" t="s">
        <v>2358</v>
      </c>
      <c r="BL102" s="2482" t="s">
        <v>2359</v>
      </c>
      <c r="BM102" s="2482" t="s">
        <v>2360</v>
      </c>
      <c r="BN102" s="2482" t="s">
        <v>6046</v>
      </c>
      <c r="BO102" s="2482" t="s">
        <v>2358</v>
      </c>
      <c r="BP102" s="2482" t="s">
        <v>2359</v>
      </c>
      <c r="BQ102" s="2482" t="s">
        <v>2360</v>
      </c>
      <c r="BR102" s="2482" t="s">
        <v>2361</v>
      </c>
      <c r="BS102" s="2482" t="s">
        <v>2362</v>
      </c>
      <c r="BT102" s="2484" t="s">
        <v>1885</v>
      </c>
    </row>
    <row r="103" spans="1:72" x14ac:dyDescent="0.25">
      <c r="A103" s="2734">
        <v>2013</v>
      </c>
      <c r="B103" s="2486" t="s">
        <v>690</v>
      </c>
      <c r="C103" s="2486">
        <f>C25+C31</f>
        <v>20</v>
      </c>
      <c r="D103" s="2487">
        <f t="shared" ref="D103:BO105" si="37">D25+D31</f>
        <v>12</v>
      </c>
      <c r="E103" s="2487">
        <f t="shared" si="37"/>
        <v>8</v>
      </c>
      <c r="F103" s="2488">
        <f t="shared" si="37"/>
        <v>0</v>
      </c>
      <c r="G103" s="2487">
        <f t="shared" si="37"/>
        <v>0</v>
      </c>
      <c r="H103" s="2487">
        <f t="shared" si="37"/>
        <v>0</v>
      </c>
      <c r="I103" s="2487">
        <f t="shared" si="37"/>
        <v>0</v>
      </c>
      <c r="J103" s="2488">
        <f t="shared" si="37"/>
        <v>6</v>
      </c>
      <c r="K103" s="2487">
        <f t="shared" si="37"/>
        <v>4</v>
      </c>
      <c r="L103" s="2487">
        <f t="shared" si="37"/>
        <v>2</v>
      </c>
      <c r="M103" s="2487">
        <f t="shared" si="37"/>
        <v>0</v>
      </c>
      <c r="N103" s="2488">
        <f t="shared" si="37"/>
        <v>2</v>
      </c>
      <c r="O103" s="2487">
        <f t="shared" si="37"/>
        <v>2</v>
      </c>
      <c r="P103" s="2487">
        <f t="shared" si="37"/>
        <v>0</v>
      </c>
      <c r="Q103" s="2487">
        <f t="shared" si="37"/>
        <v>0</v>
      </c>
      <c r="R103" s="2488">
        <f t="shared" si="37"/>
        <v>4</v>
      </c>
      <c r="S103" s="2487">
        <f t="shared" si="37"/>
        <v>3</v>
      </c>
      <c r="T103" s="2487">
        <f t="shared" si="37"/>
        <v>1</v>
      </c>
      <c r="U103" s="2487">
        <f t="shared" si="37"/>
        <v>0</v>
      </c>
      <c r="V103" s="2488">
        <f t="shared" si="37"/>
        <v>1</v>
      </c>
      <c r="W103" s="2487">
        <f t="shared" si="37"/>
        <v>1</v>
      </c>
      <c r="X103" s="2487">
        <f t="shared" si="37"/>
        <v>0</v>
      </c>
      <c r="Y103" s="2487">
        <f t="shared" si="37"/>
        <v>0</v>
      </c>
      <c r="Z103" s="2488">
        <f t="shared" si="37"/>
        <v>2</v>
      </c>
      <c r="AA103" s="2487">
        <f t="shared" si="37"/>
        <v>2</v>
      </c>
      <c r="AB103" s="2487">
        <f t="shared" si="37"/>
        <v>0</v>
      </c>
      <c r="AC103" s="2487">
        <f t="shared" si="37"/>
        <v>0</v>
      </c>
      <c r="AD103" s="2488">
        <f t="shared" si="37"/>
        <v>4</v>
      </c>
      <c r="AE103" s="2487">
        <f t="shared" si="37"/>
        <v>3</v>
      </c>
      <c r="AF103" s="2487">
        <f t="shared" si="37"/>
        <v>1</v>
      </c>
      <c r="AG103" s="2487">
        <f t="shared" si="37"/>
        <v>0</v>
      </c>
      <c r="AH103" s="2488">
        <f t="shared" si="37"/>
        <v>1</v>
      </c>
      <c r="AI103" s="2487">
        <f t="shared" si="37"/>
        <v>0</v>
      </c>
      <c r="AJ103" s="2487">
        <f t="shared" si="37"/>
        <v>1</v>
      </c>
      <c r="AK103" s="2487">
        <f t="shared" si="37"/>
        <v>0</v>
      </c>
      <c r="AL103" s="2488">
        <f t="shared" si="37"/>
        <v>0</v>
      </c>
      <c r="AM103" s="2487">
        <f t="shared" si="37"/>
        <v>0</v>
      </c>
      <c r="AN103" s="2487">
        <f t="shared" si="37"/>
        <v>0</v>
      </c>
      <c r="AO103" s="2487">
        <f t="shared" si="37"/>
        <v>0</v>
      </c>
      <c r="AP103" s="2488">
        <f t="shared" si="37"/>
        <v>0</v>
      </c>
      <c r="AQ103" s="2487">
        <f t="shared" si="37"/>
        <v>0</v>
      </c>
      <c r="AR103" s="2487">
        <f t="shared" si="37"/>
        <v>0</v>
      </c>
      <c r="AS103" s="2487">
        <f t="shared" si="37"/>
        <v>0</v>
      </c>
      <c r="AT103" s="2488">
        <f t="shared" si="37"/>
        <v>0</v>
      </c>
      <c r="AU103" s="2487">
        <f t="shared" si="37"/>
        <v>0</v>
      </c>
      <c r="AV103" s="2487">
        <f t="shared" si="37"/>
        <v>0</v>
      </c>
      <c r="AW103" s="2487">
        <f t="shared" si="37"/>
        <v>0</v>
      </c>
      <c r="AX103" s="2488">
        <f t="shared" si="37"/>
        <v>0</v>
      </c>
      <c r="AY103" s="2487">
        <f t="shared" si="37"/>
        <v>0</v>
      </c>
      <c r="AZ103" s="2487">
        <f t="shared" si="37"/>
        <v>0</v>
      </c>
      <c r="BA103" s="2487">
        <f t="shared" si="37"/>
        <v>0</v>
      </c>
      <c r="BB103" s="2488">
        <f t="shared" si="37"/>
        <v>0</v>
      </c>
      <c r="BC103" s="2487">
        <f t="shared" si="37"/>
        <v>0</v>
      </c>
      <c r="BD103" s="2487">
        <f t="shared" si="37"/>
        <v>0</v>
      </c>
      <c r="BE103" s="2487">
        <f t="shared" si="37"/>
        <v>0</v>
      </c>
      <c r="BF103" s="2488">
        <f t="shared" si="37"/>
        <v>0</v>
      </c>
      <c r="BG103" s="2487">
        <f t="shared" si="37"/>
        <v>0</v>
      </c>
      <c r="BH103" s="2487">
        <f t="shared" si="37"/>
        <v>0</v>
      </c>
      <c r="BI103" s="2487">
        <f t="shared" si="37"/>
        <v>0</v>
      </c>
      <c r="BJ103" s="2488">
        <f t="shared" si="37"/>
        <v>0</v>
      </c>
      <c r="BK103" s="2487">
        <f t="shared" si="37"/>
        <v>0</v>
      </c>
      <c r="BL103" s="2487">
        <f t="shared" si="37"/>
        <v>0</v>
      </c>
      <c r="BM103" s="2487">
        <f t="shared" si="37"/>
        <v>0</v>
      </c>
      <c r="BN103" s="2488">
        <f t="shared" si="37"/>
        <v>0</v>
      </c>
      <c r="BO103" s="2487">
        <f t="shared" si="37"/>
        <v>0</v>
      </c>
      <c r="BP103" s="2487">
        <f t="shared" ref="BP103:BS105" si="38">BP25+BP31</f>
        <v>0</v>
      </c>
      <c r="BQ103" s="2487">
        <f t="shared" si="38"/>
        <v>0</v>
      </c>
      <c r="BR103" s="2491">
        <f t="shared" si="38"/>
        <v>20</v>
      </c>
      <c r="BS103" s="2491">
        <f t="shared" si="38"/>
        <v>52</v>
      </c>
      <c r="BT103" s="2527">
        <f>BR103/BS103</f>
        <v>0.38461538461538464</v>
      </c>
    </row>
    <row r="104" spans="1:72" x14ac:dyDescent="0.25">
      <c r="A104" s="2734"/>
      <c r="B104" s="2486" t="s">
        <v>225</v>
      </c>
      <c r="C104" s="2486">
        <f>C26+C32</f>
        <v>29</v>
      </c>
      <c r="D104" s="2487">
        <f t="shared" si="37"/>
        <v>11</v>
      </c>
      <c r="E104" s="2487">
        <f t="shared" si="37"/>
        <v>18</v>
      </c>
      <c r="F104" s="2488">
        <f t="shared" si="37"/>
        <v>0</v>
      </c>
      <c r="G104" s="2487">
        <f t="shared" si="37"/>
        <v>0</v>
      </c>
      <c r="H104" s="2487">
        <f t="shared" si="37"/>
        <v>0</v>
      </c>
      <c r="I104" s="2487">
        <f t="shared" si="37"/>
        <v>0</v>
      </c>
      <c r="J104" s="2488">
        <f t="shared" si="37"/>
        <v>15</v>
      </c>
      <c r="K104" s="2487">
        <f t="shared" si="37"/>
        <v>12</v>
      </c>
      <c r="L104" s="2487">
        <f t="shared" si="37"/>
        <v>1</v>
      </c>
      <c r="M104" s="2487">
        <f t="shared" si="37"/>
        <v>2</v>
      </c>
      <c r="N104" s="2488">
        <f t="shared" si="37"/>
        <v>7</v>
      </c>
      <c r="O104" s="2487">
        <f t="shared" si="37"/>
        <v>7</v>
      </c>
      <c r="P104" s="2487">
        <f t="shared" si="37"/>
        <v>0</v>
      </c>
      <c r="Q104" s="2487">
        <f t="shared" si="37"/>
        <v>0</v>
      </c>
      <c r="R104" s="2488">
        <f t="shared" si="37"/>
        <v>1</v>
      </c>
      <c r="S104" s="2487">
        <f t="shared" si="37"/>
        <v>1</v>
      </c>
      <c r="T104" s="2487">
        <f t="shared" si="37"/>
        <v>0</v>
      </c>
      <c r="U104" s="2487">
        <f t="shared" si="37"/>
        <v>0</v>
      </c>
      <c r="V104" s="2488">
        <f t="shared" si="37"/>
        <v>3</v>
      </c>
      <c r="W104" s="2487">
        <f t="shared" si="37"/>
        <v>3</v>
      </c>
      <c r="X104" s="2487">
        <f t="shared" si="37"/>
        <v>0</v>
      </c>
      <c r="Y104" s="2487">
        <f t="shared" si="37"/>
        <v>0</v>
      </c>
      <c r="Z104" s="2488">
        <f t="shared" si="37"/>
        <v>1</v>
      </c>
      <c r="AA104" s="2487">
        <f t="shared" si="37"/>
        <v>1</v>
      </c>
      <c r="AB104" s="2487">
        <f t="shared" si="37"/>
        <v>0</v>
      </c>
      <c r="AC104" s="2487">
        <f t="shared" si="37"/>
        <v>0</v>
      </c>
      <c r="AD104" s="2488">
        <f t="shared" si="37"/>
        <v>0</v>
      </c>
      <c r="AE104" s="2487">
        <f t="shared" si="37"/>
        <v>0</v>
      </c>
      <c r="AF104" s="2487">
        <f t="shared" si="37"/>
        <v>0</v>
      </c>
      <c r="AG104" s="2487">
        <f t="shared" si="37"/>
        <v>0</v>
      </c>
      <c r="AH104" s="2488">
        <f t="shared" si="37"/>
        <v>1</v>
      </c>
      <c r="AI104" s="2487">
        <f t="shared" si="37"/>
        <v>0</v>
      </c>
      <c r="AJ104" s="2487">
        <f t="shared" si="37"/>
        <v>1</v>
      </c>
      <c r="AK104" s="2487">
        <f t="shared" si="37"/>
        <v>0</v>
      </c>
      <c r="AL104" s="2488">
        <f t="shared" si="37"/>
        <v>1</v>
      </c>
      <c r="AM104" s="2487">
        <f t="shared" si="37"/>
        <v>0</v>
      </c>
      <c r="AN104" s="2487">
        <f t="shared" si="37"/>
        <v>1</v>
      </c>
      <c r="AO104" s="2487">
        <f t="shared" si="37"/>
        <v>0</v>
      </c>
      <c r="AP104" s="2488">
        <f t="shared" si="37"/>
        <v>0</v>
      </c>
      <c r="AQ104" s="2487">
        <f t="shared" si="37"/>
        <v>0</v>
      </c>
      <c r="AR104" s="2487">
        <f t="shared" si="37"/>
        <v>0</v>
      </c>
      <c r="AS104" s="2487">
        <f t="shared" si="37"/>
        <v>0</v>
      </c>
      <c r="AT104" s="2488">
        <f t="shared" si="37"/>
        <v>0</v>
      </c>
      <c r="AU104" s="2487">
        <f t="shared" si="37"/>
        <v>0</v>
      </c>
      <c r="AV104" s="2487">
        <f t="shared" si="37"/>
        <v>0</v>
      </c>
      <c r="AW104" s="2487">
        <f t="shared" si="37"/>
        <v>0</v>
      </c>
      <c r="AX104" s="2488">
        <f t="shared" si="37"/>
        <v>0</v>
      </c>
      <c r="AY104" s="2487">
        <f t="shared" si="37"/>
        <v>0</v>
      </c>
      <c r="AZ104" s="2487">
        <f t="shared" si="37"/>
        <v>0</v>
      </c>
      <c r="BA104" s="2487">
        <f t="shared" si="37"/>
        <v>0</v>
      </c>
      <c r="BB104" s="2488">
        <f t="shared" si="37"/>
        <v>0</v>
      </c>
      <c r="BC104" s="2487">
        <f t="shared" si="37"/>
        <v>0</v>
      </c>
      <c r="BD104" s="2487">
        <f t="shared" si="37"/>
        <v>0</v>
      </c>
      <c r="BE104" s="2487">
        <f t="shared" si="37"/>
        <v>0</v>
      </c>
      <c r="BF104" s="2488">
        <f t="shared" si="37"/>
        <v>0</v>
      </c>
      <c r="BG104" s="2487">
        <f t="shared" si="37"/>
        <v>0</v>
      </c>
      <c r="BH104" s="2487">
        <f t="shared" si="37"/>
        <v>0</v>
      </c>
      <c r="BI104" s="2487">
        <f t="shared" si="37"/>
        <v>0</v>
      </c>
      <c r="BJ104" s="2488">
        <f t="shared" si="37"/>
        <v>0</v>
      </c>
      <c r="BK104" s="2487">
        <f t="shared" si="37"/>
        <v>0</v>
      </c>
      <c r="BL104" s="2487">
        <f t="shared" si="37"/>
        <v>0</v>
      </c>
      <c r="BM104" s="2487">
        <f t="shared" si="37"/>
        <v>0</v>
      </c>
      <c r="BN104" s="2488">
        <f t="shared" si="37"/>
        <v>0</v>
      </c>
      <c r="BO104" s="2487">
        <f t="shared" si="37"/>
        <v>0</v>
      </c>
      <c r="BP104" s="2487">
        <f t="shared" si="38"/>
        <v>0</v>
      </c>
      <c r="BQ104" s="2487">
        <f t="shared" si="38"/>
        <v>0</v>
      </c>
      <c r="BR104" s="2491">
        <f t="shared" si="38"/>
        <v>29</v>
      </c>
      <c r="BS104" s="2491">
        <f t="shared" si="38"/>
        <v>51</v>
      </c>
      <c r="BT104" s="2527">
        <f t="shared" ref="BT104:BT107" si="39">BR104/BS104</f>
        <v>0.56862745098039214</v>
      </c>
    </row>
    <row r="105" spans="1:72" x14ac:dyDescent="0.25">
      <c r="A105" s="2734"/>
      <c r="B105" s="2486" t="s">
        <v>692</v>
      </c>
      <c r="C105" s="2486">
        <f>C27+C33</f>
        <v>29</v>
      </c>
      <c r="D105" s="2487">
        <f t="shared" si="37"/>
        <v>8</v>
      </c>
      <c r="E105" s="2487">
        <f t="shared" si="37"/>
        <v>21</v>
      </c>
      <c r="F105" s="2488">
        <f t="shared" si="37"/>
        <v>1</v>
      </c>
      <c r="G105" s="2487">
        <f t="shared" si="37"/>
        <v>1</v>
      </c>
      <c r="H105" s="2487">
        <f t="shared" si="37"/>
        <v>0</v>
      </c>
      <c r="I105" s="2487">
        <f t="shared" si="37"/>
        <v>0</v>
      </c>
      <c r="J105" s="2488">
        <f t="shared" si="37"/>
        <v>15</v>
      </c>
      <c r="K105" s="2487">
        <f t="shared" si="37"/>
        <v>15</v>
      </c>
      <c r="L105" s="2487">
        <f t="shared" si="37"/>
        <v>0</v>
      </c>
      <c r="M105" s="2487">
        <f t="shared" si="37"/>
        <v>0</v>
      </c>
      <c r="N105" s="2488">
        <f t="shared" si="37"/>
        <v>2</v>
      </c>
      <c r="O105" s="2487">
        <f t="shared" si="37"/>
        <v>2</v>
      </c>
      <c r="P105" s="2487">
        <f t="shared" si="37"/>
        <v>0</v>
      </c>
      <c r="Q105" s="2487">
        <f t="shared" si="37"/>
        <v>0</v>
      </c>
      <c r="R105" s="2488">
        <f t="shared" si="37"/>
        <v>3</v>
      </c>
      <c r="S105" s="2487">
        <f t="shared" si="37"/>
        <v>1</v>
      </c>
      <c r="T105" s="2487">
        <f t="shared" si="37"/>
        <v>2</v>
      </c>
      <c r="U105" s="2487">
        <f t="shared" si="37"/>
        <v>0</v>
      </c>
      <c r="V105" s="2488">
        <f t="shared" si="37"/>
        <v>5</v>
      </c>
      <c r="W105" s="2487">
        <f t="shared" si="37"/>
        <v>5</v>
      </c>
      <c r="X105" s="2487">
        <f t="shared" si="37"/>
        <v>0</v>
      </c>
      <c r="Y105" s="2487">
        <f t="shared" si="37"/>
        <v>0</v>
      </c>
      <c r="Z105" s="2488">
        <f t="shared" si="37"/>
        <v>2</v>
      </c>
      <c r="AA105" s="2487">
        <f t="shared" si="37"/>
        <v>2</v>
      </c>
      <c r="AB105" s="2487">
        <f t="shared" si="37"/>
        <v>0</v>
      </c>
      <c r="AC105" s="2487">
        <f t="shared" si="37"/>
        <v>0</v>
      </c>
      <c r="AD105" s="2488">
        <f t="shared" si="37"/>
        <v>1</v>
      </c>
      <c r="AE105" s="2487">
        <f t="shared" si="37"/>
        <v>1</v>
      </c>
      <c r="AF105" s="2487">
        <f t="shared" si="37"/>
        <v>0</v>
      </c>
      <c r="AG105" s="2487">
        <f t="shared" si="37"/>
        <v>0</v>
      </c>
      <c r="AH105" s="2488">
        <f t="shared" si="37"/>
        <v>0</v>
      </c>
      <c r="AI105" s="2487">
        <f t="shared" si="37"/>
        <v>0</v>
      </c>
      <c r="AJ105" s="2487">
        <f t="shared" si="37"/>
        <v>0</v>
      </c>
      <c r="AK105" s="2487">
        <f t="shared" si="37"/>
        <v>0</v>
      </c>
      <c r="AL105" s="2488">
        <f t="shared" si="37"/>
        <v>0</v>
      </c>
      <c r="AM105" s="2487">
        <f t="shared" si="37"/>
        <v>0</v>
      </c>
      <c r="AN105" s="2487">
        <f t="shared" si="37"/>
        <v>0</v>
      </c>
      <c r="AO105" s="2487">
        <f t="shared" si="37"/>
        <v>0</v>
      </c>
      <c r="AP105" s="2488">
        <f t="shared" si="37"/>
        <v>0</v>
      </c>
      <c r="AQ105" s="2487">
        <f t="shared" si="37"/>
        <v>0</v>
      </c>
      <c r="AR105" s="2487">
        <f t="shared" si="37"/>
        <v>0</v>
      </c>
      <c r="AS105" s="2487">
        <f t="shared" si="37"/>
        <v>0</v>
      </c>
      <c r="AT105" s="2488">
        <f t="shared" si="37"/>
        <v>0</v>
      </c>
      <c r="AU105" s="2487">
        <f t="shared" si="37"/>
        <v>0</v>
      </c>
      <c r="AV105" s="2487">
        <f t="shared" si="37"/>
        <v>0</v>
      </c>
      <c r="AW105" s="2487">
        <f t="shared" si="37"/>
        <v>0</v>
      </c>
      <c r="AX105" s="2488">
        <f t="shared" si="37"/>
        <v>0</v>
      </c>
      <c r="AY105" s="2487">
        <f t="shared" si="37"/>
        <v>0</v>
      </c>
      <c r="AZ105" s="2487">
        <f t="shared" si="37"/>
        <v>0</v>
      </c>
      <c r="BA105" s="2487">
        <f t="shared" si="37"/>
        <v>0</v>
      </c>
      <c r="BB105" s="2488">
        <f t="shared" si="37"/>
        <v>0</v>
      </c>
      <c r="BC105" s="2487">
        <f t="shared" si="37"/>
        <v>0</v>
      </c>
      <c r="BD105" s="2487">
        <f t="shared" si="37"/>
        <v>0</v>
      </c>
      <c r="BE105" s="2487">
        <f t="shared" si="37"/>
        <v>0</v>
      </c>
      <c r="BF105" s="2488">
        <f t="shared" si="37"/>
        <v>0</v>
      </c>
      <c r="BG105" s="2487">
        <f t="shared" si="37"/>
        <v>0</v>
      </c>
      <c r="BH105" s="2487">
        <f t="shared" si="37"/>
        <v>0</v>
      </c>
      <c r="BI105" s="2487">
        <f t="shared" si="37"/>
        <v>0</v>
      </c>
      <c r="BJ105" s="2488">
        <f t="shared" si="37"/>
        <v>0</v>
      </c>
      <c r="BK105" s="2487">
        <f t="shared" si="37"/>
        <v>0</v>
      </c>
      <c r="BL105" s="2487">
        <f t="shared" si="37"/>
        <v>0</v>
      </c>
      <c r="BM105" s="2487">
        <f t="shared" si="37"/>
        <v>0</v>
      </c>
      <c r="BN105" s="2488">
        <f t="shared" si="37"/>
        <v>0</v>
      </c>
      <c r="BO105" s="2487">
        <f t="shared" si="37"/>
        <v>0</v>
      </c>
      <c r="BP105" s="2487">
        <f t="shared" si="38"/>
        <v>0</v>
      </c>
      <c r="BQ105" s="2487">
        <f t="shared" si="38"/>
        <v>0</v>
      </c>
      <c r="BR105" s="2491">
        <f t="shared" si="38"/>
        <v>29</v>
      </c>
      <c r="BS105" s="2491">
        <f t="shared" si="38"/>
        <v>55</v>
      </c>
      <c r="BT105" s="2527">
        <f t="shared" si="39"/>
        <v>0.52727272727272723</v>
      </c>
    </row>
    <row r="106" spans="1:72" x14ac:dyDescent="0.25">
      <c r="A106" s="2734"/>
      <c r="B106" s="2486" t="s">
        <v>691</v>
      </c>
      <c r="C106" s="2486">
        <f>C34</f>
        <v>11</v>
      </c>
      <c r="D106" s="2487">
        <f t="shared" ref="D106:BO106" si="40">D34</f>
        <v>8</v>
      </c>
      <c r="E106" s="2487">
        <f t="shared" si="40"/>
        <v>3</v>
      </c>
      <c r="F106" s="2488">
        <f t="shared" si="40"/>
        <v>0</v>
      </c>
      <c r="G106" s="2487">
        <f t="shared" si="40"/>
        <v>0</v>
      </c>
      <c r="H106" s="2487">
        <f t="shared" si="40"/>
        <v>0</v>
      </c>
      <c r="I106" s="2487">
        <f t="shared" si="40"/>
        <v>0</v>
      </c>
      <c r="J106" s="2488">
        <f t="shared" si="40"/>
        <v>0</v>
      </c>
      <c r="K106" s="2487">
        <f t="shared" si="40"/>
        <v>0</v>
      </c>
      <c r="L106" s="2487">
        <f t="shared" si="40"/>
        <v>0</v>
      </c>
      <c r="M106" s="2487">
        <f t="shared" si="40"/>
        <v>0</v>
      </c>
      <c r="N106" s="2488">
        <f t="shared" si="40"/>
        <v>7</v>
      </c>
      <c r="O106" s="2487">
        <f t="shared" si="40"/>
        <v>4</v>
      </c>
      <c r="P106" s="2487">
        <f t="shared" si="40"/>
        <v>0</v>
      </c>
      <c r="Q106" s="2487">
        <f t="shared" si="40"/>
        <v>3</v>
      </c>
      <c r="R106" s="2488">
        <f t="shared" si="40"/>
        <v>3</v>
      </c>
      <c r="S106" s="2487">
        <f t="shared" si="40"/>
        <v>2</v>
      </c>
      <c r="T106" s="2487">
        <f t="shared" si="40"/>
        <v>0</v>
      </c>
      <c r="U106" s="2487">
        <f t="shared" si="40"/>
        <v>1</v>
      </c>
      <c r="V106" s="2488">
        <f t="shared" si="40"/>
        <v>0</v>
      </c>
      <c r="W106" s="2487">
        <f t="shared" si="40"/>
        <v>0</v>
      </c>
      <c r="X106" s="2487">
        <f t="shared" si="40"/>
        <v>0</v>
      </c>
      <c r="Y106" s="2487">
        <f t="shared" si="40"/>
        <v>0</v>
      </c>
      <c r="Z106" s="2488">
        <f t="shared" si="40"/>
        <v>0</v>
      </c>
      <c r="AA106" s="2487">
        <f t="shared" si="40"/>
        <v>0</v>
      </c>
      <c r="AB106" s="2487">
        <f t="shared" si="40"/>
        <v>0</v>
      </c>
      <c r="AC106" s="2487">
        <f t="shared" si="40"/>
        <v>0</v>
      </c>
      <c r="AD106" s="2488">
        <f t="shared" si="40"/>
        <v>0</v>
      </c>
      <c r="AE106" s="2487">
        <f t="shared" si="40"/>
        <v>0</v>
      </c>
      <c r="AF106" s="2487">
        <f t="shared" si="40"/>
        <v>0</v>
      </c>
      <c r="AG106" s="2487">
        <f t="shared" si="40"/>
        <v>0</v>
      </c>
      <c r="AH106" s="2488">
        <f t="shared" si="40"/>
        <v>0</v>
      </c>
      <c r="AI106" s="2487">
        <f t="shared" si="40"/>
        <v>0</v>
      </c>
      <c r="AJ106" s="2487">
        <f t="shared" si="40"/>
        <v>0</v>
      </c>
      <c r="AK106" s="2487">
        <f t="shared" si="40"/>
        <v>0</v>
      </c>
      <c r="AL106" s="2488">
        <f t="shared" si="40"/>
        <v>1</v>
      </c>
      <c r="AM106" s="2487">
        <f t="shared" si="40"/>
        <v>0</v>
      </c>
      <c r="AN106" s="2487">
        <f t="shared" si="40"/>
        <v>0</v>
      </c>
      <c r="AO106" s="2487">
        <f t="shared" si="40"/>
        <v>1</v>
      </c>
      <c r="AP106" s="2488">
        <f t="shared" si="40"/>
        <v>0</v>
      </c>
      <c r="AQ106" s="2487">
        <f t="shared" si="40"/>
        <v>0</v>
      </c>
      <c r="AR106" s="2487">
        <f t="shared" si="40"/>
        <v>0</v>
      </c>
      <c r="AS106" s="2487">
        <f t="shared" si="40"/>
        <v>0</v>
      </c>
      <c r="AT106" s="2488">
        <f t="shared" si="40"/>
        <v>0</v>
      </c>
      <c r="AU106" s="2487">
        <f t="shared" si="40"/>
        <v>0</v>
      </c>
      <c r="AV106" s="2487">
        <f t="shared" si="40"/>
        <v>0</v>
      </c>
      <c r="AW106" s="2487">
        <f t="shared" si="40"/>
        <v>0</v>
      </c>
      <c r="AX106" s="2488">
        <f t="shared" si="40"/>
        <v>0</v>
      </c>
      <c r="AY106" s="2487">
        <f t="shared" si="40"/>
        <v>0</v>
      </c>
      <c r="AZ106" s="2487">
        <f t="shared" si="40"/>
        <v>0</v>
      </c>
      <c r="BA106" s="2487">
        <f t="shared" si="40"/>
        <v>0</v>
      </c>
      <c r="BB106" s="2488">
        <f t="shared" si="40"/>
        <v>0</v>
      </c>
      <c r="BC106" s="2487">
        <f t="shared" si="40"/>
        <v>0</v>
      </c>
      <c r="BD106" s="2487">
        <f t="shared" si="40"/>
        <v>0</v>
      </c>
      <c r="BE106" s="2487">
        <f t="shared" si="40"/>
        <v>0</v>
      </c>
      <c r="BF106" s="2488">
        <f t="shared" si="40"/>
        <v>0</v>
      </c>
      <c r="BG106" s="2487">
        <f t="shared" si="40"/>
        <v>0</v>
      </c>
      <c r="BH106" s="2487">
        <f t="shared" si="40"/>
        <v>0</v>
      </c>
      <c r="BI106" s="2487">
        <f t="shared" si="40"/>
        <v>0</v>
      </c>
      <c r="BJ106" s="2488">
        <f t="shared" si="40"/>
        <v>0</v>
      </c>
      <c r="BK106" s="2487">
        <f t="shared" si="40"/>
        <v>0</v>
      </c>
      <c r="BL106" s="2487">
        <f t="shared" si="40"/>
        <v>0</v>
      </c>
      <c r="BM106" s="2487">
        <f t="shared" si="40"/>
        <v>0</v>
      </c>
      <c r="BN106" s="2488">
        <f t="shared" si="40"/>
        <v>0</v>
      </c>
      <c r="BO106" s="2487">
        <f t="shared" si="40"/>
        <v>0</v>
      </c>
      <c r="BP106" s="2487">
        <f t="shared" ref="BP106:BS106" si="41">BP34</f>
        <v>0</v>
      </c>
      <c r="BQ106" s="2487">
        <f t="shared" si="41"/>
        <v>0</v>
      </c>
      <c r="BR106" s="2491">
        <f t="shared" si="41"/>
        <v>11</v>
      </c>
      <c r="BS106" s="2491">
        <f t="shared" si="41"/>
        <v>18</v>
      </c>
      <c r="BT106" s="2527">
        <f t="shared" si="39"/>
        <v>0.61111111111111116</v>
      </c>
    </row>
    <row r="107" spans="1:72" x14ac:dyDescent="0.25">
      <c r="A107" s="2727" t="s">
        <v>579</v>
      </c>
      <c r="B107" s="2727"/>
      <c r="C107" s="2491">
        <f>SUM(C103:C106)</f>
        <v>89</v>
      </c>
      <c r="D107" s="2494">
        <f t="shared" ref="D107:BO107" si="42">SUM(D103:D106)</f>
        <v>39</v>
      </c>
      <c r="E107" s="2494">
        <f t="shared" si="42"/>
        <v>50</v>
      </c>
      <c r="F107" s="2491">
        <f t="shared" si="42"/>
        <v>1</v>
      </c>
      <c r="G107" s="2494">
        <f t="shared" si="42"/>
        <v>1</v>
      </c>
      <c r="H107" s="2494">
        <f t="shared" si="42"/>
        <v>0</v>
      </c>
      <c r="I107" s="2494">
        <f t="shared" si="42"/>
        <v>0</v>
      </c>
      <c r="J107" s="2491">
        <f t="shared" si="42"/>
        <v>36</v>
      </c>
      <c r="K107" s="2494">
        <f t="shared" si="42"/>
        <v>31</v>
      </c>
      <c r="L107" s="2494">
        <f t="shared" si="42"/>
        <v>3</v>
      </c>
      <c r="M107" s="2494">
        <f t="shared" si="42"/>
        <v>2</v>
      </c>
      <c r="N107" s="2491">
        <f t="shared" si="42"/>
        <v>18</v>
      </c>
      <c r="O107" s="2494">
        <f t="shared" si="42"/>
        <v>15</v>
      </c>
      <c r="P107" s="2494">
        <f t="shared" si="42"/>
        <v>0</v>
      </c>
      <c r="Q107" s="2494">
        <f t="shared" si="42"/>
        <v>3</v>
      </c>
      <c r="R107" s="2491">
        <f t="shared" si="42"/>
        <v>11</v>
      </c>
      <c r="S107" s="2494">
        <f t="shared" si="42"/>
        <v>7</v>
      </c>
      <c r="T107" s="2494">
        <f t="shared" si="42"/>
        <v>3</v>
      </c>
      <c r="U107" s="2494">
        <f t="shared" si="42"/>
        <v>1</v>
      </c>
      <c r="V107" s="2491">
        <f t="shared" si="42"/>
        <v>9</v>
      </c>
      <c r="W107" s="2494">
        <f t="shared" si="42"/>
        <v>9</v>
      </c>
      <c r="X107" s="2494">
        <f t="shared" si="42"/>
        <v>0</v>
      </c>
      <c r="Y107" s="2494">
        <f t="shared" si="42"/>
        <v>0</v>
      </c>
      <c r="Z107" s="2491">
        <f t="shared" si="42"/>
        <v>5</v>
      </c>
      <c r="AA107" s="2494">
        <f t="shared" si="42"/>
        <v>5</v>
      </c>
      <c r="AB107" s="2494">
        <f t="shared" si="42"/>
        <v>0</v>
      </c>
      <c r="AC107" s="2494">
        <f t="shared" si="42"/>
        <v>0</v>
      </c>
      <c r="AD107" s="2491">
        <f t="shared" si="42"/>
        <v>5</v>
      </c>
      <c r="AE107" s="2494">
        <f t="shared" si="42"/>
        <v>4</v>
      </c>
      <c r="AF107" s="2494">
        <f t="shared" si="42"/>
        <v>1</v>
      </c>
      <c r="AG107" s="2494">
        <f t="shared" si="42"/>
        <v>0</v>
      </c>
      <c r="AH107" s="2491">
        <f t="shared" si="42"/>
        <v>2</v>
      </c>
      <c r="AI107" s="2494">
        <f t="shared" si="42"/>
        <v>0</v>
      </c>
      <c r="AJ107" s="2494">
        <f t="shared" si="42"/>
        <v>2</v>
      </c>
      <c r="AK107" s="2494">
        <f t="shared" si="42"/>
        <v>0</v>
      </c>
      <c r="AL107" s="2491">
        <f t="shared" si="42"/>
        <v>2</v>
      </c>
      <c r="AM107" s="2494">
        <f t="shared" si="42"/>
        <v>0</v>
      </c>
      <c r="AN107" s="2494">
        <f t="shared" si="42"/>
        <v>1</v>
      </c>
      <c r="AO107" s="2494">
        <f t="shared" si="42"/>
        <v>1</v>
      </c>
      <c r="AP107" s="2491">
        <f t="shared" si="42"/>
        <v>0</v>
      </c>
      <c r="AQ107" s="2494">
        <f t="shared" si="42"/>
        <v>0</v>
      </c>
      <c r="AR107" s="2494">
        <f t="shared" si="42"/>
        <v>0</v>
      </c>
      <c r="AS107" s="2494">
        <f t="shared" si="42"/>
        <v>0</v>
      </c>
      <c r="AT107" s="2491">
        <f t="shared" si="42"/>
        <v>0</v>
      </c>
      <c r="AU107" s="2494">
        <f t="shared" si="42"/>
        <v>0</v>
      </c>
      <c r="AV107" s="2494">
        <f t="shared" si="42"/>
        <v>0</v>
      </c>
      <c r="AW107" s="2494">
        <f t="shared" si="42"/>
        <v>0</v>
      </c>
      <c r="AX107" s="2491">
        <f t="shared" si="42"/>
        <v>0</v>
      </c>
      <c r="AY107" s="2494">
        <f t="shared" si="42"/>
        <v>0</v>
      </c>
      <c r="AZ107" s="2494">
        <f t="shared" si="42"/>
        <v>0</v>
      </c>
      <c r="BA107" s="2494">
        <f t="shared" si="42"/>
        <v>0</v>
      </c>
      <c r="BB107" s="2491">
        <f t="shared" si="42"/>
        <v>0</v>
      </c>
      <c r="BC107" s="2494">
        <f t="shared" si="42"/>
        <v>0</v>
      </c>
      <c r="BD107" s="2494">
        <f t="shared" si="42"/>
        <v>0</v>
      </c>
      <c r="BE107" s="2494">
        <f t="shared" si="42"/>
        <v>0</v>
      </c>
      <c r="BF107" s="2491">
        <f t="shared" si="42"/>
        <v>0</v>
      </c>
      <c r="BG107" s="2494">
        <f t="shared" si="42"/>
        <v>0</v>
      </c>
      <c r="BH107" s="2494">
        <f t="shared" si="42"/>
        <v>0</v>
      </c>
      <c r="BI107" s="2494">
        <f t="shared" si="42"/>
        <v>0</v>
      </c>
      <c r="BJ107" s="2491">
        <f t="shared" si="42"/>
        <v>0</v>
      </c>
      <c r="BK107" s="2494">
        <f t="shared" si="42"/>
        <v>0</v>
      </c>
      <c r="BL107" s="2494">
        <f t="shared" si="42"/>
        <v>0</v>
      </c>
      <c r="BM107" s="2494">
        <f t="shared" si="42"/>
        <v>0</v>
      </c>
      <c r="BN107" s="2491">
        <f t="shared" si="42"/>
        <v>0</v>
      </c>
      <c r="BO107" s="2494">
        <f t="shared" si="42"/>
        <v>0</v>
      </c>
      <c r="BP107" s="2494">
        <f t="shared" ref="BP107:BS107" si="43">SUM(BP103:BP106)</f>
        <v>0</v>
      </c>
      <c r="BQ107" s="2494">
        <f t="shared" si="43"/>
        <v>0</v>
      </c>
      <c r="BR107" s="2491">
        <f t="shared" si="43"/>
        <v>89</v>
      </c>
      <c r="BS107" s="2491">
        <f t="shared" si="43"/>
        <v>176</v>
      </c>
      <c r="BT107" s="2528">
        <f t="shared" si="39"/>
        <v>0.50568181818181823</v>
      </c>
    </row>
    <row r="108" spans="1:72" hidden="1" x14ac:dyDescent="0.25">
      <c r="A108" s="2496"/>
      <c r="B108" s="2496"/>
      <c r="C108" s="2496"/>
      <c r="D108" s="2496"/>
      <c r="E108" s="2496"/>
      <c r="F108" s="2496"/>
      <c r="G108" s="2496"/>
      <c r="H108" s="2496"/>
      <c r="I108" s="2496"/>
      <c r="J108" s="2496"/>
      <c r="K108" s="2496"/>
      <c r="L108" s="2496"/>
      <c r="M108" s="2496"/>
      <c r="N108" s="2496"/>
      <c r="O108" s="2496"/>
      <c r="P108" s="2496"/>
      <c r="Q108" s="2496"/>
      <c r="R108" s="2496"/>
      <c r="S108" s="2496"/>
      <c r="T108" s="2496"/>
      <c r="U108" s="2496"/>
      <c r="V108" s="2496"/>
      <c r="W108" s="2496"/>
      <c r="X108" s="2496"/>
      <c r="Y108" s="2496"/>
      <c r="Z108" s="2496"/>
      <c r="AA108" s="2496"/>
      <c r="AB108" s="2496"/>
      <c r="AC108" s="2496"/>
      <c r="AD108" s="2496"/>
      <c r="AE108" s="2496"/>
      <c r="AF108" s="2496"/>
      <c r="AG108" s="2496"/>
      <c r="AH108" s="2496"/>
      <c r="AI108" s="2496"/>
      <c r="AJ108" s="2496"/>
      <c r="AK108" s="2496"/>
      <c r="AL108" s="2496"/>
      <c r="AM108" s="2496"/>
      <c r="AN108" s="2496"/>
      <c r="AO108" s="2496"/>
      <c r="AP108" s="2496"/>
      <c r="AQ108" s="2496"/>
      <c r="AR108" s="2496"/>
      <c r="AS108" s="2496"/>
      <c r="AT108" s="2496"/>
      <c r="AU108" s="2496"/>
      <c r="AV108" s="2496"/>
      <c r="AW108" s="2496"/>
      <c r="AX108" s="2496"/>
      <c r="AY108" s="2496"/>
      <c r="AZ108" s="2496"/>
      <c r="BA108" s="2496"/>
      <c r="BB108" s="2496"/>
      <c r="BC108" s="2496"/>
      <c r="BD108" s="2496"/>
      <c r="BE108" s="2496"/>
      <c r="BF108" s="2496"/>
      <c r="BG108" s="2496"/>
      <c r="BH108" s="2496"/>
      <c r="BI108" s="2496"/>
      <c r="BJ108" s="2496"/>
      <c r="BK108" s="2496"/>
      <c r="BL108" s="2496"/>
      <c r="BM108" s="2496"/>
      <c r="BN108" s="2496"/>
      <c r="BO108" s="2496"/>
      <c r="BP108" s="2496"/>
      <c r="BQ108" s="2496"/>
      <c r="BR108" s="2496"/>
      <c r="BS108" s="2496"/>
      <c r="BT108" s="2496"/>
    </row>
    <row r="109" spans="1:72" x14ac:dyDescent="0.25">
      <c r="A109" s="2529" t="s">
        <v>2368</v>
      </c>
      <c r="B109" s="2529" t="s">
        <v>35</v>
      </c>
      <c r="C109" s="2529" t="s">
        <v>1875</v>
      </c>
      <c r="D109" s="2529" t="s">
        <v>1186</v>
      </c>
      <c r="E109" s="2529" t="s">
        <v>277</v>
      </c>
      <c r="F109" s="2483" t="s">
        <v>6044</v>
      </c>
      <c r="G109" s="2483" t="s">
        <v>2358</v>
      </c>
      <c r="H109" s="2483" t="s">
        <v>2359</v>
      </c>
      <c r="I109" s="2483" t="s">
        <v>2360</v>
      </c>
      <c r="J109" s="2529" t="s">
        <v>1876</v>
      </c>
      <c r="K109" s="2529" t="s">
        <v>2358</v>
      </c>
      <c r="L109" s="2529" t="s">
        <v>2359</v>
      </c>
      <c r="M109" s="2529" t="s">
        <v>2360</v>
      </c>
      <c r="N109" s="2529" t="s">
        <v>1877</v>
      </c>
      <c r="O109" s="2529" t="s">
        <v>2358</v>
      </c>
      <c r="P109" s="2529" t="s">
        <v>2359</v>
      </c>
      <c r="Q109" s="2529" t="s">
        <v>2360</v>
      </c>
      <c r="R109" s="2529" t="s">
        <v>1878</v>
      </c>
      <c r="S109" s="2529" t="s">
        <v>2358</v>
      </c>
      <c r="T109" s="2529" t="s">
        <v>2359</v>
      </c>
      <c r="U109" s="2529" t="s">
        <v>2360</v>
      </c>
      <c r="V109" s="2529" t="s">
        <v>1879</v>
      </c>
      <c r="W109" s="2529" t="s">
        <v>2358</v>
      </c>
      <c r="X109" s="2529" t="s">
        <v>2359</v>
      </c>
      <c r="Y109" s="2529" t="s">
        <v>2360</v>
      </c>
      <c r="Z109" s="2529" t="s">
        <v>1880</v>
      </c>
      <c r="AA109" s="2529" t="s">
        <v>2358</v>
      </c>
      <c r="AB109" s="2529" t="s">
        <v>2359</v>
      </c>
      <c r="AC109" s="2529" t="s">
        <v>2360</v>
      </c>
      <c r="AD109" s="2529" t="s">
        <v>1881</v>
      </c>
      <c r="AE109" s="2529" t="s">
        <v>2358</v>
      </c>
      <c r="AF109" s="2529" t="s">
        <v>2359</v>
      </c>
      <c r="AG109" s="2529" t="s">
        <v>2360</v>
      </c>
      <c r="AH109" s="2529" t="s">
        <v>1882</v>
      </c>
      <c r="AI109" s="2529" t="s">
        <v>2358</v>
      </c>
      <c r="AJ109" s="2529" t="s">
        <v>2359</v>
      </c>
      <c r="AK109" s="2529" t="s">
        <v>2360</v>
      </c>
      <c r="AL109" s="2529" t="s">
        <v>1883</v>
      </c>
      <c r="AM109" s="2529" t="s">
        <v>2358</v>
      </c>
      <c r="AN109" s="2529" t="s">
        <v>2359</v>
      </c>
      <c r="AO109" s="2529" t="s">
        <v>2360</v>
      </c>
      <c r="AP109" s="2529" t="s">
        <v>1884</v>
      </c>
      <c r="AQ109" s="2529" t="s">
        <v>2358</v>
      </c>
      <c r="AR109" s="2529" t="s">
        <v>2359</v>
      </c>
      <c r="AS109" s="2529" t="s">
        <v>2360</v>
      </c>
      <c r="AT109" s="2482" t="s">
        <v>3459</v>
      </c>
      <c r="AU109" s="2482" t="s">
        <v>2358</v>
      </c>
      <c r="AV109" s="2482" t="s">
        <v>2359</v>
      </c>
      <c r="AW109" s="2482" t="s">
        <v>2360</v>
      </c>
      <c r="AX109" s="2482" t="s">
        <v>3458</v>
      </c>
      <c r="AY109" s="2482" t="s">
        <v>2358</v>
      </c>
      <c r="AZ109" s="2482" t="s">
        <v>2359</v>
      </c>
      <c r="BA109" s="2482" t="s">
        <v>2360</v>
      </c>
      <c r="BB109" s="2482" t="s">
        <v>3457</v>
      </c>
      <c r="BC109" s="2482" t="s">
        <v>2358</v>
      </c>
      <c r="BD109" s="2482" t="s">
        <v>2359</v>
      </c>
      <c r="BE109" s="2482" t="s">
        <v>2360</v>
      </c>
      <c r="BF109" s="2482" t="s">
        <v>3456</v>
      </c>
      <c r="BG109" s="2482" t="s">
        <v>2358</v>
      </c>
      <c r="BH109" s="2482" t="s">
        <v>2359</v>
      </c>
      <c r="BI109" s="2482" t="s">
        <v>2360</v>
      </c>
      <c r="BJ109" s="2482" t="s">
        <v>6045</v>
      </c>
      <c r="BK109" s="2482" t="s">
        <v>2358</v>
      </c>
      <c r="BL109" s="2482" t="s">
        <v>2359</v>
      </c>
      <c r="BM109" s="2482" t="s">
        <v>2360</v>
      </c>
      <c r="BN109" s="2482" t="s">
        <v>6046</v>
      </c>
      <c r="BO109" s="2482" t="s">
        <v>2358</v>
      </c>
      <c r="BP109" s="2482" t="s">
        <v>2359</v>
      </c>
      <c r="BQ109" s="2482" t="s">
        <v>2360</v>
      </c>
      <c r="BR109" s="2500" t="s">
        <v>2361</v>
      </c>
      <c r="BS109" s="2500" t="s">
        <v>2362</v>
      </c>
      <c r="BT109" s="2530" t="s">
        <v>1885</v>
      </c>
    </row>
    <row r="110" spans="1:72" x14ac:dyDescent="0.25">
      <c r="A110" s="2734">
        <v>2014</v>
      </c>
      <c r="B110" s="2486" t="s">
        <v>690</v>
      </c>
      <c r="C110" s="2486">
        <f>C38+C43</f>
        <v>15</v>
      </c>
      <c r="D110" s="2487">
        <f t="shared" ref="D110:BO110" si="44">D38+D43</f>
        <v>7</v>
      </c>
      <c r="E110" s="2487">
        <f t="shared" si="44"/>
        <v>8</v>
      </c>
      <c r="F110" s="2488">
        <f t="shared" si="44"/>
        <v>0</v>
      </c>
      <c r="G110" s="2487">
        <f t="shared" si="44"/>
        <v>0</v>
      </c>
      <c r="H110" s="2487">
        <f t="shared" si="44"/>
        <v>0</v>
      </c>
      <c r="I110" s="2487">
        <f t="shared" si="44"/>
        <v>0</v>
      </c>
      <c r="J110" s="2488">
        <f t="shared" si="44"/>
        <v>0</v>
      </c>
      <c r="K110" s="2487">
        <f t="shared" si="44"/>
        <v>0</v>
      </c>
      <c r="L110" s="2487">
        <f t="shared" si="44"/>
        <v>0</v>
      </c>
      <c r="M110" s="2487">
        <f t="shared" si="44"/>
        <v>0</v>
      </c>
      <c r="N110" s="2488">
        <f t="shared" si="44"/>
        <v>2</v>
      </c>
      <c r="O110" s="2487">
        <f t="shared" si="44"/>
        <v>2</v>
      </c>
      <c r="P110" s="2487">
        <f t="shared" si="44"/>
        <v>0</v>
      </c>
      <c r="Q110" s="2487">
        <f t="shared" si="44"/>
        <v>0</v>
      </c>
      <c r="R110" s="2488">
        <f t="shared" si="44"/>
        <v>4</v>
      </c>
      <c r="S110" s="2487">
        <f t="shared" si="44"/>
        <v>2</v>
      </c>
      <c r="T110" s="2487">
        <f t="shared" si="44"/>
        <v>1</v>
      </c>
      <c r="U110" s="2487">
        <f t="shared" si="44"/>
        <v>1</v>
      </c>
      <c r="V110" s="2488">
        <f t="shared" si="44"/>
        <v>4</v>
      </c>
      <c r="W110" s="2487">
        <f t="shared" si="44"/>
        <v>3</v>
      </c>
      <c r="X110" s="2487">
        <f t="shared" si="44"/>
        <v>1</v>
      </c>
      <c r="Y110" s="2487">
        <f t="shared" si="44"/>
        <v>0</v>
      </c>
      <c r="Z110" s="2488">
        <f t="shared" si="44"/>
        <v>2</v>
      </c>
      <c r="AA110" s="2487">
        <f t="shared" si="44"/>
        <v>2</v>
      </c>
      <c r="AB110" s="2487">
        <f t="shared" si="44"/>
        <v>0</v>
      </c>
      <c r="AC110" s="2487">
        <f t="shared" si="44"/>
        <v>0</v>
      </c>
      <c r="AD110" s="2488">
        <f t="shared" si="44"/>
        <v>0</v>
      </c>
      <c r="AE110" s="2487">
        <f t="shared" si="44"/>
        <v>0</v>
      </c>
      <c r="AF110" s="2487">
        <f t="shared" si="44"/>
        <v>0</v>
      </c>
      <c r="AG110" s="2487">
        <f t="shared" si="44"/>
        <v>0</v>
      </c>
      <c r="AH110" s="2488">
        <f t="shared" si="44"/>
        <v>2</v>
      </c>
      <c r="AI110" s="2487">
        <f t="shared" si="44"/>
        <v>1</v>
      </c>
      <c r="AJ110" s="2487">
        <f t="shared" si="44"/>
        <v>1</v>
      </c>
      <c r="AK110" s="2487">
        <f t="shared" si="44"/>
        <v>0</v>
      </c>
      <c r="AL110" s="2488">
        <f t="shared" si="44"/>
        <v>1</v>
      </c>
      <c r="AM110" s="2487">
        <f t="shared" si="44"/>
        <v>0</v>
      </c>
      <c r="AN110" s="2487">
        <f t="shared" si="44"/>
        <v>1</v>
      </c>
      <c r="AO110" s="2487">
        <f t="shared" si="44"/>
        <v>0</v>
      </c>
      <c r="AP110" s="2488">
        <f t="shared" si="44"/>
        <v>0</v>
      </c>
      <c r="AQ110" s="2487">
        <f t="shared" si="44"/>
        <v>0</v>
      </c>
      <c r="AR110" s="2487">
        <f t="shared" si="44"/>
        <v>0</v>
      </c>
      <c r="AS110" s="2487">
        <f t="shared" si="44"/>
        <v>0</v>
      </c>
      <c r="AT110" s="2488">
        <f t="shared" si="44"/>
        <v>0</v>
      </c>
      <c r="AU110" s="2487">
        <f t="shared" si="44"/>
        <v>0</v>
      </c>
      <c r="AV110" s="2487">
        <f t="shared" si="44"/>
        <v>0</v>
      </c>
      <c r="AW110" s="2487">
        <f t="shared" si="44"/>
        <v>0</v>
      </c>
      <c r="AX110" s="2488">
        <f t="shared" si="44"/>
        <v>0</v>
      </c>
      <c r="AY110" s="2487">
        <f t="shared" si="44"/>
        <v>0</v>
      </c>
      <c r="AZ110" s="2487">
        <f t="shared" si="44"/>
        <v>0</v>
      </c>
      <c r="BA110" s="2487">
        <f t="shared" si="44"/>
        <v>0</v>
      </c>
      <c r="BB110" s="2488">
        <f t="shared" si="44"/>
        <v>0</v>
      </c>
      <c r="BC110" s="2487">
        <f t="shared" si="44"/>
        <v>0</v>
      </c>
      <c r="BD110" s="2487">
        <f t="shared" si="44"/>
        <v>0</v>
      </c>
      <c r="BE110" s="2487">
        <f t="shared" si="44"/>
        <v>0</v>
      </c>
      <c r="BF110" s="2488">
        <f t="shared" si="44"/>
        <v>0</v>
      </c>
      <c r="BG110" s="2487">
        <f t="shared" si="44"/>
        <v>0</v>
      </c>
      <c r="BH110" s="2487">
        <f t="shared" si="44"/>
        <v>0</v>
      </c>
      <c r="BI110" s="2487">
        <f t="shared" si="44"/>
        <v>0</v>
      </c>
      <c r="BJ110" s="2488">
        <f t="shared" si="44"/>
        <v>0</v>
      </c>
      <c r="BK110" s="2487">
        <f t="shared" si="44"/>
        <v>0</v>
      </c>
      <c r="BL110" s="2487">
        <f t="shared" si="44"/>
        <v>0</v>
      </c>
      <c r="BM110" s="2487">
        <f t="shared" si="44"/>
        <v>0</v>
      </c>
      <c r="BN110" s="2488">
        <f t="shared" si="44"/>
        <v>0</v>
      </c>
      <c r="BO110" s="2487">
        <f t="shared" si="44"/>
        <v>0</v>
      </c>
      <c r="BP110" s="2487">
        <f t="shared" ref="BP110:BS110" si="45">BP38+BP43</f>
        <v>0</v>
      </c>
      <c r="BQ110" s="2487">
        <f t="shared" si="45"/>
        <v>0</v>
      </c>
      <c r="BR110" s="2491">
        <f t="shared" si="45"/>
        <v>15</v>
      </c>
      <c r="BS110" s="2491">
        <f t="shared" si="45"/>
        <v>49</v>
      </c>
      <c r="BT110" s="2527">
        <f>BR110/BS110</f>
        <v>0.30612244897959184</v>
      </c>
    </row>
    <row r="111" spans="1:72" x14ac:dyDescent="0.25">
      <c r="A111" s="2734"/>
      <c r="B111" s="2486" t="s">
        <v>225</v>
      </c>
      <c r="C111" s="2486">
        <f>C44</f>
        <v>12</v>
      </c>
      <c r="D111" s="2487">
        <f t="shared" ref="D111:BO111" si="46">D44</f>
        <v>6</v>
      </c>
      <c r="E111" s="2487">
        <f t="shared" si="46"/>
        <v>6</v>
      </c>
      <c r="F111" s="2488">
        <f t="shared" si="46"/>
        <v>0</v>
      </c>
      <c r="G111" s="2487">
        <f t="shared" si="46"/>
        <v>0</v>
      </c>
      <c r="H111" s="2487">
        <f t="shared" si="46"/>
        <v>0</v>
      </c>
      <c r="I111" s="2487">
        <f t="shared" si="46"/>
        <v>0</v>
      </c>
      <c r="J111" s="2488">
        <f t="shared" si="46"/>
        <v>8</v>
      </c>
      <c r="K111" s="2487">
        <f t="shared" si="46"/>
        <v>8</v>
      </c>
      <c r="L111" s="2487">
        <f t="shared" si="46"/>
        <v>0</v>
      </c>
      <c r="M111" s="2487">
        <f t="shared" si="46"/>
        <v>0</v>
      </c>
      <c r="N111" s="2488">
        <f t="shared" si="46"/>
        <v>2</v>
      </c>
      <c r="O111" s="2487">
        <f t="shared" si="46"/>
        <v>2</v>
      </c>
      <c r="P111" s="2487">
        <f t="shared" si="46"/>
        <v>0</v>
      </c>
      <c r="Q111" s="2487">
        <f t="shared" si="46"/>
        <v>0</v>
      </c>
      <c r="R111" s="2488">
        <f t="shared" si="46"/>
        <v>2</v>
      </c>
      <c r="S111" s="2487">
        <f t="shared" si="46"/>
        <v>2</v>
      </c>
      <c r="T111" s="2487">
        <f t="shared" si="46"/>
        <v>0</v>
      </c>
      <c r="U111" s="2487">
        <f t="shared" si="46"/>
        <v>0</v>
      </c>
      <c r="V111" s="2488">
        <f t="shared" si="46"/>
        <v>0</v>
      </c>
      <c r="W111" s="2487">
        <f t="shared" si="46"/>
        <v>0</v>
      </c>
      <c r="X111" s="2487">
        <f t="shared" si="46"/>
        <v>0</v>
      </c>
      <c r="Y111" s="2487">
        <f t="shared" si="46"/>
        <v>0</v>
      </c>
      <c r="Z111" s="2488">
        <f t="shared" si="46"/>
        <v>0</v>
      </c>
      <c r="AA111" s="2487">
        <f t="shared" si="46"/>
        <v>0</v>
      </c>
      <c r="AB111" s="2487">
        <f t="shared" si="46"/>
        <v>0</v>
      </c>
      <c r="AC111" s="2487">
        <f t="shared" si="46"/>
        <v>0</v>
      </c>
      <c r="AD111" s="2488">
        <f t="shared" si="46"/>
        <v>0</v>
      </c>
      <c r="AE111" s="2487">
        <f t="shared" si="46"/>
        <v>0</v>
      </c>
      <c r="AF111" s="2487">
        <f t="shared" si="46"/>
        <v>0</v>
      </c>
      <c r="AG111" s="2487">
        <f t="shared" si="46"/>
        <v>0</v>
      </c>
      <c r="AH111" s="2488">
        <f t="shared" si="46"/>
        <v>0</v>
      </c>
      <c r="AI111" s="2487">
        <f t="shared" si="46"/>
        <v>0</v>
      </c>
      <c r="AJ111" s="2487">
        <f t="shared" si="46"/>
        <v>0</v>
      </c>
      <c r="AK111" s="2487">
        <f t="shared" si="46"/>
        <v>0</v>
      </c>
      <c r="AL111" s="2488">
        <f t="shared" si="46"/>
        <v>0</v>
      </c>
      <c r="AM111" s="2487">
        <f t="shared" si="46"/>
        <v>0</v>
      </c>
      <c r="AN111" s="2487">
        <f t="shared" si="46"/>
        <v>0</v>
      </c>
      <c r="AO111" s="2487">
        <f t="shared" si="46"/>
        <v>0</v>
      </c>
      <c r="AP111" s="2488">
        <f t="shared" si="46"/>
        <v>0</v>
      </c>
      <c r="AQ111" s="2487">
        <f t="shared" si="46"/>
        <v>0</v>
      </c>
      <c r="AR111" s="2487">
        <f t="shared" si="46"/>
        <v>0</v>
      </c>
      <c r="AS111" s="2487">
        <f t="shared" si="46"/>
        <v>0</v>
      </c>
      <c r="AT111" s="2488">
        <f t="shared" si="46"/>
        <v>0</v>
      </c>
      <c r="AU111" s="2487">
        <f t="shared" si="46"/>
        <v>0</v>
      </c>
      <c r="AV111" s="2487">
        <f t="shared" si="46"/>
        <v>0</v>
      </c>
      <c r="AW111" s="2487">
        <f t="shared" si="46"/>
        <v>0</v>
      </c>
      <c r="AX111" s="2488">
        <f t="shared" si="46"/>
        <v>0</v>
      </c>
      <c r="AY111" s="2487">
        <f t="shared" si="46"/>
        <v>0</v>
      </c>
      <c r="AZ111" s="2487">
        <f t="shared" si="46"/>
        <v>0</v>
      </c>
      <c r="BA111" s="2487">
        <f t="shared" si="46"/>
        <v>0</v>
      </c>
      <c r="BB111" s="2488">
        <f t="shared" si="46"/>
        <v>0</v>
      </c>
      <c r="BC111" s="2487">
        <f t="shared" si="46"/>
        <v>0</v>
      </c>
      <c r="BD111" s="2487">
        <f t="shared" si="46"/>
        <v>0</v>
      </c>
      <c r="BE111" s="2487">
        <f t="shared" si="46"/>
        <v>0</v>
      </c>
      <c r="BF111" s="2488">
        <f t="shared" si="46"/>
        <v>0</v>
      </c>
      <c r="BG111" s="2487">
        <f t="shared" si="46"/>
        <v>0</v>
      </c>
      <c r="BH111" s="2487">
        <f t="shared" si="46"/>
        <v>0</v>
      </c>
      <c r="BI111" s="2487">
        <f t="shared" si="46"/>
        <v>0</v>
      </c>
      <c r="BJ111" s="2488">
        <f t="shared" si="46"/>
        <v>0</v>
      </c>
      <c r="BK111" s="2487">
        <f t="shared" si="46"/>
        <v>0</v>
      </c>
      <c r="BL111" s="2487">
        <f t="shared" si="46"/>
        <v>0</v>
      </c>
      <c r="BM111" s="2487">
        <f t="shared" si="46"/>
        <v>0</v>
      </c>
      <c r="BN111" s="2488">
        <f t="shared" si="46"/>
        <v>0</v>
      </c>
      <c r="BO111" s="2487">
        <f t="shared" si="46"/>
        <v>0</v>
      </c>
      <c r="BP111" s="2487">
        <f t="shared" ref="BP111:BS111" si="47">BP44</f>
        <v>0</v>
      </c>
      <c r="BQ111" s="2487">
        <f t="shared" si="47"/>
        <v>0</v>
      </c>
      <c r="BR111" s="2491">
        <f t="shared" si="47"/>
        <v>12</v>
      </c>
      <c r="BS111" s="2491">
        <f t="shared" si="47"/>
        <v>30</v>
      </c>
      <c r="BT111" s="2527">
        <f t="shared" ref="BT111:BT114" si="48">BR111/BS111</f>
        <v>0.4</v>
      </c>
    </row>
    <row r="112" spans="1:72" x14ac:dyDescent="0.25">
      <c r="A112" s="2734"/>
      <c r="B112" s="2486" t="s">
        <v>692</v>
      </c>
      <c r="C112" s="2486">
        <f>C39+C45</f>
        <v>19</v>
      </c>
      <c r="D112" s="2487">
        <f t="shared" ref="D112:BO112" si="49">D39+D45</f>
        <v>7</v>
      </c>
      <c r="E112" s="2487">
        <f t="shared" si="49"/>
        <v>12</v>
      </c>
      <c r="F112" s="2488">
        <f t="shared" si="49"/>
        <v>0</v>
      </c>
      <c r="G112" s="2487">
        <f t="shared" si="49"/>
        <v>0</v>
      </c>
      <c r="H112" s="2487">
        <f t="shared" si="49"/>
        <v>0</v>
      </c>
      <c r="I112" s="2487">
        <f t="shared" si="49"/>
        <v>0</v>
      </c>
      <c r="J112" s="2488">
        <f t="shared" si="49"/>
        <v>4</v>
      </c>
      <c r="K112" s="2487">
        <f t="shared" si="49"/>
        <v>4</v>
      </c>
      <c r="L112" s="2487">
        <f t="shared" si="49"/>
        <v>0</v>
      </c>
      <c r="M112" s="2487">
        <f t="shared" si="49"/>
        <v>0</v>
      </c>
      <c r="N112" s="2488">
        <f t="shared" si="49"/>
        <v>5</v>
      </c>
      <c r="O112" s="2487">
        <f t="shared" si="49"/>
        <v>4</v>
      </c>
      <c r="P112" s="2487">
        <f t="shared" si="49"/>
        <v>1</v>
      </c>
      <c r="Q112" s="2487">
        <f t="shared" si="49"/>
        <v>0</v>
      </c>
      <c r="R112" s="2488">
        <f t="shared" si="49"/>
        <v>3</v>
      </c>
      <c r="S112" s="2487">
        <f t="shared" si="49"/>
        <v>3</v>
      </c>
      <c r="T112" s="2487">
        <f t="shared" si="49"/>
        <v>0</v>
      </c>
      <c r="U112" s="2487">
        <f t="shared" si="49"/>
        <v>0</v>
      </c>
      <c r="V112" s="2488">
        <f t="shared" si="49"/>
        <v>3</v>
      </c>
      <c r="W112" s="2487">
        <f t="shared" si="49"/>
        <v>0</v>
      </c>
      <c r="X112" s="2487">
        <f t="shared" si="49"/>
        <v>3</v>
      </c>
      <c r="Y112" s="2487">
        <f t="shared" si="49"/>
        <v>0</v>
      </c>
      <c r="Z112" s="2488">
        <f t="shared" si="49"/>
        <v>0</v>
      </c>
      <c r="AA112" s="2487">
        <f t="shared" si="49"/>
        <v>0</v>
      </c>
      <c r="AB112" s="2487">
        <f t="shared" si="49"/>
        <v>0</v>
      </c>
      <c r="AC112" s="2487">
        <f t="shared" si="49"/>
        <v>0</v>
      </c>
      <c r="AD112" s="2488">
        <f t="shared" si="49"/>
        <v>0</v>
      </c>
      <c r="AE112" s="2487">
        <f t="shared" si="49"/>
        <v>0</v>
      </c>
      <c r="AF112" s="2487">
        <f t="shared" si="49"/>
        <v>0</v>
      </c>
      <c r="AG112" s="2487">
        <f t="shared" si="49"/>
        <v>0</v>
      </c>
      <c r="AH112" s="2488">
        <f t="shared" si="49"/>
        <v>2</v>
      </c>
      <c r="AI112" s="2487">
        <f t="shared" si="49"/>
        <v>0</v>
      </c>
      <c r="AJ112" s="2487">
        <f t="shared" si="49"/>
        <v>2</v>
      </c>
      <c r="AK112" s="2487">
        <f t="shared" si="49"/>
        <v>0</v>
      </c>
      <c r="AL112" s="2488">
        <f t="shared" si="49"/>
        <v>0</v>
      </c>
      <c r="AM112" s="2487">
        <f t="shared" si="49"/>
        <v>0</v>
      </c>
      <c r="AN112" s="2487">
        <f t="shared" si="49"/>
        <v>0</v>
      </c>
      <c r="AO112" s="2487">
        <f t="shared" si="49"/>
        <v>0</v>
      </c>
      <c r="AP112" s="2488">
        <f t="shared" si="49"/>
        <v>1</v>
      </c>
      <c r="AQ112" s="2487">
        <f t="shared" si="49"/>
        <v>0</v>
      </c>
      <c r="AR112" s="2487">
        <f t="shared" si="49"/>
        <v>0</v>
      </c>
      <c r="AS112" s="2487">
        <f t="shared" si="49"/>
        <v>1</v>
      </c>
      <c r="AT112" s="2488">
        <f t="shared" si="49"/>
        <v>0</v>
      </c>
      <c r="AU112" s="2487">
        <f t="shared" si="49"/>
        <v>0</v>
      </c>
      <c r="AV112" s="2487">
        <f t="shared" si="49"/>
        <v>0</v>
      </c>
      <c r="AW112" s="2487">
        <f t="shared" si="49"/>
        <v>0</v>
      </c>
      <c r="AX112" s="2488">
        <f t="shared" si="49"/>
        <v>1</v>
      </c>
      <c r="AY112" s="2487">
        <f t="shared" si="49"/>
        <v>0</v>
      </c>
      <c r="AZ112" s="2487">
        <f t="shared" si="49"/>
        <v>0</v>
      </c>
      <c r="BA112" s="2487">
        <f t="shared" si="49"/>
        <v>1</v>
      </c>
      <c r="BB112" s="2488">
        <f t="shared" si="49"/>
        <v>0</v>
      </c>
      <c r="BC112" s="2487">
        <f t="shared" si="49"/>
        <v>0</v>
      </c>
      <c r="BD112" s="2487">
        <f t="shared" si="49"/>
        <v>0</v>
      </c>
      <c r="BE112" s="2487">
        <f t="shared" si="49"/>
        <v>0</v>
      </c>
      <c r="BF112" s="2488">
        <f t="shared" si="49"/>
        <v>0</v>
      </c>
      <c r="BG112" s="2487">
        <f t="shared" si="49"/>
        <v>0</v>
      </c>
      <c r="BH112" s="2487">
        <f t="shared" si="49"/>
        <v>0</v>
      </c>
      <c r="BI112" s="2487">
        <f t="shared" si="49"/>
        <v>0</v>
      </c>
      <c r="BJ112" s="2488">
        <f t="shared" si="49"/>
        <v>0</v>
      </c>
      <c r="BK112" s="2487">
        <f t="shared" si="49"/>
        <v>0</v>
      </c>
      <c r="BL112" s="2487">
        <f t="shared" si="49"/>
        <v>0</v>
      </c>
      <c r="BM112" s="2487">
        <f t="shared" si="49"/>
        <v>0</v>
      </c>
      <c r="BN112" s="2488">
        <f t="shared" si="49"/>
        <v>0</v>
      </c>
      <c r="BO112" s="2487">
        <f t="shared" si="49"/>
        <v>0</v>
      </c>
      <c r="BP112" s="2487">
        <f t="shared" ref="BP112:BS112" si="50">BP39+BP45</f>
        <v>0</v>
      </c>
      <c r="BQ112" s="2487">
        <f t="shared" si="50"/>
        <v>0</v>
      </c>
      <c r="BR112" s="2491">
        <f t="shared" si="50"/>
        <v>19</v>
      </c>
      <c r="BS112" s="2491">
        <f t="shared" si="50"/>
        <v>47</v>
      </c>
      <c r="BT112" s="2527">
        <f t="shared" si="48"/>
        <v>0.40425531914893614</v>
      </c>
    </row>
    <row r="113" spans="1:72" x14ac:dyDescent="0.25">
      <c r="A113" s="2734"/>
      <c r="B113" s="2486" t="s">
        <v>691</v>
      </c>
      <c r="C113" s="2486">
        <f>C46</f>
        <v>8</v>
      </c>
      <c r="D113" s="2487">
        <f t="shared" ref="D113:BO113" si="51">D46</f>
        <v>4</v>
      </c>
      <c r="E113" s="2487">
        <f t="shared" si="51"/>
        <v>4</v>
      </c>
      <c r="F113" s="2488">
        <f t="shared" si="51"/>
        <v>0</v>
      </c>
      <c r="G113" s="2487">
        <f t="shared" si="51"/>
        <v>0</v>
      </c>
      <c r="H113" s="2487">
        <f t="shared" si="51"/>
        <v>0</v>
      </c>
      <c r="I113" s="2487">
        <f t="shared" si="51"/>
        <v>0</v>
      </c>
      <c r="J113" s="2488">
        <f t="shared" si="51"/>
        <v>2</v>
      </c>
      <c r="K113" s="2487">
        <f t="shared" si="51"/>
        <v>2</v>
      </c>
      <c r="L113" s="2487">
        <f t="shared" si="51"/>
        <v>0</v>
      </c>
      <c r="M113" s="2487">
        <f t="shared" si="51"/>
        <v>0</v>
      </c>
      <c r="N113" s="2488">
        <f t="shared" si="51"/>
        <v>2</v>
      </c>
      <c r="O113" s="2487">
        <f t="shared" si="51"/>
        <v>2</v>
      </c>
      <c r="P113" s="2487">
        <f t="shared" si="51"/>
        <v>0</v>
      </c>
      <c r="Q113" s="2487">
        <f t="shared" si="51"/>
        <v>0</v>
      </c>
      <c r="R113" s="2488">
        <f t="shared" si="51"/>
        <v>2</v>
      </c>
      <c r="S113" s="2487">
        <f t="shared" si="51"/>
        <v>1</v>
      </c>
      <c r="T113" s="2487">
        <f t="shared" si="51"/>
        <v>1</v>
      </c>
      <c r="U113" s="2487">
        <f t="shared" si="51"/>
        <v>0</v>
      </c>
      <c r="V113" s="2488">
        <f t="shared" si="51"/>
        <v>2</v>
      </c>
      <c r="W113" s="2487">
        <f t="shared" si="51"/>
        <v>2</v>
      </c>
      <c r="X113" s="2487">
        <f t="shared" si="51"/>
        <v>0</v>
      </c>
      <c r="Y113" s="2487">
        <f t="shared" si="51"/>
        <v>0</v>
      </c>
      <c r="Z113" s="2488">
        <f t="shared" si="51"/>
        <v>0</v>
      </c>
      <c r="AA113" s="2487">
        <f t="shared" si="51"/>
        <v>0</v>
      </c>
      <c r="AB113" s="2487">
        <f t="shared" si="51"/>
        <v>0</v>
      </c>
      <c r="AC113" s="2487">
        <f t="shared" si="51"/>
        <v>0</v>
      </c>
      <c r="AD113" s="2488">
        <f t="shared" si="51"/>
        <v>0</v>
      </c>
      <c r="AE113" s="2487">
        <f t="shared" si="51"/>
        <v>0</v>
      </c>
      <c r="AF113" s="2487">
        <f t="shared" si="51"/>
        <v>0</v>
      </c>
      <c r="AG113" s="2487">
        <f t="shared" si="51"/>
        <v>0</v>
      </c>
      <c r="AH113" s="2488">
        <f t="shared" si="51"/>
        <v>0</v>
      </c>
      <c r="AI113" s="2487">
        <f t="shared" si="51"/>
        <v>0</v>
      </c>
      <c r="AJ113" s="2487">
        <f t="shared" si="51"/>
        <v>0</v>
      </c>
      <c r="AK113" s="2487">
        <f t="shared" si="51"/>
        <v>0</v>
      </c>
      <c r="AL113" s="2488">
        <f t="shared" si="51"/>
        <v>0</v>
      </c>
      <c r="AM113" s="2487">
        <f t="shared" si="51"/>
        <v>0</v>
      </c>
      <c r="AN113" s="2487">
        <f t="shared" si="51"/>
        <v>0</v>
      </c>
      <c r="AO113" s="2487">
        <f t="shared" si="51"/>
        <v>0</v>
      </c>
      <c r="AP113" s="2488">
        <f t="shared" si="51"/>
        <v>0</v>
      </c>
      <c r="AQ113" s="2487">
        <f t="shared" si="51"/>
        <v>0</v>
      </c>
      <c r="AR113" s="2487">
        <f t="shared" si="51"/>
        <v>0</v>
      </c>
      <c r="AS113" s="2487">
        <f t="shared" si="51"/>
        <v>0</v>
      </c>
      <c r="AT113" s="2488">
        <f t="shared" si="51"/>
        <v>0</v>
      </c>
      <c r="AU113" s="2487">
        <f t="shared" si="51"/>
        <v>0</v>
      </c>
      <c r="AV113" s="2487">
        <f t="shared" si="51"/>
        <v>0</v>
      </c>
      <c r="AW113" s="2487">
        <f t="shared" si="51"/>
        <v>0</v>
      </c>
      <c r="AX113" s="2488">
        <f t="shared" si="51"/>
        <v>0</v>
      </c>
      <c r="AY113" s="2487">
        <f t="shared" si="51"/>
        <v>0</v>
      </c>
      <c r="AZ113" s="2487">
        <f t="shared" si="51"/>
        <v>0</v>
      </c>
      <c r="BA113" s="2487">
        <f t="shared" si="51"/>
        <v>0</v>
      </c>
      <c r="BB113" s="2488">
        <f t="shared" si="51"/>
        <v>0</v>
      </c>
      <c r="BC113" s="2487">
        <f t="shared" si="51"/>
        <v>0</v>
      </c>
      <c r="BD113" s="2487">
        <f t="shared" si="51"/>
        <v>0</v>
      </c>
      <c r="BE113" s="2487">
        <f t="shared" si="51"/>
        <v>0</v>
      </c>
      <c r="BF113" s="2488">
        <f t="shared" si="51"/>
        <v>0</v>
      </c>
      <c r="BG113" s="2487">
        <f t="shared" si="51"/>
        <v>0</v>
      </c>
      <c r="BH113" s="2487">
        <f t="shared" si="51"/>
        <v>0</v>
      </c>
      <c r="BI113" s="2487">
        <f t="shared" si="51"/>
        <v>0</v>
      </c>
      <c r="BJ113" s="2488">
        <f t="shared" si="51"/>
        <v>0</v>
      </c>
      <c r="BK113" s="2487">
        <f t="shared" si="51"/>
        <v>0</v>
      </c>
      <c r="BL113" s="2487">
        <f t="shared" si="51"/>
        <v>0</v>
      </c>
      <c r="BM113" s="2487">
        <f t="shared" si="51"/>
        <v>0</v>
      </c>
      <c r="BN113" s="2488">
        <f t="shared" si="51"/>
        <v>0</v>
      </c>
      <c r="BO113" s="2487">
        <f t="shared" si="51"/>
        <v>0</v>
      </c>
      <c r="BP113" s="2487">
        <f t="shared" ref="BP113:BS113" si="52">BP46</f>
        <v>0</v>
      </c>
      <c r="BQ113" s="2487">
        <f t="shared" si="52"/>
        <v>0</v>
      </c>
      <c r="BR113" s="2491">
        <f t="shared" si="52"/>
        <v>8</v>
      </c>
      <c r="BS113" s="2491">
        <f t="shared" si="52"/>
        <v>18</v>
      </c>
      <c r="BT113" s="2527">
        <f t="shared" si="48"/>
        <v>0.44444444444444442</v>
      </c>
    </row>
    <row r="114" spans="1:72" x14ac:dyDescent="0.25">
      <c r="A114" s="2727" t="s">
        <v>579</v>
      </c>
      <c r="B114" s="2727"/>
      <c r="C114" s="2491">
        <f>C40+C47</f>
        <v>54</v>
      </c>
      <c r="D114" s="2494">
        <f t="shared" ref="D114:BO114" si="53">D40+D47</f>
        <v>24</v>
      </c>
      <c r="E114" s="2494">
        <f t="shared" si="53"/>
        <v>30</v>
      </c>
      <c r="F114" s="2491">
        <f t="shared" si="53"/>
        <v>0</v>
      </c>
      <c r="G114" s="2494">
        <f t="shared" si="53"/>
        <v>0</v>
      </c>
      <c r="H114" s="2494">
        <f t="shared" si="53"/>
        <v>0</v>
      </c>
      <c r="I114" s="2494">
        <f t="shared" si="53"/>
        <v>0</v>
      </c>
      <c r="J114" s="2491">
        <f t="shared" si="53"/>
        <v>14</v>
      </c>
      <c r="K114" s="2494">
        <f t="shared" si="53"/>
        <v>14</v>
      </c>
      <c r="L114" s="2494">
        <f t="shared" si="53"/>
        <v>0</v>
      </c>
      <c r="M114" s="2494">
        <f t="shared" si="53"/>
        <v>0</v>
      </c>
      <c r="N114" s="2491">
        <f t="shared" si="53"/>
        <v>11</v>
      </c>
      <c r="O114" s="2494">
        <f t="shared" si="53"/>
        <v>10</v>
      </c>
      <c r="P114" s="2494">
        <f t="shared" si="53"/>
        <v>1</v>
      </c>
      <c r="Q114" s="2494">
        <f t="shared" si="53"/>
        <v>0</v>
      </c>
      <c r="R114" s="2491">
        <f t="shared" si="53"/>
        <v>11</v>
      </c>
      <c r="S114" s="2494">
        <f t="shared" si="53"/>
        <v>8</v>
      </c>
      <c r="T114" s="2494">
        <f t="shared" si="53"/>
        <v>2</v>
      </c>
      <c r="U114" s="2494">
        <f t="shared" si="53"/>
        <v>1</v>
      </c>
      <c r="V114" s="2491">
        <f t="shared" si="53"/>
        <v>9</v>
      </c>
      <c r="W114" s="2494">
        <f t="shared" si="53"/>
        <v>5</v>
      </c>
      <c r="X114" s="2494">
        <f t="shared" si="53"/>
        <v>4</v>
      </c>
      <c r="Y114" s="2494">
        <f t="shared" si="53"/>
        <v>0</v>
      </c>
      <c r="Z114" s="2491">
        <f t="shared" si="53"/>
        <v>2</v>
      </c>
      <c r="AA114" s="2494">
        <f t="shared" si="53"/>
        <v>2</v>
      </c>
      <c r="AB114" s="2494">
        <f t="shared" si="53"/>
        <v>0</v>
      </c>
      <c r="AC114" s="2494">
        <f t="shared" si="53"/>
        <v>0</v>
      </c>
      <c r="AD114" s="2491">
        <f t="shared" si="53"/>
        <v>0</v>
      </c>
      <c r="AE114" s="2494">
        <f t="shared" si="53"/>
        <v>0</v>
      </c>
      <c r="AF114" s="2494">
        <f t="shared" si="53"/>
        <v>0</v>
      </c>
      <c r="AG114" s="2494">
        <f t="shared" si="53"/>
        <v>0</v>
      </c>
      <c r="AH114" s="2491">
        <f t="shared" si="53"/>
        <v>4</v>
      </c>
      <c r="AI114" s="2494">
        <f t="shared" si="53"/>
        <v>1</v>
      </c>
      <c r="AJ114" s="2494">
        <f t="shared" si="53"/>
        <v>3</v>
      </c>
      <c r="AK114" s="2494">
        <f t="shared" si="53"/>
        <v>0</v>
      </c>
      <c r="AL114" s="2491">
        <f t="shared" si="53"/>
        <v>1</v>
      </c>
      <c r="AM114" s="2494">
        <f t="shared" si="53"/>
        <v>0</v>
      </c>
      <c r="AN114" s="2494">
        <f t="shared" si="53"/>
        <v>1</v>
      </c>
      <c r="AO114" s="2494">
        <f t="shared" si="53"/>
        <v>0</v>
      </c>
      <c r="AP114" s="2491">
        <f t="shared" si="53"/>
        <v>1</v>
      </c>
      <c r="AQ114" s="2494">
        <f t="shared" si="53"/>
        <v>0</v>
      </c>
      <c r="AR114" s="2494">
        <f t="shared" si="53"/>
        <v>0</v>
      </c>
      <c r="AS114" s="2494">
        <f t="shared" si="53"/>
        <v>1</v>
      </c>
      <c r="AT114" s="2491">
        <f t="shared" si="53"/>
        <v>0</v>
      </c>
      <c r="AU114" s="2494">
        <f t="shared" si="53"/>
        <v>0</v>
      </c>
      <c r="AV114" s="2494">
        <f t="shared" si="53"/>
        <v>0</v>
      </c>
      <c r="AW114" s="2494">
        <f t="shared" si="53"/>
        <v>0</v>
      </c>
      <c r="AX114" s="2491">
        <f t="shared" si="53"/>
        <v>1</v>
      </c>
      <c r="AY114" s="2494">
        <f t="shared" si="53"/>
        <v>0</v>
      </c>
      <c r="AZ114" s="2494">
        <f t="shared" si="53"/>
        <v>0</v>
      </c>
      <c r="BA114" s="2494">
        <f t="shared" si="53"/>
        <v>1</v>
      </c>
      <c r="BB114" s="2491">
        <f t="shared" si="53"/>
        <v>0</v>
      </c>
      <c r="BC114" s="2494">
        <f t="shared" si="53"/>
        <v>0</v>
      </c>
      <c r="BD114" s="2494">
        <f t="shared" si="53"/>
        <v>0</v>
      </c>
      <c r="BE114" s="2494">
        <f t="shared" si="53"/>
        <v>0</v>
      </c>
      <c r="BF114" s="2491">
        <f t="shared" si="53"/>
        <v>0</v>
      </c>
      <c r="BG114" s="2494">
        <f t="shared" si="53"/>
        <v>0</v>
      </c>
      <c r="BH114" s="2494">
        <f t="shared" si="53"/>
        <v>0</v>
      </c>
      <c r="BI114" s="2494">
        <f t="shared" si="53"/>
        <v>0</v>
      </c>
      <c r="BJ114" s="2491">
        <f t="shared" si="53"/>
        <v>0</v>
      </c>
      <c r="BK114" s="2494">
        <f t="shared" si="53"/>
        <v>0</v>
      </c>
      <c r="BL114" s="2494">
        <f t="shared" si="53"/>
        <v>0</v>
      </c>
      <c r="BM114" s="2494">
        <f t="shared" si="53"/>
        <v>0</v>
      </c>
      <c r="BN114" s="2491">
        <f t="shared" si="53"/>
        <v>0</v>
      </c>
      <c r="BO114" s="2494">
        <f t="shared" si="53"/>
        <v>0</v>
      </c>
      <c r="BP114" s="2494">
        <f t="shared" ref="BP114:BS114" si="54">BP40+BP47</f>
        <v>0</v>
      </c>
      <c r="BQ114" s="2494">
        <f t="shared" si="54"/>
        <v>0</v>
      </c>
      <c r="BR114" s="2491">
        <f t="shared" si="54"/>
        <v>54</v>
      </c>
      <c r="BS114" s="2491">
        <f t="shared" si="54"/>
        <v>144</v>
      </c>
      <c r="BT114" s="2528">
        <f t="shared" si="48"/>
        <v>0.375</v>
      </c>
    </row>
    <row r="115" spans="1:72" hidden="1" x14ac:dyDescent="0.25"/>
    <row r="116" spans="1:72" x14ac:dyDescent="0.25">
      <c r="A116" s="2529" t="s">
        <v>2368</v>
      </c>
      <c r="B116" s="2529" t="s">
        <v>35</v>
      </c>
      <c r="C116" s="2529" t="s">
        <v>1875</v>
      </c>
      <c r="D116" s="2529" t="s">
        <v>1186</v>
      </c>
      <c r="E116" s="2529" t="s">
        <v>277</v>
      </c>
      <c r="F116" s="2483" t="s">
        <v>6044</v>
      </c>
      <c r="G116" s="2483" t="s">
        <v>2358</v>
      </c>
      <c r="H116" s="2483" t="s">
        <v>2359</v>
      </c>
      <c r="I116" s="2483" t="s">
        <v>2360</v>
      </c>
      <c r="J116" s="2529" t="s">
        <v>1876</v>
      </c>
      <c r="K116" s="2529" t="s">
        <v>2358</v>
      </c>
      <c r="L116" s="2529" t="s">
        <v>2359</v>
      </c>
      <c r="M116" s="2529" t="s">
        <v>2360</v>
      </c>
      <c r="N116" s="2529" t="s">
        <v>1877</v>
      </c>
      <c r="O116" s="2529" t="s">
        <v>2358</v>
      </c>
      <c r="P116" s="2529" t="s">
        <v>2359</v>
      </c>
      <c r="Q116" s="2529" t="s">
        <v>2360</v>
      </c>
      <c r="R116" s="2529" t="s">
        <v>1878</v>
      </c>
      <c r="S116" s="2529" t="s">
        <v>2358</v>
      </c>
      <c r="T116" s="2529" t="s">
        <v>2359</v>
      </c>
      <c r="U116" s="2529" t="s">
        <v>2360</v>
      </c>
      <c r="V116" s="2529" t="s">
        <v>1879</v>
      </c>
      <c r="W116" s="2529" t="s">
        <v>2358</v>
      </c>
      <c r="X116" s="2529" t="s">
        <v>2359</v>
      </c>
      <c r="Y116" s="2529" t="s">
        <v>2360</v>
      </c>
      <c r="Z116" s="2529" t="s">
        <v>1880</v>
      </c>
      <c r="AA116" s="2529" t="s">
        <v>2358</v>
      </c>
      <c r="AB116" s="2529" t="s">
        <v>2359</v>
      </c>
      <c r="AC116" s="2529" t="s">
        <v>2360</v>
      </c>
      <c r="AD116" s="2529" t="s">
        <v>1881</v>
      </c>
      <c r="AE116" s="2529" t="s">
        <v>2358</v>
      </c>
      <c r="AF116" s="2529" t="s">
        <v>2359</v>
      </c>
      <c r="AG116" s="2529" t="s">
        <v>2360</v>
      </c>
      <c r="AH116" s="2529" t="s">
        <v>1882</v>
      </c>
      <c r="AI116" s="2529" t="s">
        <v>2358</v>
      </c>
      <c r="AJ116" s="2529" t="s">
        <v>2359</v>
      </c>
      <c r="AK116" s="2529" t="s">
        <v>2360</v>
      </c>
      <c r="AL116" s="2529" t="s">
        <v>1883</v>
      </c>
      <c r="AM116" s="2529" t="s">
        <v>2358</v>
      </c>
      <c r="AN116" s="2529" t="s">
        <v>2359</v>
      </c>
      <c r="AO116" s="2529" t="s">
        <v>2360</v>
      </c>
      <c r="AP116" s="2529" t="s">
        <v>1884</v>
      </c>
      <c r="AQ116" s="2529" t="s">
        <v>2358</v>
      </c>
      <c r="AR116" s="2529" t="s">
        <v>2359</v>
      </c>
      <c r="AS116" s="2529" t="s">
        <v>2360</v>
      </c>
      <c r="AT116" s="2482" t="s">
        <v>3459</v>
      </c>
      <c r="AU116" s="2482" t="s">
        <v>2358</v>
      </c>
      <c r="AV116" s="2482" t="s">
        <v>2359</v>
      </c>
      <c r="AW116" s="2482" t="s">
        <v>2360</v>
      </c>
      <c r="AX116" s="2482" t="s">
        <v>3458</v>
      </c>
      <c r="AY116" s="2482" t="s">
        <v>2358</v>
      </c>
      <c r="AZ116" s="2482" t="s">
        <v>2359</v>
      </c>
      <c r="BA116" s="2482" t="s">
        <v>2360</v>
      </c>
      <c r="BB116" s="2482" t="s">
        <v>3457</v>
      </c>
      <c r="BC116" s="2482" t="s">
        <v>2358</v>
      </c>
      <c r="BD116" s="2482" t="s">
        <v>2359</v>
      </c>
      <c r="BE116" s="2482" t="s">
        <v>2360</v>
      </c>
      <c r="BF116" s="2482" t="s">
        <v>3456</v>
      </c>
      <c r="BG116" s="2482" t="s">
        <v>2358</v>
      </c>
      <c r="BH116" s="2482" t="s">
        <v>2359</v>
      </c>
      <c r="BI116" s="2482" t="s">
        <v>2360</v>
      </c>
      <c r="BJ116" s="2482" t="s">
        <v>6045</v>
      </c>
      <c r="BK116" s="2482" t="s">
        <v>2358</v>
      </c>
      <c r="BL116" s="2482" t="s">
        <v>2359</v>
      </c>
      <c r="BM116" s="2482" t="s">
        <v>2360</v>
      </c>
      <c r="BN116" s="2482" t="s">
        <v>6046</v>
      </c>
      <c r="BO116" s="2482" t="s">
        <v>2358</v>
      </c>
      <c r="BP116" s="2482" t="s">
        <v>2359</v>
      </c>
      <c r="BQ116" s="2482" t="s">
        <v>2360</v>
      </c>
      <c r="BR116" s="2500" t="s">
        <v>2361</v>
      </c>
      <c r="BS116" s="2500" t="s">
        <v>2362</v>
      </c>
      <c r="BT116" s="2530" t="s">
        <v>1885</v>
      </c>
    </row>
    <row r="117" spans="1:72" x14ac:dyDescent="0.25">
      <c r="A117" s="2728">
        <v>2015</v>
      </c>
      <c r="B117" s="2486" t="s">
        <v>690</v>
      </c>
      <c r="C117" s="2486">
        <f>C50+C55</f>
        <v>12</v>
      </c>
      <c r="D117" s="2487">
        <f t="shared" ref="D117:BO117" si="55">D50+D55</f>
        <v>7</v>
      </c>
      <c r="E117" s="2487">
        <f t="shared" si="55"/>
        <v>5</v>
      </c>
      <c r="F117" s="2488">
        <f t="shared" si="55"/>
        <v>0</v>
      </c>
      <c r="G117" s="2487">
        <f t="shared" si="55"/>
        <v>0</v>
      </c>
      <c r="H117" s="2487">
        <f t="shared" si="55"/>
        <v>0</v>
      </c>
      <c r="I117" s="2487">
        <f t="shared" si="55"/>
        <v>0</v>
      </c>
      <c r="J117" s="2488">
        <f t="shared" si="55"/>
        <v>1</v>
      </c>
      <c r="K117" s="2487">
        <f t="shared" si="55"/>
        <v>1</v>
      </c>
      <c r="L117" s="2487">
        <f t="shared" si="55"/>
        <v>0</v>
      </c>
      <c r="M117" s="2487">
        <f t="shared" si="55"/>
        <v>0</v>
      </c>
      <c r="N117" s="2488">
        <f t="shared" si="55"/>
        <v>2</v>
      </c>
      <c r="O117" s="2487">
        <f t="shared" si="55"/>
        <v>0</v>
      </c>
      <c r="P117" s="2487">
        <f t="shared" si="55"/>
        <v>2</v>
      </c>
      <c r="Q117" s="2487">
        <f t="shared" si="55"/>
        <v>0</v>
      </c>
      <c r="R117" s="2488">
        <f t="shared" si="55"/>
        <v>2</v>
      </c>
      <c r="S117" s="2487">
        <f t="shared" si="55"/>
        <v>1</v>
      </c>
      <c r="T117" s="2487">
        <f t="shared" si="55"/>
        <v>1</v>
      </c>
      <c r="U117" s="2487">
        <f t="shared" si="55"/>
        <v>0</v>
      </c>
      <c r="V117" s="2488">
        <f t="shared" si="55"/>
        <v>3</v>
      </c>
      <c r="W117" s="2487">
        <f t="shared" si="55"/>
        <v>1</v>
      </c>
      <c r="X117" s="2487">
        <f t="shared" si="55"/>
        <v>1</v>
      </c>
      <c r="Y117" s="2487">
        <f t="shared" si="55"/>
        <v>1</v>
      </c>
      <c r="Z117" s="2488">
        <f t="shared" si="55"/>
        <v>1</v>
      </c>
      <c r="AA117" s="2487">
        <f t="shared" si="55"/>
        <v>0</v>
      </c>
      <c r="AB117" s="2487">
        <f t="shared" si="55"/>
        <v>0</v>
      </c>
      <c r="AC117" s="2487">
        <f t="shared" si="55"/>
        <v>1</v>
      </c>
      <c r="AD117" s="2488">
        <f t="shared" si="55"/>
        <v>3</v>
      </c>
      <c r="AE117" s="2487">
        <f t="shared" si="55"/>
        <v>0</v>
      </c>
      <c r="AF117" s="2487">
        <f t="shared" si="55"/>
        <v>3</v>
      </c>
      <c r="AG117" s="2487">
        <f t="shared" si="55"/>
        <v>0</v>
      </c>
      <c r="AH117" s="2488">
        <f t="shared" si="55"/>
        <v>0</v>
      </c>
      <c r="AI117" s="2487">
        <f t="shared" si="55"/>
        <v>0</v>
      </c>
      <c r="AJ117" s="2487">
        <f t="shared" si="55"/>
        <v>0</v>
      </c>
      <c r="AK117" s="2487">
        <f t="shared" si="55"/>
        <v>0</v>
      </c>
      <c r="AL117" s="2488">
        <f t="shared" si="55"/>
        <v>0</v>
      </c>
      <c r="AM117" s="2487">
        <f t="shared" si="55"/>
        <v>0</v>
      </c>
      <c r="AN117" s="2487">
        <f t="shared" si="55"/>
        <v>0</v>
      </c>
      <c r="AO117" s="2487">
        <f t="shared" si="55"/>
        <v>0</v>
      </c>
      <c r="AP117" s="2488">
        <f t="shared" si="55"/>
        <v>0</v>
      </c>
      <c r="AQ117" s="2487">
        <f t="shared" si="55"/>
        <v>0</v>
      </c>
      <c r="AR117" s="2487">
        <f t="shared" si="55"/>
        <v>0</v>
      </c>
      <c r="AS117" s="2487">
        <f t="shared" si="55"/>
        <v>0</v>
      </c>
      <c r="AT117" s="2488">
        <f t="shared" si="55"/>
        <v>0</v>
      </c>
      <c r="AU117" s="2487">
        <f t="shared" si="55"/>
        <v>0</v>
      </c>
      <c r="AV117" s="2487">
        <f t="shared" si="55"/>
        <v>0</v>
      </c>
      <c r="AW117" s="2487">
        <f t="shared" si="55"/>
        <v>0</v>
      </c>
      <c r="AX117" s="2488">
        <f t="shared" si="55"/>
        <v>0</v>
      </c>
      <c r="AY117" s="2487">
        <f t="shared" si="55"/>
        <v>0</v>
      </c>
      <c r="AZ117" s="2487">
        <f t="shared" si="55"/>
        <v>0</v>
      </c>
      <c r="BA117" s="2487">
        <f t="shared" si="55"/>
        <v>0</v>
      </c>
      <c r="BB117" s="2488">
        <f t="shared" si="55"/>
        <v>0</v>
      </c>
      <c r="BC117" s="2487">
        <f t="shared" si="55"/>
        <v>0</v>
      </c>
      <c r="BD117" s="2487">
        <f t="shared" si="55"/>
        <v>0</v>
      </c>
      <c r="BE117" s="2487">
        <f t="shared" si="55"/>
        <v>0</v>
      </c>
      <c r="BF117" s="2488">
        <f t="shared" si="55"/>
        <v>0</v>
      </c>
      <c r="BG117" s="2487">
        <f t="shared" si="55"/>
        <v>0</v>
      </c>
      <c r="BH117" s="2487">
        <f t="shared" si="55"/>
        <v>0</v>
      </c>
      <c r="BI117" s="2487">
        <f t="shared" si="55"/>
        <v>0</v>
      </c>
      <c r="BJ117" s="2488">
        <f t="shared" si="55"/>
        <v>0</v>
      </c>
      <c r="BK117" s="2487">
        <f t="shared" si="55"/>
        <v>0</v>
      </c>
      <c r="BL117" s="2487">
        <f t="shared" si="55"/>
        <v>0</v>
      </c>
      <c r="BM117" s="2487">
        <f t="shared" si="55"/>
        <v>0</v>
      </c>
      <c r="BN117" s="2488">
        <f t="shared" si="55"/>
        <v>0</v>
      </c>
      <c r="BO117" s="2487">
        <f t="shared" si="55"/>
        <v>0</v>
      </c>
      <c r="BP117" s="2487">
        <f t="shared" ref="BP117:BS117" si="56">BP50+BP55</f>
        <v>0</v>
      </c>
      <c r="BQ117" s="2487">
        <f t="shared" si="56"/>
        <v>0</v>
      </c>
      <c r="BR117" s="2491">
        <f t="shared" si="56"/>
        <v>12</v>
      </c>
      <c r="BS117" s="2491">
        <f t="shared" si="56"/>
        <v>68</v>
      </c>
      <c r="BT117" s="2527">
        <f>BR117/BS117</f>
        <v>0.17647058823529413</v>
      </c>
    </row>
    <row r="118" spans="1:72" x14ac:dyDescent="0.25">
      <c r="A118" s="2728"/>
      <c r="B118" s="2486" t="s">
        <v>225</v>
      </c>
      <c r="C118" s="2486">
        <f>C56</f>
        <v>14</v>
      </c>
      <c r="D118" s="2487">
        <f t="shared" ref="D118:BO118" si="57">D56</f>
        <v>5</v>
      </c>
      <c r="E118" s="2487">
        <f t="shared" si="57"/>
        <v>9</v>
      </c>
      <c r="F118" s="2488">
        <f t="shared" si="57"/>
        <v>0</v>
      </c>
      <c r="G118" s="2487">
        <f t="shared" si="57"/>
        <v>0</v>
      </c>
      <c r="H118" s="2487">
        <f t="shared" si="57"/>
        <v>0</v>
      </c>
      <c r="I118" s="2487">
        <f t="shared" si="57"/>
        <v>0</v>
      </c>
      <c r="J118" s="2488">
        <f t="shared" si="57"/>
        <v>2</v>
      </c>
      <c r="K118" s="2487">
        <f t="shared" si="57"/>
        <v>2</v>
      </c>
      <c r="L118" s="2487">
        <f t="shared" si="57"/>
        <v>0</v>
      </c>
      <c r="M118" s="2487">
        <f t="shared" si="57"/>
        <v>0</v>
      </c>
      <c r="N118" s="2488">
        <f t="shared" si="57"/>
        <v>0</v>
      </c>
      <c r="O118" s="2487">
        <f t="shared" si="57"/>
        <v>0</v>
      </c>
      <c r="P118" s="2487">
        <f t="shared" si="57"/>
        <v>0</v>
      </c>
      <c r="Q118" s="2487">
        <f t="shared" si="57"/>
        <v>0</v>
      </c>
      <c r="R118" s="2488">
        <f t="shared" si="57"/>
        <v>6</v>
      </c>
      <c r="S118" s="2487">
        <f t="shared" si="57"/>
        <v>5</v>
      </c>
      <c r="T118" s="2487">
        <f t="shared" si="57"/>
        <v>1</v>
      </c>
      <c r="U118" s="2487">
        <f t="shared" si="57"/>
        <v>0</v>
      </c>
      <c r="V118" s="2488">
        <f t="shared" si="57"/>
        <v>6</v>
      </c>
      <c r="W118" s="2487">
        <f t="shared" si="57"/>
        <v>1</v>
      </c>
      <c r="X118" s="2487">
        <f t="shared" si="57"/>
        <v>4</v>
      </c>
      <c r="Y118" s="2487">
        <f t="shared" si="57"/>
        <v>1</v>
      </c>
      <c r="Z118" s="2488">
        <f t="shared" si="57"/>
        <v>0</v>
      </c>
      <c r="AA118" s="2487">
        <f t="shared" si="57"/>
        <v>0</v>
      </c>
      <c r="AB118" s="2487">
        <f t="shared" si="57"/>
        <v>0</v>
      </c>
      <c r="AC118" s="2487">
        <f t="shared" si="57"/>
        <v>0</v>
      </c>
      <c r="AD118" s="2488">
        <f t="shared" si="57"/>
        <v>0</v>
      </c>
      <c r="AE118" s="2487">
        <f t="shared" si="57"/>
        <v>0</v>
      </c>
      <c r="AF118" s="2487">
        <f t="shared" si="57"/>
        <v>0</v>
      </c>
      <c r="AG118" s="2487">
        <f t="shared" si="57"/>
        <v>0</v>
      </c>
      <c r="AH118" s="2488">
        <f t="shared" si="57"/>
        <v>0</v>
      </c>
      <c r="AI118" s="2487">
        <f t="shared" si="57"/>
        <v>0</v>
      </c>
      <c r="AJ118" s="2487">
        <f t="shared" si="57"/>
        <v>0</v>
      </c>
      <c r="AK118" s="2487">
        <f t="shared" si="57"/>
        <v>0</v>
      </c>
      <c r="AL118" s="2488">
        <f t="shared" si="57"/>
        <v>0</v>
      </c>
      <c r="AM118" s="2487">
        <f t="shared" si="57"/>
        <v>0</v>
      </c>
      <c r="AN118" s="2487">
        <f t="shared" si="57"/>
        <v>0</v>
      </c>
      <c r="AO118" s="2487">
        <f t="shared" si="57"/>
        <v>0</v>
      </c>
      <c r="AP118" s="2488">
        <f t="shared" si="57"/>
        <v>0</v>
      </c>
      <c r="AQ118" s="2487">
        <f t="shared" si="57"/>
        <v>0</v>
      </c>
      <c r="AR118" s="2487">
        <f t="shared" si="57"/>
        <v>0</v>
      </c>
      <c r="AS118" s="2487">
        <f t="shared" si="57"/>
        <v>0</v>
      </c>
      <c r="AT118" s="2488">
        <f t="shared" si="57"/>
        <v>0</v>
      </c>
      <c r="AU118" s="2487">
        <f t="shared" si="57"/>
        <v>0</v>
      </c>
      <c r="AV118" s="2487">
        <f t="shared" si="57"/>
        <v>0</v>
      </c>
      <c r="AW118" s="2487">
        <f t="shared" si="57"/>
        <v>0</v>
      </c>
      <c r="AX118" s="2488">
        <f t="shared" si="57"/>
        <v>0</v>
      </c>
      <c r="AY118" s="2487">
        <f t="shared" si="57"/>
        <v>0</v>
      </c>
      <c r="AZ118" s="2487">
        <f t="shared" si="57"/>
        <v>0</v>
      </c>
      <c r="BA118" s="2487">
        <f t="shared" si="57"/>
        <v>0</v>
      </c>
      <c r="BB118" s="2488">
        <f t="shared" si="57"/>
        <v>0</v>
      </c>
      <c r="BC118" s="2487">
        <f t="shared" si="57"/>
        <v>0</v>
      </c>
      <c r="BD118" s="2487">
        <f t="shared" si="57"/>
        <v>0</v>
      </c>
      <c r="BE118" s="2487">
        <f t="shared" si="57"/>
        <v>0</v>
      </c>
      <c r="BF118" s="2488">
        <f t="shared" si="57"/>
        <v>0</v>
      </c>
      <c r="BG118" s="2487">
        <f t="shared" si="57"/>
        <v>0</v>
      </c>
      <c r="BH118" s="2487">
        <f t="shared" si="57"/>
        <v>0</v>
      </c>
      <c r="BI118" s="2487">
        <f t="shared" si="57"/>
        <v>0</v>
      </c>
      <c r="BJ118" s="2488">
        <f t="shared" si="57"/>
        <v>0</v>
      </c>
      <c r="BK118" s="2487">
        <f t="shared" si="57"/>
        <v>0</v>
      </c>
      <c r="BL118" s="2487">
        <f t="shared" si="57"/>
        <v>0</v>
      </c>
      <c r="BM118" s="2487">
        <f t="shared" si="57"/>
        <v>0</v>
      </c>
      <c r="BN118" s="2488">
        <f t="shared" si="57"/>
        <v>0</v>
      </c>
      <c r="BO118" s="2487">
        <f t="shared" si="57"/>
        <v>0</v>
      </c>
      <c r="BP118" s="2487">
        <f t="shared" ref="BP118:BS118" si="58">BP56</f>
        <v>0</v>
      </c>
      <c r="BQ118" s="2487">
        <f t="shared" si="58"/>
        <v>0</v>
      </c>
      <c r="BR118" s="2491">
        <f t="shared" si="58"/>
        <v>14</v>
      </c>
      <c r="BS118" s="2491">
        <f t="shared" si="58"/>
        <v>37</v>
      </c>
      <c r="BT118" s="2527">
        <f t="shared" ref="BT118:BT121" si="59">BR118/BS118</f>
        <v>0.3783783783783784</v>
      </c>
    </row>
    <row r="119" spans="1:72" x14ac:dyDescent="0.25">
      <c r="A119" s="2728"/>
      <c r="B119" s="2486" t="s">
        <v>692</v>
      </c>
      <c r="C119" s="2486">
        <f>C51+C57</f>
        <v>19</v>
      </c>
      <c r="D119" s="2487">
        <f t="shared" ref="D119:BO119" si="60">D51+D57</f>
        <v>4</v>
      </c>
      <c r="E119" s="2487">
        <f t="shared" si="60"/>
        <v>15</v>
      </c>
      <c r="F119" s="2488">
        <f t="shared" si="60"/>
        <v>0</v>
      </c>
      <c r="G119" s="2487">
        <f t="shared" si="60"/>
        <v>0</v>
      </c>
      <c r="H119" s="2487">
        <f t="shared" si="60"/>
        <v>0</v>
      </c>
      <c r="I119" s="2487">
        <f t="shared" si="60"/>
        <v>0</v>
      </c>
      <c r="J119" s="2488">
        <f t="shared" si="60"/>
        <v>1</v>
      </c>
      <c r="K119" s="2487">
        <f t="shared" si="60"/>
        <v>0</v>
      </c>
      <c r="L119" s="2487">
        <f t="shared" si="60"/>
        <v>1</v>
      </c>
      <c r="M119" s="2487">
        <f t="shared" si="60"/>
        <v>0</v>
      </c>
      <c r="N119" s="2488">
        <f t="shared" si="60"/>
        <v>0</v>
      </c>
      <c r="O119" s="2487">
        <f t="shared" si="60"/>
        <v>0</v>
      </c>
      <c r="P119" s="2487">
        <f t="shared" si="60"/>
        <v>0</v>
      </c>
      <c r="Q119" s="2487">
        <f t="shared" si="60"/>
        <v>0</v>
      </c>
      <c r="R119" s="2488">
        <f t="shared" si="60"/>
        <v>8</v>
      </c>
      <c r="S119" s="2487">
        <f t="shared" si="60"/>
        <v>2</v>
      </c>
      <c r="T119" s="2487">
        <f t="shared" si="60"/>
        <v>2</v>
      </c>
      <c r="U119" s="2487">
        <f t="shared" si="60"/>
        <v>4</v>
      </c>
      <c r="V119" s="2488">
        <f t="shared" si="60"/>
        <v>3</v>
      </c>
      <c r="W119" s="2487">
        <f t="shared" si="60"/>
        <v>2</v>
      </c>
      <c r="X119" s="2487">
        <f t="shared" si="60"/>
        <v>1</v>
      </c>
      <c r="Y119" s="2487">
        <f t="shared" si="60"/>
        <v>0</v>
      </c>
      <c r="Z119" s="2488">
        <f t="shared" si="60"/>
        <v>3</v>
      </c>
      <c r="AA119" s="2487">
        <f t="shared" si="60"/>
        <v>1</v>
      </c>
      <c r="AB119" s="2487">
        <f t="shared" si="60"/>
        <v>2</v>
      </c>
      <c r="AC119" s="2487">
        <f t="shared" si="60"/>
        <v>0</v>
      </c>
      <c r="AD119" s="2488">
        <f t="shared" si="60"/>
        <v>1</v>
      </c>
      <c r="AE119" s="2487">
        <f t="shared" si="60"/>
        <v>0</v>
      </c>
      <c r="AF119" s="2487">
        <f t="shared" si="60"/>
        <v>1</v>
      </c>
      <c r="AG119" s="2487">
        <f t="shared" si="60"/>
        <v>0</v>
      </c>
      <c r="AH119" s="2488">
        <f t="shared" si="60"/>
        <v>3</v>
      </c>
      <c r="AI119" s="2487">
        <f t="shared" si="60"/>
        <v>0</v>
      </c>
      <c r="AJ119" s="2487">
        <f t="shared" si="60"/>
        <v>1</v>
      </c>
      <c r="AK119" s="2487">
        <f t="shared" si="60"/>
        <v>2</v>
      </c>
      <c r="AL119" s="2488">
        <f t="shared" si="60"/>
        <v>0</v>
      </c>
      <c r="AM119" s="2487">
        <f t="shared" si="60"/>
        <v>0</v>
      </c>
      <c r="AN119" s="2487">
        <f t="shared" si="60"/>
        <v>0</v>
      </c>
      <c r="AO119" s="2487">
        <f t="shared" si="60"/>
        <v>0</v>
      </c>
      <c r="AP119" s="2488">
        <f t="shared" si="60"/>
        <v>0</v>
      </c>
      <c r="AQ119" s="2487">
        <f t="shared" si="60"/>
        <v>0</v>
      </c>
      <c r="AR119" s="2487">
        <f t="shared" si="60"/>
        <v>0</v>
      </c>
      <c r="AS119" s="2487">
        <f t="shared" si="60"/>
        <v>0</v>
      </c>
      <c r="AT119" s="2488">
        <f t="shared" si="60"/>
        <v>0</v>
      </c>
      <c r="AU119" s="2487">
        <f t="shared" si="60"/>
        <v>0</v>
      </c>
      <c r="AV119" s="2487">
        <f t="shared" si="60"/>
        <v>0</v>
      </c>
      <c r="AW119" s="2487">
        <f t="shared" si="60"/>
        <v>0</v>
      </c>
      <c r="AX119" s="2488">
        <f t="shared" si="60"/>
        <v>0</v>
      </c>
      <c r="AY119" s="2487">
        <f t="shared" si="60"/>
        <v>0</v>
      </c>
      <c r="AZ119" s="2487">
        <f t="shared" si="60"/>
        <v>0</v>
      </c>
      <c r="BA119" s="2487">
        <f t="shared" si="60"/>
        <v>0</v>
      </c>
      <c r="BB119" s="2488">
        <f t="shared" si="60"/>
        <v>0</v>
      </c>
      <c r="BC119" s="2487">
        <f t="shared" si="60"/>
        <v>0</v>
      </c>
      <c r="BD119" s="2487">
        <f t="shared" si="60"/>
        <v>0</v>
      </c>
      <c r="BE119" s="2487">
        <f t="shared" si="60"/>
        <v>0</v>
      </c>
      <c r="BF119" s="2488">
        <f t="shared" si="60"/>
        <v>0</v>
      </c>
      <c r="BG119" s="2487">
        <f t="shared" si="60"/>
        <v>0</v>
      </c>
      <c r="BH119" s="2487">
        <f t="shared" si="60"/>
        <v>0</v>
      </c>
      <c r="BI119" s="2487">
        <f t="shared" si="60"/>
        <v>0</v>
      </c>
      <c r="BJ119" s="2488">
        <f t="shared" si="60"/>
        <v>0</v>
      </c>
      <c r="BK119" s="2487">
        <f t="shared" si="60"/>
        <v>0</v>
      </c>
      <c r="BL119" s="2487">
        <f t="shared" si="60"/>
        <v>0</v>
      </c>
      <c r="BM119" s="2487">
        <f t="shared" si="60"/>
        <v>0</v>
      </c>
      <c r="BN119" s="2488">
        <f t="shared" si="60"/>
        <v>0</v>
      </c>
      <c r="BO119" s="2487">
        <f t="shared" si="60"/>
        <v>0</v>
      </c>
      <c r="BP119" s="2487">
        <f t="shared" ref="BP119:BS119" si="61">BP51+BP57</f>
        <v>0</v>
      </c>
      <c r="BQ119" s="2487">
        <f t="shared" si="61"/>
        <v>0</v>
      </c>
      <c r="BR119" s="2491">
        <f t="shared" si="61"/>
        <v>19</v>
      </c>
      <c r="BS119" s="2491">
        <f t="shared" si="61"/>
        <v>78</v>
      </c>
      <c r="BT119" s="2527">
        <f t="shared" si="59"/>
        <v>0.24358974358974358</v>
      </c>
    </row>
    <row r="120" spans="1:72" x14ac:dyDescent="0.25">
      <c r="A120" s="2728"/>
      <c r="B120" s="2486" t="s">
        <v>691</v>
      </c>
      <c r="C120" s="2486">
        <f>C58</f>
        <v>9</v>
      </c>
      <c r="D120" s="2487">
        <f t="shared" ref="D120:BO120" si="62">D58</f>
        <v>6</v>
      </c>
      <c r="E120" s="2487">
        <f t="shared" si="62"/>
        <v>3</v>
      </c>
      <c r="F120" s="2488">
        <f t="shared" si="62"/>
        <v>0</v>
      </c>
      <c r="G120" s="2487">
        <f t="shared" si="62"/>
        <v>0</v>
      </c>
      <c r="H120" s="2487">
        <f t="shared" si="62"/>
        <v>0</v>
      </c>
      <c r="I120" s="2487">
        <f t="shared" si="62"/>
        <v>0</v>
      </c>
      <c r="J120" s="2488">
        <f t="shared" si="62"/>
        <v>7</v>
      </c>
      <c r="K120" s="2487">
        <f t="shared" si="62"/>
        <v>3</v>
      </c>
      <c r="L120" s="2487">
        <f t="shared" si="62"/>
        <v>3</v>
      </c>
      <c r="M120" s="2487">
        <f t="shared" si="62"/>
        <v>1</v>
      </c>
      <c r="N120" s="2488">
        <f t="shared" si="62"/>
        <v>0</v>
      </c>
      <c r="O120" s="2487">
        <f t="shared" si="62"/>
        <v>0</v>
      </c>
      <c r="P120" s="2487">
        <f t="shared" si="62"/>
        <v>0</v>
      </c>
      <c r="Q120" s="2487">
        <f t="shared" si="62"/>
        <v>0</v>
      </c>
      <c r="R120" s="2488">
        <f t="shared" si="62"/>
        <v>0</v>
      </c>
      <c r="S120" s="2487">
        <f t="shared" si="62"/>
        <v>0</v>
      </c>
      <c r="T120" s="2487">
        <f t="shared" si="62"/>
        <v>0</v>
      </c>
      <c r="U120" s="2487">
        <f t="shared" si="62"/>
        <v>0</v>
      </c>
      <c r="V120" s="2488">
        <f t="shared" si="62"/>
        <v>2</v>
      </c>
      <c r="W120" s="2487">
        <f t="shared" si="62"/>
        <v>0</v>
      </c>
      <c r="X120" s="2487">
        <f t="shared" si="62"/>
        <v>1</v>
      </c>
      <c r="Y120" s="2487">
        <f t="shared" si="62"/>
        <v>1</v>
      </c>
      <c r="Z120" s="2488">
        <f t="shared" si="62"/>
        <v>0</v>
      </c>
      <c r="AA120" s="2487">
        <f t="shared" si="62"/>
        <v>0</v>
      </c>
      <c r="AB120" s="2487">
        <f t="shared" si="62"/>
        <v>0</v>
      </c>
      <c r="AC120" s="2487">
        <f t="shared" si="62"/>
        <v>0</v>
      </c>
      <c r="AD120" s="2488">
        <f t="shared" si="62"/>
        <v>0</v>
      </c>
      <c r="AE120" s="2487">
        <f t="shared" si="62"/>
        <v>0</v>
      </c>
      <c r="AF120" s="2487">
        <f t="shared" si="62"/>
        <v>0</v>
      </c>
      <c r="AG120" s="2487">
        <f t="shared" si="62"/>
        <v>0</v>
      </c>
      <c r="AH120" s="2488">
        <f t="shared" si="62"/>
        <v>0</v>
      </c>
      <c r="AI120" s="2487">
        <f t="shared" si="62"/>
        <v>0</v>
      </c>
      <c r="AJ120" s="2487">
        <f t="shared" si="62"/>
        <v>0</v>
      </c>
      <c r="AK120" s="2487">
        <f t="shared" si="62"/>
        <v>0</v>
      </c>
      <c r="AL120" s="2488">
        <f t="shared" si="62"/>
        <v>0</v>
      </c>
      <c r="AM120" s="2487">
        <f t="shared" si="62"/>
        <v>0</v>
      </c>
      <c r="AN120" s="2487">
        <f t="shared" si="62"/>
        <v>0</v>
      </c>
      <c r="AO120" s="2487">
        <f t="shared" si="62"/>
        <v>0</v>
      </c>
      <c r="AP120" s="2488">
        <f t="shared" si="62"/>
        <v>0</v>
      </c>
      <c r="AQ120" s="2487">
        <f t="shared" si="62"/>
        <v>0</v>
      </c>
      <c r="AR120" s="2487">
        <f t="shared" si="62"/>
        <v>0</v>
      </c>
      <c r="AS120" s="2487">
        <f t="shared" si="62"/>
        <v>0</v>
      </c>
      <c r="AT120" s="2488">
        <f t="shared" si="62"/>
        <v>0</v>
      </c>
      <c r="AU120" s="2487">
        <f t="shared" si="62"/>
        <v>0</v>
      </c>
      <c r="AV120" s="2487">
        <f t="shared" si="62"/>
        <v>0</v>
      </c>
      <c r="AW120" s="2487">
        <f t="shared" si="62"/>
        <v>0</v>
      </c>
      <c r="AX120" s="2488">
        <f t="shared" si="62"/>
        <v>0</v>
      </c>
      <c r="AY120" s="2487">
        <f t="shared" si="62"/>
        <v>0</v>
      </c>
      <c r="AZ120" s="2487">
        <f t="shared" si="62"/>
        <v>0</v>
      </c>
      <c r="BA120" s="2487">
        <f t="shared" si="62"/>
        <v>0</v>
      </c>
      <c r="BB120" s="2488">
        <f t="shared" si="62"/>
        <v>0</v>
      </c>
      <c r="BC120" s="2487">
        <f t="shared" si="62"/>
        <v>0</v>
      </c>
      <c r="BD120" s="2487">
        <f t="shared" si="62"/>
        <v>0</v>
      </c>
      <c r="BE120" s="2487">
        <f t="shared" si="62"/>
        <v>0</v>
      </c>
      <c r="BF120" s="2488">
        <f t="shared" si="62"/>
        <v>0</v>
      </c>
      <c r="BG120" s="2487">
        <f t="shared" si="62"/>
        <v>0</v>
      </c>
      <c r="BH120" s="2487">
        <f t="shared" si="62"/>
        <v>0</v>
      </c>
      <c r="BI120" s="2487">
        <f t="shared" si="62"/>
        <v>0</v>
      </c>
      <c r="BJ120" s="2488">
        <f t="shared" si="62"/>
        <v>0</v>
      </c>
      <c r="BK120" s="2487">
        <f t="shared" si="62"/>
        <v>0</v>
      </c>
      <c r="BL120" s="2487">
        <f t="shared" si="62"/>
        <v>0</v>
      </c>
      <c r="BM120" s="2487">
        <f t="shared" si="62"/>
        <v>0</v>
      </c>
      <c r="BN120" s="2488">
        <f t="shared" si="62"/>
        <v>0</v>
      </c>
      <c r="BO120" s="2487">
        <f t="shared" si="62"/>
        <v>0</v>
      </c>
      <c r="BP120" s="2487">
        <f t="shared" ref="BP120:BS120" si="63">BP58</f>
        <v>0</v>
      </c>
      <c r="BQ120" s="2487">
        <f t="shared" si="63"/>
        <v>0</v>
      </c>
      <c r="BR120" s="2491">
        <f t="shared" si="63"/>
        <v>9</v>
      </c>
      <c r="BS120" s="2491">
        <f t="shared" si="63"/>
        <v>18</v>
      </c>
      <c r="BT120" s="2527">
        <f t="shared" si="59"/>
        <v>0.5</v>
      </c>
    </row>
    <row r="121" spans="1:72" x14ac:dyDescent="0.25">
      <c r="A121" s="2732" t="s">
        <v>579</v>
      </c>
      <c r="B121" s="2733"/>
      <c r="C121" s="2491">
        <f>C52+C59</f>
        <v>54</v>
      </c>
      <c r="D121" s="2494">
        <f t="shared" ref="D121:BO121" si="64">D52+D59</f>
        <v>22</v>
      </c>
      <c r="E121" s="2494">
        <f t="shared" si="64"/>
        <v>32</v>
      </c>
      <c r="F121" s="2491">
        <f t="shared" si="64"/>
        <v>0</v>
      </c>
      <c r="G121" s="2494">
        <f t="shared" si="64"/>
        <v>0</v>
      </c>
      <c r="H121" s="2494">
        <f t="shared" si="64"/>
        <v>0</v>
      </c>
      <c r="I121" s="2494">
        <f t="shared" si="64"/>
        <v>0</v>
      </c>
      <c r="J121" s="2491">
        <f t="shared" si="64"/>
        <v>11</v>
      </c>
      <c r="K121" s="2494">
        <f t="shared" si="64"/>
        <v>6</v>
      </c>
      <c r="L121" s="2494">
        <f t="shared" si="64"/>
        <v>4</v>
      </c>
      <c r="M121" s="2494">
        <f t="shared" si="64"/>
        <v>1</v>
      </c>
      <c r="N121" s="2491">
        <f t="shared" si="64"/>
        <v>2</v>
      </c>
      <c r="O121" s="2494">
        <f t="shared" si="64"/>
        <v>0</v>
      </c>
      <c r="P121" s="2494">
        <f t="shared" si="64"/>
        <v>0</v>
      </c>
      <c r="Q121" s="2494">
        <f t="shared" si="64"/>
        <v>0</v>
      </c>
      <c r="R121" s="2491">
        <f t="shared" si="64"/>
        <v>16</v>
      </c>
      <c r="S121" s="2494">
        <f t="shared" si="64"/>
        <v>8</v>
      </c>
      <c r="T121" s="2494">
        <f t="shared" si="64"/>
        <v>0</v>
      </c>
      <c r="U121" s="2494">
        <f t="shared" si="64"/>
        <v>0</v>
      </c>
      <c r="V121" s="2491">
        <f t="shared" si="64"/>
        <v>14</v>
      </c>
      <c r="W121" s="2494">
        <f t="shared" si="64"/>
        <v>4</v>
      </c>
      <c r="X121" s="2494">
        <f t="shared" si="64"/>
        <v>0</v>
      </c>
      <c r="Y121" s="2494">
        <f t="shared" si="64"/>
        <v>0</v>
      </c>
      <c r="Z121" s="2491">
        <f t="shared" si="64"/>
        <v>4</v>
      </c>
      <c r="AA121" s="2494">
        <f t="shared" si="64"/>
        <v>1</v>
      </c>
      <c r="AB121" s="2494">
        <f t="shared" si="64"/>
        <v>2</v>
      </c>
      <c r="AC121" s="2494">
        <f t="shared" si="64"/>
        <v>1</v>
      </c>
      <c r="AD121" s="2491">
        <f t="shared" si="64"/>
        <v>4</v>
      </c>
      <c r="AE121" s="2494">
        <f t="shared" si="64"/>
        <v>0</v>
      </c>
      <c r="AF121" s="2494">
        <f t="shared" si="64"/>
        <v>4</v>
      </c>
      <c r="AG121" s="2494">
        <f t="shared" si="64"/>
        <v>0</v>
      </c>
      <c r="AH121" s="2491">
        <f t="shared" si="64"/>
        <v>3</v>
      </c>
      <c r="AI121" s="2494">
        <f t="shared" si="64"/>
        <v>0</v>
      </c>
      <c r="AJ121" s="2494">
        <f t="shared" si="64"/>
        <v>1</v>
      </c>
      <c r="AK121" s="2494">
        <f t="shared" si="64"/>
        <v>2</v>
      </c>
      <c r="AL121" s="2491">
        <f t="shared" si="64"/>
        <v>0</v>
      </c>
      <c r="AM121" s="2494">
        <f t="shared" si="64"/>
        <v>0</v>
      </c>
      <c r="AN121" s="2494">
        <f t="shared" si="64"/>
        <v>0</v>
      </c>
      <c r="AO121" s="2494">
        <f t="shared" si="64"/>
        <v>0</v>
      </c>
      <c r="AP121" s="2491">
        <f t="shared" si="64"/>
        <v>0</v>
      </c>
      <c r="AQ121" s="2494">
        <f t="shared" si="64"/>
        <v>0</v>
      </c>
      <c r="AR121" s="2494">
        <f t="shared" si="64"/>
        <v>0</v>
      </c>
      <c r="AS121" s="2494">
        <f t="shared" si="64"/>
        <v>0</v>
      </c>
      <c r="AT121" s="2491">
        <f t="shared" si="64"/>
        <v>0</v>
      </c>
      <c r="AU121" s="2494">
        <f t="shared" si="64"/>
        <v>0</v>
      </c>
      <c r="AV121" s="2494">
        <f t="shared" si="64"/>
        <v>0</v>
      </c>
      <c r="AW121" s="2494">
        <f t="shared" si="64"/>
        <v>0</v>
      </c>
      <c r="AX121" s="2491">
        <f t="shared" si="64"/>
        <v>0</v>
      </c>
      <c r="AY121" s="2494">
        <f t="shared" si="64"/>
        <v>0</v>
      </c>
      <c r="AZ121" s="2494">
        <f t="shared" si="64"/>
        <v>0</v>
      </c>
      <c r="BA121" s="2494">
        <f t="shared" si="64"/>
        <v>0</v>
      </c>
      <c r="BB121" s="2491">
        <f t="shared" si="64"/>
        <v>0</v>
      </c>
      <c r="BC121" s="2494">
        <f t="shared" si="64"/>
        <v>0</v>
      </c>
      <c r="BD121" s="2494">
        <f t="shared" si="64"/>
        <v>0</v>
      </c>
      <c r="BE121" s="2494">
        <f t="shared" si="64"/>
        <v>0</v>
      </c>
      <c r="BF121" s="2491">
        <f t="shared" si="64"/>
        <v>0</v>
      </c>
      <c r="BG121" s="2494">
        <f t="shared" si="64"/>
        <v>0</v>
      </c>
      <c r="BH121" s="2494">
        <f t="shared" si="64"/>
        <v>0</v>
      </c>
      <c r="BI121" s="2494">
        <f t="shared" si="64"/>
        <v>0</v>
      </c>
      <c r="BJ121" s="2491">
        <f t="shared" si="64"/>
        <v>0</v>
      </c>
      <c r="BK121" s="2494">
        <f t="shared" si="64"/>
        <v>0</v>
      </c>
      <c r="BL121" s="2494">
        <f t="shared" si="64"/>
        <v>0</v>
      </c>
      <c r="BM121" s="2494">
        <f t="shared" si="64"/>
        <v>0</v>
      </c>
      <c r="BN121" s="2491">
        <f t="shared" si="64"/>
        <v>0</v>
      </c>
      <c r="BO121" s="2494">
        <f t="shared" si="64"/>
        <v>0</v>
      </c>
      <c r="BP121" s="2494">
        <f t="shared" ref="BP121:BS121" si="65">BP52+BP59</f>
        <v>0</v>
      </c>
      <c r="BQ121" s="2494">
        <f t="shared" si="65"/>
        <v>0</v>
      </c>
      <c r="BR121" s="2491">
        <f t="shared" si="65"/>
        <v>54</v>
      </c>
      <c r="BS121" s="2491">
        <f t="shared" si="65"/>
        <v>201</v>
      </c>
      <c r="BT121" s="2528">
        <f t="shared" si="59"/>
        <v>0.26865671641791045</v>
      </c>
    </row>
    <row r="122" spans="1:72" x14ac:dyDescent="0.25">
      <c r="A122" s="2529" t="s">
        <v>2368</v>
      </c>
      <c r="B122" s="2529" t="s">
        <v>35</v>
      </c>
      <c r="C122" s="2529" t="s">
        <v>1875</v>
      </c>
      <c r="D122" s="2529" t="s">
        <v>1186</v>
      </c>
      <c r="E122" s="2529" t="s">
        <v>277</v>
      </c>
      <c r="F122" s="2483" t="s">
        <v>6044</v>
      </c>
      <c r="G122" s="2483" t="s">
        <v>2358</v>
      </c>
      <c r="H122" s="2483" t="s">
        <v>2359</v>
      </c>
      <c r="I122" s="2483" t="s">
        <v>2360</v>
      </c>
      <c r="J122" s="2529" t="s">
        <v>1876</v>
      </c>
      <c r="K122" s="2529" t="s">
        <v>2358</v>
      </c>
      <c r="L122" s="2529" t="s">
        <v>2359</v>
      </c>
      <c r="M122" s="2529" t="s">
        <v>2360</v>
      </c>
      <c r="N122" s="2529" t="s">
        <v>1877</v>
      </c>
      <c r="O122" s="2529" t="s">
        <v>2358</v>
      </c>
      <c r="P122" s="2529" t="s">
        <v>2359</v>
      </c>
      <c r="Q122" s="2529" t="s">
        <v>2360</v>
      </c>
      <c r="R122" s="2529" t="s">
        <v>1878</v>
      </c>
      <c r="S122" s="2529" t="s">
        <v>2358</v>
      </c>
      <c r="T122" s="2529" t="s">
        <v>2359</v>
      </c>
      <c r="U122" s="2529" t="s">
        <v>2360</v>
      </c>
      <c r="V122" s="2529" t="s">
        <v>1879</v>
      </c>
      <c r="W122" s="2529" t="s">
        <v>2358</v>
      </c>
      <c r="X122" s="2529" t="s">
        <v>2359</v>
      </c>
      <c r="Y122" s="2529" t="s">
        <v>2360</v>
      </c>
      <c r="Z122" s="2529" t="s">
        <v>1880</v>
      </c>
      <c r="AA122" s="2529" t="s">
        <v>2358</v>
      </c>
      <c r="AB122" s="2529" t="s">
        <v>2359</v>
      </c>
      <c r="AC122" s="2529" t="s">
        <v>2360</v>
      </c>
      <c r="AD122" s="2529" t="s">
        <v>1881</v>
      </c>
      <c r="AE122" s="2529" t="s">
        <v>2358</v>
      </c>
      <c r="AF122" s="2529" t="s">
        <v>2359</v>
      </c>
      <c r="AG122" s="2529" t="s">
        <v>2360</v>
      </c>
      <c r="AH122" s="2529" t="s">
        <v>1882</v>
      </c>
      <c r="AI122" s="2529" t="s">
        <v>2358</v>
      </c>
      <c r="AJ122" s="2529" t="s">
        <v>2359</v>
      </c>
      <c r="AK122" s="2529" t="s">
        <v>2360</v>
      </c>
      <c r="AL122" s="2529" t="s">
        <v>1883</v>
      </c>
      <c r="AM122" s="2529" t="s">
        <v>2358</v>
      </c>
      <c r="AN122" s="2529" t="s">
        <v>2359</v>
      </c>
      <c r="AO122" s="2529" t="s">
        <v>2360</v>
      </c>
      <c r="AP122" s="2529" t="s">
        <v>1884</v>
      </c>
      <c r="AQ122" s="2529" t="s">
        <v>2358</v>
      </c>
      <c r="AR122" s="2529" t="s">
        <v>2359</v>
      </c>
      <c r="AS122" s="2529" t="s">
        <v>2360</v>
      </c>
      <c r="AT122" s="2482" t="s">
        <v>3459</v>
      </c>
      <c r="AU122" s="2482" t="s">
        <v>2358</v>
      </c>
      <c r="AV122" s="2482" t="s">
        <v>2359</v>
      </c>
      <c r="AW122" s="2482" t="s">
        <v>2360</v>
      </c>
      <c r="AX122" s="2482" t="s">
        <v>3458</v>
      </c>
      <c r="AY122" s="2482" t="s">
        <v>2358</v>
      </c>
      <c r="AZ122" s="2482" t="s">
        <v>2359</v>
      </c>
      <c r="BA122" s="2482" t="s">
        <v>2360</v>
      </c>
      <c r="BB122" s="2482" t="s">
        <v>3457</v>
      </c>
      <c r="BC122" s="2482" t="s">
        <v>2358</v>
      </c>
      <c r="BD122" s="2482" t="s">
        <v>2359</v>
      </c>
      <c r="BE122" s="2482" t="s">
        <v>2360</v>
      </c>
      <c r="BF122" s="2482" t="s">
        <v>3456</v>
      </c>
      <c r="BG122" s="2482" t="s">
        <v>2358</v>
      </c>
      <c r="BH122" s="2482" t="s">
        <v>2359</v>
      </c>
      <c r="BI122" s="2482" t="s">
        <v>2360</v>
      </c>
      <c r="BJ122" s="2482" t="s">
        <v>6045</v>
      </c>
      <c r="BK122" s="2482" t="s">
        <v>2358</v>
      </c>
      <c r="BL122" s="2482" t="s">
        <v>2359</v>
      </c>
      <c r="BM122" s="2482" t="s">
        <v>2360</v>
      </c>
      <c r="BN122" s="2482" t="s">
        <v>6046</v>
      </c>
      <c r="BO122" s="2482" t="s">
        <v>2358</v>
      </c>
      <c r="BP122" s="2482" t="s">
        <v>2359</v>
      </c>
      <c r="BQ122" s="2482" t="s">
        <v>2360</v>
      </c>
      <c r="BR122" s="2500" t="s">
        <v>2361</v>
      </c>
      <c r="BS122" s="2500" t="s">
        <v>2362</v>
      </c>
      <c r="BT122" s="2530" t="s">
        <v>1885</v>
      </c>
    </row>
    <row r="123" spans="1:72" x14ac:dyDescent="0.25">
      <c r="A123" s="2729">
        <v>2016</v>
      </c>
      <c r="B123" s="2510" t="s">
        <v>690</v>
      </c>
      <c r="C123" s="2486">
        <f>C62+C68</f>
        <v>8</v>
      </c>
      <c r="D123" s="2487">
        <f t="shared" ref="D123:BO123" si="66">D62+D68</f>
        <v>6</v>
      </c>
      <c r="E123" s="2487">
        <f t="shared" si="66"/>
        <v>2</v>
      </c>
      <c r="F123" s="2488">
        <f t="shared" si="66"/>
        <v>0</v>
      </c>
      <c r="G123" s="2487">
        <f t="shared" si="66"/>
        <v>0</v>
      </c>
      <c r="H123" s="2487">
        <f t="shared" si="66"/>
        <v>0</v>
      </c>
      <c r="I123" s="2487">
        <f t="shared" si="66"/>
        <v>0</v>
      </c>
      <c r="J123" s="2488">
        <f t="shared" si="66"/>
        <v>3</v>
      </c>
      <c r="K123" s="2487">
        <f t="shared" si="66"/>
        <v>1</v>
      </c>
      <c r="L123" s="2487">
        <f t="shared" si="66"/>
        <v>2</v>
      </c>
      <c r="M123" s="2487">
        <f t="shared" si="66"/>
        <v>0</v>
      </c>
      <c r="N123" s="2488">
        <f t="shared" si="66"/>
        <v>3</v>
      </c>
      <c r="O123" s="2487">
        <f t="shared" si="66"/>
        <v>1</v>
      </c>
      <c r="P123" s="2487">
        <f t="shared" si="66"/>
        <v>1</v>
      </c>
      <c r="Q123" s="2487">
        <f t="shared" si="66"/>
        <v>1</v>
      </c>
      <c r="R123" s="2488">
        <f t="shared" si="66"/>
        <v>2</v>
      </c>
      <c r="S123" s="2487">
        <f t="shared" si="66"/>
        <v>0</v>
      </c>
      <c r="T123" s="2487">
        <f t="shared" si="66"/>
        <v>2</v>
      </c>
      <c r="U123" s="2487">
        <f t="shared" si="66"/>
        <v>0</v>
      </c>
      <c r="V123" s="2488">
        <f t="shared" si="66"/>
        <v>0</v>
      </c>
      <c r="W123" s="2487">
        <f t="shared" si="66"/>
        <v>0</v>
      </c>
      <c r="X123" s="2487">
        <f t="shared" si="66"/>
        <v>0</v>
      </c>
      <c r="Y123" s="2487">
        <f t="shared" si="66"/>
        <v>0</v>
      </c>
      <c r="Z123" s="2488">
        <f t="shared" si="66"/>
        <v>0</v>
      </c>
      <c r="AA123" s="2487">
        <f t="shared" si="66"/>
        <v>0</v>
      </c>
      <c r="AB123" s="2487">
        <f t="shared" si="66"/>
        <v>0</v>
      </c>
      <c r="AC123" s="2487">
        <f t="shared" si="66"/>
        <v>0</v>
      </c>
      <c r="AD123" s="2488">
        <f t="shared" si="66"/>
        <v>0</v>
      </c>
      <c r="AE123" s="2487">
        <f t="shared" si="66"/>
        <v>0</v>
      </c>
      <c r="AF123" s="2487">
        <f t="shared" si="66"/>
        <v>0</v>
      </c>
      <c r="AG123" s="2487">
        <f t="shared" si="66"/>
        <v>0</v>
      </c>
      <c r="AH123" s="2488">
        <f t="shared" si="66"/>
        <v>0</v>
      </c>
      <c r="AI123" s="2487">
        <f t="shared" si="66"/>
        <v>0</v>
      </c>
      <c r="AJ123" s="2487">
        <f t="shared" si="66"/>
        <v>0</v>
      </c>
      <c r="AK123" s="2487">
        <f t="shared" si="66"/>
        <v>0</v>
      </c>
      <c r="AL123" s="2488">
        <f t="shared" si="66"/>
        <v>0</v>
      </c>
      <c r="AM123" s="2487">
        <f t="shared" si="66"/>
        <v>0</v>
      </c>
      <c r="AN123" s="2487">
        <f t="shared" si="66"/>
        <v>0</v>
      </c>
      <c r="AO123" s="2487">
        <f t="shared" si="66"/>
        <v>0</v>
      </c>
      <c r="AP123" s="2488">
        <f t="shared" si="66"/>
        <v>0</v>
      </c>
      <c r="AQ123" s="2487">
        <f t="shared" si="66"/>
        <v>0</v>
      </c>
      <c r="AR123" s="2487">
        <f t="shared" si="66"/>
        <v>0</v>
      </c>
      <c r="AS123" s="2487">
        <f t="shared" si="66"/>
        <v>0</v>
      </c>
      <c r="AT123" s="2488">
        <f t="shared" si="66"/>
        <v>0</v>
      </c>
      <c r="AU123" s="2487">
        <f t="shared" si="66"/>
        <v>0</v>
      </c>
      <c r="AV123" s="2487">
        <f t="shared" si="66"/>
        <v>0</v>
      </c>
      <c r="AW123" s="2487">
        <f t="shared" si="66"/>
        <v>0</v>
      </c>
      <c r="AX123" s="2488">
        <f t="shared" si="66"/>
        <v>0</v>
      </c>
      <c r="AY123" s="2487">
        <f t="shared" si="66"/>
        <v>0</v>
      </c>
      <c r="AZ123" s="2487">
        <f t="shared" si="66"/>
        <v>0</v>
      </c>
      <c r="BA123" s="2487">
        <f t="shared" si="66"/>
        <v>0</v>
      </c>
      <c r="BB123" s="2488">
        <f t="shared" si="66"/>
        <v>0</v>
      </c>
      <c r="BC123" s="2487">
        <f t="shared" si="66"/>
        <v>0</v>
      </c>
      <c r="BD123" s="2487">
        <f t="shared" si="66"/>
        <v>0</v>
      </c>
      <c r="BE123" s="2487">
        <f t="shared" si="66"/>
        <v>0</v>
      </c>
      <c r="BF123" s="2488">
        <f t="shared" si="66"/>
        <v>0</v>
      </c>
      <c r="BG123" s="2487">
        <f t="shared" si="66"/>
        <v>0</v>
      </c>
      <c r="BH123" s="2487">
        <f t="shared" si="66"/>
        <v>0</v>
      </c>
      <c r="BI123" s="2487">
        <f t="shared" si="66"/>
        <v>0</v>
      </c>
      <c r="BJ123" s="2488">
        <f t="shared" si="66"/>
        <v>0</v>
      </c>
      <c r="BK123" s="2487">
        <f t="shared" si="66"/>
        <v>0</v>
      </c>
      <c r="BL123" s="2487">
        <f t="shared" si="66"/>
        <v>0</v>
      </c>
      <c r="BM123" s="2487">
        <f t="shared" si="66"/>
        <v>0</v>
      </c>
      <c r="BN123" s="2488">
        <f t="shared" si="66"/>
        <v>0</v>
      </c>
      <c r="BO123" s="2487">
        <f t="shared" si="66"/>
        <v>0</v>
      </c>
      <c r="BP123" s="2487">
        <f t="shared" ref="BP123:BS123" si="67">BP62+BP68</f>
        <v>0</v>
      </c>
      <c r="BQ123" s="2487">
        <f t="shared" si="67"/>
        <v>0</v>
      </c>
      <c r="BR123" s="2491">
        <f t="shared" si="67"/>
        <v>8</v>
      </c>
      <c r="BS123" s="2491">
        <f t="shared" si="67"/>
        <v>52</v>
      </c>
      <c r="BT123" s="2527">
        <f>BR123/BS123</f>
        <v>0.15384615384615385</v>
      </c>
    </row>
    <row r="124" spans="1:72" x14ac:dyDescent="0.25">
      <c r="A124" s="2730"/>
      <c r="B124" s="2510" t="s">
        <v>692</v>
      </c>
      <c r="C124" s="2486">
        <f>C64+C69</f>
        <v>18</v>
      </c>
      <c r="D124" s="2487">
        <f t="shared" ref="D124:BO124" si="68">D64+D69</f>
        <v>4</v>
      </c>
      <c r="E124" s="2487">
        <f t="shared" si="68"/>
        <v>14</v>
      </c>
      <c r="F124" s="2488">
        <f t="shared" si="68"/>
        <v>0</v>
      </c>
      <c r="G124" s="2487">
        <f t="shared" si="68"/>
        <v>0</v>
      </c>
      <c r="H124" s="2487">
        <f t="shared" si="68"/>
        <v>0</v>
      </c>
      <c r="I124" s="2487">
        <f t="shared" si="68"/>
        <v>0</v>
      </c>
      <c r="J124" s="2488">
        <f t="shared" si="68"/>
        <v>2</v>
      </c>
      <c r="K124" s="2487">
        <f t="shared" si="68"/>
        <v>2</v>
      </c>
      <c r="L124" s="2487">
        <f t="shared" si="68"/>
        <v>0</v>
      </c>
      <c r="M124" s="2487">
        <f t="shared" si="68"/>
        <v>0</v>
      </c>
      <c r="N124" s="2488">
        <f t="shared" si="68"/>
        <v>6</v>
      </c>
      <c r="O124" s="2487">
        <f t="shared" si="68"/>
        <v>0</v>
      </c>
      <c r="P124" s="2487">
        <f t="shared" si="68"/>
        <v>6</v>
      </c>
      <c r="Q124" s="2487">
        <f t="shared" si="68"/>
        <v>0</v>
      </c>
      <c r="R124" s="2488">
        <f t="shared" si="68"/>
        <v>4</v>
      </c>
      <c r="S124" s="2487">
        <f t="shared" si="68"/>
        <v>0</v>
      </c>
      <c r="T124" s="2487">
        <f t="shared" si="68"/>
        <v>3</v>
      </c>
      <c r="U124" s="2487">
        <f t="shared" si="68"/>
        <v>1</v>
      </c>
      <c r="V124" s="2488">
        <f t="shared" si="68"/>
        <v>4</v>
      </c>
      <c r="W124" s="2487">
        <f t="shared" si="68"/>
        <v>0</v>
      </c>
      <c r="X124" s="2487">
        <f t="shared" si="68"/>
        <v>2</v>
      </c>
      <c r="Y124" s="2487">
        <f t="shared" si="68"/>
        <v>2</v>
      </c>
      <c r="Z124" s="2488">
        <f t="shared" si="68"/>
        <v>2</v>
      </c>
      <c r="AA124" s="2487">
        <f t="shared" si="68"/>
        <v>0</v>
      </c>
      <c r="AB124" s="2487">
        <f t="shared" si="68"/>
        <v>0</v>
      </c>
      <c r="AC124" s="2487">
        <f t="shared" si="68"/>
        <v>2</v>
      </c>
      <c r="AD124" s="2488">
        <f t="shared" si="68"/>
        <v>0</v>
      </c>
      <c r="AE124" s="2487">
        <f t="shared" si="68"/>
        <v>0</v>
      </c>
      <c r="AF124" s="2487">
        <f t="shared" si="68"/>
        <v>0</v>
      </c>
      <c r="AG124" s="2487">
        <f t="shared" si="68"/>
        <v>0</v>
      </c>
      <c r="AH124" s="2488">
        <f t="shared" si="68"/>
        <v>0</v>
      </c>
      <c r="AI124" s="2487">
        <f t="shared" si="68"/>
        <v>0</v>
      </c>
      <c r="AJ124" s="2487">
        <f t="shared" si="68"/>
        <v>0</v>
      </c>
      <c r="AK124" s="2487">
        <f t="shared" si="68"/>
        <v>0</v>
      </c>
      <c r="AL124" s="2488">
        <f t="shared" si="68"/>
        <v>0</v>
      </c>
      <c r="AM124" s="2487">
        <f t="shared" si="68"/>
        <v>0</v>
      </c>
      <c r="AN124" s="2487">
        <f t="shared" si="68"/>
        <v>0</v>
      </c>
      <c r="AO124" s="2487">
        <f t="shared" si="68"/>
        <v>0</v>
      </c>
      <c r="AP124" s="2488">
        <f t="shared" si="68"/>
        <v>0</v>
      </c>
      <c r="AQ124" s="2487">
        <f t="shared" si="68"/>
        <v>0</v>
      </c>
      <c r="AR124" s="2487">
        <f t="shared" si="68"/>
        <v>0</v>
      </c>
      <c r="AS124" s="2487">
        <f t="shared" si="68"/>
        <v>0</v>
      </c>
      <c r="AT124" s="2488">
        <f t="shared" si="68"/>
        <v>0</v>
      </c>
      <c r="AU124" s="2487">
        <f t="shared" si="68"/>
        <v>0</v>
      </c>
      <c r="AV124" s="2487">
        <f t="shared" si="68"/>
        <v>0</v>
      </c>
      <c r="AW124" s="2487">
        <f t="shared" si="68"/>
        <v>0</v>
      </c>
      <c r="AX124" s="2488">
        <f t="shared" si="68"/>
        <v>0</v>
      </c>
      <c r="AY124" s="2487">
        <f t="shared" si="68"/>
        <v>0</v>
      </c>
      <c r="AZ124" s="2487">
        <f t="shared" si="68"/>
        <v>0</v>
      </c>
      <c r="BA124" s="2487">
        <f t="shared" si="68"/>
        <v>0</v>
      </c>
      <c r="BB124" s="2488">
        <f t="shared" si="68"/>
        <v>0</v>
      </c>
      <c r="BC124" s="2487">
        <f t="shared" si="68"/>
        <v>0</v>
      </c>
      <c r="BD124" s="2487">
        <f t="shared" si="68"/>
        <v>0</v>
      </c>
      <c r="BE124" s="2487">
        <f t="shared" si="68"/>
        <v>0</v>
      </c>
      <c r="BF124" s="2488">
        <f t="shared" si="68"/>
        <v>0</v>
      </c>
      <c r="BG124" s="2487">
        <f t="shared" si="68"/>
        <v>0</v>
      </c>
      <c r="BH124" s="2487">
        <f t="shared" si="68"/>
        <v>0</v>
      </c>
      <c r="BI124" s="2487">
        <f t="shared" si="68"/>
        <v>0</v>
      </c>
      <c r="BJ124" s="2488">
        <f t="shared" si="68"/>
        <v>0</v>
      </c>
      <c r="BK124" s="2487">
        <f t="shared" si="68"/>
        <v>0</v>
      </c>
      <c r="BL124" s="2487">
        <f t="shared" si="68"/>
        <v>0</v>
      </c>
      <c r="BM124" s="2487">
        <f t="shared" si="68"/>
        <v>0</v>
      </c>
      <c r="BN124" s="2488">
        <f t="shared" si="68"/>
        <v>0</v>
      </c>
      <c r="BO124" s="2487">
        <f t="shared" si="68"/>
        <v>0</v>
      </c>
      <c r="BP124" s="2487">
        <f t="shared" ref="BP124:BS124" si="69">BP64+BP69</f>
        <v>0</v>
      </c>
      <c r="BQ124" s="2487">
        <f t="shared" si="69"/>
        <v>0</v>
      </c>
      <c r="BR124" s="2491">
        <f t="shared" si="69"/>
        <v>18</v>
      </c>
      <c r="BS124" s="2491">
        <f t="shared" si="69"/>
        <v>81</v>
      </c>
      <c r="BT124" s="2527">
        <f t="shared" ref="BT124:BT127" si="70">BR124/BS124</f>
        <v>0.22222222222222221</v>
      </c>
    </row>
    <row r="125" spans="1:72" x14ac:dyDescent="0.25">
      <c r="A125" s="2730"/>
      <c r="B125" s="2486" t="s">
        <v>225</v>
      </c>
      <c r="C125" s="2486">
        <f>C63+C70</f>
        <v>27</v>
      </c>
      <c r="D125" s="2487">
        <f t="shared" ref="D125:BO125" si="71">D63+D70</f>
        <v>9</v>
      </c>
      <c r="E125" s="2487">
        <f t="shared" si="71"/>
        <v>18</v>
      </c>
      <c r="F125" s="2488">
        <f t="shared" si="71"/>
        <v>0</v>
      </c>
      <c r="G125" s="2487">
        <f t="shared" si="71"/>
        <v>0</v>
      </c>
      <c r="H125" s="2487">
        <f t="shared" si="71"/>
        <v>0</v>
      </c>
      <c r="I125" s="2487">
        <f t="shared" si="71"/>
        <v>0</v>
      </c>
      <c r="J125" s="2488">
        <f t="shared" si="71"/>
        <v>10</v>
      </c>
      <c r="K125" s="2487">
        <f t="shared" si="71"/>
        <v>4</v>
      </c>
      <c r="L125" s="2487">
        <f t="shared" si="71"/>
        <v>6</v>
      </c>
      <c r="M125" s="2487">
        <f t="shared" si="71"/>
        <v>0</v>
      </c>
      <c r="N125" s="2488">
        <f t="shared" si="71"/>
        <v>4</v>
      </c>
      <c r="O125" s="2487">
        <f t="shared" si="71"/>
        <v>0</v>
      </c>
      <c r="P125" s="2487">
        <f t="shared" si="71"/>
        <v>2</v>
      </c>
      <c r="Q125" s="2487">
        <f t="shared" si="71"/>
        <v>2</v>
      </c>
      <c r="R125" s="2488">
        <f t="shared" si="71"/>
        <v>8</v>
      </c>
      <c r="S125" s="2487">
        <f t="shared" si="71"/>
        <v>0</v>
      </c>
      <c r="T125" s="2487">
        <f t="shared" si="71"/>
        <v>8</v>
      </c>
      <c r="U125" s="2487">
        <f t="shared" si="71"/>
        <v>0</v>
      </c>
      <c r="V125" s="2488">
        <f t="shared" si="71"/>
        <v>4</v>
      </c>
      <c r="W125" s="2487">
        <f t="shared" si="71"/>
        <v>0</v>
      </c>
      <c r="X125" s="2487">
        <f t="shared" si="71"/>
        <v>3</v>
      </c>
      <c r="Y125" s="2487">
        <f t="shared" si="71"/>
        <v>1</v>
      </c>
      <c r="Z125" s="2488">
        <f t="shared" si="71"/>
        <v>1</v>
      </c>
      <c r="AA125" s="2487">
        <f t="shared" si="71"/>
        <v>0</v>
      </c>
      <c r="AB125" s="2487">
        <f t="shared" si="71"/>
        <v>0</v>
      </c>
      <c r="AC125" s="2487">
        <f t="shared" si="71"/>
        <v>1</v>
      </c>
      <c r="AD125" s="2488">
        <f t="shared" si="71"/>
        <v>0</v>
      </c>
      <c r="AE125" s="2487">
        <f t="shared" si="71"/>
        <v>0</v>
      </c>
      <c r="AF125" s="2487">
        <f t="shared" si="71"/>
        <v>0</v>
      </c>
      <c r="AG125" s="2487">
        <f t="shared" si="71"/>
        <v>0</v>
      </c>
      <c r="AH125" s="2488">
        <f t="shared" si="71"/>
        <v>0</v>
      </c>
      <c r="AI125" s="2487">
        <f t="shared" si="71"/>
        <v>0</v>
      </c>
      <c r="AJ125" s="2487">
        <f t="shared" si="71"/>
        <v>0</v>
      </c>
      <c r="AK125" s="2487">
        <f t="shared" si="71"/>
        <v>0</v>
      </c>
      <c r="AL125" s="2488">
        <f t="shared" si="71"/>
        <v>0</v>
      </c>
      <c r="AM125" s="2487">
        <f t="shared" si="71"/>
        <v>0</v>
      </c>
      <c r="AN125" s="2487">
        <f t="shared" si="71"/>
        <v>0</v>
      </c>
      <c r="AO125" s="2487">
        <f t="shared" si="71"/>
        <v>0</v>
      </c>
      <c r="AP125" s="2488">
        <f t="shared" si="71"/>
        <v>0</v>
      </c>
      <c r="AQ125" s="2487">
        <f t="shared" si="71"/>
        <v>0</v>
      </c>
      <c r="AR125" s="2487">
        <f t="shared" si="71"/>
        <v>0</v>
      </c>
      <c r="AS125" s="2487">
        <f t="shared" si="71"/>
        <v>0</v>
      </c>
      <c r="AT125" s="2488">
        <f t="shared" si="71"/>
        <v>0</v>
      </c>
      <c r="AU125" s="2487">
        <f t="shared" si="71"/>
        <v>0</v>
      </c>
      <c r="AV125" s="2487">
        <f t="shared" si="71"/>
        <v>0</v>
      </c>
      <c r="AW125" s="2487">
        <f t="shared" si="71"/>
        <v>0</v>
      </c>
      <c r="AX125" s="2488">
        <f t="shared" si="71"/>
        <v>0</v>
      </c>
      <c r="AY125" s="2487">
        <f t="shared" si="71"/>
        <v>0</v>
      </c>
      <c r="AZ125" s="2487">
        <f t="shared" si="71"/>
        <v>0</v>
      </c>
      <c r="BA125" s="2487">
        <f t="shared" si="71"/>
        <v>0</v>
      </c>
      <c r="BB125" s="2488">
        <f t="shared" si="71"/>
        <v>0</v>
      </c>
      <c r="BC125" s="2487">
        <f t="shared" si="71"/>
        <v>0</v>
      </c>
      <c r="BD125" s="2487">
        <f t="shared" si="71"/>
        <v>0</v>
      </c>
      <c r="BE125" s="2487">
        <f t="shared" si="71"/>
        <v>0</v>
      </c>
      <c r="BF125" s="2488">
        <f t="shared" si="71"/>
        <v>0</v>
      </c>
      <c r="BG125" s="2487">
        <f t="shared" si="71"/>
        <v>0</v>
      </c>
      <c r="BH125" s="2487">
        <f t="shared" si="71"/>
        <v>0</v>
      </c>
      <c r="BI125" s="2487">
        <f t="shared" si="71"/>
        <v>0</v>
      </c>
      <c r="BJ125" s="2488">
        <f t="shared" si="71"/>
        <v>0</v>
      </c>
      <c r="BK125" s="2487">
        <f t="shared" si="71"/>
        <v>0</v>
      </c>
      <c r="BL125" s="2487">
        <f t="shared" si="71"/>
        <v>0</v>
      </c>
      <c r="BM125" s="2487">
        <f t="shared" si="71"/>
        <v>0</v>
      </c>
      <c r="BN125" s="2488">
        <f t="shared" si="71"/>
        <v>0</v>
      </c>
      <c r="BO125" s="2487">
        <f t="shared" si="71"/>
        <v>0</v>
      </c>
      <c r="BP125" s="2487">
        <f t="shared" ref="BP125:BS125" si="72">BP63+BP70</f>
        <v>0</v>
      </c>
      <c r="BQ125" s="2487">
        <f t="shared" si="72"/>
        <v>0</v>
      </c>
      <c r="BR125" s="2491">
        <f t="shared" si="72"/>
        <v>27</v>
      </c>
      <c r="BS125" s="2491">
        <f t="shared" si="72"/>
        <v>63</v>
      </c>
      <c r="BT125" s="2527">
        <f t="shared" si="70"/>
        <v>0.42857142857142855</v>
      </c>
    </row>
    <row r="126" spans="1:72" ht="13.5" customHeight="1" x14ac:dyDescent="0.25">
      <c r="A126" s="2731"/>
      <c r="B126" s="2490" t="s">
        <v>691</v>
      </c>
      <c r="C126" s="2486">
        <f>C71</f>
        <v>14</v>
      </c>
      <c r="D126" s="2487">
        <f t="shared" ref="D126:BO126" si="73">D71</f>
        <v>4</v>
      </c>
      <c r="E126" s="2487">
        <f t="shared" si="73"/>
        <v>10</v>
      </c>
      <c r="F126" s="2488">
        <f t="shared" si="73"/>
        <v>0</v>
      </c>
      <c r="G126" s="2487">
        <f t="shared" si="73"/>
        <v>0</v>
      </c>
      <c r="H126" s="2487">
        <f t="shared" si="73"/>
        <v>0</v>
      </c>
      <c r="I126" s="2487">
        <f t="shared" si="73"/>
        <v>0</v>
      </c>
      <c r="J126" s="2488">
        <f t="shared" si="73"/>
        <v>12</v>
      </c>
      <c r="K126" s="2487">
        <f t="shared" si="73"/>
        <v>0</v>
      </c>
      <c r="L126" s="2487">
        <f t="shared" si="73"/>
        <v>10</v>
      </c>
      <c r="M126" s="2487">
        <f t="shared" si="73"/>
        <v>2</v>
      </c>
      <c r="N126" s="2488">
        <f t="shared" si="73"/>
        <v>1</v>
      </c>
      <c r="O126" s="2487">
        <f t="shared" si="73"/>
        <v>0</v>
      </c>
      <c r="P126" s="2487">
        <f t="shared" si="73"/>
        <v>1</v>
      </c>
      <c r="Q126" s="2487">
        <f t="shared" si="73"/>
        <v>0</v>
      </c>
      <c r="R126" s="2488">
        <f t="shared" si="73"/>
        <v>1</v>
      </c>
      <c r="S126" s="2487">
        <f t="shared" si="73"/>
        <v>0</v>
      </c>
      <c r="T126" s="2487">
        <f t="shared" si="73"/>
        <v>1</v>
      </c>
      <c r="U126" s="2487">
        <f t="shared" si="73"/>
        <v>0</v>
      </c>
      <c r="V126" s="2488">
        <f t="shared" si="73"/>
        <v>0</v>
      </c>
      <c r="W126" s="2487">
        <f t="shared" si="73"/>
        <v>0</v>
      </c>
      <c r="X126" s="2487">
        <f t="shared" si="73"/>
        <v>0</v>
      </c>
      <c r="Y126" s="2487">
        <f t="shared" si="73"/>
        <v>0</v>
      </c>
      <c r="Z126" s="2488">
        <f t="shared" si="73"/>
        <v>0</v>
      </c>
      <c r="AA126" s="2487">
        <f t="shared" si="73"/>
        <v>0</v>
      </c>
      <c r="AB126" s="2487">
        <f t="shared" si="73"/>
        <v>0</v>
      </c>
      <c r="AC126" s="2487">
        <f t="shared" si="73"/>
        <v>0</v>
      </c>
      <c r="AD126" s="2488">
        <f t="shared" si="73"/>
        <v>0</v>
      </c>
      <c r="AE126" s="2487">
        <f t="shared" si="73"/>
        <v>0</v>
      </c>
      <c r="AF126" s="2487">
        <f t="shared" si="73"/>
        <v>0</v>
      </c>
      <c r="AG126" s="2487">
        <f t="shared" si="73"/>
        <v>0</v>
      </c>
      <c r="AH126" s="2488">
        <f t="shared" si="73"/>
        <v>0</v>
      </c>
      <c r="AI126" s="2487">
        <f t="shared" si="73"/>
        <v>0</v>
      </c>
      <c r="AJ126" s="2487">
        <f t="shared" si="73"/>
        <v>0</v>
      </c>
      <c r="AK126" s="2487">
        <f t="shared" si="73"/>
        <v>0</v>
      </c>
      <c r="AL126" s="2488">
        <f t="shared" si="73"/>
        <v>0</v>
      </c>
      <c r="AM126" s="2487">
        <f t="shared" si="73"/>
        <v>0</v>
      </c>
      <c r="AN126" s="2487">
        <f t="shared" si="73"/>
        <v>0</v>
      </c>
      <c r="AO126" s="2487">
        <f t="shared" si="73"/>
        <v>0</v>
      </c>
      <c r="AP126" s="2488">
        <f t="shared" si="73"/>
        <v>0</v>
      </c>
      <c r="AQ126" s="2487">
        <f t="shared" si="73"/>
        <v>0</v>
      </c>
      <c r="AR126" s="2487">
        <f t="shared" si="73"/>
        <v>0</v>
      </c>
      <c r="AS126" s="2487">
        <f t="shared" si="73"/>
        <v>0</v>
      </c>
      <c r="AT126" s="2488">
        <f t="shared" si="73"/>
        <v>0</v>
      </c>
      <c r="AU126" s="2487">
        <f t="shared" si="73"/>
        <v>0</v>
      </c>
      <c r="AV126" s="2487">
        <f t="shared" si="73"/>
        <v>0</v>
      </c>
      <c r="AW126" s="2487">
        <f t="shared" si="73"/>
        <v>0</v>
      </c>
      <c r="AX126" s="2488">
        <f t="shared" si="73"/>
        <v>0</v>
      </c>
      <c r="AY126" s="2487">
        <f t="shared" si="73"/>
        <v>0</v>
      </c>
      <c r="AZ126" s="2487">
        <f t="shared" si="73"/>
        <v>0</v>
      </c>
      <c r="BA126" s="2487">
        <f t="shared" si="73"/>
        <v>0</v>
      </c>
      <c r="BB126" s="2488">
        <f t="shared" si="73"/>
        <v>0</v>
      </c>
      <c r="BC126" s="2487">
        <f t="shared" si="73"/>
        <v>0</v>
      </c>
      <c r="BD126" s="2487">
        <f t="shared" si="73"/>
        <v>0</v>
      </c>
      <c r="BE126" s="2487">
        <f t="shared" si="73"/>
        <v>0</v>
      </c>
      <c r="BF126" s="2488">
        <f t="shared" si="73"/>
        <v>0</v>
      </c>
      <c r="BG126" s="2487">
        <f t="shared" si="73"/>
        <v>0</v>
      </c>
      <c r="BH126" s="2487">
        <f t="shared" si="73"/>
        <v>0</v>
      </c>
      <c r="BI126" s="2487">
        <f t="shared" si="73"/>
        <v>0</v>
      </c>
      <c r="BJ126" s="2488">
        <f t="shared" si="73"/>
        <v>0</v>
      </c>
      <c r="BK126" s="2487">
        <f t="shared" si="73"/>
        <v>0</v>
      </c>
      <c r="BL126" s="2487">
        <f t="shared" si="73"/>
        <v>0</v>
      </c>
      <c r="BM126" s="2487">
        <f t="shared" si="73"/>
        <v>0</v>
      </c>
      <c r="BN126" s="2488">
        <f t="shared" si="73"/>
        <v>0</v>
      </c>
      <c r="BO126" s="2487">
        <f t="shared" si="73"/>
        <v>0</v>
      </c>
      <c r="BP126" s="2487">
        <f t="shared" ref="BP126:BS126" si="74">BP71</f>
        <v>0</v>
      </c>
      <c r="BQ126" s="2487">
        <f t="shared" si="74"/>
        <v>0</v>
      </c>
      <c r="BR126" s="2491">
        <f t="shared" si="74"/>
        <v>14</v>
      </c>
      <c r="BS126" s="2491">
        <f t="shared" si="74"/>
        <v>27</v>
      </c>
      <c r="BT126" s="2527">
        <f t="shared" si="70"/>
        <v>0.51851851851851849</v>
      </c>
    </row>
    <row r="127" spans="1:72" x14ac:dyDescent="0.25">
      <c r="A127" s="2727" t="s">
        <v>579</v>
      </c>
      <c r="B127" s="2727"/>
      <c r="C127" s="2491">
        <f>C65+C72</f>
        <v>67</v>
      </c>
      <c r="D127" s="2494">
        <f t="shared" ref="D127:BO127" si="75">D65+D72</f>
        <v>23</v>
      </c>
      <c r="E127" s="2494">
        <f t="shared" si="75"/>
        <v>44</v>
      </c>
      <c r="F127" s="2491">
        <f t="shared" si="75"/>
        <v>0</v>
      </c>
      <c r="G127" s="2494">
        <f t="shared" si="75"/>
        <v>0</v>
      </c>
      <c r="H127" s="2494">
        <f t="shared" si="75"/>
        <v>0</v>
      </c>
      <c r="I127" s="2494">
        <f t="shared" si="75"/>
        <v>0</v>
      </c>
      <c r="J127" s="2491">
        <f t="shared" si="75"/>
        <v>27</v>
      </c>
      <c r="K127" s="2494">
        <f t="shared" si="75"/>
        <v>7</v>
      </c>
      <c r="L127" s="2494">
        <f t="shared" si="75"/>
        <v>18</v>
      </c>
      <c r="M127" s="2494">
        <f t="shared" si="75"/>
        <v>2</v>
      </c>
      <c r="N127" s="2491">
        <f t="shared" si="75"/>
        <v>14</v>
      </c>
      <c r="O127" s="2494">
        <f t="shared" si="75"/>
        <v>1</v>
      </c>
      <c r="P127" s="2494">
        <f t="shared" si="75"/>
        <v>10</v>
      </c>
      <c r="Q127" s="2494">
        <f t="shared" si="75"/>
        <v>3</v>
      </c>
      <c r="R127" s="2491">
        <f t="shared" si="75"/>
        <v>15</v>
      </c>
      <c r="S127" s="2494">
        <f t="shared" si="75"/>
        <v>0</v>
      </c>
      <c r="T127" s="2494">
        <f t="shared" si="75"/>
        <v>14</v>
      </c>
      <c r="U127" s="2494">
        <f t="shared" si="75"/>
        <v>1</v>
      </c>
      <c r="V127" s="2491">
        <f t="shared" si="75"/>
        <v>8</v>
      </c>
      <c r="W127" s="2494">
        <f t="shared" si="75"/>
        <v>0</v>
      </c>
      <c r="X127" s="2494">
        <f t="shared" si="75"/>
        <v>5</v>
      </c>
      <c r="Y127" s="2494">
        <f t="shared" si="75"/>
        <v>3</v>
      </c>
      <c r="Z127" s="2491">
        <f t="shared" si="75"/>
        <v>3</v>
      </c>
      <c r="AA127" s="2494">
        <f t="shared" si="75"/>
        <v>0</v>
      </c>
      <c r="AB127" s="2494">
        <f t="shared" si="75"/>
        <v>0</v>
      </c>
      <c r="AC127" s="2494">
        <f t="shared" si="75"/>
        <v>3</v>
      </c>
      <c r="AD127" s="2491">
        <f t="shared" si="75"/>
        <v>0</v>
      </c>
      <c r="AE127" s="2494">
        <f t="shared" si="75"/>
        <v>0</v>
      </c>
      <c r="AF127" s="2494">
        <f t="shared" si="75"/>
        <v>0</v>
      </c>
      <c r="AG127" s="2494">
        <f t="shared" si="75"/>
        <v>0</v>
      </c>
      <c r="AH127" s="2491">
        <f t="shared" si="75"/>
        <v>0</v>
      </c>
      <c r="AI127" s="2494">
        <f t="shared" si="75"/>
        <v>0</v>
      </c>
      <c r="AJ127" s="2494">
        <f t="shared" si="75"/>
        <v>0</v>
      </c>
      <c r="AK127" s="2494">
        <f t="shared" si="75"/>
        <v>0</v>
      </c>
      <c r="AL127" s="2491">
        <f t="shared" si="75"/>
        <v>0</v>
      </c>
      <c r="AM127" s="2494">
        <f t="shared" si="75"/>
        <v>0</v>
      </c>
      <c r="AN127" s="2494">
        <f t="shared" si="75"/>
        <v>0</v>
      </c>
      <c r="AO127" s="2494">
        <f t="shared" si="75"/>
        <v>0</v>
      </c>
      <c r="AP127" s="2491">
        <f t="shared" si="75"/>
        <v>0</v>
      </c>
      <c r="AQ127" s="2494">
        <f t="shared" si="75"/>
        <v>0</v>
      </c>
      <c r="AR127" s="2494">
        <f t="shared" si="75"/>
        <v>0</v>
      </c>
      <c r="AS127" s="2494">
        <f t="shared" si="75"/>
        <v>0</v>
      </c>
      <c r="AT127" s="2491">
        <f t="shared" si="75"/>
        <v>0</v>
      </c>
      <c r="AU127" s="2494">
        <f t="shared" si="75"/>
        <v>0</v>
      </c>
      <c r="AV127" s="2494">
        <f t="shared" si="75"/>
        <v>0</v>
      </c>
      <c r="AW127" s="2494">
        <f t="shared" si="75"/>
        <v>0</v>
      </c>
      <c r="AX127" s="2491">
        <f t="shared" si="75"/>
        <v>0</v>
      </c>
      <c r="AY127" s="2494">
        <f t="shared" si="75"/>
        <v>0</v>
      </c>
      <c r="AZ127" s="2494">
        <f t="shared" si="75"/>
        <v>0</v>
      </c>
      <c r="BA127" s="2494">
        <f t="shared" si="75"/>
        <v>0</v>
      </c>
      <c r="BB127" s="2491">
        <f t="shared" si="75"/>
        <v>0</v>
      </c>
      <c r="BC127" s="2494">
        <f t="shared" si="75"/>
        <v>0</v>
      </c>
      <c r="BD127" s="2494">
        <f t="shared" si="75"/>
        <v>0</v>
      </c>
      <c r="BE127" s="2494">
        <f t="shared" si="75"/>
        <v>0</v>
      </c>
      <c r="BF127" s="2491">
        <f t="shared" si="75"/>
        <v>0</v>
      </c>
      <c r="BG127" s="2494">
        <f t="shared" si="75"/>
        <v>0</v>
      </c>
      <c r="BH127" s="2494">
        <f t="shared" si="75"/>
        <v>0</v>
      </c>
      <c r="BI127" s="2494">
        <f t="shared" si="75"/>
        <v>0</v>
      </c>
      <c r="BJ127" s="2491">
        <f t="shared" si="75"/>
        <v>0</v>
      </c>
      <c r="BK127" s="2494">
        <f t="shared" si="75"/>
        <v>0</v>
      </c>
      <c r="BL127" s="2494">
        <f t="shared" si="75"/>
        <v>0</v>
      </c>
      <c r="BM127" s="2494">
        <f t="shared" si="75"/>
        <v>0</v>
      </c>
      <c r="BN127" s="2491">
        <f t="shared" si="75"/>
        <v>0</v>
      </c>
      <c r="BO127" s="2494">
        <f t="shared" si="75"/>
        <v>0</v>
      </c>
      <c r="BP127" s="2494">
        <f t="shared" ref="BP127:BS127" si="76">BP65+BP72</f>
        <v>0</v>
      </c>
      <c r="BQ127" s="2494">
        <f t="shared" si="76"/>
        <v>0</v>
      </c>
      <c r="BR127" s="2491">
        <f t="shared" si="76"/>
        <v>67</v>
      </c>
      <c r="BS127" s="2491">
        <f t="shared" si="76"/>
        <v>223</v>
      </c>
      <c r="BT127" s="2528">
        <f t="shared" si="70"/>
        <v>0.30044843049327352</v>
      </c>
    </row>
    <row r="128" spans="1:72" x14ac:dyDescent="0.25">
      <c r="A128" s="2529" t="s">
        <v>2368</v>
      </c>
      <c r="B128" s="2529" t="s">
        <v>35</v>
      </c>
      <c r="C128" s="2529" t="s">
        <v>1875</v>
      </c>
      <c r="D128" s="2529" t="s">
        <v>1186</v>
      </c>
      <c r="E128" s="2529" t="s">
        <v>277</v>
      </c>
      <c r="F128" s="2483" t="s">
        <v>6044</v>
      </c>
      <c r="G128" s="2483" t="s">
        <v>2358</v>
      </c>
      <c r="H128" s="2483" t="s">
        <v>2359</v>
      </c>
      <c r="I128" s="2483" t="s">
        <v>2360</v>
      </c>
      <c r="J128" s="2529" t="s">
        <v>1876</v>
      </c>
      <c r="K128" s="2529" t="s">
        <v>2358</v>
      </c>
      <c r="L128" s="2529" t="s">
        <v>2359</v>
      </c>
      <c r="M128" s="2529" t="s">
        <v>2360</v>
      </c>
      <c r="N128" s="2529" t="s">
        <v>1877</v>
      </c>
      <c r="O128" s="2529" t="s">
        <v>2358</v>
      </c>
      <c r="P128" s="2529" t="s">
        <v>2359</v>
      </c>
      <c r="Q128" s="2529" t="s">
        <v>2360</v>
      </c>
      <c r="R128" s="2529" t="s">
        <v>1878</v>
      </c>
      <c r="S128" s="2529" t="s">
        <v>2358</v>
      </c>
      <c r="T128" s="2529" t="s">
        <v>2359</v>
      </c>
      <c r="U128" s="2529" t="s">
        <v>2360</v>
      </c>
      <c r="V128" s="2529" t="s">
        <v>1879</v>
      </c>
      <c r="W128" s="2529" t="s">
        <v>2358</v>
      </c>
      <c r="X128" s="2529" t="s">
        <v>2359</v>
      </c>
      <c r="Y128" s="2529" t="s">
        <v>2360</v>
      </c>
      <c r="Z128" s="2529" t="s">
        <v>1880</v>
      </c>
      <c r="AA128" s="2529" t="s">
        <v>2358</v>
      </c>
      <c r="AB128" s="2529" t="s">
        <v>2359</v>
      </c>
      <c r="AC128" s="2529" t="s">
        <v>2360</v>
      </c>
      <c r="AD128" s="2529" t="s">
        <v>1881</v>
      </c>
      <c r="AE128" s="2529" t="s">
        <v>2358</v>
      </c>
      <c r="AF128" s="2529" t="s">
        <v>2359</v>
      </c>
      <c r="AG128" s="2529" t="s">
        <v>2360</v>
      </c>
      <c r="AH128" s="2529" t="s">
        <v>1882</v>
      </c>
      <c r="AI128" s="2529" t="s">
        <v>2358</v>
      </c>
      <c r="AJ128" s="2529" t="s">
        <v>2359</v>
      </c>
      <c r="AK128" s="2529" t="s">
        <v>2360</v>
      </c>
      <c r="AL128" s="2529" t="s">
        <v>1883</v>
      </c>
      <c r="AM128" s="2529" t="s">
        <v>2358</v>
      </c>
      <c r="AN128" s="2529" t="s">
        <v>2359</v>
      </c>
      <c r="AO128" s="2529" t="s">
        <v>2360</v>
      </c>
      <c r="AP128" s="2529" t="s">
        <v>1884</v>
      </c>
      <c r="AQ128" s="2529" t="s">
        <v>2358</v>
      </c>
      <c r="AR128" s="2529" t="s">
        <v>2359</v>
      </c>
      <c r="AS128" s="2529" t="s">
        <v>2360</v>
      </c>
      <c r="AT128" s="2482" t="s">
        <v>3459</v>
      </c>
      <c r="AU128" s="2482" t="s">
        <v>2358</v>
      </c>
      <c r="AV128" s="2482" t="s">
        <v>2359</v>
      </c>
      <c r="AW128" s="2482" t="s">
        <v>2360</v>
      </c>
      <c r="AX128" s="2482" t="s">
        <v>3458</v>
      </c>
      <c r="AY128" s="2482" t="s">
        <v>2358</v>
      </c>
      <c r="AZ128" s="2482" t="s">
        <v>2359</v>
      </c>
      <c r="BA128" s="2482" t="s">
        <v>2360</v>
      </c>
      <c r="BB128" s="2482" t="s">
        <v>3457</v>
      </c>
      <c r="BC128" s="2482" t="s">
        <v>2358</v>
      </c>
      <c r="BD128" s="2482" t="s">
        <v>2359</v>
      </c>
      <c r="BE128" s="2482" t="s">
        <v>2360</v>
      </c>
      <c r="BF128" s="2482" t="s">
        <v>3456</v>
      </c>
      <c r="BG128" s="2482" t="s">
        <v>2358</v>
      </c>
      <c r="BH128" s="2482" t="s">
        <v>2359</v>
      </c>
      <c r="BI128" s="2482" t="s">
        <v>2360</v>
      </c>
      <c r="BJ128" s="2482" t="s">
        <v>6045</v>
      </c>
      <c r="BK128" s="2482" t="s">
        <v>2358</v>
      </c>
      <c r="BL128" s="2482" t="s">
        <v>2359</v>
      </c>
      <c r="BM128" s="2482" t="s">
        <v>2360</v>
      </c>
      <c r="BN128" s="2482" t="s">
        <v>6046</v>
      </c>
      <c r="BO128" s="2482" t="s">
        <v>2358</v>
      </c>
      <c r="BP128" s="2482" t="s">
        <v>2359</v>
      </c>
      <c r="BQ128" s="2482" t="s">
        <v>2360</v>
      </c>
      <c r="BR128" s="2500" t="s">
        <v>2361</v>
      </c>
      <c r="BS128" s="2500" t="s">
        <v>2362</v>
      </c>
      <c r="BT128" s="2530" t="s">
        <v>1885</v>
      </c>
    </row>
    <row r="129" spans="1:77" x14ac:dyDescent="0.25">
      <c r="A129" s="2735">
        <v>2017</v>
      </c>
      <c r="B129" s="2521" t="s">
        <v>690</v>
      </c>
      <c r="C129" s="2486">
        <f t="shared" ref="C129:BN132" si="77">C75+C82</f>
        <v>1</v>
      </c>
      <c r="D129" s="2487">
        <f t="shared" si="77"/>
        <v>0</v>
      </c>
      <c r="E129" s="2487">
        <f t="shared" si="77"/>
        <v>1</v>
      </c>
      <c r="F129" s="2488">
        <f t="shared" si="77"/>
        <v>0</v>
      </c>
      <c r="G129" s="2487">
        <f t="shared" si="77"/>
        <v>0</v>
      </c>
      <c r="H129" s="2487">
        <f t="shared" si="77"/>
        <v>0</v>
      </c>
      <c r="I129" s="2487">
        <f t="shared" si="77"/>
        <v>0</v>
      </c>
      <c r="J129" s="2488">
        <f t="shared" si="77"/>
        <v>0</v>
      </c>
      <c r="K129" s="2487">
        <f t="shared" si="77"/>
        <v>0</v>
      </c>
      <c r="L129" s="2487">
        <f t="shared" si="77"/>
        <v>0</v>
      </c>
      <c r="M129" s="2487">
        <f t="shared" si="77"/>
        <v>0</v>
      </c>
      <c r="N129" s="2488">
        <f t="shared" si="77"/>
        <v>1</v>
      </c>
      <c r="O129" s="2487">
        <f t="shared" si="77"/>
        <v>0</v>
      </c>
      <c r="P129" s="2487">
        <f t="shared" si="77"/>
        <v>0</v>
      </c>
      <c r="Q129" s="2487">
        <f t="shared" si="77"/>
        <v>1</v>
      </c>
      <c r="R129" s="2488">
        <f t="shared" si="77"/>
        <v>0</v>
      </c>
      <c r="S129" s="2487">
        <f t="shared" si="77"/>
        <v>0</v>
      </c>
      <c r="T129" s="2487">
        <f t="shared" si="77"/>
        <v>0</v>
      </c>
      <c r="U129" s="2487">
        <f t="shared" si="77"/>
        <v>0</v>
      </c>
      <c r="V129" s="2488">
        <f t="shared" si="77"/>
        <v>0</v>
      </c>
      <c r="W129" s="2487">
        <f t="shared" si="77"/>
        <v>0</v>
      </c>
      <c r="X129" s="2487">
        <f t="shared" si="77"/>
        <v>0</v>
      </c>
      <c r="Y129" s="2487">
        <f t="shared" si="77"/>
        <v>0</v>
      </c>
      <c r="Z129" s="2488">
        <f t="shared" si="77"/>
        <v>0</v>
      </c>
      <c r="AA129" s="2487">
        <f t="shared" si="77"/>
        <v>0</v>
      </c>
      <c r="AB129" s="2487">
        <f t="shared" si="77"/>
        <v>0</v>
      </c>
      <c r="AC129" s="2487">
        <f t="shared" si="77"/>
        <v>0</v>
      </c>
      <c r="AD129" s="2488">
        <f t="shared" si="77"/>
        <v>0</v>
      </c>
      <c r="AE129" s="2487">
        <f t="shared" si="77"/>
        <v>0</v>
      </c>
      <c r="AF129" s="2487">
        <f t="shared" si="77"/>
        <v>0</v>
      </c>
      <c r="AG129" s="2487">
        <f t="shared" si="77"/>
        <v>0</v>
      </c>
      <c r="AH129" s="2488">
        <f t="shared" si="77"/>
        <v>0</v>
      </c>
      <c r="AI129" s="2487">
        <f t="shared" si="77"/>
        <v>0</v>
      </c>
      <c r="AJ129" s="2487">
        <f t="shared" si="77"/>
        <v>0</v>
      </c>
      <c r="AK129" s="2487">
        <f t="shared" si="77"/>
        <v>0</v>
      </c>
      <c r="AL129" s="2488">
        <f t="shared" si="77"/>
        <v>0</v>
      </c>
      <c r="AM129" s="2487">
        <f t="shared" si="77"/>
        <v>0</v>
      </c>
      <c r="AN129" s="2487">
        <f t="shared" si="77"/>
        <v>0</v>
      </c>
      <c r="AO129" s="2487">
        <f t="shared" si="77"/>
        <v>0</v>
      </c>
      <c r="AP129" s="2488">
        <f t="shared" si="77"/>
        <v>0</v>
      </c>
      <c r="AQ129" s="2487">
        <f t="shared" si="77"/>
        <v>0</v>
      </c>
      <c r="AR129" s="2487">
        <f t="shared" si="77"/>
        <v>0</v>
      </c>
      <c r="AS129" s="2487">
        <f t="shared" si="77"/>
        <v>0</v>
      </c>
      <c r="AT129" s="2488">
        <f t="shared" si="77"/>
        <v>0</v>
      </c>
      <c r="AU129" s="2487">
        <f t="shared" si="77"/>
        <v>0</v>
      </c>
      <c r="AV129" s="2487">
        <f t="shared" si="77"/>
        <v>0</v>
      </c>
      <c r="AW129" s="2487">
        <f t="shared" si="77"/>
        <v>0</v>
      </c>
      <c r="AX129" s="2488">
        <f t="shared" si="77"/>
        <v>0</v>
      </c>
      <c r="AY129" s="2487">
        <f t="shared" si="77"/>
        <v>0</v>
      </c>
      <c r="AZ129" s="2487">
        <f t="shared" si="77"/>
        <v>0</v>
      </c>
      <c r="BA129" s="2487">
        <f t="shared" si="77"/>
        <v>0</v>
      </c>
      <c r="BB129" s="2488">
        <f t="shared" si="77"/>
        <v>0</v>
      </c>
      <c r="BC129" s="2487">
        <f t="shared" si="77"/>
        <v>0</v>
      </c>
      <c r="BD129" s="2487">
        <f t="shared" si="77"/>
        <v>0</v>
      </c>
      <c r="BE129" s="2487">
        <f t="shared" si="77"/>
        <v>0</v>
      </c>
      <c r="BF129" s="2488">
        <f t="shared" si="77"/>
        <v>0</v>
      </c>
      <c r="BG129" s="2487">
        <f t="shared" si="77"/>
        <v>0</v>
      </c>
      <c r="BH129" s="2487">
        <f t="shared" si="77"/>
        <v>0</v>
      </c>
      <c r="BI129" s="2487">
        <f t="shared" si="77"/>
        <v>0</v>
      </c>
      <c r="BJ129" s="2488">
        <f t="shared" si="77"/>
        <v>0</v>
      </c>
      <c r="BK129" s="2487">
        <f t="shared" si="77"/>
        <v>0</v>
      </c>
      <c r="BL129" s="2487">
        <f t="shared" si="77"/>
        <v>0</v>
      </c>
      <c r="BM129" s="2487">
        <f t="shared" si="77"/>
        <v>0</v>
      </c>
      <c r="BN129" s="2488">
        <f t="shared" si="77"/>
        <v>0</v>
      </c>
      <c r="BO129" s="2487">
        <f t="shared" ref="BO129:BS131" si="78">BO75+BO82</f>
        <v>0</v>
      </c>
      <c r="BP129" s="2487">
        <f t="shared" si="78"/>
        <v>0</v>
      </c>
      <c r="BQ129" s="2487">
        <f t="shared" si="78"/>
        <v>0</v>
      </c>
      <c r="BR129" s="2491">
        <f t="shared" si="78"/>
        <v>1</v>
      </c>
      <c r="BS129" s="2491">
        <f t="shared" si="78"/>
        <v>52</v>
      </c>
      <c r="BT129" s="2531">
        <f>BR129/BS129</f>
        <v>1.9230769230769232E-2</v>
      </c>
      <c r="BY129" s="2555"/>
    </row>
    <row r="130" spans="1:77" x14ac:dyDescent="0.25">
      <c r="A130" s="2736"/>
      <c r="B130" s="2521" t="s">
        <v>1509</v>
      </c>
      <c r="C130" s="2486">
        <f t="shared" si="77"/>
        <v>0</v>
      </c>
      <c r="D130" s="2487">
        <f t="shared" si="77"/>
        <v>0</v>
      </c>
      <c r="E130" s="2487">
        <f t="shared" si="77"/>
        <v>0</v>
      </c>
      <c r="F130" s="2488">
        <f t="shared" si="77"/>
        <v>0</v>
      </c>
      <c r="G130" s="2487">
        <f t="shared" si="77"/>
        <v>0</v>
      </c>
      <c r="H130" s="2487">
        <f t="shared" si="77"/>
        <v>0</v>
      </c>
      <c r="I130" s="2487">
        <f t="shared" si="77"/>
        <v>0</v>
      </c>
      <c r="J130" s="2488">
        <f t="shared" si="77"/>
        <v>0</v>
      </c>
      <c r="K130" s="2487">
        <f t="shared" si="77"/>
        <v>0</v>
      </c>
      <c r="L130" s="2487">
        <f t="shared" si="77"/>
        <v>0</v>
      </c>
      <c r="M130" s="2487">
        <f t="shared" si="77"/>
        <v>0</v>
      </c>
      <c r="N130" s="2488">
        <f t="shared" si="77"/>
        <v>0</v>
      </c>
      <c r="O130" s="2487">
        <f t="shared" si="77"/>
        <v>0</v>
      </c>
      <c r="P130" s="2487">
        <f t="shared" si="77"/>
        <v>0</v>
      </c>
      <c r="Q130" s="2487">
        <f t="shared" si="77"/>
        <v>0</v>
      </c>
      <c r="R130" s="2488">
        <f t="shared" si="77"/>
        <v>0</v>
      </c>
      <c r="S130" s="2487">
        <f t="shared" si="77"/>
        <v>0</v>
      </c>
      <c r="T130" s="2487">
        <f t="shared" si="77"/>
        <v>0</v>
      </c>
      <c r="U130" s="2487">
        <f t="shared" si="77"/>
        <v>0</v>
      </c>
      <c r="V130" s="2488">
        <f t="shared" si="77"/>
        <v>0</v>
      </c>
      <c r="W130" s="2487">
        <f t="shared" si="77"/>
        <v>0</v>
      </c>
      <c r="X130" s="2487">
        <f t="shared" si="77"/>
        <v>0</v>
      </c>
      <c r="Y130" s="2487">
        <f t="shared" si="77"/>
        <v>0</v>
      </c>
      <c r="Z130" s="2488">
        <f t="shared" si="77"/>
        <v>0</v>
      </c>
      <c r="AA130" s="2487">
        <f t="shared" si="77"/>
        <v>0</v>
      </c>
      <c r="AB130" s="2487">
        <f t="shared" si="77"/>
        <v>0</v>
      </c>
      <c r="AC130" s="2487">
        <f t="shared" si="77"/>
        <v>0</v>
      </c>
      <c r="AD130" s="2488">
        <f t="shared" si="77"/>
        <v>0</v>
      </c>
      <c r="AE130" s="2487">
        <f t="shared" si="77"/>
        <v>0</v>
      </c>
      <c r="AF130" s="2487">
        <f t="shared" si="77"/>
        <v>0</v>
      </c>
      <c r="AG130" s="2487">
        <f t="shared" si="77"/>
        <v>0</v>
      </c>
      <c r="AH130" s="2488">
        <f t="shared" si="77"/>
        <v>0</v>
      </c>
      <c r="AI130" s="2487">
        <f t="shared" si="77"/>
        <v>0</v>
      </c>
      <c r="AJ130" s="2487">
        <f t="shared" si="77"/>
        <v>0</v>
      </c>
      <c r="AK130" s="2487">
        <f t="shared" si="77"/>
        <v>0</v>
      </c>
      <c r="AL130" s="2488">
        <f t="shared" si="77"/>
        <v>0</v>
      </c>
      <c r="AM130" s="2487">
        <f t="shared" si="77"/>
        <v>0</v>
      </c>
      <c r="AN130" s="2487">
        <f t="shared" si="77"/>
        <v>0</v>
      </c>
      <c r="AO130" s="2487">
        <f t="shared" si="77"/>
        <v>0</v>
      </c>
      <c r="AP130" s="2488">
        <f t="shared" si="77"/>
        <v>0</v>
      </c>
      <c r="AQ130" s="2487">
        <f t="shared" si="77"/>
        <v>0</v>
      </c>
      <c r="AR130" s="2487">
        <f t="shared" si="77"/>
        <v>0</v>
      </c>
      <c r="AS130" s="2487">
        <f t="shared" si="77"/>
        <v>0</v>
      </c>
      <c r="AT130" s="2488">
        <f t="shared" si="77"/>
        <v>0</v>
      </c>
      <c r="AU130" s="2487">
        <f t="shared" si="77"/>
        <v>0</v>
      </c>
      <c r="AV130" s="2487">
        <f t="shared" si="77"/>
        <v>0</v>
      </c>
      <c r="AW130" s="2487">
        <f t="shared" si="77"/>
        <v>0</v>
      </c>
      <c r="AX130" s="2488">
        <f t="shared" si="77"/>
        <v>0</v>
      </c>
      <c r="AY130" s="2487">
        <f t="shared" si="77"/>
        <v>0</v>
      </c>
      <c r="AZ130" s="2487">
        <f t="shared" si="77"/>
        <v>0</v>
      </c>
      <c r="BA130" s="2487">
        <f t="shared" si="77"/>
        <v>0</v>
      </c>
      <c r="BB130" s="2488">
        <f t="shared" si="77"/>
        <v>0</v>
      </c>
      <c r="BC130" s="2487">
        <f t="shared" si="77"/>
        <v>0</v>
      </c>
      <c r="BD130" s="2487">
        <f t="shared" si="77"/>
        <v>0</v>
      </c>
      <c r="BE130" s="2487">
        <f t="shared" si="77"/>
        <v>0</v>
      </c>
      <c r="BF130" s="2488">
        <f t="shared" si="77"/>
        <v>0</v>
      </c>
      <c r="BG130" s="2487">
        <f t="shared" si="77"/>
        <v>0</v>
      </c>
      <c r="BH130" s="2487">
        <f t="shared" si="77"/>
        <v>0</v>
      </c>
      <c r="BI130" s="2487">
        <f t="shared" si="77"/>
        <v>0</v>
      </c>
      <c r="BJ130" s="2488">
        <f t="shared" si="77"/>
        <v>0</v>
      </c>
      <c r="BK130" s="2487">
        <f t="shared" si="77"/>
        <v>0</v>
      </c>
      <c r="BL130" s="2487">
        <f t="shared" si="77"/>
        <v>0</v>
      </c>
      <c r="BM130" s="2487">
        <f t="shared" si="77"/>
        <v>0</v>
      </c>
      <c r="BN130" s="2488">
        <f t="shared" si="77"/>
        <v>0</v>
      </c>
      <c r="BO130" s="2487">
        <f t="shared" si="78"/>
        <v>0</v>
      </c>
      <c r="BP130" s="2487">
        <f t="shared" si="78"/>
        <v>0</v>
      </c>
      <c r="BQ130" s="2487">
        <f t="shared" si="78"/>
        <v>0</v>
      </c>
      <c r="BR130" s="2491">
        <f t="shared" si="78"/>
        <v>0</v>
      </c>
      <c r="BS130" s="2491">
        <f t="shared" si="78"/>
        <v>59</v>
      </c>
      <c r="BT130" s="2531">
        <f t="shared" ref="BT130:BT135" si="79">BR130/BS130</f>
        <v>0</v>
      </c>
    </row>
    <row r="131" spans="1:77" x14ac:dyDescent="0.25">
      <c r="A131" s="2736"/>
      <c r="B131" s="2521" t="s">
        <v>225</v>
      </c>
      <c r="C131" s="2486">
        <f t="shared" si="77"/>
        <v>12</v>
      </c>
      <c r="D131" s="2487">
        <f t="shared" si="77"/>
        <v>5</v>
      </c>
      <c r="E131" s="2487">
        <f t="shared" si="77"/>
        <v>8</v>
      </c>
      <c r="F131" s="2488">
        <f t="shared" si="77"/>
        <v>0</v>
      </c>
      <c r="G131" s="2487">
        <f t="shared" si="77"/>
        <v>0</v>
      </c>
      <c r="H131" s="2487">
        <f t="shared" si="77"/>
        <v>0</v>
      </c>
      <c r="I131" s="2487">
        <f t="shared" si="77"/>
        <v>0</v>
      </c>
      <c r="J131" s="2488">
        <f t="shared" si="77"/>
        <v>8</v>
      </c>
      <c r="K131" s="2487">
        <f t="shared" si="77"/>
        <v>0</v>
      </c>
      <c r="L131" s="2487">
        <f t="shared" si="77"/>
        <v>5</v>
      </c>
      <c r="M131" s="2487">
        <f t="shared" si="77"/>
        <v>3</v>
      </c>
      <c r="N131" s="2488">
        <f t="shared" si="77"/>
        <v>5</v>
      </c>
      <c r="O131" s="2487">
        <f t="shared" si="77"/>
        <v>0</v>
      </c>
      <c r="P131" s="2487">
        <f t="shared" si="77"/>
        <v>1</v>
      </c>
      <c r="Q131" s="2487">
        <f t="shared" si="77"/>
        <v>4</v>
      </c>
      <c r="R131" s="2488">
        <f t="shared" si="77"/>
        <v>0</v>
      </c>
      <c r="S131" s="2487">
        <f t="shared" si="77"/>
        <v>0</v>
      </c>
      <c r="T131" s="2487">
        <f t="shared" si="77"/>
        <v>0</v>
      </c>
      <c r="U131" s="2487">
        <f t="shared" si="77"/>
        <v>0</v>
      </c>
      <c r="V131" s="2488">
        <f t="shared" si="77"/>
        <v>0</v>
      </c>
      <c r="W131" s="2487">
        <f t="shared" si="77"/>
        <v>0</v>
      </c>
      <c r="X131" s="2487">
        <f t="shared" si="77"/>
        <v>0</v>
      </c>
      <c r="Y131" s="2487">
        <f t="shared" si="77"/>
        <v>0</v>
      </c>
      <c r="Z131" s="2488">
        <f t="shared" si="77"/>
        <v>0</v>
      </c>
      <c r="AA131" s="2487">
        <f t="shared" si="77"/>
        <v>0</v>
      </c>
      <c r="AB131" s="2487">
        <f t="shared" si="77"/>
        <v>0</v>
      </c>
      <c r="AC131" s="2487">
        <f t="shared" si="77"/>
        <v>0</v>
      </c>
      <c r="AD131" s="2488">
        <f t="shared" si="77"/>
        <v>0</v>
      </c>
      <c r="AE131" s="2487">
        <f t="shared" si="77"/>
        <v>0</v>
      </c>
      <c r="AF131" s="2487">
        <f t="shared" si="77"/>
        <v>0</v>
      </c>
      <c r="AG131" s="2487">
        <f t="shared" si="77"/>
        <v>0</v>
      </c>
      <c r="AH131" s="2488">
        <f t="shared" si="77"/>
        <v>0</v>
      </c>
      <c r="AI131" s="2487">
        <f t="shared" si="77"/>
        <v>0</v>
      </c>
      <c r="AJ131" s="2487">
        <f t="shared" si="77"/>
        <v>0</v>
      </c>
      <c r="AK131" s="2487">
        <f t="shared" si="77"/>
        <v>0</v>
      </c>
      <c r="AL131" s="2488">
        <f t="shared" si="77"/>
        <v>0</v>
      </c>
      <c r="AM131" s="2487">
        <f t="shared" si="77"/>
        <v>0</v>
      </c>
      <c r="AN131" s="2487">
        <f t="shared" si="77"/>
        <v>0</v>
      </c>
      <c r="AO131" s="2487">
        <f t="shared" si="77"/>
        <v>0</v>
      </c>
      <c r="AP131" s="2488">
        <f t="shared" si="77"/>
        <v>0</v>
      </c>
      <c r="AQ131" s="2487">
        <f t="shared" si="77"/>
        <v>0</v>
      </c>
      <c r="AR131" s="2487">
        <f t="shared" si="77"/>
        <v>0</v>
      </c>
      <c r="AS131" s="2487">
        <f t="shared" si="77"/>
        <v>0</v>
      </c>
      <c r="AT131" s="2488">
        <f t="shared" si="77"/>
        <v>0</v>
      </c>
      <c r="AU131" s="2487">
        <f t="shared" si="77"/>
        <v>0</v>
      </c>
      <c r="AV131" s="2487">
        <f t="shared" si="77"/>
        <v>0</v>
      </c>
      <c r="AW131" s="2487">
        <f t="shared" si="77"/>
        <v>0</v>
      </c>
      <c r="AX131" s="2488">
        <f t="shared" si="77"/>
        <v>0</v>
      </c>
      <c r="AY131" s="2487">
        <f t="shared" si="77"/>
        <v>0</v>
      </c>
      <c r="AZ131" s="2487">
        <f t="shared" si="77"/>
        <v>0</v>
      </c>
      <c r="BA131" s="2487">
        <f t="shared" si="77"/>
        <v>0</v>
      </c>
      <c r="BB131" s="2488">
        <f t="shared" si="77"/>
        <v>0</v>
      </c>
      <c r="BC131" s="2487">
        <f t="shared" si="77"/>
        <v>0</v>
      </c>
      <c r="BD131" s="2487">
        <f t="shared" si="77"/>
        <v>0</v>
      </c>
      <c r="BE131" s="2487">
        <f t="shared" si="77"/>
        <v>0</v>
      </c>
      <c r="BF131" s="2488">
        <f t="shared" si="77"/>
        <v>0</v>
      </c>
      <c r="BG131" s="2487">
        <f t="shared" si="77"/>
        <v>0</v>
      </c>
      <c r="BH131" s="2487">
        <f t="shared" si="77"/>
        <v>0</v>
      </c>
      <c r="BI131" s="2487">
        <f t="shared" si="77"/>
        <v>0</v>
      </c>
      <c r="BJ131" s="2488">
        <f t="shared" si="77"/>
        <v>0</v>
      </c>
      <c r="BK131" s="2487">
        <f t="shared" si="77"/>
        <v>0</v>
      </c>
      <c r="BL131" s="2487">
        <f t="shared" si="77"/>
        <v>0</v>
      </c>
      <c r="BM131" s="2487">
        <f t="shared" si="77"/>
        <v>0</v>
      </c>
      <c r="BN131" s="2488">
        <f t="shared" si="77"/>
        <v>0</v>
      </c>
      <c r="BO131" s="2487">
        <f t="shared" si="78"/>
        <v>0</v>
      </c>
      <c r="BP131" s="2487">
        <f t="shared" si="78"/>
        <v>0</v>
      </c>
      <c r="BQ131" s="2487">
        <f t="shared" si="78"/>
        <v>0</v>
      </c>
      <c r="BR131" s="2491">
        <f t="shared" si="78"/>
        <v>12</v>
      </c>
      <c r="BS131" s="2491">
        <f t="shared" si="78"/>
        <v>65</v>
      </c>
      <c r="BT131" s="2531">
        <f t="shared" si="79"/>
        <v>0.18461538461538463</v>
      </c>
    </row>
    <row r="132" spans="1:77" x14ac:dyDescent="0.25">
      <c r="A132" s="2736"/>
      <c r="B132" s="2521" t="s">
        <v>692</v>
      </c>
      <c r="C132" s="2486">
        <f t="shared" si="77"/>
        <v>1</v>
      </c>
      <c r="D132" s="2487">
        <f t="shared" si="77"/>
        <v>0</v>
      </c>
      <c r="E132" s="2487">
        <f t="shared" si="77"/>
        <v>1</v>
      </c>
      <c r="F132" s="2488">
        <f t="shared" si="77"/>
        <v>0</v>
      </c>
      <c r="G132" s="2487">
        <f t="shared" si="77"/>
        <v>0</v>
      </c>
      <c r="H132" s="2487">
        <f t="shared" si="77"/>
        <v>0</v>
      </c>
      <c r="I132" s="2487">
        <f t="shared" si="77"/>
        <v>0</v>
      </c>
      <c r="J132" s="2488">
        <f t="shared" si="77"/>
        <v>1</v>
      </c>
      <c r="K132" s="2487">
        <f t="shared" si="77"/>
        <v>0</v>
      </c>
      <c r="L132" s="2487">
        <f t="shared" si="77"/>
        <v>1</v>
      </c>
      <c r="M132" s="2487">
        <f t="shared" si="77"/>
        <v>0</v>
      </c>
      <c r="N132" s="2488">
        <f t="shared" si="77"/>
        <v>0</v>
      </c>
      <c r="O132" s="2487">
        <f t="shared" si="77"/>
        <v>0</v>
      </c>
      <c r="P132" s="2487">
        <f t="shared" si="77"/>
        <v>0</v>
      </c>
      <c r="Q132" s="2487">
        <f t="shared" si="77"/>
        <v>0</v>
      </c>
      <c r="R132" s="2488">
        <f t="shared" si="77"/>
        <v>0</v>
      </c>
      <c r="S132" s="2487">
        <f t="shared" si="77"/>
        <v>0</v>
      </c>
      <c r="T132" s="2487">
        <f t="shared" si="77"/>
        <v>0</v>
      </c>
      <c r="U132" s="2487">
        <f t="shared" si="77"/>
        <v>0</v>
      </c>
      <c r="V132" s="2488">
        <f t="shared" si="77"/>
        <v>0</v>
      </c>
      <c r="W132" s="2487">
        <f t="shared" si="77"/>
        <v>0</v>
      </c>
      <c r="X132" s="2487">
        <f t="shared" si="77"/>
        <v>0</v>
      </c>
      <c r="Y132" s="2487">
        <f t="shared" si="77"/>
        <v>0</v>
      </c>
      <c r="Z132" s="2488">
        <f t="shared" si="77"/>
        <v>0</v>
      </c>
      <c r="AA132" s="2487">
        <f t="shared" si="77"/>
        <v>0</v>
      </c>
      <c r="AB132" s="2487">
        <f t="shared" si="77"/>
        <v>0</v>
      </c>
      <c r="AC132" s="2487">
        <f t="shared" si="77"/>
        <v>0</v>
      </c>
      <c r="AD132" s="2488">
        <f t="shared" si="77"/>
        <v>0</v>
      </c>
      <c r="AE132" s="2487">
        <f t="shared" si="77"/>
        <v>0</v>
      </c>
      <c r="AF132" s="2487">
        <f t="shared" si="77"/>
        <v>0</v>
      </c>
      <c r="AG132" s="2487">
        <f t="shared" si="77"/>
        <v>0</v>
      </c>
      <c r="AH132" s="2488">
        <f t="shared" si="77"/>
        <v>0</v>
      </c>
      <c r="AI132" s="2487">
        <f t="shared" si="77"/>
        <v>0</v>
      </c>
      <c r="AJ132" s="2487">
        <f t="shared" si="77"/>
        <v>0</v>
      </c>
      <c r="AK132" s="2487">
        <f t="shared" si="77"/>
        <v>0</v>
      </c>
      <c r="AL132" s="2488">
        <f t="shared" si="77"/>
        <v>0</v>
      </c>
      <c r="AM132" s="2487">
        <f t="shared" si="77"/>
        <v>0</v>
      </c>
      <c r="AN132" s="2487">
        <f t="shared" si="77"/>
        <v>0</v>
      </c>
      <c r="AO132" s="2487">
        <f t="shared" si="77"/>
        <v>0</v>
      </c>
      <c r="AP132" s="2488">
        <f t="shared" si="77"/>
        <v>0</v>
      </c>
      <c r="AQ132" s="2487">
        <f t="shared" si="77"/>
        <v>0</v>
      </c>
      <c r="AR132" s="2487">
        <f t="shared" si="77"/>
        <v>0</v>
      </c>
      <c r="AS132" s="2487">
        <f t="shared" si="77"/>
        <v>0</v>
      </c>
      <c r="AT132" s="2488">
        <f t="shared" si="77"/>
        <v>0</v>
      </c>
      <c r="AU132" s="2487">
        <f t="shared" si="77"/>
        <v>0</v>
      </c>
      <c r="AV132" s="2487">
        <f t="shared" si="77"/>
        <v>0</v>
      </c>
      <c r="AW132" s="2487">
        <f t="shared" si="77"/>
        <v>0</v>
      </c>
      <c r="AX132" s="2488">
        <f t="shared" si="77"/>
        <v>0</v>
      </c>
      <c r="AY132" s="2487">
        <f t="shared" si="77"/>
        <v>0</v>
      </c>
      <c r="AZ132" s="2487">
        <f t="shared" si="77"/>
        <v>0</v>
      </c>
      <c r="BA132" s="2487">
        <f t="shared" si="77"/>
        <v>0</v>
      </c>
      <c r="BB132" s="2488">
        <f t="shared" si="77"/>
        <v>0</v>
      </c>
      <c r="BC132" s="2487">
        <f t="shared" si="77"/>
        <v>0</v>
      </c>
      <c r="BD132" s="2487">
        <f t="shared" si="77"/>
        <v>0</v>
      </c>
      <c r="BE132" s="2487">
        <f t="shared" si="77"/>
        <v>0</v>
      </c>
      <c r="BF132" s="2488">
        <f t="shared" si="77"/>
        <v>0</v>
      </c>
      <c r="BG132" s="2487">
        <f t="shared" si="77"/>
        <v>0</v>
      </c>
      <c r="BH132" s="2487">
        <f t="shared" si="77"/>
        <v>0</v>
      </c>
      <c r="BI132" s="2487">
        <f t="shared" si="77"/>
        <v>0</v>
      </c>
      <c r="BJ132" s="2488">
        <f t="shared" si="77"/>
        <v>0</v>
      </c>
      <c r="BK132" s="2487">
        <f t="shared" si="77"/>
        <v>0</v>
      </c>
      <c r="BL132" s="2487">
        <f t="shared" si="77"/>
        <v>0</v>
      </c>
      <c r="BM132" s="2487">
        <f t="shared" si="77"/>
        <v>0</v>
      </c>
      <c r="BN132" s="2488">
        <f t="shared" ref="BN132:BS132" si="80">BN78+BN85</f>
        <v>0</v>
      </c>
      <c r="BO132" s="2487">
        <f t="shared" si="80"/>
        <v>0</v>
      </c>
      <c r="BP132" s="2487">
        <f t="shared" si="80"/>
        <v>0</v>
      </c>
      <c r="BQ132" s="2487">
        <f t="shared" si="80"/>
        <v>0</v>
      </c>
      <c r="BR132" s="2491">
        <f t="shared" si="80"/>
        <v>1</v>
      </c>
      <c r="BS132" s="2491">
        <f t="shared" si="80"/>
        <v>64</v>
      </c>
      <c r="BT132" s="2531">
        <f t="shared" si="79"/>
        <v>1.5625E-2</v>
      </c>
    </row>
    <row r="133" spans="1:77" x14ac:dyDescent="0.25">
      <c r="A133" s="2736"/>
      <c r="B133" s="2521" t="s">
        <v>691</v>
      </c>
      <c r="C133" s="2486">
        <f>C86</f>
        <v>5</v>
      </c>
      <c r="D133" s="2487">
        <f t="shared" ref="D133:BO134" si="81">D86</f>
        <v>3</v>
      </c>
      <c r="E133" s="2487">
        <f t="shared" si="81"/>
        <v>2</v>
      </c>
      <c r="F133" s="2488">
        <f t="shared" si="81"/>
        <v>0</v>
      </c>
      <c r="G133" s="2487">
        <f t="shared" si="81"/>
        <v>0</v>
      </c>
      <c r="H133" s="2487">
        <f t="shared" si="81"/>
        <v>0</v>
      </c>
      <c r="I133" s="2487">
        <f t="shared" si="81"/>
        <v>0</v>
      </c>
      <c r="J133" s="2488">
        <f t="shared" si="81"/>
        <v>5</v>
      </c>
      <c r="K133" s="2487">
        <f t="shared" si="81"/>
        <v>0</v>
      </c>
      <c r="L133" s="2487">
        <f t="shared" si="81"/>
        <v>0</v>
      </c>
      <c r="M133" s="2487">
        <f t="shared" si="81"/>
        <v>5</v>
      </c>
      <c r="N133" s="2488">
        <f t="shared" si="81"/>
        <v>0</v>
      </c>
      <c r="O133" s="2487">
        <f t="shared" si="81"/>
        <v>0</v>
      </c>
      <c r="P133" s="2487">
        <f t="shared" si="81"/>
        <v>0</v>
      </c>
      <c r="Q133" s="2487">
        <f t="shared" si="81"/>
        <v>0</v>
      </c>
      <c r="R133" s="2488">
        <f t="shared" si="81"/>
        <v>0</v>
      </c>
      <c r="S133" s="2487">
        <f t="shared" si="81"/>
        <v>0</v>
      </c>
      <c r="T133" s="2487">
        <f t="shared" si="81"/>
        <v>0</v>
      </c>
      <c r="U133" s="2487">
        <f t="shared" si="81"/>
        <v>0</v>
      </c>
      <c r="V133" s="2488">
        <f t="shared" si="81"/>
        <v>0</v>
      </c>
      <c r="W133" s="2487">
        <f t="shared" si="81"/>
        <v>0</v>
      </c>
      <c r="X133" s="2487">
        <f t="shared" si="81"/>
        <v>0</v>
      </c>
      <c r="Y133" s="2487">
        <f t="shared" si="81"/>
        <v>0</v>
      </c>
      <c r="Z133" s="2488">
        <f t="shared" si="81"/>
        <v>0</v>
      </c>
      <c r="AA133" s="2487">
        <f t="shared" si="81"/>
        <v>0</v>
      </c>
      <c r="AB133" s="2487">
        <f t="shared" si="81"/>
        <v>0</v>
      </c>
      <c r="AC133" s="2487">
        <f t="shared" si="81"/>
        <v>0</v>
      </c>
      <c r="AD133" s="2488">
        <f t="shared" si="81"/>
        <v>0</v>
      </c>
      <c r="AE133" s="2487">
        <f t="shared" si="81"/>
        <v>0</v>
      </c>
      <c r="AF133" s="2487">
        <f t="shared" si="81"/>
        <v>0</v>
      </c>
      <c r="AG133" s="2487">
        <f t="shared" si="81"/>
        <v>0</v>
      </c>
      <c r="AH133" s="2488">
        <f t="shared" si="81"/>
        <v>0</v>
      </c>
      <c r="AI133" s="2487">
        <f t="shared" si="81"/>
        <v>0</v>
      </c>
      <c r="AJ133" s="2487">
        <f t="shared" si="81"/>
        <v>0</v>
      </c>
      <c r="AK133" s="2487">
        <f t="shared" si="81"/>
        <v>0</v>
      </c>
      <c r="AL133" s="2488">
        <f t="shared" si="81"/>
        <v>0</v>
      </c>
      <c r="AM133" s="2487">
        <f t="shared" si="81"/>
        <v>0</v>
      </c>
      <c r="AN133" s="2487">
        <f t="shared" si="81"/>
        <v>0</v>
      </c>
      <c r="AO133" s="2487">
        <f t="shared" si="81"/>
        <v>0</v>
      </c>
      <c r="AP133" s="2488">
        <f t="shared" si="81"/>
        <v>0</v>
      </c>
      <c r="AQ133" s="2487">
        <f t="shared" si="81"/>
        <v>0</v>
      </c>
      <c r="AR133" s="2487">
        <f t="shared" si="81"/>
        <v>0</v>
      </c>
      <c r="AS133" s="2487">
        <f t="shared" si="81"/>
        <v>0</v>
      </c>
      <c r="AT133" s="2488">
        <f t="shared" si="81"/>
        <v>0</v>
      </c>
      <c r="AU133" s="2487">
        <f t="shared" si="81"/>
        <v>0</v>
      </c>
      <c r="AV133" s="2487">
        <f t="shared" si="81"/>
        <v>0</v>
      </c>
      <c r="AW133" s="2487">
        <f t="shared" si="81"/>
        <v>0</v>
      </c>
      <c r="AX133" s="2488">
        <f t="shared" si="81"/>
        <v>0</v>
      </c>
      <c r="AY133" s="2487">
        <f t="shared" si="81"/>
        <v>0</v>
      </c>
      <c r="AZ133" s="2487">
        <f t="shared" si="81"/>
        <v>0</v>
      </c>
      <c r="BA133" s="2487">
        <f t="shared" si="81"/>
        <v>0</v>
      </c>
      <c r="BB133" s="2488">
        <f t="shared" si="81"/>
        <v>0</v>
      </c>
      <c r="BC133" s="2487">
        <f t="shared" si="81"/>
        <v>0</v>
      </c>
      <c r="BD133" s="2487">
        <f t="shared" si="81"/>
        <v>0</v>
      </c>
      <c r="BE133" s="2487">
        <f t="shared" si="81"/>
        <v>0</v>
      </c>
      <c r="BF133" s="2488">
        <f t="shared" si="81"/>
        <v>0</v>
      </c>
      <c r="BG133" s="2487">
        <f t="shared" si="81"/>
        <v>0</v>
      </c>
      <c r="BH133" s="2487">
        <f t="shared" si="81"/>
        <v>0</v>
      </c>
      <c r="BI133" s="2487">
        <f t="shared" si="81"/>
        <v>0</v>
      </c>
      <c r="BJ133" s="2488">
        <f t="shared" si="81"/>
        <v>0</v>
      </c>
      <c r="BK133" s="2487">
        <f t="shared" si="81"/>
        <v>0</v>
      </c>
      <c r="BL133" s="2487">
        <f t="shared" si="81"/>
        <v>0</v>
      </c>
      <c r="BM133" s="2487">
        <f t="shared" si="81"/>
        <v>0</v>
      </c>
      <c r="BN133" s="2488">
        <f t="shared" si="81"/>
        <v>0</v>
      </c>
      <c r="BO133" s="2487">
        <f t="shared" si="81"/>
        <v>0</v>
      </c>
      <c r="BP133" s="2487">
        <f t="shared" ref="BP133:BS134" si="82">BP86</f>
        <v>0</v>
      </c>
      <c r="BQ133" s="2487">
        <f t="shared" si="82"/>
        <v>0</v>
      </c>
      <c r="BR133" s="2491">
        <f t="shared" si="82"/>
        <v>5</v>
      </c>
      <c r="BS133" s="2491">
        <f t="shared" si="82"/>
        <v>31</v>
      </c>
      <c r="BT133" s="2531">
        <f t="shared" si="79"/>
        <v>0.16129032258064516</v>
      </c>
    </row>
    <row r="134" spans="1:77" x14ac:dyDescent="0.25">
      <c r="A134" s="2737"/>
      <c r="B134" s="2521" t="s">
        <v>1510</v>
      </c>
      <c r="C134" s="2486">
        <f>C87</f>
        <v>12</v>
      </c>
      <c r="D134" s="2487">
        <f t="shared" si="81"/>
        <v>4</v>
      </c>
      <c r="E134" s="2487">
        <f t="shared" si="81"/>
        <v>8</v>
      </c>
      <c r="F134" s="2488">
        <f t="shared" si="81"/>
        <v>0</v>
      </c>
      <c r="G134" s="2487">
        <f t="shared" si="81"/>
        <v>0</v>
      </c>
      <c r="H134" s="2487">
        <f t="shared" si="81"/>
        <v>0</v>
      </c>
      <c r="I134" s="2487">
        <f t="shared" si="81"/>
        <v>0</v>
      </c>
      <c r="J134" s="2488">
        <f t="shared" si="81"/>
        <v>11</v>
      </c>
      <c r="K134" s="2487">
        <f t="shared" si="81"/>
        <v>0</v>
      </c>
      <c r="L134" s="2487">
        <f t="shared" si="81"/>
        <v>0</v>
      </c>
      <c r="M134" s="2487">
        <f t="shared" si="81"/>
        <v>12</v>
      </c>
      <c r="N134" s="2488">
        <f t="shared" si="81"/>
        <v>1</v>
      </c>
      <c r="O134" s="2487">
        <f t="shared" si="81"/>
        <v>0</v>
      </c>
      <c r="P134" s="2487">
        <f t="shared" si="81"/>
        <v>0</v>
      </c>
      <c r="Q134" s="2487">
        <f t="shared" si="81"/>
        <v>1</v>
      </c>
      <c r="R134" s="2488">
        <f t="shared" si="81"/>
        <v>0</v>
      </c>
      <c r="S134" s="2487">
        <f t="shared" si="81"/>
        <v>0</v>
      </c>
      <c r="T134" s="2487">
        <f t="shared" si="81"/>
        <v>0</v>
      </c>
      <c r="U134" s="2487">
        <f t="shared" si="81"/>
        <v>0</v>
      </c>
      <c r="V134" s="2488">
        <f t="shared" si="81"/>
        <v>0</v>
      </c>
      <c r="W134" s="2487">
        <f t="shared" si="81"/>
        <v>0</v>
      </c>
      <c r="X134" s="2487">
        <f t="shared" si="81"/>
        <v>0</v>
      </c>
      <c r="Y134" s="2487">
        <f t="shared" si="81"/>
        <v>0</v>
      </c>
      <c r="Z134" s="2488">
        <f t="shared" si="81"/>
        <v>0</v>
      </c>
      <c r="AA134" s="2487">
        <f t="shared" si="81"/>
        <v>0</v>
      </c>
      <c r="AB134" s="2487">
        <f t="shared" si="81"/>
        <v>0</v>
      </c>
      <c r="AC134" s="2487">
        <f t="shared" si="81"/>
        <v>0</v>
      </c>
      <c r="AD134" s="2488">
        <f t="shared" si="81"/>
        <v>0</v>
      </c>
      <c r="AE134" s="2487">
        <f t="shared" si="81"/>
        <v>0</v>
      </c>
      <c r="AF134" s="2487">
        <f t="shared" si="81"/>
        <v>0</v>
      </c>
      <c r="AG134" s="2487">
        <f t="shared" si="81"/>
        <v>0</v>
      </c>
      <c r="AH134" s="2488">
        <f t="shared" si="81"/>
        <v>0</v>
      </c>
      <c r="AI134" s="2487">
        <f t="shared" si="81"/>
        <v>0</v>
      </c>
      <c r="AJ134" s="2487">
        <f t="shared" si="81"/>
        <v>0</v>
      </c>
      <c r="AK134" s="2487">
        <f t="shared" si="81"/>
        <v>0</v>
      </c>
      <c r="AL134" s="2488">
        <f t="shared" si="81"/>
        <v>0</v>
      </c>
      <c r="AM134" s="2487">
        <f t="shared" si="81"/>
        <v>0</v>
      </c>
      <c r="AN134" s="2487">
        <f t="shared" si="81"/>
        <v>0</v>
      </c>
      <c r="AO134" s="2487">
        <f t="shared" si="81"/>
        <v>0</v>
      </c>
      <c r="AP134" s="2488">
        <f t="shared" si="81"/>
        <v>0</v>
      </c>
      <c r="AQ134" s="2487">
        <f t="shared" si="81"/>
        <v>0</v>
      </c>
      <c r="AR134" s="2487">
        <f t="shared" si="81"/>
        <v>0</v>
      </c>
      <c r="AS134" s="2487">
        <f t="shared" si="81"/>
        <v>0</v>
      </c>
      <c r="AT134" s="2488">
        <f t="shared" si="81"/>
        <v>0</v>
      </c>
      <c r="AU134" s="2487">
        <f t="shared" si="81"/>
        <v>0</v>
      </c>
      <c r="AV134" s="2487">
        <f t="shared" si="81"/>
        <v>0</v>
      </c>
      <c r="AW134" s="2487">
        <f t="shared" si="81"/>
        <v>0</v>
      </c>
      <c r="AX134" s="2488">
        <f t="shared" si="81"/>
        <v>0</v>
      </c>
      <c r="AY134" s="2487">
        <f t="shared" si="81"/>
        <v>0</v>
      </c>
      <c r="AZ134" s="2487">
        <f t="shared" si="81"/>
        <v>0</v>
      </c>
      <c r="BA134" s="2487">
        <f t="shared" si="81"/>
        <v>0</v>
      </c>
      <c r="BB134" s="2488">
        <f t="shared" si="81"/>
        <v>0</v>
      </c>
      <c r="BC134" s="2487">
        <f t="shared" si="81"/>
        <v>0</v>
      </c>
      <c r="BD134" s="2487">
        <f t="shared" si="81"/>
        <v>0</v>
      </c>
      <c r="BE134" s="2487">
        <f t="shared" si="81"/>
        <v>0</v>
      </c>
      <c r="BF134" s="2488">
        <f t="shared" si="81"/>
        <v>0</v>
      </c>
      <c r="BG134" s="2487">
        <f t="shared" si="81"/>
        <v>0</v>
      </c>
      <c r="BH134" s="2487">
        <f t="shared" si="81"/>
        <v>0</v>
      </c>
      <c r="BI134" s="2487">
        <f t="shared" si="81"/>
        <v>0</v>
      </c>
      <c r="BJ134" s="2488">
        <f t="shared" si="81"/>
        <v>0</v>
      </c>
      <c r="BK134" s="2487">
        <f t="shared" si="81"/>
        <v>0</v>
      </c>
      <c r="BL134" s="2487">
        <f t="shared" si="81"/>
        <v>0</v>
      </c>
      <c r="BM134" s="2487">
        <f t="shared" si="81"/>
        <v>0</v>
      </c>
      <c r="BN134" s="2488">
        <f t="shared" si="81"/>
        <v>0</v>
      </c>
      <c r="BO134" s="2487">
        <f t="shared" si="81"/>
        <v>0</v>
      </c>
      <c r="BP134" s="2487">
        <f t="shared" si="82"/>
        <v>0</v>
      </c>
      <c r="BQ134" s="2487">
        <f t="shared" si="82"/>
        <v>0</v>
      </c>
      <c r="BR134" s="2491">
        <f t="shared" si="82"/>
        <v>12</v>
      </c>
      <c r="BS134" s="2491">
        <f t="shared" si="82"/>
        <v>31</v>
      </c>
      <c r="BT134" s="2531">
        <f t="shared" si="79"/>
        <v>0.38709677419354838</v>
      </c>
    </row>
    <row r="135" spans="1:77" x14ac:dyDescent="0.25">
      <c r="A135" s="2727" t="s">
        <v>579</v>
      </c>
      <c r="B135" s="2727"/>
      <c r="C135" s="2491">
        <f t="shared" ref="C135:BN135" si="83">C79+C88</f>
        <v>31</v>
      </c>
      <c r="D135" s="2494">
        <f t="shared" si="83"/>
        <v>12</v>
      </c>
      <c r="E135" s="2494">
        <f t="shared" si="83"/>
        <v>20</v>
      </c>
      <c r="F135" s="2491">
        <f t="shared" si="83"/>
        <v>0</v>
      </c>
      <c r="G135" s="2494">
        <f t="shared" si="83"/>
        <v>0</v>
      </c>
      <c r="H135" s="2494">
        <f t="shared" si="83"/>
        <v>0</v>
      </c>
      <c r="I135" s="2494">
        <f t="shared" si="83"/>
        <v>0</v>
      </c>
      <c r="J135" s="2491">
        <f t="shared" si="83"/>
        <v>25</v>
      </c>
      <c r="K135" s="2494">
        <f t="shared" si="83"/>
        <v>0</v>
      </c>
      <c r="L135" s="2494">
        <f t="shared" si="83"/>
        <v>6</v>
      </c>
      <c r="M135" s="2494">
        <f t="shared" si="83"/>
        <v>20</v>
      </c>
      <c r="N135" s="2491">
        <f t="shared" si="83"/>
        <v>7</v>
      </c>
      <c r="O135" s="2494">
        <f t="shared" si="83"/>
        <v>0</v>
      </c>
      <c r="P135" s="2494">
        <f t="shared" si="83"/>
        <v>1</v>
      </c>
      <c r="Q135" s="2494">
        <f t="shared" si="83"/>
        <v>6</v>
      </c>
      <c r="R135" s="2491">
        <f t="shared" si="83"/>
        <v>0</v>
      </c>
      <c r="S135" s="2494">
        <f t="shared" si="83"/>
        <v>0</v>
      </c>
      <c r="T135" s="2494">
        <f t="shared" si="83"/>
        <v>0</v>
      </c>
      <c r="U135" s="2494">
        <f t="shared" si="83"/>
        <v>0</v>
      </c>
      <c r="V135" s="2491">
        <f t="shared" si="83"/>
        <v>0</v>
      </c>
      <c r="W135" s="2494">
        <f t="shared" si="83"/>
        <v>0</v>
      </c>
      <c r="X135" s="2494">
        <f t="shared" si="83"/>
        <v>0</v>
      </c>
      <c r="Y135" s="2494">
        <f t="shared" si="83"/>
        <v>0</v>
      </c>
      <c r="Z135" s="2491">
        <f t="shared" si="83"/>
        <v>0</v>
      </c>
      <c r="AA135" s="2494">
        <f t="shared" si="83"/>
        <v>0</v>
      </c>
      <c r="AB135" s="2494">
        <f t="shared" si="83"/>
        <v>0</v>
      </c>
      <c r="AC135" s="2494">
        <f t="shared" si="83"/>
        <v>0</v>
      </c>
      <c r="AD135" s="2491">
        <f t="shared" si="83"/>
        <v>0</v>
      </c>
      <c r="AE135" s="2494">
        <f t="shared" si="83"/>
        <v>0</v>
      </c>
      <c r="AF135" s="2494">
        <f t="shared" si="83"/>
        <v>0</v>
      </c>
      <c r="AG135" s="2494">
        <f t="shared" si="83"/>
        <v>0</v>
      </c>
      <c r="AH135" s="2491">
        <f t="shared" si="83"/>
        <v>0</v>
      </c>
      <c r="AI135" s="2494">
        <f t="shared" si="83"/>
        <v>0</v>
      </c>
      <c r="AJ135" s="2494">
        <f t="shared" si="83"/>
        <v>0</v>
      </c>
      <c r="AK135" s="2494">
        <f t="shared" si="83"/>
        <v>0</v>
      </c>
      <c r="AL135" s="2491">
        <f t="shared" si="83"/>
        <v>0</v>
      </c>
      <c r="AM135" s="2494">
        <f t="shared" si="83"/>
        <v>0</v>
      </c>
      <c r="AN135" s="2494">
        <f t="shared" si="83"/>
        <v>0</v>
      </c>
      <c r="AO135" s="2494">
        <f t="shared" si="83"/>
        <v>0</v>
      </c>
      <c r="AP135" s="2491">
        <f t="shared" si="83"/>
        <v>0</v>
      </c>
      <c r="AQ135" s="2494">
        <f t="shared" si="83"/>
        <v>0</v>
      </c>
      <c r="AR135" s="2494">
        <f t="shared" si="83"/>
        <v>0</v>
      </c>
      <c r="AS135" s="2494">
        <f t="shared" si="83"/>
        <v>0</v>
      </c>
      <c r="AT135" s="2491">
        <f t="shared" si="83"/>
        <v>0</v>
      </c>
      <c r="AU135" s="2494">
        <f t="shared" si="83"/>
        <v>0</v>
      </c>
      <c r="AV135" s="2494">
        <f t="shared" si="83"/>
        <v>0</v>
      </c>
      <c r="AW135" s="2494">
        <f t="shared" si="83"/>
        <v>0</v>
      </c>
      <c r="AX135" s="2491">
        <f t="shared" si="83"/>
        <v>0</v>
      </c>
      <c r="AY135" s="2494">
        <f t="shared" si="83"/>
        <v>0</v>
      </c>
      <c r="AZ135" s="2494">
        <f t="shared" si="83"/>
        <v>0</v>
      </c>
      <c r="BA135" s="2494">
        <f t="shared" si="83"/>
        <v>0</v>
      </c>
      <c r="BB135" s="2491">
        <f t="shared" si="83"/>
        <v>0</v>
      </c>
      <c r="BC135" s="2494">
        <f t="shared" si="83"/>
        <v>0</v>
      </c>
      <c r="BD135" s="2494">
        <f t="shared" si="83"/>
        <v>0</v>
      </c>
      <c r="BE135" s="2494">
        <f t="shared" si="83"/>
        <v>0</v>
      </c>
      <c r="BF135" s="2491">
        <f t="shared" si="83"/>
        <v>0</v>
      </c>
      <c r="BG135" s="2494">
        <f t="shared" si="83"/>
        <v>0</v>
      </c>
      <c r="BH135" s="2494">
        <f t="shared" si="83"/>
        <v>0</v>
      </c>
      <c r="BI135" s="2494">
        <f t="shared" si="83"/>
        <v>0</v>
      </c>
      <c r="BJ135" s="2491">
        <f t="shared" si="83"/>
        <v>0</v>
      </c>
      <c r="BK135" s="2494">
        <f t="shared" si="83"/>
        <v>0</v>
      </c>
      <c r="BL135" s="2494">
        <f t="shared" si="83"/>
        <v>0</v>
      </c>
      <c r="BM135" s="2494">
        <f t="shared" si="83"/>
        <v>0</v>
      </c>
      <c r="BN135" s="2491">
        <f t="shared" si="83"/>
        <v>0</v>
      </c>
      <c r="BO135" s="2494">
        <f t="shared" ref="BO135:BS135" si="84">BO79+BO88</f>
        <v>0</v>
      </c>
      <c r="BP135" s="2494">
        <f t="shared" si="84"/>
        <v>0</v>
      </c>
      <c r="BQ135" s="2494">
        <f t="shared" si="84"/>
        <v>0</v>
      </c>
      <c r="BR135" s="2491">
        <f t="shared" si="84"/>
        <v>31</v>
      </c>
      <c r="BS135" s="2491">
        <f t="shared" si="84"/>
        <v>302</v>
      </c>
      <c r="BT135" s="2528">
        <f t="shared" si="79"/>
        <v>0.10264900662251655</v>
      </c>
    </row>
    <row r="136" spans="1:77" x14ac:dyDescent="0.25">
      <c r="A136" s="2740" t="s">
        <v>2064</v>
      </c>
      <c r="B136" s="2741"/>
      <c r="C136" s="2741"/>
      <c r="D136" s="2741"/>
      <c r="E136" s="2741"/>
      <c r="F136" s="2741"/>
      <c r="G136" s="2741"/>
      <c r="H136" s="2741"/>
      <c r="I136" s="2741"/>
      <c r="J136" s="2741"/>
      <c r="K136" s="2741"/>
      <c r="L136" s="2741"/>
      <c r="M136" s="2741"/>
      <c r="N136" s="2741"/>
      <c r="O136" s="2741"/>
      <c r="P136" s="2741"/>
      <c r="Q136" s="2741"/>
      <c r="R136" s="2741"/>
      <c r="S136" s="2741"/>
      <c r="T136" s="2741"/>
      <c r="U136" s="2741"/>
      <c r="V136" s="2741"/>
      <c r="W136" s="2741"/>
      <c r="X136" s="2741"/>
      <c r="Y136" s="2741"/>
      <c r="Z136" s="2741"/>
      <c r="AA136" s="2741"/>
      <c r="AB136" s="2741"/>
      <c r="AC136" s="2741"/>
      <c r="AD136" s="2741"/>
      <c r="AE136" s="2741"/>
      <c r="AF136" s="2741"/>
      <c r="AG136" s="2741"/>
      <c r="AH136" s="2741"/>
      <c r="AI136" s="2741"/>
      <c r="AJ136" s="2741"/>
      <c r="AK136" s="2741"/>
      <c r="AL136" s="2741"/>
      <c r="AM136" s="2741"/>
      <c r="AN136" s="2741"/>
      <c r="AO136" s="2741"/>
      <c r="AP136" s="2741"/>
      <c r="AQ136" s="2741"/>
      <c r="AR136" s="2741"/>
      <c r="AS136" s="2741"/>
      <c r="AT136" s="2741"/>
      <c r="AU136" s="2741"/>
      <c r="AV136" s="2741"/>
      <c r="AW136" s="2741"/>
      <c r="AX136" s="2741"/>
      <c r="AY136" s="2741"/>
      <c r="AZ136" s="2741"/>
      <c r="BA136" s="2741"/>
      <c r="BB136" s="2741"/>
      <c r="BC136" s="2741"/>
      <c r="BD136" s="2741"/>
      <c r="BE136" s="2741"/>
      <c r="BF136" s="2741"/>
      <c r="BG136" s="2741"/>
      <c r="BH136" s="2741"/>
      <c r="BI136" s="2741"/>
      <c r="BJ136" s="2741"/>
      <c r="BK136" s="2741"/>
      <c r="BL136" s="2741"/>
      <c r="BM136" s="2741"/>
      <c r="BN136" s="2741"/>
      <c r="BO136" s="2741"/>
      <c r="BP136" s="2741"/>
      <c r="BQ136" s="2742"/>
      <c r="BR136" s="2491">
        <f>SUM(BR94,BR100,BR107,BR114,BR121,BR127)+BR135</f>
        <v>436</v>
      </c>
      <c r="BS136" s="2491">
        <f>SUM(BS94,BS100,BS107,BS114,BS121,BS127)+BS135</f>
        <v>1308</v>
      </c>
      <c r="BT136" s="2528">
        <f>BR136/BS136</f>
        <v>0.33333333333333331</v>
      </c>
    </row>
  </sheetData>
  <sheetProtection algorithmName="SHA-512" hashValue="fK+7Gg44rImJR2fib4M/of6pBkn1OSsHbYEMvvSOkNUdoQf3Pcy53NoxyCW5YVFNIISQw73f5Xi+r2OA5B85Aw==" saltValue="2rCMNwePnQDFySkDZh2MZw==" spinCount="100000" sheet="1" objects="1" scenarios="1"/>
  <mergeCells count="42">
    <mergeCell ref="A136:BQ136"/>
    <mergeCell ref="A100:B100"/>
    <mergeCell ref="A103:A106"/>
    <mergeCell ref="A107:B107"/>
    <mergeCell ref="A110:A113"/>
    <mergeCell ref="A114:B114"/>
    <mergeCell ref="A117:A120"/>
    <mergeCell ref="A121:B121"/>
    <mergeCell ref="A123:A126"/>
    <mergeCell ref="A127:B127"/>
    <mergeCell ref="A129:A134"/>
    <mergeCell ref="A135:B135"/>
    <mergeCell ref="A97:A99"/>
    <mergeCell ref="A59:B59"/>
    <mergeCell ref="A62:A64"/>
    <mergeCell ref="A65:B65"/>
    <mergeCell ref="A68:A71"/>
    <mergeCell ref="A72:B72"/>
    <mergeCell ref="A75:A78"/>
    <mergeCell ref="A79:B79"/>
    <mergeCell ref="A82:A87"/>
    <mergeCell ref="A88:B88"/>
    <mergeCell ref="A91:A93"/>
    <mergeCell ref="A94:B94"/>
    <mergeCell ref="A55:A58"/>
    <mergeCell ref="BV23:CB23"/>
    <mergeCell ref="A25:A27"/>
    <mergeCell ref="A28:B28"/>
    <mergeCell ref="A31:A34"/>
    <mergeCell ref="A35:B35"/>
    <mergeCell ref="A38:A39"/>
    <mergeCell ref="A40:B40"/>
    <mergeCell ref="A43:A46"/>
    <mergeCell ref="A47:B47"/>
    <mergeCell ref="A50:A51"/>
    <mergeCell ref="A52:B52"/>
    <mergeCell ref="A22:B22"/>
    <mergeCell ref="A7:A9"/>
    <mergeCell ref="A10:B10"/>
    <mergeCell ref="A13:A15"/>
    <mergeCell ref="A16:B16"/>
    <mergeCell ref="A19:A21"/>
  </mergeCells>
  <hyperlinks>
    <hyperlink ref="A1" location="Índice!A1" display="ÍNDICE"/>
  </hyperlinks>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M53"/>
  <sheetViews>
    <sheetView showGridLines="0" topLeftCell="A28" zoomScaleNormal="100" workbookViewId="0">
      <selection activeCell="B53" sqref="B53"/>
    </sheetView>
  </sheetViews>
  <sheetFormatPr baseColWidth="10" defaultColWidth="11.42578125" defaultRowHeight="15" x14ac:dyDescent="0.25"/>
  <cols>
    <col min="1" max="1" width="11.42578125" style="2478"/>
    <col min="2" max="2" width="11.85546875" style="2478" bestFit="1" customWidth="1"/>
    <col min="3" max="3" width="11.85546875" style="2478" customWidth="1"/>
    <col min="4" max="4" width="11.42578125" style="2478"/>
    <col min="5" max="5" width="11.85546875" style="2478" bestFit="1" customWidth="1"/>
    <col min="6" max="6" width="11.42578125" style="2478"/>
    <col min="7" max="7" width="11.85546875" style="2478" customWidth="1"/>
    <col min="8" max="8" width="12.5703125" style="2478" bestFit="1" customWidth="1"/>
    <col min="9" max="16384" width="11.42578125" style="2478"/>
  </cols>
  <sheetData>
    <row r="1" spans="1:13" x14ac:dyDescent="0.25">
      <c r="A1" s="208" t="s">
        <v>1177</v>
      </c>
    </row>
    <row r="2" spans="1:13" ht="18.75" x14ac:dyDescent="0.3">
      <c r="A2" s="2532" t="s">
        <v>1895</v>
      </c>
    </row>
    <row r="3" spans="1:13" x14ac:dyDescent="0.25">
      <c r="A3" s="2533" t="s">
        <v>1896</v>
      </c>
    </row>
    <row r="4" spans="1:13" x14ac:dyDescent="0.25">
      <c r="A4" s="2500" t="s">
        <v>290</v>
      </c>
      <c r="B4" s="2500" t="s">
        <v>36</v>
      </c>
      <c r="C4" s="2500" t="s">
        <v>35</v>
      </c>
      <c r="D4" s="2500" t="s">
        <v>1891</v>
      </c>
      <c r="E4" s="2500" t="s">
        <v>1892</v>
      </c>
      <c r="F4" s="2500" t="s">
        <v>1893</v>
      </c>
      <c r="G4" s="2500" t="s">
        <v>1894</v>
      </c>
    </row>
    <row r="5" spans="1:13" x14ac:dyDescent="0.25">
      <c r="A5" s="2743">
        <v>2015</v>
      </c>
      <c r="B5" s="2534" t="s">
        <v>1205</v>
      </c>
      <c r="C5" s="2535" t="s">
        <v>690</v>
      </c>
      <c r="D5" s="2535">
        <v>28</v>
      </c>
      <c r="E5" s="2535">
        <v>372</v>
      </c>
      <c r="F5" s="2535">
        <v>12</v>
      </c>
      <c r="G5" s="2536">
        <f>(E5/D5)-F5</f>
        <v>1.2857142857142865</v>
      </c>
    </row>
    <row r="6" spans="1:13" x14ac:dyDescent="0.25">
      <c r="A6" s="2743"/>
      <c r="B6" s="2534" t="s">
        <v>1207</v>
      </c>
      <c r="C6" s="2535" t="s">
        <v>225</v>
      </c>
      <c r="D6" s="2535">
        <v>36</v>
      </c>
      <c r="E6" s="2535">
        <v>448</v>
      </c>
      <c r="F6" s="2535">
        <v>12</v>
      </c>
      <c r="G6" s="2536">
        <f t="shared" ref="G6:G7" si="0">(E6/D6)-F6</f>
        <v>0.44444444444444464</v>
      </c>
      <c r="J6" s="2500" t="s">
        <v>2369</v>
      </c>
      <c r="K6" s="2500" t="s">
        <v>1891</v>
      </c>
      <c r="L6" s="2500" t="s">
        <v>1892</v>
      </c>
      <c r="M6" s="2500" t="s">
        <v>1894</v>
      </c>
    </row>
    <row r="7" spans="1:13" x14ac:dyDescent="0.25">
      <c r="A7" s="2743"/>
      <c r="B7" s="2534" t="s">
        <v>1206</v>
      </c>
      <c r="C7" s="2535" t="s">
        <v>692</v>
      </c>
      <c r="D7" s="2535">
        <v>32</v>
      </c>
      <c r="E7" s="2535">
        <v>411</v>
      </c>
      <c r="F7" s="2535">
        <v>12</v>
      </c>
      <c r="G7" s="2536">
        <f t="shared" si="0"/>
        <v>0.84375</v>
      </c>
      <c r="I7" s="2743" t="s">
        <v>579</v>
      </c>
      <c r="J7" s="2535">
        <v>2015</v>
      </c>
      <c r="K7" s="2535">
        <f>D8</f>
        <v>96</v>
      </c>
      <c r="L7" s="2535">
        <f>E8</f>
        <v>1231</v>
      </c>
      <c r="M7" s="2537">
        <f>G8</f>
        <v>0.82291666666666607</v>
      </c>
    </row>
    <row r="8" spans="1:13" x14ac:dyDescent="0.25">
      <c r="A8" s="2743"/>
      <c r="B8" s="2739" t="s">
        <v>579</v>
      </c>
      <c r="C8" s="2739"/>
      <c r="D8" s="2538">
        <f>SUM(D5:D7)</f>
        <v>96</v>
      </c>
      <c r="E8" s="2538">
        <f>SUM(E5:E7)</f>
        <v>1231</v>
      </c>
      <c r="F8" s="2538">
        <v>12</v>
      </c>
      <c r="G8" s="2539">
        <f>(E8/D8)-F8</f>
        <v>0.82291666666666607</v>
      </c>
      <c r="I8" s="2743"/>
      <c r="J8" s="2535">
        <v>2016</v>
      </c>
      <c r="K8" s="2535">
        <f>D14</f>
        <v>45</v>
      </c>
      <c r="L8" s="2540">
        <f>E14</f>
        <v>637</v>
      </c>
      <c r="M8" s="2537">
        <f>G14</f>
        <v>2.155555555555555</v>
      </c>
    </row>
    <row r="9" spans="1:13" x14ac:dyDescent="0.25">
      <c r="I9" s="2743"/>
      <c r="J9" s="2535">
        <v>2017</v>
      </c>
      <c r="K9" s="2535">
        <f>D21</f>
        <v>89</v>
      </c>
      <c r="L9" s="2540">
        <f>E21</f>
        <v>1203</v>
      </c>
      <c r="M9" s="2537">
        <f>G21</f>
        <v>1.5168539325842705</v>
      </c>
    </row>
    <row r="10" spans="1:13" x14ac:dyDescent="0.25">
      <c r="A10" s="2500" t="s">
        <v>290</v>
      </c>
      <c r="B10" s="2500" t="s">
        <v>36</v>
      </c>
      <c r="C10" s="2500" t="s">
        <v>35</v>
      </c>
      <c r="D10" s="2500" t="s">
        <v>1891</v>
      </c>
      <c r="E10" s="2500" t="s">
        <v>1892</v>
      </c>
      <c r="F10" s="2500" t="s">
        <v>1893</v>
      </c>
      <c r="G10" s="2500" t="s">
        <v>1894</v>
      </c>
      <c r="I10" s="2743"/>
      <c r="J10" s="2535">
        <v>2018</v>
      </c>
      <c r="K10" s="2535">
        <f>D28</f>
        <v>54</v>
      </c>
      <c r="L10" s="2535">
        <f>E28</f>
        <v>765</v>
      </c>
      <c r="M10" s="2537">
        <f>G28</f>
        <v>2.1666666666666661</v>
      </c>
    </row>
    <row r="11" spans="1:13" x14ac:dyDescent="0.25">
      <c r="A11" s="2743">
        <v>2016</v>
      </c>
      <c r="B11" s="2534" t="s">
        <v>1205</v>
      </c>
      <c r="C11" s="2535" t="s">
        <v>690</v>
      </c>
      <c r="D11" s="2541">
        <v>10</v>
      </c>
      <c r="E11" s="2541">
        <v>161</v>
      </c>
      <c r="F11" s="2535">
        <v>12</v>
      </c>
      <c r="G11" s="2542">
        <f>(E11/D11)-F11</f>
        <v>4.1000000000000014</v>
      </c>
      <c r="I11" s="2743"/>
      <c r="J11" s="2535">
        <v>2019</v>
      </c>
      <c r="K11" s="2535">
        <f>D35</f>
        <v>54</v>
      </c>
      <c r="L11" s="2535">
        <f>E35</f>
        <v>774</v>
      </c>
      <c r="M11" s="2537">
        <f>G35</f>
        <v>2.3333333333333339</v>
      </c>
    </row>
    <row r="12" spans="1:13" x14ac:dyDescent="0.25">
      <c r="A12" s="2743"/>
      <c r="B12" s="2534" t="s">
        <v>1207</v>
      </c>
      <c r="C12" s="2535" t="s">
        <v>225</v>
      </c>
      <c r="D12" s="2541">
        <v>20</v>
      </c>
      <c r="E12" s="2541">
        <v>273</v>
      </c>
      <c r="F12" s="2535">
        <v>12</v>
      </c>
      <c r="G12" s="2542">
        <f t="shared" ref="G12:G14" si="1">(E12/D12)-F12</f>
        <v>1.6500000000000004</v>
      </c>
      <c r="J12" s="2543">
        <v>2020</v>
      </c>
      <c r="K12" s="2535">
        <f>D42</f>
        <v>67</v>
      </c>
      <c r="L12" s="2535">
        <f>E42</f>
        <v>884</v>
      </c>
      <c r="M12" s="2537">
        <f>G42</f>
        <v>1.1940298507462686</v>
      </c>
    </row>
    <row r="13" spans="1:13" x14ac:dyDescent="0.25">
      <c r="A13" s="2743"/>
      <c r="B13" s="2534" t="s">
        <v>1206</v>
      </c>
      <c r="C13" s="2535" t="s">
        <v>692</v>
      </c>
      <c r="D13" s="2541">
        <v>15</v>
      </c>
      <c r="E13" s="2541">
        <v>203</v>
      </c>
      <c r="F13" s="2535">
        <v>12</v>
      </c>
      <c r="G13" s="2542">
        <f t="shared" si="1"/>
        <v>1.5333333333333332</v>
      </c>
      <c r="J13" s="2543">
        <v>2021</v>
      </c>
      <c r="K13" s="2535">
        <f>D50</f>
        <v>31</v>
      </c>
      <c r="L13" s="2535">
        <f>E50</f>
        <v>378</v>
      </c>
      <c r="M13" s="2537">
        <f>G50</f>
        <v>0.19354838709677402</v>
      </c>
    </row>
    <row r="14" spans="1:13" x14ac:dyDescent="0.25">
      <c r="A14" s="2743"/>
      <c r="B14" s="2739" t="s">
        <v>579</v>
      </c>
      <c r="C14" s="2739"/>
      <c r="D14" s="2544">
        <f>SUM(D11:D13)</f>
        <v>45</v>
      </c>
      <c r="E14" s="2544">
        <f>SUM(E11:E13)</f>
        <v>637</v>
      </c>
      <c r="F14" s="2538">
        <v>12</v>
      </c>
      <c r="G14" s="2545">
        <f t="shared" si="1"/>
        <v>2.155555555555555</v>
      </c>
      <c r="J14" s="2546" t="s">
        <v>2370</v>
      </c>
      <c r="K14" s="2546">
        <f>SUM(K7:K13)</f>
        <v>436</v>
      </c>
      <c r="L14" s="2546">
        <f>SUM(L7:L13)</f>
        <v>5872</v>
      </c>
      <c r="M14" s="2545">
        <f>(L14/K14)-12</f>
        <v>1.4678899082568808</v>
      </c>
    </row>
    <row r="16" spans="1:13" x14ac:dyDescent="0.25">
      <c r="A16" s="2500" t="s">
        <v>290</v>
      </c>
      <c r="B16" s="2500" t="s">
        <v>36</v>
      </c>
      <c r="C16" s="2500" t="s">
        <v>35</v>
      </c>
      <c r="D16" s="2500" t="s">
        <v>1891</v>
      </c>
      <c r="E16" s="2500" t="s">
        <v>1892</v>
      </c>
      <c r="F16" s="2500" t="s">
        <v>1893</v>
      </c>
      <c r="G16" s="2500" t="s">
        <v>1894</v>
      </c>
    </row>
    <row r="17" spans="1:7" x14ac:dyDescent="0.25">
      <c r="A17" s="2743">
        <v>2017</v>
      </c>
      <c r="B17" s="2534" t="s">
        <v>1205</v>
      </c>
      <c r="C17" s="2535" t="s">
        <v>690</v>
      </c>
      <c r="D17" s="2541">
        <v>20</v>
      </c>
      <c r="E17" s="2541">
        <v>287</v>
      </c>
      <c r="F17" s="2535">
        <v>12</v>
      </c>
      <c r="G17" s="2536">
        <f>(E17/D17)-F17</f>
        <v>2.3499999999999996</v>
      </c>
    </row>
    <row r="18" spans="1:7" x14ac:dyDescent="0.25">
      <c r="A18" s="2743"/>
      <c r="B18" s="2744" t="s">
        <v>1207</v>
      </c>
      <c r="C18" s="2535" t="s">
        <v>225</v>
      </c>
      <c r="D18" s="2541">
        <v>29</v>
      </c>
      <c r="E18" s="2541">
        <v>383</v>
      </c>
      <c r="F18" s="2535">
        <v>12</v>
      </c>
      <c r="G18" s="2536">
        <f>(E18/D18)-F18</f>
        <v>1.2068965517241388</v>
      </c>
    </row>
    <row r="19" spans="1:7" x14ac:dyDescent="0.25">
      <c r="A19" s="2743"/>
      <c r="B19" s="2745"/>
      <c r="C19" s="2535" t="s">
        <v>691</v>
      </c>
      <c r="D19" s="2541">
        <v>11</v>
      </c>
      <c r="E19" s="2541">
        <v>152</v>
      </c>
      <c r="F19" s="2535">
        <v>12</v>
      </c>
      <c r="G19" s="2536">
        <f>(E19/D19)-F19</f>
        <v>1.8181818181818183</v>
      </c>
    </row>
    <row r="20" spans="1:7" x14ac:dyDescent="0.25">
      <c r="A20" s="2743"/>
      <c r="B20" s="2547" t="s">
        <v>1206</v>
      </c>
      <c r="C20" s="2535" t="s">
        <v>692</v>
      </c>
      <c r="D20" s="2541">
        <v>29</v>
      </c>
      <c r="E20" s="2541">
        <v>381</v>
      </c>
      <c r="F20" s="2535">
        <v>12</v>
      </c>
      <c r="G20" s="2536">
        <f>(E20/D20)-F20</f>
        <v>1.137931034482758</v>
      </c>
    </row>
    <row r="21" spans="1:7" x14ac:dyDescent="0.25">
      <c r="A21" s="2743"/>
      <c r="B21" s="2739" t="s">
        <v>579</v>
      </c>
      <c r="C21" s="2739"/>
      <c r="D21" s="2544">
        <f>SUM(D17:D20)</f>
        <v>89</v>
      </c>
      <c r="E21" s="2544">
        <f>SUM(E17:E20)</f>
        <v>1203</v>
      </c>
      <c r="F21" s="2538">
        <v>12</v>
      </c>
      <c r="G21" s="2539">
        <f>(E21/D21)-F21</f>
        <v>1.5168539325842705</v>
      </c>
    </row>
    <row r="23" spans="1:7" x14ac:dyDescent="0.25">
      <c r="A23" s="2500" t="s">
        <v>290</v>
      </c>
      <c r="B23" s="2500" t="s">
        <v>36</v>
      </c>
      <c r="C23" s="2500" t="s">
        <v>35</v>
      </c>
      <c r="D23" s="2500" t="s">
        <v>1891</v>
      </c>
      <c r="E23" s="2500" t="s">
        <v>1892</v>
      </c>
      <c r="F23" s="2500" t="s">
        <v>1893</v>
      </c>
      <c r="G23" s="2500" t="s">
        <v>1894</v>
      </c>
    </row>
    <row r="24" spans="1:7" x14ac:dyDescent="0.25">
      <c r="A24" s="2743">
        <v>2018</v>
      </c>
      <c r="B24" s="2534" t="s">
        <v>1205</v>
      </c>
      <c r="C24" s="2535" t="s">
        <v>690</v>
      </c>
      <c r="D24" s="2541">
        <v>15</v>
      </c>
      <c r="E24" s="2541">
        <v>229</v>
      </c>
      <c r="F24" s="2535">
        <v>12</v>
      </c>
      <c r="G24" s="2536">
        <f>(E24/D24)-F24</f>
        <v>3.2666666666666675</v>
      </c>
    </row>
    <row r="25" spans="1:7" x14ac:dyDescent="0.25">
      <c r="A25" s="2743"/>
      <c r="B25" s="2744" t="s">
        <v>1207</v>
      </c>
      <c r="C25" s="2535" t="s">
        <v>225</v>
      </c>
      <c r="D25" s="2541">
        <v>12</v>
      </c>
      <c r="E25" s="2541">
        <v>150</v>
      </c>
      <c r="F25" s="2535">
        <v>12</v>
      </c>
      <c r="G25" s="2536">
        <f>(E25/D25)-F25</f>
        <v>0.5</v>
      </c>
    </row>
    <row r="26" spans="1:7" x14ac:dyDescent="0.25">
      <c r="A26" s="2743"/>
      <c r="B26" s="2745"/>
      <c r="C26" s="2535" t="s">
        <v>691</v>
      </c>
      <c r="D26" s="2541">
        <v>8</v>
      </c>
      <c r="E26" s="2541">
        <v>108</v>
      </c>
      <c r="F26" s="2535">
        <v>12</v>
      </c>
      <c r="G26" s="2536">
        <f>(E26/D26)-F26</f>
        <v>1.5</v>
      </c>
    </row>
    <row r="27" spans="1:7" x14ac:dyDescent="0.25">
      <c r="A27" s="2743"/>
      <c r="B27" s="2547" t="s">
        <v>1206</v>
      </c>
      <c r="C27" s="2535" t="s">
        <v>692</v>
      </c>
      <c r="D27" s="2541">
        <v>19</v>
      </c>
      <c r="E27" s="2541">
        <v>278</v>
      </c>
      <c r="F27" s="2535">
        <v>12</v>
      </c>
      <c r="G27" s="2536">
        <f>(E27/D27)-F27</f>
        <v>2.6315789473684212</v>
      </c>
    </row>
    <row r="28" spans="1:7" x14ac:dyDescent="0.25">
      <c r="A28" s="2743"/>
      <c r="B28" s="2739" t="s">
        <v>579</v>
      </c>
      <c r="C28" s="2739"/>
      <c r="D28" s="2544">
        <f>SUM(D24:D27)</f>
        <v>54</v>
      </c>
      <c r="E28" s="2544">
        <f>SUM(E24:E27)</f>
        <v>765</v>
      </c>
      <c r="F28" s="2538">
        <v>12</v>
      </c>
      <c r="G28" s="2539">
        <f>(E28/D28)-F28</f>
        <v>2.1666666666666661</v>
      </c>
    </row>
    <row r="30" spans="1:7" x14ac:dyDescent="0.25">
      <c r="A30" s="2500" t="s">
        <v>290</v>
      </c>
      <c r="B30" s="2500" t="s">
        <v>36</v>
      </c>
      <c r="C30" s="2500" t="s">
        <v>35</v>
      </c>
      <c r="D30" s="2500" t="s">
        <v>1891</v>
      </c>
      <c r="E30" s="2500" t="s">
        <v>1892</v>
      </c>
      <c r="F30" s="2500" t="s">
        <v>1893</v>
      </c>
      <c r="G30" s="2500" t="s">
        <v>1894</v>
      </c>
    </row>
    <row r="31" spans="1:7" x14ac:dyDescent="0.25">
      <c r="A31" s="2743">
        <v>2019</v>
      </c>
      <c r="B31" s="2534" t="s">
        <v>1205</v>
      </c>
      <c r="C31" s="2535" t="s">
        <v>690</v>
      </c>
      <c r="D31" s="2541">
        <v>12</v>
      </c>
      <c r="E31" s="2541">
        <v>178</v>
      </c>
      <c r="F31" s="2535">
        <v>12</v>
      </c>
      <c r="G31" s="2536">
        <f>(E31/D31)-F31</f>
        <v>2.8333333333333339</v>
      </c>
    </row>
    <row r="32" spans="1:7" x14ac:dyDescent="0.25">
      <c r="A32" s="2743"/>
      <c r="B32" s="2744" t="s">
        <v>1207</v>
      </c>
      <c r="C32" s="2535" t="s">
        <v>225</v>
      </c>
      <c r="D32" s="2541">
        <v>14</v>
      </c>
      <c r="E32" s="2541">
        <v>194</v>
      </c>
      <c r="F32" s="2535">
        <v>12</v>
      </c>
      <c r="G32" s="2536">
        <f>(E32/D32)-F32</f>
        <v>1.8571428571428577</v>
      </c>
    </row>
    <row r="33" spans="1:7" x14ac:dyDescent="0.25">
      <c r="A33" s="2743"/>
      <c r="B33" s="2745"/>
      <c r="C33" s="2535" t="s">
        <v>691</v>
      </c>
      <c r="D33" s="2541">
        <v>9</v>
      </c>
      <c r="E33" s="2541">
        <v>114</v>
      </c>
      <c r="F33" s="2535">
        <v>12</v>
      </c>
      <c r="G33" s="2536">
        <f>(E33/D33)-F33</f>
        <v>0.66666666666666607</v>
      </c>
    </row>
    <row r="34" spans="1:7" x14ac:dyDescent="0.25">
      <c r="A34" s="2743"/>
      <c r="B34" s="2547" t="s">
        <v>1206</v>
      </c>
      <c r="C34" s="2535" t="s">
        <v>692</v>
      </c>
      <c r="D34" s="2541">
        <v>19</v>
      </c>
      <c r="E34" s="2541">
        <v>288</v>
      </c>
      <c r="F34" s="2535">
        <v>12</v>
      </c>
      <c r="G34" s="2536">
        <f>(E34/D34)-F34</f>
        <v>3.1578947368421044</v>
      </c>
    </row>
    <row r="35" spans="1:7" x14ac:dyDescent="0.25">
      <c r="A35" s="2743"/>
      <c r="B35" s="2739" t="s">
        <v>579</v>
      </c>
      <c r="C35" s="2739"/>
      <c r="D35" s="2544">
        <f>SUM(D31:D34)</f>
        <v>54</v>
      </c>
      <c r="E35" s="2544">
        <f>SUM(E31:E34)</f>
        <v>774</v>
      </c>
      <c r="F35" s="2538">
        <v>12</v>
      </c>
      <c r="G35" s="2539">
        <f>(E35/D35)-F35</f>
        <v>2.3333333333333339</v>
      </c>
    </row>
    <row r="37" spans="1:7" x14ac:dyDescent="0.25">
      <c r="A37" s="2500" t="s">
        <v>290</v>
      </c>
      <c r="B37" s="2500" t="s">
        <v>36</v>
      </c>
      <c r="C37" s="2500" t="s">
        <v>35</v>
      </c>
      <c r="D37" s="2500" t="s">
        <v>1891</v>
      </c>
      <c r="E37" s="2500" t="s">
        <v>1892</v>
      </c>
      <c r="F37" s="2500" t="s">
        <v>1893</v>
      </c>
      <c r="G37" s="2500" t="s">
        <v>1894</v>
      </c>
    </row>
    <row r="38" spans="1:7" x14ac:dyDescent="0.25">
      <c r="A38" s="2743">
        <v>2020</v>
      </c>
      <c r="B38" s="2534" t="s">
        <v>1205</v>
      </c>
      <c r="C38" s="2535" t="s">
        <v>690</v>
      </c>
      <c r="D38" s="2541">
        <v>8</v>
      </c>
      <c r="E38" s="2541">
        <v>103</v>
      </c>
      <c r="F38" s="2535">
        <v>12</v>
      </c>
      <c r="G38" s="2536">
        <f>(E38/D38)-F38</f>
        <v>0.875</v>
      </c>
    </row>
    <row r="39" spans="1:7" x14ac:dyDescent="0.25">
      <c r="A39" s="2743"/>
      <c r="B39" s="2744" t="s">
        <v>1207</v>
      </c>
      <c r="C39" s="2535" t="s">
        <v>225</v>
      </c>
      <c r="D39" s="2541">
        <v>27</v>
      </c>
      <c r="E39" s="2541">
        <v>360</v>
      </c>
      <c r="F39" s="2535">
        <v>12</v>
      </c>
      <c r="G39" s="2536">
        <f>(E39/D39)-F39</f>
        <v>1.3333333333333339</v>
      </c>
    </row>
    <row r="40" spans="1:7" x14ac:dyDescent="0.25">
      <c r="A40" s="2743"/>
      <c r="B40" s="2745"/>
      <c r="C40" s="2535" t="s">
        <v>691</v>
      </c>
      <c r="D40" s="2541">
        <v>14</v>
      </c>
      <c r="E40" s="2541">
        <v>171</v>
      </c>
      <c r="F40" s="2535">
        <v>12</v>
      </c>
      <c r="G40" s="2536">
        <f>(E40/D40)-F40</f>
        <v>0.21428571428571352</v>
      </c>
    </row>
    <row r="41" spans="1:7" x14ac:dyDescent="0.25">
      <c r="A41" s="2743"/>
      <c r="B41" s="2547" t="s">
        <v>1206</v>
      </c>
      <c r="C41" s="2535" t="s">
        <v>692</v>
      </c>
      <c r="D41" s="2541">
        <v>18</v>
      </c>
      <c r="E41" s="2541">
        <v>250</v>
      </c>
      <c r="F41" s="2535">
        <v>12</v>
      </c>
      <c r="G41" s="2536">
        <f>(E41/D41)-F41</f>
        <v>1.8888888888888893</v>
      </c>
    </row>
    <row r="42" spans="1:7" x14ac:dyDescent="0.25">
      <c r="A42" s="2743"/>
      <c r="B42" s="2739" t="s">
        <v>579</v>
      </c>
      <c r="C42" s="2739"/>
      <c r="D42" s="2544">
        <f>SUM(D38:D41)</f>
        <v>67</v>
      </c>
      <c r="E42" s="2544">
        <f>SUM(E38:E41)</f>
        <v>884</v>
      </c>
      <c r="F42" s="2538">
        <v>12</v>
      </c>
      <c r="G42" s="2539">
        <f>(E42/D42)-F42</f>
        <v>1.1940298507462686</v>
      </c>
    </row>
    <row r="44" spans="1:7" x14ac:dyDescent="0.25">
      <c r="A44" s="2500" t="s">
        <v>290</v>
      </c>
      <c r="B44" s="2500" t="s">
        <v>36</v>
      </c>
      <c r="C44" s="2500" t="s">
        <v>35</v>
      </c>
      <c r="D44" s="2500" t="s">
        <v>1891</v>
      </c>
      <c r="E44" s="2500" t="s">
        <v>1892</v>
      </c>
      <c r="F44" s="2500" t="s">
        <v>1893</v>
      </c>
      <c r="G44" s="2500" t="s">
        <v>1894</v>
      </c>
    </row>
    <row r="45" spans="1:7" x14ac:dyDescent="0.25">
      <c r="A45" s="2743">
        <v>2021</v>
      </c>
      <c r="B45" s="2534" t="s">
        <v>1205</v>
      </c>
      <c r="C45" s="2535" t="s">
        <v>690</v>
      </c>
      <c r="D45" s="2541">
        <v>1</v>
      </c>
      <c r="E45" s="2541">
        <v>13</v>
      </c>
      <c r="F45" s="2535">
        <v>12</v>
      </c>
      <c r="G45" s="2536">
        <f t="shared" ref="G45:G50" si="2">(E45/D45)-F45</f>
        <v>1</v>
      </c>
    </row>
    <row r="46" spans="1:7" x14ac:dyDescent="0.25">
      <c r="A46" s="2743"/>
      <c r="B46" s="2744" t="s">
        <v>1207</v>
      </c>
      <c r="C46" s="2535" t="s">
        <v>225</v>
      </c>
      <c r="D46" s="2541">
        <v>12</v>
      </c>
      <c r="E46" s="2541">
        <v>148</v>
      </c>
      <c r="F46" s="2535">
        <v>12</v>
      </c>
      <c r="G46" s="2536">
        <f t="shared" si="2"/>
        <v>0.33333333333333393</v>
      </c>
    </row>
    <row r="47" spans="1:7" x14ac:dyDescent="0.25">
      <c r="A47" s="2743"/>
      <c r="B47" s="2745"/>
      <c r="C47" s="2535" t="s">
        <v>691</v>
      </c>
      <c r="D47" s="2541">
        <v>5</v>
      </c>
      <c r="E47" s="2541">
        <v>60</v>
      </c>
      <c r="F47" s="2535">
        <v>12</v>
      </c>
      <c r="G47" s="2536">
        <f t="shared" si="2"/>
        <v>0</v>
      </c>
    </row>
    <row r="48" spans="1:7" x14ac:dyDescent="0.25">
      <c r="A48" s="2743"/>
      <c r="B48" s="2744" t="s">
        <v>1206</v>
      </c>
      <c r="C48" s="2535" t="s">
        <v>692</v>
      </c>
      <c r="D48" s="2541">
        <v>1</v>
      </c>
      <c r="E48" s="2541">
        <v>12</v>
      </c>
      <c r="F48" s="2535">
        <v>12</v>
      </c>
      <c r="G48" s="2536">
        <f t="shared" si="2"/>
        <v>0</v>
      </c>
    </row>
    <row r="49" spans="1:7" x14ac:dyDescent="0.25">
      <c r="A49" s="2743"/>
      <c r="B49" s="2745"/>
      <c r="C49" s="2535" t="s">
        <v>1510</v>
      </c>
      <c r="D49" s="2541">
        <v>12</v>
      </c>
      <c r="E49" s="2541">
        <v>145</v>
      </c>
      <c r="F49" s="2535">
        <v>12</v>
      </c>
      <c r="G49" s="2536">
        <f t="shared" si="2"/>
        <v>8.3333333333333925E-2</v>
      </c>
    </row>
    <row r="50" spans="1:7" x14ac:dyDescent="0.25">
      <c r="A50" s="2743"/>
      <c r="B50" s="2739" t="s">
        <v>579</v>
      </c>
      <c r="C50" s="2739"/>
      <c r="D50" s="2544">
        <f>SUM(D45:D49)</f>
        <v>31</v>
      </c>
      <c r="E50" s="2544">
        <f>SUM(E45:E49)</f>
        <v>378</v>
      </c>
      <c r="F50" s="2538">
        <v>12</v>
      </c>
      <c r="G50" s="2539">
        <f t="shared" si="2"/>
        <v>0.19354838709677402</v>
      </c>
    </row>
    <row r="51" spans="1:7" x14ac:dyDescent="0.25">
      <c r="A51" s="2548" t="s">
        <v>1892</v>
      </c>
      <c r="B51" s="2548" t="s">
        <v>1897</v>
      </c>
    </row>
    <row r="52" spans="1:7" x14ac:dyDescent="0.25">
      <c r="A52" s="2548" t="s">
        <v>1894</v>
      </c>
      <c r="B52" s="2548" t="s">
        <v>1898</v>
      </c>
    </row>
    <row r="53" spans="1:7" x14ac:dyDescent="0.25">
      <c r="A53" s="2548" t="s">
        <v>6085</v>
      </c>
    </row>
  </sheetData>
  <sheetProtection algorithmName="SHA-512" hashValue="SUJ9Gje2ou97cFBwep0nIgWFgjaZHgcujD/KofNbdZN7uqVSqASJCzdEGxd433Acjp4jfAiIynajqBM7ms7WEQ==" saltValue="PXabyaeeJlRmPY7dHUfoxA==" spinCount="100000" sheet="1" objects="1" scenarios="1"/>
  <mergeCells count="21">
    <mergeCell ref="A38:A42"/>
    <mergeCell ref="B39:B40"/>
    <mergeCell ref="B42:C42"/>
    <mergeCell ref="A45:A50"/>
    <mergeCell ref="B46:B47"/>
    <mergeCell ref="B48:B49"/>
    <mergeCell ref="B50:C50"/>
    <mergeCell ref="A24:A28"/>
    <mergeCell ref="B25:B26"/>
    <mergeCell ref="B28:C28"/>
    <mergeCell ref="A31:A35"/>
    <mergeCell ref="B32:B33"/>
    <mergeCell ref="B35:C35"/>
    <mergeCell ref="A17:A21"/>
    <mergeCell ref="B18:B19"/>
    <mergeCell ref="B21:C21"/>
    <mergeCell ref="A5:A8"/>
    <mergeCell ref="I7:I11"/>
    <mergeCell ref="B8:C8"/>
    <mergeCell ref="A11:A14"/>
    <mergeCell ref="B14:C14"/>
  </mergeCells>
  <hyperlinks>
    <hyperlink ref="A1" location="Índice!A1" display="ÍNDICE"/>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B2190"/>
  </sheetPr>
  <dimension ref="A1:I11"/>
  <sheetViews>
    <sheetView showGridLines="0" workbookViewId="0">
      <selection activeCell="L14" sqref="L14"/>
    </sheetView>
  </sheetViews>
  <sheetFormatPr baseColWidth="10" defaultColWidth="10.7109375" defaultRowHeight="12.75" x14ac:dyDescent="0.2"/>
  <cols>
    <col min="1" max="1" width="8.28515625" style="6" customWidth="1"/>
    <col min="2" max="2" width="28.7109375" style="6" bestFit="1" customWidth="1"/>
    <col min="3" max="3" width="6.5703125" style="38" bestFit="1" customWidth="1"/>
    <col min="4" max="8" width="6.5703125" style="6" bestFit="1" customWidth="1"/>
    <col min="9" max="9" width="6.5703125" style="6" customWidth="1"/>
    <col min="10" max="242" width="11.42578125" style="6"/>
    <col min="243" max="243" width="1.7109375" style="6" customWidth="1"/>
    <col min="244" max="244" width="17.85546875" style="6" customWidth="1"/>
    <col min="245" max="245" width="5.7109375" style="6" customWidth="1"/>
    <col min="246" max="246" width="6.140625" style="6" customWidth="1"/>
    <col min="247" max="247" width="36.7109375" style="6" customWidth="1"/>
    <col min="248" max="254" width="9.7109375" style="6" customWidth="1"/>
    <col min="255" max="498" width="11.42578125" style="6"/>
    <col min="499" max="499" width="1.7109375" style="6" customWidth="1"/>
    <col min="500" max="500" width="17.85546875" style="6" customWidth="1"/>
    <col min="501" max="501" width="5.7109375" style="6" customWidth="1"/>
    <col min="502" max="502" width="6.140625" style="6" customWidth="1"/>
    <col min="503" max="503" width="36.7109375" style="6" customWidth="1"/>
    <col min="504" max="510" width="9.7109375" style="6" customWidth="1"/>
    <col min="511" max="754" width="11.42578125" style="6"/>
    <col min="755" max="755" width="1.7109375" style="6" customWidth="1"/>
    <col min="756" max="756" width="17.85546875" style="6" customWidth="1"/>
    <col min="757" max="757" width="5.7109375" style="6" customWidth="1"/>
    <col min="758" max="758" width="6.140625" style="6" customWidth="1"/>
    <col min="759" max="759" width="36.7109375" style="6" customWidth="1"/>
    <col min="760" max="766" width="9.7109375" style="6" customWidth="1"/>
    <col min="767" max="1010" width="11.42578125" style="6"/>
    <col min="1011" max="1011" width="1.7109375" style="6" customWidth="1"/>
    <col min="1012" max="1012" width="17.85546875" style="6" customWidth="1"/>
    <col min="1013" max="1013" width="5.7109375" style="6" customWidth="1"/>
    <col min="1014" max="1014" width="6.140625" style="6" customWidth="1"/>
    <col min="1015" max="1015" width="36.7109375" style="6" customWidth="1"/>
    <col min="1016" max="1022" width="9.7109375" style="6" customWidth="1"/>
    <col min="1023" max="1266" width="11.42578125" style="6"/>
    <col min="1267" max="1267" width="1.7109375" style="6" customWidth="1"/>
    <col min="1268" max="1268" width="17.85546875" style="6" customWidth="1"/>
    <col min="1269" max="1269" width="5.7109375" style="6" customWidth="1"/>
    <col min="1270" max="1270" width="6.140625" style="6" customWidth="1"/>
    <col min="1271" max="1271" width="36.7109375" style="6" customWidth="1"/>
    <col min="1272" max="1278" width="9.7109375" style="6" customWidth="1"/>
    <col min="1279" max="1522" width="11.42578125" style="6"/>
    <col min="1523" max="1523" width="1.7109375" style="6" customWidth="1"/>
    <col min="1524" max="1524" width="17.85546875" style="6" customWidth="1"/>
    <col min="1525" max="1525" width="5.7109375" style="6" customWidth="1"/>
    <col min="1526" max="1526" width="6.140625" style="6" customWidth="1"/>
    <col min="1527" max="1527" width="36.7109375" style="6" customWidth="1"/>
    <col min="1528" max="1534" width="9.7109375" style="6" customWidth="1"/>
    <col min="1535" max="1778" width="11.42578125" style="6"/>
    <col min="1779" max="1779" width="1.7109375" style="6" customWidth="1"/>
    <col min="1780" max="1780" width="17.85546875" style="6" customWidth="1"/>
    <col min="1781" max="1781" width="5.7109375" style="6" customWidth="1"/>
    <col min="1782" max="1782" width="6.140625" style="6" customWidth="1"/>
    <col min="1783" max="1783" width="36.7109375" style="6" customWidth="1"/>
    <col min="1784" max="1790" width="9.7109375" style="6" customWidth="1"/>
    <col min="1791" max="2034" width="11.42578125" style="6"/>
    <col min="2035" max="2035" width="1.7109375" style="6" customWidth="1"/>
    <col min="2036" max="2036" width="17.85546875" style="6" customWidth="1"/>
    <col min="2037" max="2037" width="5.7109375" style="6" customWidth="1"/>
    <col min="2038" max="2038" width="6.140625" style="6" customWidth="1"/>
    <col min="2039" max="2039" width="36.7109375" style="6" customWidth="1"/>
    <col min="2040" max="2046" width="9.7109375" style="6" customWidth="1"/>
    <col min="2047" max="2290" width="11.42578125" style="6"/>
    <col min="2291" max="2291" width="1.7109375" style="6" customWidth="1"/>
    <col min="2292" max="2292" width="17.85546875" style="6" customWidth="1"/>
    <col min="2293" max="2293" width="5.7109375" style="6" customWidth="1"/>
    <col min="2294" max="2294" width="6.140625" style="6" customWidth="1"/>
    <col min="2295" max="2295" width="36.7109375" style="6" customWidth="1"/>
    <col min="2296" max="2302" width="9.7109375" style="6" customWidth="1"/>
    <col min="2303" max="2546" width="11.42578125" style="6"/>
    <col min="2547" max="2547" width="1.7109375" style="6" customWidth="1"/>
    <col min="2548" max="2548" width="17.85546875" style="6" customWidth="1"/>
    <col min="2549" max="2549" width="5.7109375" style="6" customWidth="1"/>
    <col min="2550" max="2550" width="6.140625" style="6" customWidth="1"/>
    <col min="2551" max="2551" width="36.7109375" style="6" customWidth="1"/>
    <col min="2552" max="2558" width="9.7109375" style="6" customWidth="1"/>
    <col min="2559" max="2802" width="11.42578125" style="6"/>
    <col min="2803" max="2803" width="1.7109375" style="6" customWidth="1"/>
    <col min="2804" max="2804" width="17.85546875" style="6" customWidth="1"/>
    <col min="2805" max="2805" width="5.7109375" style="6" customWidth="1"/>
    <col min="2806" max="2806" width="6.140625" style="6" customWidth="1"/>
    <col min="2807" max="2807" width="36.7109375" style="6" customWidth="1"/>
    <col min="2808" max="2814" width="9.7109375" style="6" customWidth="1"/>
    <col min="2815" max="3058" width="11.42578125" style="6"/>
    <col min="3059" max="3059" width="1.7109375" style="6" customWidth="1"/>
    <col min="3060" max="3060" width="17.85546875" style="6" customWidth="1"/>
    <col min="3061" max="3061" width="5.7109375" style="6" customWidth="1"/>
    <col min="3062" max="3062" width="6.140625" style="6" customWidth="1"/>
    <col min="3063" max="3063" width="36.7109375" style="6" customWidth="1"/>
    <col min="3064" max="3070" width="9.7109375" style="6" customWidth="1"/>
    <col min="3071" max="3314" width="11.42578125" style="6"/>
    <col min="3315" max="3315" width="1.7109375" style="6" customWidth="1"/>
    <col min="3316" max="3316" width="17.85546875" style="6" customWidth="1"/>
    <col min="3317" max="3317" width="5.7109375" style="6" customWidth="1"/>
    <col min="3318" max="3318" width="6.140625" style="6" customWidth="1"/>
    <col min="3319" max="3319" width="36.7109375" style="6" customWidth="1"/>
    <col min="3320" max="3326" width="9.7109375" style="6" customWidth="1"/>
    <col min="3327" max="3570" width="11.42578125" style="6"/>
    <col min="3571" max="3571" width="1.7109375" style="6" customWidth="1"/>
    <col min="3572" max="3572" width="17.85546875" style="6" customWidth="1"/>
    <col min="3573" max="3573" width="5.7109375" style="6" customWidth="1"/>
    <col min="3574" max="3574" width="6.140625" style="6" customWidth="1"/>
    <col min="3575" max="3575" width="36.7109375" style="6" customWidth="1"/>
    <col min="3576" max="3582" width="9.7109375" style="6" customWidth="1"/>
    <col min="3583" max="3826" width="11.42578125" style="6"/>
    <col min="3827" max="3827" width="1.7109375" style="6" customWidth="1"/>
    <col min="3828" max="3828" width="17.85546875" style="6" customWidth="1"/>
    <col min="3829" max="3829" width="5.7109375" style="6" customWidth="1"/>
    <col min="3830" max="3830" width="6.140625" style="6" customWidth="1"/>
    <col min="3831" max="3831" width="36.7109375" style="6" customWidth="1"/>
    <col min="3832" max="3838" width="9.7109375" style="6" customWidth="1"/>
    <col min="3839" max="4082" width="11.42578125" style="6"/>
    <col min="4083" max="4083" width="1.7109375" style="6" customWidth="1"/>
    <col min="4084" max="4084" width="17.85546875" style="6" customWidth="1"/>
    <col min="4085" max="4085" width="5.7109375" style="6" customWidth="1"/>
    <col min="4086" max="4086" width="6.140625" style="6" customWidth="1"/>
    <col min="4087" max="4087" width="36.7109375" style="6" customWidth="1"/>
    <col min="4088" max="4094" width="9.7109375" style="6" customWidth="1"/>
    <col min="4095" max="4338" width="11.42578125" style="6"/>
    <col min="4339" max="4339" width="1.7109375" style="6" customWidth="1"/>
    <col min="4340" max="4340" width="17.85546875" style="6" customWidth="1"/>
    <col min="4341" max="4341" width="5.7109375" style="6" customWidth="1"/>
    <col min="4342" max="4342" width="6.140625" style="6" customWidth="1"/>
    <col min="4343" max="4343" width="36.7109375" style="6" customWidth="1"/>
    <col min="4344" max="4350" width="9.7109375" style="6" customWidth="1"/>
    <col min="4351" max="4594" width="11.42578125" style="6"/>
    <col min="4595" max="4595" width="1.7109375" style="6" customWidth="1"/>
    <col min="4596" max="4596" width="17.85546875" style="6" customWidth="1"/>
    <col min="4597" max="4597" width="5.7109375" style="6" customWidth="1"/>
    <col min="4598" max="4598" width="6.140625" style="6" customWidth="1"/>
    <col min="4599" max="4599" width="36.7109375" style="6" customWidth="1"/>
    <col min="4600" max="4606" width="9.7109375" style="6" customWidth="1"/>
    <col min="4607" max="4850" width="11.42578125" style="6"/>
    <col min="4851" max="4851" width="1.7109375" style="6" customWidth="1"/>
    <col min="4852" max="4852" width="17.85546875" style="6" customWidth="1"/>
    <col min="4853" max="4853" width="5.7109375" style="6" customWidth="1"/>
    <col min="4854" max="4854" width="6.140625" style="6" customWidth="1"/>
    <col min="4855" max="4855" width="36.7109375" style="6" customWidth="1"/>
    <col min="4856" max="4862" width="9.7109375" style="6" customWidth="1"/>
    <col min="4863" max="5106" width="11.42578125" style="6"/>
    <col min="5107" max="5107" width="1.7109375" style="6" customWidth="1"/>
    <col min="5108" max="5108" width="17.85546875" style="6" customWidth="1"/>
    <col min="5109" max="5109" width="5.7109375" style="6" customWidth="1"/>
    <col min="5110" max="5110" width="6.140625" style="6" customWidth="1"/>
    <col min="5111" max="5111" width="36.7109375" style="6" customWidth="1"/>
    <col min="5112" max="5118" width="9.7109375" style="6" customWidth="1"/>
    <col min="5119" max="5362" width="11.42578125" style="6"/>
    <col min="5363" max="5363" width="1.7109375" style="6" customWidth="1"/>
    <col min="5364" max="5364" width="17.85546875" style="6" customWidth="1"/>
    <col min="5365" max="5365" width="5.7109375" style="6" customWidth="1"/>
    <col min="5366" max="5366" width="6.140625" style="6" customWidth="1"/>
    <col min="5367" max="5367" width="36.7109375" style="6" customWidth="1"/>
    <col min="5368" max="5374" width="9.7109375" style="6" customWidth="1"/>
    <col min="5375" max="5618" width="11.42578125" style="6"/>
    <col min="5619" max="5619" width="1.7109375" style="6" customWidth="1"/>
    <col min="5620" max="5620" width="17.85546875" style="6" customWidth="1"/>
    <col min="5621" max="5621" width="5.7109375" style="6" customWidth="1"/>
    <col min="5622" max="5622" width="6.140625" style="6" customWidth="1"/>
    <col min="5623" max="5623" width="36.7109375" style="6" customWidth="1"/>
    <col min="5624" max="5630" width="9.7109375" style="6" customWidth="1"/>
    <col min="5631" max="5874" width="11.42578125" style="6"/>
    <col min="5875" max="5875" width="1.7109375" style="6" customWidth="1"/>
    <col min="5876" max="5876" width="17.85546875" style="6" customWidth="1"/>
    <col min="5877" max="5877" width="5.7109375" style="6" customWidth="1"/>
    <col min="5878" max="5878" width="6.140625" style="6" customWidth="1"/>
    <col min="5879" max="5879" width="36.7109375" style="6" customWidth="1"/>
    <col min="5880" max="5886" width="9.7109375" style="6" customWidth="1"/>
    <col min="5887" max="6130" width="11.42578125" style="6"/>
    <col min="6131" max="6131" width="1.7109375" style="6" customWidth="1"/>
    <col min="6132" max="6132" width="17.85546875" style="6" customWidth="1"/>
    <col min="6133" max="6133" width="5.7109375" style="6" customWidth="1"/>
    <col min="6134" max="6134" width="6.140625" style="6" customWidth="1"/>
    <col min="6135" max="6135" width="36.7109375" style="6" customWidth="1"/>
    <col min="6136" max="6142" width="9.7109375" style="6" customWidth="1"/>
    <col min="6143" max="6386" width="11.42578125" style="6"/>
    <col min="6387" max="6387" width="1.7109375" style="6" customWidth="1"/>
    <col min="6388" max="6388" width="17.85546875" style="6" customWidth="1"/>
    <col min="6389" max="6389" width="5.7109375" style="6" customWidth="1"/>
    <col min="6390" max="6390" width="6.140625" style="6" customWidth="1"/>
    <col min="6391" max="6391" width="36.7109375" style="6" customWidth="1"/>
    <col min="6392" max="6398" width="9.7109375" style="6" customWidth="1"/>
    <col min="6399" max="6642" width="11.42578125" style="6"/>
    <col min="6643" max="6643" width="1.7109375" style="6" customWidth="1"/>
    <col min="6644" max="6644" width="17.85546875" style="6" customWidth="1"/>
    <col min="6645" max="6645" width="5.7109375" style="6" customWidth="1"/>
    <col min="6646" max="6646" width="6.140625" style="6" customWidth="1"/>
    <col min="6647" max="6647" width="36.7109375" style="6" customWidth="1"/>
    <col min="6648" max="6654" width="9.7109375" style="6" customWidth="1"/>
    <col min="6655" max="6898" width="11.42578125" style="6"/>
    <col min="6899" max="6899" width="1.7109375" style="6" customWidth="1"/>
    <col min="6900" max="6900" width="17.85546875" style="6" customWidth="1"/>
    <col min="6901" max="6901" width="5.7109375" style="6" customWidth="1"/>
    <col min="6902" max="6902" width="6.140625" style="6" customWidth="1"/>
    <col min="6903" max="6903" width="36.7109375" style="6" customWidth="1"/>
    <col min="6904" max="6910" width="9.7109375" style="6" customWidth="1"/>
    <col min="6911" max="7154" width="11.42578125" style="6"/>
    <col min="7155" max="7155" width="1.7109375" style="6" customWidth="1"/>
    <col min="7156" max="7156" width="17.85546875" style="6" customWidth="1"/>
    <col min="7157" max="7157" width="5.7109375" style="6" customWidth="1"/>
    <col min="7158" max="7158" width="6.140625" style="6" customWidth="1"/>
    <col min="7159" max="7159" width="36.7109375" style="6" customWidth="1"/>
    <col min="7160" max="7166" width="9.7109375" style="6" customWidth="1"/>
    <col min="7167" max="7410" width="11.42578125" style="6"/>
    <col min="7411" max="7411" width="1.7109375" style="6" customWidth="1"/>
    <col min="7412" max="7412" width="17.85546875" style="6" customWidth="1"/>
    <col min="7413" max="7413" width="5.7109375" style="6" customWidth="1"/>
    <col min="7414" max="7414" width="6.140625" style="6" customWidth="1"/>
    <col min="7415" max="7415" width="36.7109375" style="6" customWidth="1"/>
    <col min="7416" max="7422" width="9.7109375" style="6" customWidth="1"/>
    <col min="7423" max="7666" width="11.42578125" style="6"/>
    <col min="7667" max="7667" width="1.7109375" style="6" customWidth="1"/>
    <col min="7668" max="7668" width="17.85546875" style="6" customWidth="1"/>
    <col min="7669" max="7669" width="5.7109375" style="6" customWidth="1"/>
    <col min="7670" max="7670" width="6.140625" style="6" customWidth="1"/>
    <col min="7671" max="7671" width="36.7109375" style="6" customWidth="1"/>
    <col min="7672" max="7678" width="9.7109375" style="6" customWidth="1"/>
    <col min="7679" max="7922" width="11.42578125" style="6"/>
    <col min="7923" max="7923" width="1.7109375" style="6" customWidth="1"/>
    <col min="7924" max="7924" width="17.85546875" style="6" customWidth="1"/>
    <col min="7925" max="7925" width="5.7109375" style="6" customWidth="1"/>
    <col min="7926" max="7926" width="6.140625" style="6" customWidth="1"/>
    <col min="7927" max="7927" width="36.7109375" style="6" customWidth="1"/>
    <col min="7928" max="7934" width="9.7109375" style="6" customWidth="1"/>
    <col min="7935" max="8178" width="11.42578125" style="6"/>
    <col min="8179" max="8179" width="1.7109375" style="6" customWidth="1"/>
    <col min="8180" max="8180" width="17.85546875" style="6" customWidth="1"/>
    <col min="8181" max="8181" width="5.7109375" style="6" customWidth="1"/>
    <col min="8182" max="8182" width="6.140625" style="6" customWidth="1"/>
    <col min="8183" max="8183" width="36.7109375" style="6" customWidth="1"/>
    <col min="8184" max="8190" width="9.7109375" style="6" customWidth="1"/>
    <col min="8191" max="8434" width="11.42578125" style="6"/>
    <col min="8435" max="8435" width="1.7109375" style="6" customWidth="1"/>
    <col min="8436" max="8436" width="17.85546875" style="6" customWidth="1"/>
    <col min="8437" max="8437" width="5.7109375" style="6" customWidth="1"/>
    <col min="8438" max="8438" width="6.140625" style="6" customWidth="1"/>
    <col min="8439" max="8439" width="36.7109375" style="6" customWidth="1"/>
    <col min="8440" max="8446" width="9.7109375" style="6" customWidth="1"/>
    <col min="8447" max="8690" width="11.42578125" style="6"/>
    <col min="8691" max="8691" width="1.7109375" style="6" customWidth="1"/>
    <col min="8692" max="8692" width="17.85546875" style="6" customWidth="1"/>
    <col min="8693" max="8693" width="5.7109375" style="6" customWidth="1"/>
    <col min="8694" max="8694" width="6.140625" style="6" customWidth="1"/>
    <col min="8695" max="8695" width="36.7109375" style="6" customWidth="1"/>
    <col min="8696" max="8702" width="9.7109375" style="6" customWidth="1"/>
    <col min="8703" max="8946" width="11.42578125" style="6"/>
    <col min="8947" max="8947" width="1.7109375" style="6" customWidth="1"/>
    <col min="8948" max="8948" width="17.85546875" style="6" customWidth="1"/>
    <col min="8949" max="8949" width="5.7109375" style="6" customWidth="1"/>
    <col min="8950" max="8950" width="6.140625" style="6" customWidth="1"/>
    <col min="8951" max="8951" width="36.7109375" style="6" customWidth="1"/>
    <col min="8952" max="8958" width="9.7109375" style="6" customWidth="1"/>
    <col min="8959" max="9202" width="11.42578125" style="6"/>
    <col min="9203" max="9203" width="1.7109375" style="6" customWidth="1"/>
    <col min="9204" max="9204" width="17.85546875" style="6" customWidth="1"/>
    <col min="9205" max="9205" width="5.7109375" style="6" customWidth="1"/>
    <col min="9206" max="9206" width="6.140625" style="6" customWidth="1"/>
    <col min="9207" max="9207" width="36.7109375" style="6" customWidth="1"/>
    <col min="9208" max="9214" width="9.7109375" style="6" customWidth="1"/>
    <col min="9215" max="9458" width="11.42578125" style="6"/>
    <col min="9459" max="9459" width="1.7109375" style="6" customWidth="1"/>
    <col min="9460" max="9460" width="17.85546875" style="6" customWidth="1"/>
    <col min="9461" max="9461" width="5.7109375" style="6" customWidth="1"/>
    <col min="9462" max="9462" width="6.140625" style="6" customWidth="1"/>
    <col min="9463" max="9463" width="36.7109375" style="6" customWidth="1"/>
    <col min="9464" max="9470" width="9.7109375" style="6" customWidth="1"/>
    <col min="9471" max="9714" width="11.42578125" style="6"/>
    <col min="9715" max="9715" width="1.7109375" style="6" customWidth="1"/>
    <col min="9716" max="9716" width="17.85546875" style="6" customWidth="1"/>
    <col min="9717" max="9717" width="5.7109375" style="6" customWidth="1"/>
    <col min="9718" max="9718" width="6.140625" style="6" customWidth="1"/>
    <col min="9719" max="9719" width="36.7109375" style="6" customWidth="1"/>
    <col min="9720" max="9726" width="9.7109375" style="6" customWidth="1"/>
    <col min="9727" max="9970" width="11.42578125" style="6"/>
    <col min="9971" max="9971" width="1.7109375" style="6" customWidth="1"/>
    <col min="9972" max="9972" width="17.85546875" style="6" customWidth="1"/>
    <col min="9973" max="9973" width="5.7109375" style="6" customWidth="1"/>
    <col min="9974" max="9974" width="6.140625" style="6" customWidth="1"/>
    <col min="9975" max="9975" width="36.7109375" style="6" customWidth="1"/>
    <col min="9976" max="9982" width="9.7109375" style="6" customWidth="1"/>
    <col min="9983" max="10226" width="11.42578125" style="6"/>
    <col min="10227" max="10227" width="1.7109375" style="6" customWidth="1"/>
    <col min="10228" max="10228" width="17.85546875" style="6" customWidth="1"/>
    <col min="10229" max="10229" width="5.7109375" style="6" customWidth="1"/>
    <col min="10230" max="10230" width="6.140625" style="6" customWidth="1"/>
    <col min="10231" max="10231" width="36.7109375" style="6" customWidth="1"/>
    <col min="10232" max="10238" width="9.7109375" style="6" customWidth="1"/>
    <col min="10239" max="10482" width="11.42578125" style="6"/>
    <col min="10483" max="10483" width="1.7109375" style="6" customWidth="1"/>
    <col min="10484" max="10484" width="17.85546875" style="6" customWidth="1"/>
    <col min="10485" max="10485" width="5.7109375" style="6" customWidth="1"/>
    <col min="10486" max="10486" width="6.140625" style="6" customWidth="1"/>
    <col min="10487" max="10487" width="36.7109375" style="6" customWidth="1"/>
    <col min="10488" max="10494" width="9.7109375" style="6" customWidth="1"/>
    <col min="10495" max="10738" width="11.42578125" style="6"/>
    <col min="10739" max="10739" width="1.7109375" style="6" customWidth="1"/>
    <col min="10740" max="10740" width="17.85546875" style="6" customWidth="1"/>
    <col min="10741" max="10741" width="5.7109375" style="6" customWidth="1"/>
    <col min="10742" max="10742" width="6.140625" style="6" customWidth="1"/>
    <col min="10743" max="10743" width="36.7109375" style="6" customWidth="1"/>
    <col min="10744" max="10750" width="9.7109375" style="6" customWidth="1"/>
    <col min="10751" max="10994" width="11.42578125" style="6"/>
    <col min="10995" max="10995" width="1.7109375" style="6" customWidth="1"/>
    <col min="10996" max="10996" width="17.85546875" style="6" customWidth="1"/>
    <col min="10997" max="10997" width="5.7109375" style="6" customWidth="1"/>
    <col min="10998" max="10998" width="6.140625" style="6" customWidth="1"/>
    <col min="10999" max="10999" width="36.7109375" style="6" customWidth="1"/>
    <col min="11000" max="11006" width="9.7109375" style="6" customWidth="1"/>
    <col min="11007" max="11250" width="11.42578125" style="6"/>
    <col min="11251" max="11251" width="1.7109375" style="6" customWidth="1"/>
    <col min="11252" max="11252" width="17.85546875" style="6" customWidth="1"/>
    <col min="11253" max="11253" width="5.7109375" style="6" customWidth="1"/>
    <col min="11254" max="11254" width="6.140625" style="6" customWidth="1"/>
    <col min="11255" max="11255" width="36.7109375" style="6" customWidth="1"/>
    <col min="11256" max="11262" width="9.7109375" style="6" customWidth="1"/>
    <col min="11263" max="11506" width="11.42578125" style="6"/>
    <col min="11507" max="11507" width="1.7109375" style="6" customWidth="1"/>
    <col min="11508" max="11508" width="17.85546875" style="6" customWidth="1"/>
    <col min="11509" max="11509" width="5.7109375" style="6" customWidth="1"/>
    <col min="11510" max="11510" width="6.140625" style="6" customWidth="1"/>
    <col min="11511" max="11511" width="36.7109375" style="6" customWidth="1"/>
    <col min="11512" max="11518" width="9.7109375" style="6" customWidth="1"/>
    <col min="11519" max="11762" width="11.42578125" style="6"/>
    <col min="11763" max="11763" width="1.7109375" style="6" customWidth="1"/>
    <col min="11764" max="11764" width="17.85546875" style="6" customWidth="1"/>
    <col min="11765" max="11765" width="5.7109375" style="6" customWidth="1"/>
    <col min="11766" max="11766" width="6.140625" style="6" customWidth="1"/>
    <col min="11767" max="11767" width="36.7109375" style="6" customWidth="1"/>
    <col min="11768" max="11774" width="9.7109375" style="6" customWidth="1"/>
    <col min="11775" max="12018" width="11.42578125" style="6"/>
    <col min="12019" max="12019" width="1.7109375" style="6" customWidth="1"/>
    <col min="12020" max="12020" width="17.85546875" style="6" customWidth="1"/>
    <col min="12021" max="12021" width="5.7109375" style="6" customWidth="1"/>
    <col min="12022" max="12022" width="6.140625" style="6" customWidth="1"/>
    <col min="12023" max="12023" width="36.7109375" style="6" customWidth="1"/>
    <col min="12024" max="12030" width="9.7109375" style="6" customWidth="1"/>
    <col min="12031" max="12274" width="11.42578125" style="6"/>
    <col min="12275" max="12275" width="1.7109375" style="6" customWidth="1"/>
    <col min="12276" max="12276" width="17.85546875" style="6" customWidth="1"/>
    <col min="12277" max="12277" width="5.7109375" style="6" customWidth="1"/>
    <col min="12278" max="12278" width="6.140625" style="6" customWidth="1"/>
    <col min="12279" max="12279" width="36.7109375" style="6" customWidth="1"/>
    <col min="12280" max="12286" width="9.7109375" style="6" customWidth="1"/>
    <col min="12287" max="12530" width="11.42578125" style="6"/>
    <col min="12531" max="12531" width="1.7109375" style="6" customWidth="1"/>
    <col min="12532" max="12532" width="17.85546875" style="6" customWidth="1"/>
    <col min="12533" max="12533" width="5.7109375" style="6" customWidth="1"/>
    <col min="12534" max="12534" width="6.140625" style="6" customWidth="1"/>
    <col min="12535" max="12535" width="36.7109375" style="6" customWidth="1"/>
    <col min="12536" max="12542" width="9.7109375" style="6" customWidth="1"/>
    <col min="12543" max="12786" width="11.42578125" style="6"/>
    <col min="12787" max="12787" width="1.7109375" style="6" customWidth="1"/>
    <col min="12788" max="12788" width="17.85546875" style="6" customWidth="1"/>
    <col min="12789" max="12789" width="5.7109375" style="6" customWidth="1"/>
    <col min="12790" max="12790" width="6.140625" style="6" customWidth="1"/>
    <col min="12791" max="12791" width="36.7109375" style="6" customWidth="1"/>
    <col min="12792" max="12798" width="9.7109375" style="6" customWidth="1"/>
    <col min="12799" max="13042" width="11.42578125" style="6"/>
    <col min="13043" max="13043" width="1.7109375" style="6" customWidth="1"/>
    <col min="13044" max="13044" width="17.85546875" style="6" customWidth="1"/>
    <col min="13045" max="13045" width="5.7109375" style="6" customWidth="1"/>
    <col min="13046" max="13046" width="6.140625" style="6" customWidth="1"/>
    <col min="13047" max="13047" width="36.7109375" style="6" customWidth="1"/>
    <col min="13048" max="13054" width="9.7109375" style="6" customWidth="1"/>
    <col min="13055" max="13298" width="11.42578125" style="6"/>
    <col min="13299" max="13299" width="1.7109375" style="6" customWidth="1"/>
    <col min="13300" max="13300" width="17.85546875" style="6" customWidth="1"/>
    <col min="13301" max="13301" width="5.7109375" style="6" customWidth="1"/>
    <col min="13302" max="13302" width="6.140625" style="6" customWidth="1"/>
    <col min="13303" max="13303" width="36.7109375" style="6" customWidth="1"/>
    <col min="13304" max="13310" width="9.7109375" style="6" customWidth="1"/>
    <col min="13311" max="13554" width="11.42578125" style="6"/>
    <col min="13555" max="13555" width="1.7109375" style="6" customWidth="1"/>
    <col min="13556" max="13556" width="17.85546875" style="6" customWidth="1"/>
    <col min="13557" max="13557" width="5.7109375" style="6" customWidth="1"/>
    <col min="13558" max="13558" width="6.140625" style="6" customWidth="1"/>
    <col min="13559" max="13559" width="36.7109375" style="6" customWidth="1"/>
    <col min="13560" max="13566" width="9.7109375" style="6" customWidth="1"/>
    <col min="13567" max="13810" width="11.42578125" style="6"/>
    <col min="13811" max="13811" width="1.7109375" style="6" customWidth="1"/>
    <col min="13812" max="13812" width="17.85546875" style="6" customWidth="1"/>
    <col min="13813" max="13813" width="5.7109375" style="6" customWidth="1"/>
    <col min="13814" max="13814" width="6.140625" style="6" customWidth="1"/>
    <col min="13815" max="13815" width="36.7109375" style="6" customWidth="1"/>
    <col min="13816" max="13822" width="9.7109375" style="6" customWidth="1"/>
    <col min="13823" max="14066" width="11.42578125" style="6"/>
    <col min="14067" max="14067" width="1.7109375" style="6" customWidth="1"/>
    <col min="14068" max="14068" width="17.85546875" style="6" customWidth="1"/>
    <col min="14069" max="14069" width="5.7109375" style="6" customWidth="1"/>
    <col min="14070" max="14070" width="6.140625" style="6" customWidth="1"/>
    <col min="14071" max="14071" width="36.7109375" style="6" customWidth="1"/>
    <col min="14072" max="14078" width="9.7109375" style="6" customWidth="1"/>
    <col min="14079" max="14322" width="11.42578125" style="6"/>
    <col min="14323" max="14323" width="1.7109375" style="6" customWidth="1"/>
    <col min="14324" max="14324" width="17.85546875" style="6" customWidth="1"/>
    <col min="14325" max="14325" width="5.7109375" style="6" customWidth="1"/>
    <col min="14326" max="14326" width="6.140625" style="6" customWidth="1"/>
    <col min="14327" max="14327" width="36.7109375" style="6" customWidth="1"/>
    <col min="14328" max="14334" width="9.7109375" style="6" customWidth="1"/>
    <col min="14335" max="14578" width="11.42578125" style="6"/>
    <col min="14579" max="14579" width="1.7109375" style="6" customWidth="1"/>
    <col min="14580" max="14580" width="17.85546875" style="6" customWidth="1"/>
    <col min="14581" max="14581" width="5.7109375" style="6" customWidth="1"/>
    <col min="14582" max="14582" width="6.140625" style="6" customWidth="1"/>
    <col min="14583" max="14583" width="36.7109375" style="6" customWidth="1"/>
    <col min="14584" max="14590" width="9.7109375" style="6" customWidth="1"/>
    <col min="14591" max="14834" width="11.42578125" style="6"/>
    <col min="14835" max="14835" width="1.7109375" style="6" customWidth="1"/>
    <col min="14836" max="14836" width="17.85546875" style="6" customWidth="1"/>
    <col min="14837" max="14837" width="5.7109375" style="6" customWidth="1"/>
    <col min="14838" max="14838" width="6.140625" style="6" customWidth="1"/>
    <col min="14839" max="14839" width="36.7109375" style="6" customWidth="1"/>
    <col min="14840" max="14846" width="9.7109375" style="6" customWidth="1"/>
    <col min="14847" max="15090" width="11.42578125" style="6"/>
    <col min="15091" max="15091" width="1.7109375" style="6" customWidth="1"/>
    <col min="15092" max="15092" width="17.85546875" style="6" customWidth="1"/>
    <col min="15093" max="15093" width="5.7109375" style="6" customWidth="1"/>
    <col min="15094" max="15094" width="6.140625" style="6" customWidth="1"/>
    <col min="15095" max="15095" width="36.7109375" style="6" customWidth="1"/>
    <col min="15096" max="15102" width="9.7109375" style="6" customWidth="1"/>
    <col min="15103" max="15346" width="11.42578125" style="6"/>
    <col min="15347" max="15347" width="1.7109375" style="6" customWidth="1"/>
    <col min="15348" max="15348" width="17.85546875" style="6" customWidth="1"/>
    <col min="15349" max="15349" width="5.7109375" style="6" customWidth="1"/>
    <col min="15350" max="15350" width="6.140625" style="6" customWidth="1"/>
    <col min="15351" max="15351" width="36.7109375" style="6" customWidth="1"/>
    <col min="15352" max="15358" width="9.7109375" style="6" customWidth="1"/>
    <col min="15359" max="15602" width="11.42578125" style="6"/>
    <col min="15603" max="15603" width="1.7109375" style="6" customWidth="1"/>
    <col min="15604" max="15604" width="17.85546875" style="6" customWidth="1"/>
    <col min="15605" max="15605" width="5.7109375" style="6" customWidth="1"/>
    <col min="15606" max="15606" width="6.140625" style="6" customWidth="1"/>
    <col min="15607" max="15607" width="36.7109375" style="6" customWidth="1"/>
    <col min="15608" max="15614" width="9.7109375" style="6" customWidth="1"/>
    <col min="15615" max="15858" width="11.42578125" style="6"/>
    <col min="15859" max="15859" width="1.7109375" style="6" customWidth="1"/>
    <col min="15860" max="15860" width="17.85546875" style="6" customWidth="1"/>
    <col min="15861" max="15861" width="5.7109375" style="6" customWidth="1"/>
    <col min="15862" max="15862" width="6.140625" style="6" customWidth="1"/>
    <col min="15863" max="15863" width="36.7109375" style="6" customWidth="1"/>
    <col min="15864" max="15870" width="9.7109375" style="6" customWidth="1"/>
    <col min="15871" max="16114" width="11.42578125" style="6"/>
    <col min="16115" max="16115" width="1.7109375" style="6" customWidth="1"/>
    <col min="16116" max="16116" width="17.85546875" style="6" customWidth="1"/>
    <col min="16117" max="16117" width="5.7109375" style="6" customWidth="1"/>
    <col min="16118" max="16118" width="6.140625" style="6" customWidth="1"/>
    <col min="16119" max="16119" width="36.7109375" style="6" customWidth="1"/>
    <col min="16120" max="16126" width="9.7109375" style="6" customWidth="1"/>
    <col min="16127" max="16384" width="11.42578125" style="6"/>
  </cols>
  <sheetData>
    <row r="1" spans="1:9" s="2" customFormat="1" x14ac:dyDescent="0.2">
      <c r="A1" s="166" t="s">
        <v>1177</v>
      </c>
      <c r="B1" s="142"/>
      <c r="I1" s="149"/>
    </row>
    <row r="2" spans="1:9" s="7" customFormat="1" ht="18.75" x14ac:dyDescent="0.3">
      <c r="A2" s="386" t="s">
        <v>51</v>
      </c>
      <c r="B2" s="8"/>
      <c r="C2" s="36"/>
    </row>
    <row r="3" spans="1:9" s="5" customFormat="1" ht="15" x14ac:dyDescent="0.2">
      <c r="A3" s="10" t="s">
        <v>6049</v>
      </c>
      <c r="C3" s="37"/>
    </row>
    <row r="4" spans="1:9" s="1184" customFormat="1" ht="29.25" customHeight="1" x14ac:dyDescent="0.25">
      <c r="A4" s="1183" t="s">
        <v>12</v>
      </c>
      <c r="B4" s="1183" t="s">
        <v>13</v>
      </c>
      <c r="C4" s="579">
        <v>2015</v>
      </c>
      <c r="D4" s="579">
        <v>2016</v>
      </c>
      <c r="E4" s="579">
        <v>2017</v>
      </c>
      <c r="F4" s="579">
        <v>2018</v>
      </c>
      <c r="G4" s="579">
        <v>2019</v>
      </c>
      <c r="H4" s="579">
        <v>2020</v>
      </c>
      <c r="I4" s="579">
        <v>2021</v>
      </c>
    </row>
    <row r="5" spans="1:9" s="280" customFormat="1" ht="15" customHeight="1" x14ac:dyDescent="0.25">
      <c r="A5" s="544" t="s">
        <v>1205</v>
      </c>
      <c r="B5" s="540" t="s">
        <v>18</v>
      </c>
      <c r="C5" s="867">
        <f>'Tiempo promedio excedente 11-21'!F5+'Tiempo promedio excedente 11-21'!G5</f>
        <v>13.285714285714286</v>
      </c>
      <c r="D5" s="867">
        <f>'Tiempo promedio excedente 11-21'!F11+'Tiempo promedio excedente 11-21'!G11</f>
        <v>16.100000000000001</v>
      </c>
      <c r="E5" s="867">
        <f>'Tiempo promedio excedente 11-21'!F17+'Tiempo promedio excedente 11-21'!G17</f>
        <v>14.35</v>
      </c>
      <c r="F5" s="867">
        <f>'Tiempo promedio excedente 11-21'!F24+'Tiempo promedio excedente 11-21'!G24</f>
        <v>15.266666666666667</v>
      </c>
      <c r="G5" s="867">
        <f>'Tiempo promedio excedente 11-21'!F31+'Tiempo promedio excedente 11-21'!G31</f>
        <v>14.833333333333334</v>
      </c>
      <c r="H5" s="867">
        <f>'Tiempo promedio excedente 11-21'!F38+'Tiempo promedio excedente 11-21'!G38</f>
        <v>12.875</v>
      </c>
      <c r="I5" s="678">
        <f>'Tiempo promedio excedente 11-21'!F45+'Tiempo promedio excedente 11-21'!G45</f>
        <v>13</v>
      </c>
    </row>
    <row r="6" spans="1:9" s="280" customFormat="1" ht="15" customHeight="1" x14ac:dyDescent="0.25">
      <c r="A6" s="2746" t="s">
        <v>1207</v>
      </c>
      <c r="B6" s="540" t="s">
        <v>19</v>
      </c>
      <c r="C6" s="867">
        <f>'Tiempo promedio excedente 11-21'!F6+'Tiempo promedio excedente 11-21'!G6</f>
        <v>12.444444444444445</v>
      </c>
      <c r="D6" s="867">
        <f>'Tiempo promedio excedente 11-21'!F12+'Tiempo promedio excedente 11-21'!G12</f>
        <v>13.65</v>
      </c>
      <c r="E6" s="867">
        <f>'Tiempo promedio excedente 11-21'!F18+'Tiempo promedio excedente 11-21'!G18</f>
        <v>13.206896551724139</v>
      </c>
      <c r="F6" s="867">
        <f>'Tiempo promedio excedente 11-21'!F25+'Tiempo promedio excedente 11-21'!G25</f>
        <v>12.5</v>
      </c>
      <c r="G6" s="867">
        <f>'Tiempo promedio excedente 11-21'!F32+'Tiempo promedio excedente 11-21'!G32</f>
        <v>13.857142857142858</v>
      </c>
      <c r="H6" s="867">
        <f>'Tiempo promedio excedente 11-21'!F39+'Tiempo promedio excedente 11-21'!G39</f>
        <v>13.333333333333334</v>
      </c>
      <c r="I6" s="678">
        <f>'Tiempo promedio excedente 11-21'!F46+'Tiempo promedio excedente 11-21'!G46</f>
        <v>12.333333333333334</v>
      </c>
    </row>
    <row r="7" spans="1:9" s="280" customFormat="1" ht="15" customHeight="1" x14ac:dyDescent="0.25">
      <c r="A7" s="2746"/>
      <c r="B7" s="540" t="s">
        <v>22</v>
      </c>
      <c r="C7" s="868"/>
      <c r="D7" s="868"/>
      <c r="E7" s="867">
        <f>'Tiempo promedio excedente 11-21'!F19+'Tiempo promedio excedente 11-21'!G19</f>
        <v>13.818181818181818</v>
      </c>
      <c r="F7" s="867">
        <f>'Tiempo promedio excedente 11-21'!F26+'Tiempo promedio excedente 11-21'!G26</f>
        <v>13.5</v>
      </c>
      <c r="G7" s="867">
        <f>'Tiempo promedio excedente 11-21'!F33+'Tiempo promedio excedente 11-21'!G33</f>
        <v>12.666666666666666</v>
      </c>
      <c r="H7" s="867">
        <f>'Tiempo promedio excedente 11-21'!F40+'Tiempo promedio excedente 11-21'!G40</f>
        <v>12.214285714285714</v>
      </c>
      <c r="I7" s="678">
        <f>'Tiempo promedio excedente 11-21'!F47+'Tiempo promedio excedente 11-21'!G47</f>
        <v>12</v>
      </c>
    </row>
    <row r="8" spans="1:9" s="280" customFormat="1" ht="15" customHeight="1" x14ac:dyDescent="0.25">
      <c r="A8" s="544" t="s">
        <v>1206</v>
      </c>
      <c r="B8" s="540" t="s">
        <v>20</v>
      </c>
      <c r="C8" s="868">
        <f>'Tiempo promedio excedente 11-21'!F7+'Tiempo promedio excedente 11-21'!G7</f>
        <v>12.84375</v>
      </c>
      <c r="D8" s="867">
        <f>'Tiempo promedio excedente 11-21'!F13+'Tiempo promedio excedente 11-21'!G13</f>
        <v>13.533333333333333</v>
      </c>
      <c r="E8" s="867">
        <f>'Tiempo promedio excedente 11-21'!F20+'Tiempo promedio excedente 11-21'!G20</f>
        <v>13.137931034482758</v>
      </c>
      <c r="F8" s="867">
        <f>'Tiempo promedio excedente 11-21'!F20+'Tiempo promedio excedente 11-21'!G20</f>
        <v>13.137931034482758</v>
      </c>
      <c r="G8" s="867">
        <f>'Tiempo promedio excedente 11-21'!F34+'Tiempo promedio excedente 11-21'!G34</f>
        <v>15.157894736842104</v>
      </c>
      <c r="H8" s="867">
        <f>'Tiempo promedio excedente 11-21'!F41+'Tiempo promedio excedente 11-21'!G41</f>
        <v>13.888888888888889</v>
      </c>
      <c r="I8" s="678">
        <f>'Tiempo promedio excedente 11-21'!F48+'Tiempo promedio excedente 11-21'!G48</f>
        <v>12</v>
      </c>
    </row>
    <row r="9" spans="1:9" s="280" customFormat="1" ht="15" customHeight="1" x14ac:dyDescent="0.25">
      <c r="A9" s="2477"/>
      <c r="B9" s="540" t="s">
        <v>74</v>
      </c>
      <c r="C9" s="868"/>
      <c r="D9" s="867"/>
      <c r="E9" s="867"/>
      <c r="F9" s="867"/>
      <c r="G9" s="867"/>
      <c r="H9" s="867"/>
      <c r="I9" s="678">
        <f>'Tiempo promedio excedente 11-21'!F49+'Tiempo promedio excedente 11-21'!G49</f>
        <v>12.083333333333334</v>
      </c>
    </row>
    <row r="10" spans="1:9" s="670" customFormat="1" ht="15" x14ac:dyDescent="0.25">
      <c r="A10" s="2640" t="s">
        <v>3461</v>
      </c>
      <c r="B10" s="2640"/>
      <c r="C10" s="869">
        <f>'Tiempo promedio excedente 11-21'!F8+'Tiempo promedio excedente 11-21'!G8</f>
        <v>12.822916666666666</v>
      </c>
      <c r="D10" s="869">
        <f>'Tiempo promedio excedente 11-21'!F14+'Tiempo promedio excedente 11-21'!G14</f>
        <v>14.155555555555555</v>
      </c>
      <c r="E10" s="869">
        <f>'Tiempo promedio excedente 11-21'!F21+'Tiempo promedio excedente 11-21'!G21</f>
        <v>13.51685393258427</v>
      </c>
      <c r="F10" s="869">
        <f>'Tiempo promedio excedente 11-21'!F28+'Tiempo promedio excedente 11-21'!G28</f>
        <v>14.166666666666666</v>
      </c>
      <c r="G10" s="869">
        <f>'Tiempo promedio excedente 11-21'!F35+'Tiempo promedio excedente 11-21'!G35</f>
        <v>14.333333333333334</v>
      </c>
      <c r="H10" s="869">
        <f>'Tiempo promedio excedente 11-21'!F42+'Tiempo promedio excedente 11-21'!G42</f>
        <v>13.194029850746269</v>
      </c>
      <c r="I10" s="679">
        <f>'Tiempo promedio excedente 11-21'!F50+'Tiempo promedio excedente 11-21'!G50</f>
        <v>12.193548387096774</v>
      </c>
    </row>
    <row r="11" spans="1:9" ht="15" x14ac:dyDescent="0.25">
      <c r="A11" s="2549" t="s">
        <v>6048</v>
      </c>
    </row>
  </sheetData>
  <sheetProtection algorithmName="SHA-512" hashValue="CZwejGGD3rdgaPumUO8cMGboL/NsSAdqDX4pltofoc8QPq/qRrlT7ri+KWBGM6OqoC3Zajd9jO+Nwgd/xFEOHQ==" saltValue="R59MWUF7wK9GDgvQcdWCCA==" spinCount="100000" sheet="1" objects="1" scenarios="1"/>
  <mergeCells count="2">
    <mergeCell ref="A10:B10"/>
    <mergeCell ref="A6:A7"/>
  </mergeCells>
  <hyperlinks>
    <hyperlink ref="A1" location="Índice!A1" display="ÍNDICE"/>
  </hyperlinks>
  <printOptions horizontalCentered="1" verticalCentered="1"/>
  <pageMargins left="0.51181102362204722" right="0.47244094488188981" top="0.31496062992125984" bottom="0.51181102362204722" header="0" footer="0"/>
  <pageSetup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B2190"/>
  </sheetPr>
  <dimension ref="A1:AV23"/>
  <sheetViews>
    <sheetView showGridLines="0" zoomScaleNormal="100" workbookViewId="0">
      <selection activeCell="A22" sqref="A22"/>
    </sheetView>
  </sheetViews>
  <sheetFormatPr baseColWidth="10" defaultColWidth="10.7109375" defaultRowHeight="12.75" x14ac:dyDescent="0.2"/>
  <cols>
    <col min="1" max="1" width="10.7109375" style="2" customWidth="1"/>
    <col min="2" max="2" width="28.7109375" style="2" bestFit="1" customWidth="1"/>
    <col min="3" max="8" width="5.5703125" style="2" bestFit="1" customWidth="1"/>
    <col min="9" max="16" width="5.5703125" style="149" customWidth="1"/>
    <col min="17" max="17" width="5.28515625" style="2" customWidth="1"/>
    <col min="18" max="18" width="11.42578125" style="149"/>
    <col min="19" max="19" width="10.7109375" style="149" customWidth="1"/>
    <col min="20" max="20" width="28.7109375" style="149" bestFit="1" customWidth="1"/>
    <col min="21" max="24" width="5" style="149" bestFit="1" customWidth="1"/>
    <col min="25" max="25" width="5.140625" style="149" customWidth="1"/>
    <col min="26" max="34" width="5" style="149" customWidth="1"/>
    <col min="35" max="35" width="5.140625" style="149" bestFit="1" customWidth="1"/>
    <col min="36" max="36" width="4.85546875" style="149" customWidth="1"/>
    <col min="37" max="37" width="4.5703125" style="2" bestFit="1" customWidth="1"/>
    <col min="38" max="39" width="5.140625" style="2" bestFit="1" customWidth="1"/>
    <col min="40" max="40" width="5.5703125" style="2" bestFit="1" customWidth="1"/>
    <col min="41" max="41" width="5" style="149" bestFit="1" customWidth="1"/>
    <col min="42" max="42" width="5.5703125" style="149" bestFit="1" customWidth="1"/>
    <col min="43" max="43" width="6.5703125" style="149" bestFit="1" customWidth="1"/>
    <col min="44" max="46" width="5.5703125" style="149" customWidth="1"/>
    <col min="47" max="47" width="4.85546875" style="2" bestFit="1" customWidth="1"/>
    <col min="48" max="48" width="5.5703125" style="2" bestFit="1" customWidth="1"/>
    <col min="49" max="234" width="11.42578125" style="2"/>
    <col min="235" max="235" width="0.28515625" style="2" customWidth="1"/>
    <col min="236" max="236" width="19" style="2" customWidth="1"/>
    <col min="237" max="237" width="7.140625" style="2" customWidth="1"/>
    <col min="238" max="238" width="41.28515625" style="2" customWidth="1"/>
    <col min="239" max="240" width="9" style="2" customWidth="1"/>
    <col min="241" max="241" width="10.5703125" style="2" customWidth="1"/>
    <col min="242" max="242" width="9.42578125" style="2" customWidth="1"/>
    <col min="243" max="243" width="9.85546875" style="2" customWidth="1"/>
    <col min="244" max="244" width="10.5703125" style="2" customWidth="1"/>
    <col min="245" max="246" width="9.42578125" style="2" customWidth="1"/>
    <col min="247" max="247" width="10.5703125" style="2" customWidth="1"/>
    <col min="248" max="249" width="9" style="2" customWidth="1"/>
    <col min="250" max="250" width="10.5703125" style="2" customWidth="1"/>
    <col min="251" max="252" width="9.42578125" style="2" customWidth="1"/>
    <col min="253" max="253" width="10.5703125" style="2" customWidth="1"/>
    <col min="254" max="254" width="9.42578125" style="2" customWidth="1"/>
    <col min="255" max="255" width="9.85546875" style="2" customWidth="1"/>
    <col min="256" max="256" width="10.5703125" style="2" customWidth="1"/>
    <col min="257" max="257" width="9" style="2" customWidth="1"/>
    <col min="258" max="258" width="9.85546875" style="2" customWidth="1"/>
    <col min="259" max="259" width="12" style="2" customWidth="1"/>
    <col min="260" max="490" width="11.42578125" style="2"/>
    <col min="491" max="491" width="0.28515625" style="2" customWidth="1"/>
    <col min="492" max="492" width="19" style="2" customWidth="1"/>
    <col min="493" max="493" width="7.140625" style="2" customWidth="1"/>
    <col min="494" max="494" width="41.28515625" style="2" customWidth="1"/>
    <col min="495" max="496" width="9" style="2" customWidth="1"/>
    <col min="497" max="497" width="10.5703125" style="2" customWidth="1"/>
    <col min="498" max="498" width="9.42578125" style="2" customWidth="1"/>
    <col min="499" max="499" width="9.85546875" style="2" customWidth="1"/>
    <col min="500" max="500" width="10.5703125" style="2" customWidth="1"/>
    <col min="501" max="502" width="9.42578125" style="2" customWidth="1"/>
    <col min="503" max="503" width="10.5703125" style="2" customWidth="1"/>
    <col min="504" max="505" width="9" style="2" customWidth="1"/>
    <col min="506" max="506" width="10.5703125" style="2" customWidth="1"/>
    <col min="507" max="508" width="9.42578125" style="2" customWidth="1"/>
    <col min="509" max="509" width="10.5703125" style="2" customWidth="1"/>
    <col min="510" max="510" width="9.42578125" style="2" customWidth="1"/>
    <col min="511" max="511" width="9.85546875" style="2" customWidth="1"/>
    <col min="512" max="512" width="10.5703125" style="2" customWidth="1"/>
    <col min="513" max="513" width="9" style="2" customWidth="1"/>
    <col min="514" max="514" width="9.85546875" style="2" customWidth="1"/>
    <col min="515" max="515" width="12" style="2" customWidth="1"/>
    <col min="516" max="746" width="11.42578125" style="2"/>
    <col min="747" max="747" width="0.28515625" style="2" customWidth="1"/>
    <col min="748" max="748" width="19" style="2" customWidth="1"/>
    <col min="749" max="749" width="7.140625" style="2" customWidth="1"/>
    <col min="750" max="750" width="41.28515625" style="2" customWidth="1"/>
    <col min="751" max="752" width="9" style="2" customWidth="1"/>
    <col min="753" max="753" width="10.5703125" style="2" customWidth="1"/>
    <col min="754" max="754" width="9.42578125" style="2" customWidth="1"/>
    <col min="755" max="755" width="9.85546875" style="2" customWidth="1"/>
    <col min="756" max="756" width="10.5703125" style="2" customWidth="1"/>
    <col min="757" max="758" width="9.42578125" style="2" customWidth="1"/>
    <col min="759" max="759" width="10.5703125" style="2" customWidth="1"/>
    <col min="760" max="761" width="9" style="2" customWidth="1"/>
    <col min="762" max="762" width="10.5703125" style="2" customWidth="1"/>
    <col min="763" max="764" width="9.42578125" style="2" customWidth="1"/>
    <col min="765" max="765" width="10.5703125" style="2" customWidth="1"/>
    <col min="766" max="766" width="9.42578125" style="2" customWidth="1"/>
    <col min="767" max="767" width="9.85546875" style="2" customWidth="1"/>
    <col min="768" max="768" width="10.5703125" style="2" customWidth="1"/>
    <col min="769" max="769" width="9" style="2" customWidth="1"/>
    <col min="770" max="770" width="9.85546875" style="2" customWidth="1"/>
    <col min="771" max="771" width="12" style="2" customWidth="1"/>
    <col min="772" max="1002" width="11.42578125" style="2"/>
    <col min="1003" max="1003" width="0.28515625" style="2" customWidth="1"/>
    <col min="1004" max="1004" width="19" style="2" customWidth="1"/>
    <col min="1005" max="1005" width="7.140625" style="2" customWidth="1"/>
    <col min="1006" max="1006" width="41.28515625" style="2" customWidth="1"/>
    <col min="1007" max="1008" width="9" style="2" customWidth="1"/>
    <col min="1009" max="1009" width="10.5703125" style="2" customWidth="1"/>
    <col min="1010" max="1010" width="9.42578125" style="2" customWidth="1"/>
    <col min="1011" max="1011" width="9.85546875" style="2" customWidth="1"/>
    <col min="1012" max="1012" width="10.5703125" style="2" customWidth="1"/>
    <col min="1013" max="1014" width="9.42578125" style="2" customWidth="1"/>
    <col min="1015" max="1015" width="10.5703125" style="2" customWidth="1"/>
    <col min="1016" max="1017" width="9" style="2" customWidth="1"/>
    <col min="1018" max="1018" width="10.5703125" style="2" customWidth="1"/>
    <col min="1019" max="1020" width="9.42578125" style="2" customWidth="1"/>
    <col min="1021" max="1021" width="10.5703125" style="2" customWidth="1"/>
    <col min="1022" max="1022" width="9.42578125" style="2" customWidth="1"/>
    <col min="1023" max="1023" width="9.85546875" style="2" customWidth="1"/>
    <col min="1024" max="1024" width="10.5703125" style="2" customWidth="1"/>
    <col min="1025" max="1025" width="9" style="2" customWidth="1"/>
    <col min="1026" max="1026" width="9.85546875" style="2" customWidth="1"/>
    <col min="1027" max="1027" width="12" style="2" customWidth="1"/>
    <col min="1028" max="1258" width="11.42578125" style="2"/>
    <col min="1259" max="1259" width="0.28515625" style="2" customWidth="1"/>
    <col min="1260" max="1260" width="19" style="2" customWidth="1"/>
    <col min="1261" max="1261" width="7.140625" style="2" customWidth="1"/>
    <col min="1262" max="1262" width="41.28515625" style="2" customWidth="1"/>
    <col min="1263" max="1264" width="9" style="2" customWidth="1"/>
    <col min="1265" max="1265" width="10.5703125" style="2" customWidth="1"/>
    <col min="1266" max="1266" width="9.42578125" style="2" customWidth="1"/>
    <col min="1267" max="1267" width="9.85546875" style="2" customWidth="1"/>
    <col min="1268" max="1268" width="10.5703125" style="2" customWidth="1"/>
    <col min="1269" max="1270" width="9.42578125" style="2" customWidth="1"/>
    <col min="1271" max="1271" width="10.5703125" style="2" customWidth="1"/>
    <col min="1272" max="1273" width="9" style="2" customWidth="1"/>
    <col min="1274" max="1274" width="10.5703125" style="2" customWidth="1"/>
    <col min="1275" max="1276" width="9.42578125" style="2" customWidth="1"/>
    <col min="1277" max="1277" width="10.5703125" style="2" customWidth="1"/>
    <col min="1278" max="1278" width="9.42578125" style="2" customWidth="1"/>
    <col min="1279" max="1279" width="9.85546875" style="2" customWidth="1"/>
    <col min="1280" max="1280" width="10.5703125" style="2" customWidth="1"/>
    <col min="1281" max="1281" width="9" style="2" customWidth="1"/>
    <col min="1282" max="1282" width="9.85546875" style="2" customWidth="1"/>
    <col min="1283" max="1283" width="12" style="2" customWidth="1"/>
    <col min="1284" max="1514" width="11.42578125" style="2"/>
    <col min="1515" max="1515" width="0.28515625" style="2" customWidth="1"/>
    <col min="1516" max="1516" width="19" style="2" customWidth="1"/>
    <col min="1517" max="1517" width="7.140625" style="2" customWidth="1"/>
    <col min="1518" max="1518" width="41.28515625" style="2" customWidth="1"/>
    <col min="1519" max="1520" width="9" style="2" customWidth="1"/>
    <col min="1521" max="1521" width="10.5703125" style="2" customWidth="1"/>
    <col min="1522" max="1522" width="9.42578125" style="2" customWidth="1"/>
    <col min="1523" max="1523" width="9.85546875" style="2" customWidth="1"/>
    <col min="1524" max="1524" width="10.5703125" style="2" customWidth="1"/>
    <col min="1525" max="1526" width="9.42578125" style="2" customWidth="1"/>
    <col min="1527" max="1527" width="10.5703125" style="2" customWidth="1"/>
    <col min="1528" max="1529" width="9" style="2" customWidth="1"/>
    <col min="1530" max="1530" width="10.5703125" style="2" customWidth="1"/>
    <col min="1531" max="1532" width="9.42578125" style="2" customWidth="1"/>
    <col min="1533" max="1533" width="10.5703125" style="2" customWidth="1"/>
    <col min="1534" max="1534" width="9.42578125" style="2" customWidth="1"/>
    <col min="1535" max="1535" width="9.85546875" style="2" customWidth="1"/>
    <col min="1536" max="1536" width="10.5703125" style="2" customWidth="1"/>
    <col min="1537" max="1537" width="9" style="2" customWidth="1"/>
    <col min="1538" max="1538" width="9.85546875" style="2" customWidth="1"/>
    <col min="1539" max="1539" width="12" style="2" customWidth="1"/>
    <col min="1540" max="1770" width="11.42578125" style="2"/>
    <col min="1771" max="1771" width="0.28515625" style="2" customWidth="1"/>
    <col min="1772" max="1772" width="19" style="2" customWidth="1"/>
    <col min="1773" max="1773" width="7.140625" style="2" customWidth="1"/>
    <col min="1774" max="1774" width="41.28515625" style="2" customWidth="1"/>
    <col min="1775" max="1776" width="9" style="2" customWidth="1"/>
    <col min="1777" max="1777" width="10.5703125" style="2" customWidth="1"/>
    <col min="1778" max="1778" width="9.42578125" style="2" customWidth="1"/>
    <col min="1779" max="1779" width="9.85546875" style="2" customWidth="1"/>
    <col min="1780" max="1780" width="10.5703125" style="2" customWidth="1"/>
    <col min="1781" max="1782" width="9.42578125" style="2" customWidth="1"/>
    <col min="1783" max="1783" width="10.5703125" style="2" customWidth="1"/>
    <col min="1784" max="1785" width="9" style="2" customWidth="1"/>
    <col min="1786" max="1786" width="10.5703125" style="2" customWidth="1"/>
    <col min="1787" max="1788" width="9.42578125" style="2" customWidth="1"/>
    <col min="1789" max="1789" width="10.5703125" style="2" customWidth="1"/>
    <col min="1790" max="1790" width="9.42578125" style="2" customWidth="1"/>
    <col min="1791" max="1791" width="9.85546875" style="2" customWidth="1"/>
    <col min="1792" max="1792" width="10.5703125" style="2" customWidth="1"/>
    <col min="1793" max="1793" width="9" style="2" customWidth="1"/>
    <col min="1794" max="1794" width="9.85546875" style="2" customWidth="1"/>
    <col min="1795" max="1795" width="12" style="2" customWidth="1"/>
    <col min="1796" max="2026" width="11.42578125" style="2"/>
    <col min="2027" max="2027" width="0.28515625" style="2" customWidth="1"/>
    <col min="2028" max="2028" width="19" style="2" customWidth="1"/>
    <col min="2029" max="2029" width="7.140625" style="2" customWidth="1"/>
    <col min="2030" max="2030" width="41.28515625" style="2" customWidth="1"/>
    <col min="2031" max="2032" width="9" style="2" customWidth="1"/>
    <col min="2033" max="2033" width="10.5703125" style="2" customWidth="1"/>
    <col min="2034" max="2034" width="9.42578125" style="2" customWidth="1"/>
    <col min="2035" max="2035" width="9.85546875" style="2" customWidth="1"/>
    <col min="2036" max="2036" width="10.5703125" style="2" customWidth="1"/>
    <col min="2037" max="2038" width="9.42578125" style="2" customWidth="1"/>
    <col min="2039" max="2039" width="10.5703125" style="2" customWidth="1"/>
    <col min="2040" max="2041" width="9" style="2" customWidth="1"/>
    <col min="2042" max="2042" width="10.5703125" style="2" customWidth="1"/>
    <col min="2043" max="2044" width="9.42578125" style="2" customWidth="1"/>
    <col min="2045" max="2045" width="10.5703125" style="2" customWidth="1"/>
    <col min="2046" max="2046" width="9.42578125" style="2" customWidth="1"/>
    <col min="2047" max="2047" width="9.85546875" style="2" customWidth="1"/>
    <col min="2048" max="2048" width="10.5703125" style="2" customWidth="1"/>
    <col min="2049" max="2049" width="9" style="2" customWidth="1"/>
    <col min="2050" max="2050" width="9.85546875" style="2" customWidth="1"/>
    <col min="2051" max="2051" width="12" style="2" customWidth="1"/>
    <col min="2052" max="2282" width="11.42578125" style="2"/>
    <col min="2283" max="2283" width="0.28515625" style="2" customWidth="1"/>
    <col min="2284" max="2284" width="19" style="2" customWidth="1"/>
    <col min="2285" max="2285" width="7.140625" style="2" customWidth="1"/>
    <col min="2286" max="2286" width="41.28515625" style="2" customWidth="1"/>
    <col min="2287" max="2288" width="9" style="2" customWidth="1"/>
    <col min="2289" max="2289" width="10.5703125" style="2" customWidth="1"/>
    <col min="2290" max="2290" width="9.42578125" style="2" customWidth="1"/>
    <col min="2291" max="2291" width="9.85546875" style="2" customWidth="1"/>
    <col min="2292" max="2292" width="10.5703125" style="2" customWidth="1"/>
    <col min="2293" max="2294" width="9.42578125" style="2" customWidth="1"/>
    <col min="2295" max="2295" width="10.5703125" style="2" customWidth="1"/>
    <col min="2296" max="2297" width="9" style="2" customWidth="1"/>
    <col min="2298" max="2298" width="10.5703125" style="2" customWidth="1"/>
    <col min="2299" max="2300" width="9.42578125" style="2" customWidth="1"/>
    <col min="2301" max="2301" width="10.5703125" style="2" customWidth="1"/>
    <col min="2302" max="2302" width="9.42578125" style="2" customWidth="1"/>
    <col min="2303" max="2303" width="9.85546875" style="2" customWidth="1"/>
    <col min="2304" max="2304" width="10.5703125" style="2" customWidth="1"/>
    <col min="2305" max="2305" width="9" style="2" customWidth="1"/>
    <col min="2306" max="2306" width="9.85546875" style="2" customWidth="1"/>
    <col min="2307" max="2307" width="12" style="2" customWidth="1"/>
    <col min="2308" max="2538" width="11.42578125" style="2"/>
    <col min="2539" max="2539" width="0.28515625" style="2" customWidth="1"/>
    <col min="2540" max="2540" width="19" style="2" customWidth="1"/>
    <col min="2541" max="2541" width="7.140625" style="2" customWidth="1"/>
    <col min="2542" max="2542" width="41.28515625" style="2" customWidth="1"/>
    <col min="2543" max="2544" width="9" style="2" customWidth="1"/>
    <col min="2545" max="2545" width="10.5703125" style="2" customWidth="1"/>
    <col min="2546" max="2546" width="9.42578125" style="2" customWidth="1"/>
    <col min="2547" max="2547" width="9.85546875" style="2" customWidth="1"/>
    <col min="2548" max="2548" width="10.5703125" style="2" customWidth="1"/>
    <col min="2549" max="2550" width="9.42578125" style="2" customWidth="1"/>
    <col min="2551" max="2551" width="10.5703125" style="2" customWidth="1"/>
    <col min="2552" max="2553" width="9" style="2" customWidth="1"/>
    <col min="2554" max="2554" width="10.5703125" style="2" customWidth="1"/>
    <col min="2555" max="2556" width="9.42578125" style="2" customWidth="1"/>
    <col min="2557" max="2557" width="10.5703125" style="2" customWidth="1"/>
    <col min="2558" max="2558" width="9.42578125" style="2" customWidth="1"/>
    <col min="2559" max="2559" width="9.85546875" style="2" customWidth="1"/>
    <col min="2560" max="2560" width="10.5703125" style="2" customWidth="1"/>
    <col min="2561" max="2561" width="9" style="2" customWidth="1"/>
    <col min="2562" max="2562" width="9.85546875" style="2" customWidth="1"/>
    <col min="2563" max="2563" width="12" style="2" customWidth="1"/>
    <col min="2564" max="2794" width="11.42578125" style="2"/>
    <col min="2795" max="2795" width="0.28515625" style="2" customWidth="1"/>
    <col min="2796" max="2796" width="19" style="2" customWidth="1"/>
    <col min="2797" max="2797" width="7.140625" style="2" customWidth="1"/>
    <col min="2798" max="2798" width="41.28515625" style="2" customWidth="1"/>
    <col min="2799" max="2800" width="9" style="2" customWidth="1"/>
    <col min="2801" max="2801" width="10.5703125" style="2" customWidth="1"/>
    <col min="2802" max="2802" width="9.42578125" style="2" customWidth="1"/>
    <col min="2803" max="2803" width="9.85546875" style="2" customWidth="1"/>
    <col min="2804" max="2804" width="10.5703125" style="2" customWidth="1"/>
    <col min="2805" max="2806" width="9.42578125" style="2" customWidth="1"/>
    <col min="2807" max="2807" width="10.5703125" style="2" customWidth="1"/>
    <col min="2808" max="2809" width="9" style="2" customWidth="1"/>
    <col min="2810" max="2810" width="10.5703125" style="2" customWidth="1"/>
    <col min="2811" max="2812" width="9.42578125" style="2" customWidth="1"/>
    <col min="2813" max="2813" width="10.5703125" style="2" customWidth="1"/>
    <col min="2814" max="2814" width="9.42578125" style="2" customWidth="1"/>
    <col min="2815" max="2815" width="9.85546875" style="2" customWidth="1"/>
    <col min="2816" max="2816" width="10.5703125" style="2" customWidth="1"/>
    <col min="2817" max="2817" width="9" style="2" customWidth="1"/>
    <col min="2818" max="2818" width="9.85546875" style="2" customWidth="1"/>
    <col min="2819" max="2819" width="12" style="2" customWidth="1"/>
    <col min="2820" max="3050" width="11.42578125" style="2"/>
    <col min="3051" max="3051" width="0.28515625" style="2" customWidth="1"/>
    <col min="3052" max="3052" width="19" style="2" customWidth="1"/>
    <col min="3053" max="3053" width="7.140625" style="2" customWidth="1"/>
    <col min="3054" max="3054" width="41.28515625" style="2" customWidth="1"/>
    <col min="3055" max="3056" width="9" style="2" customWidth="1"/>
    <col min="3057" max="3057" width="10.5703125" style="2" customWidth="1"/>
    <col min="3058" max="3058" width="9.42578125" style="2" customWidth="1"/>
    <col min="3059" max="3059" width="9.85546875" style="2" customWidth="1"/>
    <col min="3060" max="3060" width="10.5703125" style="2" customWidth="1"/>
    <col min="3061" max="3062" width="9.42578125" style="2" customWidth="1"/>
    <col min="3063" max="3063" width="10.5703125" style="2" customWidth="1"/>
    <col min="3064" max="3065" width="9" style="2" customWidth="1"/>
    <col min="3066" max="3066" width="10.5703125" style="2" customWidth="1"/>
    <col min="3067" max="3068" width="9.42578125" style="2" customWidth="1"/>
    <col min="3069" max="3069" width="10.5703125" style="2" customWidth="1"/>
    <col min="3070" max="3070" width="9.42578125" style="2" customWidth="1"/>
    <col min="3071" max="3071" width="9.85546875" style="2" customWidth="1"/>
    <col min="3072" max="3072" width="10.5703125" style="2" customWidth="1"/>
    <col min="3073" max="3073" width="9" style="2" customWidth="1"/>
    <col min="3074" max="3074" width="9.85546875" style="2" customWidth="1"/>
    <col min="3075" max="3075" width="12" style="2" customWidth="1"/>
    <col min="3076" max="3306" width="11.42578125" style="2"/>
    <col min="3307" max="3307" width="0.28515625" style="2" customWidth="1"/>
    <col min="3308" max="3308" width="19" style="2" customWidth="1"/>
    <col min="3309" max="3309" width="7.140625" style="2" customWidth="1"/>
    <col min="3310" max="3310" width="41.28515625" style="2" customWidth="1"/>
    <col min="3311" max="3312" width="9" style="2" customWidth="1"/>
    <col min="3313" max="3313" width="10.5703125" style="2" customWidth="1"/>
    <col min="3314" max="3314" width="9.42578125" style="2" customWidth="1"/>
    <col min="3315" max="3315" width="9.85546875" style="2" customWidth="1"/>
    <col min="3316" max="3316" width="10.5703125" style="2" customWidth="1"/>
    <col min="3317" max="3318" width="9.42578125" style="2" customWidth="1"/>
    <col min="3319" max="3319" width="10.5703125" style="2" customWidth="1"/>
    <col min="3320" max="3321" width="9" style="2" customWidth="1"/>
    <col min="3322" max="3322" width="10.5703125" style="2" customWidth="1"/>
    <col min="3323" max="3324" width="9.42578125" style="2" customWidth="1"/>
    <col min="3325" max="3325" width="10.5703125" style="2" customWidth="1"/>
    <col min="3326" max="3326" width="9.42578125" style="2" customWidth="1"/>
    <col min="3327" max="3327" width="9.85546875" style="2" customWidth="1"/>
    <col min="3328" max="3328" width="10.5703125" style="2" customWidth="1"/>
    <col min="3329" max="3329" width="9" style="2" customWidth="1"/>
    <col min="3330" max="3330" width="9.85546875" style="2" customWidth="1"/>
    <col min="3331" max="3331" width="12" style="2" customWidth="1"/>
    <col min="3332" max="3562" width="11.42578125" style="2"/>
    <col min="3563" max="3563" width="0.28515625" style="2" customWidth="1"/>
    <col min="3564" max="3564" width="19" style="2" customWidth="1"/>
    <col min="3565" max="3565" width="7.140625" style="2" customWidth="1"/>
    <col min="3566" max="3566" width="41.28515625" style="2" customWidth="1"/>
    <col min="3567" max="3568" width="9" style="2" customWidth="1"/>
    <col min="3569" max="3569" width="10.5703125" style="2" customWidth="1"/>
    <col min="3570" max="3570" width="9.42578125" style="2" customWidth="1"/>
    <col min="3571" max="3571" width="9.85546875" style="2" customWidth="1"/>
    <col min="3572" max="3572" width="10.5703125" style="2" customWidth="1"/>
    <col min="3573" max="3574" width="9.42578125" style="2" customWidth="1"/>
    <col min="3575" max="3575" width="10.5703125" style="2" customWidth="1"/>
    <col min="3576" max="3577" width="9" style="2" customWidth="1"/>
    <col min="3578" max="3578" width="10.5703125" style="2" customWidth="1"/>
    <col min="3579" max="3580" width="9.42578125" style="2" customWidth="1"/>
    <col min="3581" max="3581" width="10.5703125" style="2" customWidth="1"/>
    <col min="3582" max="3582" width="9.42578125" style="2" customWidth="1"/>
    <col min="3583" max="3583" width="9.85546875" style="2" customWidth="1"/>
    <col min="3584" max="3584" width="10.5703125" style="2" customWidth="1"/>
    <col min="3585" max="3585" width="9" style="2" customWidth="1"/>
    <col min="3586" max="3586" width="9.85546875" style="2" customWidth="1"/>
    <col min="3587" max="3587" width="12" style="2" customWidth="1"/>
    <col min="3588" max="3818" width="11.42578125" style="2"/>
    <col min="3819" max="3819" width="0.28515625" style="2" customWidth="1"/>
    <col min="3820" max="3820" width="19" style="2" customWidth="1"/>
    <col min="3821" max="3821" width="7.140625" style="2" customWidth="1"/>
    <col min="3822" max="3822" width="41.28515625" style="2" customWidth="1"/>
    <col min="3823" max="3824" width="9" style="2" customWidth="1"/>
    <col min="3825" max="3825" width="10.5703125" style="2" customWidth="1"/>
    <col min="3826" max="3826" width="9.42578125" style="2" customWidth="1"/>
    <col min="3827" max="3827" width="9.85546875" style="2" customWidth="1"/>
    <col min="3828" max="3828" width="10.5703125" style="2" customWidth="1"/>
    <col min="3829" max="3830" width="9.42578125" style="2" customWidth="1"/>
    <col min="3831" max="3831" width="10.5703125" style="2" customWidth="1"/>
    <col min="3832" max="3833" width="9" style="2" customWidth="1"/>
    <col min="3834" max="3834" width="10.5703125" style="2" customWidth="1"/>
    <col min="3835" max="3836" width="9.42578125" style="2" customWidth="1"/>
    <col min="3837" max="3837" width="10.5703125" style="2" customWidth="1"/>
    <col min="3838" max="3838" width="9.42578125" style="2" customWidth="1"/>
    <col min="3839" max="3839" width="9.85546875" style="2" customWidth="1"/>
    <col min="3840" max="3840" width="10.5703125" style="2" customWidth="1"/>
    <col min="3841" max="3841" width="9" style="2" customWidth="1"/>
    <col min="3842" max="3842" width="9.85546875" style="2" customWidth="1"/>
    <col min="3843" max="3843" width="12" style="2" customWidth="1"/>
    <col min="3844" max="4074" width="11.42578125" style="2"/>
    <col min="4075" max="4075" width="0.28515625" style="2" customWidth="1"/>
    <col min="4076" max="4076" width="19" style="2" customWidth="1"/>
    <col min="4077" max="4077" width="7.140625" style="2" customWidth="1"/>
    <col min="4078" max="4078" width="41.28515625" style="2" customWidth="1"/>
    <col min="4079" max="4080" width="9" style="2" customWidth="1"/>
    <col min="4081" max="4081" width="10.5703125" style="2" customWidth="1"/>
    <col min="4082" max="4082" width="9.42578125" style="2" customWidth="1"/>
    <col min="4083" max="4083" width="9.85546875" style="2" customWidth="1"/>
    <col min="4084" max="4084" width="10.5703125" style="2" customWidth="1"/>
    <col min="4085" max="4086" width="9.42578125" style="2" customWidth="1"/>
    <col min="4087" max="4087" width="10.5703125" style="2" customWidth="1"/>
    <col min="4088" max="4089" width="9" style="2" customWidth="1"/>
    <col min="4090" max="4090" width="10.5703125" style="2" customWidth="1"/>
    <col min="4091" max="4092" width="9.42578125" style="2" customWidth="1"/>
    <col min="4093" max="4093" width="10.5703125" style="2" customWidth="1"/>
    <col min="4094" max="4094" width="9.42578125" style="2" customWidth="1"/>
    <col min="4095" max="4095" width="9.85546875" style="2" customWidth="1"/>
    <col min="4096" max="4096" width="10.5703125" style="2" customWidth="1"/>
    <col min="4097" max="4097" width="9" style="2" customWidth="1"/>
    <col min="4098" max="4098" width="9.85546875" style="2" customWidth="1"/>
    <col min="4099" max="4099" width="12" style="2" customWidth="1"/>
    <col min="4100" max="4330" width="11.42578125" style="2"/>
    <col min="4331" max="4331" width="0.28515625" style="2" customWidth="1"/>
    <col min="4332" max="4332" width="19" style="2" customWidth="1"/>
    <col min="4333" max="4333" width="7.140625" style="2" customWidth="1"/>
    <col min="4334" max="4334" width="41.28515625" style="2" customWidth="1"/>
    <col min="4335" max="4336" width="9" style="2" customWidth="1"/>
    <col min="4337" max="4337" width="10.5703125" style="2" customWidth="1"/>
    <col min="4338" max="4338" width="9.42578125" style="2" customWidth="1"/>
    <col min="4339" max="4339" width="9.85546875" style="2" customWidth="1"/>
    <col min="4340" max="4340" width="10.5703125" style="2" customWidth="1"/>
    <col min="4341" max="4342" width="9.42578125" style="2" customWidth="1"/>
    <col min="4343" max="4343" width="10.5703125" style="2" customWidth="1"/>
    <col min="4344" max="4345" width="9" style="2" customWidth="1"/>
    <col min="4346" max="4346" width="10.5703125" style="2" customWidth="1"/>
    <col min="4347" max="4348" width="9.42578125" style="2" customWidth="1"/>
    <col min="4349" max="4349" width="10.5703125" style="2" customWidth="1"/>
    <col min="4350" max="4350" width="9.42578125" style="2" customWidth="1"/>
    <col min="4351" max="4351" width="9.85546875" style="2" customWidth="1"/>
    <col min="4352" max="4352" width="10.5703125" style="2" customWidth="1"/>
    <col min="4353" max="4353" width="9" style="2" customWidth="1"/>
    <col min="4354" max="4354" width="9.85546875" style="2" customWidth="1"/>
    <col min="4355" max="4355" width="12" style="2" customWidth="1"/>
    <col min="4356" max="4586" width="11.42578125" style="2"/>
    <col min="4587" max="4587" width="0.28515625" style="2" customWidth="1"/>
    <col min="4588" max="4588" width="19" style="2" customWidth="1"/>
    <col min="4589" max="4589" width="7.140625" style="2" customWidth="1"/>
    <col min="4590" max="4590" width="41.28515625" style="2" customWidth="1"/>
    <col min="4591" max="4592" width="9" style="2" customWidth="1"/>
    <col min="4593" max="4593" width="10.5703125" style="2" customWidth="1"/>
    <col min="4594" max="4594" width="9.42578125" style="2" customWidth="1"/>
    <col min="4595" max="4595" width="9.85546875" style="2" customWidth="1"/>
    <col min="4596" max="4596" width="10.5703125" style="2" customWidth="1"/>
    <col min="4597" max="4598" width="9.42578125" style="2" customWidth="1"/>
    <col min="4599" max="4599" width="10.5703125" style="2" customWidth="1"/>
    <col min="4600" max="4601" width="9" style="2" customWidth="1"/>
    <col min="4602" max="4602" width="10.5703125" style="2" customWidth="1"/>
    <col min="4603" max="4604" width="9.42578125" style="2" customWidth="1"/>
    <col min="4605" max="4605" width="10.5703125" style="2" customWidth="1"/>
    <col min="4606" max="4606" width="9.42578125" style="2" customWidth="1"/>
    <col min="4607" max="4607" width="9.85546875" style="2" customWidth="1"/>
    <col min="4608" max="4608" width="10.5703125" style="2" customWidth="1"/>
    <col min="4609" max="4609" width="9" style="2" customWidth="1"/>
    <col min="4610" max="4610" width="9.85546875" style="2" customWidth="1"/>
    <col min="4611" max="4611" width="12" style="2" customWidth="1"/>
    <col min="4612" max="4842" width="11.42578125" style="2"/>
    <col min="4843" max="4843" width="0.28515625" style="2" customWidth="1"/>
    <col min="4844" max="4844" width="19" style="2" customWidth="1"/>
    <col min="4845" max="4845" width="7.140625" style="2" customWidth="1"/>
    <col min="4846" max="4846" width="41.28515625" style="2" customWidth="1"/>
    <col min="4847" max="4848" width="9" style="2" customWidth="1"/>
    <col min="4849" max="4849" width="10.5703125" style="2" customWidth="1"/>
    <col min="4850" max="4850" width="9.42578125" style="2" customWidth="1"/>
    <col min="4851" max="4851" width="9.85546875" style="2" customWidth="1"/>
    <col min="4852" max="4852" width="10.5703125" style="2" customWidth="1"/>
    <col min="4853" max="4854" width="9.42578125" style="2" customWidth="1"/>
    <col min="4855" max="4855" width="10.5703125" style="2" customWidth="1"/>
    <col min="4856" max="4857" width="9" style="2" customWidth="1"/>
    <col min="4858" max="4858" width="10.5703125" style="2" customWidth="1"/>
    <col min="4859" max="4860" width="9.42578125" style="2" customWidth="1"/>
    <col min="4861" max="4861" width="10.5703125" style="2" customWidth="1"/>
    <col min="4862" max="4862" width="9.42578125" style="2" customWidth="1"/>
    <col min="4863" max="4863" width="9.85546875" style="2" customWidth="1"/>
    <col min="4864" max="4864" width="10.5703125" style="2" customWidth="1"/>
    <col min="4865" max="4865" width="9" style="2" customWidth="1"/>
    <col min="4866" max="4866" width="9.85546875" style="2" customWidth="1"/>
    <col min="4867" max="4867" width="12" style="2" customWidth="1"/>
    <col min="4868" max="5098" width="11.42578125" style="2"/>
    <col min="5099" max="5099" width="0.28515625" style="2" customWidth="1"/>
    <col min="5100" max="5100" width="19" style="2" customWidth="1"/>
    <col min="5101" max="5101" width="7.140625" style="2" customWidth="1"/>
    <col min="5102" max="5102" width="41.28515625" style="2" customWidth="1"/>
    <col min="5103" max="5104" width="9" style="2" customWidth="1"/>
    <col min="5105" max="5105" width="10.5703125" style="2" customWidth="1"/>
    <col min="5106" max="5106" width="9.42578125" style="2" customWidth="1"/>
    <col min="5107" max="5107" width="9.85546875" style="2" customWidth="1"/>
    <col min="5108" max="5108" width="10.5703125" style="2" customWidth="1"/>
    <col min="5109" max="5110" width="9.42578125" style="2" customWidth="1"/>
    <col min="5111" max="5111" width="10.5703125" style="2" customWidth="1"/>
    <col min="5112" max="5113" width="9" style="2" customWidth="1"/>
    <col min="5114" max="5114" width="10.5703125" style="2" customWidth="1"/>
    <col min="5115" max="5116" width="9.42578125" style="2" customWidth="1"/>
    <col min="5117" max="5117" width="10.5703125" style="2" customWidth="1"/>
    <col min="5118" max="5118" width="9.42578125" style="2" customWidth="1"/>
    <col min="5119" max="5119" width="9.85546875" style="2" customWidth="1"/>
    <col min="5120" max="5120" width="10.5703125" style="2" customWidth="1"/>
    <col min="5121" max="5121" width="9" style="2" customWidth="1"/>
    <col min="5122" max="5122" width="9.85546875" style="2" customWidth="1"/>
    <col min="5123" max="5123" width="12" style="2" customWidth="1"/>
    <col min="5124" max="5354" width="11.42578125" style="2"/>
    <col min="5355" max="5355" width="0.28515625" style="2" customWidth="1"/>
    <col min="5356" max="5356" width="19" style="2" customWidth="1"/>
    <col min="5357" max="5357" width="7.140625" style="2" customWidth="1"/>
    <col min="5358" max="5358" width="41.28515625" style="2" customWidth="1"/>
    <col min="5359" max="5360" width="9" style="2" customWidth="1"/>
    <col min="5361" max="5361" width="10.5703125" style="2" customWidth="1"/>
    <col min="5362" max="5362" width="9.42578125" style="2" customWidth="1"/>
    <col min="5363" max="5363" width="9.85546875" style="2" customWidth="1"/>
    <col min="5364" max="5364" width="10.5703125" style="2" customWidth="1"/>
    <col min="5365" max="5366" width="9.42578125" style="2" customWidth="1"/>
    <col min="5367" max="5367" width="10.5703125" style="2" customWidth="1"/>
    <col min="5368" max="5369" width="9" style="2" customWidth="1"/>
    <col min="5370" max="5370" width="10.5703125" style="2" customWidth="1"/>
    <col min="5371" max="5372" width="9.42578125" style="2" customWidth="1"/>
    <col min="5373" max="5373" width="10.5703125" style="2" customWidth="1"/>
    <col min="5374" max="5374" width="9.42578125" style="2" customWidth="1"/>
    <col min="5375" max="5375" width="9.85546875" style="2" customWidth="1"/>
    <col min="5376" max="5376" width="10.5703125" style="2" customWidth="1"/>
    <col min="5377" max="5377" width="9" style="2" customWidth="1"/>
    <col min="5378" max="5378" width="9.85546875" style="2" customWidth="1"/>
    <col min="5379" max="5379" width="12" style="2" customWidth="1"/>
    <col min="5380" max="5610" width="11.42578125" style="2"/>
    <col min="5611" max="5611" width="0.28515625" style="2" customWidth="1"/>
    <col min="5612" max="5612" width="19" style="2" customWidth="1"/>
    <col min="5613" max="5613" width="7.140625" style="2" customWidth="1"/>
    <col min="5614" max="5614" width="41.28515625" style="2" customWidth="1"/>
    <col min="5615" max="5616" width="9" style="2" customWidth="1"/>
    <col min="5617" max="5617" width="10.5703125" style="2" customWidth="1"/>
    <col min="5618" max="5618" width="9.42578125" style="2" customWidth="1"/>
    <col min="5619" max="5619" width="9.85546875" style="2" customWidth="1"/>
    <col min="5620" max="5620" width="10.5703125" style="2" customWidth="1"/>
    <col min="5621" max="5622" width="9.42578125" style="2" customWidth="1"/>
    <col min="5623" max="5623" width="10.5703125" style="2" customWidth="1"/>
    <col min="5624" max="5625" width="9" style="2" customWidth="1"/>
    <col min="5626" max="5626" width="10.5703125" style="2" customWidth="1"/>
    <col min="5627" max="5628" width="9.42578125" style="2" customWidth="1"/>
    <col min="5629" max="5629" width="10.5703125" style="2" customWidth="1"/>
    <col min="5630" max="5630" width="9.42578125" style="2" customWidth="1"/>
    <col min="5631" max="5631" width="9.85546875" style="2" customWidth="1"/>
    <col min="5632" max="5632" width="10.5703125" style="2" customWidth="1"/>
    <col min="5633" max="5633" width="9" style="2" customWidth="1"/>
    <col min="5634" max="5634" width="9.85546875" style="2" customWidth="1"/>
    <col min="5635" max="5635" width="12" style="2" customWidth="1"/>
    <col min="5636" max="5866" width="11.42578125" style="2"/>
    <col min="5867" max="5867" width="0.28515625" style="2" customWidth="1"/>
    <col min="5868" max="5868" width="19" style="2" customWidth="1"/>
    <col min="5869" max="5869" width="7.140625" style="2" customWidth="1"/>
    <col min="5870" max="5870" width="41.28515625" style="2" customWidth="1"/>
    <col min="5871" max="5872" width="9" style="2" customWidth="1"/>
    <col min="5873" max="5873" width="10.5703125" style="2" customWidth="1"/>
    <col min="5874" max="5874" width="9.42578125" style="2" customWidth="1"/>
    <col min="5875" max="5875" width="9.85546875" style="2" customWidth="1"/>
    <col min="5876" max="5876" width="10.5703125" style="2" customWidth="1"/>
    <col min="5877" max="5878" width="9.42578125" style="2" customWidth="1"/>
    <col min="5879" max="5879" width="10.5703125" style="2" customWidth="1"/>
    <col min="5880" max="5881" width="9" style="2" customWidth="1"/>
    <col min="5882" max="5882" width="10.5703125" style="2" customWidth="1"/>
    <col min="5883" max="5884" width="9.42578125" style="2" customWidth="1"/>
    <col min="5885" max="5885" width="10.5703125" style="2" customWidth="1"/>
    <col min="5886" max="5886" width="9.42578125" style="2" customWidth="1"/>
    <col min="5887" max="5887" width="9.85546875" style="2" customWidth="1"/>
    <col min="5888" max="5888" width="10.5703125" style="2" customWidth="1"/>
    <col min="5889" max="5889" width="9" style="2" customWidth="1"/>
    <col min="5890" max="5890" width="9.85546875" style="2" customWidth="1"/>
    <col min="5891" max="5891" width="12" style="2" customWidth="1"/>
    <col min="5892" max="6122" width="11.42578125" style="2"/>
    <col min="6123" max="6123" width="0.28515625" style="2" customWidth="1"/>
    <col min="6124" max="6124" width="19" style="2" customWidth="1"/>
    <col min="6125" max="6125" width="7.140625" style="2" customWidth="1"/>
    <col min="6126" max="6126" width="41.28515625" style="2" customWidth="1"/>
    <col min="6127" max="6128" width="9" style="2" customWidth="1"/>
    <col min="6129" max="6129" width="10.5703125" style="2" customWidth="1"/>
    <col min="6130" max="6130" width="9.42578125" style="2" customWidth="1"/>
    <col min="6131" max="6131" width="9.85546875" style="2" customWidth="1"/>
    <col min="6132" max="6132" width="10.5703125" style="2" customWidth="1"/>
    <col min="6133" max="6134" width="9.42578125" style="2" customWidth="1"/>
    <col min="6135" max="6135" width="10.5703125" style="2" customWidth="1"/>
    <col min="6136" max="6137" width="9" style="2" customWidth="1"/>
    <col min="6138" max="6138" width="10.5703125" style="2" customWidth="1"/>
    <col min="6139" max="6140" width="9.42578125" style="2" customWidth="1"/>
    <col min="6141" max="6141" width="10.5703125" style="2" customWidth="1"/>
    <col min="6142" max="6142" width="9.42578125" style="2" customWidth="1"/>
    <col min="6143" max="6143" width="9.85546875" style="2" customWidth="1"/>
    <col min="6144" max="6144" width="10.5703125" style="2" customWidth="1"/>
    <col min="6145" max="6145" width="9" style="2" customWidth="1"/>
    <col min="6146" max="6146" width="9.85546875" style="2" customWidth="1"/>
    <col min="6147" max="6147" width="12" style="2" customWidth="1"/>
    <col min="6148" max="6378" width="11.42578125" style="2"/>
    <col min="6379" max="6379" width="0.28515625" style="2" customWidth="1"/>
    <col min="6380" max="6380" width="19" style="2" customWidth="1"/>
    <col min="6381" max="6381" width="7.140625" style="2" customWidth="1"/>
    <col min="6382" max="6382" width="41.28515625" style="2" customWidth="1"/>
    <col min="6383" max="6384" width="9" style="2" customWidth="1"/>
    <col min="6385" max="6385" width="10.5703125" style="2" customWidth="1"/>
    <col min="6386" max="6386" width="9.42578125" style="2" customWidth="1"/>
    <col min="6387" max="6387" width="9.85546875" style="2" customWidth="1"/>
    <col min="6388" max="6388" width="10.5703125" style="2" customWidth="1"/>
    <col min="6389" max="6390" width="9.42578125" style="2" customWidth="1"/>
    <col min="6391" max="6391" width="10.5703125" style="2" customWidth="1"/>
    <col min="6392" max="6393" width="9" style="2" customWidth="1"/>
    <col min="6394" max="6394" width="10.5703125" style="2" customWidth="1"/>
    <col min="6395" max="6396" width="9.42578125" style="2" customWidth="1"/>
    <col min="6397" max="6397" width="10.5703125" style="2" customWidth="1"/>
    <col min="6398" max="6398" width="9.42578125" style="2" customWidth="1"/>
    <col min="6399" max="6399" width="9.85546875" style="2" customWidth="1"/>
    <col min="6400" max="6400" width="10.5703125" style="2" customWidth="1"/>
    <col min="6401" max="6401" width="9" style="2" customWidth="1"/>
    <col min="6402" max="6402" width="9.85546875" style="2" customWidth="1"/>
    <col min="6403" max="6403" width="12" style="2" customWidth="1"/>
    <col min="6404" max="6634" width="11.42578125" style="2"/>
    <col min="6635" max="6635" width="0.28515625" style="2" customWidth="1"/>
    <col min="6636" max="6636" width="19" style="2" customWidth="1"/>
    <col min="6637" max="6637" width="7.140625" style="2" customWidth="1"/>
    <col min="6638" max="6638" width="41.28515625" style="2" customWidth="1"/>
    <col min="6639" max="6640" width="9" style="2" customWidth="1"/>
    <col min="6641" max="6641" width="10.5703125" style="2" customWidth="1"/>
    <col min="6642" max="6642" width="9.42578125" style="2" customWidth="1"/>
    <col min="6643" max="6643" width="9.85546875" style="2" customWidth="1"/>
    <col min="6644" max="6644" width="10.5703125" style="2" customWidth="1"/>
    <col min="6645" max="6646" width="9.42578125" style="2" customWidth="1"/>
    <col min="6647" max="6647" width="10.5703125" style="2" customWidth="1"/>
    <col min="6648" max="6649" width="9" style="2" customWidth="1"/>
    <col min="6650" max="6650" width="10.5703125" style="2" customWidth="1"/>
    <col min="6651" max="6652" width="9.42578125" style="2" customWidth="1"/>
    <col min="6653" max="6653" width="10.5703125" style="2" customWidth="1"/>
    <col min="6654" max="6654" width="9.42578125" style="2" customWidth="1"/>
    <col min="6655" max="6655" width="9.85546875" style="2" customWidth="1"/>
    <col min="6656" max="6656" width="10.5703125" style="2" customWidth="1"/>
    <col min="6657" max="6657" width="9" style="2" customWidth="1"/>
    <col min="6658" max="6658" width="9.85546875" style="2" customWidth="1"/>
    <col min="6659" max="6659" width="12" style="2" customWidth="1"/>
    <col min="6660" max="6890" width="11.42578125" style="2"/>
    <col min="6891" max="6891" width="0.28515625" style="2" customWidth="1"/>
    <col min="6892" max="6892" width="19" style="2" customWidth="1"/>
    <col min="6893" max="6893" width="7.140625" style="2" customWidth="1"/>
    <col min="6894" max="6894" width="41.28515625" style="2" customWidth="1"/>
    <col min="6895" max="6896" width="9" style="2" customWidth="1"/>
    <col min="6897" max="6897" width="10.5703125" style="2" customWidth="1"/>
    <col min="6898" max="6898" width="9.42578125" style="2" customWidth="1"/>
    <col min="6899" max="6899" width="9.85546875" style="2" customWidth="1"/>
    <col min="6900" max="6900" width="10.5703125" style="2" customWidth="1"/>
    <col min="6901" max="6902" width="9.42578125" style="2" customWidth="1"/>
    <col min="6903" max="6903" width="10.5703125" style="2" customWidth="1"/>
    <col min="6904" max="6905" width="9" style="2" customWidth="1"/>
    <col min="6906" max="6906" width="10.5703125" style="2" customWidth="1"/>
    <col min="6907" max="6908" width="9.42578125" style="2" customWidth="1"/>
    <col min="6909" max="6909" width="10.5703125" style="2" customWidth="1"/>
    <col min="6910" max="6910" width="9.42578125" style="2" customWidth="1"/>
    <col min="6911" max="6911" width="9.85546875" style="2" customWidth="1"/>
    <col min="6912" max="6912" width="10.5703125" style="2" customWidth="1"/>
    <col min="6913" max="6913" width="9" style="2" customWidth="1"/>
    <col min="6914" max="6914" width="9.85546875" style="2" customWidth="1"/>
    <col min="6915" max="6915" width="12" style="2" customWidth="1"/>
    <col min="6916" max="7146" width="11.42578125" style="2"/>
    <col min="7147" max="7147" width="0.28515625" style="2" customWidth="1"/>
    <col min="7148" max="7148" width="19" style="2" customWidth="1"/>
    <col min="7149" max="7149" width="7.140625" style="2" customWidth="1"/>
    <col min="7150" max="7150" width="41.28515625" style="2" customWidth="1"/>
    <col min="7151" max="7152" width="9" style="2" customWidth="1"/>
    <col min="7153" max="7153" width="10.5703125" style="2" customWidth="1"/>
    <col min="7154" max="7154" width="9.42578125" style="2" customWidth="1"/>
    <col min="7155" max="7155" width="9.85546875" style="2" customWidth="1"/>
    <col min="7156" max="7156" width="10.5703125" style="2" customWidth="1"/>
    <col min="7157" max="7158" width="9.42578125" style="2" customWidth="1"/>
    <col min="7159" max="7159" width="10.5703125" style="2" customWidth="1"/>
    <col min="7160" max="7161" width="9" style="2" customWidth="1"/>
    <col min="7162" max="7162" width="10.5703125" style="2" customWidth="1"/>
    <col min="7163" max="7164" width="9.42578125" style="2" customWidth="1"/>
    <col min="7165" max="7165" width="10.5703125" style="2" customWidth="1"/>
    <col min="7166" max="7166" width="9.42578125" style="2" customWidth="1"/>
    <col min="7167" max="7167" width="9.85546875" style="2" customWidth="1"/>
    <col min="7168" max="7168" width="10.5703125" style="2" customWidth="1"/>
    <col min="7169" max="7169" width="9" style="2" customWidth="1"/>
    <col min="7170" max="7170" width="9.85546875" style="2" customWidth="1"/>
    <col min="7171" max="7171" width="12" style="2" customWidth="1"/>
    <col min="7172" max="7402" width="11.42578125" style="2"/>
    <col min="7403" max="7403" width="0.28515625" style="2" customWidth="1"/>
    <col min="7404" max="7404" width="19" style="2" customWidth="1"/>
    <col min="7405" max="7405" width="7.140625" style="2" customWidth="1"/>
    <col min="7406" max="7406" width="41.28515625" style="2" customWidth="1"/>
    <col min="7407" max="7408" width="9" style="2" customWidth="1"/>
    <col min="7409" max="7409" width="10.5703125" style="2" customWidth="1"/>
    <col min="7410" max="7410" width="9.42578125" style="2" customWidth="1"/>
    <col min="7411" max="7411" width="9.85546875" style="2" customWidth="1"/>
    <col min="7412" max="7412" width="10.5703125" style="2" customWidth="1"/>
    <col min="7413" max="7414" width="9.42578125" style="2" customWidth="1"/>
    <col min="7415" max="7415" width="10.5703125" style="2" customWidth="1"/>
    <col min="7416" max="7417" width="9" style="2" customWidth="1"/>
    <col min="7418" max="7418" width="10.5703125" style="2" customWidth="1"/>
    <col min="7419" max="7420" width="9.42578125" style="2" customWidth="1"/>
    <col min="7421" max="7421" width="10.5703125" style="2" customWidth="1"/>
    <col min="7422" max="7422" width="9.42578125" style="2" customWidth="1"/>
    <col min="7423" max="7423" width="9.85546875" style="2" customWidth="1"/>
    <col min="7424" max="7424" width="10.5703125" style="2" customWidth="1"/>
    <col min="7425" max="7425" width="9" style="2" customWidth="1"/>
    <col min="7426" max="7426" width="9.85546875" style="2" customWidth="1"/>
    <col min="7427" max="7427" width="12" style="2" customWidth="1"/>
    <col min="7428" max="7658" width="11.42578125" style="2"/>
    <col min="7659" max="7659" width="0.28515625" style="2" customWidth="1"/>
    <col min="7660" max="7660" width="19" style="2" customWidth="1"/>
    <col min="7661" max="7661" width="7.140625" style="2" customWidth="1"/>
    <col min="7662" max="7662" width="41.28515625" style="2" customWidth="1"/>
    <col min="7663" max="7664" width="9" style="2" customWidth="1"/>
    <col min="7665" max="7665" width="10.5703125" style="2" customWidth="1"/>
    <col min="7666" max="7666" width="9.42578125" style="2" customWidth="1"/>
    <col min="7667" max="7667" width="9.85546875" style="2" customWidth="1"/>
    <col min="7668" max="7668" width="10.5703125" style="2" customWidth="1"/>
    <col min="7669" max="7670" width="9.42578125" style="2" customWidth="1"/>
    <col min="7671" max="7671" width="10.5703125" style="2" customWidth="1"/>
    <col min="7672" max="7673" width="9" style="2" customWidth="1"/>
    <col min="7674" max="7674" width="10.5703125" style="2" customWidth="1"/>
    <col min="7675" max="7676" width="9.42578125" style="2" customWidth="1"/>
    <col min="7677" max="7677" width="10.5703125" style="2" customWidth="1"/>
    <col min="7678" max="7678" width="9.42578125" style="2" customWidth="1"/>
    <col min="7679" max="7679" width="9.85546875" style="2" customWidth="1"/>
    <col min="7680" max="7680" width="10.5703125" style="2" customWidth="1"/>
    <col min="7681" max="7681" width="9" style="2" customWidth="1"/>
    <col min="7682" max="7682" width="9.85546875" style="2" customWidth="1"/>
    <col min="7683" max="7683" width="12" style="2" customWidth="1"/>
    <col min="7684" max="7914" width="11.42578125" style="2"/>
    <col min="7915" max="7915" width="0.28515625" style="2" customWidth="1"/>
    <col min="7916" max="7916" width="19" style="2" customWidth="1"/>
    <col min="7917" max="7917" width="7.140625" style="2" customWidth="1"/>
    <col min="7918" max="7918" width="41.28515625" style="2" customWidth="1"/>
    <col min="7919" max="7920" width="9" style="2" customWidth="1"/>
    <col min="7921" max="7921" width="10.5703125" style="2" customWidth="1"/>
    <col min="7922" max="7922" width="9.42578125" style="2" customWidth="1"/>
    <col min="7923" max="7923" width="9.85546875" style="2" customWidth="1"/>
    <col min="7924" max="7924" width="10.5703125" style="2" customWidth="1"/>
    <col min="7925" max="7926" width="9.42578125" style="2" customWidth="1"/>
    <col min="7927" max="7927" width="10.5703125" style="2" customWidth="1"/>
    <col min="7928" max="7929" width="9" style="2" customWidth="1"/>
    <col min="7930" max="7930" width="10.5703125" style="2" customWidth="1"/>
    <col min="7931" max="7932" width="9.42578125" style="2" customWidth="1"/>
    <col min="7933" max="7933" width="10.5703125" style="2" customWidth="1"/>
    <col min="7934" max="7934" width="9.42578125" style="2" customWidth="1"/>
    <col min="7935" max="7935" width="9.85546875" style="2" customWidth="1"/>
    <col min="7936" max="7936" width="10.5703125" style="2" customWidth="1"/>
    <col min="7937" max="7937" width="9" style="2" customWidth="1"/>
    <col min="7938" max="7938" width="9.85546875" style="2" customWidth="1"/>
    <col min="7939" max="7939" width="12" style="2" customWidth="1"/>
    <col min="7940" max="8170" width="11.42578125" style="2"/>
    <col min="8171" max="8171" width="0.28515625" style="2" customWidth="1"/>
    <col min="8172" max="8172" width="19" style="2" customWidth="1"/>
    <col min="8173" max="8173" width="7.140625" style="2" customWidth="1"/>
    <col min="8174" max="8174" width="41.28515625" style="2" customWidth="1"/>
    <col min="8175" max="8176" width="9" style="2" customWidth="1"/>
    <col min="8177" max="8177" width="10.5703125" style="2" customWidth="1"/>
    <col min="8178" max="8178" width="9.42578125" style="2" customWidth="1"/>
    <col min="8179" max="8179" width="9.85546875" style="2" customWidth="1"/>
    <col min="8180" max="8180" width="10.5703125" style="2" customWidth="1"/>
    <col min="8181" max="8182" width="9.42578125" style="2" customWidth="1"/>
    <col min="8183" max="8183" width="10.5703125" style="2" customWidth="1"/>
    <col min="8184" max="8185" width="9" style="2" customWidth="1"/>
    <col min="8186" max="8186" width="10.5703125" style="2" customWidth="1"/>
    <col min="8187" max="8188" width="9.42578125" style="2" customWidth="1"/>
    <col min="8189" max="8189" width="10.5703125" style="2" customWidth="1"/>
    <col min="8190" max="8190" width="9.42578125" style="2" customWidth="1"/>
    <col min="8191" max="8191" width="9.85546875" style="2" customWidth="1"/>
    <col min="8192" max="8192" width="10.5703125" style="2" customWidth="1"/>
    <col min="8193" max="8193" width="9" style="2" customWidth="1"/>
    <col min="8194" max="8194" width="9.85546875" style="2" customWidth="1"/>
    <col min="8195" max="8195" width="12" style="2" customWidth="1"/>
    <col min="8196" max="8426" width="11.42578125" style="2"/>
    <col min="8427" max="8427" width="0.28515625" style="2" customWidth="1"/>
    <col min="8428" max="8428" width="19" style="2" customWidth="1"/>
    <col min="8429" max="8429" width="7.140625" style="2" customWidth="1"/>
    <col min="8430" max="8430" width="41.28515625" style="2" customWidth="1"/>
    <col min="8431" max="8432" width="9" style="2" customWidth="1"/>
    <col min="8433" max="8433" width="10.5703125" style="2" customWidth="1"/>
    <col min="8434" max="8434" width="9.42578125" style="2" customWidth="1"/>
    <col min="8435" max="8435" width="9.85546875" style="2" customWidth="1"/>
    <col min="8436" max="8436" width="10.5703125" style="2" customWidth="1"/>
    <col min="8437" max="8438" width="9.42578125" style="2" customWidth="1"/>
    <col min="8439" max="8439" width="10.5703125" style="2" customWidth="1"/>
    <col min="8440" max="8441" width="9" style="2" customWidth="1"/>
    <col min="8442" max="8442" width="10.5703125" style="2" customWidth="1"/>
    <col min="8443" max="8444" width="9.42578125" style="2" customWidth="1"/>
    <col min="8445" max="8445" width="10.5703125" style="2" customWidth="1"/>
    <col min="8446" max="8446" width="9.42578125" style="2" customWidth="1"/>
    <col min="8447" max="8447" width="9.85546875" style="2" customWidth="1"/>
    <col min="8448" max="8448" width="10.5703125" style="2" customWidth="1"/>
    <col min="8449" max="8449" width="9" style="2" customWidth="1"/>
    <col min="8450" max="8450" width="9.85546875" style="2" customWidth="1"/>
    <col min="8451" max="8451" width="12" style="2" customWidth="1"/>
    <col min="8452" max="8682" width="11.42578125" style="2"/>
    <col min="8683" max="8683" width="0.28515625" style="2" customWidth="1"/>
    <col min="8684" max="8684" width="19" style="2" customWidth="1"/>
    <col min="8685" max="8685" width="7.140625" style="2" customWidth="1"/>
    <col min="8686" max="8686" width="41.28515625" style="2" customWidth="1"/>
    <col min="8687" max="8688" width="9" style="2" customWidth="1"/>
    <col min="8689" max="8689" width="10.5703125" style="2" customWidth="1"/>
    <col min="8690" max="8690" width="9.42578125" style="2" customWidth="1"/>
    <col min="8691" max="8691" width="9.85546875" style="2" customWidth="1"/>
    <col min="8692" max="8692" width="10.5703125" style="2" customWidth="1"/>
    <col min="8693" max="8694" width="9.42578125" style="2" customWidth="1"/>
    <col min="8695" max="8695" width="10.5703125" style="2" customWidth="1"/>
    <col min="8696" max="8697" width="9" style="2" customWidth="1"/>
    <col min="8698" max="8698" width="10.5703125" style="2" customWidth="1"/>
    <col min="8699" max="8700" width="9.42578125" style="2" customWidth="1"/>
    <col min="8701" max="8701" width="10.5703125" style="2" customWidth="1"/>
    <col min="8702" max="8702" width="9.42578125" style="2" customWidth="1"/>
    <col min="8703" max="8703" width="9.85546875" style="2" customWidth="1"/>
    <col min="8704" max="8704" width="10.5703125" style="2" customWidth="1"/>
    <col min="8705" max="8705" width="9" style="2" customWidth="1"/>
    <col min="8706" max="8706" width="9.85546875" style="2" customWidth="1"/>
    <col min="8707" max="8707" width="12" style="2" customWidth="1"/>
    <col min="8708" max="8938" width="11.42578125" style="2"/>
    <col min="8939" max="8939" width="0.28515625" style="2" customWidth="1"/>
    <col min="8940" max="8940" width="19" style="2" customWidth="1"/>
    <col min="8941" max="8941" width="7.140625" style="2" customWidth="1"/>
    <col min="8942" max="8942" width="41.28515625" style="2" customWidth="1"/>
    <col min="8943" max="8944" width="9" style="2" customWidth="1"/>
    <col min="8945" max="8945" width="10.5703125" style="2" customWidth="1"/>
    <col min="8946" max="8946" width="9.42578125" style="2" customWidth="1"/>
    <col min="8947" max="8947" width="9.85546875" style="2" customWidth="1"/>
    <col min="8948" max="8948" width="10.5703125" style="2" customWidth="1"/>
    <col min="8949" max="8950" width="9.42578125" style="2" customWidth="1"/>
    <col min="8951" max="8951" width="10.5703125" style="2" customWidth="1"/>
    <col min="8952" max="8953" width="9" style="2" customWidth="1"/>
    <col min="8954" max="8954" width="10.5703125" style="2" customWidth="1"/>
    <col min="8955" max="8956" width="9.42578125" style="2" customWidth="1"/>
    <col min="8957" max="8957" width="10.5703125" style="2" customWidth="1"/>
    <col min="8958" max="8958" width="9.42578125" style="2" customWidth="1"/>
    <col min="8959" max="8959" width="9.85546875" style="2" customWidth="1"/>
    <col min="8960" max="8960" width="10.5703125" style="2" customWidth="1"/>
    <col min="8961" max="8961" width="9" style="2" customWidth="1"/>
    <col min="8962" max="8962" width="9.85546875" style="2" customWidth="1"/>
    <col min="8963" max="8963" width="12" style="2" customWidth="1"/>
    <col min="8964" max="9194" width="11.42578125" style="2"/>
    <col min="9195" max="9195" width="0.28515625" style="2" customWidth="1"/>
    <col min="9196" max="9196" width="19" style="2" customWidth="1"/>
    <col min="9197" max="9197" width="7.140625" style="2" customWidth="1"/>
    <col min="9198" max="9198" width="41.28515625" style="2" customWidth="1"/>
    <col min="9199" max="9200" width="9" style="2" customWidth="1"/>
    <col min="9201" max="9201" width="10.5703125" style="2" customWidth="1"/>
    <col min="9202" max="9202" width="9.42578125" style="2" customWidth="1"/>
    <col min="9203" max="9203" width="9.85546875" style="2" customWidth="1"/>
    <col min="9204" max="9204" width="10.5703125" style="2" customWidth="1"/>
    <col min="9205" max="9206" width="9.42578125" style="2" customWidth="1"/>
    <col min="9207" max="9207" width="10.5703125" style="2" customWidth="1"/>
    <col min="9208" max="9209" width="9" style="2" customWidth="1"/>
    <col min="9210" max="9210" width="10.5703125" style="2" customWidth="1"/>
    <col min="9211" max="9212" width="9.42578125" style="2" customWidth="1"/>
    <col min="9213" max="9213" width="10.5703125" style="2" customWidth="1"/>
    <col min="9214" max="9214" width="9.42578125" style="2" customWidth="1"/>
    <col min="9215" max="9215" width="9.85546875" style="2" customWidth="1"/>
    <col min="9216" max="9216" width="10.5703125" style="2" customWidth="1"/>
    <col min="9217" max="9217" width="9" style="2" customWidth="1"/>
    <col min="9218" max="9218" width="9.85546875" style="2" customWidth="1"/>
    <col min="9219" max="9219" width="12" style="2" customWidth="1"/>
    <col min="9220" max="9450" width="11.42578125" style="2"/>
    <col min="9451" max="9451" width="0.28515625" style="2" customWidth="1"/>
    <col min="9452" max="9452" width="19" style="2" customWidth="1"/>
    <col min="9453" max="9453" width="7.140625" style="2" customWidth="1"/>
    <col min="9454" max="9454" width="41.28515625" style="2" customWidth="1"/>
    <col min="9455" max="9456" width="9" style="2" customWidth="1"/>
    <col min="9457" max="9457" width="10.5703125" style="2" customWidth="1"/>
    <col min="9458" max="9458" width="9.42578125" style="2" customWidth="1"/>
    <col min="9459" max="9459" width="9.85546875" style="2" customWidth="1"/>
    <col min="9460" max="9460" width="10.5703125" style="2" customWidth="1"/>
    <col min="9461" max="9462" width="9.42578125" style="2" customWidth="1"/>
    <col min="9463" max="9463" width="10.5703125" style="2" customWidth="1"/>
    <col min="9464" max="9465" width="9" style="2" customWidth="1"/>
    <col min="9466" max="9466" width="10.5703125" style="2" customWidth="1"/>
    <col min="9467" max="9468" width="9.42578125" style="2" customWidth="1"/>
    <col min="9469" max="9469" width="10.5703125" style="2" customWidth="1"/>
    <col min="9470" max="9470" width="9.42578125" style="2" customWidth="1"/>
    <col min="9471" max="9471" width="9.85546875" style="2" customWidth="1"/>
    <col min="9472" max="9472" width="10.5703125" style="2" customWidth="1"/>
    <col min="9473" max="9473" width="9" style="2" customWidth="1"/>
    <col min="9474" max="9474" width="9.85546875" style="2" customWidth="1"/>
    <col min="9475" max="9475" width="12" style="2" customWidth="1"/>
    <col min="9476" max="9706" width="11.42578125" style="2"/>
    <col min="9707" max="9707" width="0.28515625" style="2" customWidth="1"/>
    <col min="9708" max="9708" width="19" style="2" customWidth="1"/>
    <col min="9709" max="9709" width="7.140625" style="2" customWidth="1"/>
    <col min="9710" max="9710" width="41.28515625" style="2" customWidth="1"/>
    <col min="9711" max="9712" width="9" style="2" customWidth="1"/>
    <col min="9713" max="9713" width="10.5703125" style="2" customWidth="1"/>
    <col min="9714" max="9714" width="9.42578125" style="2" customWidth="1"/>
    <col min="9715" max="9715" width="9.85546875" style="2" customWidth="1"/>
    <col min="9716" max="9716" width="10.5703125" style="2" customWidth="1"/>
    <col min="9717" max="9718" width="9.42578125" style="2" customWidth="1"/>
    <col min="9719" max="9719" width="10.5703125" style="2" customWidth="1"/>
    <col min="9720" max="9721" width="9" style="2" customWidth="1"/>
    <col min="9722" max="9722" width="10.5703125" style="2" customWidth="1"/>
    <col min="9723" max="9724" width="9.42578125" style="2" customWidth="1"/>
    <col min="9725" max="9725" width="10.5703125" style="2" customWidth="1"/>
    <col min="9726" max="9726" width="9.42578125" style="2" customWidth="1"/>
    <col min="9727" max="9727" width="9.85546875" style="2" customWidth="1"/>
    <col min="9728" max="9728" width="10.5703125" style="2" customWidth="1"/>
    <col min="9729" max="9729" width="9" style="2" customWidth="1"/>
    <col min="9730" max="9730" width="9.85546875" style="2" customWidth="1"/>
    <col min="9731" max="9731" width="12" style="2" customWidth="1"/>
    <col min="9732" max="9962" width="11.42578125" style="2"/>
    <col min="9963" max="9963" width="0.28515625" style="2" customWidth="1"/>
    <col min="9964" max="9964" width="19" style="2" customWidth="1"/>
    <col min="9965" max="9965" width="7.140625" style="2" customWidth="1"/>
    <col min="9966" max="9966" width="41.28515625" style="2" customWidth="1"/>
    <col min="9967" max="9968" width="9" style="2" customWidth="1"/>
    <col min="9969" max="9969" width="10.5703125" style="2" customWidth="1"/>
    <col min="9970" max="9970" width="9.42578125" style="2" customWidth="1"/>
    <col min="9971" max="9971" width="9.85546875" style="2" customWidth="1"/>
    <col min="9972" max="9972" width="10.5703125" style="2" customWidth="1"/>
    <col min="9973" max="9974" width="9.42578125" style="2" customWidth="1"/>
    <col min="9975" max="9975" width="10.5703125" style="2" customWidth="1"/>
    <col min="9976" max="9977" width="9" style="2" customWidth="1"/>
    <col min="9978" max="9978" width="10.5703125" style="2" customWidth="1"/>
    <col min="9979" max="9980" width="9.42578125" style="2" customWidth="1"/>
    <col min="9981" max="9981" width="10.5703125" style="2" customWidth="1"/>
    <col min="9982" max="9982" width="9.42578125" style="2" customWidth="1"/>
    <col min="9983" max="9983" width="9.85546875" style="2" customWidth="1"/>
    <col min="9984" max="9984" width="10.5703125" style="2" customWidth="1"/>
    <col min="9985" max="9985" width="9" style="2" customWidth="1"/>
    <col min="9986" max="9986" width="9.85546875" style="2" customWidth="1"/>
    <col min="9987" max="9987" width="12" style="2" customWidth="1"/>
    <col min="9988" max="10218" width="11.42578125" style="2"/>
    <col min="10219" max="10219" width="0.28515625" style="2" customWidth="1"/>
    <col min="10220" max="10220" width="19" style="2" customWidth="1"/>
    <col min="10221" max="10221" width="7.140625" style="2" customWidth="1"/>
    <col min="10222" max="10222" width="41.28515625" style="2" customWidth="1"/>
    <col min="10223" max="10224" width="9" style="2" customWidth="1"/>
    <col min="10225" max="10225" width="10.5703125" style="2" customWidth="1"/>
    <col min="10226" max="10226" width="9.42578125" style="2" customWidth="1"/>
    <col min="10227" max="10227" width="9.85546875" style="2" customWidth="1"/>
    <col min="10228" max="10228" width="10.5703125" style="2" customWidth="1"/>
    <col min="10229" max="10230" width="9.42578125" style="2" customWidth="1"/>
    <col min="10231" max="10231" width="10.5703125" style="2" customWidth="1"/>
    <col min="10232" max="10233" width="9" style="2" customWidth="1"/>
    <col min="10234" max="10234" width="10.5703125" style="2" customWidth="1"/>
    <col min="10235" max="10236" width="9.42578125" style="2" customWidth="1"/>
    <col min="10237" max="10237" width="10.5703125" style="2" customWidth="1"/>
    <col min="10238" max="10238" width="9.42578125" style="2" customWidth="1"/>
    <col min="10239" max="10239" width="9.85546875" style="2" customWidth="1"/>
    <col min="10240" max="10240" width="10.5703125" style="2" customWidth="1"/>
    <col min="10241" max="10241" width="9" style="2" customWidth="1"/>
    <col min="10242" max="10242" width="9.85546875" style="2" customWidth="1"/>
    <col min="10243" max="10243" width="12" style="2" customWidth="1"/>
    <col min="10244" max="10474" width="11.42578125" style="2"/>
    <col min="10475" max="10475" width="0.28515625" style="2" customWidth="1"/>
    <col min="10476" max="10476" width="19" style="2" customWidth="1"/>
    <col min="10477" max="10477" width="7.140625" style="2" customWidth="1"/>
    <col min="10478" max="10478" width="41.28515625" style="2" customWidth="1"/>
    <col min="10479" max="10480" width="9" style="2" customWidth="1"/>
    <col min="10481" max="10481" width="10.5703125" style="2" customWidth="1"/>
    <col min="10482" max="10482" width="9.42578125" style="2" customWidth="1"/>
    <col min="10483" max="10483" width="9.85546875" style="2" customWidth="1"/>
    <col min="10484" max="10484" width="10.5703125" style="2" customWidth="1"/>
    <col min="10485" max="10486" width="9.42578125" style="2" customWidth="1"/>
    <col min="10487" max="10487" width="10.5703125" style="2" customWidth="1"/>
    <col min="10488" max="10489" width="9" style="2" customWidth="1"/>
    <col min="10490" max="10490" width="10.5703125" style="2" customWidth="1"/>
    <col min="10491" max="10492" width="9.42578125" style="2" customWidth="1"/>
    <col min="10493" max="10493" width="10.5703125" style="2" customWidth="1"/>
    <col min="10494" max="10494" width="9.42578125" style="2" customWidth="1"/>
    <col min="10495" max="10495" width="9.85546875" style="2" customWidth="1"/>
    <col min="10496" max="10496" width="10.5703125" style="2" customWidth="1"/>
    <col min="10497" max="10497" width="9" style="2" customWidth="1"/>
    <col min="10498" max="10498" width="9.85546875" style="2" customWidth="1"/>
    <col min="10499" max="10499" width="12" style="2" customWidth="1"/>
    <col min="10500" max="10730" width="11.42578125" style="2"/>
    <col min="10731" max="10731" width="0.28515625" style="2" customWidth="1"/>
    <col min="10732" max="10732" width="19" style="2" customWidth="1"/>
    <col min="10733" max="10733" width="7.140625" style="2" customWidth="1"/>
    <col min="10734" max="10734" width="41.28515625" style="2" customWidth="1"/>
    <col min="10735" max="10736" width="9" style="2" customWidth="1"/>
    <col min="10737" max="10737" width="10.5703125" style="2" customWidth="1"/>
    <col min="10738" max="10738" width="9.42578125" style="2" customWidth="1"/>
    <col min="10739" max="10739" width="9.85546875" style="2" customWidth="1"/>
    <col min="10740" max="10740" width="10.5703125" style="2" customWidth="1"/>
    <col min="10741" max="10742" width="9.42578125" style="2" customWidth="1"/>
    <col min="10743" max="10743" width="10.5703125" style="2" customWidth="1"/>
    <col min="10744" max="10745" width="9" style="2" customWidth="1"/>
    <col min="10746" max="10746" width="10.5703125" style="2" customWidth="1"/>
    <col min="10747" max="10748" width="9.42578125" style="2" customWidth="1"/>
    <col min="10749" max="10749" width="10.5703125" style="2" customWidth="1"/>
    <col min="10750" max="10750" width="9.42578125" style="2" customWidth="1"/>
    <col min="10751" max="10751" width="9.85546875" style="2" customWidth="1"/>
    <col min="10752" max="10752" width="10.5703125" style="2" customWidth="1"/>
    <col min="10753" max="10753" width="9" style="2" customWidth="1"/>
    <col min="10754" max="10754" width="9.85546875" style="2" customWidth="1"/>
    <col min="10755" max="10755" width="12" style="2" customWidth="1"/>
    <col min="10756" max="10986" width="11.42578125" style="2"/>
    <col min="10987" max="10987" width="0.28515625" style="2" customWidth="1"/>
    <col min="10988" max="10988" width="19" style="2" customWidth="1"/>
    <col min="10989" max="10989" width="7.140625" style="2" customWidth="1"/>
    <col min="10990" max="10990" width="41.28515625" style="2" customWidth="1"/>
    <col min="10991" max="10992" width="9" style="2" customWidth="1"/>
    <col min="10993" max="10993" width="10.5703125" style="2" customWidth="1"/>
    <col min="10994" max="10994" width="9.42578125" style="2" customWidth="1"/>
    <col min="10995" max="10995" width="9.85546875" style="2" customWidth="1"/>
    <col min="10996" max="10996" width="10.5703125" style="2" customWidth="1"/>
    <col min="10997" max="10998" width="9.42578125" style="2" customWidth="1"/>
    <col min="10999" max="10999" width="10.5703125" style="2" customWidth="1"/>
    <col min="11000" max="11001" width="9" style="2" customWidth="1"/>
    <col min="11002" max="11002" width="10.5703125" style="2" customWidth="1"/>
    <col min="11003" max="11004" width="9.42578125" style="2" customWidth="1"/>
    <col min="11005" max="11005" width="10.5703125" style="2" customWidth="1"/>
    <col min="11006" max="11006" width="9.42578125" style="2" customWidth="1"/>
    <col min="11007" max="11007" width="9.85546875" style="2" customWidth="1"/>
    <col min="11008" max="11008" width="10.5703125" style="2" customWidth="1"/>
    <col min="11009" max="11009" width="9" style="2" customWidth="1"/>
    <col min="11010" max="11010" width="9.85546875" style="2" customWidth="1"/>
    <col min="11011" max="11011" width="12" style="2" customWidth="1"/>
    <col min="11012" max="11242" width="11.42578125" style="2"/>
    <col min="11243" max="11243" width="0.28515625" style="2" customWidth="1"/>
    <col min="11244" max="11244" width="19" style="2" customWidth="1"/>
    <col min="11245" max="11245" width="7.140625" style="2" customWidth="1"/>
    <col min="11246" max="11246" width="41.28515625" style="2" customWidth="1"/>
    <col min="11247" max="11248" width="9" style="2" customWidth="1"/>
    <col min="11249" max="11249" width="10.5703125" style="2" customWidth="1"/>
    <col min="11250" max="11250" width="9.42578125" style="2" customWidth="1"/>
    <col min="11251" max="11251" width="9.85546875" style="2" customWidth="1"/>
    <col min="11252" max="11252" width="10.5703125" style="2" customWidth="1"/>
    <col min="11253" max="11254" width="9.42578125" style="2" customWidth="1"/>
    <col min="11255" max="11255" width="10.5703125" style="2" customWidth="1"/>
    <col min="11256" max="11257" width="9" style="2" customWidth="1"/>
    <col min="11258" max="11258" width="10.5703125" style="2" customWidth="1"/>
    <col min="11259" max="11260" width="9.42578125" style="2" customWidth="1"/>
    <col min="11261" max="11261" width="10.5703125" style="2" customWidth="1"/>
    <col min="11262" max="11262" width="9.42578125" style="2" customWidth="1"/>
    <col min="11263" max="11263" width="9.85546875" style="2" customWidth="1"/>
    <col min="11264" max="11264" width="10.5703125" style="2" customWidth="1"/>
    <col min="11265" max="11265" width="9" style="2" customWidth="1"/>
    <col min="11266" max="11266" width="9.85546875" style="2" customWidth="1"/>
    <col min="11267" max="11267" width="12" style="2" customWidth="1"/>
    <col min="11268" max="11498" width="11.42578125" style="2"/>
    <col min="11499" max="11499" width="0.28515625" style="2" customWidth="1"/>
    <col min="11500" max="11500" width="19" style="2" customWidth="1"/>
    <col min="11501" max="11501" width="7.140625" style="2" customWidth="1"/>
    <col min="11502" max="11502" width="41.28515625" style="2" customWidth="1"/>
    <col min="11503" max="11504" width="9" style="2" customWidth="1"/>
    <col min="11505" max="11505" width="10.5703125" style="2" customWidth="1"/>
    <col min="11506" max="11506" width="9.42578125" style="2" customWidth="1"/>
    <col min="11507" max="11507" width="9.85546875" style="2" customWidth="1"/>
    <col min="11508" max="11508" width="10.5703125" style="2" customWidth="1"/>
    <col min="11509" max="11510" width="9.42578125" style="2" customWidth="1"/>
    <col min="11511" max="11511" width="10.5703125" style="2" customWidth="1"/>
    <col min="11512" max="11513" width="9" style="2" customWidth="1"/>
    <col min="11514" max="11514" width="10.5703125" style="2" customWidth="1"/>
    <col min="11515" max="11516" width="9.42578125" style="2" customWidth="1"/>
    <col min="11517" max="11517" width="10.5703125" style="2" customWidth="1"/>
    <col min="11518" max="11518" width="9.42578125" style="2" customWidth="1"/>
    <col min="11519" max="11519" width="9.85546875" style="2" customWidth="1"/>
    <col min="11520" max="11520" width="10.5703125" style="2" customWidth="1"/>
    <col min="11521" max="11521" width="9" style="2" customWidth="1"/>
    <col min="11522" max="11522" width="9.85546875" style="2" customWidth="1"/>
    <col min="11523" max="11523" width="12" style="2" customWidth="1"/>
    <col min="11524" max="11754" width="11.42578125" style="2"/>
    <col min="11755" max="11755" width="0.28515625" style="2" customWidth="1"/>
    <col min="11756" max="11756" width="19" style="2" customWidth="1"/>
    <col min="11757" max="11757" width="7.140625" style="2" customWidth="1"/>
    <col min="11758" max="11758" width="41.28515625" style="2" customWidth="1"/>
    <col min="11759" max="11760" width="9" style="2" customWidth="1"/>
    <col min="11761" max="11761" width="10.5703125" style="2" customWidth="1"/>
    <col min="11762" max="11762" width="9.42578125" style="2" customWidth="1"/>
    <col min="11763" max="11763" width="9.85546875" style="2" customWidth="1"/>
    <col min="11764" max="11764" width="10.5703125" style="2" customWidth="1"/>
    <col min="11765" max="11766" width="9.42578125" style="2" customWidth="1"/>
    <col min="11767" max="11767" width="10.5703125" style="2" customWidth="1"/>
    <col min="11768" max="11769" width="9" style="2" customWidth="1"/>
    <col min="11770" max="11770" width="10.5703125" style="2" customWidth="1"/>
    <col min="11771" max="11772" width="9.42578125" style="2" customWidth="1"/>
    <col min="11773" max="11773" width="10.5703125" style="2" customWidth="1"/>
    <col min="11774" max="11774" width="9.42578125" style="2" customWidth="1"/>
    <col min="11775" max="11775" width="9.85546875" style="2" customWidth="1"/>
    <col min="11776" max="11776" width="10.5703125" style="2" customWidth="1"/>
    <col min="11777" max="11777" width="9" style="2" customWidth="1"/>
    <col min="11778" max="11778" width="9.85546875" style="2" customWidth="1"/>
    <col min="11779" max="11779" width="12" style="2" customWidth="1"/>
    <col min="11780" max="12010" width="11.42578125" style="2"/>
    <col min="12011" max="12011" width="0.28515625" style="2" customWidth="1"/>
    <col min="12012" max="12012" width="19" style="2" customWidth="1"/>
    <col min="12013" max="12013" width="7.140625" style="2" customWidth="1"/>
    <col min="12014" max="12014" width="41.28515625" style="2" customWidth="1"/>
    <col min="12015" max="12016" width="9" style="2" customWidth="1"/>
    <col min="12017" max="12017" width="10.5703125" style="2" customWidth="1"/>
    <col min="12018" max="12018" width="9.42578125" style="2" customWidth="1"/>
    <col min="12019" max="12019" width="9.85546875" style="2" customWidth="1"/>
    <col min="12020" max="12020" width="10.5703125" style="2" customWidth="1"/>
    <col min="12021" max="12022" width="9.42578125" style="2" customWidth="1"/>
    <col min="12023" max="12023" width="10.5703125" style="2" customWidth="1"/>
    <col min="12024" max="12025" width="9" style="2" customWidth="1"/>
    <col min="12026" max="12026" width="10.5703125" style="2" customWidth="1"/>
    <col min="12027" max="12028" width="9.42578125" style="2" customWidth="1"/>
    <col min="12029" max="12029" width="10.5703125" style="2" customWidth="1"/>
    <col min="12030" max="12030" width="9.42578125" style="2" customWidth="1"/>
    <col min="12031" max="12031" width="9.85546875" style="2" customWidth="1"/>
    <col min="12032" max="12032" width="10.5703125" style="2" customWidth="1"/>
    <col min="12033" max="12033" width="9" style="2" customWidth="1"/>
    <col min="12034" max="12034" width="9.85546875" style="2" customWidth="1"/>
    <col min="12035" max="12035" width="12" style="2" customWidth="1"/>
    <col min="12036" max="12266" width="11.42578125" style="2"/>
    <col min="12267" max="12267" width="0.28515625" style="2" customWidth="1"/>
    <col min="12268" max="12268" width="19" style="2" customWidth="1"/>
    <col min="12269" max="12269" width="7.140625" style="2" customWidth="1"/>
    <col min="12270" max="12270" width="41.28515625" style="2" customWidth="1"/>
    <col min="12271" max="12272" width="9" style="2" customWidth="1"/>
    <col min="12273" max="12273" width="10.5703125" style="2" customWidth="1"/>
    <col min="12274" max="12274" width="9.42578125" style="2" customWidth="1"/>
    <col min="12275" max="12275" width="9.85546875" style="2" customWidth="1"/>
    <col min="12276" max="12276" width="10.5703125" style="2" customWidth="1"/>
    <col min="12277" max="12278" width="9.42578125" style="2" customWidth="1"/>
    <col min="12279" max="12279" width="10.5703125" style="2" customWidth="1"/>
    <col min="12280" max="12281" width="9" style="2" customWidth="1"/>
    <col min="12282" max="12282" width="10.5703125" style="2" customWidth="1"/>
    <col min="12283" max="12284" width="9.42578125" style="2" customWidth="1"/>
    <col min="12285" max="12285" width="10.5703125" style="2" customWidth="1"/>
    <col min="12286" max="12286" width="9.42578125" style="2" customWidth="1"/>
    <col min="12287" max="12287" width="9.85546875" style="2" customWidth="1"/>
    <col min="12288" max="12288" width="10.5703125" style="2" customWidth="1"/>
    <col min="12289" max="12289" width="9" style="2" customWidth="1"/>
    <col min="12290" max="12290" width="9.85546875" style="2" customWidth="1"/>
    <col min="12291" max="12291" width="12" style="2" customWidth="1"/>
    <col min="12292" max="12522" width="11.42578125" style="2"/>
    <col min="12523" max="12523" width="0.28515625" style="2" customWidth="1"/>
    <col min="12524" max="12524" width="19" style="2" customWidth="1"/>
    <col min="12525" max="12525" width="7.140625" style="2" customWidth="1"/>
    <col min="12526" max="12526" width="41.28515625" style="2" customWidth="1"/>
    <col min="12527" max="12528" width="9" style="2" customWidth="1"/>
    <col min="12529" max="12529" width="10.5703125" style="2" customWidth="1"/>
    <col min="12530" max="12530" width="9.42578125" style="2" customWidth="1"/>
    <col min="12531" max="12531" width="9.85546875" style="2" customWidth="1"/>
    <col min="12532" max="12532" width="10.5703125" style="2" customWidth="1"/>
    <col min="12533" max="12534" width="9.42578125" style="2" customWidth="1"/>
    <col min="12535" max="12535" width="10.5703125" style="2" customWidth="1"/>
    <col min="12536" max="12537" width="9" style="2" customWidth="1"/>
    <col min="12538" max="12538" width="10.5703125" style="2" customWidth="1"/>
    <col min="12539" max="12540" width="9.42578125" style="2" customWidth="1"/>
    <col min="12541" max="12541" width="10.5703125" style="2" customWidth="1"/>
    <col min="12542" max="12542" width="9.42578125" style="2" customWidth="1"/>
    <col min="12543" max="12543" width="9.85546875" style="2" customWidth="1"/>
    <col min="12544" max="12544" width="10.5703125" style="2" customWidth="1"/>
    <col min="12545" max="12545" width="9" style="2" customWidth="1"/>
    <col min="12546" max="12546" width="9.85546875" style="2" customWidth="1"/>
    <col min="12547" max="12547" width="12" style="2" customWidth="1"/>
    <col min="12548" max="12778" width="11.42578125" style="2"/>
    <col min="12779" max="12779" width="0.28515625" style="2" customWidth="1"/>
    <col min="12780" max="12780" width="19" style="2" customWidth="1"/>
    <col min="12781" max="12781" width="7.140625" style="2" customWidth="1"/>
    <col min="12782" max="12782" width="41.28515625" style="2" customWidth="1"/>
    <col min="12783" max="12784" width="9" style="2" customWidth="1"/>
    <col min="12785" max="12785" width="10.5703125" style="2" customWidth="1"/>
    <col min="12786" max="12786" width="9.42578125" style="2" customWidth="1"/>
    <col min="12787" max="12787" width="9.85546875" style="2" customWidth="1"/>
    <col min="12788" max="12788" width="10.5703125" style="2" customWidth="1"/>
    <col min="12789" max="12790" width="9.42578125" style="2" customWidth="1"/>
    <col min="12791" max="12791" width="10.5703125" style="2" customWidth="1"/>
    <col min="12792" max="12793" width="9" style="2" customWidth="1"/>
    <col min="12794" max="12794" width="10.5703125" style="2" customWidth="1"/>
    <col min="12795" max="12796" width="9.42578125" style="2" customWidth="1"/>
    <col min="12797" max="12797" width="10.5703125" style="2" customWidth="1"/>
    <col min="12798" max="12798" width="9.42578125" style="2" customWidth="1"/>
    <col min="12799" max="12799" width="9.85546875" style="2" customWidth="1"/>
    <col min="12800" max="12800" width="10.5703125" style="2" customWidth="1"/>
    <col min="12801" max="12801" width="9" style="2" customWidth="1"/>
    <col min="12802" max="12802" width="9.85546875" style="2" customWidth="1"/>
    <col min="12803" max="12803" width="12" style="2" customWidth="1"/>
    <col min="12804" max="13034" width="11.42578125" style="2"/>
    <col min="13035" max="13035" width="0.28515625" style="2" customWidth="1"/>
    <col min="13036" max="13036" width="19" style="2" customWidth="1"/>
    <col min="13037" max="13037" width="7.140625" style="2" customWidth="1"/>
    <col min="13038" max="13038" width="41.28515625" style="2" customWidth="1"/>
    <col min="13039" max="13040" width="9" style="2" customWidth="1"/>
    <col min="13041" max="13041" width="10.5703125" style="2" customWidth="1"/>
    <col min="13042" max="13042" width="9.42578125" style="2" customWidth="1"/>
    <col min="13043" max="13043" width="9.85546875" style="2" customWidth="1"/>
    <col min="13044" max="13044" width="10.5703125" style="2" customWidth="1"/>
    <col min="13045" max="13046" width="9.42578125" style="2" customWidth="1"/>
    <col min="13047" max="13047" width="10.5703125" style="2" customWidth="1"/>
    <col min="13048" max="13049" width="9" style="2" customWidth="1"/>
    <col min="13050" max="13050" width="10.5703125" style="2" customWidth="1"/>
    <col min="13051" max="13052" width="9.42578125" style="2" customWidth="1"/>
    <col min="13053" max="13053" width="10.5703125" style="2" customWidth="1"/>
    <col min="13054" max="13054" width="9.42578125" style="2" customWidth="1"/>
    <col min="13055" max="13055" width="9.85546875" style="2" customWidth="1"/>
    <col min="13056" max="13056" width="10.5703125" style="2" customWidth="1"/>
    <col min="13057" max="13057" width="9" style="2" customWidth="1"/>
    <col min="13058" max="13058" width="9.85546875" style="2" customWidth="1"/>
    <col min="13059" max="13059" width="12" style="2" customWidth="1"/>
    <col min="13060" max="13290" width="11.42578125" style="2"/>
    <col min="13291" max="13291" width="0.28515625" style="2" customWidth="1"/>
    <col min="13292" max="13292" width="19" style="2" customWidth="1"/>
    <col min="13293" max="13293" width="7.140625" style="2" customWidth="1"/>
    <col min="13294" max="13294" width="41.28515625" style="2" customWidth="1"/>
    <col min="13295" max="13296" width="9" style="2" customWidth="1"/>
    <col min="13297" max="13297" width="10.5703125" style="2" customWidth="1"/>
    <col min="13298" max="13298" width="9.42578125" style="2" customWidth="1"/>
    <col min="13299" max="13299" width="9.85546875" style="2" customWidth="1"/>
    <col min="13300" max="13300" width="10.5703125" style="2" customWidth="1"/>
    <col min="13301" max="13302" width="9.42578125" style="2" customWidth="1"/>
    <col min="13303" max="13303" width="10.5703125" style="2" customWidth="1"/>
    <col min="13304" max="13305" width="9" style="2" customWidth="1"/>
    <col min="13306" max="13306" width="10.5703125" style="2" customWidth="1"/>
    <col min="13307" max="13308" width="9.42578125" style="2" customWidth="1"/>
    <col min="13309" max="13309" width="10.5703125" style="2" customWidth="1"/>
    <col min="13310" max="13310" width="9.42578125" style="2" customWidth="1"/>
    <col min="13311" max="13311" width="9.85546875" style="2" customWidth="1"/>
    <col min="13312" max="13312" width="10.5703125" style="2" customWidth="1"/>
    <col min="13313" max="13313" width="9" style="2" customWidth="1"/>
    <col min="13314" max="13314" width="9.85546875" style="2" customWidth="1"/>
    <col min="13315" max="13315" width="12" style="2" customWidth="1"/>
    <col min="13316" max="13546" width="11.42578125" style="2"/>
    <col min="13547" max="13547" width="0.28515625" style="2" customWidth="1"/>
    <col min="13548" max="13548" width="19" style="2" customWidth="1"/>
    <col min="13549" max="13549" width="7.140625" style="2" customWidth="1"/>
    <col min="13550" max="13550" width="41.28515625" style="2" customWidth="1"/>
    <col min="13551" max="13552" width="9" style="2" customWidth="1"/>
    <col min="13553" max="13553" width="10.5703125" style="2" customWidth="1"/>
    <col min="13554" max="13554" width="9.42578125" style="2" customWidth="1"/>
    <col min="13555" max="13555" width="9.85546875" style="2" customWidth="1"/>
    <col min="13556" max="13556" width="10.5703125" style="2" customWidth="1"/>
    <col min="13557" max="13558" width="9.42578125" style="2" customWidth="1"/>
    <col min="13559" max="13559" width="10.5703125" style="2" customWidth="1"/>
    <col min="13560" max="13561" width="9" style="2" customWidth="1"/>
    <col min="13562" max="13562" width="10.5703125" style="2" customWidth="1"/>
    <col min="13563" max="13564" width="9.42578125" style="2" customWidth="1"/>
    <col min="13565" max="13565" width="10.5703125" style="2" customWidth="1"/>
    <col min="13566" max="13566" width="9.42578125" style="2" customWidth="1"/>
    <col min="13567" max="13567" width="9.85546875" style="2" customWidth="1"/>
    <col min="13568" max="13568" width="10.5703125" style="2" customWidth="1"/>
    <col min="13569" max="13569" width="9" style="2" customWidth="1"/>
    <col min="13570" max="13570" width="9.85546875" style="2" customWidth="1"/>
    <col min="13571" max="13571" width="12" style="2" customWidth="1"/>
    <col min="13572" max="13802" width="11.42578125" style="2"/>
    <col min="13803" max="13803" width="0.28515625" style="2" customWidth="1"/>
    <col min="13804" max="13804" width="19" style="2" customWidth="1"/>
    <col min="13805" max="13805" width="7.140625" style="2" customWidth="1"/>
    <col min="13806" max="13806" width="41.28515625" style="2" customWidth="1"/>
    <col min="13807" max="13808" width="9" style="2" customWidth="1"/>
    <col min="13809" max="13809" width="10.5703125" style="2" customWidth="1"/>
    <col min="13810" max="13810" width="9.42578125" style="2" customWidth="1"/>
    <col min="13811" max="13811" width="9.85546875" style="2" customWidth="1"/>
    <col min="13812" max="13812" width="10.5703125" style="2" customWidth="1"/>
    <col min="13813" max="13814" width="9.42578125" style="2" customWidth="1"/>
    <col min="13815" max="13815" width="10.5703125" style="2" customWidth="1"/>
    <col min="13816" max="13817" width="9" style="2" customWidth="1"/>
    <col min="13818" max="13818" width="10.5703125" style="2" customWidth="1"/>
    <col min="13819" max="13820" width="9.42578125" style="2" customWidth="1"/>
    <col min="13821" max="13821" width="10.5703125" style="2" customWidth="1"/>
    <col min="13822" max="13822" width="9.42578125" style="2" customWidth="1"/>
    <col min="13823" max="13823" width="9.85546875" style="2" customWidth="1"/>
    <col min="13824" max="13824" width="10.5703125" style="2" customWidth="1"/>
    <col min="13825" max="13825" width="9" style="2" customWidth="1"/>
    <col min="13826" max="13826" width="9.85546875" style="2" customWidth="1"/>
    <col min="13827" max="13827" width="12" style="2" customWidth="1"/>
    <col min="13828" max="14058" width="11.42578125" style="2"/>
    <col min="14059" max="14059" width="0.28515625" style="2" customWidth="1"/>
    <col min="14060" max="14060" width="19" style="2" customWidth="1"/>
    <col min="14061" max="14061" width="7.140625" style="2" customWidth="1"/>
    <col min="14062" max="14062" width="41.28515625" style="2" customWidth="1"/>
    <col min="14063" max="14064" width="9" style="2" customWidth="1"/>
    <col min="14065" max="14065" width="10.5703125" style="2" customWidth="1"/>
    <col min="14066" max="14066" width="9.42578125" style="2" customWidth="1"/>
    <col min="14067" max="14067" width="9.85546875" style="2" customWidth="1"/>
    <col min="14068" max="14068" width="10.5703125" style="2" customWidth="1"/>
    <col min="14069" max="14070" width="9.42578125" style="2" customWidth="1"/>
    <col min="14071" max="14071" width="10.5703125" style="2" customWidth="1"/>
    <col min="14072" max="14073" width="9" style="2" customWidth="1"/>
    <col min="14074" max="14074" width="10.5703125" style="2" customWidth="1"/>
    <col min="14075" max="14076" width="9.42578125" style="2" customWidth="1"/>
    <col min="14077" max="14077" width="10.5703125" style="2" customWidth="1"/>
    <col min="14078" max="14078" width="9.42578125" style="2" customWidth="1"/>
    <col min="14079" max="14079" width="9.85546875" style="2" customWidth="1"/>
    <col min="14080" max="14080" width="10.5703125" style="2" customWidth="1"/>
    <col min="14081" max="14081" width="9" style="2" customWidth="1"/>
    <col min="14082" max="14082" width="9.85546875" style="2" customWidth="1"/>
    <col min="14083" max="14083" width="12" style="2" customWidth="1"/>
    <col min="14084" max="14314" width="11.42578125" style="2"/>
    <col min="14315" max="14315" width="0.28515625" style="2" customWidth="1"/>
    <col min="14316" max="14316" width="19" style="2" customWidth="1"/>
    <col min="14317" max="14317" width="7.140625" style="2" customWidth="1"/>
    <col min="14318" max="14318" width="41.28515625" style="2" customWidth="1"/>
    <col min="14319" max="14320" width="9" style="2" customWidth="1"/>
    <col min="14321" max="14321" width="10.5703125" style="2" customWidth="1"/>
    <col min="14322" max="14322" width="9.42578125" style="2" customWidth="1"/>
    <col min="14323" max="14323" width="9.85546875" style="2" customWidth="1"/>
    <col min="14324" max="14324" width="10.5703125" style="2" customWidth="1"/>
    <col min="14325" max="14326" width="9.42578125" style="2" customWidth="1"/>
    <col min="14327" max="14327" width="10.5703125" style="2" customWidth="1"/>
    <col min="14328" max="14329" width="9" style="2" customWidth="1"/>
    <col min="14330" max="14330" width="10.5703125" style="2" customWidth="1"/>
    <col min="14331" max="14332" width="9.42578125" style="2" customWidth="1"/>
    <col min="14333" max="14333" width="10.5703125" style="2" customWidth="1"/>
    <col min="14334" max="14334" width="9.42578125" style="2" customWidth="1"/>
    <col min="14335" max="14335" width="9.85546875" style="2" customWidth="1"/>
    <col min="14336" max="14336" width="10.5703125" style="2" customWidth="1"/>
    <col min="14337" max="14337" width="9" style="2" customWidth="1"/>
    <col min="14338" max="14338" width="9.85546875" style="2" customWidth="1"/>
    <col min="14339" max="14339" width="12" style="2" customWidth="1"/>
    <col min="14340" max="14570" width="11.42578125" style="2"/>
    <col min="14571" max="14571" width="0.28515625" style="2" customWidth="1"/>
    <col min="14572" max="14572" width="19" style="2" customWidth="1"/>
    <col min="14573" max="14573" width="7.140625" style="2" customWidth="1"/>
    <col min="14574" max="14574" width="41.28515625" style="2" customWidth="1"/>
    <col min="14575" max="14576" width="9" style="2" customWidth="1"/>
    <col min="14577" max="14577" width="10.5703125" style="2" customWidth="1"/>
    <col min="14578" max="14578" width="9.42578125" style="2" customWidth="1"/>
    <col min="14579" max="14579" width="9.85546875" style="2" customWidth="1"/>
    <col min="14580" max="14580" width="10.5703125" style="2" customWidth="1"/>
    <col min="14581" max="14582" width="9.42578125" style="2" customWidth="1"/>
    <col min="14583" max="14583" width="10.5703125" style="2" customWidth="1"/>
    <col min="14584" max="14585" width="9" style="2" customWidth="1"/>
    <col min="14586" max="14586" width="10.5703125" style="2" customWidth="1"/>
    <col min="14587" max="14588" width="9.42578125" style="2" customWidth="1"/>
    <col min="14589" max="14589" width="10.5703125" style="2" customWidth="1"/>
    <col min="14590" max="14590" width="9.42578125" style="2" customWidth="1"/>
    <col min="14591" max="14591" width="9.85546875" style="2" customWidth="1"/>
    <col min="14592" max="14592" width="10.5703125" style="2" customWidth="1"/>
    <col min="14593" max="14593" width="9" style="2" customWidth="1"/>
    <col min="14594" max="14594" width="9.85546875" style="2" customWidth="1"/>
    <col min="14595" max="14595" width="12" style="2" customWidth="1"/>
    <col min="14596" max="14826" width="11.42578125" style="2"/>
    <col min="14827" max="14827" width="0.28515625" style="2" customWidth="1"/>
    <col min="14828" max="14828" width="19" style="2" customWidth="1"/>
    <col min="14829" max="14829" width="7.140625" style="2" customWidth="1"/>
    <col min="14830" max="14830" width="41.28515625" style="2" customWidth="1"/>
    <col min="14831" max="14832" width="9" style="2" customWidth="1"/>
    <col min="14833" max="14833" width="10.5703125" style="2" customWidth="1"/>
    <col min="14834" max="14834" width="9.42578125" style="2" customWidth="1"/>
    <col min="14835" max="14835" width="9.85546875" style="2" customWidth="1"/>
    <col min="14836" max="14836" width="10.5703125" style="2" customWidth="1"/>
    <col min="14837" max="14838" width="9.42578125" style="2" customWidth="1"/>
    <col min="14839" max="14839" width="10.5703125" style="2" customWidth="1"/>
    <col min="14840" max="14841" width="9" style="2" customWidth="1"/>
    <col min="14842" max="14842" width="10.5703125" style="2" customWidth="1"/>
    <col min="14843" max="14844" width="9.42578125" style="2" customWidth="1"/>
    <col min="14845" max="14845" width="10.5703125" style="2" customWidth="1"/>
    <col min="14846" max="14846" width="9.42578125" style="2" customWidth="1"/>
    <col min="14847" max="14847" width="9.85546875" style="2" customWidth="1"/>
    <col min="14848" max="14848" width="10.5703125" style="2" customWidth="1"/>
    <col min="14849" max="14849" width="9" style="2" customWidth="1"/>
    <col min="14850" max="14850" width="9.85546875" style="2" customWidth="1"/>
    <col min="14851" max="14851" width="12" style="2" customWidth="1"/>
    <col min="14852" max="15082" width="11.42578125" style="2"/>
    <col min="15083" max="15083" width="0.28515625" style="2" customWidth="1"/>
    <col min="15084" max="15084" width="19" style="2" customWidth="1"/>
    <col min="15085" max="15085" width="7.140625" style="2" customWidth="1"/>
    <col min="15086" max="15086" width="41.28515625" style="2" customWidth="1"/>
    <col min="15087" max="15088" width="9" style="2" customWidth="1"/>
    <col min="15089" max="15089" width="10.5703125" style="2" customWidth="1"/>
    <col min="15090" max="15090" width="9.42578125" style="2" customWidth="1"/>
    <col min="15091" max="15091" width="9.85546875" style="2" customWidth="1"/>
    <col min="15092" max="15092" width="10.5703125" style="2" customWidth="1"/>
    <col min="15093" max="15094" width="9.42578125" style="2" customWidth="1"/>
    <col min="15095" max="15095" width="10.5703125" style="2" customWidth="1"/>
    <col min="15096" max="15097" width="9" style="2" customWidth="1"/>
    <col min="15098" max="15098" width="10.5703125" style="2" customWidth="1"/>
    <col min="15099" max="15100" width="9.42578125" style="2" customWidth="1"/>
    <col min="15101" max="15101" width="10.5703125" style="2" customWidth="1"/>
    <col min="15102" max="15102" width="9.42578125" style="2" customWidth="1"/>
    <col min="15103" max="15103" width="9.85546875" style="2" customWidth="1"/>
    <col min="15104" max="15104" width="10.5703125" style="2" customWidth="1"/>
    <col min="15105" max="15105" width="9" style="2" customWidth="1"/>
    <col min="15106" max="15106" width="9.85546875" style="2" customWidth="1"/>
    <col min="15107" max="15107" width="12" style="2" customWidth="1"/>
    <col min="15108" max="15338" width="11.42578125" style="2"/>
    <col min="15339" max="15339" width="0.28515625" style="2" customWidth="1"/>
    <col min="15340" max="15340" width="19" style="2" customWidth="1"/>
    <col min="15341" max="15341" width="7.140625" style="2" customWidth="1"/>
    <col min="15342" max="15342" width="41.28515625" style="2" customWidth="1"/>
    <col min="15343" max="15344" width="9" style="2" customWidth="1"/>
    <col min="15345" max="15345" width="10.5703125" style="2" customWidth="1"/>
    <col min="15346" max="15346" width="9.42578125" style="2" customWidth="1"/>
    <col min="15347" max="15347" width="9.85546875" style="2" customWidth="1"/>
    <col min="15348" max="15348" width="10.5703125" style="2" customWidth="1"/>
    <col min="15349" max="15350" width="9.42578125" style="2" customWidth="1"/>
    <col min="15351" max="15351" width="10.5703125" style="2" customWidth="1"/>
    <col min="15352" max="15353" width="9" style="2" customWidth="1"/>
    <col min="15354" max="15354" width="10.5703125" style="2" customWidth="1"/>
    <col min="15355" max="15356" width="9.42578125" style="2" customWidth="1"/>
    <col min="15357" max="15357" width="10.5703125" style="2" customWidth="1"/>
    <col min="15358" max="15358" width="9.42578125" style="2" customWidth="1"/>
    <col min="15359" max="15359" width="9.85546875" style="2" customWidth="1"/>
    <col min="15360" max="15360" width="10.5703125" style="2" customWidth="1"/>
    <col min="15361" max="15361" width="9" style="2" customWidth="1"/>
    <col min="15362" max="15362" width="9.85546875" style="2" customWidth="1"/>
    <col min="15363" max="15363" width="12" style="2" customWidth="1"/>
    <col min="15364" max="15594" width="11.42578125" style="2"/>
    <col min="15595" max="15595" width="0.28515625" style="2" customWidth="1"/>
    <col min="15596" max="15596" width="19" style="2" customWidth="1"/>
    <col min="15597" max="15597" width="7.140625" style="2" customWidth="1"/>
    <col min="15598" max="15598" width="41.28515625" style="2" customWidth="1"/>
    <col min="15599" max="15600" width="9" style="2" customWidth="1"/>
    <col min="15601" max="15601" width="10.5703125" style="2" customWidth="1"/>
    <col min="15602" max="15602" width="9.42578125" style="2" customWidth="1"/>
    <col min="15603" max="15603" width="9.85546875" style="2" customWidth="1"/>
    <col min="15604" max="15604" width="10.5703125" style="2" customWidth="1"/>
    <col min="15605" max="15606" width="9.42578125" style="2" customWidth="1"/>
    <col min="15607" max="15607" width="10.5703125" style="2" customWidth="1"/>
    <col min="15608" max="15609" width="9" style="2" customWidth="1"/>
    <col min="15610" max="15610" width="10.5703125" style="2" customWidth="1"/>
    <col min="15611" max="15612" width="9.42578125" style="2" customWidth="1"/>
    <col min="15613" max="15613" width="10.5703125" style="2" customWidth="1"/>
    <col min="15614" max="15614" width="9.42578125" style="2" customWidth="1"/>
    <col min="15615" max="15615" width="9.85546875" style="2" customWidth="1"/>
    <col min="15616" max="15616" width="10.5703125" style="2" customWidth="1"/>
    <col min="15617" max="15617" width="9" style="2" customWidth="1"/>
    <col min="15618" max="15618" width="9.85546875" style="2" customWidth="1"/>
    <col min="15619" max="15619" width="12" style="2" customWidth="1"/>
    <col min="15620" max="15850" width="11.42578125" style="2"/>
    <col min="15851" max="15851" width="0.28515625" style="2" customWidth="1"/>
    <col min="15852" max="15852" width="19" style="2" customWidth="1"/>
    <col min="15853" max="15853" width="7.140625" style="2" customWidth="1"/>
    <col min="15854" max="15854" width="41.28515625" style="2" customWidth="1"/>
    <col min="15855" max="15856" width="9" style="2" customWidth="1"/>
    <col min="15857" max="15857" width="10.5703125" style="2" customWidth="1"/>
    <col min="15858" max="15858" width="9.42578125" style="2" customWidth="1"/>
    <col min="15859" max="15859" width="9.85546875" style="2" customWidth="1"/>
    <col min="15860" max="15860" width="10.5703125" style="2" customWidth="1"/>
    <col min="15861" max="15862" width="9.42578125" style="2" customWidth="1"/>
    <col min="15863" max="15863" width="10.5703125" style="2" customWidth="1"/>
    <col min="15864" max="15865" width="9" style="2" customWidth="1"/>
    <col min="15866" max="15866" width="10.5703125" style="2" customWidth="1"/>
    <col min="15867" max="15868" width="9.42578125" style="2" customWidth="1"/>
    <col min="15869" max="15869" width="10.5703125" style="2" customWidth="1"/>
    <col min="15870" max="15870" width="9.42578125" style="2" customWidth="1"/>
    <col min="15871" max="15871" width="9.85546875" style="2" customWidth="1"/>
    <col min="15872" max="15872" width="10.5703125" style="2" customWidth="1"/>
    <col min="15873" max="15873" width="9" style="2" customWidth="1"/>
    <col min="15874" max="15874" width="9.85546875" style="2" customWidth="1"/>
    <col min="15875" max="15875" width="12" style="2" customWidth="1"/>
    <col min="15876" max="16106" width="11.42578125" style="2"/>
    <col min="16107" max="16107" width="0.28515625" style="2" customWidth="1"/>
    <col min="16108" max="16108" width="19" style="2" customWidth="1"/>
    <col min="16109" max="16109" width="7.140625" style="2" customWidth="1"/>
    <col min="16110" max="16110" width="41.28515625" style="2" customWidth="1"/>
    <col min="16111" max="16112" width="9" style="2" customWidth="1"/>
    <col min="16113" max="16113" width="10.5703125" style="2" customWidth="1"/>
    <col min="16114" max="16114" width="9.42578125" style="2" customWidth="1"/>
    <col min="16115" max="16115" width="9.85546875" style="2" customWidth="1"/>
    <col min="16116" max="16116" width="10.5703125" style="2" customWidth="1"/>
    <col min="16117" max="16118" width="9.42578125" style="2" customWidth="1"/>
    <col min="16119" max="16119" width="10.5703125" style="2" customWidth="1"/>
    <col min="16120" max="16121" width="9" style="2" customWidth="1"/>
    <col min="16122" max="16122" width="10.5703125" style="2" customWidth="1"/>
    <col min="16123" max="16124" width="9.42578125" style="2" customWidth="1"/>
    <col min="16125" max="16125" width="10.5703125" style="2" customWidth="1"/>
    <col min="16126" max="16126" width="9.42578125" style="2" customWidth="1"/>
    <col min="16127" max="16127" width="9.85546875" style="2" customWidth="1"/>
    <col min="16128" max="16128" width="10.5703125" style="2" customWidth="1"/>
    <col min="16129" max="16129" width="9" style="2" customWidth="1"/>
    <col min="16130" max="16130" width="9.85546875" style="2" customWidth="1"/>
    <col min="16131" max="16131" width="12" style="2" customWidth="1"/>
    <col min="16132" max="16384" width="11.42578125" style="2"/>
  </cols>
  <sheetData>
    <row r="1" spans="1:48" x14ac:dyDescent="0.2">
      <c r="A1" s="166" t="s">
        <v>1177</v>
      </c>
      <c r="B1" s="142"/>
      <c r="S1" s="166"/>
    </row>
    <row r="2" spans="1:48" ht="18" customHeight="1" x14ac:dyDescent="0.2">
      <c r="A2" s="383" t="s">
        <v>55</v>
      </c>
      <c r="B2" s="32"/>
      <c r="S2" s="590"/>
      <c r="T2" s="591"/>
      <c r="U2" s="2684" t="s">
        <v>911</v>
      </c>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row>
    <row r="3" spans="1:48" s="280" customFormat="1" ht="15" x14ac:dyDescent="0.2">
      <c r="A3" s="1161"/>
      <c r="C3" s="2684" t="s">
        <v>910</v>
      </c>
      <c r="D3" s="2684"/>
      <c r="E3" s="2684"/>
      <c r="F3" s="2684"/>
      <c r="G3" s="2684"/>
      <c r="H3" s="2684"/>
      <c r="I3" s="2684"/>
      <c r="J3" s="2684"/>
      <c r="K3" s="2684"/>
      <c r="L3" s="2684"/>
      <c r="M3" s="2684"/>
      <c r="N3" s="2684"/>
      <c r="O3" s="2684"/>
      <c r="P3" s="2684"/>
      <c r="S3" s="1161"/>
      <c r="U3" s="2684" t="s">
        <v>1188</v>
      </c>
      <c r="V3" s="2684"/>
      <c r="W3" s="2684"/>
      <c r="X3" s="2684"/>
      <c r="Y3" s="2684"/>
      <c r="Z3" s="2684"/>
      <c r="AA3" s="2684"/>
      <c r="AB3" s="2684"/>
      <c r="AC3" s="2684"/>
      <c r="AD3" s="2684"/>
      <c r="AE3" s="2684"/>
      <c r="AF3" s="2684"/>
      <c r="AG3" s="2684"/>
      <c r="AH3" s="2684"/>
      <c r="AI3" s="2684" t="s">
        <v>1189</v>
      </c>
      <c r="AJ3" s="2684"/>
      <c r="AK3" s="2684"/>
      <c r="AL3" s="2684"/>
      <c r="AM3" s="2684"/>
      <c r="AN3" s="2684"/>
      <c r="AO3" s="2684"/>
      <c r="AP3" s="2684"/>
      <c r="AQ3" s="2684"/>
      <c r="AR3" s="2684"/>
      <c r="AS3" s="2684"/>
      <c r="AT3" s="2684"/>
      <c r="AU3" s="2684"/>
      <c r="AV3" s="2684"/>
    </row>
    <row r="4" spans="1:48" s="13" customFormat="1" ht="15.75" customHeight="1" x14ac:dyDescent="0.2">
      <c r="A4" s="2667" t="s">
        <v>0</v>
      </c>
      <c r="B4" s="2667" t="s">
        <v>13</v>
      </c>
      <c r="C4" s="2676">
        <v>2015</v>
      </c>
      <c r="D4" s="2676"/>
      <c r="E4" s="2676">
        <v>2016</v>
      </c>
      <c r="F4" s="2676"/>
      <c r="G4" s="2676">
        <v>2017</v>
      </c>
      <c r="H4" s="2676"/>
      <c r="I4" s="2676">
        <v>2018</v>
      </c>
      <c r="J4" s="2676"/>
      <c r="K4" s="2676">
        <v>2019</v>
      </c>
      <c r="L4" s="2676"/>
      <c r="M4" s="2676">
        <v>2020</v>
      </c>
      <c r="N4" s="2676"/>
      <c r="O4" s="2676">
        <v>2021</v>
      </c>
      <c r="P4" s="2676"/>
      <c r="S4" s="2667" t="s">
        <v>0</v>
      </c>
      <c r="T4" s="2667" t="s">
        <v>13</v>
      </c>
      <c r="U4" s="2747">
        <v>2015</v>
      </c>
      <c r="V4" s="2747"/>
      <c r="W4" s="2747">
        <v>2016</v>
      </c>
      <c r="X4" s="2747"/>
      <c r="Y4" s="2747">
        <v>2017</v>
      </c>
      <c r="Z4" s="2747"/>
      <c r="AA4" s="2751">
        <v>2018</v>
      </c>
      <c r="AB4" s="2752"/>
      <c r="AC4" s="2751">
        <v>2019</v>
      </c>
      <c r="AD4" s="2754"/>
      <c r="AE4" s="2751">
        <v>2020</v>
      </c>
      <c r="AF4" s="2754"/>
      <c r="AG4" s="2751">
        <v>2021</v>
      </c>
      <c r="AH4" s="2754"/>
      <c r="AI4" s="2747">
        <v>2015</v>
      </c>
      <c r="AJ4" s="2747"/>
      <c r="AK4" s="2747">
        <v>2016</v>
      </c>
      <c r="AL4" s="2747"/>
      <c r="AM4" s="2747">
        <v>2017</v>
      </c>
      <c r="AN4" s="2747"/>
      <c r="AO4" s="2747">
        <v>2018</v>
      </c>
      <c r="AP4" s="2747"/>
      <c r="AQ4" s="2747">
        <v>2019</v>
      </c>
      <c r="AR4" s="2747"/>
      <c r="AS4" s="2747">
        <v>2020</v>
      </c>
      <c r="AT4" s="2747"/>
      <c r="AU4" s="2747">
        <v>2021</v>
      </c>
      <c r="AV4" s="2747"/>
    </row>
    <row r="5" spans="1:48" s="13" customFormat="1" ht="15.75" customHeight="1" x14ac:dyDescent="0.2">
      <c r="A5" s="2667"/>
      <c r="B5" s="2667"/>
      <c r="C5" s="1213" t="s">
        <v>1959</v>
      </c>
      <c r="D5" s="1213" t="s">
        <v>1960</v>
      </c>
      <c r="E5" s="1213" t="s">
        <v>1959</v>
      </c>
      <c r="F5" s="1213" t="s">
        <v>1960</v>
      </c>
      <c r="G5" s="1213" t="s">
        <v>1964</v>
      </c>
      <c r="H5" s="1213" t="s">
        <v>1960</v>
      </c>
      <c r="I5" s="1213" t="s">
        <v>1964</v>
      </c>
      <c r="J5" s="1213" t="s">
        <v>1960</v>
      </c>
      <c r="K5" s="1213" t="s">
        <v>1964</v>
      </c>
      <c r="L5" s="1213" t="s">
        <v>1960</v>
      </c>
      <c r="M5" s="1213" t="s">
        <v>1964</v>
      </c>
      <c r="N5" s="1213" t="s">
        <v>1960</v>
      </c>
      <c r="O5" s="2424" t="s">
        <v>1964</v>
      </c>
      <c r="P5" s="2424" t="s">
        <v>1960</v>
      </c>
      <c r="S5" s="2667"/>
      <c r="T5" s="2667"/>
      <c r="U5" s="943" t="s">
        <v>1959</v>
      </c>
      <c r="V5" s="943" t="s">
        <v>1960</v>
      </c>
      <c r="W5" s="943" t="s">
        <v>1959</v>
      </c>
      <c r="X5" s="943" t="s">
        <v>1960</v>
      </c>
      <c r="Y5" s="943" t="s">
        <v>1959</v>
      </c>
      <c r="Z5" s="943" t="s">
        <v>1960</v>
      </c>
      <c r="AA5" s="943" t="s">
        <v>1959</v>
      </c>
      <c r="AB5" s="943" t="s">
        <v>1960</v>
      </c>
      <c r="AC5" s="943" t="s">
        <v>1959</v>
      </c>
      <c r="AD5" s="943" t="s">
        <v>1960</v>
      </c>
      <c r="AE5" s="943" t="s">
        <v>1959</v>
      </c>
      <c r="AF5" s="943" t="s">
        <v>1960</v>
      </c>
      <c r="AG5" s="2426" t="s">
        <v>1959</v>
      </c>
      <c r="AH5" s="2426" t="s">
        <v>1960</v>
      </c>
      <c r="AI5" s="943" t="s">
        <v>1959</v>
      </c>
      <c r="AJ5" s="943" t="s">
        <v>1960</v>
      </c>
      <c r="AK5" s="943" t="s">
        <v>1959</v>
      </c>
      <c r="AL5" s="943" t="s">
        <v>1960</v>
      </c>
      <c r="AM5" s="943" t="s">
        <v>1959</v>
      </c>
      <c r="AN5" s="943" t="s">
        <v>1960</v>
      </c>
      <c r="AO5" s="943" t="s">
        <v>1959</v>
      </c>
      <c r="AP5" s="943" t="s">
        <v>1960</v>
      </c>
      <c r="AQ5" s="943" t="s">
        <v>1959</v>
      </c>
      <c r="AR5" s="943" t="s">
        <v>1960</v>
      </c>
      <c r="AS5" s="943" t="s">
        <v>1959</v>
      </c>
      <c r="AT5" s="943" t="s">
        <v>1960</v>
      </c>
      <c r="AU5" s="2426" t="s">
        <v>1959</v>
      </c>
      <c r="AV5" s="2426" t="s">
        <v>1960</v>
      </c>
    </row>
    <row r="6" spans="1:48" s="280" customFormat="1" ht="15" customHeight="1" x14ac:dyDescent="0.2">
      <c r="A6" s="2668" t="s">
        <v>1205</v>
      </c>
      <c r="B6" s="537" t="s">
        <v>18</v>
      </c>
      <c r="C6" s="298">
        <v>1</v>
      </c>
      <c r="D6" s="298"/>
      <c r="E6" s="298">
        <v>9</v>
      </c>
      <c r="F6" s="298">
        <v>11</v>
      </c>
      <c r="G6" s="298">
        <v>1</v>
      </c>
      <c r="H6" s="298">
        <v>2</v>
      </c>
      <c r="I6" s="298">
        <v>5</v>
      </c>
      <c r="J6" s="298">
        <v>3</v>
      </c>
      <c r="K6" s="298">
        <v>4</v>
      </c>
      <c r="L6" s="298">
        <v>4</v>
      </c>
      <c r="M6" s="298">
        <v>3</v>
      </c>
      <c r="N6" s="298">
        <v>2</v>
      </c>
      <c r="O6" s="2431">
        <v>3</v>
      </c>
      <c r="P6" s="2431">
        <v>9</v>
      </c>
      <c r="S6" s="2639" t="s">
        <v>1205</v>
      </c>
      <c r="T6" s="537" t="s">
        <v>690</v>
      </c>
      <c r="U6" s="298">
        <f>C6</f>
        <v>1</v>
      </c>
      <c r="V6" s="298"/>
      <c r="W6" s="298">
        <f t="shared" ref="W6:AF6" si="0">U6+E6</f>
        <v>10</v>
      </c>
      <c r="X6" s="298">
        <f t="shared" si="0"/>
        <v>11</v>
      </c>
      <c r="Y6" s="298">
        <f t="shared" si="0"/>
        <v>11</v>
      </c>
      <c r="Z6" s="298">
        <f t="shared" si="0"/>
        <v>13</v>
      </c>
      <c r="AA6" s="298">
        <f t="shared" si="0"/>
        <v>16</v>
      </c>
      <c r="AB6" s="298">
        <f t="shared" si="0"/>
        <v>16</v>
      </c>
      <c r="AC6" s="298">
        <f t="shared" si="0"/>
        <v>20</v>
      </c>
      <c r="AD6" s="298">
        <f t="shared" si="0"/>
        <v>20</v>
      </c>
      <c r="AE6" s="298">
        <f t="shared" si="0"/>
        <v>23</v>
      </c>
      <c r="AF6" s="298">
        <f t="shared" si="0"/>
        <v>22</v>
      </c>
      <c r="AG6" s="2431">
        <f>AE6+O6</f>
        <v>26</v>
      </c>
      <c r="AH6" s="2431">
        <f>AF6+P6</f>
        <v>31</v>
      </c>
      <c r="AI6" s="304">
        <f>U6/Egreso!U6</f>
        <v>9.0909090909090912E-2</v>
      </c>
      <c r="AJ6" s="304">
        <f>V6/Egreso!V6</f>
        <v>0</v>
      </c>
      <c r="AK6" s="304">
        <f>W6/Egreso!W6</f>
        <v>0.83333333333333337</v>
      </c>
      <c r="AL6" s="304">
        <f>X6/Egreso!X6</f>
        <v>0.61111111111111116</v>
      </c>
      <c r="AM6" s="304">
        <f>Y6/Egreso!Y6</f>
        <v>0.6470588235294118</v>
      </c>
      <c r="AN6" s="304">
        <f>Z6/Egreso!Z6</f>
        <v>0.5</v>
      </c>
      <c r="AO6" s="304">
        <f>AA6/Egreso!AA6</f>
        <v>0.72727272727272729</v>
      </c>
      <c r="AP6" s="304">
        <f>AB6/Egreso!AB6</f>
        <v>0.5</v>
      </c>
      <c r="AQ6" s="304">
        <f>AC6/Egreso!AC6</f>
        <v>0.7142857142857143</v>
      </c>
      <c r="AR6" s="304">
        <f>AD6/Egreso!AD6</f>
        <v>0.47619047619047616</v>
      </c>
      <c r="AS6" s="304">
        <f>AE6/Egreso!AE6</f>
        <v>0.65714285714285714</v>
      </c>
      <c r="AT6" s="304">
        <f>AF6/Egreso!AF6</f>
        <v>0.44</v>
      </c>
      <c r="AU6" s="549">
        <f>AG6/Egreso!AG6</f>
        <v>0.66666666666666663</v>
      </c>
      <c r="AV6" s="549">
        <f>AH6/Egreso!AH6</f>
        <v>0.5636363636363636</v>
      </c>
    </row>
    <row r="7" spans="1:48" s="280" customFormat="1" ht="30" x14ac:dyDescent="0.2">
      <c r="A7" s="2669"/>
      <c r="B7" s="537" t="s">
        <v>75</v>
      </c>
      <c r="C7" s="298"/>
      <c r="D7" s="298"/>
      <c r="E7" s="298"/>
      <c r="F7" s="298"/>
      <c r="G7" s="298"/>
      <c r="H7" s="298"/>
      <c r="I7" s="298"/>
      <c r="J7" s="298"/>
      <c r="K7" s="298"/>
      <c r="L7" s="298"/>
      <c r="M7" s="298"/>
      <c r="N7" s="298"/>
      <c r="O7" s="2431"/>
      <c r="P7" s="2431"/>
      <c r="S7" s="2639"/>
      <c r="T7" s="537" t="s">
        <v>1509</v>
      </c>
      <c r="U7" s="298"/>
      <c r="V7" s="298"/>
      <c r="W7" s="298"/>
      <c r="X7" s="298"/>
      <c r="Y7" s="298"/>
      <c r="Z7" s="298"/>
      <c r="AA7" s="298"/>
      <c r="AB7" s="298"/>
      <c r="AC7" s="298"/>
      <c r="AD7" s="298"/>
      <c r="AE7" s="298"/>
      <c r="AF7" s="298"/>
      <c r="AG7" s="2431"/>
      <c r="AH7" s="2431"/>
      <c r="AI7" s="304"/>
      <c r="AJ7" s="304"/>
      <c r="AK7" s="304"/>
      <c r="AL7" s="304"/>
      <c r="AM7" s="304"/>
      <c r="AN7" s="304"/>
      <c r="AO7" s="304"/>
      <c r="AP7" s="304"/>
      <c r="AQ7" s="304"/>
      <c r="AR7" s="304"/>
      <c r="AS7" s="304"/>
      <c r="AT7" s="304"/>
      <c r="AU7" s="549"/>
      <c r="AV7" s="549"/>
    </row>
    <row r="8" spans="1:48" s="280" customFormat="1" ht="30" x14ac:dyDescent="0.2">
      <c r="A8" s="2670"/>
      <c r="B8" s="537" t="s">
        <v>870</v>
      </c>
      <c r="C8" s="298"/>
      <c r="D8" s="298"/>
      <c r="E8" s="298"/>
      <c r="F8" s="298"/>
      <c r="G8" s="298"/>
      <c r="H8" s="298"/>
      <c r="I8" s="298"/>
      <c r="J8" s="298"/>
      <c r="K8" s="298"/>
      <c r="L8" s="298"/>
      <c r="M8" s="298"/>
      <c r="N8" s="298"/>
      <c r="O8" s="2431"/>
      <c r="P8" s="2431"/>
      <c r="S8" s="2639"/>
      <c r="T8" s="537" t="s">
        <v>1951</v>
      </c>
      <c r="U8" s="298"/>
      <c r="V8" s="298"/>
      <c r="W8" s="298"/>
      <c r="X8" s="298"/>
      <c r="Y8" s="298"/>
      <c r="Z8" s="298"/>
      <c r="AA8" s="298"/>
      <c r="AB8" s="298"/>
      <c r="AC8" s="298"/>
      <c r="AD8" s="298"/>
      <c r="AE8" s="298"/>
      <c r="AF8" s="298"/>
      <c r="AG8" s="2431"/>
      <c r="AH8" s="2431"/>
      <c r="AI8" s="304"/>
      <c r="AJ8" s="304"/>
      <c r="AK8" s="304"/>
      <c r="AL8" s="304"/>
      <c r="AM8" s="304"/>
      <c r="AN8" s="304"/>
      <c r="AO8" s="304"/>
      <c r="AP8" s="304"/>
      <c r="AQ8" s="304"/>
      <c r="AR8" s="304"/>
      <c r="AS8" s="304"/>
      <c r="AT8" s="304"/>
      <c r="AU8" s="549"/>
      <c r="AV8" s="549"/>
    </row>
    <row r="9" spans="1:48" s="280" customFormat="1" ht="14.25" customHeight="1" x14ac:dyDescent="0.2">
      <c r="A9" s="2668" t="s">
        <v>1206</v>
      </c>
      <c r="B9" s="539" t="s">
        <v>20</v>
      </c>
      <c r="C9" s="298">
        <v>5</v>
      </c>
      <c r="D9" s="298">
        <v>1</v>
      </c>
      <c r="E9" s="298">
        <v>14</v>
      </c>
      <c r="F9" s="298">
        <v>6</v>
      </c>
      <c r="G9" s="298">
        <v>3</v>
      </c>
      <c r="H9" s="298">
        <v>1</v>
      </c>
      <c r="I9" s="298">
        <v>15</v>
      </c>
      <c r="J9" s="298">
        <v>7</v>
      </c>
      <c r="K9" s="298">
        <v>10</v>
      </c>
      <c r="L9" s="298">
        <v>5</v>
      </c>
      <c r="M9" s="298">
        <v>3</v>
      </c>
      <c r="N9" s="298">
        <v>4</v>
      </c>
      <c r="O9" s="2431">
        <v>7</v>
      </c>
      <c r="P9" s="2431">
        <v>3</v>
      </c>
      <c r="S9" s="2639" t="s">
        <v>1206</v>
      </c>
      <c r="T9" s="539" t="s">
        <v>692</v>
      </c>
      <c r="U9" s="298">
        <f>C9</f>
        <v>5</v>
      </c>
      <c r="V9" s="298">
        <f>D9</f>
        <v>1</v>
      </c>
      <c r="W9" s="298">
        <f>U9+E9</f>
        <v>19</v>
      </c>
      <c r="X9" s="298">
        <f>V9+F9</f>
        <v>7</v>
      </c>
      <c r="Y9" s="298">
        <f>W9+G9</f>
        <v>22</v>
      </c>
      <c r="Z9" s="298">
        <f>X9+H9</f>
        <v>8</v>
      </c>
      <c r="AA9" s="298">
        <f t="shared" ref="AA9:AA13" si="1">Y9+I9</f>
        <v>37</v>
      </c>
      <c r="AB9" s="298">
        <f t="shared" ref="AB9:AB13" si="2">Z9+J9</f>
        <v>15</v>
      </c>
      <c r="AC9" s="298">
        <f t="shared" ref="AC9:AC15" si="3">AA9+K9</f>
        <v>47</v>
      </c>
      <c r="AD9" s="298">
        <f t="shared" ref="AD9:AD15" si="4">AB9+L9</f>
        <v>20</v>
      </c>
      <c r="AE9" s="298">
        <f t="shared" ref="AE9:AE12" si="5">AC9+M9</f>
        <v>50</v>
      </c>
      <c r="AF9" s="298">
        <f t="shared" ref="AF9:AF15" si="6">AD9+N9</f>
        <v>24</v>
      </c>
      <c r="AG9" s="2431">
        <f t="shared" ref="AG9:AG13" si="7">AE9+O9</f>
        <v>57</v>
      </c>
      <c r="AH9" s="2431">
        <f t="shared" ref="AH9:AH13" si="8">AF9+P9</f>
        <v>27</v>
      </c>
      <c r="AI9" s="304">
        <f>U9/Egreso!U9</f>
        <v>0.23809523809523808</v>
      </c>
      <c r="AJ9" s="304"/>
      <c r="AK9" s="304">
        <f>W9/Egreso!W9</f>
        <v>0.73076923076923073</v>
      </c>
      <c r="AL9" s="304">
        <f>X9/Egreso!X9</f>
        <v>0.63636363636363635</v>
      </c>
      <c r="AM9" s="304">
        <f>Y9/Egreso!Y9</f>
        <v>0.44897959183673469</v>
      </c>
      <c r="AN9" s="304">
        <f>Z9/Egreso!Z9</f>
        <v>0.44444444444444442</v>
      </c>
      <c r="AO9" s="304">
        <f>AA9/Egreso!AA9</f>
        <v>0.6271186440677966</v>
      </c>
      <c r="AP9" s="304">
        <f>AB9/Egreso!AB9</f>
        <v>0.55555555555555558</v>
      </c>
      <c r="AQ9" s="304">
        <f>AC9/Egreso!AC9</f>
        <v>0.72307692307692306</v>
      </c>
      <c r="AR9" s="304">
        <f>AD9/Egreso!AD9</f>
        <v>0.68965517241379315</v>
      </c>
      <c r="AS9" s="304">
        <f>AE9/Egreso!AE9</f>
        <v>0.65789473684210531</v>
      </c>
      <c r="AT9" s="304">
        <f>AF9/Egreso!AF9</f>
        <v>0.70588235294117652</v>
      </c>
      <c r="AU9" s="549">
        <f>AG9/Egreso!AG9</f>
        <v>0.58762886597938147</v>
      </c>
      <c r="AV9" s="549">
        <f>AH9/Egreso!AH9</f>
        <v>0.75</v>
      </c>
    </row>
    <row r="10" spans="1:48" s="280" customFormat="1" ht="14.25" customHeight="1" x14ac:dyDescent="0.2">
      <c r="A10" s="2669"/>
      <c r="B10" s="539" t="s">
        <v>3464</v>
      </c>
      <c r="C10" s="298"/>
      <c r="D10" s="298"/>
      <c r="E10" s="298"/>
      <c r="F10" s="298"/>
      <c r="G10" s="298"/>
      <c r="H10" s="298"/>
      <c r="I10" s="298"/>
      <c r="J10" s="298"/>
      <c r="K10" s="298"/>
      <c r="L10" s="298"/>
      <c r="M10" s="298"/>
      <c r="N10" s="298"/>
      <c r="O10" s="2431"/>
      <c r="P10" s="2431"/>
      <c r="S10" s="2639"/>
      <c r="T10" s="539" t="s">
        <v>1510</v>
      </c>
      <c r="U10" s="298"/>
      <c r="V10" s="298"/>
      <c r="W10" s="298"/>
      <c r="X10" s="298"/>
      <c r="Y10" s="298"/>
      <c r="Z10" s="298"/>
      <c r="AA10" s="298"/>
      <c r="AB10" s="298"/>
      <c r="AC10" s="298"/>
      <c r="AD10" s="298"/>
      <c r="AE10" s="298"/>
      <c r="AF10" s="298"/>
      <c r="AG10" s="2431"/>
      <c r="AH10" s="2431"/>
      <c r="AI10" s="304"/>
      <c r="AJ10" s="304"/>
      <c r="AK10" s="304"/>
      <c r="AL10" s="304"/>
      <c r="AM10" s="304"/>
      <c r="AN10" s="304"/>
      <c r="AO10" s="304"/>
      <c r="AP10" s="304"/>
      <c r="AQ10" s="304"/>
      <c r="AR10" s="304"/>
      <c r="AS10" s="304"/>
      <c r="AT10" s="304"/>
      <c r="AU10" s="549">
        <f>AG10/Egreso!AG10</f>
        <v>0</v>
      </c>
      <c r="AV10" s="549">
        <f>AH10/Egreso!AH10</f>
        <v>0</v>
      </c>
    </row>
    <row r="11" spans="1:48" s="280" customFormat="1" ht="27.75" customHeight="1" x14ac:dyDescent="0.2">
      <c r="A11" s="2670"/>
      <c r="B11" s="537" t="s">
        <v>1949</v>
      </c>
      <c r="C11" s="298"/>
      <c r="D11" s="298"/>
      <c r="E11" s="298"/>
      <c r="F11" s="298"/>
      <c r="G11" s="298"/>
      <c r="H11" s="298"/>
      <c r="I11" s="298"/>
      <c r="J11" s="298"/>
      <c r="K11" s="298"/>
      <c r="L11" s="298"/>
      <c r="M11" s="298"/>
      <c r="N11" s="298"/>
      <c r="O11" s="2431"/>
      <c r="P11" s="2431"/>
      <c r="S11" s="2639"/>
      <c r="T11" s="539" t="s">
        <v>1953</v>
      </c>
      <c r="U11" s="298"/>
      <c r="V11" s="298"/>
      <c r="W11" s="298"/>
      <c r="X11" s="298"/>
      <c r="Y11" s="298"/>
      <c r="Z11" s="298"/>
      <c r="AA11" s="298"/>
      <c r="AB11" s="298"/>
      <c r="AC11" s="298"/>
      <c r="AD11" s="298"/>
      <c r="AE11" s="298"/>
      <c r="AF11" s="298"/>
      <c r="AG11" s="2431"/>
      <c r="AH11" s="2431"/>
      <c r="AI11" s="304"/>
      <c r="AJ11" s="304"/>
      <c r="AK11" s="304"/>
      <c r="AL11" s="304"/>
      <c r="AM11" s="304"/>
      <c r="AN11" s="304"/>
      <c r="AO11" s="304"/>
      <c r="AP11" s="304"/>
      <c r="AQ11" s="304"/>
      <c r="AR11" s="304"/>
      <c r="AS11" s="304"/>
      <c r="AT11" s="304"/>
      <c r="AU11" s="549"/>
      <c r="AV11" s="549"/>
    </row>
    <row r="12" spans="1:48" s="280" customFormat="1" ht="15" customHeight="1" x14ac:dyDescent="0.2">
      <c r="A12" s="2668" t="s">
        <v>1207</v>
      </c>
      <c r="B12" s="540" t="s">
        <v>19</v>
      </c>
      <c r="C12" s="298">
        <v>5</v>
      </c>
      <c r="D12" s="298"/>
      <c r="E12" s="298">
        <v>11</v>
      </c>
      <c r="F12" s="298">
        <v>5</v>
      </c>
      <c r="G12" s="298">
        <v>6</v>
      </c>
      <c r="H12" s="298">
        <v>1</v>
      </c>
      <c r="I12" s="298">
        <v>20</v>
      </c>
      <c r="J12" s="298">
        <v>5</v>
      </c>
      <c r="K12" s="298">
        <v>2</v>
      </c>
      <c r="L12" s="298">
        <v>12</v>
      </c>
      <c r="M12" s="298">
        <v>4</v>
      </c>
      <c r="N12" s="298">
        <v>2</v>
      </c>
      <c r="O12" s="2431">
        <v>10</v>
      </c>
      <c r="P12" s="2431">
        <v>3</v>
      </c>
      <c r="S12" s="2639" t="s">
        <v>1207</v>
      </c>
      <c r="T12" s="540" t="s">
        <v>225</v>
      </c>
      <c r="U12" s="298">
        <f>C12</f>
        <v>5</v>
      </c>
      <c r="V12" s="298">
        <f>D12</f>
        <v>0</v>
      </c>
      <c r="W12" s="298">
        <f>U12+E12</f>
        <v>16</v>
      </c>
      <c r="X12" s="298">
        <f>V12+F12</f>
        <v>5</v>
      </c>
      <c r="Y12" s="298">
        <f>W12+G12</f>
        <v>22</v>
      </c>
      <c r="Z12" s="298">
        <f>X12+H12</f>
        <v>6</v>
      </c>
      <c r="AA12" s="298">
        <f t="shared" si="1"/>
        <v>42</v>
      </c>
      <c r="AB12" s="298">
        <f t="shared" si="2"/>
        <v>11</v>
      </c>
      <c r="AC12" s="298">
        <f t="shared" si="3"/>
        <v>44</v>
      </c>
      <c r="AD12" s="298">
        <f t="shared" si="4"/>
        <v>23</v>
      </c>
      <c r="AE12" s="298">
        <f t="shared" si="5"/>
        <v>48</v>
      </c>
      <c r="AF12" s="298">
        <f t="shared" si="6"/>
        <v>25</v>
      </c>
      <c r="AG12" s="2431">
        <f t="shared" si="7"/>
        <v>58</v>
      </c>
      <c r="AH12" s="2431">
        <f t="shared" si="8"/>
        <v>28</v>
      </c>
      <c r="AI12" s="304">
        <f>U12/Egreso!U12</f>
        <v>0.21739130434782608</v>
      </c>
      <c r="AJ12" s="304">
        <f>V12/Egreso!V12</f>
        <v>0</v>
      </c>
      <c r="AK12" s="304">
        <f>W12/Egreso!W12</f>
        <v>0.48484848484848486</v>
      </c>
      <c r="AL12" s="304">
        <f>X12/Egreso!X12</f>
        <v>0.45454545454545453</v>
      </c>
      <c r="AM12" s="304">
        <f>Y12/Egreso!Y12</f>
        <v>0.44</v>
      </c>
      <c r="AN12" s="304">
        <f>Z12/Egreso!Z12</f>
        <v>0.24</v>
      </c>
      <c r="AO12" s="304">
        <f>AA12/Egreso!AA12</f>
        <v>0.72413793103448276</v>
      </c>
      <c r="AP12" s="304">
        <f>AB12/Egreso!AB12</f>
        <v>0.33333333333333331</v>
      </c>
      <c r="AQ12" s="304">
        <f>AC12/Egreso!AC12</f>
        <v>0.70967741935483875</v>
      </c>
      <c r="AR12" s="304">
        <f>AD12/Egreso!AD12</f>
        <v>0.6216216216216216</v>
      </c>
      <c r="AS12" s="304">
        <f>AE12/Egreso!AE12</f>
        <v>0.6</v>
      </c>
      <c r="AT12" s="304">
        <f>AF12/Egreso!AF12</f>
        <v>0.55555555555555558</v>
      </c>
      <c r="AU12" s="549">
        <f>AG12/Egreso!AG12</f>
        <v>0.61702127659574468</v>
      </c>
      <c r="AV12" s="549">
        <f>AH12/Egreso!AH12</f>
        <v>0.5</v>
      </c>
    </row>
    <row r="13" spans="1:48" s="280" customFormat="1" ht="15" customHeight="1" x14ac:dyDescent="0.2">
      <c r="A13" s="2669"/>
      <c r="B13" s="540" t="s">
        <v>22</v>
      </c>
      <c r="C13" s="298"/>
      <c r="D13" s="298"/>
      <c r="E13" s="298"/>
      <c r="F13" s="298"/>
      <c r="G13" s="298"/>
      <c r="H13" s="298"/>
      <c r="I13" s="298">
        <v>2</v>
      </c>
      <c r="J13" s="298">
        <v>1</v>
      </c>
      <c r="K13" s="298">
        <v>3</v>
      </c>
      <c r="L13" s="298">
        <v>2</v>
      </c>
      <c r="M13" s="298">
        <v>2</v>
      </c>
      <c r="N13" s="298">
        <v>2</v>
      </c>
      <c r="O13" s="2431">
        <v>2</v>
      </c>
      <c r="P13" s="2431">
        <v>2</v>
      </c>
      <c r="S13" s="2639"/>
      <c r="T13" s="540" t="s">
        <v>691</v>
      </c>
      <c r="U13" s="298"/>
      <c r="V13" s="298"/>
      <c r="W13" s="298"/>
      <c r="X13" s="298"/>
      <c r="Y13" s="298"/>
      <c r="Z13" s="298"/>
      <c r="AA13" s="298">
        <f t="shared" si="1"/>
        <v>2</v>
      </c>
      <c r="AB13" s="298">
        <f t="shared" si="2"/>
        <v>1</v>
      </c>
      <c r="AC13" s="298">
        <f t="shared" si="3"/>
        <v>5</v>
      </c>
      <c r="AD13" s="298">
        <f t="shared" si="4"/>
        <v>3</v>
      </c>
      <c r="AE13" s="298">
        <f t="shared" ref="AE13" si="9">AC13+M13</f>
        <v>7</v>
      </c>
      <c r="AF13" s="298">
        <f t="shared" ref="AF13" si="10">AD13+N13</f>
        <v>5</v>
      </c>
      <c r="AG13" s="2431">
        <f t="shared" si="7"/>
        <v>9</v>
      </c>
      <c r="AH13" s="2431">
        <f t="shared" si="8"/>
        <v>7</v>
      </c>
      <c r="AI13" s="304"/>
      <c r="AJ13" s="304"/>
      <c r="AK13" s="304"/>
      <c r="AL13" s="304"/>
      <c r="AM13" s="304"/>
      <c r="AN13" s="304"/>
      <c r="AO13" s="304">
        <f>AA13/Egreso!AA13</f>
        <v>0.33333333333333331</v>
      </c>
      <c r="AP13" s="304">
        <f>AB13/Egreso!AB13</f>
        <v>0.14285714285714285</v>
      </c>
      <c r="AQ13" s="304">
        <f>AC13/Egreso!AC13</f>
        <v>0.45454545454545453</v>
      </c>
      <c r="AR13" s="304">
        <f>AD13/Egreso!AD13</f>
        <v>0.21428571428571427</v>
      </c>
      <c r="AS13" s="304">
        <f>AE13/Egreso!AE13</f>
        <v>0.35</v>
      </c>
      <c r="AT13" s="304">
        <f>AF13/Egreso!AF13</f>
        <v>0.25</v>
      </c>
      <c r="AU13" s="549">
        <f>AG13/Egreso!AG13</f>
        <v>0.375</v>
      </c>
      <c r="AV13" s="549">
        <f>AH13/Egreso!AH13</f>
        <v>0.30434782608695654</v>
      </c>
    </row>
    <row r="14" spans="1:48" s="280" customFormat="1" ht="31.5" customHeight="1" x14ac:dyDescent="0.2">
      <c r="A14" s="2670"/>
      <c r="B14" s="537" t="s">
        <v>244</v>
      </c>
      <c r="C14" s="298"/>
      <c r="D14" s="298"/>
      <c r="E14" s="298"/>
      <c r="F14" s="298"/>
      <c r="G14" s="298"/>
      <c r="H14" s="298"/>
      <c r="I14" s="298"/>
      <c r="J14" s="298"/>
      <c r="K14" s="298"/>
      <c r="L14" s="298"/>
      <c r="M14" s="298"/>
      <c r="N14" s="298"/>
      <c r="O14" s="2431"/>
      <c r="P14" s="2431"/>
      <c r="S14" s="2639"/>
      <c r="T14" s="540" t="s">
        <v>1952</v>
      </c>
      <c r="U14" s="298"/>
      <c r="V14" s="298"/>
      <c r="W14" s="298"/>
      <c r="X14" s="298"/>
      <c r="Y14" s="298"/>
      <c r="Z14" s="298"/>
      <c r="AA14" s="298"/>
      <c r="AB14" s="298"/>
      <c r="AC14" s="298"/>
      <c r="AD14" s="298"/>
      <c r="AE14" s="298"/>
      <c r="AF14" s="298"/>
      <c r="AG14" s="2431"/>
      <c r="AH14" s="2431"/>
      <c r="AI14" s="304"/>
      <c r="AJ14" s="304"/>
      <c r="AK14" s="304"/>
      <c r="AL14" s="304"/>
      <c r="AM14" s="304"/>
      <c r="AN14" s="304"/>
      <c r="AO14" s="304"/>
      <c r="AP14" s="304"/>
      <c r="AQ14" s="304"/>
      <c r="AR14" s="304"/>
      <c r="AS14" s="304"/>
      <c r="AT14" s="304"/>
      <c r="AU14" s="549"/>
      <c r="AV14" s="549"/>
    </row>
    <row r="15" spans="1:48" s="280" customFormat="1" ht="15" customHeight="1" x14ac:dyDescent="0.2">
      <c r="A15" s="2753" t="s">
        <v>17</v>
      </c>
      <c r="B15" s="2753"/>
      <c r="C15" s="298">
        <f>SUM(C6:C13)</f>
        <v>11</v>
      </c>
      <c r="D15" s="298">
        <f>SUM(D6:D13)</f>
        <v>1</v>
      </c>
      <c r="E15" s="298">
        <f t="shared" ref="E15:H15" si="11">SUM(E6:E13)</f>
        <v>34</v>
      </c>
      <c r="F15" s="298">
        <f t="shared" si="11"/>
        <v>22</v>
      </c>
      <c r="G15" s="298">
        <f t="shared" si="11"/>
        <v>10</v>
      </c>
      <c r="H15" s="298">
        <f t="shared" si="11"/>
        <v>4</v>
      </c>
      <c r="I15" s="298">
        <f t="shared" ref="I15:N15" si="12">SUM(I6:I14)</f>
        <v>42</v>
      </c>
      <c r="J15" s="298">
        <f t="shared" si="12"/>
        <v>16</v>
      </c>
      <c r="K15" s="298">
        <f t="shared" si="12"/>
        <v>19</v>
      </c>
      <c r="L15" s="298">
        <f t="shared" si="12"/>
        <v>23</v>
      </c>
      <c r="M15" s="298">
        <f>SUM(M6:M14)</f>
        <v>12</v>
      </c>
      <c r="N15" s="298">
        <f t="shared" si="12"/>
        <v>10</v>
      </c>
      <c r="O15" s="2431">
        <f>SUM(O6:O14)</f>
        <v>22</v>
      </c>
      <c r="P15" s="2431">
        <f>SUM(P6:P14)</f>
        <v>17</v>
      </c>
      <c r="S15" s="2753" t="s">
        <v>17</v>
      </c>
      <c r="T15" s="2753"/>
      <c r="U15" s="298">
        <f>SUM(U6:U13)</f>
        <v>11</v>
      </c>
      <c r="V15" s="298">
        <f>SUM(V6:V13)</f>
        <v>1</v>
      </c>
      <c r="W15" s="298">
        <f>SUM(W6:W13)</f>
        <v>45</v>
      </c>
      <c r="X15" s="298">
        <f>SUM(X6:X13)</f>
        <v>23</v>
      </c>
      <c r="Y15" s="298">
        <f t="shared" ref="Y15" si="13">W15+G15</f>
        <v>55</v>
      </c>
      <c r="Z15" s="298">
        <f t="shared" ref="Z15" si="14">X15+H15</f>
        <v>27</v>
      </c>
      <c r="AA15" s="298">
        <f>Y15+I15</f>
        <v>97</v>
      </c>
      <c r="AB15" s="298">
        <f>Z15+J15</f>
        <v>43</v>
      </c>
      <c r="AC15" s="298">
        <f t="shared" si="3"/>
        <v>116</v>
      </c>
      <c r="AD15" s="298">
        <f t="shared" si="4"/>
        <v>66</v>
      </c>
      <c r="AE15" s="298">
        <f>AC15+M15</f>
        <v>128</v>
      </c>
      <c r="AF15" s="298">
        <f t="shared" si="6"/>
        <v>76</v>
      </c>
      <c r="AG15" s="2431">
        <f>SUM(AG6:AG14)</f>
        <v>150</v>
      </c>
      <c r="AH15" s="2431">
        <f>SUM(AH6:AH14)</f>
        <v>93</v>
      </c>
      <c r="AI15" s="304">
        <f>U15/Egreso!U15</f>
        <v>0.2</v>
      </c>
      <c r="AJ15" s="304">
        <f>V15/Egreso!V15</f>
        <v>3.8461538461538464E-2</v>
      </c>
      <c r="AK15" s="304">
        <f>W15/Egreso!W15</f>
        <v>0.63380281690140849</v>
      </c>
      <c r="AL15" s="304">
        <f>X15/Egreso!X15</f>
        <v>0.57499999999999996</v>
      </c>
      <c r="AM15" s="304">
        <f>Y15/Egreso!Y15</f>
        <v>0.46610169491525422</v>
      </c>
      <c r="AN15" s="304">
        <f>Z15/Egreso!Z15</f>
        <v>0.36486486486486486</v>
      </c>
      <c r="AO15" s="304">
        <f>AA15/Egreso!AA15</f>
        <v>0.66896551724137931</v>
      </c>
      <c r="AP15" s="304">
        <f>AB15/Egreso!AB15</f>
        <v>0.43434343434343436</v>
      </c>
      <c r="AQ15" s="304">
        <f>AC15/Egreso!AC15</f>
        <v>0.6987951807228916</v>
      </c>
      <c r="AR15" s="304">
        <f>AD15/Egreso!AD15</f>
        <v>0.54098360655737709</v>
      </c>
      <c r="AS15" s="304">
        <f>AE15/Egreso!AE15</f>
        <v>0.60663507109004744</v>
      </c>
      <c r="AT15" s="304">
        <f>AF15/Egreso!AF15</f>
        <v>0.51006711409395977</v>
      </c>
      <c r="AU15" s="549">
        <f>AG15/Egreso!AG15</f>
        <v>0.5725190839694656</v>
      </c>
      <c r="AV15" s="549">
        <f>AH15/Egreso!AH15</f>
        <v>0.53448275862068961</v>
      </c>
    </row>
    <row r="16" spans="1:48" s="280" customFormat="1" ht="15" customHeight="1" x14ac:dyDescent="0.2">
      <c r="A16" s="280" t="s">
        <v>6042</v>
      </c>
      <c r="C16" s="284"/>
      <c r="U16" s="284"/>
    </row>
    <row r="17" spans="1:46" s="1106" customFormat="1" ht="15" x14ac:dyDescent="0.2">
      <c r="A17" s="39"/>
      <c r="B17" s="39"/>
      <c r="C17" s="307">
        <v>2011</v>
      </c>
      <c r="D17" s="307">
        <v>2012</v>
      </c>
      <c r="E17" s="307">
        <v>2013</v>
      </c>
      <c r="F17" s="307">
        <v>2014</v>
      </c>
      <c r="G17" s="307">
        <v>2015</v>
      </c>
      <c r="H17" s="307">
        <v>2016</v>
      </c>
      <c r="I17" s="307">
        <v>2017</v>
      </c>
      <c r="J17" s="579">
        <v>2018</v>
      </c>
      <c r="K17" s="579">
        <v>2019</v>
      </c>
      <c r="L17" s="579">
        <v>2020</v>
      </c>
      <c r="M17" s="579">
        <v>2021</v>
      </c>
      <c r="N17" s="825"/>
      <c r="O17" s="825"/>
      <c r="P17" s="825"/>
      <c r="S17" s="39"/>
      <c r="T17" s="39"/>
      <c r="U17" s="307">
        <v>2011</v>
      </c>
      <c r="V17" s="307">
        <v>2012</v>
      </c>
      <c r="W17" s="307">
        <v>2013</v>
      </c>
      <c r="X17" s="307">
        <v>2014</v>
      </c>
      <c r="Y17" s="307">
        <v>2015</v>
      </c>
      <c r="Z17" s="307">
        <v>2016</v>
      </c>
      <c r="AA17" s="307">
        <v>2017</v>
      </c>
      <c r="AB17" s="579">
        <v>2018</v>
      </c>
      <c r="AC17" s="579">
        <v>2019</v>
      </c>
      <c r="AD17" s="579">
        <v>2020</v>
      </c>
      <c r="AE17" s="579">
        <v>2021</v>
      </c>
      <c r="AF17" s="825"/>
      <c r="AG17" s="825"/>
      <c r="AH17" s="825"/>
    </row>
    <row r="18" spans="1:46" s="280" customFormat="1" ht="15" customHeight="1" x14ac:dyDescent="0.25">
      <c r="A18" s="2748" t="s">
        <v>16</v>
      </c>
      <c r="B18" s="308" t="s">
        <v>8</v>
      </c>
      <c r="C18" s="309"/>
      <c r="D18" s="309"/>
      <c r="E18" s="309"/>
      <c r="F18" s="309"/>
      <c r="G18" s="309">
        <f>C15+D15</f>
        <v>12</v>
      </c>
      <c r="H18" s="309">
        <f>E15+F15</f>
        <v>56</v>
      </c>
      <c r="I18" s="309">
        <f>G15+H15</f>
        <v>14</v>
      </c>
      <c r="J18" s="310">
        <f>I15+J15</f>
        <v>58</v>
      </c>
      <c r="K18" s="310">
        <f>K15+L15</f>
        <v>42</v>
      </c>
      <c r="L18" s="310">
        <f>M15+N15</f>
        <v>22</v>
      </c>
      <c r="M18" s="310">
        <f>O15+P15</f>
        <v>39</v>
      </c>
      <c r="N18" s="226"/>
      <c r="O18" s="226"/>
      <c r="P18" s="226"/>
      <c r="S18" s="2748" t="s">
        <v>16</v>
      </c>
      <c r="T18" s="308" t="s">
        <v>8</v>
      </c>
      <c r="U18" s="309"/>
      <c r="V18" s="309"/>
      <c r="W18" s="309"/>
      <c r="X18" s="309"/>
      <c r="Y18" s="309">
        <f>U15+V15</f>
        <v>12</v>
      </c>
      <c r="Z18" s="309">
        <f>W15+X15</f>
        <v>68</v>
      </c>
      <c r="AA18" s="309">
        <f>Y15+Z15</f>
        <v>82</v>
      </c>
      <c r="AB18" s="310">
        <f>AA15+AB15</f>
        <v>140</v>
      </c>
      <c r="AC18" s="310">
        <f>AC15+AD15</f>
        <v>182</v>
      </c>
      <c r="AD18" s="310">
        <f>AE15+AF15</f>
        <v>204</v>
      </c>
      <c r="AE18" s="310">
        <f>AG15+AH15</f>
        <v>243</v>
      </c>
      <c r="AF18" s="226"/>
      <c r="AG18" s="226"/>
      <c r="AH18" s="226"/>
    </row>
    <row r="19" spans="1:46" s="280" customFormat="1" ht="15" customHeight="1" x14ac:dyDescent="0.25">
      <c r="A19" s="2749"/>
      <c r="B19" s="308" t="s">
        <v>2371</v>
      </c>
      <c r="C19" s="309">
        <v>3</v>
      </c>
      <c r="D19" s="309">
        <v>3</v>
      </c>
      <c r="E19" s="309">
        <v>4</v>
      </c>
      <c r="F19" s="309">
        <v>4</v>
      </c>
      <c r="G19" s="309">
        <v>4</v>
      </c>
      <c r="H19" s="309">
        <v>4</v>
      </c>
      <c r="I19" s="309">
        <v>4</v>
      </c>
      <c r="J19" s="310">
        <v>4</v>
      </c>
      <c r="K19" s="310">
        <v>4</v>
      </c>
      <c r="L19" s="310">
        <v>4</v>
      </c>
      <c r="M19" s="310">
        <v>5</v>
      </c>
      <c r="N19" s="226"/>
      <c r="O19" s="226"/>
      <c r="P19" s="226"/>
      <c r="S19" s="2749"/>
      <c r="T19" s="308" t="s">
        <v>57</v>
      </c>
      <c r="U19" s="309">
        <v>3</v>
      </c>
      <c r="V19" s="309">
        <v>3</v>
      </c>
      <c r="W19" s="309">
        <v>4</v>
      </c>
      <c r="X19" s="309">
        <v>4</v>
      </c>
      <c r="Y19" s="309">
        <v>4</v>
      </c>
      <c r="Z19" s="309">
        <v>4</v>
      </c>
      <c r="AA19" s="309">
        <v>4</v>
      </c>
      <c r="AB19" s="310">
        <v>4</v>
      </c>
      <c r="AC19" s="310">
        <v>4</v>
      </c>
      <c r="AD19" s="310">
        <v>4</v>
      </c>
      <c r="AE19" s="310">
        <v>5</v>
      </c>
      <c r="AF19" s="226"/>
      <c r="AG19" s="226"/>
      <c r="AH19" s="226"/>
    </row>
    <row r="20" spans="1:46" s="280" customFormat="1" ht="15" customHeight="1" x14ac:dyDescent="0.25">
      <c r="A20" s="2750"/>
      <c r="B20" s="308" t="s">
        <v>56</v>
      </c>
      <c r="C20" s="309">
        <f t="shared" ref="C20:G20" si="15">C18/C19</f>
        <v>0</v>
      </c>
      <c r="D20" s="309">
        <f t="shared" si="15"/>
        <v>0</v>
      </c>
      <c r="E20" s="309">
        <f t="shared" si="15"/>
        <v>0</v>
      </c>
      <c r="F20" s="309">
        <f t="shared" si="15"/>
        <v>0</v>
      </c>
      <c r="G20" s="309">
        <f t="shared" si="15"/>
        <v>3</v>
      </c>
      <c r="H20" s="309">
        <f t="shared" ref="H20:M20" si="16">H18/H19</f>
        <v>14</v>
      </c>
      <c r="I20" s="309">
        <f t="shared" si="16"/>
        <v>3.5</v>
      </c>
      <c r="J20" s="310">
        <f t="shared" si="16"/>
        <v>14.5</v>
      </c>
      <c r="K20" s="310">
        <f t="shared" si="16"/>
        <v>10.5</v>
      </c>
      <c r="L20" s="1162">
        <f t="shared" si="16"/>
        <v>5.5</v>
      </c>
      <c r="M20" s="1162">
        <f t="shared" si="16"/>
        <v>7.8</v>
      </c>
      <c r="N20" s="226"/>
      <c r="O20" s="226"/>
      <c r="P20" s="226"/>
      <c r="S20" s="2750"/>
      <c r="T20" s="308" t="s">
        <v>56</v>
      </c>
      <c r="U20" s="309">
        <f t="shared" ref="U20:Z20" si="17">U18/U19</f>
        <v>0</v>
      </c>
      <c r="V20" s="309">
        <f t="shared" si="17"/>
        <v>0</v>
      </c>
      <c r="W20" s="309">
        <f t="shared" si="17"/>
        <v>0</v>
      </c>
      <c r="X20" s="309">
        <f t="shared" si="17"/>
        <v>0</v>
      </c>
      <c r="Y20" s="309">
        <f t="shared" si="17"/>
        <v>3</v>
      </c>
      <c r="Z20" s="309">
        <f t="shared" si="17"/>
        <v>17</v>
      </c>
      <c r="AA20" s="309">
        <f>AA18/AA19</f>
        <v>20.5</v>
      </c>
      <c r="AB20" s="310">
        <f>AB18/AB19</f>
        <v>35</v>
      </c>
      <c r="AC20" s="310">
        <f>AC18/AC19</f>
        <v>45.5</v>
      </c>
      <c r="AD20" s="310">
        <f>AD18/AD19</f>
        <v>51</v>
      </c>
      <c r="AE20" s="310">
        <f>AE18/AE19</f>
        <v>48.6</v>
      </c>
      <c r="AF20" s="226"/>
      <c r="AG20" s="226"/>
      <c r="AH20" s="226"/>
    </row>
    <row r="21" spans="1:46" s="151" customFormat="1" ht="15" customHeight="1" x14ac:dyDescent="0.2">
      <c r="C21" s="35"/>
      <c r="D21" s="35"/>
      <c r="E21" s="35"/>
      <c r="F21" s="35"/>
      <c r="G21" s="35"/>
      <c r="U21" s="35"/>
      <c r="V21" s="35"/>
      <c r="W21" s="35"/>
      <c r="X21" s="35"/>
      <c r="Y21" s="35"/>
      <c r="Z21" s="35"/>
      <c r="AA21" s="35"/>
      <c r="AB21" s="35"/>
      <c r="AC21" s="35"/>
      <c r="AD21" s="35"/>
      <c r="AE21" s="35"/>
      <c r="AF21" s="35"/>
      <c r="AG21" s="35"/>
      <c r="AH21" s="35"/>
      <c r="AI21" s="35"/>
    </row>
    <row r="22" spans="1:46" s="3" customFormat="1" ht="14.25" x14ac:dyDescent="0.2">
      <c r="A22" s="17" t="str">
        <f>Egreso!A16</f>
        <v>Fuente: Elaborado con base en el Archivo General de Alumnos, Dirección de Sistemas Escolares, Departamento de Registro Escolar. Octava semana del trimestre 21-Otoño.</v>
      </c>
      <c r="I22" s="151"/>
      <c r="J22" s="151"/>
      <c r="K22" s="151"/>
      <c r="L22" s="151"/>
      <c r="M22" s="151"/>
      <c r="N22" s="151"/>
      <c r="O22" s="151"/>
      <c r="P22" s="151"/>
      <c r="R22" s="151"/>
      <c r="S22" s="149"/>
      <c r="T22" s="149"/>
      <c r="U22" s="149"/>
      <c r="V22" s="149"/>
      <c r="W22" s="149"/>
      <c r="X22" s="149"/>
      <c r="Y22" s="149"/>
      <c r="Z22" s="149"/>
      <c r="AA22" s="149"/>
      <c r="AB22" s="149"/>
      <c r="AC22" s="149"/>
      <c r="AD22" s="149"/>
      <c r="AE22" s="149"/>
      <c r="AF22" s="149"/>
      <c r="AG22" s="149"/>
      <c r="AH22" s="149"/>
      <c r="AI22" s="149"/>
      <c r="AJ22" s="149"/>
      <c r="AO22" s="151"/>
      <c r="AP22" s="151"/>
      <c r="AQ22" s="151"/>
      <c r="AR22" s="151"/>
      <c r="AS22" s="151"/>
      <c r="AT22" s="151"/>
    </row>
    <row r="23" spans="1:46" s="3" customFormat="1" ht="15" x14ac:dyDescent="0.2">
      <c r="A23" s="14"/>
      <c r="I23" s="151"/>
      <c r="J23" s="151"/>
      <c r="K23" s="151"/>
      <c r="L23" s="151"/>
      <c r="M23" s="151"/>
      <c r="N23" s="151"/>
      <c r="O23" s="151"/>
      <c r="P23" s="151"/>
      <c r="R23" s="151"/>
      <c r="S23" s="149"/>
      <c r="T23" s="149"/>
      <c r="U23" s="149"/>
      <c r="V23" s="149"/>
      <c r="W23" s="149"/>
      <c r="X23" s="149"/>
      <c r="Y23" s="149"/>
      <c r="Z23" s="149"/>
      <c r="AA23" s="149"/>
      <c r="AB23" s="149"/>
      <c r="AC23" s="149"/>
      <c r="AD23" s="149"/>
      <c r="AE23" s="149"/>
      <c r="AF23" s="149"/>
      <c r="AG23" s="149"/>
      <c r="AH23" s="149"/>
      <c r="AI23" s="149"/>
      <c r="AJ23" s="149"/>
      <c r="AO23" s="151"/>
      <c r="AP23" s="151"/>
      <c r="AQ23" s="151"/>
      <c r="AR23" s="151"/>
      <c r="AS23" s="151"/>
      <c r="AT23" s="151"/>
    </row>
  </sheetData>
  <sheetProtection algorithmName="SHA-512" hashValue="/9xjjFcXkiPOz9Sdgs7eekF288vuhylnE3uYJ2vipIkZ1D5ktaFbdvrm6dVtzaoFi7yvFowZN14kd/ghVjzZNg==" saltValue="1Vdtbnxnza8Oapwkan9gbA==" spinCount="100000" sheet="1" objects="1" scenarios="1"/>
  <mergeCells count="39">
    <mergeCell ref="K4:L4"/>
    <mergeCell ref="AC4:AD4"/>
    <mergeCell ref="M4:N4"/>
    <mergeCell ref="C3:P3"/>
    <mergeCell ref="O4:P4"/>
    <mergeCell ref="U3:AH3"/>
    <mergeCell ref="AQ4:AR4"/>
    <mergeCell ref="S4:S5"/>
    <mergeCell ref="T4:T5"/>
    <mergeCell ref="U4:V4"/>
    <mergeCell ref="W4:X4"/>
    <mergeCell ref="AO4:AP4"/>
    <mergeCell ref="AG4:AH4"/>
    <mergeCell ref="AE4:AF4"/>
    <mergeCell ref="A15:B15"/>
    <mergeCell ref="A6:A8"/>
    <mergeCell ref="A9:A11"/>
    <mergeCell ref="A12:A14"/>
    <mergeCell ref="S18:S20"/>
    <mergeCell ref="S6:S8"/>
    <mergeCell ref="S9:S11"/>
    <mergeCell ref="S12:S14"/>
    <mergeCell ref="S15:T15"/>
    <mergeCell ref="AU4:AV4"/>
    <mergeCell ref="AI3:AV3"/>
    <mergeCell ref="U2:AV2"/>
    <mergeCell ref="AS4:AT4"/>
    <mergeCell ref="A18:A20"/>
    <mergeCell ref="Y4:Z4"/>
    <mergeCell ref="AM4:AN4"/>
    <mergeCell ref="AI4:AJ4"/>
    <mergeCell ref="AK4:AL4"/>
    <mergeCell ref="AA4:AB4"/>
    <mergeCell ref="C4:D4"/>
    <mergeCell ref="E4:F4"/>
    <mergeCell ref="I4:J4"/>
    <mergeCell ref="G4:H4"/>
    <mergeCell ref="B4:B5"/>
    <mergeCell ref="A4:A5"/>
  </mergeCells>
  <hyperlinks>
    <hyperlink ref="A1" location="Índice!A1" display="ÍNDICE"/>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V143"/>
  <sheetViews>
    <sheetView showGridLines="0" topLeftCell="A112" zoomScaleNormal="100" workbookViewId="0">
      <selection activeCell="R148" sqref="R148"/>
    </sheetView>
  </sheetViews>
  <sheetFormatPr baseColWidth="10" defaultColWidth="10.7109375" defaultRowHeight="12.75" x14ac:dyDescent="0.2"/>
  <cols>
    <col min="1" max="1" width="10.140625" style="1135" customWidth="1"/>
    <col min="2" max="2" width="45.42578125" style="1135" bestFit="1" customWidth="1"/>
    <col min="3" max="3" width="10.140625" style="1135" customWidth="1"/>
    <col min="4" max="4" width="9.7109375" style="1135" customWidth="1"/>
    <col min="5" max="5" width="10.140625" style="1135" customWidth="1"/>
    <col min="6" max="6" width="9.7109375" style="1135" customWidth="1"/>
    <col min="7" max="7" width="10.140625" style="1135" customWidth="1"/>
    <col min="8" max="8" width="13.7109375" style="1135" customWidth="1"/>
    <col min="9" max="9" width="10.140625" style="1135" customWidth="1"/>
    <col min="10" max="10" width="9.7109375" style="1135" customWidth="1"/>
    <col min="11" max="11" width="10.140625" style="1135" customWidth="1"/>
    <col min="12" max="12" width="9.7109375" style="1135" customWidth="1"/>
    <col min="13" max="13" width="9.85546875" style="1135" customWidth="1"/>
    <col min="14" max="14" width="10.140625" style="1135" customWidth="1"/>
    <col min="15" max="15" width="9.5703125" style="1135" customWidth="1"/>
    <col min="16" max="16" width="11" style="1135" customWidth="1"/>
    <col min="17" max="17" width="10.140625" style="1135" customWidth="1"/>
    <col min="18" max="18" width="9.140625" style="1135" customWidth="1"/>
    <col min="19" max="36" width="11.42578125" style="1135" customWidth="1"/>
    <col min="37" max="243" width="11.42578125" style="1135"/>
    <col min="244" max="244" width="6.42578125" style="1135" customWidth="1"/>
    <col min="245" max="245" width="11.42578125" style="1135"/>
    <col min="246" max="246" width="12.85546875" style="1135" bestFit="1" customWidth="1"/>
    <col min="247" max="247" width="41.140625" style="1135" bestFit="1" customWidth="1"/>
    <col min="248" max="248" width="13.140625" style="1135" bestFit="1" customWidth="1"/>
    <col min="249" max="249" width="11.140625" style="1135" bestFit="1" customWidth="1"/>
    <col min="250" max="250" width="13.140625" style="1135" bestFit="1" customWidth="1"/>
    <col min="251" max="251" width="11.140625" style="1135" bestFit="1" customWidth="1"/>
    <col min="252" max="252" width="13.140625" style="1135" bestFit="1" customWidth="1"/>
    <col min="253" max="253" width="11.140625" style="1135" bestFit="1" customWidth="1"/>
    <col min="254" max="254" width="13" style="1135" customWidth="1"/>
    <col min="255" max="255" width="11.42578125" style="1135"/>
    <col min="256" max="256" width="13.5703125" style="1135" customWidth="1"/>
    <col min="257" max="257" width="11.42578125" style="1135"/>
    <col min="258" max="258" width="13.5703125" style="1135" customWidth="1"/>
    <col min="259" max="499" width="11.42578125" style="1135"/>
    <col min="500" max="500" width="6.42578125" style="1135" customWidth="1"/>
    <col min="501" max="501" width="11.42578125" style="1135"/>
    <col min="502" max="502" width="12.85546875" style="1135" bestFit="1" customWidth="1"/>
    <col min="503" max="503" width="41.140625" style="1135" bestFit="1" customWidth="1"/>
    <col min="504" max="504" width="13.140625" style="1135" bestFit="1" customWidth="1"/>
    <col min="505" max="505" width="11.140625" style="1135" bestFit="1" customWidth="1"/>
    <col min="506" max="506" width="13.140625" style="1135" bestFit="1" customWidth="1"/>
    <col min="507" max="507" width="11.140625" style="1135" bestFit="1" customWidth="1"/>
    <col min="508" max="508" width="13.140625" style="1135" bestFit="1" customWidth="1"/>
    <col min="509" max="509" width="11.140625" style="1135" bestFit="1" customWidth="1"/>
    <col min="510" max="510" width="13" style="1135" customWidth="1"/>
    <col min="511" max="511" width="11.42578125" style="1135"/>
    <col min="512" max="512" width="13.5703125" style="1135" customWidth="1"/>
    <col min="513" max="513" width="11.42578125" style="1135"/>
    <col min="514" max="514" width="13.5703125" style="1135" customWidth="1"/>
    <col min="515" max="755" width="11.42578125" style="1135"/>
    <col min="756" max="756" width="6.42578125" style="1135" customWidth="1"/>
    <col min="757" max="757" width="11.42578125" style="1135"/>
    <col min="758" max="758" width="12.85546875" style="1135" bestFit="1" customWidth="1"/>
    <col min="759" max="759" width="41.140625" style="1135" bestFit="1" customWidth="1"/>
    <col min="760" max="760" width="13.140625" style="1135" bestFit="1" customWidth="1"/>
    <col min="761" max="761" width="11.140625" style="1135" bestFit="1" customWidth="1"/>
    <col min="762" max="762" width="13.140625" style="1135" bestFit="1" customWidth="1"/>
    <col min="763" max="763" width="11.140625" style="1135" bestFit="1" customWidth="1"/>
    <col min="764" max="764" width="13.140625" style="1135" bestFit="1" customWidth="1"/>
    <col min="765" max="765" width="11.140625" style="1135" bestFit="1" customWidth="1"/>
    <col min="766" max="766" width="13" style="1135" customWidth="1"/>
    <col min="767" max="767" width="11.42578125" style="1135"/>
    <col min="768" max="768" width="13.5703125" style="1135" customWidth="1"/>
    <col min="769" max="769" width="11.42578125" style="1135"/>
    <col min="770" max="770" width="13.5703125" style="1135" customWidth="1"/>
    <col min="771" max="1011" width="11.42578125" style="1135"/>
    <col min="1012" max="1012" width="6.42578125" style="1135" customWidth="1"/>
    <col min="1013" max="1013" width="11.42578125" style="1135"/>
    <col min="1014" max="1014" width="12.85546875" style="1135" bestFit="1" customWidth="1"/>
    <col min="1015" max="1015" width="41.140625" style="1135" bestFit="1" customWidth="1"/>
    <col min="1016" max="1016" width="13.140625" style="1135" bestFit="1" customWidth="1"/>
    <col min="1017" max="1017" width="11.140625" style="1135" bestFit="1" customWidth="1"/>
    <col min="1018" max="1018" width="13.140625" style="1135" bestFit="1" customWidth="1"/>
    <col min="1019" max="1019" width="11.140625" style="1135" bestFit="1" customWidth="1"/>
    <col min="1020" max="1020" width="13.140625" style="1135" bestFit="1" customWidth="1"/>
    <col min="1021" max="1021" width="11.140625" style="1135" bestFit="1" customWidth="1"/>
    <col min="1022" max="1022" width="13" style="1135" customWidth="1"/>
    <col min="1023" max="1023" width="11.42578125" style="1135"/>
    <col min="1024" max="1024" width="13.5703125" style="1135" customWidth="1"/>
    <col min="1025" max="1025" width="11.42578125" style="1135"/>
    <col min="1026" max="1026" width="13.5703125" style="1135" customWidth="1"/>
    <col min="1027" max="1267" width="11.42578125" style="1135"/>
    <col min="1268" max="1268" width="6.42578125" style="1135" customWidth="1"/>
    <col min="1269" max="1269" width="11.42578125" style="1135"/>
    <col min="1270" max="1270" width="12.85546875" style="1135" bestFit="1" customWidth="1"/>
    <col min="1271" max="1271" width="41.140625" style="1135" bestFit="1" customWidth="1"/>
    <col min="1272" max="1272" width="13.140625" style="1135" bestFit="1" customWidth="1"/>
    <col min="1273" max="1273" width="11.140625" style="1135" bestFit="1" customWidth="1"/>
    <col min="1274" max="1274" width="13.140625" style="1135" bestFit="1" customWidth="1"/>
    <col min="1275" max="1275" width="11.140625" style="1135" bestFit="1" customWidth="1"/>
    <col min="1276" max="1276" width="13.140625" style="1135" bestFit="1" customWidth="1"/>
    <col min="1277" max="1277" width="11.140625" style="1135" bestFit="1" customWidth="1"/>
    <col min="1278" max="1278" width="13" style="1135" customWidth="1"/>
    <col min="1279" max="1279" width="11.42578125" style="1135"/>
    <col min="1280" max="1280" width="13.5703125" style="1135" customWidth="1"/>
    <col min="1281" max="1281" width="11.42578125" style="1135"/>
    <col min="1282" max="1282" width="13.5703125" style="1135" customWidth="1"/>
    <col min="1283" max="1523" width="11.42578125" style="1135"/>
    <col min="1524" max="1524" width="6.42578125" style="1135" customWidth="1"/>
    <col min="1525" max="1525" width="11.42578125" style="1135"/>
    <col min="1526" max="1526" width="12.85546875" style="1135" bestFit="1" customWidth="1"/>
    <col min="1527" max="1527" width="41.140625" style="1135" bestFit="1" customWidth="1"/>
    <col min="1528" max="1528" width="13.140625" style="1135" bestFit="1" customWidth="1"/>
    <col min="1529" max="1529" width="11.140625" style="1135" bestFit="1" customWidth="1"/>
    <col min="1530" max="1530" width="13.140625" style="1135" bestFit="1" customWidth="1"/>
    <col min="1531" max="1531" width="11.140625" style="1135" bestFit="1" customWidth="1"/>
    <col min="1532" max="1532" width="13.140625" style="1135" bestFit="1" customWidth="1"/>
    <col min="1533" max="1533" width="11.140625" style="1135" bestFit="1" customWidth="1"/>
    <col min="1534" max="1534" width="13" style="1135" customWidth="1"/>
    <col min="1535" max="1535" width="11.42578125" style="1135"/>
    <col min="1536" max="1536" width="13.5703125" style="1135" customWidth="1"/>
    <col min="1537" max="1537" width="11.42578125" style="1135"/>
    <col min="1538" max="1538" width="13.5703125" style="1135" customWidth="1"/>
    <col min="1539" max="1779" width="11.42578125" style="1135"/>
    <col min="1780" max="1780" width="6.42578125" style="1135" customWidth="1"/>
    <col min="1781" max="1781" width="11.42578125" style="1135"/>
    <col min="1782" max="1782" width="12.85546875" style="1135" bestFit="1" customWidth="1"/>
    <col min="1783" max="1783" width="41.140625" style="1135" bestFit="1" customWidth="1"/>
    <col min="1784" max="1784" width="13.140625" style="1135" bestFit="1" customWidth="1"/>
    <col min="1785" max="1785" width="11.140625" style="1135" bestFit="1" customWidth="1"/>
    <col min="1786" max="1786" width="13.140625" style="1135" bestFit="1" customWidth="1"/>
    <col min="1787" max="1787" width="11.140625" style="1135" bestFit="1" customWidth="1"/>
    <col min="1788" max="1788" width="13.140625" style="1135" bestFit="1" customWidth="1"/>
    <col min="1789" max="1789" width="11.140625" style="1135" bestFit="1" customWidth="1"/>
    <col min="1790" max="1790" width="13" style="1135" customWidth="1"/>
    <col min="1791" max="1791" width="11.42578125" style="1135"/>
    <col min="1792" max="1792" width="13.5703125" style="1135" customWidth="1"/>
    <col min="1793" max="1793" width="11.42578125" style="1135"/>
    <col min="1794" max="1794" width="13.5703125" style="1135" customWidth="1"/>
    <col min="1795" max="2035" width="11.42578125" style="1135"/>
    <col min="2036" max="2036" width="6.42578125" style="1135" customWidth="1"/>
    <col min="2037" max="2037" width="11.42578125" style="1135"/>
    <col min="2038" max="2038" width="12.85546875" style="1135" bestFit="1" customWidth="1"/>
    <col min="2039" max="2039" width="41.140625" style="1135" bestFit="1" customWidth="1"/>
    <col min="2040" max="2040" width="13.140625" style="1135" bestFit="1" customWidth="1"/>
    <col min="2041" max="2041" width="11.140625" style="1135" bestFit="1" customWidth="1"/>
    <col min="2042" max="2042" width="13.140625" style="1135" bestFit="1" customWidth="1"/>
    <col min="2043" max="2043" width="11.140625" style="1135" bestFit="1" customWidth="1"/>
    <col min="2044" max="2044" width="13.140625" style="1135" bestFit="1" customWidth="1"/>
    <col min="2045" max="2045" width="11.140625" style="1135" bestFit="1" customWidth="1"/>
    <col min="2046" max="2046" width="13" style="1135" customWidth="1"/>
    <col min="2047" max="2047" width="11.42578125" style="1135"/>
    <col min="2048" max="2048" width="13.5703125" style="1135" customWidth="1"/>
    <col min="2049" max="2049" width="11.42578125" style="1135"/>
    <col min="2050" max="2050" width="13.5703125" style="1135" customWidth="1"/>
    <col min="2051" max="2291" width="11.42578125" style="1135"/>
    <col min="2292" max="2292" width="6.42578125" style="1135" customWidth="1"/>
    <col min="2293" max="2293" width="11.42578125" style="1135"/>
    <col min="2294" max="2294" width="12.85546875" style="1135" bestFit="1" customWidth="1"/>
    <col min="2295" max="2295" width="41.140625" style="1135" bestFit="1" customWidth="1"/>
    <col min="2296" max="2296" width="13.140625" style="1135" bestFit="1" customWidth="1"/>
    <col min="2297" max="2297" width="11.140625" style="1135" bestFit="1" customWidth="1"/>
    <col min="2298" max="2298" width="13.140625" style="1135" bestFit="1" customWidth="1"/>
    <col min="2299" max="2299" width="11.140625" style="1135" bestFit="1" customWidth="1"/>
    <col min="2300" max="2300" width="13.140625" style="1135" bestFit="1" customWidth="1"/>
    <col min="2301" max="2301" width="11.140625" style="1135" bestFit="1" customWidth="1"/>
    <col min="2302" max="2302" width="13" style="1135" customWidth="1"/>
    <col min="2303" max="2303" width="11.42578125" style="1135"/>
    <col min="2304" max="2304" width="13.5703125" style="1135" customWidth="1"/>
    <col min="2305" max="2305" width="11.42578125" style="1135"/>
    <col min="2306" max="2306" width="13.5703125" style="1135" customWidth="1"/>
    <col min="2307" max="2547" width="11.42578125" style="1135"/>
    <col min="2548" max="2548" width="6.42578125" style="1135" customWidth="1"/>
    <col min="2549" max="2549" width="11.42578125" style="1135"/>
    <col min="2550" max="2550" width="12.85546875" style="1135" bestFit="1" customWidth="1"/>
    <col min="2551" max="2551" width="41.140625" style="1135" bestFit="1" customWidth="1"/>
    <col min="2552" max="2552" width="13.140625" style="1135" bestFit="1" customWidth="1"/>
    <col min="2553" max="2553" width="11.140625" style="1135" bestFit="1" customWidth="1"/>
    <col min="2554" max="2554" width="13.140625" style="1135" bestFit="1" customWidth="1"/>
    <col min="2555" max="2555" width="11.140625" style="1135" bestFit="1" customWidth="1"/>
    <col min="2556" max="2556" width="13.140625" style="1135" bestFit="1" customWidth="1"/>
    <col min="2557" max="2557" width="11.140625" style="1135" bestFit="1" customWidth="1"/>
    <col min="2558" max="2558" width="13" style="1135" customWidth="1"/>
    <col min="2559" max="2559" width="11.42578125" style="1135"/>
    <col min="2560" max="2560" width="13.5703125" style="1135" customWidth="1"/>
    <col min="2561" max="2561" width="11.42578125" style="1135"/>
    <col min="2562" max="2562" width="13.5703125" style="1135" customWidth="1"/>
    <col min="2563" max="2803" width="11.42578125" style="1135"/>
    <col min="2804" max="2804" width="6.42578125" style="1135" customWidth="1"/>
    <col min="2805" max="2805" width="11.42578125" style="1135"/>
    <col min="2806" max="2806" width="12.85546875" style="1135" bestFit="1" customWidth="1"/>
    <col min="2807" max="2807" width="41.140625" style="1135" bestFit="1" customWidth="1"/>
    <col min="2808" max="2808" width="13.140625" style="1135" bestFit="1" customWidth="1"/>
    <col min="2809" max="2809" width="11.140625" style="1135" bestFit="1" customWidth="1"/>
    <col min="2810" max="2810" width="13.140625" style="1135" bestFit="1" customWidth="1"/>
    <col min="2811" max="2811" width="11.140625" style="1135" bestFit="1" customWidth="1"/>
    <col min="2812" max="2812" width="13.140625" style="1135" bestFit="1" customWidth="1"/>
    <col min="2813" max="2813" width="11.140625" style="1135" bestFit="1" customWidth="1"/>
    <col min="2814" max="2814" width="13" style="1135" customWidth="1"/>
    <col min="2815" max="2815" width="11.42578125" style="1135"/>
    <col min="2816" max="2816" width="13.5703125" style="1135" customWidth="1"/>
    <col min="2817" max="2817" width="11.42578125" style="1135"/>
    <col min="2818" max="2818" width="13.5703125" style="1135" customWidth="1"/>
    <col min="2819" max="3059" width="11.42578125" style="1135"/>
    <col min="3060" max="3060" width="6.42578125" style="1135" customWidth="1"/>
    <col min="3061" max="3061" width="11.42578125" style="1135"/>
    <col min="3062" max="3062" width="12.85546875" style="1135" bestFit="1" customWidth="1"/>
    <col min="3063" max="3063" width="41.140625" style="1135" bestFit="1" customWidth="1"/>
    <col min="3064" max="3064" width="13.140625" style="1135" bestFit="1" customWidth="1"/>
    <col min="3065" max="3065" width="11.140625" style="1135" bestFit="1" customWidth="1"/>
    <col min="3066" max="3066" width="13.140625" style="1135" bestFit="1" customWidth="1"/>
    <col min="3067" max="3067" width="11.140625" style="1135" bestFit="1" customWidth="1"/>
    <col min="3068" max="3068" width="13.140625" style="1135" bestFit="1" customWidth="1"/>
    <col min="3069" max="3069" width="11.140625" style="1135" bestFit="1" customWidth="1"/>
    <col min="3070" max="3070" width="13" style="1135" customWidth="1"/>
    <col min="3071" max="3071" width="11.42578125" style="1135"/>
    <col min="3072" max="3072" width="13.5703125" style="1135" customWidth="1"/>
    <col min="3073" max="3073" width="11.42578125" style="1135"/>
    <col min="3074" max="3074" width="13.5703125" style="1135" customWidth="1"/>
    <col min="3075" max="3315" width="11.42578125" style="1135"/>
    <col min="3316" max="3316" width="6.42578125" style="1135" customWidth="1"/>
    <col min="3317" max="3317" width="11.42578125" style="1135"/>
    <col min="3318" max="3318" width="12.85546875" style="1135" bestFit="1" customWidth="1"/>
    <col min="3319" max="3319" width="41.140625" style="1135" bestFit="1" customWidth="1"/>
    <col min="3320" max="3320" width="13.140625" style="1135" bestFit="1" customWidth="1"/>
    <col min="3321" max="3321" width="11.140625" style="1135" bestFit="1" customWidth="1"/>
    <col min="3322" max="3322" width="13.140625" style="1135" bestFit="1" customWidth="1"/>
    <col min="3323" max="3323" width="11.140625" style="1135" bestFit="1" customWidth="1"/>
    <col min="3324" max="3324" width="13.140625" style="1135" bestFit="1" customWidth="1"/>
    <col min="3325" max="3325" width="11.140625" style="1135" bestFit="1" customWidth="1"/>
    <col min="3326" max="3326" width="13" style="1135" customWidth="1"/>
    <col min="3327" max="3327" width="11.42578125" style="1135"/>
    <col min="3328" max="3328" width="13.5703125" style="1135" customWidth="1"/>
    <col min="3329" max="3329" width="11.42578125" style="1135"/>
    <col min="3330" max="3330" width="13.5703125" style="1135" customWidth="1"/>
    <col min="3331" max="3571" width="11.42578125" style="1135"/>
    <col min="3572" max="3572" width="6.42578125" style="1135" customWidth="1"/>
    <col min="3573" max="3573" width="11.42578125" style="1135"/>
    <col min="3574" max="3574" width="12.85546875" style="1135" bestFit="1" customWidth="1"/>
    <col min="3575" max="3575" width="41.140625" style="1135" bestFit="1" customWidth="1"/>
    <col min="3576" max="3576" width="13.140625" style="1135" bestFit="1" customWidth="1"/>
    <col min="3577" max="3577" width="11.140625" style="1135" bestFit="1" customWidth="1"/>
    <col min="3578" max="3578" width="13.140625" style="1135" bestFit="1" customWidth="1"/>
    <col min="3579" max="3579" width="11.140625" style="1135" bestFit="1" customWidth="1"/>
    <col min="3580" max="3580" width="13.140625" style="1135" bestFit="1" customWidth="1"/>
    <col min="3581" max="3581" width="11.140625" style="1135" bestFit="1" customWidth="1"/>
    <col min="3582" max="3582" width="13" style="1135" customWidth="1"/>
    <col min="3583" max="3583" width="11.42578125" style="1135"/>
    <col min="3584" max="3584" width="13.5703125" style="1135" customWidth="1"/>
    <col min="3585" max="3585" width="11.42578125" style="1135"/>
    <col min="3586" max="3586" width="13.5703125" style="1135" customWidth="1"/>
    <col min="3587" max="3827" width="11.42578125" style="1135"/>
    <col min="3828" max="3828" width="6.42578125" style="1135" customWidth="1"/>
    <col min="3829" max="3829" width="11.42578125" style="1135"/>
    <col min="3830" max="3830" width="12.85546875" style="1135" bestFit="1" customWidth="1"/>
    <col min="3831" max="3831" width="41.140625" style="1135" bestFit="1" customWidth="1"/>
    <col min="3832" max="3832" width="13.140625" style="1135" bestFit="1" customWidth="1"/>
    <col min="3833" max="3833" width="11.140625" style="1135" bestFit="1" customWidth="1"/>
    <col min="3834" max="3834" width="13.140625" style="1135" bestFit="1" customWidth="1"/>
    <col min="3835" max="3835" width="11.140625" style="1135" bestFit="1" customWidth="1"/>
    <col min="3836" max="3836" width="13.140625" style="1135" bestFit="1" customWidth="1"/>
    <col min="3837" max="3837" width="11.140625" style="1135" bestFit="1" customWidth="1"/>
    <col min="3838" max="3838" width="13" style="1135" customWidth="1"/>
    <col min="3839" max="3839" width="11.42578125" style="1135"/>
    <col min="3840" max="3840" width="13.5703125" style="1135" customWidth="1"/>
    <col min="3841" max="3841" width="11.42578125" style="1135"/>
    <col min="3842" max="3842" width="13.5703125" style="1135" customWidth="1"/>
    <col min="3843" max="4083" width="11.42578125" style="1135"/>
    <col min="4084" max="4084" width="6.42578125" style="1135" customWidth="1"/>
    <col min="4085" max="4085" width="11.42578125" style="1135"/>
    <col min="4086" max="4086" width="12.85546875" style="1135" bestFit="1" customWidth="1"/>
    <col min="4087" max="4087" width="41.140625" style="1135" bestFit="1" customWidth="1"/>
    <col min="4088" max="4088" width="13.140625" style="1135" bestFit="1" customWidth="1"/>
    <col min="4089" max="4089" width="11.140625" style="1135" bestFit="1" customWidth="1"/>
    <col min="4090" max="4090" width="13.140625" style="1135" bestFit="1" customWidth="1"/>
    <col min="4091" max="4091" width="11.140625" style="1135" bestFit="1" customWidth="1"/>
    <col min="4092" max="4092" width="13.140625" style="1135" bestFit="1" customWidth="1"/>
    <col min="4093" max="4093" width="11.140625" style="1135" bestFit="1" customWidth="1"/>
    <col min="4094" max="4094" width="13" style="1135" customWidth="1"/>
    <col min="4095" max="4095" width="11.42578125" style="1135"/>
    <col min="4096" max="4096" width="13.5703125" style="1135" customWidth="1"/>
    <col min="4097" max="4097" width="11.42578125" style="1135"/>
    <col min="4098" max="4098" width="13.5703125" style="1135" customWidth="1"/>
    <col min="4099" max="4339" width="11.42578125" style="1135"/>
    <col min="4340" max="4340" width="6.42578125" style="1135" customWidth="1"/>
    <col min="4341" max="4341" width="11.42578125" style="1135"/>
    <col min="4342" max="4342" width="12.85546875" style="1135" bestFit="1" customWidth="1"/>
    <col min="4343" max="4343" width="41.140625" style="1135" bestFit="1" customWidth="1"/>
    <col min="4344" max="4344" width="13.140625" style="1135" bestFit="1" customWidth="1"/>
    <col min="4345" max="4345" width="11.140625" style="1135" bestFit="1" customWidth="1"/>
    <col min="4346" max="4346" width="13.140625" style="1135" bestFit="1" customWidth="1"/>
    <col min="4347" max="4347" width="11.140625" style="1135" bestFit="1" customWidth="1"/>
    <col min="4348" max="4348" width="13.140625" style="1135" bestFit="1" customWidth="1"/>
    <col min="4349" max="4349" width="11.140625" style="1135" bestFit="1" customWidth="1"/>
    <col min="4350" max="4350" width="13" style="1135" customWidth="1"/>
    <col min="4351" max="4351" width="11.42578125" style="1135"/>
    <col min="4352" max="4352" width="13.5703125" style="1135" customWidth="1"/>
    <col min="4353" max="4353" width="11.42578125" style="1135"/>
    <col min="4354" max="4354" width="13.5703125" style="1135" customWidth="1"/>
    <col min="4355" max="4595" width="11.42578125" style="1135"/>
    <col min="4596" max="4596" width="6.42578125" style="1135" customWidth="1"/>
    <col min="4597" max="4597" width="11.42578125" style="1135"/>
    <col min="4598" max="4598" width="12.85546875" style="1135" bestFit="1" customWidth="1"/>
    <col min="4599" max="4599" width="41.140625" style="1135" bestFit="1" customWidth="1"/>
    <col min="4600" max="4600" width="13.140625" style="1135" bestFit="1" customWidth="1"/>
    <col min="4601" max="4601" width="11.140625" style="1135" bestFit="1" customWidth="1"/>
    <col min="4602" max="4602" width="13.140625" style="1135" bestFit="1" customWidth="1"/>
    <col min="4603" max="4603" width="11.140625" style="1135" bestFit="1" customWidth="1"/>
    <col min="4604" max="4604" width="13.140625" style="1135" bestFit="1" customWidth="1"/>
    <col min="4605" max="4605" width="11.140625" style="1135" bestFit="1" customWidth="1"/>
    <col min="4606" max="4606" width="13" style="1135" customWidth="1"/>
    <col min="4607" max="4607" width="11.42578125" style="1135"/>
    <col min="4608" max="4608" width="13.5703125" style="1135" customWidth="1"/>
    <col min="4609" max="4609" width="11.42578125" style="1135"/>
    <col min="4610" max="4610" width="13.5703125" style="1135" customWidth="1"/>
    <col min="4611" max="4851" width="11.42578125" style="1135"/>
    <col min="4852" max="4852" width="6.42578125" style="1135" customWidth="1"/>
    <col min="4853" max="4853" width="11.42578125" style="1135"/>
    <col min="4854" max="4854" width="12.85546875" style="1135" bestFit="1" customWidth="1"/>
    <col min="4855" max="4855" width="41.140625" style="1135" bestFit="1" customWidth="1"/>
    <col min="4856" max="4856" width="13.140625" style="1135" bestFit="1" customWidth="1"/>
    <col min="4857" max="4857" width="11.140625" style="1135" bestFit="1" customWidth="1"/>
    <col min="4858" max="4858" width="13.140625" style="1135" bestFit="1" customWidth="1"/>
    <col min="4859" max="4859" width="11.140625" style="1135" bestFit="1" customWidth="1"/>
    <col min="4860" max="4860" width="13.140625" style="1135" bestFit="1" customWidth="1"/>
    <col min="4861" max="4861" width="11.140625" style="1135" bestFit="1" customWidth="1"/>
    <col min="4862" max="4862" width="13" style="1135" customWidth="1"/>
    <col min="4863" max="4863" width="11.42578125" style="1135"/>
    <col min="4864" max="4864" width="13.5703125" style="1135" customWidth="1"/>
    <col min="4865" max="4865" width="11.42578125" style="1135"/>
    <col min="4866" max="4866" width="13.5703125" style="1135" customWidth="1"/>
    <col min="4867" max="5107" width="11.42578125" style="1135"/>
    <col min="5108" max="5108" width="6.42578125" style="1135" customWidth="1"/>
    <col min="5109" max="5109" width="11.42578125" style="1135"/>
    <col min="5110" max="5110" width="12.85546875" style="1135" bestFit="1" customWidth="1"/>
    <col min="5111" max="5111" width="41.140625" style="1135" bestFit="1" customWidth="1"/>
    <col min="5112" max="5112" width="13.140625" style="1135" bestFit="1" customWidth="1"/>
    <col min="5113" max="5113" width="11.140625" style="1135" bestFit="1" customWidth="1"/>
    <col min="5114" max="5114" width="13.140625" style="1135" bestFit="1" customWidth="1"/>
    <col min="5115" max="5115" width="11.140625" style="1135" bestFit="1" customWidth="1"/>
    <col min="5116" max="5116" width="13.140625" style="1135" bestFit="1" customWidth="1"/>
    <col min="5117" max="5117" width="11.140625" style="1135" bestFit="1" customWidth="1"/>
    <col min="5118" max="5118" width="13" style="1135" customWidth="1"/>
    <col min="5119" max="5119" width="11.42578125" style="1135"/>
    <col min="5120" max="5120" width="13.5703125" style="1135" customWidth="1"/>
    <col min="5121" max="5121" width="11.42578125" style="1135"/>
    <col min="5122" max="5122" width="13.5703125" style="1135" customWidth="1"/>
    <col min="5123" max="5363" width="11.42578125" style="1135"/>
    <col min="5364" max="5364" width="6.42578125" style="1135" customWidth="1"/>
    <col min="5365" max="5365" width="11.42578125" style="1135"/>
    <col min="5366" max="5366" width="12.85546875" style="1135" bestFit="1" customWidth="1"/>
    <col min="5367" max="5367" width="41.140625" style="1135" bestFit="1" customWidth="1"/>
    <col min="5368" max="5368" width="13.140625" style="1135" bestFit="1" customWidth="1"/>
    <col min="5369" max="5369" width="11.140625" style="1135" bestFit="1" customWidth="1"/>
    <col min="5370" max="5370" width="13.140625" style="1135" bestFit="1" customWidth="1"/>
    <col min="5371" max="5371" width="11.140625" style="1135" bestFit="1" customWidth="1"/>
    <col min="5372" max="5372" width="13.140625" style="1135" bestFit="1" customWidth="1"/>
    <col min="5373" max="5373" width="11.140625" style="1135" bestFit="1" customWidth="1"/>
    <col min="5374" max="5374" width="13" style="1135" customWidth="1"/>
    <col min="5375" max="5375" width="11.42578125" style="1135"/>
    <col min="5376" max="5376" width="13.5703125" style="1135" customWidth="1"/>
    <col min="5377" max="5377" width="11.42578125" style="1135"/>
    <col min="5378" max="5378" width="13.5703125" style="1135" customWidth="1"/>
    <col min="5379" max="5619" width="11.42578125" style="1135"/>
    <col min="5620" max="5620" width="6.42578125" style="1135" customWidth="1"/>
    <col min="5621" max="5621" width="11.42578125" style="1135"/>
    <col min="5622" max="5622" width="12.85546875" style="1135" bestFit="1" customWidth="1"/>
    <col min="5623" max="5623" width="41.140625" style="1135" bestFit="1" customWidth="1"/>
    <col min="5624" max="5624" width="13.140625" style="1135" bestFit="1" customWidth="1"/>
    <col min="5625" max="5625" width="11.140625" style="1135" bestFit="1" customWidth="1"/>
    <col min="5626" max="5626" width="13.140625" style="1135" bestFit="1" customWidth="1"/>
    <col min="5627" max="5627" width="11.140625" style="1135" bestFit="1" customWidth="1"/>
    <col min="5628" max="5628" width="13.140625" style="1135" bestFit="1" customWidth="1"/>
    <col min="5629" max="5629" width="11.140625" style="1135" bestFit="1" customWidth="1"/>
    <col min="5630" max="5630" width="13" style="1135" customWidth="1"/>
    <col min="5631" max="5631" width="11.42578125" style="1135"/>
    <col min="5632" max="5632" width="13.5703125" style="1135" customWidth="1"/>
    <col min="5633" max="5633" width="11.42578125" style="1135"/>
    <col min="5634" max="5634" width="13.5703125" style="1135" customWidth="1"/>
    <col min="5635" max="5875" width="11.42578125" style="1135"/>
    <col min="5876" max="5876" width="6.42578125" style="1135" customWidth="1"/>
    <col min="5877" max="5877" width="11.42578125" style="1135"/>
    <col min="5878" max="5878" width="12.85546875" style="1135" bestFit="1" customWidth="1"/>
    <col min="5879" max="5879" width="41.140625" style="1135" bestFit="1" customWidth="1"/>
    <col min="5880" max="5880" width="13.140625" style="1135" bestFit="1" customWidth="1"/>
    <col min="5881" max="5881" width="11.140625" style="1135" bestFit="1" customWidth="1"/>
    <col min="5882" max="5882" width="13.140625" style="1135" bestFit="1" customWidth="1"/>
    <col min="5883" max="5883" width="11.140625" style="1135" bestFit="1" customWidth="1"/>
    <col min="5884" max="5884" width="13.140625" style="1135" bestFit="1" customWidth="1"/>
    <col min="5885" max="5885" width="11.140625" style="1135" bestFit="1" customWidth="1"/>
    <col min="5886" max="5886" width="13" style="1135" customWidth="1"/>
    <col min="5887" max="5887" width="11.42578125" style="1135"/>
    <col min="5888" max="5888" width="13.5703125" style="1135" customWidth="1"/>
    <col min="5889" max="5889" width="11.42578125" style="1135"/>
    <col min="5890" max="5890" width="13.5703125" style="1135" customWidth="1"/>
    <col min="5891" max="6131" width="11.42578125" style="1135"/>
    <col min="6132" max="6132" width="6.42578125" style="1135" customWidth="1"/>
    <col min="6133" max="6133" width="11.42578125" style="1135"/>
    <col min="6134" max="6134" width="12.85546875" style="1135" bestFit="1" customWidth="1"/>
    <col min="6135" max="6135" width="41.140625" style="1135" bestFit="1" customWidth="1"/>
    <col min="6136" max="6136" width="13.140625" style="1135" bestFit="1" customWidth="1"/>
    <col min="6137" max="6137" width="11.140625" style="1135" bestFit="1" customWidth="1"/>
    <col min="6138" max="6138" width="13.140625" style="1135" bestFit="1" customWidth="1"/>
    <col min="6139" max="6139" width="11.140625" style="1135" bestFit="1" customWidth="1"/>
    <col min="6140" max="6140" width="13.140625" style="1135" bestFit="1" customWidth="1"/>
    <col min="6141" max="6141" width="11.140625" style="1135" bestFit="1" customWidth="1"/>
    <col min="6142" max="6142" width="13" style="1135" customWidth="1"/>
    <col min="6143" max="6143" width="11.42578125" style="1135"/>
    <col min="6144" max="6144" width="13.5703125" style="1135" customWidth="1"/>
    <col min="6145" max="6145" width="11.42578125" style="1135"/>
    <col min="6146" max="6146" width="13.5703125" style="1135" customWidth="1"/>
    <col min="6147" max="6387" width="11.42578125" style="1135"/>
    <col min="6388" max="6388" width="6.42578125" style="1135" customWidth="1"/>
    <col min="6389" max="6389" width="11.42578125" style="1135"/>
    <col min="6390" max="6390" width="12.85546875" style="1135" bestFit="1" customWidth="1"/>
    <col min="6391" max="6391" width="41.140625" style="1135" bestFit="1" customWidth="1"/>
    <col min="6392" max="6392" width="13.140625" style="1135" bestFit="1" customWidth="1"/>
    <col min="6393" max="6393" width="11.140625" style="1135" bestFit="1" customWidth="1"/>
    <col min="6394" max="6394" width="13.140625" style="1135" bestFit="1" customWidth="1"/>
    <col min="6395" max="6395" width="11.140625" style="1135" bestFit="1" customWidth="1"/>
    <col min="6396" max="6396" width="13.140625" style="1135" bestFit="1" customWidth="1"/>
    <col min="6397" max="6397" width="11.140625" style="1135" bestFit="1" customWidth="1"/>
    <col min="6398" max="6398" width="13" style="1135" customWidth="1"/>
    <col min="6399" max="6399" width="11.42578125" style="1135"/>
    <col min="6400" max="6400" width="13.5703125" style="1135" customWidth="1"/>
    <col min="6401" max="6401" width="11.42578125" style="1135"/>
    <col min="6402" max="6402" width="13.5703125" style="1135" customWidth="1"/>
    <col min="6403" max="6643" width="11.42578125" style="1135"/>
    <col min="6644" max="6644" width="6.42578125" style="1135" customWidth="1"/>
    <col min="6645" max="6645" width="11.42578125" style="1135"/>
    <col min="6646" max="6646" width="12.85546875" style="1135" bestFit="1" customWidth="1"/>
    <col min="6647" max="6647" width="41.140625" style="1135" bestFit="1" customWidth="1"/>
    <col min="6648" max="6648" width="13.140625" style="1135" bestFit="1" customWidth="1"/>
    <col min="6649" max="6649" width="11.140625" style="1135" bestFit="1" customWidth="1"/>
    <col min="6650" max="6650" width="13.140625" style="1135" bestFit="1" customWidth="1"/>
    <col min="6651" max="6651" width="11.140625" style="1135" bestFit="1" customWidth="1"/>
    <col min="6652" max="6652" width="13.140625" style="1135" bestFit="1" customWidth="1"/>
    <col min="6653" max="6653" width="11.140625" style="1135" bestFit="1" customWidth="1"/>
    <col min="6654" max="6654" width="13" style="1135" customWidth="1"/>
    <col min="6655" max="6655" width="11.42578125" style="1135"/>
    <col min="6656" max="6656" width="13.5703125" style="1135" customWidth="1"/>
    <col min="6657" max="6657" width="11.42578125" style="1135"/>
    <col min="6658" max="6658" width="13.5703125" style="1135" customWidth="1"/>
    <col min="6659" max="6899" width="11.42578125" style="1135"/>
    <col min="6900" max="6900" width="6.42578125" style="1135" customWidth="1"/>
    <col min="6901" max="6901" width="11.42578125" style="1135"/>
    <col min="6902" max="6902" width="12.85546875" style="1135" bestFit="1" customWidth="1"/>
    <col min="6903" max="6903" width="41.140625" style="1135" bestFit="1" customWidth="1"/>
    <col min="6904" max="6904" width="13.140625" style="1135" bestFit="1" customWidth="1"/>
    <col min="6905" max="6905" width="11.140625" style="1135" bestFit="1" customWidth="1"/>
    <col min="6906" max="6906" width="13.140625" style="1135" bestFit="1" customWidth="1"/>
    <col min="6907" max="6907" width="11.140625" style="1135" bestFit="1" customWidth="1"/>
    <col min="6908" max="6908" width="13.140625" style="1135" bestFit="1" customWidth="1"/>
    <col min="6909" max="6909" width="11.140625" style="1135" bestFit="1" customWidth="1"/>
    <col min="6910" max="6910" width="13" style="1135" customWidth="1"/>
    <col min="6911" max="6911" width="11.42578125" style="1135"/>
    <col min="6912" max="6912" width="13.5703125" style="1135" customWidth="1"/>
    <col min="6913" max="6913" width="11.42578125" style="1135"/>
    <col min="6914" max="6914" width="13.5703125" style="1135" customWidth="1"/>
    <col min="6915" max="7155" width="11.42578125" style="1135"/>
    <col min="7156" max="7156" width="6.42578125" style="1135" customWidth="1"/>
    <col min="7157" max="7157" width="11.42578125" style="1135"/>
    <col min="7158" max="7158" width="12.85546875" style="1135" bestFit="1" customWidth="1"/>
    <col min="7159" max="7159" width="41.140625" style="1135" bestFit="1" customWidth="1"/>
    <col min="7160" max="7160" width="13.140625" style="1135" bestFit="1" customWidth="1"/>
    <col min="7161" max="7161" width="11.140625" style="1135" bestFit="1" customWidth="1"/>
    <col min="7162" max="7162" width="13.140625" style="1135" bestFit="1" customWidth="1"/>
    <col min="7163" max="7163" width="11.140625" style="1135" bestFit="1" customWidth="1"/>
    <col min="7164" max="7164" width="13.140625" style="1135" bestFit="1" customWidth="1"/>
    <col min="7165" max="7165" width="11.140625" style="1135" bestFit="1" customWidth="1"/>
    <col min="7166" max="7166" width="13" style="1135" customWidth="1"/>
    <col min="7167" max="7167" width="11.42578125" style="1135"/>
    <col min="7168" max="7168" width="13.5703125" style="1135" customWidth="1"/>
    <col min="7169" max="7169" width="11.42578125" style="1135"/>
    <col min="7170" max="7170" width="13.5703125" style="1135" customWidth="1"/>
    <col min="7171" max="7411" width="11.42578125" style="1135"/>
    <col min="7412" max="7412" width="6.42578125" style="1135" customWidth="1"/>
    <col min="7413" max="7413" width="11.42578125" style="1135"/>
    <col min="7414" max="7414" width="12.85546875" style="1135" bestFit="1" customWidth="1"/>
    <col min="7415" max="7415" width="41.140625" style="1135" bestFit="1" customWidth="1"/>
    <col min="7416" max="7416" width="13.140625" style="1135" bestFit="1" customWidth="1"/>
    <col min="7417" max="7417" width="11.140625" style="1135" bestFit="1" customWidth="1"/>
    <col min="7418" max="7418" width="13.140625" style="1135" bestFit="1" customWidth="1"/>
    <col min="7419" max="7419" width="11.140625" style="1135" bestFit="1" customWidth="1"/>
    <col min="7420" max="7420" width="13.140625" style="1135" bestFit="1" customWidth="1"/>
    <col min="7421" max="7421" width="11.140625" style="1135" bestFit="1" customWidth="1"/>
    <col min="7422" max="7422" width="13" style="1135" customWidth="1"/>
    <col min="7423" max="7423" width="11.42578125" style="1135"/>
    <col min="7424" max="7424" width="13.5703125" style="1135" customWidth="1"/>
    <col min="7425" max="7425" width="11.42578125" style="1135"/>
    <col min="7426" max="7426" width="13.5703125" style="1135" customWidth="1"/>
    <col min="7427" max="7667" width="11.42578125" style="1135"/>
    <col min="7668" max="7668" width="6.42578125" style="1135" customWidth="1"/>
    <col min="7669" max="7669" width="11.42578125" style="1135"/>
    <col min="7670" max="7670" width="12.85546875" style="1135" bestFit="1" customWidth="1"/>
    <col min="7671" max="7671" width="41.140625" style="1135" bestFit="1" customWidth="1"/>
    <col min="7672" max="7672" width="13.140625" style="1135" bestFit="1" customWidth="1"/>
    <col min="7673" max="7673" width="11.140625" style="1135" bestFit="1" customWidth="1"/>
    <col min="7674" max="7674" width="13.140625" style="1135" bestFit="1" customWidth="1"/>
    <col min="7675" max="7675" width="11.140625" style="1135" bestFit="1" customWidth="1"/>
    <col min="7676" max="7676" width="13.140625" style="1135" bestFit="1" customWidth="1"/>
    <col min="7677" max="7677" width="11.140625" style="1135" bestFit="1" customWidth="1"/>
    <col min="7678" max="7678" width="13" style="1135" customWidth="1"/>
    <col min="7679" max="7679" width="11.42578125" style="1135"/>
    <col min="7680" max="7680" width="13.5703125" style="1135" customWidth="1"/>
    <col min="7681" max="7681" width="11.42578125" style="1135"/>
    <col min="7682" max="7682" width="13.5703125" style="1135" customWidth="1"/>
    <col min="7683" max="7923" width="11.42578125" style="1135"/>
    <col min="7924" max="7924" width="6.42578125" style="1135" customWidth="1"/>
    <col min="7925" max="7925" width="11.42578125" style="1135"/>
    <col min="7926" max="7926" width="12.85546875" style="1135" bestFit="1" customWidth="1"/>
    <col min="7927" max="7927" width="41.140625" style="1135" bestFit="1" customWidth="1"/>
    <col min="7928" max="7928" width="13.140625" style="1135" bestFit="1" customWidth="1"/>
    <col min="7929" max="7929" width="11.140625" style="1135" bestFit="1" customWidth="1"/>
    <col min="7930" max="7930" width="13.140625" style="1135" bestFit="1" customWidth="1"/>
    <col min="7931" max="7931" width="11.140625" style="1135" bestFit="1" customWidth="1"/>
    <col min="7932" max="7932" width="13.140625" style="1135" bestFit="1" customWidth="1"/>
    <col min="7933" max="7933" width="11.140625" style="1135" bestFit="1" customWidth="1"/>
    <col min="7934" max="7934" width="13" style="1135" customWidth="1"/>
    <col min="7935" max="7935" width="11.42578125" style="1135"/>
    <col min="7936" max="7936" width="13.5703125" style="1135" customWidth="1"/>
    <col min="7937" max="7937" width="11.42578125" style="1135"/>
    <col min="7938" max="7938" width="13.5703125" style="1135" customWidth="1"/>
    <col min="7939" max="8179" width="11.42578125" style="1135"/>
    <col min="8180" max="8180" width="6.42578125" style="1135" customWidth="1"/>
    <col min="8181" max="8181" width="11.42578125" style="1135"/>
    <col min="8182" max="8182" width="12.85546875" style="1135" bestFit="1" customWidth="1"/>
    <col min="8183" max="8183" width="41.140625" style="1135" bestFit="1" customWidth="1"/>
    <col min="8184" max="8184" width="13.140625" style="1135" bestFit="1" customWidth="1"/>
    <col min="8185" max="8185" width="11.140625" style="1135" bestFit="1" customWidth="1"/>
    <col min="8186" max="8186" width="13.140625" style="1135" bestFit="1" customWidth="1"/>
    <col min="8187" max="8187" width="11.140625" style="1135" bestFit="1" customWidth="1"/>
    <col min="8188" max="8188" width="13.140625" style="1135" bestFit="1" customWidth="1"/>
    <col min="8189" max="8189" width="11.140625" style="1135" bestFit="1" customWidth="1"/>
    <col min="8190" max="8190" width="13" style="1135" customWidth="1"/>
    <col min="8191" max="8191" width="11.42578125" style="1135"/>
    <col min="8192" max="8192" width="13.5703125" style="1135" customWidth="1"/>
    <col min="8193" max="8193" width="11.42578125" style="1135"/>
    <col min="8194" max="8194" width="13.5703125" style="1135" customWidth="1"/>
    <col min="8195" max="8435" width="11.42578125" style="1135"/>
    <col min="8436" max="8436" width="6.42578125" style="1135" customWidth="1"/>
    <col min="8437" max="8437" width="11.42578125" style="1135"/>
    <col min="8438" max="8438" width="12.85546875" style="1135" bestFit="1" customWidth="1"/>
    <col min="8439" max="8439" width="41.140625" style="1135" bestFit="1" customWidth="1"/>
    <col min="8440" max="8440" width="13.140625" style="1135" bestFit="1" customWidth="1"/>
    <col min="8441" max="8441" width="11.140625" style="1135" bestFit="1" customWidth="1"/>
    <col min="8442" max="8442" width="13.140625" style="1135" bestFit="1" customWidth="1"/>
    <col min="8443" max="8443" width="11.140625" style="1135" bestFit="1" customWidth="1"/>
    <col min="8444" max="8444" width="13.140625" style="1135" bestFit="1" customWidth="1"/>
    <col min="8445" max="8445" width="11.140625" style="1135" bestFit="1" customWidth="1"/>
    <col min="8446" max="8446" width="13" style="1135" customWidth="1"/>
    <col min="8447" max="8447" width="11.42578125" style="1135"/>
    <col min="8448" max="8448" width="13.5703125" style="1135" customWidth="1"/>
    <col min="8449" max="8449" width="11.42578125" style="1135"/>
    <col min="8450" max="8450" width="13.5703125" style="1135" customWidth="1"/>
    <col min="8451" max="8691" width="11.42578125" style="1135"/>
    <col min="8692" max="8692" width="6.42578125" style="1135" customWidth="1"/>
    <col min="8693" max="8693" width="11.42578125" style="1135"/>
    <col min="8694" max="8694" width="12.85546875" style="1135" bestFit="1" customWidth="1"/>
    <col min="8695" max="8695" width="41.140625" style="1135" bestFit="1" customWidth="1"/>
    <col min="8696" max="8696" width="13.140625" style="1135" bestFit="1" customWidth="1"/>
    <col min="8697" max="8697" width="11.140625" style="1135" bestFit="1" customWidth="1"/>
    <col min="8698" max="8698" width="13.140625" style="1135" bestFit="1" customWidth="1"/>
    <col min="8699" max="8699" width="11.140625" style="1135" bestFit="1" customWidth="1"/>
    <col min="8700" max="8700" width="13.140625" style="1135" bestFit="1" customWidth="1"/>
    <col min="8701" max="8701" width="11.140625" style="1135" bestFit="1" customWidth="1"/>
    <col min="8702" max="8702" width="13" style="1135" customWidth="1"/>
    <col min="8703" max="8703" width="11.42578125" style="1135"/>
    <col min="8704" max="8704" width="13.5703125" style="1135" customWidth="1"/>
    <col min="8705" max="8705" width="11.42578125" style="1135"/>
    <col min="8706" max="8706" width="13.5703125" style="1135" customWidth="1"/>
    <col min="8707" max="8947" width="11.42578125" style="1135"/>
    <col min="8948" max="8948" width="6.42578125" style="1135" customWidth="1"/>
    <col min="8949" max="8949" width="11.42578125" style="1135"/>
    <col min="8950" max="8950" width="12.85546875" style="1135" bestFit="1" customWidth="1"/>
    <col min="8951" max="8951" width="41.140625" style="1135" bestFit="1" customWidth="1"/>
    <col min="8952" max="8952" width="13.140625" style="1135" bestFit="1" customWidth="1"/>
    <col min="8953" max="8953" width="11.140625" style="1135" bestFit="1" customWidth="1"/>
    <col min="8954" max="8954" width="13.140625" style="1135" bestFit="1" customWidth="1"/>
    <col min="8955" max="8955" width="11.140625" style="1135" bestFit="1" customWidth="1"/>
    <col min="8956" max="8956" width="13.140625" style="1135" bestFit="1" customWidth="1"/>
    <col min="8957" max="8957" width="11.140625" style="1135" bestFit="1" customWidth="1"/>
    <col min="8958" max="8958" width="13" style="1135" customWidth="1"/>
    <col min="8959" max="8959" width="11.42578125" style="1135"/>
    <col min="8960" max="8960" width="13.5703125" style="1135" customWidth="1"/>
    <col min="8961" max="8961" width="11.42578125" style="1135"/>
    <col min="8962" max="8962" width="13.5703125" style="1135" customWidth="1"/>
    <col min="8963" max="9203" width="11.42578125" style="1135"/>
    <col min="9204" max="9204" width="6.42578125" style="1135" customWidth="1"/>
    <col min="9205" max="9205" width="11.42578125" style="1135"/>
    <col min="9206" max="9206" width="12.85546875" style="1135" bestFit="1" customWidth="1"/>
    <col min="9207" max="9207" width="41.140625" style="1135" bestFit="1" customWidth="1"/>
    <col min="9208" max="9208" width="13.140625" style="1135" bestFit="1" customWidth="1"/>
    <col min="9209" max="9209" width="11.140625" style="1135" bestFit="1" customWidth="1"/>
    <col min="9210" max="9210" width="13.140625" style="1135" bestFit="1" customWidth="1"/>
    <col min="9211" max="9211" width="11.140625" style="1135" bestFit="1" customWidth="1"/>
    <col min="9212" max="9212" width="13.140625" style="1135" bestFit="1" customWidth="1"/>
    <col min="9213" max="9213" width="11.140625" style="1135" bestFit="1" customWidth="1"/>
    <col min="9214" max="9214" width="13" style="1135" customWidth="1"/>
    <col min="9215" max="9215" width="11.42578125" style="1135"/>
    <col min="9216" max="9216" width="13.5703125" style="1135" customWidth="1"/>
    <col min="9217" max="9217" width="11.42578125" style="1135"/>
    <col min="9218" max="9218" width="13.5703125" style="1135" customWidth="1"/>
    <col min="9219" max="9459" width="11.42578125" style="1135"/>
    <col min="9460" max="9460" width="6.42578125" style="1135" customWidth="1"/>
    <col min="9461" max="9461" width="11.42578125" style="1135"/>
    <col min="9462" max="9462" width="12.85546875" style="1135" bestFit="1" customWidth="1"/>
    <col min="9463" max="9463" width="41.140625" style="1135" bestFit="1" customWidth="1"/>
    <col min="9464" max="9464" width="13.140625" style="1135" bestFit="1" customWidth="1"/>
    <col min="9465" max="9465" width="11.140625" style="1135" bestFit="1" customWidth="1"/>
    <col min="9466" max="9466" width="13.140625" style="1135" bestFit="1" customWidth="1"/>
    <col min="9467" max="9467" width="11.140625" style="1135" bestFit="1" customWidth="1"/>
    <col min="9468" max="9468" width="13.140625" style="1135" bestFit="1" customWidth="1"/>
    <col min="9469" max="9469" width="11.140625" style="1135" bestFit="1" customWidth="1"/>
    <col min="9470" max="9470" width="13" style="1135" customWidth="1"/>
    <col min="9471" max="9471" width="11.42578125" style="1135"/>
    <col min="9472" max="9472" width="13.5703125" style="1135" customWidth="1"/>
    <col min="9473" max="9473" width="11.42578125" style="1135"/>
    <col min="9474" max="9474" width="13.5703125" style="1135" customWidth="1"/>
    <col min="9475" max="9715" width="11.42578125" style="1135"/>
    <col min="9716" max="9716" width="6.42578125" style="1135" customWidth="1"/>
    <col min="9717" max="9717" width="11.42578125" style="1135"/>
    <col min="9718" max="9718" width="12.85546875" style="1135" bestFit="1" customWidth="1"/>
    <col min="9719" max="9719" width="41.140625" style="1135" bestFit="1" customWidth="1"/>
    <col min="9720" max="9720" width="13.140625" style="1135" bestFit="1" customWidth="1"/>
    <col min="9721" max="9721" width="11.140625" style="1135" bestFit="1" customWidth="1"/>
    <col min="9722" max="9722" width="13.140625" style="1135" bestFit="1" customWidth="1"/>
    <col min="9723" max="9723" width="11.140625" style="1135" bestFit="1" customWidth="1"/>
    <col min="9724" max="9724" width="13.140625" style="1135" bestFit="1" customWidth="1"/>
    <col min="9725" max="9725" width="11.140625" style="1135" bestFit="1" customWidth="1"/>
    <col min="9726" max="9726" width="13" style="1135" customWidth="1"/>
    <col min="9727" max="9727" width="11.42578125" style="1135"/>
    <col min="9728" max="9728" width="13.5703125" style="1135" customWidth="1"/>
    <col min="9729" max="9729" width="11.42578125" style="1135"/>
    <col min="9730" max="9730" width="13.5703125" style="1135" customWidth="1"/>
    <col min="9731" max="9971" width="11.42578125" style="1135"/>
    <col min="9972" max="9972" width="6.42578125" style="1135" customWidth="1"/>
    <col min="9973" max="9973" width="11.42578125" style="1135"/>
    <col min="9974" max="9974" width="12.85546875" style="1135" bestFit="1" customWidth="1"/>
    <col min="9975" max="9975" width="41.140625" style="1135" bestFit="1" customWidth="1"/>
    <col min="9976" max="9976" width="13.140625" style="1135" bestFit="1" customWidth="1"/>
    <col min="9977" max="9977" width="11.140625" style="1135" bestFit="1" customWidth="1"/>
    <col min="9978" max="9978" width="13.140625" style="1135" bestFit="1" customWidth="1"/>
    <col min="9979" max="9979" width="11.140625" style="1135" bestFit="1" customWidth="1"/>
    <col min="9980" max="9980" width="13.140625" style="1135" bestFit="1" customWidth="1"/>
    <col min="9981" max="9981" width="11.140625" style="1135" bestFit="1" customWidth="1"/>
    <col min="9982" max="9982" width="13" style="1135" customWidth="1"/>
    <col min="9983" max="9983" width="11.42578125" style="1135"/>
    <col min="9984" max="9984" width="13.5703125" style="1135" customWidth="1"/>
    <col min="9985" max="9985" width="11.42578125" style="1135"/>
    <col min="9986" max="9986" width="13.5703125" style="1135" customWidth="1"/>
    <col min="9987" max="10227" width="11.42578125" style="1135"/>
    <col min="10228" max="10228" width="6.42578125" style="1135" customWidth="1"/>
    <col min="10229" max="10229" width="11.42578125" style="1135"/>
    <col min="10230" max="10230" width="12.85546875" style="1135" bestFit="1" customWidth="1"/>
    <col min="10231" max="10231" width="41.140625" style="1135" bestFit="1" customWidth="1"/>
    <col min="10232" max="10232" width="13.140625" style="1135" bestFit="1" customWidth="1"/>
    <col min="10233" max="10233" width="11.140625" style="1135" bestFit="1" customWidth="1"/>
    <col min="10234" max="10234" width="13.140625" style="1135" bestFit="1" customWidth="1"/>
    <col min="10235" max="10235" width="11.140625" style="1135" bestFit="1" customWidth="1"/>
    <col min="10236" max="10236" width="13.140625" style="1135" bestFit="1" customWidth="1"/>
    <col min="10237" max="10237" width="11.140625" style="1135" bestFit="1" customWidth="1"/>
    <col min="10238" max="10238" width="13" style="1135" customWidth="1"/>
    <col min="10239" max="10239" width="11.42578125" style="1135"/>
    <col min="10240" max="10240" width="13.5703125" style="1135" customWidth="1"/>
    <col min="10241" max="10241" width="11.42578125" style="1135"/>
    <col min="10242" max="10242" width="13.5703125" style="1135" customWidth="1"/>
    <col min="10243" max="10483" width="11.42578125" style="1135"/>
    <col min="10484" max="10484" width="6.42578125" style="1135" customWidth="1"/>
    <col min="10485" max="10485" width="11.42578125" style="1135"/>
    <col min="10486" max="10486" width="12.85546875" style="1135" bestFit="1" customWidth="1"/>
    <col min="10487" max="10487" width="41.140625" style="1135" bestFit="1" customWidth="1"/>
    <col min="10488" max="10488" width="13.140625" style="1135" bestFit="1" customWidth="1"/>
    <col min="10489" max="10489" width="11.140625" style="1135" bestFit="1" customWidth="1"/>
    <col min="10490" max="10490" width="13.140625" style="1135" bestFit="1" customWidth="1"/>
    <col min="10491" max="10491" width="11.140625" style="1135" bestFit="1" customWidth="1"/>
    <col min="10492" max="10492" width="13.140625" style="1135" bestFit="1" customWidth="1"/>
    <col min="10493" max="10493" width="11.140625" style="1135" bestFit="1" customWidth="1"/>
    <col min="10494" max="10494" width="13" style="1135" customWidth="1"/>
    <col min="10495" max="10495" width="11.42578125" style="1135"/>
    <col min="10496" max="10496" width="13.5703125" style="1135" customWidth="1"/>
    <col min="10497" max="10497" width="11.42578125" style="1135"/>
    <col min="10498" max="10498" width="13.5703125" style="1135" customWidth="1"/>
    <col min="10499" max="10739" width="11.42578125" style="1135"/>
    <col min="10740" max="10740" width="6.42578125" style="1135" customWidth="1"/>
    <col min="10741" max="10741" width="11.42578125" style="1135"/>
    <col min="10742" max="10742" width="12.85546875" style="1135" bestFit="1" customWidth="1"/>
    <col min="10743" max="10743" width="41.140625" style="1135" bestFit="1" customWidth="1"/>
    <col min="10744" max="10744" width="13.140625" style="1135" bestFit="1" customWidth="1"/>
    <col min="10745" max="10745" width="11.140625" style="1135" bestFit="1" customWidth="1"/>
    <col min="10746" max="10746" width="13.140625" style="1135" bestFit="1" customWidth="1"/>
    <col min="10747" max="10747" width="11.140625" style="1135" bestFit="1" customWidth="1"/>
    <col min="10748" max="10748" width="13.140625" style="1135" bestFit="1" customWidth="1"/>
    <col min="10749" max="10749" width="11.140625" style="1135" bestFit="1" customWidth="1"/>
    <col min="10750" max="10750" width="13" style="1135" customWidth="1"/>
    <col min="10751" max="10751" width="11.42578125" style="1135"/>
    <col min="10752" max="10752" width="13.5703125" style="1135" customWidth="1"/>
    <col min="10753" max="10753" width="11.42578125" style="1135"/>
    <col min="10754" max="10754" width="13.5703125" style="1135" customWidth="1"/>
    <col min="10755" max="10995" width="11.42578125" style="1135"/>
    <col min="10996" max="10996" width="6.42578125" style="1135" customWidth="1"/>
    <col min="10997" max="10997" width="11.42578125" style="1135"/>
    <col min="10998" max="10998" width="12.85546875" style="1135" bestFit="1" customWidth="1"/>
    <col min="10999" max="10999" width="41.140625" style="1135" bestFit="1" customWidth="1"/>
    <col min="11000" max="11000" width="13.140625" style="1135" bestFit="1" customWidth="1"/>
    <col min="11001" max="11001" width="11.140625" style="1135" bestFit="1" customWidth="1"/>
    <col min="11002" max="11002" width="13.140625" style="1135" bestFit="1" customWidth="1"/>
    <col min="11003" max="11003" width="11.140625" style="1135" bestFit="1" customWidth="1"/>
    <col min="11004" max="11004" width="13.140625" style="1135" bestFit="1" customWidth="1"/>
    <col min="11005" max="11005" width="11.140625" style="1135" bestFit="1" customWidth="1"/>
    <col min="11006" max="11006" width="13" style="1135" customWidth="1"/>
    <col min="11007" max="11007" width="11.42578125" style="1135"/>
    <col min="11008" max="11008" width="13.5703125" style="1135" customWidth="1"/>
    <col min="11009" max="11009" width="11.42578125" style="1135"/>
    <col min="11010" max="11010" width="13.5703125" style="1135" customWidth="1"/>
    <col min="11011" max="11251" width="11.42578125" style="1135"/>
    <col min="11252" max="11252" width="6.42578125" style="1135" customWidth="1"/>
    <col min="11253" max="11253" width="11.42578125" style="1135"/>
    <col min="11254" max="11254" width="12.85546875" style="1135" bestFit="1" customWidth="1"/>
    <col min="11255" max="11255" width="41.140625" style="1135" bestFit="1" customWidth="1"/>
    <col min="11256" max="11256" width="13.140625" style="1135" bestFit="1" customWidth="1"/>
    <col min="11257" max="11257" width="11.140625" style="1135" bestFit="1" customWidth="1"/>
    <col min="11258" max="11258" width="13.140625" style="1135" bestFit="1" customWidth="1"/>
    <col min="11259" max="11259" width="11.140625" style="1135" bestFit="1" customWidth="1"/>
    <col min="11260" max="11260" width="13.140625" style="1135" bestFit="1" customWidth="1"/>
    <col min="11261" max="11261" width="11.140625" style="1135" bestFit="1" customWidth="1"/>
    <col min="11262" max="11262" width="13" style="1135" customWidth="1"/>
    <col min="11263" max="11263" width="11.42578125" style="1135"/>
    <col min="11264" max="11264" width="13.5703125" style="1135" customWidth="1"/>
    <col min="11265" max="11265" width="11.42578125" style="1135"/>
    <col min="11266" max="11266" width="13.5703125" style="1135" customWidth="1"/>
    <col min="11267" max="11507" width="11.42578125" style="1135"/>
    <col min="11508" max="11508" width="6.42578125" style="1135" customWidth="1"/>
    <col min="11509" max="11509" width="11.42578125" style="1135"/>
    <col min="11510" max="11510" width="12.85546875" style="1135" bestFit="1" customWidth="1"/>
    <col min="11511" max="11511" width="41.140625" style="1135" bestFit="1" customWidth="1"/>
    <col min="11512" max="11512" width="13.140625" style="1135" bestFit="1" customWidth="1"/>
    <col min="11513" max="11513" width="11.140625" style="1135" bestFit="1" customWidth="1"/>
    <col min="11514" max="11514" width="13.140625" style="1135" bestFit="1" customWidth="1"/>
    <col min="11515" max="11515" width="11.140625" style="1135" bestFit="1" customWidth="1"/>
    <col min="11516" max="11516" width="13.140625" style="1135" bestFit="1" customWidth="1"/>
    <col min="11517" max="11517" width="11.140625" style="1135" bestFit="1" customWidth="1"/>
    <col min="11518" max="11518" width="13" style="1135" customWidth="1"/>
    <col min="11519" max="11519" width="11.42578125" style="1135"/>
    <col min="11520" max="11520" width="13.5703125" style="1135" customWidth="1"/>
    <col min="11521" max="11521" width="11.42578125" style="1135"/>
    <col min="11522" max="11522" width="13.5703125" style="1135" customWidth="1"/>
    <col min="11523" max="11763" width="11.42578125" style="1135"/>
    <col min="11764" max="11764" width="6.42578125" style="1135" customWidth="1"/>
    <col min="11765" max="11765" width="11.42578125" style="1135"/>
    <col min="11766" max="11766" width="12.85546875" style="1135" bestFit="1" customWidth="1"/>
    <col min="11767" max="11767" width="41.140625" style="1135" bestFit="1" customWidth="1"/>
    <col min="11768" max="11768" width="13.140625" style="1135" bestFit="1" customWidth="1"/>
    <col min="11769" max="11769" width="11.140625" style="1135" bestFit="1" customWidth="1"/>
    <col min="11770" max="11770" width="13.140625" style="1135" bestFit="1" customWidth="1"/>
    <col min="11771" max="11771" width="11.140625" style="1135" bestFit="1" customWidth="1"/>
    <col min="11772" max="11772" width="13.140625" style="1135" bestFit="1" customWidth="1"/>
    <col min="11773" max="11773" width="11.140625" style="1135" bestFit="1" customWidth="1"/>
    <col min="11774" max="11774" width="13" style="1135" customWidth="1"/>
    <col min="11775" max="11775" width="11.42578125" style="1135"/>
    <col min="11776" max="11776" width="13.5703125" style="1135" customWidth="1"/>
    <col min="11777" max="11777" width="11.42578125" style="1135"/>
    <col min="11778" max="11778" width="13.5703125" style="1135" customWidth="1"/>
    <col min="11779" max="12019" width="11.42578125" style="1135"/>
    <col min="12020" max="12020" width="6.42578125" style="1135" customWidth="1"/>
    <col min="12021" max="12021" width="11.42578125" style="1135"/>
    <col min="12022" max="12022" width="12.85546875" style="1135" bestFit="1" customWidth="1"/>
    <col min="12023" max="12023" width="41.140625" style="1135" bestFit="1" customWidth="1"/>
    <col min="12024" max="12024" width="13.140625" style="1135" bestFit="1" customWidth="1"/>
    <col min="12025" max="12025" width="11.140625" style="1135" bestFit="1" customWidth="1"/>
    <col min="12026" max="12026" width="13.140625" style="1135" bestFit="1" customWidth="1"/>
    <col min="12027" max="12027" width="11.140625" style="1135" bestFit="1" customWidth="1"/>
    <col min="12028" max="12028" width="13.140625" style="1135" bestFit="1" customWidth="1"/>
    <col min="12029" max="12029" width="11.140625" style="1135" bestFit="1" customWidth="1"/>
    <col min="12030" max="12030" width="13" style="1135" customWidth="1"/>
    <col min="12031" max="12031" width="11.42578125" style="1135"/>
    <col min="12032" max="12032" width="13.5703125" style="1135" customWidth="1"/>
    <col min="12033" max="12033" width="11.42578125" style="1135"/>
    <col min="12034" max="12034" width="13.5703125" style="1135" customWidth="1"/>
    <col min="12035" max="12275" width="11.42578125" style="1135"/>
    <col min="12276" max="12276" width="6.42578125" style="1135" customWidth="1"/>
    <col min="12277" max="12277" width="11.42578125" style="1135"/>
    <col min="12278" max="12278" width="12.85546875" style="1135" bestFit="1" customWidth="1"/>
    <col min="12279" max="12279" width="41.140625" style="1135" bestFit="1" customWidth="1"/>
    <col min="12280" max="12280" width="13.140625" style="1135" bestFit="1" customWidth="1"/>
    <col min="12281" max="12281" width="11.140625" style="1135" bestFit="1" customWidth="1"/>
    <col min="12282" max="12282" width="13.140625" style="1135" bestFit="1" customWidth="1"/>
    <col min="12283" max="12283" width="11.140625" style="1135" bestFit="1" customWidth="1"/>
    <col min="12284" max="12284" width="13.140625" style="1135" bestFit="1" customWidth="1"/>
    <col min="12285" max="12285" width="11.140625" style="1135" bestFit="1" customWidth="1"/>
    <col min="12286" max="12286" width="13" style="1135" customWidth="1"/>
    <col min="12287" max="12287" width="11.42578125" style="1135"/>
    <col min="12288" max="12288" width="13.5703125" style="1135" customWidth="1"/>
    <col min="12289" max="12289" width="11.42578125" style="1135"/>
    <col min="12290" max="12290" width="13.5703125" style="1135" customWidth="1"/>
    <col min="12291" max="12531" width="11.42578125" style="1135"/>
    <col min="12532" max="12532" width="6.42578125" style="1135" customWidth="1"/>
    <col min="12533" max="12533" width="11.42578125" style="1135"/>
    <col min="12534" max="12534" width="12.85546875" style="1135" bestFit="1" customWidth="1"/>
    <col min="12535" max="12535" width="41.140625" style="1135" bestFit="1" customWidth="1"/>
    <col min="12536" max="12536" width="13.140625" style="1135" bestFit="1" customWidth="1"/>
    <col min="12537" max="12537" width="11.140625" style="1135" bestFit="1" customWidth="1"/>
    <col min="12538" max="12538" width="13.140625" style="1135" bestFit="1" customWidth="1"/>
    <col min="12539" max="12539" width="11.140625" style="1135" bestFit="1" customWidth="1"/>
    <col min="12540" max="12540" width="13.140625" style="1135" bestFit="1" customWidth="1"/>
    <col min="12541" max="12541" width="11.140625" style="1135" bestFit="1" customWidth="1"/>
    <col min="12542" max="12542" width="13" style="1135" customWidth="1"/>
    <col min="12543" max="12543" width="11.42578125" style="1135"/>
    <col min="12544" max="12544" width="13.5703125" style="1135" customWidth="1"/>
    <col min="12545" max="12545" width="11.42578125" style="1135"/>
    <col min="12546" max="12546" width="13.5703125" style="1135" customWidth="1"/>
    <col min="12547" max="12787" width="11.42578125" style="1135"/>
    <col min="12788" max="12788" width="6.42578125" style="1135" customWidth="1"/>
    <col min="12789" max="12789" width="11.42578125" style="1135"/>
    <col min="12790" max="12790" width="12.85546875" style="1135" bestFit="1" customWidth="1"/>
    <col min="12791" max="12791" width="41.140625" style="1135" bestFit="1" customWidth="1"/>
    <col min="12792" max="12792" width="13.140625" style="1135" bestFit="1" customWidth="1"/>
    <col min="12793" max="12793" width="11.140625" style="1135" bestFit="1" customWidth="1"/>
    <col min="12794" max="12794" width="13.140625" style="1135" bestFit="1" customWidth="1"/>
    <col min="12795" max="12795" width="11.140625" style="1135" bestFit="1" customWidth="1"/>
    <col min="12796" max="12796" width="13.140625" style="1135" bestFit="1" customWidth="1"/>
    <col min="12797" max="12797" width="11.140625" style="1135" bestFit="1" customWidth="1"/>
    <col min="12798" max="12798" width="13" style="1135" customWidth="1"/>
    <col min="12799" max="12799" width="11.42578125" style="1135"/>
    <col min="12800" max="12800" width="13.5703125" style="1135" customWidth="1"/>
    <col min="12801" max="12801" width="11.42578125" style="1135"/>
    <col min="12802" max="12802" width="13.5703125" style="1135" customWidth="1"/>
    <col min="12803" max="13043" width="11.42578125" style="1135"/>
    <col min="13044" max="13044" width="6.42578125" style="1135" customWidth="1"/>
    <col min="13045" max="13045" width="11.42578125" style="1135"/>
    <col min="13046" max="13046" width="12.85546875" style="1135" bestFit="1" customWidth="1"/>
    <col min="13047" max="13047" width="41.140625" style="1135" bestFit="1" customWidth="1"/>
    <col min="13048" max="13048" width="13.140625" style="1135" bestFit="1" customWidth="1"/>
    <col min="13049" max="13049" width="11.140625" style="1135" bestFit="1" customWidth="1"/>
    <col min="13050" max="13050" width="13.140625" style="1135" bestFit="1" customWidth="1"/>
    <col min="13051" max="13051" width="11.140625" style="1135" bestFit="1" customWidth="1"/>
    <col min="13052" max="13052" width="13.140625" style="1135" bestFit="1" customWidth="1"/>
    <col min="13053" max="13053" width="11.140625" style="1135" bestFit="1" customWidth="1"/>
    <col min="13054" max="13054" width="13" style="1135" customWidth="1"/>
    <col min="13055" max="13055" width="11.42578125" style="1135"/>
    <col min="13056" max="13056" width="13.5703125" style="1135" customWidth="1"/>
    <col min="13057" max="13057" width="11.42578125" style="1135"/>
    <col min="13058" max="13058" width="13.5703125" style="1135" customWidth="1"/>
    <col min="13059" max="13299" width="11.42578125" style="1135"/>
    <col min="13300" max="13300" width="6.42578125" style="1135" customWidth="1"/>
    <col min="13301" max="13301" width="11.42578125" style="1135"/>
    <col min="13302" max="13302" width="12.85546875" style="1135" bestFit="1" customWidth="1"/>
    <col min="13303" max="13303" width="41.140625" style="1135" bestFit="1" customWidth="1"/>
    <col min="13304" max="13304" width="13.140625" style="1135" bestFit="1" customWidth="1"/>
    <col min="13305" max="13305" width="11.140625" style="1135" bestFit="1" customWidth="1"/>
    <col min="13306" max="13306" width="13.140625" style="1135" bestFit="1" customWidth="1"/>
    <col min="13307" max="13307" width="11.140625" style="1135" bestFit="1" customWidth="1"/>
    <col min="13308" max="13308" width="13.140625" style="1135" bestFit="1" customWidth="1"/>
    <col min="13309" max="13309" width="11.140625" style="1135" bestFit="1" customWidth="1"/>
    <col min="13310" max="13310" width="13" style="1135" customWidth="1"/>
    <col min="13311" max="13311" width="11.42578125" style="1135"/>
    <col min="13312" max="13312" width="13.5703125" style="1135" customWidth="1"/>
    <col min="13313" max="13313" width="11.42578125" style="1135"/>
    <col min="13314" max="13314" width="13.5703125" style="1135" customWidth="1"/>
    <col min="13315" max="13555" width="11.42578125" style="1135"/>
    <col min="13556" max="13556" width="6.42578125" style="1135" customWidth="1"/>
    <col min="13557" max="13557" width="11.42578125" style="1135"/>
    <col min="13558" max="13558" width="12.85546875" style="1135" bestFit="1" customWidth="1"/>
    <col min="13559" max="13559" width="41.140625" style="1135" bestFit="1" customWidth="1"/>
    <col min="13560" max="13560" width="13.140625" style="1135" bestFit="1" customWidth="1"/>
    <col min="13561" max="13561" width="11.140625" style="1135" bestFit="1" customWidth="1"/>
    <col min="13562" max="13562" width="13.140625" style="1135" bestFit="1" customWidth="1"/>
    <col min="13563" max="13563" width="11.140625" style="1135" bestFit="1" customWidth="1"/>
    <col min="13564" max="13564" width="13.140625" style="1135" bestFit="1" customWidth="1"/>
    <col min="13565" max="13565" width="11.140625" style="1135" bestFit="1" customWidth="1"/>
    <col min="13566" max="13566" width="13" style="1135" customWidth="1"/>
    <col min="13567" max="13567" width="11.42578125" style="1135"/>
    <col min="13568" max="13568" width="13.5703125" style="1135" customWidth="1"/>
    <col min="13569" max="13569" width="11.42578125" style="1135"/>
    <col min="13570" max="13570" width="13.5703125" style="1135" customWidth="1"/>
    <col min="13571" max="13811" width="11.42578125" style="1135"/>
    <col min="13812" max="13812" width="6.42578125" style="1135" customWidth="1"/>
    <col min="13813" max="13813" width="11.42578125" style="1135"/>
    <col min="13814" max="13814" width="12.85546875" style="1135" bestFit="1" customWidth="1"/>
    <col min="13815" max="13815" width="41.140625" style="1135" bestFit="1" customWidth="1"/>
    <col min="13816" max="13816" width="13.140625" style="1135" bestFit="1" customWidth="1"/>
    <col min="13817" max="13817" width="11.140625" style="1135" bestFit="1" customWidth="1"/>
    <col min="13818" max="13818" width="13.140625" style="1135" bestFit="1" customWidth="1"/>
    <col min="13819" max="13819" width="11.140625" style="1135" bestFit="1" customWidth="1"/>
    <col min="13820" max="13820" width="13.140625" style="1135" bestFit="1" customWidth="1"/>
    <col min="13821" max="13821" width="11.140625" style="1135" bestFit="1" customWidth="1"/>
    <col min="13822" max="13822" width="13" style="1135" customWidth="1"/>
    <col min="13823" max="13823" width="11.42578125" style="1135"/>
    <col min="13824" max="13824" width="13.5703125" style="1135" customWidth="1"/>
    <col min="13825" max="13825" width="11.42578125" style="1135"/>
    <col min="13826" max="13826" width="13.5703125" style="1135" customWidth="1"/>
    <col min="13827" max="14067" width="11.42578125" style="1135"/>
    <col min="14068" max="14068" width="6.42578125" style="1135" customWidth="1"/>
    <col min="14069" max="14069" width="11.42578125" style="1135"/>
    <col min="14070" max="14070" width="12.85546875" style="1135" bestFit="1" customWidth="1"/>
    <col min="14071" max="14071" width="41.140625" style="1135" bestFit="1" customWidth="1"/>
    <col min="14072" max="14072" width="13.140625" style="1135" bestFit="1" customWidth="1"/>
    <col min="14073" max="14073" width="11.140625" style="1135" bestFit="1" customWidth="1"/>
    <col min="14074" max="14074" width="13.140625" style="1135" bestFit="1" customWidth="1"/>
    <col min="14075" max="14075" width="11.140625" style="1135" bestFit="1" customWidth="1"/>
    <col min="14076" max="14076" width="13.140625" style="1135" bestFit="1" customWidth="1"/>
    <col min="14077" max="14077" width="11.140625" style="1135" bestFit="1" customWidth="1"/>
    <col min="14078" max="14078" width="13" style="1135" customWidth="1"/>
    <col min="14079" max="14079" width="11.42578125" style="1135"/>
    <col min="14080" max="14080" width="13.5703125" style="1135" customWidth="1"/>
    <col min="14081" max="14081" width="11.42578125" style="1135"/>
    <col min="14082" max="14082" width="13.5703125" style="1135" customWidth="1"/>
    <col min="14083" max="14323" width="11.42578125" style="1135"/>
    <col min="14324" max="14324" width="6.42578125" style="1135" customWidth="1"/>
    <col min="14325" max="14325" width="11.42578125" style="1135"/>
    <col min="14326" max="14326" width="12.85546875" style="1135" bestFit="1" customWidth="1"/>
    <col min="14327" max="14327" width="41.140625" style="1135" bestFit="1" customWidth="1"/>
    <col min="14328" max="14328" width="13.140625" style="1135" bestFit="1" customWidth="1"/>
    <col min="14329" max="14329" width="11.140625" style="1135" bestFit="1" customWidth="1"/>
    <col min="14330" max="14330" width="13.140625" style="1135" bestFit="1" customWidth="1"/>
    <col min="14331" max="14331" width="11.140625" style="1135" bestFit="1" customWidth="1"/>
    <col min="14332" max="14332" width="13.140625" style="1135" bestFit="1" customWidth="1"/>
    <col min="14333" max="14333" width="11.140625" style="1135" bestFit="1" customWidth="1"/>
    <col min="14334" max="14334" width="13" style="1135" customWidth="1"/>
    <col min="14335" max="14335" width="11.42578125" style="1135"/>
    <col min="14336" max="14336" width="13.5703125" style="1135" customWidth="1"/>
    <col min="14337" max="14337" width="11.42578125" style="1135"/>
    <col min="14338" max="14338" width="13.5703125" style="1135" customWidth="1"/>
    <col min="14339" max="14579" width="11.42578125" style="1135"/>
    <col min="14580" max="14580" width="6.42578125" style="1135" customWidth="1"/>
    <col min="14581" max="14581" width="11.42578125" style="1135"/>
    <col min="14582" max="14582" width="12.85546875" style="1135" bestFit="1" customWidth="1"/>
    <col min="14583" max="14583" width="41.140625" style="1135" bestFit="1" customWidth="1"/>
    <col min="14584" max="14584" width="13.140625" style="1135" bestFit="1" customWidth="1"/>
    <col min="14585" max="14585" width="11.140625" style="1135" bestFit="1" customWidth="1"/>
    <col min="14586" max="14586" width="13.140625" style="1135" bestFit="1" customWidth="1"/>
    <col min="14587" max="14587" width="11.140625" style="1135" bestFit="1" customWidth="1"/>
    <col min="14588" max="14588" width="13.140625" style="1135" bestFit="1" customWidth="1"/>
    <col min="14589" max="14589" width="11.140625" style="1135" bestFit="1" customWidth="1"/>
    <col min="14590" max="14590" width="13" style="1135" customWidth="1"/>
    <col min="14591" max="14591" width="11.42578125" style="1135"/>
    <col min="14592" max="14592" width="13.5703125" style="1135" customWidth="1"/>
    <col min="14593" max="14593" width="11.42578125" style="1135"/>
    <col min="14594" max="14594" width="13.5703125" style="1135" customWidth="1"/>
    <col min="14595" max="14835" width="11.42578125" style="1135"/>
    <col min="14836" max="14836" width="6.42578125" style="1135" customWidth="1"/>
    <col min="14837" max="14837" width="11.42578125" style="1135"/>
    <col min="14838" max="14838" width="12.85546875" style="1135" bestFit="1" customWidth="1"/>
    <col min="14839" max="14839" width="41.140625" style="1135" bestFit="1" customWidth="1"/>
    <col min="14840" max="14840" width="13.140625" style="1135" bestFit="1" customWidth="1"/>
    <col min="14841" max="14841" width="11.140625" style="1135" bestFit="1" customWidth="1"/>
    <col min="14842" max="14842" width="13.140625" style="1135" bestFit="1" customWidth="1"/>
    <col min="14843" max="14843" width="11.140625" style="1135" bestFit="1" customWidth="1"/>
    <col min="14844" max="14844" width="13.140625" style="1135" bestFit="1" customWidth="1"/>
    <col min="14845" max="14845" width="11.140625" style="1135" bestFit="1" customWidth="1"/>
    <col min="14846" max="14846" width="13" style="1135" customWidth="1"/>
    <col min="14847" max="14847" width="11.42578125" style="1135"/>
    <col min="14848" max="14848" width="13.5703125" style="1135" customWidth="1"/>
    <col min="14849" max="14849" width="11.42578125" style="1135"/>
    <col min="14850" max="14850" width="13.5703125" style="1135" customWidth="1"/>
    <col min="14851" max="15091" width="11.42578125" style="1135"/>
    <col min="15092" max="15092" width="6.42578125" style="1135" customWidth="1"/>
    <col min="15093" max="15093" width="11.42578125" style="1135"/>
    <col min="15094" max="15094" width="12.85546875" style="1135" bestFit="1" customWidth="1"/>
    <col min="15095" max="15095" width="41.140625" style="1135" bestFit="1" customWidth="1"/>
    <col min="15096" max="15096" width="13.140625" style="1135" bestFit="1" customWidth="1"/>
    <col min="15097" max="15097" width="11.140625" style="1135" bestFit="1" customWidth="1"/>
    <col min="15098" max="15098" width="13.140625" style="1135" bestFit="1" customWidth="1"/>
    <col min="15099" max="15099" width="11.140625" style="1135" bestFit="1" customWidth="1"/>
    <col min="15100" max="15100" width="13.140625" style="1135" bestFit="1" customWidth="1"/>
    <col min="15101" max="15101" width="11.140625" style="1135" bestFit="1" customWidth="1"/>
    <col min="15102" max="15102" width="13" style="1135" customWidth="1"/>
    <col min="15103" max="15103" width="11.42578125" style="1135"/>
    <col min="15104" max="15104" width="13.5703125" style="1135" customWidth="1"/>
    <col min="15105" max="15105" width="11.42578125" style="1135"/>
    <col min="15106" max="15106" width="13.5703125" style="1135" customWidth="1"/>
    <col min="15107" max="15347" width="11.42578125" style="1135"/>
    <col min="15348" max="15348" width="6.42578125" style="1135" customWidth="1"/>
    <col min="15349" max="15349" width="11.42578125" style="1135"/>
    <col min="15350" max="15350" width="12.85546875" style="1135" bestFit="1" customWidth="1"/>
    <col min="15351" max="15351" width="41.140625" style="1135" bestFit="1" customWidth="1"/>
    <col min="15352" max="15352" width="13.140625" style="1135" bestFit="1" customWidth="1"/>
    <col min="15353" max="15353" width="11.140625" style="1135" bestFit="1" customWidth="1"/>
    <col min="15354" max="15354" width="13.140625" style="1135" bestFit="1" customWidth="1"/>
    <col min="15355" max="15355" width="11.140625" style="1135" bestFit="1" customWidth="1"/>
    <col min="15356" max="15356" width="13.140625" style="1135" bestFit="1" customWidth="1"/>
    <col min="15357" max="15357" width="11.140625" style="1135" bestFit="1" customWidth="1"/>
    <col min="15358" max="15358" width="13" style="1135" customWidth="1"/>
    <col min="15359" max="15359" width="11.42578125" style="1135"/>
    <col min="15360" max="15360" width="13.5703125" style="1135" customWidth="1"/>
    <col min="15361" max="15361" width="11.42578125" style="1135"/>
    <col min="15362" max="15362" width="13.5703125" style="1135" customWidth="1"/>
    <col min="15363" max="15603" width="11.42578125" style="1135"/>
    <col min="15604" max="15604" width="6.42578125" style="1135" customWidth="1"/>
    <col min="15605" max="15605" width="11.42578125" style="1135"/>
    <col min="15606" max="15606" width="12.85546875" style="1135" bestFit="1" customWidth="1"/>
    <col min="15607" max="15607" width="41.140625" style="1135" bestFit="1" customWidth="1"/>
    <col min="15608" max="15608" width="13.140625" style="1135" bestFit="1" customWidth="1"/>
    <col min="15609" max="15609" width="11.140625" style="1135" bestFit="1" customWidth="1"/>
    <col min="15610" max="15610" width="13.140625" style="1135" bestFit="1" customWidth="1"/>
    <col min="15611" max="15611" width="11.140625" style="1135" bestFit="1" customWidth="1"/>
    <col min="15612" max="15612" width="13.140625" style="1135" bestFit="1" customWidth="1"/>
    <col min="15613" max="15613" width="11.140625" style="1135" bestFit="1" customWidth="1"/>
    <col min="15614" max="15614" width="13" style="1135" customWidth="1"/>
    <col min="15615" max="15615" width="11.42578125" style="1135"/>
    <col min="15616" max="15616" width="13.5703125" style="1135" customWidth="1"/>
    <col min="15617" max="15617" width="11.42578125" style="1135"/>
    <col min="15618" max="15618" width="13.5703125" style="1135" customWidth="1"/>
    <col min="15619" max="15859" width="11.42578125" style="1135"/>
    <col min="15860" max="15860" width="6.42578125" style="1135" customWidth="1"/>
    <col min="15861" max="15861" width="11.42578125" style="1135"/>
    <col min="15862" max="15862" width="12.85546875" style="1135" bestFit="1" customWidth="1"/>
    <col min="15863" max="15863" width="41.140625" style="1135" bestFit="1" customWidth="1"/>
    <col min="15864" max="15864" width="13.140625" style="1135" bestFit="1" customWidth="1"/>
    <col min="15865" max="15865" width="11.140625" style="1135" bestFit="1" customWidth="1"/>
    <col min="15866" max="15866" width="13.140625" style="1135" bestFit="1" customWidth="1"/>
    <col min="15867" max="15867" width="11.140625" style="1135" bestFit="1" customWidth="1"/>
    <col min="15868" max="15868" width="13.140625" style="1135" bestFit="1" customWidth="1"/>
    <col min="15869" max="15869" width="11.140625" style="1135" bestFit="1" customWidth="1"/>
    <col min="15870" max="15870" width="13" style="1135" customWidth="1"/>
    <col min="15871" max="15871" width="11.42578125" style="1135"/>
    <col min="15872" max="15872" width="13.5703125" style="1135" customWidth="1"/>
    <col min="15873" max="15873" width="11.42578125" style="1135"/>
    <col min="15874" max="15874" width="13.5703125" style="1135" customWidth="1"/>
    <col min="15875" max="16115" width="11.42578125" style="1135"/>
    <col min="16116" max="16116" width="6.42578125" style="1135" customWidth="1"/>
    <col min="16117" max="16117" width="11.42578125" style="1135"/>
    <col min="16118" max="16118" width="12.85546875" style="1135" bestFit="1" customWidth="1"/>
    <col min="16119" max="16119" width="41.140625" style="1135" bestFit="1" customWidth="1"/>
    <col min="16120" max="16120" width="13.140625" style="1135" bestFit="1" customWidth="1"/>
    <col min="16121" max="16121" width="11.140625" style="1135" bestFit="1" customWidth="1"/>
    <col min="16122" max="16122" width="13.140625" style="1135" bestFit="1" customWidth="1"/>
    <col min="16123" max="16123" width="11.140625" style="1135" bestFit="1" customWidth="1"/>
    <col min="16124" max="16124" width="13.140625" style="1135" bestFit="1" customWidth="1"/>
    <col min="16125" max="16125" width="11.140625" style="1135" bestFit="1" customWidth="1"/>
    <col min="16126" max="16126" width="13" style="1135" customWidth="1"/>
    <col min="16127" max="16127" width="11.42578125" style="1135"/>
    <col min="16128" max="16128" width="13.5703125" style="1135" customWidth="1"/>
    <col min="16129" max="16129" width="11.42578125" style="1135"/>
    <col min="16130" max="16130" width="13.5703125" style="1135" customWidth="1"/>
    <col min="16131" max="16384" width="11.42578125" style="1135"/>
  </cols>
  <sheetData>
    <row r="1" spans="1:48" s="157" customFormat="1" x14ac:dyDescent="0.2">
      <c r="A1" s="1297" t="s">
        <v>1177</v>
      </c>
    </row>
    <row r="2" spans="1:48" s="1319" customFormat="1" ht="27" customHeight="1" x14ac:dyDescent="0.2">
      <c r="A2" s="387" t="s">
        <v>1821</v>
      </c>
      <c r="B2" s="1318"/>
      <c r="I2" s="2771"/>
      <c r="J2" s="2771"/>
      <c r="K2" s="2771"/>
      <c r="L2" s="2771"/>
      <c r="M2" s="2771"/>
      <c r="N2" s="2771"/>
      <c r="O2" s="2771"/>
      <c r="P2" s="2771"/>
      <c r="Q2" s="2771"/>
      <c r="R2" s="2771"/>
      <c r="S2" s="2771"/>
      <c r="T2" s="2771"/>
      <c r="U2" s="2771"/>
      <c r="V2" s="2772"/>
      <c r="W2" s="2772"/>
      <c r="X2" s="2772"/>
      <c r="Y2" s="2772"/>
      <c r="Z2" s="2772"/>
      <c r="AA2" s="2772"/>
      <c r="AB2" s="2772"/>
      <c r="AC2" s="2772"/>
      <c r="AD2" s="2772"/>
    </row>
    <row r="3" spans="1:48" ht="15" x14ac:dyDescent="0.2">
      <c r="A3" s="2764" t="s">
        <v>14</v>
      </c>
      <c r="B3" s="2764" t="s">
        <v>11</v>
      </c>
      <c r="C3" s="2764">
        <v>2011</v>
      </c>
      <c r="D3" s="2765"/>
      <c r="E3" s="2764">
        <v>2012</v>
      </c>
      <c r="F3" s="2765"/>
      <c r="G3" s="2764">
        <v>2013</v>
      </c>
      <c r="H3" s="2765"/>
      <c r="I3" s="2773">
        <v>2014</v>
      </c>
      <c r="J3" s="2774"/>
      <c r="K3" s="2773">
        <v>2015</v>
      </c>
      <c r="L3" s="2774"/>
      <c r="M3" s="2775" t="s">
        <v>824</v>
      </c>
      <c r="N3" s="2775"/>
      <c r="O3" s="2775"/>
      <c r="P3" s="2775" t="s">
        <v>825</v>
      </c>
      <c r="Q3" s="2775"/>
      <c r="R3" s="2775"/>
      <c r="S3" s="2775" t="s">
        <v>1617</v>
      </c>
      <c r="T3" s="2775"/>
      <c r="U3" s="2775"/>
      <c r="V3" s="2757" t="s">
        <v>1618</v>
      </c>
      <c r="W3" s="2757"/>
      <c r="X3" s="2757"/>
      <c r="Y3" s="2757" t="s">
        <v>1965</v>
      </c>
      <c r="Z3" s="2757"/>
      <c r="AA3" s="2757"/>
      <c r="AB3" s="2757" t="s">
        <v>1966</v>
      </c>
      <c r="AC3" s="2757"/>
      <c r="AD3" s="2757"/>
      <c r="AE3" s="2757" t="s">
        <v>2725</v>
      </c>
      <c r="AF3" s="2757"/>
      <c r="AG3" s="2757"/>
      <c r="AH3" s="2757" t="s">
        <v>2726</v>
      </c>
      <c r="AI3" s="2757"/>
      <c r="AJ3" s="2757"/>
      <c r="AK3" s="2757" t="s">
        <v>3280</v>
      </c>
      <c r="AL3" s="2757"/>
      <c r="AM3" s="2757"/>
      <c r="AN3" s="2757" t="s">
        <v>3281</v>
      </c>
      <c r="AO3" s="2757"/>
      <c r="AP3" s="2757"/>
      <c r="AQ3" s="2757" t="s">
        <v>3731</v>
      </c>
      <c r="AR3" s="2757"/>
      <c r="AS3" s="2757"/>
      <c r="AT3" s="2757" t="s">
        <v>3732</v>
      </c>
      <c r="AU3" s="2757"/>
      <c r="AV3" s="2757"/>
    </row>
    <row r="4" spans="1:48" ht="13.5" customHeight="1" x14ac:dyDescent="0.2">
      <c r="A4" s="2785"/>
      <c r="B4" s="2785"/>
      <c r="C4" s="593" t="s">
        <v>24</v>
      </c>
      <c r="D4" s="593" t="s">
        <v>25</v>
      </c>
      <c r="E4" s="593" t="s">
        <v>24</v>
      </c>
      <c r="F4" s="593" t="s">
        <v>25</v>
      </c>
      <c r="G4" s="593" t="s">
        <v>24</v>
      </c>
      <c r="H4" s="593" t="s">
        <v>25</v>
      </c>
      <c r="I4" s="593" t="s">
        <v>24</v>
      </c>
      <c r="J4" s="593" t="s">
        <v>25</v>
      </c>
      <c r="K4" s="593" t="s">
        <v>24</v>
      </c>
      <c r="L4" s="593" t="s">
        <v>25</v>
      </c>
      <c r="M4" s="593" t="s">
        <v>823</v>
      </c>
      <c r="N4" s="593" t="s">
        <v>32</v>
      </c>
      <c r="O4" s="594" t="s">
        <v>8</v>
      </c>
      <c r="P4" s="593" t="s">
        <v>31</v>
      </c>
      <c r="Q4" s="593" t="s">
        <v>32</v>
      </c>
      <c r="R4" s="594" t="s">
        <v>8</v>
      </c>
      <c r="S4" s="593" t="s">
        <v>823</v>
      </c>
      <c r="T4" s="593" t="s">
        <v>32</v>
      </c>
      <c r="U4" s="595" t="s">
        <v>8</v>
      </c>
      <c r="V4" s="1876" t="s">
        <v>31</v>
      </c>
      <c r="W4" s="1876" t="s">
        <v>32</v>
      </c>
      <c r="X4" s="1882" t="s">
        <v>8</v>
      </c>
      <c r="Y4" s="1876" t="s">
        <v>823</v>
      </c>
      <c r="Z4" s="1876" t="s">
        <v>32</v>
      </c>
      <c r="AA4" s="1882" t="s">
        <v>8</v>
      </c>
      <c r="AB4" s="1876" t="s">
        <v>31</v>
      </c>
      <c r="AC4" s="1876" t="s">
        <v>32</v>
      </c>
      <c r="AD4" s="1882" t="s">
        <v>8</v>
      </c>
      <c r="AE4" s="1876" t="s">
        <v>823</v>
      </c>
      <c r="AF4" s="1876" t="s">
        <v>32</v>
      </c>
      <c r="AG4" s="1882" t="s">
        <v>8</v>
      </c>
      <c r="AH4" s="1876" t="s">
        <v>31</v>
      </c>
      <c r="AI4" s="1876" t="s">
        <v>32</v>
      </c>
      <c r="AJ4" s="1882" t="s">
        <v>8</v>
      </c>
      <c r="AK4" s="1876" t="s">
        <v>823</v>
      </c>
      <c r="AL4" s="1876" t="s">
        <v>32</v>
      </c>
      <c r="AM4" s="1877" t="s">
        <v>8</v>
      </c>
      <c r="AN4" s="1876" t="s">
        <v>31</v>
      </c>
      <c r="AO4" s="1876" t="s">
        <v>32</v>
      </c>
      <c r="AP4" s="1877" t="s">
        <v>8</v>
      </c>
      <c r="AQ4" s="1876" t="s">
        <v>823</v>
      </c>
      <c r="AR4" s="1876" t="s">
        <v>32</v>
      </c>
      <c r="AS4" s="1877" t="s">
        <v>8</v>
      </c>
      <c r="AT4" s="1876" t="s">
        <v>31</v>
      </c>
      <c r="AU4" s="1876" t="s">
        <v>32</v>
      </c>
      <c r="AV4" s="1877" t="s">
        <v>8</v>
      </c>
    </row>
    <row r="5" spans="1:48" ht="14.25" customHeight="1" x14ac:dyDescent="0.25">
      <c r="A5" s="2776" t="s">
        <v>1205</v>
      </c>
      <c r="B5" s="638" t="s">
        <v>18</v>
      </c>
      <c r="C5" s="311">
        <v>22</v>
      </c>
      <c r="D5" s="311">
        <v>22</v>
      </c>
      <c r="E5" s="311">
        <v>17</v>
      </c>
      <c r="F5" s="311">
        <v>40</v>
      </c>
      <c r="G5" s="311">
        <v>18</v>
      </c>
      <c r="H5" s="311">
        <v>50</v>
      </c>
      <c r="I5" s="311">
        <v>8</v>
      </c>
      <c r="J5" s="311">
        <v>45</v>
      </c>
      <c r="K5" s="312">
        <v>31</v>
      </c>
      <c r="L5" s="312">
        <v>61</v>
      </c>
      <c r="M5" s="435">
        <v>5</v>
      </c>
      <c r="N5" s="435">
        <v>9</v>
      </c>
      <c r="O5" s="435">
        <f>SUM(M5:N5)</f>
        <v>14</v>
      </c>
      <c r="P5" s="435">
        <v>27</v>
      </c>
      <c r="Q5" s="435">
        <v>22</v>
      </c>
      <c r="R5" s="435">
        <f>SUM(P5:Q5)</f>
        <v>49</v>
      </c>
      <c r="S5" s="435">
        <v>12</v>
      </c>
      <c r="T5" s="435">
        <v>15</v>
      </c>
      <c r="U5" s="435">
        <f>SUM(S5:T5)</f>
        <v>27</v>
      </c>
      <c r="V5" s="435">
        <v>19</v>
      </c>
      <c r="W5" s="435">
        <v>16</v>
      </c>
      <c r="X5" s="435">
        <f t="shared" ref="X5:X12" si="0">SUM(V5:W5)</f>
        <v>35</v>
      </c>
      <c r="Y5" s="435">
        <v>4</v>
      </c>
      <c r="Z5" s="435">
        <v>5</v>
      </c>
      <c r="AA5" s="435">
        <f t="shared" ref="AA5:AA13" si="1">SUM(Y5:Z5)</f>
        <v>9</v>
      </c>
      <c r="AB5" s="435">
        <v>20</v>
      </c>
      <c r="AC5" s="435">
        <v>19</v>
      </c>
      <c r="AD5" s="435">
        <f t="shared" ref="AD5:AD13" si="2">SUM(AB5:AC5)</f>
        <v>39</v>
      </c>
      <c r="AE5" s="435">
        <v>10</v>
      </c>
      <c r="AF5" s="435">
        <v>7</v>
      </c>
      <c r="AG5" s="435">
        <f t="shared" ref="AG5:AG13" si="3">SUM(AE5:AF5)</f>
        <v>17</v>
      </c>
      <c r="AH5" s="435">
        <v>10</v>
      </c>
      <c r="AI5" s="435">
        <v>6</v>
      </c>
      <c r="AJ5" s="435">
        <f t="shared" ref="AJ5:AJ13" si="4">SUM(AH5:AI5)</f>
        <v>16</v>
      </c>
      <c r="AK5" s="1880">
        <v>7</v>
      </c>
      <c r="AL5" s="1880">
        <v>6</v>
      </c>
      <c r="AM5" s="1880">
        <f>SUM(AK5:AL5)</f>
        <v>13</v>
      </c>
      <c r="AN5" s="1880">
        <v>7</v>
      </c>
      <c r="AO5" s="1880">
        <v>6</v>
      </c>
      <c r="AP5" s="1880">
        <f>SUM(AN5:AO5)</f>
        <v>13</v>
      </c>
      <c r="AQ5" s="1881">
        <v>0</v>
      </c>
      <c r="AR5" s="1878">
        <v>0</v>
      </c>
      <c r="AS5" s="1878">
        <f t="shared" ref="AS5:AS13" si="5">SUM(AQ5:AR5)</f>
        <v>0</v>
      </c>
      <c r="AT5" s="1878">
        <v>0</v>
      </c>
      <c r="AU5" s="1878">
        <v>0</v>
      </c>
      <c r="AV5" s="1878">
        <f t="shared" ref="AV5:AV13" si="6">SUM(AT5:AU5)</f>
        <v>0</v>
      </c>
    </row>
    <row r="6" spans="1:48" ht="14.25" customHeight="1" x14ac:dyDescent="0.25">
      <c r="A6" s="2777"/>
      <c r="B6" s="638" t="str">
        <f>Titulación!B7</f>
        <v>Ingeniería en Computación y Telecomunicaciones</v>
      </c>
      <c r="C6" s="2761"/>
      <c r="D6" s="2762"/>
      <c r="E6" s="2762"/>
      <c r="F6" s="2762"/>
      <c r="G6" s="2762"/>
      <c r="H6" s="2762"/>
      <c r="I6" s="2762"/>
      <c r="J6" s="2762"/>
      <c r="K6" s="2762"/>
      <c r="L6" s="2762"/>
      <c r="M6" s="2762"/>
      <c r="N6" s="2762"/>
      <c r="O6" s="2762"/>
      <c r="P6" s="2762"/>
      <c r="Q6" s="2762"/>
      <c r="R6" s="2763"/>
      <c r="S6" s="435">
        <v>4</v>
      </c>
      <c r="T6" s="435">
        <v>13</v>
      </c>
      <c r="U6" s="435">
        <f>SUM(S6:T6)</f>
        <v>17</v>
      </c>
      <c r="V6" s="435">
        <v>4</v>
      </c>
      <c r="W6" s="435">
        <v>13</v>
      </c>
      <c r="X6" s="435">
        <f t="shared" si="0"/>
        <v>17</v>
      </c>
      <c r="Y6" s="435">
        <v>0</v>
      </c>
      <c r="Z6" s="435">
        <v>7</v>
      </c>
      <c r="AA6" s="435">
        <f t="shared" si="1"/>
        <v>7</v>
      </c>
      <c r="AB6" s="435">
        <v>0</v>
      </c>
      <c r="AC6" s="435">
        <v>7</v>
      </c>
      <c r="AD6" s="435">
        <f t="shared" si="2"/>
        <v>7</v>
      </c>
      <c r="AE6" s="435">
        <v>7</v>
      </c>
      <c r="AF6" s="435">
        <v>13</v>
      </c>
      <c r="AG6" s="435">
        <f t="shared" si="3"/>
        <v>20</v>
      </c>
      <c r="AH6" s="435">
        <v>6</v>
      </c>
      <c r="AI6" s="435">
        <v>13</v>
      </c>
      <c r="AJ6" s="435">
        <f t="shared" si="4"/>
        <v>19</v>
      </c>
      <c r="AK6" s="1880">
        <v>1</v>
      </c>
      <c r="AL6" s="1880">
        <v>2</v>
      </c>
      <c r="AM6" s="1880">
        <f t="shared" ref="AM6:AM13" si="7">SUM(AK6:AL6)</f>
        <v>3</v>
      </c>
      <c r="AN6" s="1880">
        <v>1</v>
      </c>
      <c r="AO6" s="1880">
        <v>2</v>
      </c>
      <c r="AP6" s="1880">
        <f t="shared" ref="AP6:AP13" si="8">SUM(AN6:AO6)</f>
        <v>3</v>
      </c>
      <c r="AQ6" s="1881">
        <v>0</v>
      </c>
      <c r="AR6" s="1878">
        <v>0</v>
      </c>
      <c r="AS6" s="1878">
        <f t="shared" si="5"/>
        <v>0</v>
      </c>
      <c r="AT6" s="1878">
        <v>0</v>
      </c>
      <c r="AU6" s="1878">
        <v>0</v>
      </c>
      <c r="AV6" s="1878">
        <f t="shared" si="6"/>
        <v>0</v>
      </c>
    </row>
    <row r="7" spans="1:48" ht="14.25" customHeight="1" x14ac:dyDescent="0.25">
      <c r="A7" s="2778"/>
      <c r="B7" s="638" t="s">
        <v>870</v>
      </c>
      <c r="C7" s="2761"/>
      <c r="D7" s="2762"/>
      <c r="E7" s="2762"/>
      <c r="F7" s="2762"/>
      <c r="G7" s="2762"/>
      <c r="H7" s="2762"/>
      <c r="I7" s="2762"/>
      <c r="J7" s="2762"/>
      <c r="K7" s="2762"/>
      <c r="L7" s="2762"/>
      <c r="M7" s="2762"/>
      <c r="N7" s="2762"/>
      <c r="O7" s="2762"/>
      <c r="P7" s="2762"/>
      <c r="Q7" s="2762"/>
      <c r="R7" s="2762"/>
      <c r="S7" s="2762"/>
      <c r="T7" s="2762"/>
      <c r="U7" s="2762"/>
      <c r="V7" s="2762"/>
      <c r="W7" s="2762"/>
      <c r="X7" s="2763"/>
      <c r="Y7" s="435">
        <v>6</v>
      </c>
      <c r="Z7" s="435">
        <v>12</v>
      </c>
      <c r="AA7" s="435">
        <f t="shared" si="1"/>
        <v>18</v>
      </c>
      <c r="AB7" s="435">
        <v>9</v>
      </c>
      <c r="AC7" s="435">
        <v>24</v>
      </c>
      <c r="AD7" s="435">
        <f t="shared" si="2"/>
        <v>33</v>
      </c>
      <c r="AE7" s="435">
        <v>0</v>
      </c>
      <c r="AF7" s="435">
        <v>7</v>
      </c>
      <c r="AG7" s="435">
        <f t="shared" si="3"/>
        <v>7</v>
      </c>
      <c r="AH7" s="435">
        <v>0</v>
      </c>
      <c r="AI7" s="435">
        <v>7</v>
      </c>
      <c r="AJ7" s="435">
        <f t="shared" si="4"/>
        <v>7</v>
      </c>
      <c r="AK7" s="312">
        <v>0</v>
      </c>
      <c r="AL7" s="312">
        <v>0</v>
      </c>
      <c r="AM7" s="1880">
        <f t="shared" si="7"/>
        <v>0</v>
      </c>
      <c r="AN7" s="312">
        <v>0</v>
      </c>
      <c r="AO7" s="312">
        <v>0</v>
      </c>
      <c r="AP7" s="1880">
        <f t="shared" si="8"/>
        <v>0</v>
      </c>
      <c r="AQ7" s="1881">
        <v>0</v>
      </c>
      <c r="AR7" s="1878">
        <v>0</v>
      </c>
      <c r="AS7" s="1878">
        <f t="shared" si="5"/>
        <v>0</v>
      </c>
      <c r="AT7" s="1878">
        <v>0</v>
      </c>
      <c r="AU7" s="1878">
        <v>0</v>
      </c>
      <c r="AV7" s="1878">
        <f t="shared" si="6"/>
        <v>0</v>
      </c>
    </row>
    <row r="8" spans="1:48" ht="15" customHeight="1" x14ac:dyDescent="0.25">
      <c r="A8" s="2776" t="s">
        <v>1206</v>
      </c>
      <c r="B8" s="638" t="s">
        <v>20</v>
      </c>
      <c r="C8" s="311">
        <v>29</v>
      </c>
      <c r="D8" s="311">
        <v>26</v>
      </c>
      <c r="E8" s="311">
        <v>9</v>
      </c>
      <c r="F8" s="311">
        <v>28</v>
      </c>
      <c r="G8" s="311">
        <v>20</v>
      </c>
      <c r="H8" s="311">
        <v>34</v>
      </c>
      <c r="I8" s="311">
        <v>22</v>
      </c>
      <c r="J8" s="311">
        <v>50</v>
      </c>
      <c r="K8" s="312">
        <v>46</v>
      </c>
      <c r="L8" s="312">
        <v>89</v>
      </c>
      <c r="M8" s="435">
        <v>20</v>
      </c>
      <c r="N8" s="435">
        <v>4</v>
      </c>
      <c r="O8" s="435">
        <f t="shared" ref="O8:O14" si="9">SUM(M8:N8)</f>
        <v>24</v>
      </c>
      <c r="P8" s="435">
        <v>63</v>
      </c>
      <c r="Q8" s="435">
        <v>23</v>
      </c>
      <c r="R8" s="435">
        <f>SUM(P8:Q8)</f>
        <v>86</v>
      </c>
      <c r="S8" s="435">
        <v>23</v>
      </c>
      <c r="T8" s="435">
        <v>7</v>
      </c>
      <c r="U8" s="435">
        <f t="shared" ref="U8:U14" si="10">SUM(S8:T8)</f>
        <v>30</v>
      </c>
      <c r="V8" s="435">
        <v>46</v>
      </c>
      <c r="W8" s="435">
        <v>13</v>
      </c>
      <c r="X8" s="435">
        <f t="shared" si="0"/>
        <v>59</v>
      </c>
      <c r="Y8" s="435">
        <v>8</v>
      </c>
      <c r="Z8" s="435">
        <v>3</v>
      </c>
      <c r="AA8" s="435">
        <f t="shared" si="1"/>
        <v>11</v>
      </c>
      <c r="AB8" s="435">
        <v>55</v>
      </c>
      <c r="AC8" s="435">
        <v>15</v>
      </c>
      <c r="AD8" s="435">
        <f t="shared" si="2"/>
        <v>70</v>
      </c>
      <c r="AE8" s="435">
        <v>34</v>
      </c>
      <c r="AF8" s="435">
        <v>10</v>
      </c>
      <c r="AG8" s="435">
        <f t="shared" si="3"/>
        <v>44</v>
      </c>
      <c r="AH8" s="435">
        <v>33</v>
      </c>
      <c r="AI8" s="435">
        <v>10</v>
      </c>
      <c r="AJ8" s="435">
        <f t="shared" si="4"/>
        <v>43</v>
      </c>
      <c r="AK8" s="1880">
        <v>8</v>
      </c>
      <c r="AL8" s="1880">
        <v>4</v>
      </c>
      <c r="AM8" s="1880">
        <f t="shared" si="7"/>
        <v>12</v>
      </c>
      <c r="AN8" s="1880">
        <v>8</v>
      </c>
      <c r="AO8" s="1880">
        <v>4</v>
      </c>
      <c r="AP8" s="1880">
        <f t="shared" si="8"/>
        <v>12</v>
      </c>
      <c r="AQ8" s="1881">
        <v>0</v>
      </c>
      <c r="AR8" s="1878">
        <v>0</v>
      </c>
      <c r="AS8" s="1878">
        <f t="shared" si="5"/>
        <v>0</v>
      </c>
      <c r="AT8" s="1878">
        <v>0</v>
      </c>
      <c r="AU8" s="1878">
        <v>0</v>
      </c>
      <c r="AV8" s="1878">
        <f t="shared" si="6"/>
        <v>0</v>
      </c>
    </row>
    <row r="9" spans="1:48" ht="15" customHeight="1" x14ac:dyDescent="0.25">
      <c r="A9" s="2777"/>
      <c r="B9" s="638" t="str">
        <f>Titulación!B10</f>
        <v>Psicología Ambiental</v>
      </c>
      <c r="C9" s="311">
        <v>0</v>
      </c>
      <c r="D9" s="311">
        <v>0</v>
      </c>
      <c r="E9" s="311">
        <v>0</v>
      </c>
      <c r="F9" s="311">
        <v>0</v>
      </c>
      <c r="G9" s="311">
        <v>0</v>
      </c>
      <c r="H9" s="311">
        <v>0</v>
      </c>
      <c r="I9" s="311">
        <v>0</v>
      </c>
      <c r="J9" s="311">
        <v>0</v>
      </c>
      <c r="K9" s="312">
        <v>0</v>
      </c>
      <c r="L9" s="312">
        <v>0</v>
      </c>
      <c r="M9" s="435">
        <v>0</v>
      </c>
      <c r="N9" s="435">
        <v>0</v>
      </c>
      <c r="O9" s="435">
        <f t="shared" si="9"/>
        <v>0</v>
      </c>
      <c r="P9" s="435">
        <v>0</v>
      </c>
      <c r="Q9" s="435">
        <v>0</v>
      </c>
      <c r="R9" s="435">
        <v>0</v>
      </c>
      <c r="S9" s="435">
        <v>11</v>
      </c>
      <c r="T9" s="435">
        <v>3</v>
      </c>
      <c r="U9" s="435">
        <f t="shared" si="10"/>
        <v>14</v>
      </c>
      <c r="V9" s="435">
        <v>11</v>
      </c>
      <c r="W9" s="435">
        <v>3</v>
      </c>
      <c r="X9" s="435">
        <f t="shared" si="0"/>
        <v>14</v>
      </c>
      <c r="Y9" s="435">
        <v>10</v>
      </c>
      <c r="Z9" s="435">
        <v>2</v>
      </c>
      <c r="AA9" s="435">
        <f t="shared" si="1"/>
        <v>12</v>
      </c>
      <c r="AB9" s="435">
        <v>10</v>
      </c>
      <c r="AC9" s="435">
        <v>2</v>
      </c>
      <c r="AD9" s="435">
        <f t="shared" si="2"/>
        <v>12</v>
      </c>
      <c r="AE9" s="435">
        <v>11</v>
      </c>
      <c r="AF9" s="435">
        <v>6</v>
      </c>
      <c r="AG9" s="435">
        <f t="shared" si="3"/>
        <v>17</v>
      </c>
      <c r="AH9" s="435">
        <v>10</v>
      </c>
      <c r="AI9" s="435">
        <v>6</v>
      </c>
      <c r="AJ9" s="435">
        <f t="shared" si="4"/>
        <v>16</v>
      </c>
      <c r="AK9" s="1880">
        <v>2</v>
      </c>
      <c r="AL9" s="1880">
        <v>0</v>
      </c>
      <c r="AM9" s="1880">
        <f t="shared" si="7"/>
        <v>2</v>
      </c>
      <c r="AN9" s="1880">
        <v>2</v>
      </c>
      <c r="AO9" s="1880">
        <v>0</v>
      </c>
      <c r="AP9" s="1880">
        <f t="shared" si="8"/>
        <v>2</v>
      </c>
      <c r="AQ9" s="1881">
        <v>0</v>
      </c>
      <c r="AR9" s="1878">
        <v>0</v>
      </c>
      <c r="AS9" s="1878">
        <f t="shared" si="5"/>
        <v>0</v>
      </c>
      <c r="AT9" s="1878">
        <v>0</v>
      </c>
      <c r="AU9" s="1878">
        <v>0</v>
      </c>
      <c r="AV9" s="1878">
        <f t="shared" si="6"/>
        <v>0</v>
      </c>
    </row>
    <row r="10" spans="1:48" ht="15" customHeight="1" x14ac:dyDescent="0.25">
      <c r="A10" s="2778"/>
      <c r="B10" s="638" t="s">
        <v>1949</v>
      </c>
      <c r="C10" s="2761"/>
      <c r="D10" s="2762"/>
      <c r="E10" s="2762"/>
      <c r="F10" s="2762"/>
      <c r="G10" s="2762"/>
      <c r="H10" s="2762"/>
      <c r="I10" s="2762"/>
      <c r="J10" s="2762"/>
      <c r="K10" s="2762"/>
      <c r="L10" s="2762"/>
      <c r="M10" s="2762"/>
      <c r="N10" s="2762"/>
      <c r="O10" s="2762"/>
      <c r="P10" s="2762"/>
      <c r="Q10" s="2762"/>
      <c r="R10" s="2762"/>
      <c r="S10" s="2762"/>
      <c r="T10" s="2762"/>
      <c r="U10" s="2762"/>
      <c r="V10" s="2762"/>
      <c r="W10" s="2762"/>
      <c r="X10" s="2763"/>
      <c r="Y10" s="435">
        <v>10</v>
      </c>
      <c r="Z10" s="435">
        <v>5</v>
      </c>
      <c r="AA10" s="435">
        <f t="shared" si="1"/>
        <v>15</v>
      </c>
      <c r="AB10" s="435">
        <v>18</v>
      </c>
      <c r="AC10" s="435">
        <v>8</v>
      </c>
      <c r="AD10" s="435">
        <f t="shared" si="2"/>
        <v>26</v>
      </c>
      <c r="AE10" s="435">
        <v>9</v>
      </c>
      <c r="AF10" s="435">
        <v>2</v>
      </c>
      <c r="AG10" s="435">
        <f t="shared" si="3"/>
        <v>11</v>
      </c>
      <c r="AH10" s="435">
        <v>9</v>
      </c>
      <c r="AI10" s="435">
        <v>2</v>
      </c>
      <c r="AJ10" s="435">
        <f t="shared" si="4"/>
        <v>11</v>
      </c>
      <c r="AK10" s="1880">
        <v>1</v>
      </c>
      <c r="AL10" s="1880">
        <v>1</v>
      </c>
      <c r="AM10" s="1880">
        <f t="shared" si="7"/>
        <v>2</v>
      </c>
      <c r="AN10" s="1880">
        <v>1</v>
      </c>
      <c r="AO10" s="1880">
        <v>1</v>
      </c>
      <c r="AP10" s="1880">
        <f t="shared" si="8"/>
        <v>2</v>
      </c>
      <c r="AQ10" s="1881">
        <v>0</v>
      </c>
      <c r="AR10" s="1878">
        <v>0</v>
      </c>
      <c r="AS10" s="1878">
        <f t="shared" si="5"/>
        <v>0</v>
      </c>
      <c r="AT10" s="1878">
        <v>0</v>
      </c>
      <c r="AU10" s="1878">
        <v>0</v>
      </c>
      <c r="AV10" s="1878">
        <f t="shared" si="6"/>
        <v>0</v>
      </c>
    </row>
    <row r="11" spans="1:48" ht="15" customHeight="1" x14ac:dyDescent="0.25">
      <c r="A11" s="2776" t="s">
        <v>1207</v>
      </c>
      <c r="B11" s="638" t="s">
        <v>19</v>
      </c>
      <c r="C11" s="311">
        <v>25</v>
      </c>
      <c r="D11" s="311">
        <v>25</v>
      </c>
      <c r="E11" s="311">
        <v>20</v>
      </c>
      <c r="F11" s="311">
        <v>45</v>
      </c>
      <c r="G11" s="311">
        <v>19</v>
      </c>
      <c r="H11" s="311">
        <v>4</v>
      </c>
      <c r="I11" s="311">
        <v>12</v>
      </c>
      <c r="J11" s="311">
        <v>65</v>
      </c>
      <c r="K11" s="312">
        <v>27</v>
      </c>
      <c r="L11" s="312">
        <v>83</v>
      </c>
      <c r="M11" s="435">
        <v>18</v>
      </c>
      <c r="N11" s="435">
        <v>19</v>
      </c>
      <c r="O11" s="435">
        <f t="shared" si="9"/>
        <v>37</v>
      </c>
      <c r="P11" s="435">
        <v>52</v>
      </c>
      <c r="Q11" s="435">
        <v>29</v>
      </c>
      <c r="R11" s="435">
        <f>SUM(P11:Q11)</f>
        <v>81</v>
      </c>
      <c r="S11" s="435">
        <v>20</v>
      </c>
      <c r="T11" s="435">
        <v>6</v>
      </c>
      <c r="U11" s="435">
        <f t="shared" si="10"/>
        <v>26</v>
      </c>
      <c r="V11" s="435">
        <v>30</v>
      </c>
      <c r="W11" s="435">
        <v>13</v>
      </c>
      <c r="X11" s="435">
        <f t="shared" si="0"/>
        <v>43</v>
      </c>
      <c r="Y11" s="435">
        <v>13</v>
      </c>
      <c r="Z11" s="435">
        <v>5</v>
      </c>
      <c r="AA11" s="435">
        <f t="shared" si="1"/>
        <v>18</v>
      </c>
      <c r="AB11" s="435">
        <v>43</v>
      </c>
      <c r="AC11" s="435">
        <v>16</v>
      </c>
      <c r="AD11" s="435">
        <f t="shared" si="2"/>
        <v>59</v>
      </c>
      <c r="AE11" s="435">
        <v>23</v>
      </c>
      <c r="AF11" s="435">
        <v>7</v>
      </c>
      <c r="AG11" s="435">
        <f t="shared" si="3"/>
        <v>30</v>
      </c>
      <c r="AH11" s="435">
        <v>23</v>
      </c>
      <c r="AI11" s="435">
        <v>7</v>
      </c>
      <c r="AJ11" s="435">
        <f t="shared" si="4"/>
        <v>30</v>
      </c>
      <c r="AK11" s="1880">
        <v>6</v>
      </c>
      <c r="AL11" s="1880">
        <v>2</v>
      </c>
      <c r="AM11" s="1880">
        <f>SUM(AK11:AL11)</f>
        <v>8</v>
      </c>
      <c r="AN11" s="1880">
        <v>6</v>
      </c>
      <c r="AO11" s="1880">
        <v>2</v>
      </c>
      <c r="AP11" s="1880">
        <f t="shared" si="8"/>
        <v>8</v>
      </c>
      <c r="AQ11" s="1881">
        <v>0</v>
      </c>
      <c r="AR11" s="1878">
        <v>0</v>
      </c>
      <c r="AS11" s="1878">
        <f t="shared" si="5"/>
        <v>0</v>
      </c>
      <c r="AT11" s="1878">
        <v>0</v>
      </c>
      <c r="AU11" s="1878">
        <v>0</v>
      </c>
      <c r="AV11" s="1878">
        <f t="shared" si="6"/>
        <v>0</v>
      </c>
    </row>
    <row r="12" spans="1:48" ht="15" customHeight="1" x14ac:dyDescent="0.25">
      <c r="A12" s="2777"/>
      <c r="B12" s="638" t="s">
        <v>23</v>
      </c>
      <c r="C12" s="311">
        <v>0</v>
      </c>
      <c r="D12" s="311">
        <v>0</v>
      </c>
      <c r="E12" s="311">
        <v>0</v>
      </c>
      <c r="F12" s="311">
        <v>0</v>
      </c>
      <c r="G12" s="311">
        <v>4</v>
      </c>
      <c r="H12" s="311">
        <v>57</v>
      </c>
      <c r="I12" s="311">
        <v>9</v>
      </c>
      <c r="J12" s="311">
        <v>12</v>
      </c>
      <c r="K12" s="312">
        <v>18</v>
      </c>
      <c r="L12" s="312">
        <v>27</v>
      </c>
      <c r="M12" s="435">
        <v>6</v>
      </c>
      <c r="N12" s="435">
        <v>2</v>
      </c>
      <c r="O12" s="435">
        <f t="shared" si="9"/>
        <v>8</v>
      </c>
      <c r="P12" s="435">
        <v>17</v>
      </c>
      <c r="Q12" s="435">
        <v>15</v>
      </c>
      <c r="R12" s="435">
        <f>SUM(P12:Q12)</f>
        <v>32</v>
      </c>
      <c r="S12" s="435">
        <v>6</v>
      </c>
      <c r="T12" s="435">
        <v>5</v>
      </c>
      <c r="U12" s="435">
        <f t="shared" si="10"/>
        <v>11</v>
      </c>
      <c r="V12" s="435">
        <v>16</v>
      </c>
      <c r="W12" s="435">
        <v>13</v>
      </c>
      <c r="X12" s="435">
        <f t="shared" si="0"/>
        <v>29</v>
      </c>
      <c r="Y12" s="435">
        <v>18</v>
      </c>
      <c r="Z12" s="435">
        <v>5</v>
      </c>
      <c r="AA12" s="435">
        <f t="shared" si="1"/>
        <v>23</v>
      </c>
      <c r="AB12" s="435">
        <v>17</v>
      </c>
      <c r="AC12" s="435">
        <v>4</v>
      </c>
      <c r="AD12" s="435">
        <f t="shared" si="2"/>
        <v>21</v>
      </c>
      <c r="AE12" s="435">
        <v>19</v>
      </c>
      <c r="AF12" s="435">
        <v>12</v>
      </c>
      <c r="AG12" s="435">
        <f t="shared" si="3"/>
        <v>31</v>
      </c>
      <c r="AH12" s="435">
        <v>19</v>
      </c>
      <c r="AI12" s="435">
        <v>11</v>
      </c>
      <c r="AJ12" s="435">
        <f t="shared" si="4"/>
        <v>30</v>
      </c>
      <c r="AK12" s="1880">
        <v>0</v>
      </c>
      <c r="AL12" s="1880">
        <v>2</v>
      </c>
      <c r="AM12" s="1880">
        <f t="shared" si="7"/>
        <v>2</v>
      </c>
      <c r="AN12" s="1880">
        <v>0</v>
      </c>
      <c r="AO12" s="1880">
        <v>2</v>
      </c>
      <c r="AP12" s="1880">
        <f t="shared" si="8"/>
        <v>2</v>
      </c>
      <c r="AQ12" s="1881">
        <v>0</v>
      </c>
      <c r="AR12" s="1878">
        <v>0</v>
      </c>
      <c r="AS12" s="1878">
        <f t="shared" si="5"/>
        <v>0</v>
      </c>
      <c r="AT12" s="1878">
        <v>0</v>
      </c>
      <c r="AU12" s="1878">
        <v>0</v>
      </c>
      <c r="AV12" s="1878">
        <f t="shared" si="6"/>
        <v>0</v>
      </c>
    </row>
    <row r="13" spans="1:48" ht="15" customHeight="1" x14ac:dyDescent="0.25">
      <c r="A13" s="2778"/>
      <c r="B13" s="638" t="s">
        <v>244</v>
      </c>
      <c r="C13" s="2761"/>
      <c r="D13" s="2762"/>
      <c r="E13" s="2762"/>
      <c r="F13" s="2762"/>
      <c r="G13" s="2762"/>
      <c r="H13" s="2762"/>
      <c r="I13" s="2762"/>
      <c r="J13" s="2762"/>
      <c r="K13" s="2762"/>
      <c r="L13" s="2762"/>
      <c r="M13" s="2762"/>
      <c r="N13" s="2762"/>
      <c r="O13" s="2762"/>
      <c r="P13" s="2762"/>
      <c r="Q13" s="2762"/>
      <c r="R13" s="2762"/>
      <c r="S13" s="2762"/>
      <c r="T13" s="2762"/>
      <c r="U13" s="2762"/>
      <c r="V13" s="2762"/>
      <c r="W13" s="2762"/>
      <c r="X13" s="2763"/>
      <c r="Y13" s="435">
        <v>6</v>
      </c>
      <c r="Z13" s="435">
        <v>7</v>
      </c>
      <c r="AA13" s="435">
        <f t="shared" si="1"/>
        <v>13</v>
      </c>
      <c r="AB13" s="435">
        <v>22</v>
      </c>
      <c r="AC13" s="435">
        <v>19</v>
      </c>
      <c r="AD13" s="435">
        <f t="shared" si="2"/>
        <v>41</v>
      </c>
      <c r="AE13" s="435">
        <v>14</v>
      </c>
      <c r="AF13" s="435">
        <v>3</v>
      </c>
      <c r="AG13" s="435">
        <f t="shared" si="3"/>
        <v>17</v>
      </c>
      <c r="AH13" s="435">
        <v>14</v>
      </c>
      <c r="AI13" s="435">
        <v>3</v>
      </c>
      <c r="AJ13" s="435">
        <f t="shared" si="4"/>
        <v>17</v>
      </c>
      <c r="AK13" s="1880">
        <v>1</v>
      </c>
      <c r="AL13" s="1880">
        <v>1</v>
      </c>
      <c r="AM13" s="1880">
        <f t="shared" si="7"/>
        <v>2</v>
      </c>
      <c r="AN13" s="1880">
        <v>1</v>
      </c>
      <c r="AO13" s="1880">
        <v>1</v>
      </c>
      <c r="AP13" s="1880">
        <f t="shared" si="8"/>
        <v>2</v>
      </c>
      <c r="AQ13" s="1881">
        <v>0</v>
      </c>
      <c r="AR13" s="1878">
        <v>0</v>
      </c>
      <c r="AS13" s="1878">
        <f t="shared" si="5"/>
        <v>0</v>
      </c>
      <c r="AT13" s="1878">
        <v>0</v>
      </c>
      <c r="AU13" s="1878">
        <v>0</v>
      </c>
      <c r="AV13" s="1878">
        <f t="shared" si="6"/>
        <v>0</v>
      </c>
    </row>
    <row r="14" spans="1:48" ht="15" customHeight="1" x14ac:dyDescent="0.2">
      <c r="A14" s="2786" t="s">
        <v>76</v>
      </c>
      <c r="B14" s="2786"/>
      <c r="C14" s="596">
        <f t="shared" ref="C14:N14" si="11">SUM(C5:C12)</f>
        <v>76</v>
      </c>
      <c r="D14" s="596">
        <f t="shared" si="11"/>
        <v>73</v>
      </c>
      <c r="E14" s="596">
        <f t="shared" si="11"/>
        <v>46</v>
      </c>
      <c r="F14" s="596">
        <f t="shared" si="11"/>
        <v>113</v>
      </c>
      <c r="G14" s="596">
        <f t="shared" si="11"/>
        <v>61</v>
      </c>
      <c r="H14" s="596">
        <f t="shared" si="11"/>
        <v>145</v>
      </c>
      <c r="I14" s="596">
        <f t="shared" si="11"/>
        <v>51</v>
      </c>
      <c r="J14" s="596">
        <f t="shared" si="11"/>
        <v>172</v>
      </c>
      <c r="K14" s="596">
        <f t="shared" si="11"/>
        <v>122</v>
      </c>
      <c r="L14" s="596">
        <f t="shared" si="11"/>
        <v>260</v>
      </c>
      <c r="M14" s="596">
        <f t="shared" si="11"/>
        <v>49</v>
      </c>
      <c r="N14" s="596">
        <f t="shared" si="11"/>
        <v>34</v>
      </c>
      <c r="O14" s="596">
        <f t="shared" si="9"/>
        <v>83</v>
      </c>
      <c r="P14" s="596">
        <f>SUM(P5:P12)</f>
        <v>159</v>
      </c>
      <c r="Q14" s="596">
        <f>SUM(Q5:Q12)</f>
        <v>89</v>
      </c>
      <c r="R14" s="596">
        <f>SUM(R5:R12)</f>
        <v>248</v>
      </c>
      <c r="S14" s="596">
        <f>SUM(S5:S12)</f>
        <v>76</v>
      </c>
      <c r="T14" s="596">
        <f>SUM(T5:T12)</f>
        <v>49</v>
      </c>
      <c r="U14" s="596">
        <f t="shared" si="10"/>
        <v>125</v>
      </c>
      <c r="V14" s="596">
        <f>SUM(V5:V12)</f>
        <v>126</v>
      </c>
      <c r="W14" s="596">
        <f>SUM(W5:W12)</f>
        <v>71</v>
      </c>
      <c r="X14" s="596">
        <f>SUM(X5:X12)</f>
        <v>197</v>
      </c>
      <c r="Y14" s="596">
        <f t="shared" ref="Y14:AC14" si="12">SUM(Y5:Y13)</f>
        <v>75</v>
      </c>
      <c r="Z14" s="596">
        <f t="shared" si="12"/>
        <v>51</v>
      </c>
      <c r="AA14" s="596">
        <f t="shared" si="12"/>
        <v>126</v>
      </c>
      <c r="AB14" s="596">
        <f t="shared" si="12"/>
        <v>194</v>
      </c>
      <c r="AC14" s="596">
        <f t="shared" si="12"/>
        <v>114</v>
      </c>
      <c r="AD14" s="596">
        <f>SUM(AD5:AD13)</f>
        <v>308</v>
      </c>
      <c r="AE14" s="596">
        <f t="shared" ref="AE14:AI14" si="13">SUM(AE5:AE13)</f>
        <v>127</v>
      </c>
      <c r="AF14" s="596">
        <f t="shared" si="13"/>
        <v>67</v>
      </c>
      <c r="AG14" s="596">
        <f t="shared" si="13"/>
        <v>194</v>
      </c>
      <c r="AH14" s="596">
        <f t="shared" si="13"/>
        <v>124</v>
      </c>
      <c r="AI14" s="596">
        <f t="shared" si="13"/>
        <v>65</v>
      </c>
      <c r="AJ14" s="596">
        <f t="shared" ref="AJ14:AP14" si="14">SUM(AJ5:AJ13)</f>
        <v>189</v>
      </c>
      <c r="AK14" s="596">
        <f t="shared" si="14"/>
        <v>26</v>
      </c>
      <c r="AL14" s="596">
        <f t="shared" si="14"/>
        <v>18</v>
      </c>
      <c r="AM14" s="596">
        <f t="shared" si="14"/>
        <v>44</v>
      </c>
      <c r="AN14" s="596">
        <f t="shared" si="14"/>
        <v>26</v>
      </c>
      <c r="AO14" s="596">
        <f t="shared" si="14"/>
        <v>18</v>
      </c>
      <c r="AP14" s="596">
        <f t="shared" si="14"/>
        <v>44</v>
      </c>
      <c r="AQ14" s="1884">
        <f t="shared" ref="AQ14:AU14" si="15">SUM(AQ5:AQ13)</f>
        <v>0</v>
      </c>
      <c r="AR14" s="1879">
        <f t="shared" si="15"/>
        <v>0</v>
      </c>
      <c r="AS14" s="1879">
        <f t="shared" si="15"/>
        <v>0</v>
      </c>
      <c r="AT14" s="1879">
        <f t="shared" si="15"/>
        <v>0</v>
      </c>
      <c r="AU14" s="1879">
        <f t="shared" si="15"/>
        <v>0</v>
      </c>
      <c r="AV14" s="1879">
        <f>SUM(AV5:AV13)</f>
        <v>0</v>
      </c>
    </row>
    <row r="15" spans="1:48" s="1136" customFormat="1" ht="15.75" customHeight="1" x14ac:dyDescent="0.2">
      <c r="A15" s="460" t="s">
        <v>3428</v>
      </c>
      <c r="H15" s="1137"/>
      <c r="I15" s="1138"/>
    </row>
    <row r="16" spans="1:48" s="1136" customFormat="1" ht="12" customHeight="1" x14ac:dyDescent="0.15">
      <c r="A16" s="234" t="s">
        <v>48</v>
      </c>
      <c r="H16" s="1137"/>
      <c r="I16" s="1138"/>
    </row>
    <row r="17" spans="1:42" ht="15.75" customHeight="1" x14ac:dyDescent="0.25">
      <c r="A17" s="2764" t="s">
        <v>14</v>
      </c>
      <c r="B17" s="2764" t="s">
        <v>11</v>
      </c>
      <c r="C17" s="2764">
        <v>2014</v>
      </c>
      <c r="D17" s="2765"/>
      <c r="E17" s="2764">
        <v>2015</v>
      </c>
      <c r="F17" s="2765"/>
      <c r="G17" s="2759" t="s">
        <v>824</v>
      </c>
      <c r="H17" s="2759"/>
      <c r="I17" s="2759"/>
      <c r="J17" s="2759" t="s">
        <v>825</v>
      </c>
      <c r="K17" s="2759"/>
      <c r="L17" s="2759"/>
      <c r="M17" s="2759" t="s">
        <v>1617</v>
      </c>
      <c r="N17" s="2759"/>
      <c r="O17" s="2759"/>
      <c r="P17" s="2759" t="s">
        <v>1618</v>
      </c>
      <c r="Q17" s="2759"/>
      <c r="R17" s="2759"/>
      <c r="S17" s="2759" t="s">
        <v>1965</v>
      </c>
      <c r="T17" s="2759"/>
      <c r="U17" s="2759"/>
      <c r="V17" s="2759" t="s">
        <v>1966</v>
      </c>
      <c r="W17" s="2759"/>
      <c r="X17" s="2759"/>
      <c r="Y17" s="2759" t="s">
        <v>2725</v>
      </c>
      <c r="Z17" s="2759"/>
      <c r="AA17" s="2759"/>
      <c r="AB17" s="2759" t="s">
        <v>2726</v>
      </c>
      <c r="AC17" s="2759"/>
      <c r="AD17" s="2759"/>
      <c r="AE17" s="2759" t="s">
        <v>3280</v>
      </c>
      <c r="AF17" s="2759"/>
      <c r="AG17" s="2759"/>
      <c r="AH17" s="2759" t="s">
        <v>3281</v>
      </c>
      <c r="AI17" s="2759"/>
      <c r="AJ17" s="2759"/>
      <c r="AK17" s="2758" t="s">
        <v>3731</v>
      </c>
      <c r="AL17" s="2758"/>
      <c r="AM17" s="2758"/>
      <c r="AN17" s="2758" t="s">
        <v>3732</v>
      </c>
      <c r="AO17" s="2758"/>
      <c r="AP17" s="2758"/>
    </row>
    <row r="18" spans="1:42" ht="13.5" customHeight="1" x14ac:dyDescent="0.2">
      <c r="A18" s="2785"/>
      <c r="B18" s="2785"/>
      <c r="C18" s="593" t="s">
        <v>24</v>
      </c>
      <c r="D18" s="593" t="s">
        <v>25</v>
      </c>
      <c r="E18" s="593" t="s">
        <v>24</v>
      </c>
      <c r="F18" s="593" t="s">
        <v>25</v>
      </c>
      <c r="G18" s="593" t="s">
        <v>31</v>
      </c>
      <c r="H18" s="593" t="s">
        <v>32</v>
      </c>
      <c r="I18" s="594" t="s">
        <v>8</v>
      </c>
      <c r="J18" s="593" t="s">
        <v>31</v>
      </c>
      <c r="K18" s="593" t="s">
        <v>32</v>
      </c>
      <c r="L18" s="594" t="s">
        <v>8</v>
      </c>
      <c r="M18" s="593" t="s">
        <v>31</v>
      </c>
      <c r="N18" s="593" t="s">
        <v>32</v>
      </c>
      <c r="O18" s="595" t="s">
        <v>8</v>
      </c>
      <c r="P18" s="593" t="s">
        <v>31</v>
      </c>
      <c r="Q18" s="593" t="s">
        <v>32</v>
      </c>
      <c r="R18" s="595" t="s">
        <v>8</v>
      </c>
      <c r="S18" s="593" t="s">
        <v>31</v>
      </c>
      <c r="T18" s="593" t="s">
        <v>32</v>
      </c>
      <c r="U18" s="595" t="s">
        <v>8</v>
      </c>
      <c r="V18" s="593" t="s">
        <v>31</v>
      </c>
      <c r="W18" s="593" t="s">
        <v>32</v>
      </c>
      <c r="X18" s="595" t="s">
        <v>8</v>
      </c>
      <c r="Y18" s="593" t="s">
        <v>31</v>
      </c>
      <c r="Z18" s="593" t="s">
        <v>32</v>
      </c>
      <c r="AA18" s="595" t="s">
        <v>8</v>
      </c>
      <c r="AB18" s="593" t="s">
        <v>31</v>
      </c>
      <c r="AC18" s="593" t="s">
        <v>32</v>
      </c>
      <c r="AD18" s="595" t="s">
        <v>8</v>
      </c>
      <c r="AE18" s="1072" t="s">
        <v>31</v>
      </c>
      <c r="AF18" s="1072" t="s">
        <v>32</v>
      </c>
      <c r="AG18" s="1073" t="s">
        <v>8</v>
      </c>
      <c r="AH18" s="1072" t="s">
        <v>31</v>
      </c>
      <c r="AI18" s="1072" t="s">
        <v>32</v>
      </c>
      <c r="AJ18" s="1073" t="s">
        <v>8</v>
      </c>
      <c r="AK18" s="1876" t="s">
        <v>31</v>
      </c>
      <c r="AL18" s="1876" t="s">
        <v>32</v>
      </c>
      <c r="AM18" s="1877" t="s">
        <v>8</v>
      </c>
      <c r="AN18" s="1876" t="s">
        <v>31</v>
      </c>
      <c r="AO18" s="1876" t="s">
        <v>32</v>
      </c>
      <c r="AP18" s="1877" t="s">
        <v>8</v>
      </c>
    </row>
    <row r="19" spans="1:42" ht="15" customHeight="1" x14ac:dyDescent="0.25">
      <c r="A19" s="2776" t="s">
        <v>1205</v>
      </c>
      <c r="B19" s="638" t="str">
        <f>B5</f>
        <v>Ingeniería en Recursos Hídricos</v>
      </c>
      <c r="C19" s="311">
        <v>17</v>
      </c>
      <c r="D19" s="311">
        <v>17</v>
      </c>
      <c r="E19" s="312">
        <v>5</v>
      </c>
      <c r="F19" s="312">
        <v>22</v>
      </c>
      <c r="G19" s="435">
        <v>0</v>
      </c>
      <c r="H19" s="435">
        <v>1</v>
      </c>
      <c r="I19" s="435">
        <f>SUM(G19:H19)</f>
        <v>1</v>
      </c>
      <c r="J19" s="435">
        <v>1</v>
      </c>
      <c r="K19" s="435">
        <v>2</v>
      </c>
      <c r="L19" s="435">
        <f>SUM(J19:K19)</f>
        <v>3</v>
      </c>
      <c r="M19" s="435">
        <v>0</v>
      </c>
      <c r="N19" s="435">
        <v>0</v>
      </c>
      <c r="O19" s="435">
        <f>SUM(M19:N19)</f>
        <v>0</v>
      </c>
      <c r="P19" s="435">
        <v>0</v>
      </c>
      <c r="Q19" s="435">
        <v>0</v>
      </c>
      <c r="R19" s="435">
        <f>SUM(P19:Q19)</f>
        <v>0</v>
      </c>
      <c r="S19" s="435">
        <v>0</v>
      </c>
      <c r="T19" s="435">
        <v>0</v>
      </c>
      <c r="U19" s="435">
        <f>SUM(S19:T19)</f>
        <v>0</v>
      </c>
      <c r="V19" s="435">
        <v>0</v>
      </c>
      <c r="W19" s="435">
        <v>0</v>
      </c>
      <c r="X19" s="435">
        <f>SUM(V19:W19)</f>
        <v>0</v>
      </c>
      <c r="Y19" s="435">
        <v>2</v>
      </c>
      <c r="Z19" s="435">
        <v>0</v>
      </c>
      <c r="AA19" s="435">
        <f>SUM(Y19:Z19)</f>
        <v>2</v>
      </c>
      <c r="AB19" s="435">
        <v>2</v>
      </c>
      <c r="AC19" s="435">
        <v>0</v>
      </c>
      <c r="AD19" s="435">
        <f>SUM(AB19:AC19)</f>
        <v>2</v>
      </c>
      <c r="AE19" s="1880">
        <v>2</v>
      </c>
      <c r="AF19" s="312">
        <v>0</v>
      </c>
      <c r="AG19" s="312">
        <f>SUM(AE19:AF19)</f>
        <v>2</v>
      </c>
      <c r="AH19" s="1880">
        <v>2</v>
      </c>
      <c r="AI19" s="312">
        <v>0</v>
      </c>
      <c r="AJ19" s="312">
        <f>SUM(AH19:AI19)</f>
        <v>2</v>
      </c>
      <c r="AK19" s="1878">
        <v>3</v>
      </c>
      <c r="AL19" s="1878">
        <v>0</v>
      </c>
      <c r="AM19" s="1878">
        <f>SUM(AK19:AL19)</f>
        <v>3</v>
      </c>
      <c r="AN19" s="1878">
        <v>3</v>
      </c>
      <c r="AO19" s="1878">
        <v>0</v>
      </c>
      <c r="AP19" s="1878">
        <f>SUM(AN19:AO19)</f>
        <v>3</v>
      </c>
    </row>
    <row r="20" spans="1:42" ht="15" customHeight="1" x14ac:dyDescent="0.25">
      <c r="A20" s="2777"/>
      <c r="B20" s="638" t="str">
        <f t="shared" ref="B20:B27" si="16">B6</f>
        <v>Ingeniería en Computación y Telecomunicaciones</v>
      </c>
      <c r="C20" s="2761"/>
      <c r="D20" s="2762"/>
      <c r="E20" s="2762"/>
      <c r="F20" s="2762"/>
      <c r="G20" s="2762"/>
      <c r="H20" s="2762"/>
      <c r="I20" s="2762"/>
      <c r="J20" s="2762"/>
      <c r="K20" s="2762"/>
      <c r="L20" s="2763"/>
      <c r="M20" s="435">
        <v>0</v>
      </c>
      <c r="N20" s="435">
        <v>0</v>
      </c>
      <c r="O20" s="435">
        <v>0</v>
      </c>
      <c r="P20" s="435">
        <v>0</v>
      </c>
      <c r="Q20" s="435">
        <v>0</v>
      </c>
      <c r="R20" s="435">
        <v>0</v>
      </c>
      <c r="S20" s="435">
        <v>0</v>
      </c>
      <c r="T20" s="435">
        <v>0</v>
      </c>
      <c r="U20" s="435">
        <v>0</v>
      </c>
      <c r="V20" s="435">
        <v>0</v>
      </c>
      <c r="W20" s="435">
        <v>0</v>
      </c>
      <c r="X20" s="435">
        <f t="shared" ref="X20:X27" si="17">SUM(V20:W20)</f>
        <v>0</v>
      </c>
      <c r="Y20" s="435">
        <v>0</v>
      </c>
      <c r="Z20" s="435">
        <v>0</v>
      </c>
      <c r="AA20" s="435">
        <f t="shared" ref="AA20:AA27" si="18">SUM(Y20:Z20)</f>
        <v>0</v>
      </c>
      <c r="AB20" s="435">
        <v>0</v>
      </c>
      <c r="AC20" s="435">
        <v>0</v>
      </c>
      <c r="AD20" s="435">
        <f t="shared" ref="AD20:AD27" si="19">SUM(AB20:AC20)</f>
        <v>0</v>
      </c>
      <c r="AE20" s="312">
        <v>0</v>
      </c>
      <c r="AF20" s="312">
        <v>0</v>
      </c>
      <c r="AG20" s="312">
        <f t="shared" ref="AG20:AG21" si="20">SUM(AE20:AF20)</f>
        <v>0</v>
      </c>
      <c r="AH20" s="312">
        <v>0</v>
      </c>
      <c r="AI20" s="312">
        <v>0</v>
      </c>
      <c r="AJ20" s="312">
        <f t="shared" ref="AJ20:AJ21" si="21">SUM(AH20:AI20)</f>
        <v>0</v>
      </c>
      <c r="AK20" s="1878">
        <v>1</v>
      </c>
      <c r="AL20" s="1878">
        <v>0</v>
      </c>
      <c r="AM20" s="1878">
        <f t="shared" ref="AM20:AM27" si="22">SUM(AK20:AL20)</f>
        <v>1</v>
      </c>
      <c r="AN20" s="1878">
        <v>1</v>
      </c>
      <c r="AO20" s="1878">
        <v>0</v>
      </c>
      <c r="AP20" s="1878">
        <f t="shared" ref="AP20:AP27" si="23">SUM(AN20:AO20)</f>
        <v>1</v>
      </c>
    </row>
    <row r="21" spans="1:42" ht="15" customHeight="1" x14ac:dyDescent="0.25">
      <c r="A21" s="2778"/>
      <c r="B21" s="638" t="str">
        <f t="shared" si="16"/>
        <v>Ingeniería en Sistemas Mecatrónicos Industriales</v>
      </c>
      <c r="C21" s="2761"/>
      <c r="D21" s="2762"/>
      <c r="E21" s="2762"/>
      <c r="F21" s="2762"/>
      <c r="G21" s="2762"/>
      <c r="H21" s="2762"/>
      <c r="I21" s="2762"/>
      <c r="J21" s="2762"/>
      <c r="K21" s="2762"/>
      <c r="L21" s="2762"/>
      <c r="M21" s="2762"/>
      <c r="N21" s="2762"/>
      <c r="O21" s="2762"/>
      <c r="P21" s="2762"/>
      <c r="Q21" s="2762"/>
      <c r="R21" s="2763"/>
      <c r="S21" s="435">
        <v>0</v>
      </c>
      <c r="T21" s="435">
        <v>0</v>
      </c>
      <c r="U21" s="435">
        <v>0</v>
      </c>
      <c r="V21" s="435">
        <v>0</v>
      </c>
      <c r="W21" s="435">
        <v>0</v>
      </c>
      <c r="X21" s="435">
        <f t="shared" si="17"/>
        <v>0</v>
      </c>
      <c r="Y21" s="435">
        <v>0</v>
      </c>
      <c r="Z21" s="435">
        <v>0</v>
      </c>
      <c r="AA21" s="435">
        <f t="shared" si="18"/>
        <v>0</v>
      </c>
      <c r="AB21" s="435">
        <v>0</v>
      </c>
      <c r="AC21" s="435">
        <v>0</v>
      </c>
      <c r="AD21" s="435">
        <f t="shared" si="19"/>
        <v>0</v>
      </c>
      <c r="AE21" s="312">
        <v>0</v>
      </c>
      <c r="AF21" s="312">
        <v>0</v>
      </c>
      <c r="AG21" s="312">
        <f t="shared" si="20"/>
        <v>0</v>
      </c>
      <c r="AH21" s="312">
        <v>0</v>
      </c>
      <c r="AI21" s="312">
        <v>0</v>
      </c>
      <c r="AJ21" s="312">
        <f t="shared" si="21"/>
        <v>0</v>
      </c>
      <c r="AK21" s="1878">
        <v>0</v>
      </c>
      <c r="AL21" s="1878">
        <v>1</v>
      </c>
      <c r="AM21" s="1878">
        <f t="shared" si="22"/>
        <v>1</v>
      </c>
      <c r="AN21" s="1878">
        <v>0</v>
      </c>
      <c r="AO21" s="1878">
        <v>1</v>
      </c>
      <c r="AP21" s="1878">
        <f t="shared" si="23"/>
        <v>1</v>
      </c>
    </row>
    <row r="22" spans="1:42" ht="14.25" customHeight="1" x14ac:dyDescent="0.25">
      <c r="A22" s="2776" t="s">
        <v>1206</v>
      </c>
      <c r="B22" s="638" t="str">
        <f t="shared" si="16"/>
        <v>Biología Ambiental</v>
      </c>
      <c r="C22" s="311">
        <v>6</v>
      </c>
      <c r="D22" s="311">
        <v>5</v>
      </c>
      <c r="E22" s="312">
        <v>2</v>
      </c>
      <c r="F22" s="312">
        <v>8</v>
      </c>
      <c r="G22" s="435">
        <v>1</v>
      </c>
      <c r="H22" s="435">
        <v>3</v>
      </c>
      <c r="I22" s="435">
        <f>SUM(G22:H22)</f>
        <v>4</v>
      </c>
      <c r="J22" s="435">
        <v>1</v>
      </c>
      <c r="K22" s="435">
        <v>3</v>
      </c>
      <c r="L22" s="435">
        <f>SUM(J22:K22)</f>
        <v>4</v>
      </c>
      <c r="M22" s="435">
        <v>0</v>
      </c>
      <c r="N22" s="435">
        <v>0</v>
      </c>
      <c r="O22" s="435">
        <f>SUM(M22:N22)</f>
        <v>0</v>
      </c>
      <c r="P22" s="435">
        <v>0</v>
      </c>
      <c r="Q22" s="435">
        <v>0</v>
      </c>
      <c r="R22" s="435">
        <f>SUM(P22:Q22)</f>
        <v>0</v>
      </c>
      <c r="S22" s="435">
        <v>3</v>
      </c>
      <c r="T22" s="435">
        <v>3</v>
      </c>
      <c r="U22" s="435">
        <f>SUM(S22:T22)</f>
        <v>6</v>
      </c>
      <c r="V22" s="435">
        <v>3</v>
      </c>
      <c r="W22" s="435">
        <v>2</v>
      </c>
      <c r="X22" s="435">
        <f t="shared" si="17"/>
        <v>5</v>
      </c>
      <c r="Y22" s="435">
        <v>11</v>
      </c>
      <c r="Z22" s="435">
        <v>3</v>
      </c>
      <c r="AA22" s="435">
        <f t="shared" si="18"/>
        <v>14</v>
      </c>
      <c r="AB22" s="435">
        <v>10</v>
      </c>
      <c r="AC22" s="435">
        <v>3</v>
      </c>
      <c r="AD22" s="435">
        <f t="shared" si="19"/>
        <v>13</v>
      </c>
      <c r="AE22" s="1880">
        <v>10</v>
      </c>
      <c r="AF22" s="1880">
        <v>4</v>
      </c>
      <c r="AG22" s="312">
        <f>SUM(AE22:AF22)</f>
        <v>14</v>
      </c>
      <c r="AH22" s="1880">
        <v>10</v>
      </c>
      <c r="AI22" s="1880">
        <v>4</v>
      </c>
      <c r="AJ22" s="312">
        <f>SUM(AH22:AI22)</f>
        <v>14</v>
      </c>
      <c r="AK22" s="1878">
        <v>9</v>
      </c>
      <c r="AL22" s="1878">
        <v>1</v>
      </c>
      <c r="AM22" s="1878">
        <f t="shared" si="22"/>
        <v>10</v>
      </c>
      <c r="AN22" s="1878">
        <v>9</v>
      </c>
      <c r="AO22" s="1878">
        <v>1</v>
      </c>
      <c r="AP22" s="1878">
        <f t="shared" si="23"/>
        <v>10</v>
      </c>
    </row>
    <row r="23" spans="1:42" ht="14.25" customHeight="1" x14ac:dyDescent="0.25">
      <c r="A23" s="2777"/>
      <c r="B23" s="638" t="str">
        <f t="shared" si="16"/>
        <v>Psicología Ambiental</v>
      </c>
      <c r="C23" s="311">
        <v>0</v>
      </c>
      <c r="D23" s="311">
        <v>0</v>
      </c>
      <c r="E23" s="312">
        <v>0</v>
      </c>
      <c r="F23" s="312">
        <v>0</v>
      </c>
      <c r="G23" s="435">
        <v>0</v>
      </c>
      <c r="H23" s="435">
        <v>0</v>
      </c>
      <c r="I23" s="435">
        <v>0</v>
      </c>
      <c r="J23" s="435">
        <v>0</v>
      </c>
      <c r="K23" s="435">
        <v>0</v>
      </c>
      <c r="L23" s="435">
        <v>0</v>
      </c>
      <c r="M23" s="435">
        <v>0</v>
      </c>
      <c r="N23" s="435">
        <v>0</v>
      </c>
      <c r="O23" s="435">
        <v>0</v>
      </c>
      <c r="P23" s="435">
        <v>0</v>
      </c>
      <c r="Q23" s="435">
        <v>0</v>
      </c>
      <c r="R23" s="435">
        <v>0</v>
      </c>
      <c r="S23" s="435">
        <v>0</v>
      </c>
      <c r="T23" s="435">
        <v>0</v>
      </c>
      <c r="U23" s="435">
        <v>0</v>
      </c>
      <c r="V23" s="435">
        <v>0</v>
      </c>
      <c r="W23" s="435">
        <v>0</v>
      </c>
      <c r="X23" s="435">
        <f t="shared" si="17"/>
        <v>0</v>
      </c>
      <c r="Y23" s="435">
        <v>0</v>
      </c>
      <c r="Z23" s="435">
        <v>0</v>
      </c>
      <c r="AA23" s="435">
        <f t="shared" si="18"/>
        <v>0</v>
      </c>
      <c r="AB23" s="435">
        <v>0</v>
      </c>
      <c r="AC23" s="435">
        <v>0</v>
      </c>
      <c r="AD23" s="435">
        <f t="shared" si="19"/>
        <v>0</v>
      </c>
      <c r="AE23" s="312">
        <v>0</v>
      </c>
      <c r="AF23" s="312">
        <v>0</v>
      </c>
      <c r="AG23" s="312">
        <f t="shared" ref="AG23:AG24" si="24">SUM(AE23:AF23)</f>
        <v>0</v>
      </c>
      <c r="AH23" s="312">
        <v>0</v>
      </c>
      <c r="AI23" s="312">
        <v>0</v>
      </c>
      <c r="AJ23" s="312">
        <f t="shared" ref="AJ23:AJ24" si="25">SUM(AH23:AI23)</f>
        <v>0</v>
      </c>
      <c r="AK23" s="1878">
        <v>9</v>
      </c>
      <c r="AL23" s="1878">
        <v>2</v>
      </c>
      <c r="AM23" s="1878">
        <f t="shared" si="22"/>
        <v>11</v>
      </c>
      <c r="AN23" s="1878">
        <v>9</v>
      </c>
      <c r="AO23" s="1878">
        <v>2</v>
      </c>
      <c r="AP23" s="1878">
        <f t="shared" si="23"/>
        <v>11</v>
      </c>
    </row>
    <row r="24" spans="1:42" ht="14.25" customHeight="1" x14ac:dyDescent="0.25">
      <c r="A24" s="2778"/>
      <c r="B24" s="638" t="str">
        <f t="shared" si="16"/>
        <v>Ciencia y Tecnología de los Alimentos</v>
      </c>
      <c r="C24" s="2761"/>
      <c r="D24" s="2762"/>
      <c r="E24" s="2762"/>
      <c r="F24" s="2762"/>
      <c r="G24" s="2762"/>
      <c r="H24" s="2762"/>
      <c r="I24" s="2762"/>
      <c r="J24" s="2762"/>
      <c r="K24" s="2762"/>
      <c r="L24" s="2762"/>
      <c r="M24" s="2762"/>
      <c r="N24" s="2762"/>
      <c r="O24" s="2762"/>
      <c r="P24" s="2762"/>
      <c r="Q24" s="2762"/>
      <c r="R24" s="2763"/>
      <c r="S24" s="435">
        <v>0</v>
      </c>
      <c r="T24" s="435">
        <v>0</v>
      </c>
      <c r="U24" s="435">
        <v>0</v>
      </c>
      <c r="V24" s="435">
        <v>0</v>
      </c>
      <c r="W24" s="435">
        <v>0</v>
      </c>
      <c r="X24" s="435">
        <f t="shared" si="17"/>
        <v>0</v>
      </c>
      <c r="Y24" s="435">
        <v>0</v>
      </c>
      <c r="Z24" s="435">
        <v>0</v>
      </c>
      <c r="AA24" s="435">
        <f t="shared" si="18"/>
        <v>0</v>
      </c>
      <c r="AB24" s="435">
        <v>0</v>
      </c>
      <c r="AC24" s="435">
        <v>0</v>
      </c>
      <c r="AD24" s="435">
        <f t="shared" si="19"/>
        <v>0</v>
      </c>
      <c r="AE24" s="312">
        <v>0</v>
      </c>
      <c r="AF24" s="312">
        <v>0</v>
      </c>
      <c r="AG24" s="312">
        <f t="shared" si="24"/>
        <v>0</v>
      </c>
      <c r="AH24" s="312">
        <v>0</v>
      </c>
      <c r="AI24" s="312">
        <v>0</v>
      </c>
      <c r="AJ24" s="312">
        <f t="shared" si="25"/>
        <v>0</v>
      </c>
      <c r="AK24" s="1878">
        <v>5</v>
      </c>
      <c r="AL24" s="1878">
        <v>0</v>
      </c>
      <c r="AM24" s="1878">
        <f t="shared" si="22"/>
        <v>5</v>
      </c>
      <c r="AN24" s="1878">
        <v>4</v>
      </c>
      <c r="AO24" s="1878">
        <v>0</v>
      </c>
      <c r="AP24" s="1878">
        <f t="shared" si="23"/>
        <v>4</v>
      </c>
    </row>
    <row r="25" spans="1:42" ht="15" customHeight="1" x14ac:dyDescent="0.25">
      <c r="A25" s="2776" t="s">
        <v>1207</v>
      </c>
      <c r="B25" s="638" t="str">
        <f t="shared" si="16"/>
        <v>Políticas Públicas</v>
      </c>
      <c r="C25" s="311">
        <v>30</v>
      </c>
      <c r="D25" s="311">
        <v>30</v>
      </c>
      <c r="E25" s="312">
        <v>6</v>
      </c>
      <c r="F25" s="312">
        <v>36</v>
      </c>
      <c r="G25" s="435">
        <v>6</v>
      </c>
      <c r="H25" s="435">
        <v>1</v>
      </c>
      <c r="I25" s="435">
        <f>SUM(G25:H25)</f>
        <v>7</v>
      </c>
      <c r="J25" s="435">
        <v>9</v>
      </c>
      <c r="K25" s="435">
        <v>3</v>
      </c>
      <c r="L25" s="435">
        <f>SUM(J25:K25)</f>
        <v>12</v>
      </c>
      <c r="M25" s="435">
        <v>0</v>
      </c>
      <c r="N25" s="435">
        <v>0</v>
      </c>
      <c r="O25" s="435">
        <f>SUM(M25:N25)</f>
        <v>0</v>
      </c>
      <c r="P25" s="435">
        <v>0</v>
      </c>
      <c r="Q25" s="435">
        <v>0</v>
      </c>
      <c r="R25" s="435">
        <f>SUM(P25:Q25)</f>
        <v>0</v>
      </c>
      <c r="S25" s="435">
        <v>4</v>
      </c>
      <c r="T25" s="435">
        <v>0</v>
      </c>
      <c r="U25" s="435">
        <f>SUM(S25:T25)</f>
        <v>4</v>
      </c>
      <c r="V25" s="435">
        <v>4</v>
      </c>
      <c r="W25" s="435">
        <v>0</v>
      </c>
      <c r="X25" s="435">
        <f t="shared" si="17"/>
        <v>4</v>
      </c>
      <c r="Y25" s="435">
        <v>6</v>
      </c>
      <c r="Z25" s="435">
        <v>2</v>
      </c>
      <c r="AA25" s="435">
        <f t="shared" si="18"/>
        <v>8</v>
      </c>
      <c r="AB25" s="435">
        <v>6</v>
      </c>
      <c r="AC25" s="435">
        <v>2</v>
      </c>
      <c r="AD25" s="435">
        <f t="shared" si="19"/>
        <v>8</v>
      </c>
      <c r="AE25" s="1880">
        <v>4</v>
      </c>
      <c r="AF25" s="1880">
        <v>2</v>
      </c>
      <c r="AG25" s="312">
        <f>SUM(AE25:AF25)</f>
        <v>6</v>
      </c>
      <c r="AH25" s="1880">
        <v>4</v>
      </c>
      <c r="AI25" s="1880">
        <v>2</v>
      </c>
      <c r="AJ25" s="312">
        <f>SUM(AH25:AI25)</f>
        <v>6</v>
      </c>
      <c r="AK25" s="1878">
        <v>12</v>
      </c>
      <c r="AL25" s="1878">
        <v>7</v>
      </c>
      <c r="AM25" s="1878">
        <f t="shared" si="22"/>
        <v>19</v>
      </c>
      <c r="AN25" s="1878">
        <v>10</v>
      </c>
      <c r="AO25" s="1878">
        <v>6</v>
      </c>
      <c r="AP25" s="1878">
        <f t="shared" si="23"/>
        <v>16</v>
      </c>
    </row>
    <row r="26" spans="1:42" ht="15" customHeight="1" x14ac:dyDescent="0.25">
      <c r="A26" s="2777"/>
      <c r="B26" s="638" t="str">
        <f t="shared" si="16"/>
        <v>Arte y Comunicaciones Digitales</v>
      </c>
      <c r="C26" s="311">
        <v>0</v>
      </c>
      <c r="D26" s="311">
        <v>0</v>
      </c>
      <c r="E26" s="312">
        <v>0</v>
      </c>
      <c r="F26" s="312">
        <v>0</v>
      </c>
      <c r="G26" s="435">
        <v>0</v>
      </c>
      <c r="H26" s="435">
        <v>0</v>
      </c>
      <c r="I26" s="435">
        <v>0</v>
      </c>
      <c r="J26" s="435">
        <v>0</v>
      </c>
      <c r="K26" s="435">
        <v>0</v>
      </c>
      <c r="L26" s="435">
        <f>SUM(J26:K26)</f>
        <v>0</v>
      </c>
      <c r="M26" s="435">
        <v>0</v>
      </c>
      <c r="N26" s="435">
        <v>0</v>
      </c>
      <c r="O26" s="435">
        <v>0</v>
      </c>
      <c r="P26" s="435">
        <v>0</v>
      </c>
      <c r="Q26" s="435">
        <v>0</v>
      </c>
      <c r="R26" s="435">
        <f>SUM(P26:Q26)</f>
        <v>0</v>
      </c>
      <c r="S26" s="435">
        <v>6</v>
      </c>
      <c r="T26" s="435">
        <v>4</v>
      </c>
      <c r="U26" s="435">
        <v>0</v>
      </c>
      <c r="V26" s="435">
        <v>6</v>
      </c>
      <c r="W26" s="435">
        <v>4</v>
      </c>
      <c r="X26" s="435">
        <f t="shared" si="17"/>
        <v>10</v>
      </c>
      <c r="Y26" s="435">
        <v>2</v>
      </c>
      <c r="Z26" s="435">
        <v>4</v>
      </c>
      <c r="AA26" s="435">
        <f t="shared" si="18"/>
        <v>6</v>
      </c>
      <c r="AB26" s="435">
        <v>2</v>
      </c>
      <c r="AC26" s="435">
        <v>4</v>
      </c>
      <c r="AD26" s="435">
        <f t="shared" si="19"/>
        <v>6</v>
      </c>
      <c r="AE26" s="1880">
        <v>9</v>
      </c>
      <c r="AF26" s="1880">
        <v>2</v>
      </c>
      <c r="AG26" s="312">
        <f>SUM(AE26:AF26)</f>
        <v>11</v>
      </c>
      <c r="AH26" s="1880">
        <v>9</v>
      </c>
      <c r="AI26" s="1880">
        <v>2</v>
      </c>
      <c r="AJ26" s="312">
        <f>SUM(AH26:AI26)</f>
        <v>11</v>
      </c>
      <c r="AK26" s="1878">
        <v>3</v>
      </c>
      <c r="AL26" s="1878">
        <v>2</v>
      </c>
      <c r="AM26" s="1878">
        <f t="shared" si="22"/>
        <v>5</v>
      </c>
      <c r="AN26" s="1878">
        <v>3</v>
      </c>
      <c r="AO26" s="1878">
        <v>2</v>
      </c>
      <c r="AP26" s="1878">
        <f t="shared" si="23"/>
        <v>5</v>
      </c>
    </row>
    <row r="27" spans="1:42" ht="15" customHeight="1" x14ac:dyDescent="0.25">
      <c r="A27" s="2778"/>
      <c r="B27" s="638" t="str">
        <f t="shared" si="16"/>
        <v>Educación y Tecnologías Digitales</v>
      </c>
      <c r="C27" s="2761"/>
      <c r="D27" s="2762"/>
      <c r="E27" s="2762"/>
      <c r="F27" s="2762"/>
      <c r="G27" s="2762"/>
      <c r="H27" s="2762"/>
      <c r="I27" s="2762"/>
      <c r="J27" s="2762"/>
      <c r="K27" s="2762"/>
      <c r="L27" s="2762"/>
      <c r="M27" s="2762"/>
      <c r="N27" s="2762"/>
      <c r="O27" s="2762"/>
      <c r="P27" s="2762"/>
      <c r="Q27" s="2762"/>
      <c r="R27" s="2763"/>
      <c r="S27" s="435">
        <v>0</v>
      </c>
      <c r="T27" s="435">
        <v>0</v>
      </c>
      <c r="U27" s="435">
        <v>0</v>
      </c>
      <c r="V27" s="435">
        <v>0</v>
      </c>
      <c r="W27" s="435">
        <v>0</v>
      </c>
      <c r="X27" s="435">
        <f t="shared" si="17"/>
        <v>0</v>
      </c>
      <c r="Y27" s="435">
        <v>0</v>
      </c>
      <c r="Z27" s="435">
        <v>0</v>
      </c>
      <c r="AA27" s="435">
        <f t="shared" si="18"/>
        <v>0</v>
      </c>
      <c r="AB27" s="435">
        <v>0</v>
      </c>
      <c r="AC27" s="435">
        <v>0</v>
      </c>
      <c r="AD27" s="435">
        <f t="shared" si="19"/>
        <v>0</v>
      </c>
      <c r="AE27" s="312">
        <v>0</v>
      </c>
      <c r="AF27" s="312">
        <v>0</v>
      </c>
      <c r="AG27" s="312">
        <f>SUM(AE27:AF27)</f>
        <v>0</v>
      </c>
      <c r="AH27" s="312">
        <v>0</v>
      </c>
      <c r="AI27" s="312">
        <v>0</v>
      </c>
      <c r="AJ27" s="312">
        <f t="shared" ref="AJ27" si="26">SUM(AH27:AI27)</f>
        <v>0</v>
      </c>
      <c r="AK27" s="1878">
        <v>5</v>
      </c>
      <c r="AL27" s="1878">
        <v>1</v>
      </c>
      <c r="AM27" s="1878">
        <f t="shared" si="22"/>
        <v>6</v>
      </c>
      <c r="AN27" s="1878">
        <v>4</v>
      </c>
      <c r="AO27" s="1878">
        <v>1</v>
      </c>
      <c r="AP27" s="1878">
        <f t="shared" si="23"/>
        <v>5</v>
      </c>
    </row>
    <row r="28" spans="1:42" ht="15" customHeight="1" x14ac:dyDescent="0.2">
      <c r="A28" s="2786" t="s">
        <v>76</v>
      </c>
      <c r="B28" s="2786"/>
      <c r="C28" s="596">
        <f t="shared" ref="C28:K28" si="27">SUM(C19:C26)</f>
        <v>53</v>
      </c>
      <c r="D28" s="596">
        <f t="shared" si="27"/>
        <v>52</v>
      </c>
      <c r="E28" s="596">
        <f t="shared" si="27"/>
        <v>13</v>
      </c>
      <c r="F28" s="596">
        <f t="shared" si="27"/>
        <v>66</v>
      </c>
      <c r="G28" s="596">
        <f t="shared" si="27"/>
        <v>7</v>
      </c>
      <c r="H28" s="596">
        <f t="shared" si="27"/>
        <v>5</v>
      </c>
      <c r="I28" s="596">
        <f t="shared" si="27"/>
        <v>12</v>
      </c>
      <c r="J28" s="596">
        <f t="shared" si="27"/>
        <v>11</v>
      </c>
      <c r="K28" s="596">
        <f t="shared" si="27"/>
        <v>8</v>
      </c>
      <c r="L28" s="596">
        <f>SUM(J28:K28)</f>
        <v>19</v>
      </c>
      <c r="M28" s="596">
        <f>SUM(M19:M26)</f>
        <v>0</v>
      </c>
      <c r="N28" s="596">
        <f>SUM(N19:N26)</f>
        <v>0</v>
      </c>
      <c r="O28" s="596">
        <f>SUM(O19:O26)</f>
        <v>0</v>
      </c>
      <c r="P28" s="596">
        <f>SUM(P19:P26)</f>
        <v>0</v>
      </c>
      <c r="Q28" s="596">
        <f>SUM(Q19:Q26)</f>
        <v>0</v>
      </c>
      <c r="R28" s="596">
        <f>SUM(P28:Q28)</f>
        <v>0</v>
      </c>
      <c r="S28" s="596">
        <f t="shared" ref="S28:X28" si="28">SUM(S19:S27)</f>
        <v>13</v>
      </c>
      <c r="T28" s="596">
        <f t="shared" si="28"/>
        <v>7</v>
      </c>
      <c r="U28" s="596">
        <f t="shared" si="28"/>
        <v>10</v>
      </c>
      <c r="V28" s="596">
        <f t="shared" si="28"/>
        <v>13</v>
      </c>
      <c r="W28" s="596">
        <f t="shared" si="28"/>
        <v>6</v>
      </c>
      <c r="X28" s="596">
        <f t="shared" si="28"/>
        <v>19</v>
      </c>
      <c r="Y28" s="596">
        <f t="shared" ref="Y28:AD28" si="29">SUM(Y19:Y27)</f>
        <v>21</v>
      </c>
      <c r="Z28" s="596">
        <f t="shared" si="29"/>
        <v>9</v>
      </c>
      <c r="AA28" s="596">
        <f t="shared" si="29"/>
        <v>30</v>
      </c>
      <c r="AB28" s="596">
        <f t="shared" si="29"/>
        <v>20</v>
      </c>
      <c r="AC28" s="596">
        <f t="shared" si="29"/>
        <v>9</v>
      </c>
      <c r="AD28" s="596">
        <f t="shared" si="29"/>
        <v>29</v>
      </c>
      <c r="AE28" s="596">
        <f t="shared" ref="AE28:AJ28" si="30">SUM(AE19:AE27)</f>
        <v>25</v>
      </c>
      <c r="AF28" s="596">
        <f t="shared" si="30"/>
        <v>8</v>
      </c>
      <c r="AG28" s="596">
        <f t="shared" si="30"/>
        <v>33</v>
      </c>
      <c r="AH28" s="596">
        <f t="shared" si="30"/>
        <v>25</v>
      </c>
      <c r="AI28" s="596">
        <f t="shared" si="30"/>
        <v>8</v>
      </c>
      <c r="AJ28" s="596">
        <f t="shared" si="30"/>
        <v>33</v>
      </c>
      <c r="AK28" s="1879">
        <f t="shared" ref="AK28:AP28" si="31">SUM(AK19:AK27)</f>
        <v>47</v>
      </c>
      <c r="AL28" s="1879">
        <f t="shared" si="31"/>
        <v>14</v>
      </c>
      <c r="AM28" s="1879">
        <f t="shared" si="31"/>
        <v>61</v>
      </c>
      <c r="AN28" s="1879">
        <f>SUM(AN19:AN27)</f>
        <v>43</v>
      </c>
      <c r="AO28" s="1879">
        <f>SUM(AO19:AO27)</f>
        <v>13</v>
      </c>
      <c r="AP28" s="1879">
        <f t="shared" si="31"/>
        <v>56</v>
      </c>
    </row>
    <row r="29" spans="1:42" s="157" customFormat="1" x14ac:dyDescent="0.2">
      <c r="A29" s="460" t="s">
        <v>3429</v>
      </c>
    </row>
    <row r="30" spans="1:42" s="157" customFormat="1" ht="18.75" x14ac:dyDescent="0.2">
      <c r="A30" s="234" t="s">
        <v>45</v>
      </c>
    </row>
    <row r="31" spans="1:42" s="1320" customFormat="1" ht="15" customHeight="1" x14ac:dyDescent="0.25">
      <c r="A31" s="2780" t="s">
        <v>36</v>
      </c>
      <c r="B31" s="2780" t="s">
        <v>35</v>
      </c>
      <c r="C31" s="2770">
        <v>2014</v>
      </c>
      <c r="D31" s="2770"/>
      <c r="E31" s="2770"/>
      <c r="F31" s="2766">
        <v>2015</v>
      </c>
      <c r="G31" s="2766"/>
      <c r="H31" s="2766"/>
      <c r="I31" s="2759" t="s">
        <v>824</v>
      </c>
      <c r="J31" s="2759"/>
      <c r="K31" s="2759"/>
      <c r="L31" s="2759" t="s">
        <v>825</v>
      </c>
      <c r="M31" s="2759"/>
      <c r="N31" s="2759"/>
      <c r="O31" s="2759" t="s">
        <v>1618</v>
      </c>
      <c r="P31" s="2759"/>
      <c r="Q31" s="2759"/>
      <c r="R31" s="2759" t="s">
        <v>1966</v>
      </c>
      <c r="S31" s="2759"/>
      <c r="T31" s="2759"/>
      <c r="U31" s="2759" t="s">
        <v>2726</v>
      </c>
      <c r="V31" s="2759"/>
      <c r="W31" s="2759"/>
      <c r="X31" s="2759">
        <v>2020</v>
      </c>
      <c r="Y31" s="2759"/>
      <c r="Z31" s="2759"/>
      <c r="AA31" s="2759">
        <v>2021</v>
      </c>
      <c r="AB31" s="2759"/>
      <c r="AC31" s="2759"/>
    </row>
    <row r="32" spans="1:42" s="1320" customFormat="1" ht="15" x14ac:dyDescent="0.2">
      <c r="A32" s="2780"/>
      <c r="B32" s="2780"/>
      <c r="C32" s="598" t="s">
        <v>46</v>
      </c>
      <c r="D32" s="598" t="s">
        <v>47</v>
      </c>
      <c r="E32" s="1321" t="s">
        <v>8</v>
      </c>
      <c r="F32" s="598" t="s">
        <v>46</v>
      </c>
      <c r="G32" s="598" t="s">
        <v>47</v>
      </c>
      <c r="H32" s="1321" t="s">
        <v>8</v>
      </c>
      <c r="I32" s="593" t="s">
        <v>46</v>
      </c>
      <c r="J32" s="593" t="s">
        <v>47</v>
      </c>
      <c r="K32" s="594" t="s">
        <v>8</v>
      </c>
      <c r="L32" s="593" t="s">
        <v>46</v>
      </c>
      <c r="M32" s="593" t="s">
        <v>47</v>
      </c>
      <c r="N32" s="594" t="s">
        <v>8</v>
      </c>
      <c r="O32" s="593" t="s">
        <v>46</v>
      </c>
      <c r="P32" s="593" t="s">
        <v>47</v>
      </c>
      <c r="Q32" s="595" t="s">
        <v>8</v>
      </c>
      <c r="R32" s="593" t="s">
        <v>46</v>
      </c>
      <c r="S32" s="593" t="s">
        <v>47</v>
      </c>
      <c r="T32" s="595" t="s">
        <v>8</v>
      </c>
      <c r="U32" s="593" t="s">
        <v>46</v>
      </c>
      <c r="V32" s="593" t="s">
        <v>47</v>
      </c>
      <c r="W32" s="595" t="s">
        <v>8</v>
      </c>
      <c r="X32" s="593" t="s">
        <v>46</v>
      </c>
      <c r="Y32" s="593" t="s">
        <v>47</v>
      </c>
      <c r="Z32" s="595" t="s">
        <v>8</v>
      </c>
      <c r="AA32" s="593" t="s">
        <v>46</v>
      </c>
      <c r="AB32" s="593" t="s">
        <v>47</v>
      </c>
      <c r="AC32" s="595" t="s">
        <v>8</v>
      </c>
    </row>
    <row r="33" spans="1:29" s="1320" customFormat="1" ht="15" x14ac:dyDescent="0.25">
      <c r="A33" s="2776" t="s">
        <v>1205</v>
      </c>
      <c r="B33" s="1322" t="str">
        <f>B19</f>
        <v>Ingeniería en Recursos Hídricos</v>
      </c>
      <c r="C33" s="1323">
        <v>0</v>
      </c>
      <c r="D33" s="1323">
        <v>0</v>
      </c>
      <c r="E33" s="1323">
        <f>SUM(C33:D33)</f>
        <v>0</v>
      </c>
      <c r="F33" s="1323">
        <v>0</v>
      </c>
      <c r="G33" s="1323">
        <v>1</v>
      </c>
      <c r="H33" s="1321">
        <f>SUM(F33:G33)</f>
        <v>1</v>
      </c>
      <c r="I33" s="435">
        <v>0</v>
      </c>
      <c r="J33" s="435">
        <v>0</v>
      </c>
      <c r="K33" s="435">
        <f>SUM(I33:J33)</f>
        <v>0</v>
      </c>
      <c r="L33" s="435">
        <v>0</v>
      </c>
      <c r="M33" s="435">
        <v>1</v>
      </c>
      <c r="N33" s="435">
        <f>SUM(L33:M33)</f>
        <v>1</v>
      </c>
      <c r="O33" s="435">
        <v>0</v>
      </c>
      <c r="P33" s="435">
        <v>0</v>
      </c>
      <c r="Q33" s="435">
        <f>SUM(O33:P33)</f>
        <v>0</v>
      </c>
      <c r="R33" s="435">
        <v>0</v>
      </c>
      <c r="S33" s="435">
        <v>0</v>
      </c>
      <c r="T33" s="435">
        <f>SUM(R33:S33)</f>
        <v>0</v>
      </c>
      <c r="U33" s="435">
        <v>0</v>
      </c>
      <c r="V33" s="435">
        <v>0</v>
      </c>
      <c r="W33" s="435">
        <f>SUM(U33:V33)</f>
        <v>0</v>
      </c>
      <c r="X33" s="435">
        <v>0</v>
      </c>
      <c r="Y33" s="435">
        <v>0</v>
      </c>
      <c r="Z33" s="435">
        <f>SUM(X33:Y33)</f>
        <v>0</v>
      </c>
      <c r="AA33" s="313">
        <v>0</v>
      </c>
      <c r="AB33" s="313">
        <v>0</v>
      </c>
      <c r="AC33" s="313">
        <f>SUM(AA33:AB33)</f>
        <v>0</v>
      </c>
    </row>
    <row r="34" spans="1:29" s="1320" customFormat="1" ht="15" x14ac:dyDescent="0.25">
      <c r="A34" s="2777"/>
      <c r="B34" s="1322" t="str">
        <f t="shared" ref="B34:B41" si="32">B20</f>
        <v>Ingeniería en Computación y Telecomunicaciones</v>
      </c>
      <c r="C34" s="2782">
        <v>0</v>
      </c>
      <c r="D34" s="2783"/>
      <c r="E34" s="2783"/>
      <c r="F34" s="2783"/>
      <c r="G34" s="2783"/>
      <c r="H34" s="2783"/>
      <c r="I34" s="2783"/>
      <c r="J34" s="2783"/>
      <c r="K34" s="2783"/>
      <c r="L34" s="2783"/>
      <c r="M34" s="2783"/>
      <c r="N34" s="2783"/>
      <c r="O34" s="2783"/>
      <c r="P34" s="2783"/>
      <c r="Q34" s="2784"/>
      <c r="R34" s="435">
        <v>0</v>
      </c>
      <c r="S34" s="435">
        <v>0</v>
      </c>
      <c r="T34" s="435">
        <f t="shared" ref="T34:T41" si="33">SUM(R34:S34)</f>
        <v>0</v>
      </c>
      <c r="U34" s="435">
        <v>0</v>
      </c>
      <c r="V34" s="435">
        <v>0</v>
      </c>
      <c r="W34" s="435">
        <f t="shared" ref="W34:W41" si="34">SUM(U34:V34)</f>
        <v>0</v>
      </c>
      <c r="X34" s="435">
        <v>0</v>
      </c>
      <c r="Y34" s="435">
        <v>0</v>
      </c>
      <c r="Z34" s="435">
        <f t="shared" ref="Z34:Z41" si="35">SUM(X34:Y34)</f>
        <v>0</v>
      </c>
      <c r="AA34" s="313">
        <v>0</v>
      </c>
      <c r="AB34" s="313">
        <v>0</v>
      </c>
      <c r="AC34" s="313">
        <f t="shared" ref="AC34:AC41" si="36">SUM(AA34:AB34)</f>
        <v>0</v>
      </c>
    </row>
    <row r="35" spans="1:29" s="1320" customFormat="1" ht="15" x14ac:dyDescent="0.25">
      <c r="A35" s="2778"/>
      <c r="B35" s="1322" t="str">
        <f t="shared" si="32"/>
        <v>Ingeniería en Sistemas Mecatrónicos Industriales</v>
      </c>
      <c r="C35" s="1323"/>
      <c r="D35" s="1323"/>
      <c r="E35" s="1323"/>
      <c r="F35" s="1323"/>
      <c r="G35" s="1323"/>
      <c r="H35" s="1321"/>
      <c r="I35" s="435"/>
      <c r="J35" s="435"/>
      <c r="K35" s="435"/>
      <c r="L35" s="435"/>
      <c r="M35" s="435"/>
      <c r="N35" s="435"/>
      <c r="O35" s="435">
        <v>0</v>
      </c>
      <c r="P35" s="435">
        <v>0</v>
      </c>
      <c r="Q35" s="435">
        <f t="shared" ref="Q35:Q40" si="37">SUM(O35:P35)</f>
        <v>0</v>
      </c>
      <c r="R35" s="435">
        <v>0</v>
      </c>
      <c r="S35" s="435">
        <v>0</v>
      </c>
      <c r="T35" s="435">
        <f t="shared" si="33"/>
        <v>0</v>
      </c>
      <c r="U35" s="435">
        <v>0</v>
      </c>
      <c r="V35" s="435">
        <v>0</v>
      </c>
      <c r="W35" s="435">
        <f t="shared" si="34"/>
        <v>0</v>
      </c>
      <c r="X35" s="435">
        <v>0</v>
      </c>
      <c r="Y35" s="435">
        <v>0</v>
      </c>
      <c r="Z35" s="435">
        <f t="shared" si="35"/>
        <v>0</v>
      </c>
      <c r="AA35" s="313">
        <v>0</v>
      </c>
      <c r="AB35" s="313">
        <v>0</v>
      </c>
      <c r="AC35" s="313">
        <f t="shared" si="36"/>
        <v>0</v>
      </c>
    </row>
    <row r="36" spans="1:29" s="1320" customFormat="1" ht="15" x14ac:dyDescent="0.25">
      <c r="A36" s="2776" t="s">
        <v>1206</v>
      </c>
      <c r="B36" s="1322" t="str">
        <f t="shared" si="32"/>
        <v>Biología Ambiental</v>
      </c>
      <c r="C36" s="1323">
        <v>0</v>
      </c>
      <c r="D36" s="1323">
        <v>0</v>
      </c>
      <c r="E36" s="1323">
        <f>SUM(C36:D36)</f>
        <v>0</v>
      </c>
      <c r="F36" s="1323">
        <v>0</v>
      </c>
      <c r="G36" s="1323">
        <v>0</v>
      </c>
      <c r="H36" s="1321">
        <f>SUM(F36:G36)</f>
        <v>0</v>
      </c>
      <c r="I36" s="435">
        <v>0</v>
      </c>
      <c r="J36" s="435">
        <v>0</v>
      </c>
      <c r="K36" s="435">
        <v>0</v>
      </c>
      <c r="L36" s="435">
        <v>0</v>
      </c>
      <c r="M36" s="435">
        <v>0</v>
      </c>
      <c r="N36" s="435">
        <f>SUM(L36:M36)</f>
        <v>0</v>
      </c>
      <c r="O36" s="435">
        <v>0</v>
      </c>
      <c r="P36" s="435">
        <v>0</v>
      </c>
      <c r="Q36" s="435">
        <f t="shared" si="37"/>
        <v>0</v>
      </c>
      <c r="R36" s="435">
        <v>0</v>
      </c>
      <c r="S36" s="435">
        <v>0</v>
      </c>
      <c r="T36" s="435">
        <f t="shared" si="33"/>
        <v>0</v>
      </c>
      <c r="U36" s="435">
        <v>0</v>
      </c>
      <c r="V36" s="435">
        <v>0</v>
      </c>
      <c r="W36" s="435">
        <f t="shared" si="34"/>
        <v>0</v>
      </c>
      <c r="X36" s="435">
        <v>0</v>
      </c>
      <c r="Y36" s="435">
        <v>0</v>
      </c>
      <c r="Z36" s="435">
        <f t="shared" si="35"/>
        <v>0</v>
      </c>
      <c r="AA36" s="313">
        <v>0</v>
      </c>
      <c r="AB36" s="313">
        <v>0</v>
      </c>
      <c r="AC36" s="313">
        <f t="shared" si="36"/>
        <v>0</v>
      </c>
    </row>
    <row r="37" spans="1:29" s="1320" customFormat="1" ht="15" x14ac:dyDescent="0.25">
      <c r="A37" s="2777"/>
      <c r="B37" s="1322" t="str">
        <f t="shared" si="32"/>
        <v>Psicología Ambiental</v>
      </c>
      <c r="C37" s="2782">
        <v>0</v>
      </c>
      <c r="D37" s="2783"/>
      <c r="E37" s="2783"/>
      <c r="F37" s="2783"/>
      <c r="G37" s="2783"/>
      <c r="H37" s="2783"/>
      <c r="I37" s="2783"/>
      <c r="J37" s="2783"/>
      <c r="K37" s="2783"/>
      <c r="L37" s="2783"/>
      <c r="M37" s="2783"/>
      <c r="N37" s="2783"/>
      <c r="O37" s="2783"/>
      <c r="P37" s="2783"/>
      <c r="Q37" s="2784"/>
      <c r="R37" s="435">
        <v>0</v>
      </c>
      <c r="S37" s="435">
        <v>0</v>
      </c>
      <c r="T37" s="435">
        <f t="shared" si="33"/>
        <v>0</v>
      </c>
      <c r="U37" s="435">
        <v>0</v>
      </c>
      <c r="V37" s="435">
        <v>0</v>
      </c>
      <c r="W37" s="435">
        <f t="shared" si="34"/>
        <v>0</v>
      </c>
      <c r="X37" s="435">
        <v>0</v>
      </c>
      <c r="Y37" s="435">
        <v>0</v>
      </c>
      <c r="Z37" s="435">
        <f t="shared" si="35"/>
        <v>0</v>
      </c>
      <c r="AA37" s="313">
        <v>0</v>
      </c>
      <c r="AB37" s="313">
        <v>0</v>
      </c>
      <c r="AC37" s="313">
        <f t="shared" si="36"/>
        <v>0</v>
      </c>
    </row>
    <row r="38" spans="1:29" s="1320" customFormat="1" ht="15" x14ac:dyDescent="0.25">
      <c r="A38" s="2778"/>
      <c r="B38" s="1322" t="str">
        <f t="shared" si="32"/>
        <v>Ciencia y Tecnología de los Alimentos</v>
      </c>
      <c r="C38" s="1323"/>
      <c r="D38" s="1323"/>
      <c r="E38" s="1323"/>
      <c r="F38" s="1323"/>
      <c r="G38" s="1323"/>
      <c r="H38" s="1321"/>
      <c r="I38" s="435"/>
      <c r="J38" s="435"/>
      <c r="K38" s="435"/>
      <c r="L38" s="435"/>
      <c r="M38" s="435"/>
      <c r="N38" s="435"/>
      <c r="O38" s="435">
        <v>0</v>
      </c>
      <c r="P38" s="435">
        <v>0</v>
      </c>
      <c r="Q38" s="435">
        <f t="shared" si="37"/>
        <v>0</v>
      </c>
      <c r="R38" s="435">
        <v>0</v>
      </c>
      <c r="S38" s="435">
        <v>0</v>
      </c>
      <c r="T38" s="435">
        <f t="shared" si="33"/>
        <v>0</v>
      </c>
      <c r="U38" s="435">
        <v>0</v>
      </c>
      <c r="V38" s="435">
        <v>0</v>
      </c>
      <c r="W38" s="435">
        <f t="shared" si="34"/>
        <v>0</v>
      </c>
      <c r="X38" s="435">
        <v>0</v>
      </c>
      <c r="Y38" s="435">
        <v>0</v>
      </c>
      <c r="Z38" s="435">
        <f t="shared" si="35"/>
        <v>0</v>
      </c>
      <c r="AA38" s="313">
        <v>0</v>
      </c>
      <c r="AB38" s="313">
        <v>0</v>
      </c>
      <c r="AC38" s="313">
        <f t="shared" si="36"/>
        <v>0</v>
      </c>
    </row>
    <row r="39" spans="1:29" s="25" customFormat="1" ht="15" x14ac:dyDescent="0.25">
      <c r="A39" s="2776" t="s">
        <v>1207</v>
      </c>
      <c r="B39" s="1322" t="str">
        <f t="shared" si="32"/>
        <v>Políticas Públicas</v>
      </c>
      <c r="C39" s="1323">
        <v>0</v>
      </c>
      <c r="D39" s="1323">
        <v>0</v>
      </c>
      <c r="E39" s="1323">
        <f>SUM(C39:D39)</f>
        <v>0</v>
      </c>
      <c r="F39" s="1323">
        <v>0</v>
      </c>
      <c r="G39" s="1323">
        <v>0</v>
      </c>
      <c r="H39" s="1321">
        <f>SUM(F39:G39)</f>
        <v>0</v>
      </c>
      <c r="I39" s="435">
        <v>0</v>
      </c>
      <c r="J39" s="435">
        <v>0</v>
      </c>
      <c r="K39" s="435">
        <f>SUM(I39:J39)</f>
        <v>0</v>
      </c>
      <c r="L39" s="435">
        <v>0</v>
      </c>
      <c r="M39" s="435">
        <v>0</v>
      </c>
      <c r="N39" s="435">
        <f>SUM(L39:M39)</f>
        <v>0</v>
      </c>
      <c r="O39" s="435">
        <v>0</v>
      </c>
      <c r="P39" s="435">
        <v>0</v>
      </c>
      <c r="Q39" s="435">
        <f t="shared" si="37"/>
        <v>0</v>
      </c>
      <c r="R39" s="435">
        <v>0</v>
      </c>
      <c r="S39" s="435">
        <v>0</v>
      </c>
      <c r="T39" s="435">
        <f t="shared" si="33"/>
        <v>0</v>
      </c>
      <c r="U39" s="435">
        <v>0</v>
      </c>
      <c r="V39" s="435">
        <v>0</v>
      </c>
      <c r="W39" s="435">
        <f t="shared" si="34"/>
        <v>0</v>
      </c>
      <c r="X39" s="435">
        <v>0</v>
      </c>
      <c r="Y39" s="435">
        <v>0</v>
      </c>
      <c r="Z39" s="435">
        <f t="shared" si="35"/>
        <v>0</v>
      </c>
      <c r="AA39" s="313">
        <v>0</v>
      </c>
      <c r="AB39" s="313">
        <v>0</v>
      </c>
      <c r="AC39" s="313">
        <f t="shared" si="36"/>
        <v>0</v>
      </c>
    </row>
    <row r="40" spans="1:29" s="1320" customFormat="1" ht="15" x14ac:dyDescent="0.25">
      <c r="A40" s="2777"/>
      <c r="B40" s="1322" t="str">
        <f t="shared" si="32"/>
        <v>Arte y Comunicaciones Digitales</v>
      </c>
      <c r="C40" s="1323">
        <v>0</v>
      </c>
      <c r="D40" s="1323">
        <v>0</v>
      </c>
      <c r="E40" s="1323">
        <f>SUM(C40:D40)</f>
        <v>0</v>
      </c>
      <c r="F40" s="1323">
        <v>0</v>
      </c>
      <c r="G40" s="1323">
        <v>0</v>
      </c>
      <c r="H40" s="1321">
        <f>SUM(F40:G40)</f>
        <v>0</v>
      </c>
      <c r="I40" s="435">
        <v>0</v>
      </c>
      <c r="J40" s="435">
        <v>0</v>
      </c>
      <c r="K40" s="435">
        <f>SUM(I40:J40)</f>
        <v>0</v>
      </c>
      <c r="L40" s="435">
        <v>0</v>
      </c>
      <c r="M40" s="435">
        <v>0</v>
      </c>
      <c r="N40" s="435">
        <f>SUM(L40:M40)</f>
        <v>0</v>
      </c>
      <c r="O40" s="435">
        <v>0</v>
      </c>
      <c r="P40" s="435">
        <v>0</v>
      </c>
      <c r="Q40" s="435">
        <f t="shared" si="37"/>
        <v>0</v>
      </c>
      <c r="R40" s="435">
        <v>0</v>
      </c>
      <c r="S40" s="435">
        <v>0</v>
      </c>
      <c r="T40" s="435">
        <f t="shared" si="33"/>
        <v>0</v>
      </c>
      <c r="U40" s="435">
        <v>0</v>
      </c>
      <c r="V40" s="435">
        <v>0</v>
      </c>
      <c r="W40" s="435">
        <f t="shared" si="34"/>
        <v>0</v>
      </c>
      <c r="X40" s="435">
        <v>0</v>
      </c>
      <c r="Y40" s="435">
        <v>0</v>
      </c>
      <c r="Z40" s="435">
        <f t="shared" si="35"/>
        <v>0</v>
      </c>
      <c r="AA40" s="313">
        <v>0</v>
      </c>
      <c r="AB40" s="313">
        <v>0</v>
      </c>
      <c r="AC40" s="313">
        <f t="shared" si="36"/>
        <v>0</v>
      </c>
    </row>
    <row r="41" spans="1:29" s="1320" customFormat="1" ht="15" x14ac:dyDescent="0.25">
      <c r="A41" s="2778"/>
      <c r="B41" s="1322" t="str">
        <f t="shared" si="32"/>
        <v>Educación y Tecnologías Digitales</v>
      </c>
      <c r="C41" s="2782">
        <v>0</v>
      </c>
      <c r="D41" s="2783"/>
      <c r="E41" s="2783"/>
      <c r="F41" s="2783"/>
      <c r="G41" s="2783"/>
      <c r="H41" s="2783"/>
      <c r="I41" s="2783"/>
      <c r="J41" s="2783"/>
      <c r="K41" s="2783"/>
      <c r="L41" s="2783"/>
      <c r="M41" s="2783"/>
      <c r="N41" s="2783"/>
      <c r="O41" s="2783"/>
      <c r="P41" s="2783"/>
      <c r="Q41" s="2784"/>
      <c r="R41" s="435">
        <v>0</v>
      </c>
      <c r="S41" s="435">
        <v>0</v>
      </c>
      <c r="T41" s="435">
        <f t="shared" si="33"/>
        <v>0</v>
      </c>
      <c r="U41" s="435">
        <v>0</v>
      </c>
      <c r="V41" s="435">
        <v>0</v>
      </c>
      <c r="W41" s="435">
        <f t="shared" si="34"/>
        <v>0</v>
      </c>
      <c r="X41" s="435">
        <v>0</v>
      </c>
      <c r="Y41" s="435">
        <v>0</v>
      </c>
      <c r="Z41" s="435">
        <f t="shared" si="35"/>
        <v>0</v>
      </c>
      <c r="AA41" s="313">
        <v>0</v>
      </c>
      <c r="AB41" s="313">
        <v>0</v>
      </c>
      <c r="AC41" s="313">
        <f t="shared" si="36"/>
        <v>0</v>
      </c>
    </row>
    <row r="42" spans="1:29" s="1320" customFormat="1" ht="15" customHeight="1" x14ac:dyDescent="0.2">
      <c r="A42" s="2779" t="s">
        <v>76</v>
      </c>
      <c r="B42" s="2779"/>
      <c r="C42" s="599">
        <f>SUM(C33:C40)</f>
        <v>0</v>
      </c>
      <c r="D42" s="599">
        <f>SUM(D33:D40)</f>
        <v>0</v>
      </c>
      <c r="E42" s="599">
        <f>SUM(C42:D42)</f>
        <v>0</v>
      </c>
      <c r="F42" s="599">
        <f>SUM(F33:F40)</f>
        <v>0</v>
      </c>
      <c r="G42" s="599">
        <f>SUM(G33:G40)</f>
        <v>1</v>
      </c>
      <c r="H42" s="599">
        <f>SUM(F42:G42)</f>
        <v>1</v>
      </c>
      <c r="I42" s="596">
        <f>SUM(I33:I40)</f>
        <v>0</v>
      </c>
      <c r="J42" s="596">
        <f>SUM(J33:J40)</f>
        <v>0</v>
      </c>
      <c r="K42" s="596">
        <f>SUM(K33:K40)</f>
        <v>0</v>
      </c>
      <c r="L42" s="596">
        <f>SUM(L33:L40)</f>
        <v>0</v>
      </c>
      <c r="M42" s="596">
        <f>SUM(M33:M40)</f>
        <v>1</v>
      </c>
      <c r="N42" s="596">
        <f>SUM(L42:M42)</f>
        <v>1</v>
      </c>
      <c r="O42" s="596">
        <f>SUM(O33:O40)</f>
        <v>0</v>
      </c>
      <c r="P42" s="596">
        <f>SUM(P33:P40)</f>
        <v>0</v>
      </c>
      <c r="Q42" s="596">
        <f>SUM(O42:P42)</f>
        <v>0</v>
      </c>
      <c r="R42" s="596">
        <f>SUM(R33:R40)</f>
        <v>0</v>
      </c>
      <c r="S42" s="596">
        <f>SUM(S33:S40)</f>
        <v>0</v>
      </c>
      <c r="T42" s="596">
        <f>SUM(R42:S42)</f>
        <v>0</v>
      </c>
      <c r="U42" s="596">
        <f>SUM(U33:U40)</f>
        <v>0</v>
      </c>
      <c r="V42" s="596">
        <f>SUM(V33:V40)</f>
        <v>0</v>
      </c>
      <c r="W42" s="596">
        <f>SUM(U42:V42)</f>
        <v>0</v>
      </c>
      <c r="X42" s="596">
        <f>SUM(X33:X40)</f>
        <v>0</v>
      </c>
      <c r="Y42" s="596">
        <f>SUM(Y33:Y40)</f>
        <v>0</v>
      </c>
      <c r="Z42" s="596">
        <f>SUM(X42:Y42)</f>
        <v>0</v>
      </c>
      <c r="AA42" s="597">
        <f>SUM(AA33:AA40)</f>
        <v>0</v>
      </c>
      <c r="AB42" s="597">
        <f>SUM(AB33:AB40)</f>
        <v>0</v>
      </c>
      <c r="AC42" s="597">
        <f>SUM(AA42:AB42)</f>
        <v>0</v>
      </c>
    </row>
    <row r="43" spans="1:29" s="157" customFormat="1" x14ac:dyDescent="0.2">
      <c r="A43" s="460" t="s">
        <v>3429</v>
      </c>
    </row>
    <row r="44" spans="1:29" ht="18.75" x14ac:dyDescent="0.25">
      <c r="A44" s="235" t="s">
        <v>54</v>
      </c>
      <c r="D44" s="16"/>
      <c r="E44" s="16"/>
      <c r="F44" s="16"/>
      <c r="G44" s="16"/>
      <c r="H44" s="16"/>
    </row>
    <row r="45" spans="1:29" s="1320" customFormat="1" ht="15" x14ac:dyDescent="0.25">
      <c r="A45" s="2780" t="s">
        <v>36</v>
      </c>
      <c r="B45" s="2780" t="s">
        <v>35</v>
      </c>
      <c r="C45" s="2770">
        <v>2014</v>
      </c>
      <c r="D45" s="2770"/>
      <c r="E45" s="2770"/>
      <c r="F45" s="2766">
        <v>2015</v>
      </c>
      <c r="G45" s="2766"/>
      <c r="H45" s="2766"/>
      <c r="I45" s="2759" t="s">
        <v>824</v>
      </c>
      <c r="J45" s="2759"/>
      <c r="K45" s="2759"/>
      <c r="L45" s="2759" t="s">
        <v>825</v>
      </c>
      <c r="M45" s="2759"/>
      <c r="N45" s="2759"/>
      <c r="O45" s="2759" t="s">
        <v>1618</v>
      </c>
      <c r="P45" s="2759"/>
      <c r="Q45" s="2759"/>
      <c r="R45" s="2759" t="s">
        <v>1966</v>
      </c>
      <c r="S45" s="2759"/>
      <c r="T45" s="2759"/>
      <c r="U45" s="2759" t="s">
        <v>2726</v>
      </c>
      <c r="V45" s="2759"/>
      <c r="W45" s="2759"/>
      <c r="X45" s="2787" t="s">
        <v>3281</v>
      </c>
      <c r="Y45" s="2788"/>
      <c r="Z45" s="2789"/>
      <c r="AA45" s="2758" t="s">
        <v>3732</v>
      </c>
      <c r="AB45" s="2758"/>
      <c r="AC45" s="2758"/>
    </row>
    <row r="46" spans="1:29" s="1320" customFormat="1" ht="15" x14ac:dyDescent="0.2">
      <c r="A46" s="2780"/>
      <c r="B46" s="2780"/>
      <c r="C46" s="598" t="s">
        <v>46</v>
      </c>
      <c r="D46" s="598" t="s">
        <v>47</v>
      </c>
      <c r="E46" s="1321" t="s">
        <v>8</v>
      </c>
      <c r="F46" s="598" t="s">
        <v>46</v>
      </c>
      <c r="G46" s="598" t="s">
        <v>47</v>
      </c>
      <c r="H46" s="1321" t="s">
        <v>8</v>
      </c>
      <c r="I46" s="593" t="s">
        <v>46</v>
      </c>
      <c r="J46" s="593" t="s">
        <v>47</v>
      </c>
      <c r="K46" s="594" t="s">
        <v>8</v>
      </c>
      <c r="L46" s="593" t="s">
        <v>46</v>
      </c>
      <c r="M46" s="593" t="s">
        <v>47</v>
      </c>
      <c r="N46" s="600" t="s">
        <v>8</v>
      </c>
      <c r="O46" s="593" t="s">
        <v>46</v>
      </c>
      <c r="P46" s="593" t="s">
        <v>47</v>
      </c>
      <c r="Q46" s="601" t="s">
        <v>8</v>
      </c>
      <c r="R46" s="593" t="s">
        <v>46</v>
      </c>
      <c r="S46" s="593" t="s">
        <v>47</v>
      </c>
      <c r="T46" s="601" t="s">
        <v>8</v>
      </c>
      <c r="U46" s="593" t="s">
        <v>46</v>
      </c>
      <c r="V46" s="593" t="s">
        <v>47</v>
      </c>
      <c r="W46" s="601" t="s">
        <v>8</v>
      </c>
      <c r="X46" s="593" t="s">
        <v>46</v>
      </c>
      <c r="Y46" s="593" t="s">
        <v>47</v>
      </c>
      <c r="Z46" s="601" t="s">
        <v>8</v>
      </c>
      <c r="AA46" s="1876" t="s">
        <v>46</v>
      </c>
      <c r="AB46" s="1876" t="s">
        <v>47</v>
      </c>
      <c r="AC46" s="1885" t="s">
        <v>8</v>
      </c>
    </row>
    <row r="47" spans="1:29" s="1320" customFormat="1" ht="15" x14ac:dyDescent="0.25">
      <c r="A47" s="2776" t="s">
        <v>1205</v>
      </c>
      <c r="B47" s="1322" t="str">
        <f>B33</f>
        <v>Ingeniería en Recursos Hídricos</v>
      </c>
      <c r="C47" s="1323">
        <v>2</v>
      </c>
      <c r="D47" s="1323">
        <v>1</v>
      </c>
      <c r="E47" s="1323">
        <f>SUM(C47:D47)</f>
        <v>3</v>
      </c>
      <c r="F47" s="1323">
        <v>2</v>
      </c>
      <c r="G47" s="1323">
        <v>1</v>
      </c>
      <c r="H47" s="1321">
        <f>SUM(F47:G47)</f>
        <v>3</v>
      </c>
      <c r="I47" s="435">
        <v>3</v>
      </c>
      <c r="J47" s="435">
        <v>3</v>
      </c>
      <c r="K47" s="435">
        <f>SUM(I47:J47)</f>
        <v>6</v>
      </c>
      <c r="L47" s="435">
        <v>2</v>
      </c>
      <c r="M47" s="435">
        <v>3</v>
      </c>
      <c r="N47" s="435">
        <f>SUM(L47:M47)</f>
        <v>5</v>
      </c>
      <c r="O47" s="435">
        <v>0</v>
      </c>
      <c r="P47" s="435">
        <v>0</v>
      </c>
      <c r="Q47" s="435">
        <f>SUM(O47:P47)</f>
        <v>0</v>
      </c>
      <c r="R47" s="435">
        <v>0</v>
      </c>
      <c r="S47" s="435">
        <v>0</v>
      </c>
      <c r="T47" s="435">
        <f>SUM(R47:S47)</f>
        <v>0</v>
      </c>
      <c r="U47" s="435">
        <v>1</v>
      </c>
      <c r="V47" s="435">
        <v>0</v>
      </c>
      <c r="W47" s="435">
        <f>SUM(U47:V47)</f>
        <v>1</v>
      </c>
      <c r="X47" s="435">
        <v>0</v>
      </c>
      <c r="Y47" s="435">
        <v>0</v>
      </c>
      <c r="Z47" s="435">
        <f>SUM(X47:Y47)</f>
        <v>0</v>
      </c>
      <c r="AA47" s="1883">
        <v>1</v>
      </c>
      <c r="AB47" s="1883">
        <v>0</v>
      </c>
      <c r="AC47" s="1878">
        <f>SUM(AA47:AB47)</f>
        <v>1</v>
      </c>
    </row>
    <row r="48" spans="1:29" s="1320" customFormat="1" ht="15" x14ac:dyDescent="0.25">
      <c r="A48" s="2777"/>
      <c r="B48" s="1322" t="str">
        <f t="shared" ref="B48:B55" si="38">B34</f>
        <v>Ingeniería en Computación y Telecomunicaciones</v>
      </c>
      <c r="C48" s="2767"/>
      <c r="D48" s="2768"/>
      <c r="E48" s="2768"/>
      <c r="F48" s="2768"/>
      <c r="G48" s="2768"/>
      <c r="H48" s="2768"/>
      <c r="I48" s="2768"/>
      <c r="J48" s="2768"/>
      <c r="K48" s="2768"/>
      <c r="L48" s="2768"/>
      <c r="M48" s="2768"/>
      <c r="N48" s="2768"/>
      <c r="O48" s="2768"/>
      <c r="P48" s="2768"/>
      <c r="Q48" s="2769"/>
      <c r="R48" s="435">
        <v>0</v>
      </c>
      <c r="S48" s="435">
        <v>0</v>
      </c>
      <c r="T48" s="435">
        <f t="shared" ref="T48:T55" si="39">SUM(R48:S48)</f>
        <v>0</v>
      </c>
      <c r="U48" s="435">
        <v>0</v>
      </c>
      <c r="V48" s="435">
        <v>0</v>
      </c>
      <c r="W48" s="435">
        <f t="shared" ref="W48:W55" si="40">SUM(U48:V48)</f>
        <v>0</v>
      </c>
      <c r="X48" s="435">
        <v>0</v>
      </c>
      <c r="Y48" s="435">
        <v>0</v>
      </c>
      <c r="Z48" s="435">
        <f t="shared" ref="Z48:Z55" si="41">SUM(X48:Y48)</f>
        <v>0</v>
      </c>
      <c r="AA48" s="1883">
        <v>1</v>
      </c>
      <c r="AB48" s="1883">
        <v>0</v>
      </c>
      <c r="AC48" s="1878">
        <f t="shared" ref="AC48:AC55" si="42">SUM(AA48:AB48)</f>
        <v>1</v>
      </c>
    </row>
    <row r="49" spans="1:29" s="1320" customFormat="1" ht="15" x14ac:dyDescent="0.25">
      <c r="A49" s="2778"/>
      <c r="B49" s="1322" t="str">
        <f t="shared" si="38"/>
        <v>Ingeniería en Sistemas Mecatrónicos Industriales</v>
      </c>
      <c r="C49" s="2767"/>
      <c r="D49" s="2768"/>
      <c r="E49" s="2768"/>
      <c r="F49" s="2768"/>
      <c r="G49" s="2768"/>
      <c r="H49" s="2768"/>
      <c r="I49" s="2768"/>
      <c r="J49" s="2768"/>
      <c r="K49" s="2768"/>
      <c r="L49" s="2768"/>
      <c r="M49" s="2768"/>
      <c r="N49" s="2768"/>
      <c r="O49" s="2768"/>
      <c r="P49" s="2768"/>
      <c r="Q49" s="2769"/>
      <c r="R49" s="435">
        <v>0</v>
      </c>
      <c r="S49" s="435">
        <v>0</v>
      </c>
      <c r="T49" s="435">
        <f t="shared" si="39"/>
        <v>0</v>
      </c>
      <c r="U49" s="435">
        <v>0</v>
      </c>
      <c r="V49" s="435">
        <v>0</v>
      </c>
      <c r="W49" s="435">
        <f t="shared" si="40"/>
        <v>0</v>
      </c>
      <c r="X49" s="435">
        <v>0</v>
      </c>
      <c r="Y49" s="435">
        <v>0</v>
      </c>
      <c r="Z49" s="435">
        <f t="shared" si="41"/>
        <v>0</v>
      </c>
      <c r="AA49" s="1883">
        <v>0</v>
      </c>
      <c r="AB49" s="1883">
        <v>0</v>
      </c>
      <c r="AC49" s="1878">
        <f t="shared" si="42"/>
        <v>0</v>
      </c>
    </row>
    <row r="50" spans="1:29" s="1320" customFormat="1" ht="13.15" customHeight="1" x14ac:dyDescent="0.25">
      <c r="A50" s="2776" t="s">
        <v>1206</v>
      </c>
      <c r="B50" s="1322" t="str">
        <f t="shared" si="38"/>
        <v>Biología Ambiental</v>
      </c>
      <c r="C50" s="1323">
        <v>3</v>
      </c>
      <c r="D50" s="1323">
        <v>1</v>
      </c>
      <c r="E50" s="1323">
        <f>SUM(C50:D50)</f>
        <v>4</v>
      </c>
      <c r="F50" s="1323">
        <v>3</v>
      </c>
      <c r="G50" s="1323">
        <v>1</v>
      </c>
      <c r="H50" s="1321">
        <f>SUM(F50:G50)</f>
        <v>4</v>
      </c>
      <c r="I50" s="435">
        <v>0</v>
      </c>
      <c r="J50" s="435">
        <v>0</v>
      </c>
      <c r="K50" s="435">
        <f>SUM(I50:J50)</f>
        <v>0</v>
      </c>
      <c r="L50" s="435">
        <v>0</v>
      </c>
      <c r="M50" s="435">
        <v>0</v>
      </c>
      <c r="N50" s="435">
        <f>SUM(L50:M50)</f>
        <v>0</v>
      </c>
      <c r="O50" s="435">
        <v>0</v>
      </c>
      <c r="P50" s="435">
        <v>0</v>
      </c>
      <c r="Q50" s="435">
        <f>SUM(O50:P50)</f>
        <v>0</v>
      </c>
      <c r="R50" s="435">
        <v>0</v>
      </c>
      <c r="S50" s="435">
        <v>0</v>
      </c>
      <c r="T50" s="435">
        <f t="shared" si="39"/>
        <v>0</v>
      </c>
      <c r="U50" s="435">
        <v>5</v>
      </c>
      <c r="V50" s="435">
        <v>2</v>
      </c>
      <c r="W50" s="435">
        <f t="shared" si="40"/>
        <v>7</v>
      </c>
      <c r="X50" s="435">
        <v>1</v>
      </c>
      <c r="Y50" s="435">
        <v>0</v>
      </c>
      <c r="Z50" s="435">
        <f t="shared" si="41"/>
        <v>1</v>
      </c>
      <c r="AA50" s="1883">
        <v>8</v>
      </c>
      <c r="AB50" s="1883">
        <v>1</v>
      </c>
      <c r="AC50" s="1878">
        <f t="shared" si="42"/>
        <v>9</v>
      </c>
    </row>
    <row r="51" spans="1:29" s="1320" customFormat="1" ht="13.15" customHeight="1" x14ac:dyDescent="0.25">
      <c r="A51" s="2777"/>
      <c r="B51" s="1322" t="str">
        <f t="shared" si="38"/>
        <v>Psicología Ambiental</v>
      </c>
      <c r="C51" s="2767"/>
      <c r="D51" s="2768"/>
      <c r="E51" s="2768"/>
      <c r="F51" s="2768"/>
      <c r="G51" s="2768"/>
      <c r="H51" s="2768"/>
      <c r="I51" s="2768"/>
      <c r="J51" s="2768"/>
      <c r="K51" s="2768"/>
      <c r="L51" s="2768"/>
      <c r="M51" s="2768"/>
      <c r="N51" s="2768"/>
      <c r="O51" s="2768"/>
      <c r="P51" s="2768"/>
      <c r="Q51" s="2769"/>
      <c r="R51" s="435">
        <v>0</v>
      </c>
      <c r="S51" s="435">
        <v>0</v>
      </c>
      <c r="T51" s="435">
        <f t="shared" si="39"/>
        <v>0</v>
      </c>
      <c r="U51" s="435">
        <v>0</v>
      </c>
      <c r="V51" s="435">
        <v>0</v>
      </c>
      <c r="W51" s="435">
        <f t="shared" si="40"/>
        <v>0</v>
      </c>
      <c r="X51" s="435">
        <v>0</v>
      </c>
      <c r="Y51" s="435">
        <v>0</v>
      </c>
      <c r="Z51" s="435">
        <f t="shared" si="41"/>
        <v>0</v>
      </c>
      <c r="AA51" s="1883">
        <v>0</v>
      </c>
      <c r="AB51" s="1883">
        <v>0</v>
      </c>
      <c r="AC51" s="1878">
        <f t="shared" si="42"/>
        <v>0</v>
      </c>
    </row>
    <row r="52" spans="1:29" s="1320" customFormat="1" ht="13.15" customHeight="1" x14ac:dyDescent="0.25">
      <c r="A52" s="2778"/>
      <c r="B52" s="1322" t="str">
        <f t="shared" si="38"/>
        <v>Ciencia y Tecnología de los Alimentos</v>
      </c>
      <c r="C52" s="2767"/>
      <c r="D52" s="2768"/>
      <c r="E52" s="2768"/>
      <c r="F52" s="2768"/>
      <c r="G52" s="2768"/>
      <c r="H52" s="2768"/>
      <c r="I52" s="2768"/>
      <c r="J52" s="2768"/>
      <c r="K52" s="2768"/>
      <c r="L52" s="2768"/>
      <c r="M52" s="2768"/>
      <c r="N52" s="2768"/>
      <c r="O52" s="2768"/>
      <c r="P52" s="2768"/>
      <c r="Q52" s="2769"/>
      <c r="R52" s="435">
        <v>0</v>
      </c>
      <c r="S52" s="435">
        <v>0</v>
      </c>
      <c r="T52" s="435">
        <f t="shared" si="39"/>
        <v>0</v>
      </c>
      <c r="U52" s="435">
        <v>0</v>
      </c>
      <c r="V52" s="435">
        <v>0</v>
      </c>
      <c r="W52" s="435">
        <f t="shared" si="40"/>
        <v>0</v>
      </c>
      <c r="X52" s="435">
        <v>0</v>
      </c>
      <c r="Y52" s="435">
        <v>0</v>
      </c>
      <c r="Z52" s="435">
        <f t="shared" si="41"/>
        <v>0</v>
      </c>
      <c r="AA52" s="1883">
        <v>0</v>
      </c>
      <c r="AB52" s="1883">
        <v>0</v>
      </c>
      <c r="AC52" s="1878">
        <f t="shared" si="42"/>
        <v>0</v>
      </c>
    </row>
    <row r="53" spans="1:29" s="25" customFormat="1" ht="15" x14ac:dyDescent="0.25">
      <c r="A53" s="2776" t="s">
        <v>1207</v>
      </c>
      <c r="B53" s="1322" t="str">
        <f t="shared" si="38"/>
        <v>Políticas Públicas</v>
      </c>
      <c r="C53" s="1323">
        <v>0</v>
      </c>
      <c r="D53" s="1323">
        <v>0</v>
      </c>
      <c r="E53" s="1323">
        <f>SUM(C53:D53)</f>
        <v>0</v>
      </c>
      <c r="F53" s="1323">
        <v>0</v>
      </c>
      <c r="G53" s="1323">
        <v>0</v>
      </c>
      <c r="H53" s="1321">
        <f>SUM(F53:G53)</f>
        <v>0</v>
      </c>
      <c r="I53" s="435">
        <v>2</v>
      </c>
      <c r="J53" s="435">
        <v>1</v>
      </c>
      <c r="K53" s="435">
        <f>SUM(I53:J53)</f>
        <v>3</v>
      </c>
      <c r="L53" s="435">
        <v>1</v>
      </c>
      <c r="M53" s="435">
        <v>1</v>
      </c>
      <c r="N53" s="435">
        <f>SUM(L53:M53)</f>
        <v>2</v>
      </c>
      <c r="O53" s="435">
        <v>0</v>
      </c>
      <c r="P53" s="435">
        <v>0</v>
      </c>
      <c r="Q53" s="435">
        <f>SUM(O53:P53)</f>
        <v>0</v>
      </c>
      <c r="R53" s="435">
        <v>0</v>
      </c>
      <c r="S53" s="435">
        <v>0</v>
      </c>
      <c r="T53" s="435">
        <f t="shared" si="39"/>
        <v>0</v>
      </c>
      <c r="U53" s="435">
        <v>1</v>
      </c>
      <c r="V53" s="435">
        <v>2</v>
      </c>
      <c r="W53" s="435">
        <f t="shared" si="40"/>
        <v>3</v>
      </c>
      <c r="X53" s="435">
        <v>5</v>
      </c>
      <c r="Y53" s="435">
        <v>0</v>
      </c>
      <c r="Z53" s="435">
        <f t="shared" si="41"/>
        <v>5</v>
      </c>
      <c r="AA53" s="1883">
        <v>5</v>
      </c>
      <c r="AB53" s="1883">
        <v>5</v>
      </c>
      <c r="AC53" s="1878">
        <f t="shared" si="42"/>
        <v>10</v>
      </c>
    </row>
    <row r="54" spans="1:29" s="1320" customFormat="1" ht="15" x14ac:dyDescent="0.25">
      <c r="A54" s="2777"/>
      <c r="B54" s="1322" t="str">
        <f t="shared" si="38"/>
        <v>Arte y Comunicaciones Digitales</v>
      </c>
      <c r="C54" s="1323">
        <v>0</v>
      </c>
      <c r="D54" s="1323">
        <v>0</v>
      </c>
      <c r="E54" s="1323">
        <f>SUM(C54:D54)</f>
        <v>0</v>
      </c>
      <c r="F54" s="1323">
        <v>0</v>
      </c>
      <c r="G54" s="1323">
        <v>0</v>
      </c>
      <c r="H54" s="1321">
        <f>SUM(F54:G54)</f>
        <v>0</v>
      </c>
      <c r="I54" s="435">
        <v>6</v>
      </c>
      <c r="J54" s="435">
        <v>1</v>
      </c>
      <c r="K54" s="435">
        <f>SUM(I54:J54)</f>
        <v>7</v>
      </c>
      <c r="L54" s="435">
        <v>6</v>
      </c>
      <c r="M54" s="435">
        <v>1</v>
      </c>
      <c r="N54" s="435">
        <f>SUM(L54:M54)</f>
        <v>7</v>
      </c>
      <c r="O54" s="435">
        <v>0</v>
      </c>
      <c r="P54" s="435">
        <v>0</v>
      </c>
      <c r="Q54" s="435">
        <f>SUM(O54:P54)</f>
        <v>0</v>
      </c>
      <c r="R54" s="435">
        <v>0</v>
      </c>
      <c r="S54" s="435">
        <v>0</v>
      </c>
      <c r="T54" s="435">
        <f t="shared" si="39"/>
        <v>0</v>
      </c>
      <c r="U54" s="435">
        <v>0</v>
      </c>
      <c r="V54" s="435">
        <v>2</v>
      </c>
      <c r="W54" s="435">
        <f t="shared" si="40"/>
        <v>2</v>
      </c>
      <c r="X54" s="435">
        <v>1</v>
      </c>
      <c r="Y54" s="435">
        <v>1</v>
      </c>
      <c r="Z54" s="435">
        <f t="shared" si="41"/>
        <v>2</v>
      </c>
      <c r="AA54" s="1883">
        <v>7</v>
      </c>
      <c r="AB54" s="1883">
        <v>5</v>
      </c>
      <c r="AC54" s="1878">
        <f t="shared" si="42"/>
        <v>12</v>
      </c>
    </row>
    <row r="55" spans="1:29" s="25" customFormat="1" ht="15" x14ac:dyDescent="0.25">
      <c r="A55" s="2778"/>
      <c r="B55" s="1322" t="str">
        <f t="shared" si="38"/>
        <v>Educación y Tecnologías Digitales</v>
      </c>
      <c r="C55" s="2790"/>
      <c r="D55" s="2791"/>
      <c r="E55" s="2791"/>
      <c r="F55" s="2791"/>
      <c r="G55" s="2791"/>
      <c r="H55" s="2791"/>
      <c r="I55" s="2791"/>
      <c r="J55" s="2791"/>
      <c r="K55" s="2791"/>
      <c r="L55" s="2791"/>
      <c r="M55" s="2791"/>
      <c r="N55" s="2791"/>
      <c r="O55" s="2791"/>
      <c r="P55" s="2791"/>
      <c r="Q55" s="2792"/>
      <c r="R55" s="435">
        <v>0</v>
      </c>
      <c r="S55" s="435">
        <v>0</v>
      </c>
      <c r="T55" s="435">
        <f t="shared" si="39"/>
        <v>0</v>
      </c>
      <c r="U55" s="435">
        <v>0</v>
      </c>
      <c r="V55" s="435">
        <v>0</v>
      </c>
      <c r="W55" s="435">
        <f t="shared" si="40"/>
        <v>0</v>
      </c>
      <c r="X55" s="435">
        <v>0</v>
      </c>
      <c r="Y55" s="435">
        <v>0</v>
      </c>
      <c r="Z55" s="435">
        <f t="shared" si="41"/>
        <v>0</v>
      </c>
      <c r="AA55" s="1883">
        <v>0</v>
      </c>
      <c r="AB55" s="1883">
        <v>0</v>
      </c>
      <c r="AC55" s="1878">
        <f t="shared" si="42"/>
        <v>0</v>
      </c>
    </row>
    <row r="56" spans="1:29" s="1320" customFormat="1" ht="15" customHeight="1" x14ac:dyDescent="0.2">
      <c r="A56" s="2779" t="s">
        <v>76</v>
      </c>
      <c r="B56" s="2779"/>
      <c r="C56" s="1219">
        <f>SUM(C47:C54)</f>
        <v>5</v>
      </c>
      <c r="D56" s="1219">
        <f>SUM(D47:D54)</f>
        <v>2</v>
      </c>
      <c r="E56" s="1219">
        <f>SUM(C56:D56)</f>
        <v>7</v>
      </c>
      <c r="F56" s="599">
        <f>SUM(F47:F54)</f>
        <v>5</v>
      </c>
      <c r="G56" s="599">
        <f>SUM(G47:G54)</f>
        <v>2</v>
      </c>
      <c r="H56" s="599">
        <f>SUM(F56:G56)</f>
        <v>7</v>
      </c>
      <c r="I56" s="596">
        <f>SUM(I47:I54)</f>
        <v>11</v>
      </c>
      <c r="J56" s="596">
        <f>SUM(J47:J54)</f>
        <v>5</v>
      </c>
      <c r="K56" s="596">
        <f>SUM(K47:K54)</f>
        <v>16</v>
      </c>
      <c r="L56" s="596">
        <f>SUM(L47:L54)</f>
        <v>9</v>
      </c>
      <c r="M56" s="596">
        <f>SUM(M47:M54)</f>
        <v>5</v>
      </c>
      <c r="N56" s="596">
        <f>SUM(L56:M56)</f>
        <v>14</v>
      </c>
      <c r="O56" s="596">
        <f>SUM(O47:O54)</f>
        <v>0</v>
      </c>
      <c r="P56" s="596">
        <f>SUM(P47:P54)</f>
        <v>0</v>
      </c>
      <c r="Q56" s="596">
        <f>SUM(O56:P56)</f>
        <v>0</v>
      </c>
      <c r="R56" s="596">
        <f>SUM(R47:R54)</f>
        <v>0</v>
      </c>
      <c r="S56" s="596">
        <f>SUM(S47:S54)</f>
        <v>0</v>
      </c>
      <c r="T56" s="596">
        <f>SUM(R56:S56)</f>
        <v>0</v>
      </c>
      <c r="U56" s="596">
        <f>SUM(U47:U54)</f>
        <v>7</v>
      </c>
      <c r="V56" s="596">
        <f>SUM(V47:V54)</f>
        <v>6</v>
      </c>
      <c r="W56" s="596">
        <f>SUM(U56:V56)</f>
        <v>13</v>
      </c>
      <c r="X56" s="596">
        <f>SUM(X47:X54)</f>
        <v>7</v>
      </c>
      <c r="Y56" s="596">
        <f>SUM(Y47:Y54)</f>
        <v>1</v>
      </c>
      <c r="Z56" s="596">
        <f>SUM(X56:Y56)</f>
        <v>8</v>
      </c>
      <c r="AA56" s="1879">
        <f>SUM(AA47:AA54)</f>
        <v>22</v>
      </c>
      <c r="AB56" s="1879">
        <f>SUM(AB47:AB54)</f>
        <v>11</v>
      </c>
      <c r="AC56" s="1879">
        <f>SUM(AA56:AB56)</f>
        <v>33</v>
      </c>
    </row>
    <row r="57" spans="1:29" ht="15" x14ac:dyDescent="0.25">
      <c r="A57" s="460" t="s">
        <v>3429</v>
      </c>
      <c r="D57" s="16"/>
      <c r="E57" s="16"/>
      <c r="F57" s="16"/>
      <c r="G57" s="16"/>
      <c r="H57" s="16"/>
    </row>
    <row r="58" spans="1:29" s="1320" customFormat="1" ht="18.75" x14ac:dyDescent="0.2">
      <c r="A58" s="27" t="s">
        <v>3427</v>
      </c>
    </row>
    <row r="59" spans="1:29" s="1320" customFormat="1" ht="15" x14ac:dyDescent="0.2">
      <c r="A59" s="2780" t="s">
        <v>36</v>
      </c>
      <c r="B59" s="2780" t="s">
        <v>35</v>
      </c>
      <c r="C59" s="2766">
        <v>2014</v>
      </c>
      <c r="D59" s="2766"/>
      <c r="E59" s="2766"/>
      <c r="F59" s="2766">
        <v>2015</v>
      </c>
      <c r="G59" s="2766"/>
      <c r="H59" s="2766"/>
      <c r="I59" s="2781">
        <v>2016</v>
      </c>
      <c r="J59" s="2781"/>
      <c r="K59" s="2781"/>
      <c r="L59" s="2781" t="s">
        <v>1832</v>
      </c>
      <c r="M59" s="2781"/>
      <c r="N59" s="2781"/>
      <c r="O59" s="2781">
        <v>2018</v>
      </c>
      <c r="P59" s="2781"/>
      <c r="Q59" s="2781"/>
      <c r="R59" s="2781">
        <v>2019</v>
      </c>
      <c r="S59" s="2781"/>
      <c r="T59" s="2781"/>
      <c r="U59" s="2781">
        <v>2020</v>
      </c>
      <c r="V59" s="2781"/>
      <c r="W59" s="2781"/>
      <c r="X59" s="2760">
        <v>2021</v>
      </c>
      <c r="Y59" s="2760"/>
      <c r="Z59" s="2760"/>
    </row>
    <row r="60" spans="1:29" s="1320" customFormat="1" ht="15" x14ac:dyDescent="0.2">
      <c r="A60" s="2780"/>
      <c r="B60" s="2780"/>
      <c r="C60" s="598" t="s">
        <v>46</v>
      </c>
      <c r="D60" s="598" t="s">
        <v>47</v>
      </c>
      <c r="E60" s="1321" t="s">
        <v>8</v>
      </c>
      <c r="F60" s="598" t="s">
        <v>46</v>
      </c>
      <c r="G60" s="598" t="s">
        <v>47</v>
      </c>
      <c r="H60" s="1321" t="s">
        <v>8</v>
      </c>
      <c r="I60" s="434" t="s">
        <v>46</v>
      </c>
      <c r="J60" s="434" t="s">
        <v>47</v>
      </c>
      <c r="K60" s="1324" t="s">
        <v>8</v>
      </c>
      <c r="L60" s="434" t="s">
        <v>46</v>
      </c>
      <c r="M60" s="434" t="s">
        <v>47</v>
      </c>
      <c r="N60" s="602" t="s">
        <v>8</v>
      </c>
      <c r="O60" s="434" t="s">
        <v>46</v>
      </c>
      <c r="P60" s="434" t="s">
        <v>47</v>
      </c>
      <c r="Q60" s="602" t="s">
        <v>8</v>
      </c>
      <c r="R60" s="434" t="s">
        <v>46</v>
      </c>
      <c r="S60" s="434" t="s">
        <v>47</v>
      </c>
      <c r="T60" s="602" t="s">
        <v>8</v>
      </c>
      <c r="U60" s="434" t="s">
        <v>46</v>
      </c>
      <c r="V60" s="434" t="s">
        <v>47</v>
      </c>
      <c r="W60" s="602" t="s">
        <v>8</v>
      </c>
      <c r="X60" s="1886" t="s">
        <v>46</v>
      </c>
      <c r="Y60" s="1886" t="s">
        <v>47</v>
      </c>
      <c r="Z60" s="1887" t="s">
        <v>8</v>
      </c>
    </row>
    <row r="61" spans="1:29" s="1320" customFormat="1" ht="15" x14ac:dyDescent="0.2">
      <c r="A61" s="2776" t="s">
        <v>1205</v>
      </c>
      <c r="B61" s="1322" t="str">
        <f>B47</f>
        <v>Ingeniería en Recursos Hídricos</v>
      </c>
      <c r="C61" s="1323">
        <v>1</v>
      </c>
      <c r="D61" s="1323">
        <v>1</v>
      </c>
      <c r="E61" s="1323">
        <f>SUM(C61:D61)</f>
        <v>2</v>
      </c>
      <c r="F61" s="1323">
        <v>2</v>
      </c>
      <c r="G61" s="1323"/>
      <c r="H61" s="1321">
        <f>SUM(F61:G61)</f>
        <v>2</v>
      </c>
      <c r="I61" s="1324">
        <v>0</v>
      </c>
      <c r="J61" s="1324">
        <v>0</v>
      </c>
      <c r="K61" s="1324">
        <f>SUM(I61:J61)</f>
        <v>0</v>
      </c>
      <c r="L61" s="1324">
        <v>6</v>
      </c>
      <c r="M61" s="1324">
        <v>0</v>
      </c>
      <c r="N61" s="1324">
        <f>SUM(L61:M61)</f>
        <v>6</v>
      </c>
      <c r="O61" s="1324">
        <v>4</v>
      </c>
      <c r="P61" s="1324">
        <v>2</v>
      </c>
      <c r="Q61" s="1324">
        <f>SUM(O61:P61)</f>
        <v>6</v>
      </c>
      <c r="R61" s="1324">
        <v>2</v>
      </c>
      <c r="S61" s="1324">
        <v>2</v>
      </c>
      <c r="T61" s="1324">
        <f>SUM(R61:S61)</f>
        <v>4</v>
      </c>
      <c r="U61" s="1890">
        <v>6</v>
      </c>
      <c r="V61" s="1890">
        <v>4</v>
      </c>
      <c r="W61" s="1890">
        <f>SUM(U61:V61)</f>
        <v>10</v>
      </c>
      <c r="X61" s="1888">
        <v>4</v>
      </c>
      <c r="Y61" s="1888">
        <v>2</v>
      </c>
      <c r="Z61" s="1888">
        <f>SUM(X61:Y61)</f>
        <v>6</v>
      </c>
    </row>
    <row r="62" spans="1:29" s="1320" customFormat="1" ht="15" x14ac:dyDescent="0.2">
      <c r="A62" s="2777"/>
      <c r="B62" s="1322" t="str">
        <f t="shared" ref="B62:B69" si="43">B48</f>
        <v>Ingeniería en Computación y Telecomunicaciones</v>
      </c>
      <c r="C62" s="2767"/>
      <c r="D62" s="2768"/>
      <c r="E62" s="2768"/>
      <c r="F62" s="2768"/>
      <c r="G62" s="2768"/>
      <c r="H62" s="2768"/>
      <c r="I62" s="2768"/>
      <c r="J62" s="2768"/>
      <c r="K62" s="2768"/>
      <c r="L62" s="2768"/>
      <c r="M62" s="2768"/>
      <c r="N62" s="2769"/>
      <c r="O62" s="1324">
        <v>0</v>
      </c>
      <c r="P62" s="1324">
        <v>0</v>
      </c>
      <c r="Q62" s="1324">
        <v>0</v>
      </c>
      <c r="R62" s="1324">
        <v>0</v>
      </c>
      <c r="S62" s="1324">
        <v>0</v>
      </c>
      <c r="T62" s="1324">
        <v>0</v>
      </c>
      <c r="U62" s="1890">
        <v>0</v>
      </c>
      <c r="V62" s="1890">
        <v>3</v>
      </c>
      <c r="W62" s="1890">
        <f t="shared" ref="W62:W69" si="44">SUM(U62:V62)</f>
        <v>3</v>
      </c>
      <c r="X62" s="1888">
        <v>1</v>
      </c>
      <c r="Y62" s="1888">
        <v>2</v>
      </c>
      <c r="Z62" s="1888">
        <f t="shared" ref="Z62:Z69" si="45">SUM(X62:Y62)</f>
        <v>3</v>
      </c>
    </row>
    <row r="63" spans="1:29" s="1320" customFormat="1" ht="15" x14ac:dyDescent="0.2">
      <c r="A63" s="2778"/>
      <c r="B63" s="1322" t="str">
        <f t="shared" si="43"/>
        <v>Ingeniería en Sistemas Mecatrónicos Industriales</v>
      </c>
      <c r="C63" s="2767"/>
      <c r="D63" s="2768"/>
      <c r="E63" s="2768"/>
      <c r="F63" s="2768"/>
      <c r="G63" s="2768"/>
      <c r="H63" s="2768"/>
      <c r="I63" s="2768"/>
      <c r="J63" s="2768"/>
      <c r="K63" s="2768"/>
      <c r="L63" s="2768"/>
      <c r="M63" s="2768"/>
      <c r="N63" s="2769"/>
      <c r="O63" s="1324">
        <v>0</v>
      </c>
      <c r="P63" s="1324">
        <v>0</v>
      </c>
      <c r="Q63" s="1324">
        <v>0</v>
      </c>
      <c r="R63" s="1324">
        <v>0</v>
      </c>
      <c r="S63" s="1324">
        <v>0</v>
      </c>
      <c r="T63" s="1324">
        <v>0</v>
      </c>
      <c r="U63" s="1890">
        <v>0</v>
      </c>
      <c r="V63" s="1890">
        <v>2</v>
      </c>
      <c r="W63" s="1890">
        <f t="shared" si="44"/>
        <v>2</v>
      </c>
      <c r="X63" s="1888"/>
      <c r="Y63" s="1888">
        <v>3</v>
      </c>
      <c r="Z63" s="1888">
        <f t="shared" si="45"/>
        <v>3</v>
      </c>
    </row>
    <row r="64" spans="1:29" s="1320" customFormat="1" ht="15" x14ac:dyDescent="0.2">
      <c r="A64" s="2776" t="s">
        <v>1206</v>
      </c>
      <c r="B64" s="1322" t="str">
        <f t="shared" si="43"/>
        <v>Biología Ambiental</v>
      </c>
      <c r="C64" s="1323">
        <v>4</v>
      </c>
      <c r="D64" s="1323">
        <v>0</v>
      </c>
      <c r="E64" s="1323">
        <f>SUM(C64:D64)</f>
        <v>4</v>
      </c>
      <c r="F64" s="1323">
        <v>5</v>
      </c>
      <c r="G64" s="1323">
        <v>0</v>
      </c>
      <c r="H64" s="1321">
        <f>SUM(F64:G64)</f>
        <v>5</v>
      </c>
      <c r="I64" s="1324">
        <v>0</v>
      </c>
      <c r="J64" s="1324">
        <v>0</v>
      </c>
      <c r="K64" s="1324">
        <f>SUM(I64:J64)</f>
        <v>0</v>
      </c>
      <c r="L64" s="1324">
        <v>9</v>
      </c>
      <c r="M64" s="1324">
        <v>5</v>
      </c>
      <c r="N64" s="1324">
        <f>SUM(L64:M64)</f>
        <v>14</v>
      </c>
      <c r="O64" s="1324">
        <v>11</v>
      </c>
      <c r="P64" s="1324">
        <v>1</v>
      </c>
      <c r="Q64" s="1324">
        <f>SUM(O64:P64)</f>
        <v>12</v>
      </c>
      <c r="R64" s="1324">
        <v>15</v>
      </c>
      <c r="S64" s="1324">
        <v>2</v>
      </c>
      <c r="T64" s="1324">
        <f>SUM(R64:S64)</f>
        <v>17</v>
      </c>
      <c r="U64" s="1890">
        <v>12</v>
      </c>
      <c r="V64" s="1890">
        <v>3</v>
      </c>
      <c r="W64" s="1890">
        <f t="shared" si="44"/>
        <v>15</v>
      </c>
      <c r="X64" s="1888">
        <v>8</v>
      </c>
      <c r="Y64" s="1888">
        <v>2</v>
      </c>
      <c r="Z64" s="1888">
        <f t="shared" si="45"/>
        <v>10</v>
      </c>
    </row>
    <row r="65" spans="1:26" s="1320" customFormat="1" ht="15" x14ac:dyDescent="0.2">
      <c r="A65" s="2777"/>
      <c r="B65" s="1322" t="str">
        <f t="shared" si="43"/>
        <v>Psicología Ambiental</v>
      </c>
      <c r="C65" s="2767"/>
      <c r="D65" s="2768"/>
      <c r="E65" s="2768"/>
      <c r="F65" s="2768"/>
      <c r="G65" s="2768"/>
      <c r="H65" s="2768"/>
      <c r="I65" s="2768"/>
      <c r="J65" s="2768"/>
      <c r="K65" s="2768"/>
      <c r="L65" s="2768"/>
      <c r="M65" s="2768"/>
      <c r="N65" s="2769"/>
      <c r="O65" s="1324">
        <v>0</v>
      </c>
      <c r="P65" s="1324">
        <v>0</v>
      </c>
      <c r="Q65" s="1324">
        <v>0</v>
      </c>
      <c r="R65" s="1324">
        <v>4</v>
      </c>
      <c r="S65" s="1324">
        <v>1</v>
      </c>
      <c r="T65" s="1324">
        <f>SUM(R65:S65)</f>
        <v>5</v>
      </c>
      <c r="U65" s="1890">
        <v>4</v>
      </c>
      <c r="V65" s="1890">
        <v>0</v>
      </c>
      <c r="W65" s="1890">
        <f t="shared" si="44"/>
        <v>4</v>
      </c>
      <c r="X65" s="1888">
        <v>9</v>
      </c>
      <c r="Y65" s="1888">
        <v>1</v>
      </c>
      <c r="Z65" s="1888">
        <f t="shared" si="45"/>
        <v>10</v>
      </c>
    </row>
    <row r="66" spans="1:26" s="1320" customFormat="1" ht="15" x14ac:dyDescent="0.2">
      <c r="A66" s="2778"/>
      <c r="B66" s="1322" t="str">
        <f t="shared" si="43"/>
        <v>Ciencia y Tecnología de los Alimentos</v>
      </c>
      <c r="C66" s="2767"/>
      <c r="D66" s="2768"/>
      <c r="E66" s="2768"/>
      <c r="F66" s="2768"/>
      <c r="G66" s="2768"/>
      <c r="H66" s="2768"/>
      <c r="I66" s="2768"/>
      <c r="J66" s="2768"/>
      <c r="K66" s="2768"/>
      <c r="L66" s="2768"/>
      <c r="M66" s="2768"/>
      <c r="N66" s="2769"/>
      <c r="O66" s="1324">
        <v>0</v>
      </c>
      <c r="P66" s="1324">
        <v>0</v>
      </c>
      <c r="Q66" s="1324">
        <v>0</v>
      </c>
      <c r="R66" s="1324">
        <v>0</v>
      </c>
      <c r="S66" s="1324">
        <v>0</v>
      </c>
      <c r="T66" s="1324">
        <v>0</v>
      </c>
      <c r="U66" s="1890">
        <v>4</v>
      </c>
      <c r="V66" s="1890">
        <v>1</v>
      </c>
      <c r="W66" s="1890">
        <f t="shared" si="44"/>
        <v>5</v>
      </c>
      <c r="X66" s="1888">
        <v>8</v>
      </c>
      <c r="Y66" s="1888">
        <v>2</v>
      </c>
      <c r="Z66" s="1888">
        <f t="shared" si="45"/>
        <v>10</v>
      </c>
    </row>
    <row r="67" spans="1:26" s="25" customFormat="1" ht="15" x14ac:dyDescent="0.2">
      <c r="A67" s="2776" t="s">
        <v>1207</v>
      </c>
      <c r="B67" s="1322" t="str">
        <f t="shared" si="43"/>
        <v>Políticas Públicas</v>
      </c>
      <c r="C67" s="1323">
        <v>0</v>
      </c>
      <c r="D67" s="1323">
        <v>1</v>
      </c>
      <c r="E67" s="1323">
        <f>SUM(C67:D67)</f>
        <v>1</v>
      </c>
      <c r="F67" s="1323">
        <v>5</v>
      </c>
      <c r="G67" s="1323">
        <v>2</v>
      </c>
      <c r="H67" s="1321">
        <f>SUM(F67:G67)</f>
        <v>7</v>
      </c>
      <c r="I67" s="1324">
        <v>0</v>
      </c>
      <c r="J67" s="1324">
        <v>0</v>
      </c>
      <c r="K67" s="1324">
        <f>SUM(I67:J67)</f>
        <v>0</v>
      </c>
      <c r="L67" s="1324">
        <v>5</v>
      </c>
      <c r="M67" s="1324">
        <v>0</v>
      </c>
      <c r="N67" s="1324">
        <f>SUM(L67:M67)</f>
        <v>5</v>
      </c>
      <c r="O67" s="1324">
        <v>6</v>
      </c>
      <c r="P67" s="1324">
        <v>2</v>
      </c>
      <c r="Q67" s="1324">
        <f>SUM(O67:P67)</f>
        <v>8</v>
      </c>
      <c r="R67" s="1324">
        <v>5</v>
      </c>
      <c r="S67" s="1324">
        <v>6</v>
      </c>
      <c r="T67" s="1324">
        <f>SUM(R67:S67)</f>
        <v>11</v>
      </c>
      <c r="U67" s="1890">
        <v>3</v>
      </c>
      <c r="V67" s="1890">
        <v>2</v>
      </c>
      <c r="W67" s="1890">
        <f t="shared" si="44"/>
        <v>5</v>
      </c>
      <c r="X67" s="1888">
        <v>7</v>
      </c>
      <c r="Y67" s="1888">
        <v>3</v>
      </c>
      <c r="Z67" s="1888">
        <f t="shared" si="45"/>
        <v>10</v>
      </c>
    </row>
    <row r="68" spans="1:26" s="1320" customFormat="1" ht="15" x14ac:dyDescent="0.2">
      <c r="A68" s="2777"/>
      <c r="B68" s="1322" t="str">
        <f t="shared" si="43"/>
        <v>Arte y Comunicaciones Digitales</v>
      </c>
      <c r="C68" s="1323">
        <v>0</v>
      </c>
      <c r="D68" s="1323">
        <v>0</v>
      </c>
      <c r="E68" s="1323">
        <f>SUM(C68:D68)</f>
        <v>0</v>
      </c>
      <c r="F68" s="1323">
        <v>1</v>
      </c>
      <c r="G68" s="1323">
        <v>1</v>
      </c>
      <c r="H68" s="1321">
        <f>SUM(F68:G68)</f>
        <v>2</v>
      </c>
      <c r="I68" s="1324">
        <v>0</v>
      </c>
      <c r="J68" s="1324">
        <v>0</v>
      </c>
      <c r="K68" s="1324">
        <f>SUM(I68:J68)</f>
        <v>0</v>
      </c>
      <c r="L68" s="1324">
        <v>4</v>
      </c>
      <c r="M68" s="1324">
        <v>4</v>
      </c>
      <c r="N68" s="1324">
        <f>SUM(L68:M68)</f>
        <v>8</v>
      </c>
      <c r="O68" s="1324">
        <v>7</v>
      </c>
      <c r="P68" s="1324">
        <v>1</v>
      </c>
      <c r="Q68" s="1324">
        <f>SUM(O68:P68)</f>
        <v>8</v>
      </c>
      <c r="R68" s="1324">
        <v>9</v>
      </c>
      <c r="S68" s="1324">
        <v>4</v>
      </c>
      <c r="T68" s="1324">
        <f>SUM(R68:S68)</f>
        <v>13</v>
      </c>
      <c r="U68" s="1890">
        <v>2</v>
      </c>
      <c r="V68" s="1890">
        <v>3</v>
      </c>
      <c r="W68" s="1890">
        <f t="shared" si="44"/>
        <v>5</v>
      </c>
      <c r="X68" s="1888">
        <v>2</v>
      </c>
      <c r="Y68" s="1888"/>
      <c r="Z68" s="1888">
        <f t="shared" si="45"/>
        <v>2</v>
      </c>
    </row>
    <row r="69" spans="1:26" s="25" customFormat="1" ht="15" x14ac:dyDescent="0.2">
      <c r="A69" s="2778"/>
      <c r="B69" s="1322" t="str">
        <f t="shared" si="43"/>
        <v>Educación y Tecnologías Digitales</v>
      </c>
      <c r="C69" s="2790"/>
      <c r="D69" s="2791"/>
      <c r="E69" s="2791"/>
      <c r="F69" s="2791"/>
      <c r="G69" s="2791"/>
      <c r="H69" s="2791"/>
      <c r="I69" s="2791"/>
      <c r="J69" s="2791"/>
      <c r="K69" s="2791"/>
      <c r="L69" s="2791"/>
      <c r="M69" s="2791"/>
      <c r="N69" s="2792"/>
      <c r="O69" s="1324">
        <v>0</v>
      </c>
      <c r="P69" s="1324">
        <v>0</v>
      </c>
      <c r="Q69" s="1324">
        <v>0</v>
      </c>
      <c r="R69" s="1324">
        <v>0</v>
      </c>
      <c r="S69" s="1324">
        <v>0</v>
      </c>
      <c r="T69" s="1324">
        <v>0</v>
      </c>
      <c r="U69" s="1890">
        <v>7</v>
      </c>
      <c r="V69" s="1890">
        <v>2</v>
      </c>
      <c r="W69" s="1890">
        <f t="shared" si="44"/>
        <v>9</v>
      </c>
      <c r="X69" s="1888">
        <v>2</v>
      </c>
      <c r="Y69" s="1888"/>
      <c r="Z69" s="1888">
        <f t="shared" si="45"/>
        <v>2</v>
      </c>
    </row>
    <row r="70" spans="1:26" s="1320" customFormat="1" ht="15" customHeight="1" x14ac:dyDescent="0.2">
      <c r="A70" s="2779" t="s">
        <v>76</v>
      </c>
      <c r="B70" s="2779"/>
      <c r="C70" s="1219">
        <f t="shared" ref="C70:Q70" si="46">SUM(C61:C68)</f>
        <v>5</v>
      </c>
      <c r="D70" s="1219">
        <f t="shared" si="46"/>
        <v>2</v>
      </c>
      <c r="E70" s="599">
        <f t="shared" si="46"/>
        <v>7</v>
      </c>
      <c r="F70" s="1219">
        <f t="shared" si="46"/>
        <v>13</v>
      </c>
      <c r="G70" s="1219">
        <f t="shared" si="46"/>
        <v>3</v>
      </c>
      <c r="H70" s="599">
        <f t="shared" si="46"/>
        <v>16</v>
      </c>
      <c r="I70" s="603">
        <f t="shared" si="46"/>
        <v>0</v>
      </c>
      <c r="J70" s="603">
        <f t="shared" si="46"/>
        <v>0</v>
      </c>
      <c r="K70" s="604">
        <f t="shared" si="46"/>
        <v>0</v>
      </c>
      <c r="L70" s="604">
        <f t="shared" si="46"/>
        <v>24</v>
      </c>
      <c r="M70" s="604">
        <f t="shared" si="46"/>
        <v>9</v>
      </c>
      <c r="N70" s="604">
        <f t="shared" si="46"/>
        <v>33</v>
      </c>
      <c r="O70" s="604">
        <f>SUM(O61:O69)</f>
        <v>28</v>
      </c>
      <c r="P70" s="604">
        <f>SUM(P61:P69)</f>
        <v>6</v>
      </c>
      <c r="Q70" s="604">
        <f t="shared" si="46"/>
        <v>34</v>
      </c>
      <c r="R70" s="604">
        <f t="shared" ref="R70:W70" si="47">SUM(R61:R69)</f>
        <v>35</v>
      </c>
      <c r="S70" s="604">
        <f t="shared" si="47"/>
        <v>15</v>
      </c>
      <c r="T70" s="604">
        <f t="shared" si="47"/>
        <v>50</v>
      </c>
      <c r="U70" s="604">
        <f t="shared" si="47"/>
        <v>38</v>
      </c>
      <c r="V70" s="604">
        <f t="shared" si="47"/>
        <v>20</v>
      </c>
      <c r="W70" s="604">
        <f t="shared" si="47"/>
        <v>58</v>
      </c>
      <c r="X70" s="1889">
        <f>SUM(X61:X69)</f>
        <v>41</v>
      </c>
      <c r="Y70" s="1889">
        <f>SUM(Y61:Y69)</f>
        <v>15</v>
      </c>
      <c r="Z70" s="1889">
        <f>SUM(Z61:Z69)</f>
        <v>56</v>
      </c>
    </row>
    <row r="71" spans="1:26" s="1320" customFormat="1" ht="15" x14ac:dyDescent="0.2">
      <c r="A71" s="1325" t="s">
        <v>3430</v>
      </c>
      <c r="I71" s="1326"/>
      <c r="J71" s="1326"/>
      <c r="K71" s="1326"/>
      <c r="L71" s="1326"/>
      <c r="M71" s="1326"/>
      <c r="N71" s="1326"/>
      <c r="O71" s="1326"/>
    </row>
    <row r="72" spans="1:26" s="1320" customFormat="1" ht="18.75" x14ac:dyDescent="0.2">
      <c r="A72" s="27" t="s">
        <v>3426</v>
      </c>
      <c r="I72" s="1326"/>
      <c r="J72" s="1326"/>
      <c r="K72" s="1326"/>
      <c r="L72" s="1326"/>
      <c r="M72" s="1326"/>
      <c r="N72" s="1326"/>
      <c r="O72" s="1326"/>
    </row>
    <row r="73" spans="1:26" s="1320" customFormat="1" ht="15" x14ac:dyDescent="0.2">
      <c r="A73" s="2780" t="s">
        <v>36</v>
      </c>
      <c r="B73" s="2780" t="s">
        <v>35</v>
      </c>
      <c r="C73" s="2766">
        <v>2019</v>
      </c>
      <c r="D73" s="2766"/>
      <c r="E73" s="2766"/>
      <c r="F73" s="2766">
        <v>2020</v>
      </c>
      <c r="G73" s="2766"/>
      <c r="H73" s="2766"/>
      <c r="I73" s="2755">
        <v>2021</v>
      </c>
      <c r="J73" s="2755"/>
      <c r="K73" s="2755"/>
      <c r="L73" s="1326"/>
      <c r="M73" s="1326"/>
      <c r="N73" s="1326"/>
      <c r="O73" s="1326"/>
    </row>
    <row r="74" spans="1:26" s="1320" customFormat="1" ht="15" x14ac:dyDescent="0.2">
      <c r="A74" s="2780"/>
      <c r="B74" s="2780"/>
      <c r="C74" s="598" t="s">
        <v>46</v>
      </c>
      <c r="D74" s="598" t="s">
        <v>47</v>
      </c>
      <c r="E74" s="1321" t="s">
        <v>8</v>
      </c>
      <c r="F74" s="598" t="s">
        <v>46</v>
      </c>
      <c r="G74" s="598" t="s">
        <v>47</v>
      </c>
      <c r="H74" s="1321" t="s">
        <v>8</v>
      </c>
      <c r="I74" s="1891" t="s">
        <v>46</v>
      </c>
      <c r="J74" s="1891" t="s">
        <v>47</v>
      </c>
      <c r="K74" s="1892" t="s">
        <v>8</v>
      </c>
      <c r="L74" s="1326"/>
      <c r="M74" s="1326"/>
      <c r="N74" s="1326"/>
      <c r="O74" s="1326"/>
    </row>
    <row r="75" spans="1:26" s="1320" customFormat="1" ht="15" x14ac:dyDescent="0.2">
      <c r="A75" s="2776" t="s">
        <v>1205</v>
      </c>
      <c r="B75" s="1322" t="str">
        <f>B61</f>
        <v>Ingeniería en Recursos Hídricos</v>
      </c>
      <c r="C75" s="1323">
        <v>0</v>
      </c>
      <c r="D75" s="1323">
        <v>0</v>
      </c>
      <c r="E75" s="1323">
        <f>SUM(C75:D75)</f>
        <v>0</v>
      </c>
      <c r="F75" s="1893">
        <v>0</v>
      </c>
      <c r="G75" s="1893">
        <v>0</v>
      </c>
      <c r="H75" s="1893">
        <f>SUM(F75:G75)</f>
        <v>0</v>
      </c>
      <c r="I75" s="1888">
        <v>0</v>
      </c>
      <c r="J75" s="1888">
        <v>0</v>
      </c>
      <c r="K75" s="1888">
        <f>SUM(I75:J75)</f>
        <v>0</v>
      </c>
      <c r="L75" s="1326"/>
      <c r="M75" s="1326"/>
      <c r="N75" s="1326"/>
      <c r="O75" s="1326"/>
    </row>
    <row r="76" spans="1:26" s="1320" customFormat="1" ht="15" x14ac:dyDescent="0.2">
      <c r="A76" s="2777"/>
      <c r="B76" s="1322" t="str">
        <f t="shared" ref="B76:B83" si="48">B62</f>
        <v>Ingeniería en Computación y Telecomunicaciones</v>
      </c>
      <c r="C76" s="1323">
        <v>0</v>
      </c>
      <c r="D76" s="1323">
        <v>0</v>
      </c>
      <c r="E76" s="1323">
        <v>0</v>
      </c>
      <c r="F76" s="1893">
        <v>0</v>
      </c>
      <c r="G76" s="1893">
        <v>0</v>
      </c>
      <c r="H76" s="1893">
        <v>0</v>
      </c>
      <c r="I76" s="1888">
        <v>0</v>
      </c>
      <c r="J76" s="1888">
        <v>0</v>
      </c>
      <c r="K76" s="1888">
        <f t="shared" ref="K76:K83" si="49">SUM(I76:J76)</f>
        <v>0</v>
      </c>
      <c r="L76" s="1326"/>
      <c r="M76" s="1326"/>
      <c r="N76" s="1326"/>
      <c r="O76" s="1326"/>
    </row>
    <row r="77" spans="1:26" s="1320" customFormat="1" ht="15" x14ac:dyDescent="0.2">
      <c r="A77" s="2778"/>
      <c r="B77" s="1322" t="str">
        <f t="shared" si="48"/>
        <v>Ingeniería en Sistemas Mecatrónicos Industriales</v>
      </c>
      <c r="C77" s="1323">
        <v>0</v>
      </c>
      <c r="D77" s="1323">
        <v>0</v>
      </c>
      <c r="E77" s="1323">
        <v>0</v>
      </c>
      <c r="F77" s="1893">
        <v>0</v>
      </c>
      <c r="G77" s="1893">
        <v>0</v>
      </c>
      <c r="H77" s="1893">
        <v>0</v>
      </c>
      <c r="I77" s="1888">
        <v>0</v>
      </c>
      <c r="J77" s="1888">
        <v>0</v>
      </c>
      <c r="K77" s="1888">
        <f t="shared" si="49"/>
        <v>0</v>
      </c>
      <c r="L77" s="1326"/>
      <c r="M77" s="1326"/>
      <c r="N77" s="1326"/>
      <c r="O77" s="1326"/>
    </row>
    <row r="78" spans="1:26" s="1320" customFormat="1" ht="15" x14ac:dyDescent="0.2">
      <c r="A78" s="2776" t="s">
        <v>1206</v>
      </c>
      <c r="B78" s="1322" t="str">
        <f t="shared" si="48"/>
        <v>Biología Ambiental</v>
      </c>
      <c r="C78" s="1323">
        <v>0</v>
      </c>
      <c r="D78" s="1323">
        <v>0</v>
      </c>
      <c r="E78" s="1323">
        <f>SUM(C78:D78)</f>
        <v>0</v>
      </c>
      <c r="F78" s="1893">
        <v>0</v>
      </c>
      <c r="G78" s="1893">
        <v>0</v>
      </c>
      <c r="H78" s="1893">
        <f>SUM(F78:G78)</f>
        <v>0</v>
      </c>
      <c r="I78" s="1888">
        <v>0</v>
      </c>
      <c r="J78" s="1888">
        <v>0</v>
      </c>
      <c r="K78" s="1888">
        <f t="shared" si="49"/>
        <v>0</v>
      </c>
      <c r="L78" s="1326"/>
      <c r="M78" s="1326"/>
      <c r="N78" s="1326"/>
      <c r="O78" s="1326"/>
    </row>
    <row r="79" spans="1:26" s="1320" customFormat="1" ht="15" x14ac:dyDescent="0.2">
      <c r="A79" s="2777"/>
      <c r="B79" s="1322" t="str">
        <f t="shared" si="48"/>
        <v>Psicología Ambiental</v>
      </c>
      <c r="C79" s="1323">
        <v>0</v>
      </c>
      <c r="D79" s="1323">
        <v>0</v>
      </c>
      <c r="E79" s="1323">
        <v>0</v>
      </c>
      <c r="F79" s="1893">
        <v>1</v>
      </c>
      <c r="G79" s="1893">
        <v>0</v>
      </c>
      <c r="H79" s="1893">
        <f>SUM(F79:G79)</f>
        <v>1</v>
      </c>
      <c r="I79" s="1888">
        <v>1</v>
      </c>
      <c r="J79" s="1888">
        <v>1</v>
      </c>
      <c r="K79" s="1888">
        <f t="shared" si="49"/>
        <v>2</v>
      </c>
      <c r="L79" s="1326"/>
      <c r="M79" s="1326"/>
      <c r="N79" s="1326"/>
      <c r="O79" s="1326"/>
    </row>
    <row r="80" spans="1:26" s="1320" customFormat="1" ht="15" x14ac:dyDescent="0.2">
      <c r="A80" s="2778"/>
      <c r="B80" s="1322" t="str">
        <f t="shared" si="48"/>
        <v>Ciencia y Tecnología de los Alimentos</v>
      </c>
      <c r="C80" s="1323">
        <v>0</v>
      </c>
      <c r="D80" s="1323">
        <v>0</v>
      </c>
      <c r="E80" s="1323">
        <v>0</v>
      </c>
      <c r="F80" s="1893">
        <v>0</v>
      </c>
      <c r="G80" s="1893">
        <v>0</v>
      </c>
      <c r="H80" s="1893">
        <v>0</v>
      </c>
      <c r="I80" s="1888">
        <v>0</v>
      </c>
      <c r="J80" s="1888">
        <v>0</v>
      </c>
      <c r="K80" s="1888">
        <f t="shared" si="49"/>
        <v>0</v>
      </c>
      <c r="L80" s="1326"/>
      <c r="M80" s="1326"/>
      <c r="N80" s="1326"/>
      <c r="O80" s="1326"/>
    </row>
    <row r="81" spans="1:26" s="1320" customFormat="1" ht="15" x14ac:dyDescent="0.2">
      <c r="A81" s="2776" t="s">
        <v>1207</v>
      </c>
      <c r="B81" s="1322" t="str">
        <f t="shared" si="48"/>
        <v>Políticas Públicas</v>
      </c>
      <c r="C81" s="1323">
        <v>1</v>
      </c>
      <c r="D81" s="1323">
        <v>0</v>
      </c>
      <c r="E81" s="1323">
        <f>SUM(C81:D81)</f>
        <v>1</v>
      </c>
      <c r="F81" s="1893">
        <v>0</v>
      </c>
      <c r="G81" s="1893">
        <v>0</v>
      </c>
      <c r="H81" s="1893">
        <f>SUM(F81:G81)</f>
        <v>0</v>
      </c>
      <c r="I81" s="1888">
        <v>0</v>
      </c>
      <c r="J81" s="1888">
        <v>0</v>
      </c>
      <c r="K81" s="1888">
        <f t="shared" si="49"/>
        <v>0</v>
      </c>
      <c r="L81" s="1326"/>
      <c r="M81" s="1326"/>
      <c r="N81" s="1326"/>
      <c r="O81" s="1326"/>
    </row>
    <row r="82" spans="1:26" s="1320" customFormat="1" ht="15" x14ac:dyDescent="0.2">
      <c r="A82" s="2777"/>
      <c r="B82" s="1322" t="str">
        <f t="shared" si="48"/>
        <v>Arte y Comunicaciones Digitales</v>
      </c>
      <c r="C82" s="1323">
        <v>1</v>
      </c>
      <c r="D82" s="1323">
        <v>0</v>
      </c>
      <c r="E82" s="1323">
        <f>SUM(C82:D82)</f>
        <v>1</v>
      </c>
      <c r="F82" s="1893">
        <v>2</v>
      </c>
      <c r="G82" s="1893">
        <v>1</v>
      </c>
      <c r="H82" s="1893">
        <f>SUM(F82:G82)</f>
        <v>3</v>
      </c>
      <c r="I82" s="1888">
        <v>0</v>
      </c>
      <c r="J82" s="1888">
        <v>0</v>
      </c>
      <c r="K82" s="1888">
        <f t="shared" si="49"/>
        <v>0</v>
      </c>
      <c r="L82" s="1326"/>
      <c r="M82" s="1326"/>
      <c r="N82" s="1326"/>
      <c r="O82" s="1326"/>
    </row>
    <row r="83" spans="1:26" s="1320" customFormat="1" ht="15" x14ac:dyDescent="0.2">
      <c r="A83" s="2778"/>
      <c r="B83" s="1322" t="str">
        <f t="shared" si="48"/>
        <v>Educación y Tecnologías Digitales</v>
      </c>
      <c r="C83" s="641">
        <v>0</v>
      </c>
      <c r="D83" s="641">
        <v>0</v>
      </c>
      <c r="E83" s="641">
        <v>0</v>
      </c>
      <c r="F83" s="1893">
        <v>0</v>
      </c>
      <c r="G83" s="1893">
        <v>0</v>
      </c>
      <c r="H83" s="1893">
        <f>SUM(F83:G83)</f>
        <v>0</v>
      </c>
      <c r="I83" s="1888">
        <v>0</v>
      </c>
      <c r="J83" s="1888">
        <v>0</v>
      </c>
      <c r="K83" s="1888">
        <f t="shared" si="49"/>
        <v>0</v>
      </c>
      <c r="L83" s="1326"/>
      <c r="M83" s="1326"/>
      <c r="N83" s="1326"/>
      <c r="O83" s="1326"/>
    </row>
    <row r="84" spans="1:26" s="1320" customFormat="1" ht="15" x14ac:dyDescent="0.2">
      <c r="A84" s="2779" t="s">
        <v>76</v>
      </c>
      <c r="B84" s="2779"/>
      <c r="C84" s="1219">
        <f>SUM(C75:C83)</f>
        <v>2</v>
      </c>
      <c r="D84" s="1219">
        <f>SUM(D75:D83)</f>
        <v>0</v>
      </c>
      <c r="E84" s="599">
        <f t="shared" ref="E84" si="50">SUM(E75:E82)</f>
        <v>2</v>
      </c>
      <c r="F84" s="599">
        <f>SUM(F75:F83)</f>
        <v>3</v>
      </c>
      <c r="G84" s="599">
        <f>SUM(G75:G83)</f>
        <v>1</v>
      </c>
      <c r="H84" s="599">
        <f>SUM(H75:H83)</f>
        <v>4</v>
      </c>
      <c r="I84" s="1894">
        <f>SUM(I75:I83)</f>
        <v>1</v>
      </c>
      <c r="J84" s="1894">
        <f>SUM(J75:J83)</f>
        <v>1</v>
      </c>
      <c r="K84" s="1894">
        <f>SUM(K75:K82)</f>
        <v>2</v>
      </c>
      <c r="L84" s="1326"/>
      <c r="M84" s="1326"/>
      <c r="N84" s="1326"/>
      <c r="O84" s="1326"/>
    </row>
    <row r="85" spans="1:26" s="1320" customFormat="1" ht="15" x14ac:dyDescent="0.2">
      <c r="A85" s="1139" t="s">
        <v>3431</v>
      </c>
      <c r="I85" s="1326"/>
      <c r="J85" s="1326"/>
      <c r="K85" s="1326"/>
      <c r="L85" s="1326"/>
      <c r="M85" s="1326"/>
      <c r="N85" s="1326"/>
      <c r="O85" s="1326"/>
    </row>
    <row r="86" spans="1:26" s="1327" customFormat="1" ht="18.75" x14ac:dyDescent="0.25">
      <c r="A86" s="29" t="s">
        <v>49</v>
      </c>
      <c r="G86" s="26"/>
      <c r="H86" s="1320"/>
      <c r="I86" s="1320"/>
    </row>
    <row r="87" spans="1:26" s="1320" customFormat="1" ht="15" x14ac:dyDescent="0.2">
      <c r="A87" s="2780" t="s">
        <v>36</v>
      </c>
      <c r="B87" s="2780" t="s">
        <v>35</v>
      </c>
      <c r="C87" s="2770">
        <v>2014</v>
      </c>
      <c r="D87" s="2770"/>
      <c r="E87" s="2770"/>
      <c r="F87" s="2766">
        <v>2015</v>
      </c>
      <c r="G87" s="2766"/>
      <c r="H87" s="2766"/>
      <c r="I87" s="2766">
        <v>2016</v>
      </c>
      <c r="J87" s="2766"/>
      <c r="K87" s="2766"/>
      <c r="L87" s="2766">
        <v>2017</v>
      </c>
      <c r="M87" s="2766"/>
      <c r="N87" s="2766"/>
      <c r="O87" s="2766">
        <v>2018</v>
      </c>
      <c r="P87" s="2766"/>
      <c r="Q87" s="2766"/>
      <c r="R87" s="2766">
        <v>2019</v>
      </c>
      <c r="S87" s="2766"/>
      <c r="T87" s="2766"/>
      <c r="U87" s="2766">
        <v>2020</v>
      </c>
      <c r="V87" s="2766"/>
      <c r="W87" s="2766"/>
      <c r="X87" s="2755">
        <v>2021</v>
      </c>
      <c r="Y87" s="2755"/>
      <c r="Z87" s="2755"/>
    </row>
    <row r="88" spans="1:26" s="1320" customFormat="1" ht="15" x14ac:dyDescent="0.2">
      <c r="A88" s="2780"/>
      <c r="B88" s="2780"/>
      <c r="C88" s="598" t="s">
        <v>46</v>
      </c>
      <c r="D88" s="598" t="s">
        <v>47</v>
      </c>
      <c r="E88" s="1321" t="s">
        <v>8</v>
      </c>
      <c r="F88" s="598" t="s">
        <v>46</v>
      </c>
      <c r="G88" s="598" t="s">
        <v>47</v>
      </c>
      <c r="H88" s="1321" t="s">
        <v>8</v>
      </c>
      <c r="I88" s="598" t="s">
        <v>46</v>
      </c>
      <c r="J88" s="598" t="s">
        <v>47</v>
      </c>
      <c r="K88" s="605" t="s">
        <v>8</v>
      </c>
      <c r="L88" s="598" t="s">
        <v>46</v>
      </c>
      <c r="M88" s="598" t="s">
        <v>47</v>
      </c>
      <c r="N88" s="605" t="s">
        <v>8</v>
      </c>
      <c r="O88" s="598" t="s">
        <v>46</v>
      </c>
      <c r="P88" s="598" t="s">
        <v>47</v>
      </c>
      <c r="Q88" s="605" t="s">
        <v>8</v>
      </c>
      <c r="R88" s="598" t="s">
        <v>46</v>
      </c>
      <c r="S88" s="598" t="s">
        <v>47</v>
      </c>
      <c r="T88" s="605" t="s">
        <v>8</v>
      </c>
      <c r="U88" s="598" t="s">
        <v>46</v>
      </c>
      <c r="V88" s="598" t="s">
        <v>47</v>
      </c>
      <c r="W88" s="605" t="s">
        <v>8</v>
      </c>
      <c r="X88" s="1891" t="s">
        <v>46</v>
      </c>
      <c r="Y88" s="1891" t="s">
        <v>47</v>
      </c>
      <c r="Z88" s="1895" t="s">
        <v>8</v>
      </c>
    </row>
    <row r="89" spans="1:26" s="1320" customFormat="1" ht="15" x14ac:dyDescent="0.2">
      <c r="A89" s="2776" t="s">
        <v>1205</v>
      </c>
      <c r="B89" s="1322" t="str">
        <f t="shared" ref="B89:B97" si="51">B61</f>
        <v>Ingeniería en Recursos Hídricos</v>
      </c>
      <c r="C89" s="1323">
        <v>1</v>
      </c>
      <c r="D89" s="1323">
        <v>2</v>
      </c>
      <c r="E89" s="1323">
        <f>SUM(C89:D89)</f>
        <v>3</v>
      </c>
      <c r="F89" s="1323">
        <v>0</v>
      </c>
      <c r="G89" s="1323">
        <v>1</v>
      </c>
      <c r="H89" s="1321">
        <f>SUM(F89:G89)</f>
        <v>1</v>
      </c>
      <c r="I89" s="1321">
        <v>0</v>
      </c>
      <c r="J89" s="1321">
        <v>0</v>
      </c>
      <c r="K89" s="1321">
        <f>SUM(I89:J89)</f>
        <v>0</v>
      </c>
      <c r="L89" s="1321">
        <v>1</v>
      </c>
      <c r="M89" s="1321">
        <v>0</v>
      </c>
      <c r="N89" s="1321">
        <f>SUM(L89:M89)</f>
        <v>1</v>
      </c>
      <c r="O89" s="1321">
        <v>0</v>
      </c>
      <c r="P89" s="1321">
        <v>0</v>
      </c>
      <c r="Q89" s="1321">
        <f>SUM(O89:P89)</f>
        <v>0</v>
      </c>
      <c r="R89" s="1321">
        <v>1</v>
      </c>
      <c r="S89" s="1321">
        <v>0</v>
      </c>
      <c r="T89" s="1321">
        <f>SUM(R89:S89)</f>
        <v>1</v>
      </c>
      <c r="U89" s="1893">
        <v>0</v>
      </c>
      <c r="V89" s="1893">
        <v>0</v>
      </c>
      <c r="W89" s="1893">
        <f>SUM(U89:V89)</f>
        <v>0</v>
      </c>
      <c r="X89" s="1896"/>
      <c r="Y89" s="1896"/>
      <c r="Z89" s="1896">
        <f>SUM(X89:Y89)</f>
        <v>0</v>
      </c>
    </row>
    <row r="90" spans="1:26" s="1320" customFormat="1" ht="15" x14ac:dyDescent="0.2">
      <c r="A90" s="2777"/>
      <c r="B90" s="1322" t="str">
        <f t="shared" si="51"/>
        <v>Ingeniería en Computación y Telecomunicaciones</v>
      </c>
      <c r="C90" s="2767"/>
      <c r="D90" s="2768"/>
      <c r="E90" s="2768"/>
      <c r="F90" s="2768"/>
      <c r="G90" s="2768"/>
      <c r="H90" s="2768"/>
      <c r="I90" s="2768"/>
      <c r="J90" s="2768"/>
      <c r="K90" s="2768"/>
      <c r="L90" s="2768"/>
      <c r="M90" s="2768"/>
      <c r="N90" s="2769"/>
      <c r="O90" s="1321">
        <v>0</v>
      </c>
      <c r="P90" s="1321">
        <v>0</v>
      </c>
      <c r="Q90" s="1321">
        <v>0</v>
      </c>
      <c r="R90" s="1321">
        <v>0</v>
      </c>
      <c r="S90" s="1321">
        <v>0</v>
      </c>
      <c r="T90" s="1321">
        <v>0</v>
      </c>
      <c r="U90" s="1893">
        <v>0</v>
      </c>
      <c r="V90" s="1893">
        <v>0</v>
      </c>
      <c r="W90" s="1893">
        <f t="shared" ref="W90:W97" si="52">SUM(U90:V90)</f>
        <v>0</v>
      </c>
      <c r="X90" s="1896"/>
      <c r="Y90" s="1896"/>
      <c r="Z90" s="1896">
        <f t="shared" ref="Z90:Z97" si="53">SUM(X90:Y90)</f>
        <v>0</v>
      </c>
    </row>
    <row r="91" spans="1:26" s="1320" customFormat="1" ht="15" x14ac:dyDescent="0.2">
      <c r="A91" s="2778"/>
      <c r="B91" s="1322" t="str">
        <f t="shared" si="51"/>
        <v>Ingeniería en Sistemas Mecatrónicos Industriales</v>
      </c>
      <c r="C91" s="2767"/>
      <c r="D91" s="2768"/>
      <c r="E91" s="2768"/>
      <c r="F91" s="2768"/>
      <c r="G91" s="2768"/>
      <c r="H91" s="2768"/>
      <c r="I91" s="2768"/>
      <c r="J91" s="2768"/>
      <c r="K91" s="2768"/>
      <c r="L91" s="2768"/>
      <c r="M91" s="2768"/>
      <c r="N91" s="2769"/>
      <c r="O91" s="1321">
        <v>0</v>
      </c>
      <c r="P91" s="1321">
        <v>0</v>
      </c>
      <c r="Q91" s="1321">
        <v>0</v>
      </c>
      <c r="R91" s="1321">
        <v>0</v>
      </c>
      <c r="S91" s="1321">
        <v>0</v>
      </c>
      <c r="T91" s="1321">
        <v>0</v>
      </c>
      <c r="U91" s="1893">
        <v>0</v>
      </c>
      <c r="V91" s="1893">
        <v>0</v>
      </c>
      <c r="W91" s="1893">
        <f t="shared" si="52"/>
        <v>0</v>
      </c>
      <c r="X91" s="1896"/>
      <c r="Y91" s="1896"/>
      <c r="Z91" s="1896">
        <f t="shared" si="53"/>
        <v>0</v>
      </c>
    </row>
    <row r="92" spans="1:26" s="1320" customFormat="1" ht="15" x14ac:dyDescent="0.2">
      <c r="A92" s="2776" t="s">
        <v>1206</v>
      </c>
      <c r="B92" s="1322" t="str">
        <f t="shared" si="51"/>
        <v>Biología Ambiental</v>
      </c>
      <c r="C92" s="1323">
        <v>1</v>
      </c>
      <c r="D92" s="1323">
        <v>0</v>
      </c>
      <c r="E92" s="1323">
        <f>SUM(C92:D92)</f>
        <v>1</v>
      </c>
      <c r="F92" s="1323">
        <v>1</v>
      </c>
      <c r="G92" s="1323">
        <v>4</v>
      </c>
      <c r="H92" s="1321">
        <f>SUM(F92:G92)</f>
        <v>5</v>
      </c>
      <c r="I92" s="1321">
        <v>13</v>
      </c>
      <c r="J92" s="1321">
        <v>2</v>
      </c>
      <c r="K92" s="1321">
        <f>SUM(I92:J92)</f>
        <v>15</v>
      </c>
      <c r="L92" s="1321">
        <v>1</v>
      </c>
      <c r="M92" s="1321">
        <v>1</v>
      </c>
      <c r="N92" s="1321">
        <f>SUM(L92:M92)</f>
        <v>2</v>
      </c>
      <c r="O92" s="1321">
        <v>0</v>
      </c>
      <c r="P92" s="1321">
        <v>1</v>
      </c>
      <c r="Q92" s="1321">
        <f>SUM(O92:P92)</f>
        <v>1</v>
      </c>
      <c r="R92" s="1321">
        <v>2</v>
      </c>
      <c r="S92" s="1321">
        <v>0</v>
      </c>
      <c r="T92" s="1321">
        <f>SUM(R92:S92)</f>
        <v>2</v>
      </c>
      <c r="U92" s="1893">
        <v>0</v>
      </c>
      <c r="V92" s="1893">
        <v>0</v>
      </c>
      <c r="W92" s="1893">
        <f t="shared" si="52"/>
        <v>0</v>
      </c>
      <c r="X92" s="1896">
        <v>2</v>
      </c>
      <c r="Y92" s="1896"/>
      <c r="Z92" s="1896">
        <f t="shared" si="53"/>
        <v>2</v>
      </c>
    </row>
    <row r="93" spans="1:26" s="1320" customFormat="1" ht="15" x14ac:dyDescent="0.2">
      <c r="A93" s="2777"/>
      <c r="B93" s="1322" t="str">
        <f t="shared" si="51"/>
        <v>Psicología Ambiental</v>
      </c>
      <c r="C93" s="2767"/>
      <c r="D93" s="2768"/>
      <c r="E93" s="2768"/>
      <c r="F93" s="2768"/>
      <c r="G93" s="2768"/>
      <c r="H93" s="2768"/>
      <c r="I93" s="2768"/>
      <c r="J93" s="2768"/>
      <c r="K93" s="2768"/>
      <c r="L93" s="2768"/>
      <c r="M93" s="2768"/>
      <c r="N93" s="2769"/>
      <c r="O93" s="1321">
        <v>0</v>
      </c>
      <c r="P93" s="1321">
        <v>0</v>
      </c>
      <c r="Q93" s="1321">
        <v>0</v>
      </c>
      <c r="R93" s="1321">
        <v>0</v>
      </c>
      <c r="S93" s="1321">
        <v>0</v>
      </c>
      <c r="T93" s="1321">
        <v>0</v>
      </c>
      <c r="U93" s="1893">
        <v>0</v>
      </c>
      <c r="V93" s="1893">
        <v>0</v>
      </c>
      <c r="W93" s="1893">
        <f t="shared" si="52"/>
        <v>0</v>
      </c>
      <c r="X93" s="1896">
        <v>1</v>
      </c>
      <c r="Y93" s="1896"/>
      <c r="Z93" s="1896">
        <f t="shared" si="53"/>
        <v>1</v>
      </c>
    </row>
    <row r="94" spans="1:26" s="1320" customFormat="1" ht="15" x14ac:dyDescent="0.2">
      <c r="A94" s="2778"/>
      <c r="B94" s="1322" t="str">
        <f t="shared" si="51"/>
        <v>Ciencia y Tecnología de los Alimentos</v>
      </c>
      <c r="C94" s="2767"/>
      <c r="D94" s="2768"/>
      <c r="E94" s="2768"/>
      <c r="F94" s="2768"/>
      <c r="G94" s="2768"/>
      <c r="H94" s="2768"/>
      <c r="I94" s="2768"/>
      <c r="J94" s="2768"/>
      <c r="K94" s="2768"/>
      <c r="L94" s="2768"/>
      <c r="M94" s="2768"/>
      <c r="N94" s="2769"/>
      <c r="O94" s="1321">
        <v>0</v>
      </c>
      <c r="P94" s="1321">
        <v>0</v>
      </c>
      <c r="Q94" s="1321">
        <v>0</v>
      </c>
      <c r="R94" s="1321">
        <v>0</v>
      </c>
      <c r="S94" s="1321">
        <v>0</v>
      </c>
      <c r="T94" s="1321">
        <v>0</v>
      </c>
      <c r="U94" s="1893">
        <v>0</v>
      </c>
      <c r="V94" s="1893">
        <v>0</v>
      </c>
      <c r="W94" s="1893">
        <f t="shared" si="52"/>
        <v>0</v>
      </c>
      <c r="X94" s="1896"/>
      <c r="Y94" s="1896"/>
      <c r="Z94" s="1896">
        <f t="shared" si="53"/>
        <v>0</v>
      </c>
    </row>
    <row r="95" spans="1:26" s="25" customFormat="1" ht="15" x14ac:dyDescent="0.2">
      <c r="A95" s="2776" t="s">
        <v>1207</v>
      </c>
      <c r="B95" s="1322" t="str">
        <f t="shared" si="51"/>
        <v>Políticas Públicas</v>
      </c>
      <c r="C95" s="1323">
        <v>0</v>
      </c>
      <c r="D95" s="1323">
        <v>0</v>
      </c>
      <c r="E95" s="1323">
        <f>SUM(C95:D95)</f>
        <v>0</v>
      </c>
      <c r="F95" s="1323">
        <v>3</v>
      </c>
      <c r="G95" s="1323">
        <v>0</v>
      </c>
      <c r="H95" s="1321">
        <f>SUM(F95:G95)</f>
        <v>3</v>
      </c>
      <c r="I95" s="1321">
        <v>6</v>
      </c>
      <c r="J95" s="1321">
        <v>3</v>
      </c>
      <c r="K95" s="1321">
        <f>SUM(I95:J95)</f>
        <v>9</v>
      </c>
      <c r="L95" s="1321">
        <v>1</v>
      </c>
      <c r="M95" s="1321">
        <v>0</v>
      </c>
      <c r="N95" s="1321">
        <f>SUM(L95:M95)</f>
        <v>1</v>
      </c>
      <c r="O95" s="1321">
        <v>0</v>
      </c>
      <c r="P95" s="1321">
        <v>0</v>
      </c>
      <c r="Q95" s="1321">
        <f>SUM(O95:P95)</f>
        <v>0</v>
      </c>
      <c r="R95" s="1321">
        <v>0</v>
      </c>
      <c r="S95" s="1321">
        <v>0</v>
      </c>
      <c r="T95" s="1321">
        <v>0</v>
      </c>
      <c r="U95" s="1893">
        <v>0</v>
      </c>
      <c r="V95" s="1893">
        <v>0</v>
      </c>
      <c r="W95" s="1893">
        <f t="shared" si="52"/>
        <v>0</v>
      </c>
      <c r="X95" s="1896"/>
      <c r="Y95" s="1896"/>
      <c r="Z95" s="1896">
        <f t="shared" si="53"/>
        <v>0</v>
      </c>
    </row>
    <row r="96" spans="1:26" s="1320" customFormat="1" ht="15" x14ac:dyDescent="0.2">
      <c r="A96" s="2777"/>
      <c r="B96" s="1322" t="str">
        <f t="shared" si="51"/>
        <v>Arte y Comunicaciones Digitales</v>
      </c>
      <c r="C96" s="1323">
        <v>0</v>
      </c>
      <c r="D96" s="1323">
        <v>0</v>
      </c>
      <c r="E96" s="1323">
        <f>SUM(C96:D96)</f>
        <v>0</v>
      </c>
      <c r="F96" s="1323">
        <v>0</v>
      </c>
      <c r="G96" s="1323">
        <v>0</v>
      </c>
      <c r="H96" s="1321">
        <f>SUM(F96:G96)</f>
        <v>0</v>
      </c>
      <c r="I96" s="1321">
        <v>2</v>
      </c>
      <c r="J96" s="1321">
        <v>6</v>
      </c>
      <c r="K96" s="1321">
        <f>SUM(I96:J96)</f>
        <v>8</v>
      </c>
      <c r="L96" s="1321">
        <v>1</v>
      </c>
      <c r="M96" s="1321">
        <v>2</v>
      </c>
      <c r="N96" s="1321">
        <f>SUM(L96:M96)</f>
        <v>3</v>
      </c>
      <c r="O96" s="1321">
        <v>2</v>
      </c>
      <c r="P96" s="1321">
        <v>4</v>
      </c>
      <c r="Q96" s="1321">
        <f>SUM(O96:P96)</f>
        <v>6</v>
      </c>
      <c r="R96" s="1321">
        <v>2</v>
      </c>
      <c r="S96" s="1321">
        <v>4</v>
      </c>
      <c r="T96" s="1321">
        <f>SUM(R96:S96)</f>
        <v>6</v>
      </c>
      <c r="U96" s="1893">
        <v>0</v>
      </c>
      <c r="V96" s="1893">
        <v>0</v>
      </c>
      <c r="W96" s="1893">
        <f t="shared" si="52"/>
        <v>0</v>
      </c>
      <c r="X96" s="1896"/>
      <c r="Y96" s="1896"/>
      <c r="Z96" s="1896">
        <f t="shared" si="53"/>
        <v>0</v>
      </c>
    </row>
    <row r="97" spans="1:26" s="1320" customFormat="1" ht="15" x14ac:dyDescent="0.2">
      <c r="A97" s="2778"/>
      <c r="B97" s="1322" t="str">
        <f t="shared" si="51"/>
        <v>Educación y Tecnologías Digitales</v>
      </c>
      <c r="C97" s="2767"/>
      <c r="D97" s="2768"/>
      <c r="E97" s="2768"/>
      <c r="F97" s="2768"/>
      <c r="G97" s="2768"/>
      <c r="H97" s="2768"/>
      <c r="I97" s="2768"/>
      <c r="J97" s="2768"/>
      <c r="K97" s="2768"/>
      <c r="L97" s="2768"/>
      <c r="M97" s="2768"/>
      <c r="N97" s="2769"/>
      <c r="O97" s="1321">
        <v>0</v>
      </c>
      <c r="P97" s="1321">
        <v>0</v>
      </c>
      <c r="Q97" s="1321">
        <v>0</v>
      </c>
      <c r="R97" s="1321">
        <v>2</v>
      </c>
      <c r="S97" s="1321">
        <v>0</v>
      </c>
      <c r="T97" s="1321">
        <f>SUM(R97:S97)</f>
        <v>2</v>
      </c>
      <c r="U97" s="1893">
        <v>0</v>
      </c>
      <c r="V97" s="1893">
        <v>0</v>
      </c>
      <c r="W97" s="1893">
        <f t="shared" si="52"/>
        <v>0</v>
      </c>
      <c r="X97" s="1896"/>
      <c r="Y97" s="1896"/>
      <c r="Z97" s="1896">
        <f t="shared" si="53"/>
        <v>0</v>
      </c>
    </row>
    <row r="98" spans="1:26" s="1320" customFormat="1" ht="15" customHeight="1" x14ac:dyDescent="0.2">
      <c r="A98" s="2779" t="s">
        <v>76</v>
      </c>
      <c r="B98" s="2779"/>
      <c r="C98" s="599">
        <f t="shared" ref="C98:Q98" si="54">SUM(C89:C97)</f>
        <v>2</v>
      </c>
      <c r="D98" s="599">
        <f t="shared" si="54"/>
        <v>2</v>
      </c>
      <c r="E98" s="599">
        <f t="shared" si="54"/>
        <v>4</v>
      </c>
      <c r="F98" s="599">
        <f t="shared" si="54"/>
        <v>4</v>
      </c>
      <c r="G98" s="599">
        <f t="shared" si="54"/>
        <v>5</v>
      </c>
      <c r="H98" s="599">
        <f t="shared" si="54"/>
        <v>9</v>
      </c>
      <c r="I98" s="599">
        <f t="shared" si="54"/>
        <v>21</v>
      </c>
      <c r="J98" s="599">
        <f t="shared" si="54"/>
        <v>11</v>
      </c>
      <c r="K98" s="599">
        <f t="shared" si="54"/>
        <v>32</v>
      </c>
      <c r="L98" s="599">
        <f t="shared" si="54"/>
        <v>4</v>
      </c>
      <c r="M98" s="599">
        <f t="shared" si="54"/>
        <v>3</v>
      </c>
      <c r="N98" s="599">
        <f t="shared" si="54"/>
        <v>7</v>
      </c>
      <c r="O98" s="599">
        <f t="shared" si="54"/>
        <v>2</v>
      </c>
      <c r="P98" s="599">
        <f t="shared" si="54"/>
        <v>5</v>
      </c>
      <c r="Q98" s="599">
        <f t="shared" si="54"/>
        <v>7</v>
      </c>
      <c r="R98" s="599">
        <f t="shared" ref="R98:T98" si="55">SUM(R89:R97)</f>
        <v>7</v>
      </c>
      <c r="S98" s="599">
        <f t="shared" si="55"/>
        <v>4</v>
      </c>
      <c r="T98" s="599">
        <f t="shared" si="55"/>
        <v>11</v>
      </c>
      <c r="U98" s="599">
        <f t="shared" ref="U98:W98" si="56">SUM(U89:U97)</f>
        <v>0</v>
      </c>
      <c r="V98" s="599">
        <f t="shared" si="56"/>
        <v>0</v>
      </c>
      <c r="W98" s="599">
        <f t="shared" si="56"/>
        <v>0</v>
      </c>
      <c r="X98" s="1894">
        <f t="shared" ref="X98:Z98" si="57">SUM(X89:X97)</f>
        <v>3</v>
      </c>
      <c r="Y98" s="1894">
        <f t="shared" si="57"/>
        <v>0</v>
      </c>
      <c r="Z98" s="1894">
        <f t="shared" si="57"/>
        <v>3</v>
      </c>
    </row>
    <row r="99" spans="1:26" s="1327" customFormat="1" ht="15" x14ac:dyDescent="0.25">
      <c r="A99" s="1327" t="s">
        <v>3432</v>
      </c>
      <c r="G99" s="1320"/>
      <c r="H99" s="1320"/>
      <c r="I99" s="1320"/>
    </row>
    <row r="100" spans="1:26" s="1320" customFormat="1" ht="18.75" x14ac:dyDescent="0.2">
      <c r="A100" s="27" t="s">
        <v>50</v>
      </c>
    </row>
    <row r="101" spans="1:26" s="1320" customFormat="1" ht="15" x14ac:dyDescent="0.2">
      <c r="A101" s="2780" t="s">
        <v>36</v>
      </c>
      <c r="B101" s="2780" t="s">
        <v>35</v>
      </c>
      <c r="C101" s="2770">
        <v>2014</v>
      </c>
      <c r="D101" s="2770"/>
      <c r="E101" s="2770"/>
      <c r="F101" s="2770">
        <v>2015</v>
      </c>
      <c r="G101" s="2770"/>
      <c r="H101" s="2770"/>
      <c r="I101" s="2766">
        <v>2016</v>
      </c>
      <c r="J101" s="2766"/>
      <c r="K101" s="2766"/>
      <c r="L101" s="2766">
        <v>2017</v>
      </c>
      <c r="M101" s="2766"/>
      <c r="N101" s="2766"/>
      <c r="O101" s="2766">
        <v>2018</v>
      </c>
      <c r="P101" s="2766"/>
      <c r="Q101" s="2766"/>
      <c r="R101" s="2766">
        <v>2019</v>
      </c>
      <c r="S101" s="2766"/>
      <c r="T101" s="2766"/>
      <c r="U101" s="2766">
        <v>2020</v>
      </c>
      <c r="V101" s="2766"/>
      <c r="W101" s="2766"/>
      <c r="X101" s="2755">
        <v>2021</v>
      </c>
      <c r="Y101" s="2755"/>
      <c r="Z101" s="2755"/>
    </row>
    <row r="102" spans="1:26" s="1320" customFormat="1" ht="15" x14ac:dyDescent="0.2">
      <c r="A102" s="2780"/>
      <c r="B102" s="2780"/>
      <c r="C102" s="598" t="s">
        <v>46</v>
      </c>
      <c r="D102" s="598" t="s">
        <v>47</v>
      </c>
      <c r="E102" s="1321" t="s">
        <v>8</v>
      </c>
      <c r="F102" s="598" t="s">
        <v>46</v>
      </c>
      <c r="G102" s="598" t="s">
        <v>47</v>
      </c>
      <c r="H102" s="1321" t="s">
        <v>8</v>
      </c>
      <c r="I102" s="598" t="s">
        <v>46</v>
      </c>
      <c r="J102" s="598" t="s">
        <v>47</v>
      </c>
      <c r="K102" s="605" t="s">
        <v>8</v>
      </c>
      <c r="L102" s="598" t="s">
        <v>46</v>
      </c>
      <c r="M102" s="598" t="s">
        <v>47</v>
      </c>
      <c r="N102" s="605" t="s">
        <v>8</v>
      </c>
      <c r="O102" s="598" t="s">
        <v>46</v>
      </c>
      <c r="P102" s="598" t="s">
        <v>47</v>
      </c>
      <c r="Q102" s="605" t="s">
        <v>8</v>
      </c>
      <c r="R102" s="598" t="s">
        <v>46</v>
      </c>
      <c r="S102" s="598" t="s">
        <v>47</v>
      </c>
      <c r="T102" s="605" t="s">
        <v>8</v>
      </c>
      <c r="U102" s="598" t="s">
        <v>46</v>
      </c>
      <c r="V102" s="598" t="s">
        <v>47</v>
      </c>
      <c r="W102" s="605" t="s">
        <v>8</v>
      </c>
      <c r="X102" s="1891" t="s">
        <v>46</v>
      </c>
      <c r="Y102" s="1891" t="s">
        <v>47</v>
      </c>
      <c r="Z102" s="1895" t="s">
        <v>8</v>
      </c>
    </row>
    <row r="103" spans="1:26" s="1320" customFormat="1" ht="15" x14ac:dyDescent="0.2">
      <c r="A103" s="2776" t="s">
        <v>1205</v>
      </c>
      <c r="B103" s="1322" t="str">
        <f>B89</f>
        <v>Ingeniería en Recursos Hídricos</v>
      </c>
      <c r="C103" s="1323">
        <v>0</v>
      </c>
      <c r="D103" s="1323">
        <v>0</v>
      </c>
      <c r="E103" s="1323">
        <f>SUM(C103:D103)</f>
        <v>0</v>
      </c>
      <c r="F103" s="1323">
        <v>1</v>
      </c>
      <c r="G103" s="1323">
        <v>3</v>
      </c>
      <c r="H103" s="1321">
        <f>SUM(F103:G103)</f>
        <v>4</v>
      </c>
      <c r="I103" s="1321">
        <v>2</v>
      </c>
      <c r="J103" s="1321">
        <v>4</v>
      </c>
      <c r="K103" s="1321">
        <f>SUM(I103:J103)</f>
        <v>6</v>
      </c>
      <c r="L103" s="1321">
        <v>2</v>
      </c>
      <c r="M103" s="1321">
        <v>0</v>
      </c>
      <c r="N103" s="1321">
        <f>SUM(L103:M103)</f>
        <v>2</v>
      </c>
      <c r="O103" s="1321">
        <v>2</v>
      </c>
      <c r="P103" s="1321">
        <v>0</v>
      </c>
      <c r="Q103" s="1321">
        <f>SUM(O103:P103)</f>
        <v>2</v>
      </c>
      <c r="R103" s="1321">
        <v>1</v>
      </c>
      <c r="S103" s="1321">
        <v>1</v>
      </c>
      <c r="T103" s="1321">
        <f>SUM(R103:S103)</f>
        <v>2</v>
      </c>
      <c r="U103" s="1893">
        <v>0</v>
      </c>
      <c r="V103" s="1893">
        <v>0</v>
      </c>
      <c r="W103" s="1893">
        <f>SUM(U103:V103)</f>
        <v>0</v>
      </c>
      <c r="X103" s="1896"/>
      <c r="Y103" s="1896"/>
      <c r="Z103" s="1896">
        <f>SUM(X103:Y103)</f>
        <v>0</v>
      </c>
    </row>
    <row r="104" spans="1:26" s="1320" customFormat="1" ht="15" x14ac:dyDescent="0.2">
      <c r="A104" s="2777"/>
      <c r="B104" s="1322" t="str">
        <f t="shared" ref="B104:B111" si="58">B90</f>
        <v>Ingeniería en Computación y Telecomunicaciones</v>
      </c>
      <c r="C104" s="2767"/>
      <c r="D104" s="2768"/>
      <c r="E104" s="2768"/>
      <c r="F104" s="2768"/>
      <c r="G104" s="2768"/>
      <c r="H104" s="2768"/>
      <c r="I104" s="2768"/>
      <c r="J104" s="2768"/>
      <c r="K104" s="2768"/>
      <c r="L104" s="2768"/>
      <c r="M104" s="2768"/>
      <c r="N104" s="2769"/>
      <c r="O104" s="1321">
        <v>0</v>
      </c>
      <c r="P104" s="1321">
        <v>0</v>
      </c>
      <c r="Q104" s="1321">
        <v>0</v>
      </c>
      <c r="R104" s="1321">
        <v>0</v>
      </c>
      <c r="S104" s="1321">
        <v>0</v>
      </c>
      <c r="T104" s="1321">
        <v>0</v>
      </c>
      <c r="U104" s="1893">
        <v>0</v>
      </c>
      <c r="V104" s="1893">
        <v>0</v>
      </c>
      <c r="W104" s="1893">
        <v>0</v>
      </c>
      <c r="X104" s="1896"/>
      <c r="Y104" s="1896"/>
      <c r="Z104" s="1896">
        <f t="shared" ref="Z104:Z111" si="59">SUM(X104:Y104)</f>
        <v>0</v>
      </c>
    </row>
    <row r="105" spans="1:26" s="1320" customFormat="1" ht="15" x14ac:dyDescent="0.2">
      <c r="A105" s="2778"/>
      <c r="B105" s="1322" t="str">
        <f t="shared" si="58"/>
        <v>Ingeniería en Sistemas Mecatrónicos Industriales</v>
      </c>
      <c r="C105" s="2767"/>
      <c r="D105" s="2768"/>
      <c r="E105" s="2768"/>
      <c r="F105" s="2768"/>
      <c r="G105" s="2768"/>
      <c r="H105" s="2768"/>
      <c r="I105" s="2768"/>
      <c r="J105" s="2768"/>
      <c r="K105" s="2768"/>
      <c r="L105" s="2768"/>
      <c r="M105" s="2768"/>
      <c r="N105" s="2769"/>
      <c r="O105" s="1321">
        <v>0</v>
      </c>
      <c r="P105" s="1321">
        <v>0</v>
      </c>
      <c r="Q105" s="1321">
        <v>0</v>
      </c>
      <c r="R105" s="1321">
        <v>0</v>
      </c>
      <c r="S105" s="1321">
        <v>0</v>
      </c>
      <c r="T105" s="1321">
        <v>0</v>
      </c>
      <c r="U105" s="1893">
        <v>0</v>
      </c>
      <c r="V105" s="1893">
        <v>0</v>
      </c>
      <c r="W105" s="1893">
        <v>0</v>
      </c>
      <c r="X105" s="1896"/>
      <c r="Y105" s="1896"/>
      <c r="Z105" s="1896">
        <f t="shared" si="59"/>
        <v>0</v>
      </c>
    </row>
    <row r="106" spans="1:26" s="1320" customFormat="1" ht="15" x14ac:dyDescent="0.2">
      <c r="A106" s="2776" t="s">
        <v>1206</v>
      </c>
      <c r="B106" s="1322" t="str">
        <f t="shared" si="58"/>
        <v>Biología Ambiental</v>
      </c>
      <c r="C106" s="1323">
        <v>5</v>
      </c>
      <c r="D106" s="1323">
        <v>0</v>
      </c>
      <c r="E106" s="1323">
        <f>SUM(C106:D106)</f>
        <v>5</v>
      </c>
      <c r="F106" s="1323">
        <v>3</v>
      </c>
      <c r="G106" s="1323">
        <v>0</v>
      </c>
      <c r="H106" s="1321">
        <f>SUM(F106:G106)</f>
        <v>3</v>
      </c>
      <c r="I106" s="1321">
        <v>9</v>
      </c>
      <c r="J106" s="1321">
        <v>1</v>
      </c>
      <c r="K106" s="1321">
        <f>SUM(I106:J106)</f>
        <v>10</v>
      </c>
      <c r="L106" s="1321">
        <v>3</v>
      </c>
      <c r="M106" s="1321">
        <v>0</v>
      </c>
      <c r="N106" s="1321">
        <f>SUM(L106:M106)</f>
        <v>3</v>
      </c>
      <c r="O106" s="1321">
        <v>15</v>
      </c>
      <c r="P106" s="1321">
        <v>3</v>
      </c>
      <c r="Q106" s="1321">
        <f>SUM(O106:P106)</f>
        <v>18</v>
      </c>
      <c r="R106" s="1321">
        <v>7</v>
      </c>
      <c r="S106" s="1321">
        <v>1</v>
      </c>
      <c r="T106" s="1321">
        <f>SUM(R106:S106)</f>
        <v>8</v>
      </c>
      <c r="U106" s="1893">
        <v>1</v>
      </c>
      <c r="V106" s="1893">
        <v>0</v>
      </c>
      <c r="W106" s="1893">
        <f>SUM(U106:V106)</f>
        <v>1</v>
      </c>
      <c r="X106" s="1896"/>
      <c r="Y106" s="1896"/>
      <c r="Z106" s="1896">
        <f t="shared" si="59"/>
        <v>0</v>
      </c>
    </row>
    <row r="107" spans="1:26" s="1320" customFormat="1" ht="15" x14ac:dyDescent="0.2">
      <c r="A107" s="2777"/>
      <c r="B107" s="1322" t="str">
        <f t="shared" si="58"/>
        <v>Psicología Ambiental</v>
      </c>
      <c r="C107" s="2767"/>
      <c r="D107" s="2768"/>
      <c r="E107" s="2768"/>
      <c r="F107" s="2768"/>
      <c r="G107" s="2768"/>
      <c r="H107" s="2768"/>
      <c r="I107" s="2768"/>
      <c r="J107" s="2768"/>
      <c r="K107" s="2768"/>
      <c r="L107" s="2768"/>
      <c r="M107" s="2768"/>
      <c r="N107" s="2769"/>
      <c r="O107" s="1321">
        <v>0</v>
      </c>
      <c r="P107" s="1321">
        <v>0</v>
      </c>
      <c r="Q107" s="1321">
        <v>0</v>
      </c>
      <c r="R107" s="1321">
        <v>0</v>
      </c>
      <c r="S107" s="1321">
        <v>0</v>
      </c>
      <c r="T107" s="1321">
        <v>0</v>
      </c>
      <c r="U107" s="1893">
        <v>0</v>
      </c>
      <c r="V107" s="1893">
        <v>0</v>
      </c>
      <c r="W107" s="1893">
        <v>0</v>
      </c>
      <c r="X107" s="1896">
        <v>1</v>
      </c>
      <c r="Y107" s="1896">
        <v>1</v>
      </c>
      <c r="Z107" s="1896">
        <f t="shared" si="59"/>
        <v>2</v>
      </c>
    </row>
    <row r="108" spans="1:26" s="1320" customFormat="1" ht="15" x14ac:dyDescent="0.2">
      <c r="A108" s="2778"/>
      <c r="B108" s="1322" t="str">
        <f t="shared" si="58"/>
        <v>Ciencia y Tecnología de los Alimentos</v>
      </c>
      <c r="C108" s="2767"/>
      <c r="D108" s="2768"/>
      <c r="E108" s="2768"/>
      <c r="F108" s="2768"/>
      <c r="G108" s="2768"/>
      <c r="H108" s="2768"/>
      <c r="I108" s="2768"/>
      <c r="J108" s="2768"/>
      <c r="K108" s="2768"/>
      <c r="L108" s="2768"/>
      <c r="M108" s="2768"/>
      <c r="N108" s="2769"/>
      <c r="O108" s="1321">
        <v>0</v>
      </c>
      <c r="P108" s="1321">
        <v>0</v>
      </c>
      <c r="Q108" s="1321">
        <v>0</v>
      </c>
      <c r="R108" s="1321">
        <v>0</v>
      </c>
      <c r="S108" s="1321">
        <v>0</v>
      </c>
      <c r="T108" s="1321">
        <v>0</v>
      </c>
      <c r="U108" s="1893">
        <v>0</v>
      </c>
      <c r="V108" s="1893">
        <v>0</v>
      </c>
      <c r="W108" s="1893">
        <v>0</v>
      </c>
      <c r="X108" s="1896"/>
      <c r="Y108" s="1896">
        <v>1</v>
      </c>
      <c r="Z108" s="1896">
        <f t="shared" si="59"/>
        <v>1</v>
      </c>
    </row>
    <row r="109" spans="1:26" s="25" customFormat="1" ht="15" x14ac:dyDescent="0.2">
      <c r="A109" s="2776" t="s">
        <v>1207</v>
      </c>
      <c r="B109" s="1322" t="str">
        <f t="shared" si="58"/>
        <v>Políticas Públicas</v>
      </c>
      <c r="C109" s="1323">
        <v>0</v>
      </c>
      <c r="D109" s="1323">
        <v>2</v>
      </c>
      <c r="E109" s="1323">
        <f>SUM(C109:D109)</f>
        <v>2</v>
      </c>
      <c r="F109" s="1323">
        <v>1</v>
      </c>
      <c r="G109" s="1323">
        <v>0</v>
      </c>
      <c r="H109" s="1321">
        <f>SUM(F109:G109)</f>
        <v>1</v>
      </c>
      <c r="I109" s="1321">
        <v>4</v>
      </c>
      <c r="J109" s="1321">
        <v>3</v>
      </c>
      <c r="K109" s="1321">
        <f>SUM(I109:J109)</f>
        <v>7</v>
      </c>
      <c r="L109" s="1321">
        <v>1</v>
      </c>
      <c r="M109" s="1321">
        <v>1</v>
      </c>
      <c r="N109" s="1321">
        <f>SUM(L109:M109)</f>
        <v>2</v>
      </c>
      <c r="O109" s="1321">
        <v>2</v>
      </c>
      <c r="P109" s="1321">
        <v>1</v>
      </c>
      <c r="Q109" s="1321">
        <f>SUM(O109:P109)</f>
        <v>3</v>
      </c>
      <c r="R109" s="1321"/>
      <c r="S109" s="1321">
        <v>1</v>
      </c>
      <c r="T109" s="1321">
        <f>SUM(R109:S109)</f>
        <v>1</v>
      </c>
      <c r="U109" s="1893">
        <v>1</v>
      </c>
      <c r="V109" s="1893">
        <v>1</v>
      </c>
      <c r="W109" s="1893">
        <f>SUM(U109:V109)</f>
        <v>2</v>
      </c>
      <c r="X109" s="1896">
        <v>1</v>
      </c>
      <c r="Y109" s="1896">
        <v>1</v>
      </c>
      <c r="Z109" s="1896">
        <f t="shared" si="59"/>
        <v>2</v>
      </c>
    </row>
    <row r="110" spans="1:26" s="1320" customFormat="1" ht="15" x14ac:dyDescent="0.2">
      <c r="A110" s="2777"/>
      <c r="B110" s="1322" t="str">
        <f t="shared" si="58"/>
        <v>Arte y Comunicaciones Digitales</v>
      </c>
      <c r="C110" s="1323">
        <v>0</v>
      </c>
      <c r="D110" s="1323">
        <v>0</v>
      </c>
      <c r="E110" s="1323">
        <f>SUM(C110:D110)</f>
        <v>0</v>
      </c>
      <c r="F110" s="1323">
        <v>0</v>
      </c>
      <c r="G110" s="1323">
        <v>0</v>
      </c>
      <c r="H110" s="1321">
        <f>SUM(F110:G110)</f>
        <v>0</v>
      </c>
      <c r="I110" s="1321">
        <v>1</v>
      </c>
      <c r="J110" s="1321">
        <v>0</v>
      </c>
      <c r="K110" s="1321">
        <f>SUM(I110:J110)</f>
        <v>1</v>
      </c>
      <c r="L110" s="1321">
        <v>1</v>
      </c>
      <c r="M110" s="1321">
        <v>5</v>
      </c>
      <c r="N110" s="1321">
        <f>SUM(L110:M110)</f>
        <v>6</v>
      </c>
      <c r="O110" s="1321">
        <v>6</v>
      </c>
      <c r="P110" s="1321">
        <v>8</v>
      </c>
      <c r="Q110" s="1321">
        <f>SUM(O110:P110)</f>
        <v>14</v>
      </c>
      <c r="R110" s="1321">
        <v>5</v>
      </c>
      <c r="S110" s="1321">
        <v>1</v>
      </c>
      <c r="T110" s="1321">
        <f>SUM(R110:S110)</f>
        <v>6</v>
      </c>
      <c r="U110" s="1893">
        <v>2</v>
      </c>
      <c r="V110" s="1893">
        <v>0</v>
      </c>
      <c r="W110" s="1893">
        <f>SUM(U110:V110)</f>
        <v>2</v>
      </c>
      <c r="X110" s="1896"/>
      <c r="Y110" s="1896"/>
      <c r="Z110" s="1896">
        <f t="shared" si="59"/>
        <v>0</v>
      </c>
    </row>
    <row r="111" spans="1:26" s="25" customFormat="1" ht="15" x14ac:dyDescent="0.2">
      <c r="A111" s="2778"/>
      <c r="B111" s="1322" t="str">
        <f t="shared" si="58"/>
        <v>Educación y Tecnologías Digitales</v>
      </c>
      <c r="C111" s="2790"/>
      <c r="D111" s="2791"/>
      <c r="E111" s="2791"/>
      <c r="F111" s="2791"/>
      <c r="G111" s="2791"/>
      <c r="H111" s="2791"/>
      <c r="I111" s="2791"/>
      <c r="J111" s="2791"/>
      <c r="K111" s="2791"/>
      <c r="L111" s="2791"/>
      <c r="M111" s="2791"/>
      <c r="N111" s="2792"/>
      <c r="O111" s="1321">
        <v>0</v>
      </c>
      <c r="P111" s="1321">
        <v>0</v>
      </c>
      <c r="Q111" s="1321">
        <v>0</v>
      </c>
      <c r="R111" s="1321">
        <v>0</v>
      </c>
      <c r="S111" s="1321">
        <v>0</v>
      </c>
      <c r="T111" s="1321">
        <v>0</v>
      </c>
      <c r="U111" s="1893">
        <v>0</v>
      </c>
      <c r="V111" s="1893">
        <v>0</v>
      </c>
      <c r="W111" s="1893">
        <v>0</v>
      </c>
      <c r="X111" s="1896"/>
      <c r="Y111" s="1896"/>
      <c r="Z111" s="1896">
        <f t="shared" si="59"/>
        <v>0</v>
      </c>
    </row>
    <row r="112" spans="1:26" s="1320" customFormat="1" ht="15" customHeight="1" x14ac:dyDescent="0.2">
      <c r="A112" s="2779" t="s">
        <v>76</v>
      </c>
      <c r="B112" s="2779"/>
      <c r="C112" s="599">
        <f t="shared" ref="C112:Q112" si="60">SUM(C103:C110)</f>
        <v>5</v>
      </c>
      <c r="D112" s="599">
        <f t="shared" si="60"/>
        <v>2</v>
      </c>
      <c r="E112" s="599">
        <f t="shared" si="60"/>
        <v>7</v>
      </c>
      <c r="F112" s="599">
        <f t="shared" si="60"/>
        <v>5</v>
      </c>
      <c r="G112" s="599">
        <f t="shared" si="60"/>
        <v>3</v>
      </c>
      <c r="H112" s="599">
        <f t="shared" si="60"/>
        <v>8</v>
      </c>
      <c r="I112" s="599">
        <f t="shared" si="60"/>
        <v>16</v>
      </c>
      <c r="J112" s="599">
        <f t="shared" si="60"/>
        <v>8</v>
      </c>
      <c r="K112" s="599">
        <f t="shared" si="60"/>
        <v>24</v>
      </c>
      <c r="L112" s="599">
        <f t="shared" si="60"/>
        <v>7</v>
      </c>
      <c r="M112" s="599">
        <f t="shared" si="60"/>
        <v>6</v>
      </c>
      <c r="N112" s="599">
        <f t="shared" si="60"/>
        <v>13</v>
      </c>
      <c r="O112" s="599">
        <f>SUM(O103:O111)</f>
        <v>25</v>
      </c>
      <c r="P112" s="599">
        <f>SUM(P103:P111)</f>
        <v>12</v>
      </c>
      <c r="Q112" s="599">
        <f t="shared" si="60"/>
        <v>37</v>
      </c>
      <c r="R112" s="599">
        <f>SUM(R103:R111)</f>
        <v>13</v>
      </c>
      <c r="S112" s="599">
        <f>SUM(S103:S111)</f>
        <v>4</v>
      </c>
      <c r="T112" s="599">
        <f t="shared" ref="T112" si="61">SUM(T103:T110)</f>
        <v>17</v>
      </c>
      <c r="U112" s="599">
        <f>SUM(U103:U111)</f>
        <v>4</v>
      </c>
      <c r="V112" s="599">
        <f>SUM(V103:V111)</f>
        <v>1</v>
      </c>
      <c r="W112" s="599">
        <f t="shared" ref="W112" si="62">SUM(W103:W110)</f>
        <v>5</v>
      </c>
      <c r="X112" s="1894">
        <f t="shared" ref="X112:Z112" si="63">SUM(X103:X110)</f>
        <v>2</v>
      </c>
      <c r="Y112" s="1894">
        <f t="shared" si="63"/>
        <v>3</v>
      </c>
      <c r="Z112" s="1894">
        <f t="shared" si="63"/>
        <v>5</v>
      </c>
    </row>
    <row r="113" spans="1:20" x14ac:dyDescent="0.2">
      <c r="A113" s="1135" t="s">
        <v>3429</v>
      </c>
    </row>
    <row r="114" spans="1:20" ht="18.75" x14ac:dyDescent="0.2">
      <c r="A114" s="826" t="s">
        <v>2727</v>
      </c>
      <c r="B114" s="1328"/>
    </row>
    <row r="115" spans="1:20" x14ac:dyDescent="0.2">
      <c r="A115" s="2795" t="s">
        <v>36</v>
      </c>
      <c r="B115" s="2795" t="s">
        <v>35</v>
      </c>
      <c r="C115" s="2775" t="s">
        <v>2725</v>
      </c>
      <c r="D115" s="2775"/>
      <c r="E115" s="2775"/>
      <c r="F115" s="2775" t="s">
        <v>2726</v>
      </c>
      <c r="G115" s="2775"/>
      <c r="H115" s="2775"/>
      <c r="I115" s="2775" t="s">
        <v>3280</v>
      </c>
      <c r="J115" s="2775"/>
      <c r="K115" s="2775"/>
      <c r="L115" s="2775" t="s">
        <v>3281</v>
      </c>
      <c r="M115" s="2775"/>
      <c r="N115" s="2775"/>
      <c r="O115" s="2756" t="s">
        <v>3731</v>
      </c>
      <c r="P115" s="2756"/>
      <c r="Q115" s="2756"/>
      <c r="R115" s="2756" t="s">
        <v>3732</v>
      </c>
      <c r="S115" s="2756"/>
      <c r="T115" s="2756"/>
    </row>
    <row r="116" spans="1:20" x14ac:dyDescent="0.2">
      <c r="A116" s="2796"/>
      <c r="B116" s="2796"/>
      <c r="C116" s="593" t="s">
        <v>823</v>
      </c>
      <c r="D116" s="593" t="s">
        <v>32</v>
      </c>
      <c r="E116" s="595" t="s">
        <v>8</v>
      </c>
      <c r="F116" s="593" t="s">
        <v>31</v>
      </c>
      <c r="G116" s="593" t="s">
        <v>32</v>
      </c>
      <c r="H116" s="595" t="s">
        <v>8</v>
      </c>
      <c r="I116" s="593" t="s">
        <v>823</v>
      </c>
      <c r="J116" s="593" t="s">
        <v>32</v>
      </c>
      <c r="K116" s="595" t="s">
        <v>8</v>
      </c>
      <c r="L116" s="593" t="s">
        <v>31</v>
      </c>
      <c r="M116" s="593" t="s">
        <v>32</v>
      </c>
      <c r="N116" s="595" t="s">
        <v>8</v>
      </c>
      <c r="O116" s="1876" t="s">
        <v>823</v>
      </c>
      <c r="P116" s="1876" t="s">
        <v>32</v>
      </c>
      <c r="Q116" s="1877" t="s">
        <v>8</v>
      </c>
      <c r="R116" s="1876" t="s">
        <v>31</v>
      </c>
      <c r="S116" s="1876" t="s">
        <v>32</v>
      </c>
      <c r="T116" s="1877" t="s">
        <v>8</v>
      </c>
    </row>
    <row r="117" spans="1:20" ht="15" x14ac:dyDescent="0.25">
      <c r="A117" s="2776" t="s">
        <v>1205</v>
      </c>
      <c r="B117" s="1322" t="str">
        <f>B103</f>
        <v>Ingeniería en Recursos Hídricos</v>
      </c>
      <c r="C117" s="1329">
        <v>5</v>
      </c>
      <c r="D117" s="1329">
        <v>2</v>
      </c>
      <c r="E117" s="1329">
        <v>7</v>
      </c>
      <c r="F117" s="1329">
        <v>4</v>
      </c>
      <c r="G117" s="1329">
        <v>2</v>
      </c>
      <c r="H117" s="1329">
        <v>6</v>
      </c>
      <c r="I117" s="1897">
        <v>12</v>
      </c>
      <c r="J117" s="1897">
        <v>15</v>
      </c>
      <c r="K117" s="1897">
        <f>SUM(I117:J117)</f>
        <v>27</v>
      </c>
      <c r="L117" s="1897">
        <v>12</v>
      </c>
      <c r="M117" s="1897">
        <v>15</v>
      </c>
      <c r="N117" s="1897">
        <f>SUM(L117:M117)</f>
        <v>27</v>
      </c>
      <c r="O117" s="1898">
        <v>13</v>
      </c>
      <c r="P117" s="1898">
        <v>10</v>
      </c>
      <c r="Q117" s="1898">
        <f t="shared" ref="Q117:Q125" si="64">SUM(O117:P117)</f>
        <v>23</v>
      </c>
      <c r="R117" s="1898">
        <v>9</v>
      </c>
      <c r="S117" s="1898">
        <v>6</v>
      </c>
      <c r="T117" s="1898">
        <f>SUM(R117:S117)</f>
        <v>15</v>
      </c>
    </row>
    <row r="118" spans="1:20" ht="15" x14ac:dyDescent="0.25">
      <c r="A118" s="2777"/>
      <c r="B118" s="1322" t="str">
        <f t="shared" ref="B118:B125" si="65">B104</f>
        <v>Ingeniería en Computación y Telecomunicaciones</v>
      </c>
      <c r="C118" s="1329">
        <v>2</v>
      </c>
      <c r="D118" s="1329">
        <v>5</v>
      </c>
      <c r="E118" s="1329">
        <v>7</v>
      </c>
      <c r="F118" s="1329">
        <v>2</v>
      </c>
      <c r="G118" s="1329">
        <v>5</v>
      </c>
      <c r="H118" s="1329">
        <v>7</v>
      </c>
      <c r="I118" s="1897">
        <v>6</v>
      </c>
      <c r="J118" s="1897">
        <v>12</v>
      </c>
      <c r="K118" s="1897">
        <f t="shared" ref="K118:K125" si="66">SUM(I118:J118)</f>
        <v>18</v>
      </c>
      <c r="L118" s="1897">
        <v>6</v>
      </c>
      <c r="M118" s="1897">
        <v>11</v>
      </c>
      <c r="N118" s="1897">
        <f t="shared" ref="N118:N125" si="67">SUM(L118:M118)</f>
        <v>17</v>
      </c>
      <c r="O118" s="1898">
        <v>16</v>
      </c>
      <c r="P118" s="1898">
        <v>26</v>
      </c>
      <c r="Q118" s="1898">
        <f t="shared" si="64"/>
        <v>42</v>
      </c>
      <c r="R118" s="1898">
        <v>9</v>
      </c>
      <c r="S118" s="1898">
        <v>18</v>
      </c>
      <c r="T118" s="1898">
        <f t="shared" ref="T118:T125" si="68">SUM(R118:S118)</f>
        <v>27</v>
      </c>
    </row>
    <row r="119" spans="1:20" ht="15" x14ac:dyDescent="0.25">
      <c r="A119" s="2778"/>
      <c r="B119" s="1322" t="str">
        <f t="shared" si="65"/>
        <v>Ingeniería en Sistemas Mecatrónicos Industriales</v>
      </c>
      <c r="C119" s="1329">
        <v>1</v>
      </c>
      <c r="D119" s="1329">
        <v>6</v>
      </c>
      <c r="E119" s="1329">
        <v>7</v>
      </c>
      <c r="F119" s="1329">
        <v>1</v>
      </c>
      <c r="G119" s="1329">
        <v>6</v>
      </c>
      <c r="H119" s="1329">
        <v>7</v>
      </c>
      <c r="I119" s="1897">
        <v>4</v>
      </c>
      <c r="J119" s="1897">
        <v>21</v>
      </c>
      <c r="K119" s="1897">
        <f t="shared" si="66"/>
        <v>25</v>
      </c>
      <c r="L119" s="1897">
        <v>4</v>
      </c>
      <c r="M119" s="1897">
        <v>20</v>
      </c>
      <c r="N119" s="1897">
        <f t="shared" si="67"/>
        <v>24</v>
      </c>
      <c r="O119" s="1898">
        <v>10</v>
      </c>
      <c r="P119" s="1898">
        <v>35</v>
      </c>
      <c r="Q119" s="1898">
        <f t="shared" si="64"/>
        <v>45</v>
      </c>
      <c r="R119" s="1898">
        <v>6</v>
      </c>
      <c r="S119" s="1898">
        <v>24</v>
      </c>
      <c r="T119" s="1898">
        <f t="shared" si="68"/>
        <v>30</v>
      </c>
    </row>
    <row r="120" spans="1:20" ht="15" x14ac:dyDescent="0.25">
      <c r="A120" s="2776" t="s">
        <v>1206</v>
      </c>
      <c r="B120" s="1322" t="str">
        <f t="shared" si="65"/>
        <v>Biología Ambiental</v>
      </c>
      <c r="C120" s="1329">
        <v>14</v>
      </c>
      <c r="D120" s="1329">
        <v>3</v>
      </c>
      <c r="E120" s="1329">
        <v>17</v>
      </c>
      <c r="F120" s="1329">
        <v>13</v>
      </c>
      <c r="G120" s="1329">
        <v>3</v>
      </c>
      <c r="H120" s="1329">
        <v>16</v>
      </c>
      <c r="I120" s="1897">
        <v>40</v>
      </c>
      <c r="J120" s="1897">
        <v>13</v>
      </c>
      <c r="K120" s="1897">
        <f t="shared" si="66"/>
        <v>53</v>
      </c>
      <c r="L120" s="1897">
        <v>38</v>
      </c>
      <c r="M120" s="1897">
        <v>13</v>
      </c>
      <c r="N120" s="1897">
        <f t="shared" si="67"/>
        <v>51</v>
      </c>
      <c r="O120" s="1898">
        <v>49</v>
      </c>
      <c r="P120" s="1898">
        <v>12</v>
      </c>
      <c r="Q120" s="1898">
        <f t="shared" si="64"/>
        <v>61</v>
      </c>
      <c r="R120" s="1898">
        <v>44</v>
      </c>
      <c r="S120" s="1898">
        <v>10</v>
      </c>
      <c r="T120" s="1898">
        <f t="shared" si="68"/>
        <v>54</v>
      </c>
    </row>
    <row r="121" spans="1:20" ht="15" x14ac:dyDescent="0.25">
      <c r="A121" s="2777"/>
      <c r="B121" s="1322" t="str">
        <f t="shared" si="65"/>
        <v>Psicología Ambiental</v>
      </c>
      <c r="C121" s="1329">
        <v>8</v>
      </c>
      <c r="D121" s="1329">
        <v>1</v>
      </c>
      <c r="E121" s="1329">
        <v>9</v>
      </c>
      <c r="F121" s="1329">
        <v>8</v>
      </c>
      <c r="G121" s="1329">
        <v>1</v>
      </c>
      <c r="H121" s="1329">
        <v>9</v>
      </c>
      <c r="I121" s="1897">
        <v>33</v>
      </c>
      <c r="J121" s="1897">
        <v>11</v>
      </c>
      <c r="K121" s="1897">
        <f t="shared" si="66"/>
        <v>44</v>
      </c>
      <c r="L121" s="1897">
        <v>31</v>
      </c>
      <c r="M121" s="1897">
        <v>10</v>
      </c>
      <c r="N121" s="1897">
        <f t="shared" si="67"/>
        <v>41</v>
      </c>
      <c r="O121" s="1898">
        <v>56</v>
      </c>
      <c r="P121" s="1898">
        <v>21</v>
      </c>
      <c r="Q121" s="1898">
        <f t="shared" si="64"/>
        <v>77</v>
      </c>
      <c r="R121" s="1898">
        <v>49</v>
      </c>
      <c r="S121" s="1898">
        <v>19</v>
      </c>
      <c r="T121" s="1898">
        <f t="shared" si="68"/>
        <v>68</v>
      </c>
    </row>
    <row r="122" spans="1:20" ht="15" x14ac:dyDescent="0.25">
      <c r="A122" s="2778"/>
      <c r="B122" s="1322" t="str">
        <f t="shared" si="65"/>
        <v>Ciencia y Tecnología de los Alimentos</v>
      </c>
      <c r="C122" s="1329">
        <v>7</v>
      </c>
      <c r="D122" s="1329">
        <v>1</v>
      </c>
      <c r="E122" s="1329">
        <v>8</v>
      </c>
      <c r="F122" s="1329">
        <v>7</v>
      </c>
      <c r="G122" s="1329">
        <v>1</v>
      </c>
      <c r="H122" s="1329">
        <v>8</v>
      </c>
      <c r="I122" s="1897">
        <v>30</v>
      </c>
      <c r="J122" s="1897">
        <v>6</v>
      </c>
      <c r="K122" s="1897">
        <f t="shared" si="66"/>
        <v>36</v>
      </c>
      <c r="L122" s="1897">
        <v>29</v>
      </c>
      <c r="M122" s="1897">
        <v>6</v>
      </c>
      <c r="N122" s="1897">
        <f t="shared" si="67"/>
        <v>35</v>
      </c>
      <c r="O122" s="1898">
        <v>53</v>
      </c>
      <c r="P122" s="1898">
        <v>12</v>
      </c>
      <c r="Q122" s="1898">
        <f t="shared" si="64"/>
        <v>65</v>
      </c>
      <c r="R122" s="1898">
        <v>46</v>
      </c>
      <c r="S122" s="1898">
        <v>10</v>
      </c>
      <c r="T122" s="1898">
        <f t="shared" si="68"/>
        <v>56</v>
      </c>
    </row>
    <row r="123" spans="1:20" ht="15" x14ac:dyDescent="0.25">
      <c r="A123" s="2776" t="s">
        <v>1207</v>
      </c>
      <c r="B123" s="1322" t="str">
        <f t="shared" si="65"/>
        <v>Políticas Públicas</v>
      </c>
      <c r="C123" s="1329">
        <v>14</v>
      </c>
      <c r="D123" s="1329">
        <v>12</v>
      </c>
      <c r="E123" s="1329">
        <v>26</v>
      </c>
      <c r="F123" s="1329">
        <v>14</v>
      </c>
      <c r="G123" s="1329">
        <v>12</v>
      </c>
      <c r="H123" s="1329">
        <v>26</v>
      </c>
      <c r="I123" s="1897">
        <v>34</v>
      </c>
      <c r="J123" s="1897">
        <v>16</v>
      </c>
      <c r="K123" s="1897">
        <f t="shared" si="66"/>
        <v>50</v>
      </c>
      <c r="L123" s="1897">
        <v>34</v>
      </c>
      <c r="M123" s="1897">
        <v>16</v>
      </c>
      <c r="N123" s="1897">
        <f t="shared" si="67"/>
        <v>50</v>
      </c>
      <c r="O123" s="1898">
        <v>47</v>
      </c>
      <c r="P123" s="1898">
        <v>22</v>
      </c>
      <c r="Q123" s="1898">
        <f t="shared" si="64"/>
        <v>69</v>
      </c>
      <c r="R123" s="1898">
        <v>38</v>
      </c>
      <c r="S123" s="1898">
        <v>16</v>
      </c>
      <c r="T123" s="1898">
        <f t="shared" si="68"/>
        <v>54</v>
      </c>
    </row>
    <row r="124" spans="1:20" ht="15" x14ac:dyDescent="0.25">
      <c r="A124" s="2777"/>
      <c r="B124" s="1322" t="str">
        <f t="shared" si="65"/>
        <v>Arte y Comunicaciones Digitales</v>
      </c>
      <c r="C124" s="1329">
        <v>6</v>
      </c>
      <c r="D124" s="1329">
        <v>7</v>
      </c>
      <c r="E124" s="1329">
        <v>13</v>
      </c>
      <c r="F124" s="1329">
        <v>4</v>
      </c>
      <c r="G124" s="1329">
        <v>6</v>
      </c>
      <c r="H124" s="1329">
        <v>10</v>
      </c>
      <c r="I124" s="1897">
        <v>24</v>
      </c>
      <c r="J124" s="1897">
        <v>19</v>
      </c>
      <c r="K124" s="1897">
        <f t="shared" si="66"/>
        <v>43</v>
      </c>
      <c r="L124" s="1897">
        <v>24</v>
      </c>
      <c r="M124" s="1897">
        <v>19</v>
      </c>
      <c r="N124" s="1897">
        <f t="shared" si="67"/>
        <v>43</v>
      </c>
      <c r="O124" s="1898">
        <v>28</v>
      </c>
      <c r="P124" s="1898">
        <v>22</v>
      </c>
      <c r="Q124" s="1898">
        <f t="shared" si="64"/>
        <v>50</v>
      </c>
      <c r="R124" s="1898">
        <v>21</v>
      </c>
      <c r="S124" s="1898">
        <v>17</v>
      </c>
      <c r="T124" s="1898">
        <f t="shared" si="68"/>
        <v>38</v>
      </c>
    </row>
    <row r="125" spans="1:20" ht="15" x14ac:dyDescent="0.25">
      <c r="A125" s="2778"/>
      <c r="B125" s="1322" t="str">
        <f t="shared" si="65"/>
        <v>Educación y Tecnologías Digitales</v>
      </c>
      <c r="C125" s="1329">
        <v>3</v>
      </c>
      <c r="D125" s="1329">
        <v>2</v>
      </c>
      <c r="E125" s="1329">
        <v>5</v>
      </c>
      <c r="F125" s="1329">
        <v>3</v>
      </c>
      <c r="G125" s="1329">
        <v>2</v>
      </c>
      <c r="H125" s="1329">
        <v>5</v>
      </c>
      <c r="I125" s="1897">
        <v>15</v>
      </c>
      <c r="J125" s="1897">
        <v>9</v>
      </c>
      <c r="K125" s="1897">
        <f t="shared" si="66"/>
        <v>24</v>
      </c>
      <c r="L125" s="1897">
        <v>15</v>
      </c>
      <c r="M125" s="1897">
        <v>7</v>
      </c>
      <c r="N125" s="1897">
        <f t="shared" si="67"/>
        <v>22</v>
      </c>
      <c r="O125" s="1898">
        <v>33</v>
      </c>
      <c r="P125" s="1898">
        <v>15</v>
      </c>
      <c r="Q125" s="1898">
        <f t="shared" si="64"/>
        <v>48</v>
      </c>
      <c r="R125" s="1898">
        <v>27</v>
      </c>
      <c r="S125" s="1898">
        <v>6</v>
      </c>
      <c r="T125" s="1898">
        <f t="shared" si="68"/>
        <v>33</v>
      </c>
    </row>
    <row r="126" spans="1:20" ht="15" x14ac:dyDescent="0.2">
      <c r="A126" s="2793" t="s">
        <v>76</v>
      </c>
      <c r="B126" s="2794"/>
      <c r="C126" s="596">
        <v>60</v>
      </c>
      <c r="D126" s="596">
        <v>39</v>
      </c>
      <c r="E126" s="596">
        <v>99</v>
      </c>
      <c r="F126" s="596">
        <v>56</v>
      </c>
      <c r="G126" s="596">
        <v>38</v>
      </c>
      <c r="H126" s="596">
        <v>94</v>
      </c>
      <c r="I126" s="596">
        <f>SUM(I117:I125)</f>
        <v>198</v>
      </c>
      <c r="J126" s="596">
        <f t="shared" ref="J126:N126" si="69">SUM(J117:J125)</f>
        <v>122</v>
      </c>
      <c r="K126" s="596">
        <f t="shared" si="69"/>
        <v>320</v>
      </c>
      <c r="L126" s="596">
        <f t="shared" si="69"/>
        <v>193</v>
      </c>
      <c r="M126" s="596">
        <f t="shared" si="69"/>
        <v>117</v>
      </c>
      <c r="N126" s="596">
        <f t="shared" si="69"/>
        <v>310</v>
      </c>
      <c r="O126" s="1879">
        <f t="shared" ref="O126:P126" si="70">SUM(O117:O125)</f>
        <v>305</v>
      </c>
      <c r="P126" s="1879">
        <f t="shared" si="70"/>
        <v>175</v>
      </c>
      <c r="Q126" s="1879">
        <f>SUM(Q117:Q125)</f>
        <v>480</v>
      </c>
      <c r="R126" s="1879">
        <f t="shared" ref="R126:T126" si="71">SUM(R117:R125)</f>
        <v>249</v>
      </c>
      <c r="S126" s="1879">
        <f t="shared" si="71"/>
        <v>126</v>
      </c>
      <c r="T126" s="1879">
        <f t="shared" si="71"/>
        <v>375</v>
      </c>
    </row>
    <row r="127" spans="1:20" x14ac:dyDescent="0.2">
      <c r="A127" s="1135" t="s">
        <v>3429</v>
      </c>
    </row>
    <row r="129" spans="1:20" ht="18.75" x14ac:dyDescent="0.2">
      <c r="A129" s="826" t="s">
        <v>6060</v>
      </c>
    </row>
    <row r="130" spans="1:20" ht="15" x14ac:dyDescent="0.2">
      <c r="A130" s="1212" t="s">
        <v>6059</v>
      </c>
    </row>
    <row r="131" spans="1:20" ht="15" x14ac:dyDescent="0.25">
      <c r="A131" s="1211" t="s">
        <v>268</v>
      </c>
      <c r="B131" s="1211" t="s">
        <v>3463</v>
      </c>
      <c r="C131" s="2559" t="s">
        <v>3442</v>
      </c>
      <c r="D131" s="2559" t="s">
        <v>31</v>
      </c>
      <c r="E131" s="2559" t="s">
        <v>32</v>
      </c>
      <c r="F131" s="2559" t="s">
        <v>3302</v>
      </c>
      <c r="G131" s="2559" t="s">
        <v>31</v>
      </c>
      <c r="H131" s="2559" t="s">
        <v>32</v>
      </c>
      <c r="I131" s="2559" t="s">
        <v>5110</v>
      </c>
      <c r="J131" s="2559" t="s">
        <v>31</v>
      </c>
      <c r="K131" s="2559" t="s">
        <v>32</v>
      </c>
      <c r="L131" s="2559" t="s">
        <v>5217</v>
      </c>
      <c r="M131" s="2559" t="s">
        <v>31</v>
      </c>
      <c r="N131" s="2559" t="s">
        <v>32</v>
      </c>
      <c r="O131" s="2559" t="s">
        <v>5328</v>
      </c>
      <c r="P131" s="2559" t="s">
        <v>31</v>
      </c>
      <c r="Q131" s="2559" t="s">
        <v>32</v>
      </c>
      <c r="R131" s="2559" t="s">
        <v>6055</v>
      </c>
      <c r="S131" s="2559" t="s">
        <v>31</v>
      </c>
      <c r="T131" s="2559" t="s">
        <v>32</v>
      </c>
    </row>
    <row r="132" spans="1:20" ht="15" x14ac:dyDescent="0.2">
      <c r="A132" s="2776" t="s">
        <v>1205</v>
      </c>
      <c r="B132" s="1330" t="str">
        <f>B117</f>
        <v>Ingeniería en Recursos Hídricos</v>
      </c>
      <c r="C132" s="2562">
        <f>D132+E132</f>
        <v>37</v>
      </c>
      <c r="D132" s="2562">
        <v>7</v>
      </c>
      <c r="E132" s="2561">
        <v>30</v>
      </c>
      <c r="F132" s="2562">
        <f>G132+H132</f>
        <v>0</v>
      </c>
      <c r="G132" s="2562">
        <v>0</v>
      </c>
      <c r="H132" s="2561">
        <v>0</v>
      </c>
      <c r="I132" s="2562">
        <f>J132+K132</f>
        <v>4</v>
      </c>
      <c r="J132" s="2562">
        <v>0</v>
      </c>
      <c r="K132" s="2561">
        <v>4</v>
      </c>
      <c r="L132" s="2562">
        <f>M132+N132</f>
        <v>2</v>
      </c>
      <c r="M132" s="2562">
        <v>0</v>
      </c>
      <c r="N132" s="2561">
        <v>2</v>
      </c>
      <c r="O132" s="2562">
        <f>P132+Q132</f>
        <v>0</v>
      </c>
      <c r="P132" s="2562">
        <v>0</v>
      </c>
      <c r="Q132" s="2561">
        <v>0</v>
      </c>
      <c r="R132" s="2562">
        <f>S132+T132</f>
        <v>2</v>
      </c>
      <c r="S132" s="2562">
        <v>0</v>
      </c>
      <c r="T132" s="2561">
        <v>2</v>
      </c>
    </row>
    <row r="133" spans="1:20" ht="15" x14ac:dyDescent="0.2">
      <c r="A133" s="2777"/>
      <c r="B133" s="1330" t="str">
        <f>B118</f>
        <v>Ingeniería en Computación y Telecomunicaciones</v>
      </c>
      <c r="C133" s="2562">
        <f t="shared" ref="C133:C140" si="72">D133+E133</f>
        <v>17</v>
      </c>
      <c r="D133" s="2562">
        <v>2</v>
      </c>
      <c r="E133" s="2561">
        <v>15</v>
      </c>
      <c r="F133" s="2562">
        <f t="shared" ref="F133:F140" si="73">G133+H133</f>
        <v>0</v>
      </c>
      <c r="G133" s="2562">
        <v>0</v>
      </c>
      <c r="H133" s="2561">
        <v>0</v>
      </c>
      <c r="I133" s="2562">
        <f t="shared" ref="I133:I140" si="74">J133+K133</f>
        <v>3</v>
      </c>
      <c r="J133" s="2562">
        <v>0</v>
      </c>
      <c r="K133" s="2561">
        <v>3</v>
      </c>
      <c r="L133" s="2562">
        <f t="shared" ref="L133:L140" si="75">M133+N133</f>
        <v>2</v>
      </c>
      <c r="M133" s="2562">
        <v>0</v>
      </c>
      <c r="N133" s="2561">
        <v>2</v>
      </c>
      <c r="O133" s="2562">
        <f t="shared" ref="O133:O140" si="76">P133+Q133</f>
        <v>0</v>
      </c>
      <c r="P133" s="2562">
        <v>0</v>
      </c>
      <c r="Q133" s="2561">
        <v>0</v>
      </c>
      <c r="R133" s="2562">
        <f t="shared" ref="R133:R140" si="77">S133+T133</f>
        <v>3</v>
      </c>
      <c r="S133" s="2562">
        <v>0</v>
      </c>
      <c r="T133" s="2561">
        <v>3</v>
      </c>
    </row>
    <row r="134" spans="1:20" ht="15" x14ac:dyDescent="0.2">
      <c r="A134" s="2778"/>
      <c r="B134" s="1330" t="str">
        <f t="shared" ref="B134:B140" si="78">B119</f>
        <v>Ingeniería en Sistemas Mecatrónicos Industriales</v>
      </c>
      <c r="C134" s="2562">
        <f t="shared" si="72"/>
        <v>8</v>
      </c>
      <c r="D134" s="2562">
        <v>0</v>
      </c>
      <c r="E134" s="2561">
        <v>8</v>
      </c>
      <c r="F134" s="2562">
        <f t="shared" si="73"/>
        <v>0</v>
      </c>
      <c r="G134" s="2562">
        <v>0</v>
      </c>
      <c r="H134" s="2561">
        <v>0</v>
      </c>
      <c r="I134" s="2562">
        <f t="shared" si="74"/>
        <v>2</v>
      </c>
      <c r="J134" s="2562">
        <v>0</v>
      </c>
      <c r="K134" s="2561">
        <v>2</v>
      </c>
      <c r="L134" s="2562">
        <f t="shared" si="75"/>
        <v>0</v>
      </c>
      <c r="M134" s="2562">
        <v>0</v>
      </c>
      <c r="N134" s="2561">
        <v>0</v>
      </c>
      <c r="O134" s="2562">
        <f t="shared" si="76"/>
        <v>0</v>
      </c>
      <c r="P134" s="2562">
        <v>0</v>
      </c>
      <c r="Q134" s="2561">
        <v>0</v>
      </c>
      <c r="R134" s="2562">
        <f t="shared" si="77"/>
        <v>0</v>
      </c>
      <c r="S134" s="2562">
        <v>0</v>
      </c>
      <c r="T134" s="2561">
        <v>0</v>
      </c>
    </row>
    <row r="135" spans="1:20" ht="15" x14ac:dyDescent="0.2">
      <c r="A135" s="2776" t="s">
        <v>1206</v>
      </c>
      <c r="B135" s="1330" t="str">
        <f t="shared" si="78"/>
        <v>Biología Ambiental</v>
      </c>
      <c r="C135" s="2562">
        <f t="shared" si="72"/>
        <v>29</v>
      </c>
      <c r="D135" s="2562">
        <v>6</v>
      </c>
      <c r="E135" s="2561">
        <v>23</v>
      </c>
      <c r="F135" s="2562">
        <f t="shared" si="73"/>
        <v>0</v>
      </c>
      <c r="G135" s="2562">
        <v>0</v>
      </c>
      <c r="H135" s="2561">
        <v>0</v>
      </c>
      <c r="I135" s="2562">
        <f t="shared" si="74"/>
        <v>1</v>
      </c>
      <c r="J135" s="2562">
        <v>0</v>
      </c>
      <c r="K135" s="2561">
        <v>1</v>
      </c>
      <c r="L135" s="2562">
        <f t="shared" si="75"/>
        <v>1</v>
      </c>
      <c r="M135" s="2562">
        <v>0</v>
      </c>
      <c r="N135" s="2561">
        <v>1</v>
      </c>
      <c r="O135" s="2562">
        <f t="shared" si="76"/>
        <v>0</v>
      </c>
      <c r="P135" s="2562">
        <v>0</v>
      </c>
      <c r="Q135" s="2561">
        <v>0</v>
      </c>
      <c r="R135" s="2562">
        <f t="shared" si="77"/>
        <v>3</v>
      </c>
      <c r="S135" s="2562">
        <v>1</v>
      </c>
      <c r="T135" s="2561">
        <v>2</v>
      </c>
    </row>
    <row r="136" spans="1:20" ht="15" x14ac:dyDescent="0.2">
      <c r="A136" s="2777"/>
      <c r="B136" s="1330" t="str">
        <f>B121</f>
        <v>Psicología Ambiental</v>
      </c>
      <c r="C136" s="2562">
        <f t="shared" si="72"/>
        <v>15</v>
      </c>
      <c r="D136" s="2562">
        <v>1</v>
      </c>
      <c r="E136" s="2561">
        <v>14</v>
      </c>
      <c r="F136" s="2562">
        <f t="shared" si="73"/>
        <v>0</v>
      </c>
      <c r="G136" s="2562">
        <v>0</v>
      </c>
      <c r="H136" s="2561">
        <v>0</v>
      </c>
      <c r="I136" s="2562">
        <f t="shared" si="74"/>
        <v>5</v>
      </c>
      <c r="J136" s="2562">
        <v>0</v>
      </c>
      <c r="K136" s="2561">
        <v>5</v>
      </c>
      <c r="L136" s="2562">
        <f t="shared" si="75"/>
        <v>2</v>
      </c>
      <c r="M136" s="2562">
        <v>0</v>
      </c>
      <c r="N136" s="2561">
        <v>2</v>
      </c>
      <c r="O136" s="2562">
        <f t="shared" si="76"/>
        <v>0</v>
      </c>
      <c r="P136" s="2562">
        <v>0</v>
      </c>
      <c r="Q136" s="2561">
        <v>0</v>
      </c>
      <c r="R136" s="2562">
        <f t="shared" si="77"/>
        <v>0</v>
      </c>
      <c r="S136" s="2562">
        <v>0</v>
      </c>
      <c r="T136" s="2561">
        <v>0</v>
      </c>
    </row>
    <row r="137" spans="1:20" ht="15" x14ac:dyDescent="0.2">
      <c r="A137" s="2778"/>
      <c r="B137" s="1330" t="str">
        <f t="shared" si="78"/>
        <v>Ciencia y Tecnología de los Alimentos</v>
      </c>
      <c r="C137" s="2562">
        <f t="shared" si="72"/>
        <v>8</v>
      </c>
      <c r="D137" s="2562">
        <v>0</v>
      </c>
      <c r="E137" s="2561">
        <v>8</v>
      </c>
      <c r="F137" s="2562">
        <f t="shared" si="73"/>
        <v>0</v>
      </c>
      <c r="G137" s="2562">
        <v>0</v>
      </c>
      <c r="H137" s="2561">
        <v>0</v>
      </c>
      <c r="I137" s="2562">
        <f t="shared" si="74"/>
        <v>3</v>
      </c>
      <c r="J137" s="2562">
        <v>0</v>
      </c>
      <c r="K137" s="2561">
        <v>3</v>
      </c>
      <c r="L137" s="2562">
        <f t="shared" si="75"/>
        <v>1</v>
      </c>
      <c r="M137" s="2562">
        <v>0</v>
      </c>
      <c r="N137" s="2561">
        <v>1</v>
      </c>
      <c r="O137" s="2562">
        <f t="shared" si="76"/>
        <v>0</v>
      </c>
      <c r="P137" s="2562">
        <v>0</v>
      </c>
      <c r="Q137" s="2561">
        <v>0</v>
      </c>
      <c r="R137" s="2562">
        <f t="shared" si="77"/>
        <v>1</v>
      </c>
      <c r="S137" s="2562">
        <v>0</v>
      </c>
      <c r="T137" s="2561">
        <v>1</v>
      </c>
    </row>
    <row r="138" spans="1:20" ht="15" x14ac:dyDescent="0.2">
      <c r="A138" s="2776" t="s">
        <v>1207</v>
      </c>
      <c r="B138" s="1330" t="str">
        <f t="shared" si="78"/>
        <v>Políticas Públicas</v>
      </c>
      <c r="C138" s="2562">
        <f t="shared" si="72"/>
        <v>45</v>
      </c>
      <c r="D138" s="2562">
        <v>5</v>
      </c>
      <c r="E138" s="2561">
        <v>40</v>
      </c>
      <c r="F138" s="2562">
        <f t="shared" si="73"/>
        <v>3</v>
      </c>
      <c r="G138" s="2562">
        <v>0</v>
      </c>
      <c r="H138" s="2561">
        <v>3</v>
      </c>
      <c r="I138" s="2562">
        <f t="shared" si="74"/>
        <v>2</v>
      </c>
      <c r="J138" s="2562">
        <v>0</v>
      </c>
      <c r="K138" s="2561">
        <v>2</v>
      </c>
      <c r="L138" s="2562">
        <f t="shared" si="75"/>
        <v>3</v>
      </c>
      <c r="M138" s="2562">
        <v>0</v>
      </c>
      <c r="N138" s="2561">
        <v>3</v>
      </c>
      <c r="O138" s="2562">
        <f t="shared" si="76"/>
        <v>3</v>
      </c>
      <c r="P138" s="2562">
        <v>0</v>
      </c>
      <c r="Q138" s="2561">
        <v>3</v>
      </c>
      <c r="R138" s="2562">
        <f t="shared" si="77"/>
        <v>3</v>
      </c>
      <c r="S138" s="2562">
        <v>0</v>
      </c>
      <c r="T138" s="2561">
        <v>3</v>
      </c>
    </row>
    <row r="139" spans="1:20" ht="15" x14ac:dyDescent="0.2">
      <c r="A139" s="2777"/>
      <c r="B139" s="1330" t="str">
        <f t="shared" si="78"/>
        <v>Arte y Comunicaciones Digitales</v>
      </c>
      <c r="C139" s="2562">
        <f t="shared" si="72"/>
        <v>3</v>
      </c>
      <c r="D139" s="2562">
        <v>0</v>
      </c>
      <c r="E139" s="2561">
        <v>3</v>
      </c>
      <c r="F139" s="2562">
        <f t="shared" si="73"/>
        <v>0</v>
      </c>
      <c r="G139" s="2562">
        <v>0</v>
      </c>
      <c r="H139" s="2561">
        <v>0</v>
      </c>
      <c r="I139" s="2562">
        <f t="shared" si="74"/>
        <v>1</v>
      </c>
      <c r="J139" s="2562">
        <v>0</v>
      </c>
      <c r="K139" s="2561">
        <v>1</v>
      </c>
      <c r="L139" s="2562">
        <f t="shared" si="75"/>
        <v>0</v>
      </c>
      <c r="M139" s="2562">
        <v>0</v>
      </c>
      <c r="N139" s="2561">
        <v>0</v>
      </c>
      <c r="O139" s="2562">
        <f t="shared" si="76"/>
        <v>0</v>
      </c>
      <c r="P139" s="2562">
        <v>0</v>
      </c>
      <c r="Q139" s="2561">
        <v>0</v>
      </c>
      <c r="R139" s="2562">
        <f t="shared" si="77"/>
        <v>0</v>
      </c>
      <c r="S139" s="2562">
        <v>0</v>
      </c>
      <c r="T139" s="2561">
        <v>0</v>
      </c>
    </row>
    <row r="140" spans="1:20" ht="15" x14ac:dyDescent="0.2">
      <c r="A140" s="2778"/>
      <c r="B140" s="1330" t="str">
        <f t="shared" si="78"/>
        <v>Educación y Tecnologías Digitales</v>
      </c>
      <c r="C140" s="2562">
        <f t="shared" si="72"/>
        <v>15</v>
      </c>
      <c r="D140" s="2562">
        <v>0</v>
      </c>
      <c r="E140" s="2561">
        <v>15</v>
      </c>
      <c r="F140" s="2562">
        <f t="shared" si="73"/>
        <v>0</v>
      </c>
      <c r="G140" s="2562">
        <v>0</v>
      </c>
      <c r="H140" s="2561">
        <v>0</v>
      </c>
      <c r="I140" s="2562">
        <f t="shared" si="74"/>
        <v>6</v>
      </c>
      <c r="J140" s="2562">
        <v>0</v>
      </c>
      <c r="K140" s="2561">
        <v>6</v>
      </c>
      <c r="L140" s="2562">
        <f t="shared" si="75"/>
        <v>1</v>
      </c>
      <c r="M140" s="2562">
        <v>0</v>
      </c>
      <c r="N140" s="2561">
        <v>1</v>
      </c>
      <c r="O140" s="2562">
        <f t="shared" si="76"/>
        <v>0</v>
      </c>
      <c r="P140" s="2562">
        <v>0</v>
      </c>
      <c r="Q140" s="2561">
        <v>0</v>
      </c>
      <c r="R140" s="2562">
        <f t="shared" si="77"/>
        <v>0</v>
      </c>
      <c r="S140" s="2562">
        <v>0</v>
      </c>
      <c r="T140" s="2561">
        <v>0</v>
      </c>
    </row>
    <row r="141" spans="1:20" ht="15" x14ac:dyDescent="0.2">
      <c r="A141" s="2793" t="s">
        <v>76</v>
      </c>
      <c r="B141" s="2794"/>
      <c r="C141" s="2560">
        <f t="shared" ref="C141:T141" si="79">SUM(C132:C140)</f>
        <v>177</v>
      </c>
      <c r="D141" s="2560">
        <f t="shared" si="79"/>
        <v>21</v>
      </c>
      <c r="E141" s="2560">
        <f t="shared" si="79"/>
        <v>156</v>
      </c>
      <c r="F141" s="2560">
        <f t="shared" si="79"/>
        <v>3</v>
      </c>
      <c r="G141" s="2560">
        <f t="shared" si="79"/>
        <v>0</v>
      </c>
      <c r="H141" s="2560">
        <f t="shared" si="79"/>
        <v>3</v>
      </c>
      <c r="I141" s="2560">
        <f t="shared" si="79"/>
        <v>27</v>
      </c>
      <c r="J141" s="2560">
        <f t="shared" si="79"/>
        <v>0</v>
      </c>
      <c r="K141" s="2560">
        <f t="shared" si="79"/>
        <v>27</v>
      </c>
      <c r="L141" s="2560">
        <f t="shared" si="79"/>
        <v>12</v>
      </c>
      <c r="M141" s="2560">
        <f t="shared" si="79"/>
        <v>0</v>
      </c>
      <c r="N141" s="2560">
        <f t="shared" si="79"/>
        <v>12</v>
      </c>
      <c r="O141" s="2560">
        <f t="shared" si="79"/>
        <v>3</v>
      </c>
      <c r="P141" s="2560">
        <f t="shared" si="79"/>
        <v>0</v>
      </c>
      <c r="Q141" s="2560">
        <f t="shared" si="79"/>
        <v>3</v>
      </c>
      <c r="R141" s="2560">
        <f t="shared" si="79"/>
        <v>12</v>
      </c>
      <c r="S141" s="2560">
        <f t="shared" si="79"/>
        <v>1</v>
      </c>
      <c r="T141" s="2560">
        <f t="shared" si="79"/>
        <v>11</v>
      </c>
    </row>
    <row r="142" spans="1:20" x14ac:dyDescent="0.2">
      <c r="A142" s="446" t="s">
        <v>6086</v>
      </c>
      <c r="B142" s="446"/>
      <c r="C142" s="446"/>
      <c r="D142" s="446"/>
      <c r="F142" s="2563"/>
      <c r="G142" s="2563"/>
      <c r="H142" s="2563"/>
      <c r="T142" s="2564">
        <f>R141+O141+L141+I141+F141+C141</f>
        <v>234</v>
      </c>
    </row>
    <row r="143" spans="1:20" x14ac:dyDescent="0.2">
      <c r="C143" s="446"/>
      <c r="D143" s="446"/>
      <c r="F143" s="2563"/>
      <c r="G143" s="2563"/>
      <c r="H143" s="2563"/>
    </row>
  </sheetData>
  <sheetProtection algorithmName="SHA-512" hashValue="ENShto73CP+fFFeueeY6f0CvSaKV/yC/hqfSISHdQWlsn+B08c5mMqo6GaVesUEJSUAklAfOcGDeswuIYkWGRQ==" saltValue="aGvtOdsxO+9Fd9rpl43tcw==" spinCount="100000" sheet="1" objects="1" scenarios="1"/>
  <mergeCells count="172">
    <mergeCell ref="A132:A134"/>
    <mergeCell ref="A135:A137"/>
    <mergeCell ref="A138:A140"/>
    <mergeCell ref="A141:B141"/>
    <mergeCell ref="C91:N91"/>
    <mergeCell ref="C93:N93"/>
    <mergeCell ref="C94:N94"/>
    <mergeCell ref="C97:N97"/>
    <mergeCell ref="C104:N104"/>
    <mergeCell ref="C105:N105"/>
    <mergeCell ref="L101:N101"/>
    <mergeCell ref="C90:N90"/>
    <mergeCell ref="A120:A122"/>
    <mergeCell ref="A123:A125"/>
    <mergeCell ref="A126:B126"/>
    <mergeCell ref="R101:T101"/>
    <mergeCell ref="A115:A116"/>
    <mergeCell ref="B115:B116"/>
    <mergeCell ref="C115:E115"/>
    <mergeCell ref="F115:H115"/>
    <mergeCell ref="A112:B112"/>
    <mergeCell ref="O101:Q101"/>
    <mergeCell ref="F101:H101"/>
    <mergeCell ref="A106:A108"/>
    <mergeCell ref="A109:A111"/>
    <mergeCell ref="A103:A105"/>
    <mergeCell ref="I115:K115"/>
    <mergeCell ref="L115:N115"/>
    <mergeCell ref="C108:N108"/>
    <mergeCell ref="C111:N111"/>
    <mergeCell ref="C107:N107"/>
    <mergeCell ref="A117:A119"/>
    <mergeCell ref="R59:T59"/>
    <mergeCell ref="R87:T87"/>
    <mergeCell ref="F87:H87"/>
    <mergeCell ref="O87:Q87"/>
    <mergeCell ref="O45:Q45"/>
    <mergeCell ref="R45:T45"/>
    <mergeCell ref="Y17:AA17"/>
    <mergeCell ref="AB17:AD17"/>
    <mergeCell ref="U31:W31"/>
    <mergeCell ref="X45:Z45"/>
    <mergeCell ref="F73:H73"/>
    <mergeCell ref="U59:W59"/>
    <mergeCell ref="U87:W87"/>
    <mergeCell ref="O59:Q59"/>
    <mergeCell ref="L87:N87"/>
    <mergeCell ref="C69:N69"/>
    <mergeCell ref="C55:Q55"/>
    <mergeCell ref="C62:N62"/>
    <mergeCell ref="C63:N63"/>
    <mergeCell ref="C87:E87"/>
    <mergeCell ref="I73:K73"/>
    <mergeCell ref="X87:Z87"/>
    <mergeCell ref="A19:A21"/>
    <mergeCell ref="A22:A24"/>
    <mergeCell ref="AK3:AM3"/>
    <mergeCell ref="AN3:AP3"/>
    <mergeCell ref="AE17:AG17"/>
    <mergeCell ref="AH17:AJ17"/>
    <mergeCell ref="A33:A35"/>
    <mergeCell ref="A3:A4"/>
    <mergeCell ref="C31:E31"/>
    <mergeCell ref="F31:H31"/>
    <mergeCell ref="G17:I17"/>
    <mergeCell ref="Y3:AA3"/>
    <mergeCell ref="B3:B4"/>
    <mergeCell ref="A14:B14"/>
    <mergeCell ref="A11:A13"/>
    <mergeCell ref="A8:A10"/>
    <mergeCell ref="A5:A7"/>
    <mergeCell ref="A28:B28"/>
    <mergeCell ref="A17:A18"/>
    <mergeCell ref="B17:B18"/>
    <mergeCell ref="E17:F17"/>
    <mergeCell ref="B31:B32"/>
    <mergeCell ref="AE3:AG3"/>
    <mergeCell ref="AH3:AJ3"/>
    <mergeCell ref="A25:A27"/>
    <mergeCell ref="L45:N45"/>
    <mergeCell ref="A31:A32"/>
    <mergeCell ref="A42:B42"/>
    <mergeCell ref="A45:A46"/>
    <mergeCell ref="B45:B46"/>
    <mergeCell ref="A47:A49"/>
    <mergeCell ref="A61:A63"/>
    <mergeCell ref="A64:A66"/>
    <mergeCell ref="F59:H59"/>
    <mergeCell ref="A56:B56"/>
    <mergeCell ref="A59:A60"/>
    <mergeCell ref="I59:K59"/>
    <mergeCell ref="L59:N59"/>
    <mergeCell ref="C65:N65"/>
    <mergeCell ref="C66:N66"/>
    <mergeCell ref="A36:A38"/>
    <mergeCell ref="A39:A41"/>
    <mergeCell ref="C34:Q34"/>
    <mergeCell ref="C37:Q37"/>
    <mergeCell ref="C41:Q41"/>
    <mergeCell ref="C48:Q48"/>
    <mergeCell ref="C49:Q49"/>
    <mergeCell ref="C51:Q51"/>
    <mergeCell ref="A67:A69"/>
    <mergeCell ref="A53:A55"/>
    <mergeCell ref="A50:A52"/>
    <mergeCell ref="A89:A91"/>
    <mergeCell ref="A70:B70"/>
    <mergeCell ref="A87:A88"/>
    <mergeCell ref="B87:B88"/>
    <mergeCell ref="I87:K87"/>
    <mergeCell ref="I101:K101"/>
    <mergeCell ref="C59:E59"/>
    <mergeCell ref="C73:E73"/>
    <mergeCell ref="C101:E101"/>
    <mergeCell ref="B59:B60"/>
    <mergeCell ref="B73:B74"/>
    <mergeCell ref="A98:B98"/>
    <mergeCell ref="A101:A102"/>
    <mergeCell ref="B101:B102"/>
    <mergeCell ref="A95:A97"/>
    <mergeCell ref="A75:A77"/>
    <mergeCell ref="A78:A80"/>
    <mergeCell ref="A81:A83"/>
    <mergeCell ref="A92:A94"/>
    <mergeCell ref="A73:A74"/>
    <mergeCell ref="A84:B84"/>
    <mergeCell ref="I2:AD2"/>
    <mergeCell ref="S17:U17"/>
    <mergeCell ref="V17:X17"/>
    <mergeCell ref="O31:Q31"/>
    <mergeCell ref="I31:K31"/>
    <mergeCell ref="R31:T31"/>
    <mergeCell ref="V3:X3"/>
    <mergeCell ref="M17:O17"/>
    <mergeCell ref="P17:R17"/>
    <mergeCell ref="I3:J3"/>
    <mergeCell ref="K3:L3"/>
    <mergeCell ref="M3:O3"/>
    <mergeCell ref="P3:R3"/>
    <mergeCell ref="J17:L17"/>
    <mergeCell ref="L31:N31"/>
    <mergeCell ref="S3:U3"/>
    <mergeCell ref="X31:Z31"/>
    <mergeCell ref="C6:R6"/>
    <mergeCell ref="E3:F3"/>
    <mergeCell ref="G3:H3"/>
    <mergeCell ref="C3:D3"/>
    <mergeCell ref="AB3:AD3"/>
    <mergeCell ref="X101:Z101"/>
    <mergeCell ref="O115:Q115"/>
    <mergeCell ref="R115:T115"/>
    <mergeCell ref="AQ3:AS3"/>
    <mergeCell ref="AT3:AV3"/>
    <mergeCell ref="AK17:AM17"/>
    <mergeCell ref="AN17:AP17"/>
    <mergeCell ref="AA31:AC31"/>
    <mergeCell ref="X59:Z59"/>
    <mergeCell ref="AA45:AC45"/>
    <mergeCell ref="C27:R27"/>
    <mergeCell ref="C17:D17"/>
    <mergeCell ref="U101:W101"/>
    <mergeCell ref="C7:X7"/>
    <mergeCell ref="C10:X10"/>
    <mergeCell ref="C13:X13"/>
    <mergeCell ref="C21:R21"/>
    <mergeCell ref="C24:R24"/>
    <mergeCell ref="C20:L20"/>
    <mergeCell ref="C52:Q52"/>
    <mergeCell ref="C45:E45"/>
    <mergeCell ref="I45:K45"/>
    <mergeCell ref="F45:H45"/>
    <mergeCell ref="U45:W45"/>
  </mergeCells>
  <hyperlinks>
    <hyperlink ref="A1" location="Índice!A1" display="INDICE"/>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ignoredErrors>
    <ignoredError sqref="O14 O5 O8:O9 O11:O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9B2190"/>
  </sheetPr>
  <dimension ref="A1:AE31"/>
  <sheetViews>
    <sheetView showGridLines="0" zoomScaleNormal="100" workbookViewId="0">
      <selection activeCell="E38" sqref="E38"/>
    </sheetView>
  </sheetViews>
  <sheetFormatPr baseColWidth="10" defaultColWidth="11.42578125" defaultRowHeight="15" x14ac:dyDescent="0.25"/>
  <cols>
    <col min="1" max="1" width="20.140625" style="94" bestFit="1" customWidth="1"/>
    <col min="2" max="3" width="9.85546875" style="94" bestFit="1" customWidth="1"/>
    <col min="4" max="4" width="9.85546875" style="93" bestFit="1" customWidth="1"/>
    <col min="5" max="6" width="9.85546875" style="129" bestFit="1" customWidth="1"/>
    <col min="7" max="7" width="9.85546875" style="93" bestFit="1" customWidth="1"/>
    <col min="8" max="9" width="9.85546875" style="129" bestFit="1" customWidth="1"/>
    <col min="10" max="10" width="9.85546875" style="93" bestFit="1" customWidth="1"/>
    <col min="11" max="12" width="9.85546875" style="129" bestFit="1" customWidth="1"/>
    <col min="13" max="13" width="9.85546875" style="93" bestFit="1" customWidth="1"/>
    <col min="14" max="14" width="9.85546875" style="113" bestFit="1" customWidth="1"/>
    <col min="15" max="15" width="9.85546875" style="93" bestFit="1" customWidth="1"/>
    <col min="16" max="16" width="9.85546875" style="126" bestFit="1" customWidth="1"/>
    <col min="17" max="19" width="9.85546875" style="94" bestFit="1" customWidth="1"/>
    <col min="20" max="25" width="11.42578125" style="94" customWidth="1"/>
    <col min="26" max="16384" width="11.42578125" style="94"/>
  </cols>
  <sheetData>
    <row r="1" spans="1:31" x14ac:dyDescent="0.25">
      <c r="A1" s="251" t="s">
        <v>40</v>
      </c>
      <c r="B1" s="166"/>
      <c r="C1" s="166"/>
      <c r="D1" s="451"/>
      <c r="E1" s="451"/>
      <c r="F1" s="451"/>
      <c r="G1" s="452"/>
      <c r="H1" s="452"/>
      <c r="I1" s="452"/>
      <c r="J1" s="453"/>
      <c r="K1" s="453"/>
      <c r="L1" s="453"/>
      <c r="M1" s="111"/>
      <c r="O1" s="111"/>
    </row>
    <row r="2" spans="1:31" ht="18.75" x14ac:dyDescent="0.3">
      <c r="A2" s="382" t="s">
        <v>888</v>
      </c>
      <c r="B2" s="382"/>
      <c r="C2" s="382"/>
    </row>
    <row r="3" spans="1:31" x14ac:dyDescent="0.25">
      <c r="A3" s="272"/>
      <c r="B3" s="272"/>
      <c r="C3" s="272"/>
      <c r="D3" s="273"/>
      <c r="E3" s="273"/>
      <c r="F3" s="273"/>
      <c r="G3" s="273"/>
      <c r="H3" s="273"/>
      <c r="I3" s="273"/>
      <c r="J3" s="273"/>
      <c r="K3" s="273"/>
      <c r="L3" s="273"/>
      <c r="M3" s="273"/>
      <c r="N3" s="273"/>
      <c r="O3" s="273"/>
      <c r="P3" s="273"/>
      <c r="Q3" s="272"/>
      <c r="R3" s="272"/>
      <c r="S3" s="272"/>
    </row>
    <row r="4" spans="1:31" ht="15.75" customHeight="1" x14ac:dyDescent="0.25">
      <c r="A4" s="274"/>
      <c r="B4" s="2599" t="s">
        <v>670</v>
      </c>
      <c r="C4" s="2600"/>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row>
    <row r="5" spans="1:31" x14ac:dyDescent="0.25">
      <c r="A5" s="274"/>
      <c r="B5" s="2598" t="s">
        <v>674</v>
      </c>
      <c r="C5" s="2598"/>
      <c r="D5" s="2598"/>
      <c r="E5" s="2598" t="s">
        <v>675</v>
      </c>
      <c r="F5" s="2598"/>
      <c r="G5" s="2598"/>
      <c r="H5" s="2598" t="s">
        <v>676</v>
      </c>
      <c r="I5" s="2598"/>
      <c r="J5" s="2598"/>
      <c r="K5" s="2598" t="s">
        <v>235</v>
      </c>
      <c r="L5" s="2598"/>
      <c r="M5" s="2598"/>
      <c r="N5" s="2598" t="s">
        <v>236</v>
      </c>
      <c r="O5" s="2598"/>
      <c r="P5" s="2598"/>
      <c r="Q5" s="2598" t="s">
        <v>1508</v>
      </c>
      <c r="R5" s="2598"/>
      <c r="S5" s="2598"/>
      <c r="T5" s="2598" t="s">
        <v>1490</v>
      </c>
      <c r="U5" s="2598"/>
      <c r="V5" s="2598"/>
      <c r="W5" s="2598" t="s">
        <v>2158</v>
      </c>
      <c r="X5" s="2598"/>
      <c r="Y5" s="2598"/>
      <c r="Z5" s="2598" t="s">
        <v>2852</v>
      </c>
      <c r="AA5" s="2598"/>
      <c r="AB5" s="2598"/>
      <c r="AC5" s="2598" t="s">
        <v>3713</v>
      </c>
      <c r="AD5" s="2598"/>
      <c r="AE5" s="2598"/>
    </row>
    <row r="6" spans="1:31" x14ac:dyDescent="0.25">
      <c r="A6" s="274"/>
      <c r="B6" s="508" t="s">
        <v>46</v>
      </c>
      <c r="C6" s="508" t="s">
        <v>47</v>
      </c>
      <c r="D6" s="508" t="s">
        <v>8</v>
      </c>
      <c r="E6" s="508" t="s">
        <v>46</v>
      </c>
      <c r="F6" s="508" t="s">
        <v>47</v>
      </c>
      <c r="G6" s="508" t="s">
        <v>8</v>
      </c>
      <c r="H6" s="508" t="s">
        <v>46</v>
      </c>
      <c r="I6" s="508" t="s">
        <v>47</v>
      </c>
      <c r="J6" s="508" t="s">
        <v>8</v>
      </c>
      <c r="K6" s="508" t="s">
        <v>46</v>
      </c>
      <c r="L6" s="508" t="s">
        <v>47</v>
      </c>
      <c r="M6" s="508" t="s">
        <v>8</v>
      </c>
      <c r="N6" s="508" t="s">
        <v>46</v>
      </c>
      <c r="O6" s="508" t="s">
        <v>47</v>
      </c>
      <c r="P6" s="508" t="s">
        <v>8</v>
      </c>
      <c r="Q6" s="508" t="s">
        <v>46</v>
      </c>
      <c r="R6" s="508" t="s">
        <v>47</v>
      </c>
      <c r="S6" s="508" t="s">
        <v>8</v>
      </c>
      <c r="T6" s="508" t="s">
        <v>46</v>
      </c>
      <c r="U6" s="508" t="s">
        <v>47</v>
      </c>
      <c r="V6" s="508" t="s">
        <v>8</v>
      </c>
      <c r="W6" s="920" t="s">
        <v>46</v>
      </c>
      <c r="X6" s="920" t="s">
        <v>47</v>
      </c>
      <c r="Y6" s="920" t="s">
        <v>8</v>
      </c>
      <c r="Z6" s="1845" t="s">
        <v>46</v>
      </c>
      <c r="AA6" s="1845" t="s">
        <v>47</v>
      </c>
      <c r="AB6" s="1845" t="s">
        <v>8</v>
      </c>
      <c r="AC6" s="1762" t="s">
        <v>46</v>
      </c>
      <c r="AD6" s="1762" t="s">
        <v>47</v>
      </c>
      <c r="AE6" s="1762" t="s">
        <v>8</v>
      </c>
    </row>
    <row r="7" spans="1:31" x14ac:dyDescent="0.25">
      <c r="A7" s="510" t="s">
        <v>679</v>
      </c>
      <c r="B7" s="464">
        <f t="shared" ref="B7:K7" si="0">B21-B14</f>
        <v>1792943</v>
      </c>
      <c r="C7" s="464">
        <f t="shared" si="0"/>
        <v>1782982</v>
      </c>
      <c r="D7" s="509">
        <f t="shared" si="0"/>
        <v>3575925</v>
      </c>
      <c r="E7" s="275">
        <f t="shared" si="0"/>
        <v>1833700</v>
      </c>
      <c r="F7" s="275">
        <f t="shared" si="0"/>
        <v>1838340</v>
      </c>
      <c r="G7" s="275">
        <f t="shared" si="0"/>
        <v>3672040</v>
      </c>
      <c r="H7" s="275">
        <f t="shared" si="0"/>
        <v>1866201</v>
      </c>
      <c r="I7" s="275">
        <f t="shared" si="0"/>
        <v>1887579</v>
      </c>
      <c r="J7" s="275">
        <f t="shared" si="0"/>
        <v>3753780</v>
      </c>
      <c r="K7" s="275">
        <f t="shared" si="0"/>
        <v>1939535</v>
      </c>
      <c r="L7" s="275">
        <f t="shared" ref="L7" si="1">L21-L14</f>
        <v>1967265</v>
      </c>
      <c r="M7" s="275">
        <f>M21-M14</f>
        <v>3906800</v>
      </c>
      <c r="N7" s="275">
        <f>N21-N14</f>
        <v>2021142</v>
      </c>
      <c r="O7" s="275">
        <f t="shared" ref="N7:P9" si="2">O21-O14</f>
        <v>2036085</v>
      </c>
      <c r="P7" s="275">
        <f t="shared" si="2"/>
        <v>4057227</v>
      </c>
      <c r="Q7" s="624">
        <f>Q21-Q14</f>
        <v>2085797</v>
      </c>
      <c r="R7" s="624">
        <f t="shared" ref="Q7:R9" si="3">R21-R14</f>
        <v>2079868</v>
      </c>
      <c r="S7" s="624">
        <f>Q7+R7</f>
        <v>4165665</v>
      </c>
      <c r="T7" s="914">
        <f>T21-T14</f>
        <v>2129306</v>
      </c>
      <c r="U7" s="914">
        <f>U21-U14</f>
        <v>2107821</v>
      </c>
      <c r="V7" s="914">
        <f>SUM(T7:U7)</f>
        <v>4237127</v>
      </c>
      <c r="W7" s="921">
        <f>W21-W14</f>
        <v>2139185</v>
      </c>
      <c r="X7" s="921">
        <f>X21-X14</f>
        <v>2103015</v>
      </c>
      <c r="Y7" s="921">
        <f>SUM(W7:X7)</f>
        <v>4242200</v>
      </c>
      <c r="Z7" s="1846">
        <f>Z21-Z14</f>
        <v>2120919</v>
      </c>
      <c r="AA7" s="1846">
        <f>AA21-AA14</f>
        <v>2064535</v>
      </c>
      <c r="AB7" s="1846">
        <f>SUM(Z7:AA7)</f>
        <v>4185454</v>
      </c>
      <c r="AC7" s="463">
        <f>AC21-AC14</f>
        <v>2139343</v>
      </c>
      <c r="AD7" s="463">
        <f>AD21-AD14</f>
        <v>2145392</v>
      </c>
      <c r="AE7" s="463">
        <f>SUM(AC7:AD7)</f>
        <v>4284735</v>
      </c>
    </row>
    <row r="8" spans="1:31" x14ac:dyDescent="0.25">
      <c r="A8" s="510" t="s">
        <v>680</v>
      </c>
      <c r="B8" s="464">
        <f t="shared" ref="B8:J8" si="4">B22-B15</f>
        <v>228979</v>
      </c>
      <c r="C8" s="464">
        <f t="shared" si="4"/>
        <v>214825</v>
      </c>
      <c r="D8" s="509">
        <f t="shared" si="4"/>
        <v>443804</v>
      </c>
      <c r="E8" s="275">
        <f t="shared" si="4"/>
        <v>233973</v>
      </c>
      <c r="F8" s="275">
        <f t="shared" si="4"/>
        <v>222507</v>
      </c>
      <c r="G8" s="275">
        <f t="shared" si="4"/>
        <v>456480</v>
      </c>
      <c r="H8" s="275">
        <f t="shared" si="4"/>
        <v>236393</v>
      </c>
      <c r="I8" s="275">
        <f t="shared" si="4"/>
        <v>226950</v>
      </c>
      <c r="J8" s="275">
        <f t="shared" si="4"/>
        <v>463343</v>
      </c>
      <c r="K8" s="275">
        <f t="shared" ref="K8:M8" si="5">K22-K15</f>
        <v>250046</v>
      </c>
      <c r="L8" s="275">
        <f t="shared" si="5"/>
        <v>242310</v>
      </c>
      <c r="M8" s="275">
        <f t="shared" si="5"/>
        <v>492356</v>
      </c>
      <c r="N8" s="275">
        <f t="shared" si="2"/>
        <v>264702</v>
      </c>
      <c r="O8" s="275">
        <f t="shared" si="2"/>
        <v>254945</v>
      </c>
      <c r="P8" s="275">
        <f t="shared" si="2"/>
        <v>519647</v>
      </c>
      <c r="Q8" s="624">
        <f t="shared" si="3"/>
        <v>273995</v>
      </c>
      <c r="R8" s="624">
        <f t="shared" si="3"/>
        <v>263403</v>
      </c>
      <c r="S8" s="624">
        <f>Q8+R8</f>
        <v>537398</v>
      </c>
      <c r="T8" s="914">
        <f t="shared" ref="T8:U9" si="6">T22-T15</f>
        <v>280135</v>
      </c>
      <c r="U8" s="914">
        <f t="shared" si="6"/>
        <v>267456</v>
      </c>
      <c r="V8" s="914">
        <f>SUM(T8:U8)</f>
        <v>547591</v>
      </c>
      <c r="W8" s="921">
        <f t="shared" ref="W8:X8" si="7">W22-W15</f>
        <v>282325</v>
      </c>
      <c r="X8" s="921">
        <f t="shared" si="7"/>
        <v>269432</v>
      </c>
      <c r="Y8" s="921">
        <f>SUM(W8:X8)</f>
        <v>551757</v>
      </c>
      <c r="Z8" s="1846">
        <f t="shared" ref="Z8:AA8" si="8">Z22-Z15</f>
        <v>286604</v>
      </c>
      <c r="AA8" s="1846">
        <f t="shared" si="8"/>
        <v>269790</v>
      </c>
      <c r="AB8" s="1846">
        <f>SUM(Z8:AA8)</f>
        <v>556394</v>
      </c>
      <c r="AC8" s="463">
        <f t="shared" ref="AC8:AD8" si="9">AC22-AC15</f>
        <v>290006</v>
      </c>
      <c r="AD8" s="463">
        <f t="shared" si="9"/>
        <v>269977</v>
      </c>
      <c r="AE8" s="463">
        <f>SUM(AC8:AD8)</f>
        <v>559983</v>
      </c>
    </row>
    <row r="9" spans="1:31" x14ac:dyDescent="0.25">
      <c r="A9" s="510" t="s">
        <v>681</v>
      </c>
      <c r="B9" s="464">
        <f t="shared" ref="B9:J9" si="10">B23-B16</f>
        <v>33405</v>
      </c>
      <c r="C9" s="464">
        <f t="shared" si="10"/>
        <v>32142</v>
      </c>
      <c r="D9" s="509">
        <f t="shared" si="10"/>
        <v>65547</v>
      </c>
      <c r="E9" s="275">
        <f t="shared" si="10"/>
        <v>34896</v>
      </c>
      <c r="F9" s="275">
        <f t="shared" si="10"/>
        <v>33391</v>
      </c>
      <c r="G9" s="275">
        <f t="shared" si="10"/>
        <v>68287</v>
      </c>
      <c r="H9" s="275">
        <f t="shared" si="10"/>
        <v>34802</v>
      </c>
      <c r="I9" s="275">
        <f t="shared" si="10"/>
        <v>33812</v>
      </c>
      <c r="J9" s="275">
        <f t="shared" si="10"/>
        <v>68614</v>
      </c>
      <c r="K9" s="275">
        <f t="shared" ref="K9:M9" si="11">K23-K16</f>
        <v>36601</v>
      </c>
      <c r="L9" s="275">
        <f t="shared" si="11"/>
        <v>35396</v>
      </c>
      <c r="M9" s="275">
        <f t="shared" si="11"/>
        <v>71997</v>
      </c>
      <c r="N9" s="275">
        <f t="shared" si="2"/>
        <v>38479</v>
      </c>
      <c r="O9" s="275">
        <f t="shared" si="2"/>
        <v>37014</v>
      </c>
      <c r="P9" s="275">
        <f>P23-P16</f>
        <v>75493</v>
      </c>
      <c r="Q9" s="624">
        <f t="shared" si="3"/>
        <v>40431</v>
      </c>
      <c r="R9" s="624">
        <f t="shared" si="3"/>
        <v>38419</v>
      </c>
      <c r="S9" s="624">
        <f>Q9+R9</f>
        <v>78850</v>
      </c>
      <c r="T9" s="914">
        <f t="shared" si="6"/>
        <v>41457</v>
      </c>
      <c r="U9" s="914">
        <f>U23-U16</f>
        <v>39012</v>
      </c>
      <c r="V9" s="914">
        <f>SUM(T9:U9)</f>
        <v>80469</v>
      </c>
      <c r="W9" s="921">
        <f t="shared" ref="W9" si="12">W23-W16</f>
        <v>41959</v>
      </c>
      <c r="X9" s="921">
        <f>X23-X16</f>
        <v>39711</v>
      </c>
      <c r="Y9" s="921">
        <f>SUM(W9:X9)</f>
        <v>81670</v>
      </c>
      <c r="Z9" s="1846">
        <f>Z23-Z16</f>
        <v>42755</v>
      </c>
      <c r="AA9" s="1846">
        <f>AA23-AA16</f>
        <v>39766</v>
      </c>
      <c r="AB9" s="1846">
        <f>SUM(Z9:AA9)</f>
        <v>82521</v>
      </c>
      <c r="AC9" s="463">
        <f>AC23-AC16</f>
        <v>43654</v>
      </c>
      <c r="AD9" s="463">
        <f>AD23-AD16</f>
        <v>40619</v>
      </c>
      <c r="AE9" s="463">
        <f>SUM(AC9:AD9)</f>
        <v>84273</v>
      </c>
    </row>
    <row r="10" spans="1:31" x14ac:dyDescent="0.25">
      <c r="A10" s="276"/>
      <c r="B10" s="276"/>
      <c r="C10" s="276"/>
      <c r="D10" s="277"/>
      <c r="E10" s="277"/>
      <c r="F10" s="277"/>
      <c r="G10" s="277"/>
      <c r="H10" s="277"/>
      <c r="I10" s="277"/>
      <c r="J10" s="277"/>
      <c r="K10" s="277"/>
      <c r="L10" s="277"/>
      <c r="M10" s="278"/>
      <c r="N10" s="278"/>
      <c r="O10" s="278"/>
      <c r="P10" s="278"/>
      <c r="Q10" s="276"/>
      <c r="R10" s="276"/>
      <c r="S10" s="276"/>
    </row>
    <row r="11" spans="1:31" ht="15.75" customHeight="1" x14ac:dyDescent="0.25">
      <c r="A11" s="274"/>
      <c r="B11" s="2599" t="s">
        <v>685</v>
      </c>
      <c r="C11" s="2600"/>
      <c r="D11" s="2600"/>
      <c r="E11" s="2600"/>
      <c r="F11" s="2600"/>
      <c r="G11" s="2600"/>
      <c r="H11" s="2600"/>
      <c r="I11" s="2600"/>
      <c r="J11" s="2600"/>
      <c r="K11" s="2600"/>
      <c r="L11" s="2600"/>
      <c r="M11" s="2600"/>
      <c r="N11" s="2600"/>
      <c r="O11" s="2600"/>
      <c r="P11" s="2600"/>
      <c r="Q11" s="2600"/>
      <c r="R11" s="2600"/>
      <c r="S11" s="2600"/>
      <c r="T11" s="2600"/>
      <c r="U11" s="2600"/>
      <c r="V11" s="2600"/>
      <c r="W11" s="2600"/>
      <c r="X11" s="2600"/>
      <c r="Y11" s="2600"/>
      <c r="Z11" s="2600"/>
      <c r="AA11" s="2600"/>
      <c r="AB11" s="2600"/>
      <c r="AC11" s="2600"/>
      <c r="AD11" s="2600"/>
      <c r="AE11" s="2600"/>
    </row>
    <row r="12" spans="1:31" ht="15" customHeight="1" x14ac:dyDescent="0.25">
      <c r="A12" s="274"/>
      <c r="B12" s="2598" t="s">
        <v>674</v>
      </c>
      <c r="C12" s="2598"/>
      <c r="D12" s="2598"/>
      <c r="E12" s="2598" t="s">
        <v>675</v>
      </c>
      <c r="F12" s="2598"/>
      <c r="G12" s="2598"/>
      <c r="H12" s="2598" t="s">
        <v>676</v>
      </c>
      <c r="I12" s="2598"/>
      <c r="J12" s="2598"/>
      <c r="K12" s="2598" t="s">
        <v>235</v>
      </c>
      <c r="L12" s="2598"/>
      <c r="M12" s="2598"/>
      <c r="N12" s="2598" t="s">
        <v>236</v>
      </c>
      <c r="O12" s="2598"/>
      <c r="P12" s="2598"/>
      <c r="Q12" s="2598" t="s">
        <v>1508</v>
      </c>
      <c r="R12" s="2598"/>
      <c r="S12" s="2598"/>
      <c r="T12" s="2598" t="s">
        <v>1490</v>
      </c>
      <c r="U12" s="2598"/>
      <c r="V12" s="2598"/>
      <c r="W12" s="2598" t="s">
        <v>2158</v>
      </c>
      <c r="X12" s="2598"/>
      <c r="Y12" s="2598"/>
      <c r="Z12" s="2598" t="s">
        <v>2852</v>
      </c>
      <c r="AA12" s="2598"/>
      <c r="AB12" s="2598"/>
      <c r="AC12" s="2598" t="s">
        <v>3713</v>
      </c>
      <c r="AD12" s="2598"/>
      <c r="AE12" s="2598"/>
    </row>
    <row r="13" spans="1:31" ht="15.75" customHeight="1" x14ac:dyDescent="0.25">
      <c r="A13" s="274"/>
      <c r="B13" s="508" t="s">
        <v>46</v>
      </c>
      <c r="C13" s="508" t="s">
        <v>47</v>
      </c>
      <c r="D13" s="508" t="s">
        <v>8</v>
      </c>
      <c r="E13" s="508" t="s">
        <v>46</v>
      </c>
      <c r="F13" s="508" t="s">
        <v>47</v>
      </c>
      <c r="G13" s="508" t="s">
        <v>8</v>
      </c>
      <c r="H13" s="508" t="s">
        <v>46</v>
      </c>
      <c r="I13" s="508" t="s">
        <v>47</v>
      </c>
      <c r="J13" s="508" t="s">
        <v>8</v>
      </c>
      <c r="K13" s="508" t="s">
        <v>46</v>
      </c>
      <c r="L13" s="508" t="s">
        <v>47</v>
      </c>
      <c r="M13" s="508" t="s">
        <v>8</v>
      </c>
      <c r="N13" s="508" t="s">
        <v>46</v>
      </c>
      <c r="O13" s="508" t="s">
        <v>47</v>
      </c>
      <c r="P13" s="508" t="s">
        <v>8</v>
      </c>
      <c r="Q13" s="508" t="s">
        <v>46</v>
      </c>
      <c r="R13" s="508" t="s">
        <v>47</v>
      </c>
      <c r="S13" s="508" t="s">
        <v>8</v>
      </c>
      <c r="T13" s="508" t="s">
        <v>46</v>
      </c>
      <c r="U13" s="508" t="s">
        <v>47</v>
      </c>
      <c r="V13" s="508" t="s">
        <v>8</v>
      </c>
      <c r="W13" s="920" t="s">
        <v>46</v>
      </c>
      <c r="X13" s="920" t="s">
        <v>47</v>
      </c>
      <c r="Y13" s="920" t="s">
        <v>8</v>
      </c>
      <c r="Z13" s="1809" t="s">
        <v>46</v>
      </c>
      <c r="AA13" s="1809" t="s">
        <v>47</v>
      </c>
      <c r="AB13" s="1809" t="s">
        <v>8</v>
      </c>
      <c r="AC13" s="1808" t="s">
        <v>46</v>
      </c>
      <c r="AD13" s="1808" t="s">
        <v>47</v>
      </c>
      <c r="AE13" s="1808" t="s">
        <v>8</v>
      </c>
    </row>
    <row r="14" spans="1:31" x14ac:dyDescent="0.25">
      <c r="A14" s="511" t="s">
        <v>679</v>
      </c>
      <c r="B14" s="464">
        <v>393479</v>
      </c>
      <c r="C14" s="464">
        <v>364185</v>
      </c>
      <c r="D14" s="275">
        <f>B14+C14</f>
        <v>757664</v>
      </c>
      <c r="E14" s="275">
        <v>400382</v>
      </c>
      <c r="F14" s="275">
        <v>371370</v>
      </c>
      <c r="G14" s="275">
        <f>E14+F14</f>
        <v>771752</v>
      </c>
      <c r="H14" s="275">
        <v>477696</v>
      </c>
      <c r="I14" s="275">
        <v>450860</v>
      </c>
      <c r="J14" s="275">
        <f>H14+I14</f>
        <v>928556</v>
      </c>
      <c r="K14" s="275">
        <v>466704</v>
      </c>
      <c r="L14" s="275">
        <v>439661</v>
      </c>
      <c r="M14" s="275">
        <f>K14+L14</f>
        <v>906365</v>
      </c>
      <c r="N14" s="275">
        <v>479413</v>
      </c>
      <c r="O14" s="275">
        <v>448440</v>
      </c>
      <c r="P14" s="275">
        <f>N14+O14</f>
        <v>927853</v>
      </c>
      <c r="Q14" s="624">
        <f>499579</f>
        <v>499579</v>
      </c>
      <c r="R14" s="624">
        <v>463274</v>
      </c>
      <c r="S14" s="624">
        <f>Q14+R14</f>
        <v>962853</v>
      </c>
      <c r="T14" s="914">
        <v>522093</v>
      </c>
      <c r="U14" s="914">
        <v>477783</v>
      </c>
      <c r="V14" s="914">
        <f>SUM(T14:U14)</f>
        <v>999876</v>
      </c>
      <c r="W14" s="921">
        <v>521450</v>
      </c>
      <c r="X14" s="921">
        <v>476025</v>
      </c>
      <c r="Y14" s="921">
        <f>SUM(W14:X14)</f>
        <v>997475</v>
      </c>
      <c r="Z14" s="1846">
        <v>466936</v>
      </c>
      <c r="AA14" s="1846">
        <v>431708</v>
      </c>
      <c r="AB14" s="1846">
        <f>SUM(Z14:AA14)</f>
        <v>898644</v>
      </c>
      <c r="AC14" s="463">
        <v>393209</v>
      </c>
      <c r="AD14" s="463">
        <v>253787</v>
      </c>
      <c r="AE14" s="463">
        <f>SUM(AC14:AD14)</f>
        <v>646996</v>
      </c>
    </row>
    <row r="15" spans="1:31" x14ac:dyDescent="0.25">
      <c r="A15" s="511" t="s">
        <v>680</v>
      </c>
      <c r="B15" s="464">
        <v>45300</v>
      </c>
      <c r="C15" s="464">
        <v>42260</v>
      </c>
      <c r="D15" s="275">
        <f>B15+C15</f>
        <v>87560</v>
      </c>
      <c r="E15" s="275">
        <v>45478</v>
      </c>
      <c r="F15" s="275">
        <v>42211</v>
      </c>
      <c r="G15" s="275">
        <f>E15+F15</f>
        <v>87689</v>
      </c>
      <c r="H15" s="275">
        <v>52700</v>
      </c>
      <c r="I15" s="275">
        <v>51369</v>
      </c>
      <c r="J15" s="275">
        <f>H15+I15</f>
        <v>104069</v>
      </c>
      <c r="K15" s="275">
        <v>51845</v>
      </c>
      <c r="L15" s="275">
        <v>50974</v>
      </c>
      <c r="M15" s="275">
        <f>K15+L15</f>
        <v>102819</v>
      </c>
      <c r="N15" s="275">
        <v>51201</v>
      </c>
      <c r="O15" s="275">
        <v>48744</v>
      </c>
      <c r="P15" s="275">
        <f>N15+O15</f>
        <v>99945</v>
      </c>
      <c r="Q15" s="624">
        <v>53200</v>
      </c>
      <c r="R15" s="624">
        <v>51785</v>
      </c>
      <c r="S15" s="624">
        <f>Q15+R15</f>
        <v>104985</v>
      </c>
      <c r="T15" s="914">
        <v>56327</v>
      </c>
      <c r="U15" s="914">
        <v>52991</v>
      </c>
      <c r="V15" s="914">
        <f>SUM(T15:U15)</f>
        <v>109318</v>
      </c>
      <c r="W15" s="921">
        <v>58724</v>
      </c>
      <c r="X15" s="921">
        <v>54539</v>
      </c>
      <c r="Y15" s="921">
        <f>SUM(W15:X15)</f>
        <v>113263</v>
      </c>
      <c r="Z15" s="1846">
        <v>58094</v>
      </c>
      <c r="AA15" s="1846">
        <v>53416</v>
      </c>
      <c r="AB15" s="1846">
        <f>SUM(Z15:AA15)</f>
        <v>111510</v>
      </c>
      <c r="AC15" s="463">
        <v>51432</v>
      </c>
      <c r="AD15" s="463">
        <v>45235</v>
      </c>
      <c r="AE15" s="463">
        <f>SUM(AC15:AD15)</f>
        <v>96667</v>
      </c>
    </row>
    <row r="16" spans="1:31" x14ac:dyDescent="0.25">
      <c r="A16" s="511" t="s">
        <v>681</v>
      </c>
      <c r="B16" s="464">
        <v>12414</v>
      </c>
      <c r="C16" s="464">
        <v>11359</v>
      </c>
      <c r="D16" s="275">
        <f>B16+C16</f>
        <v>23773</v>
      </c>
      <c r="E16" s="275">
        <v>12429</v>
      </c>
      <c r="F16" s="275">
        <v>11134</v>
      </c>
      <c r="G16" s="275">
        <f>E16+F16</f>
        <v>23563</v>
      </c>
      <c r="H16" s="275">
        <v>13098</v>
      </c>
      <c r="I16" s="275">
        <v>12113</v>
      </c>
      <c r="J16" s="275">
        <f>H16+I16</f>
        <v>25211</v>
      </c>
      <c r="K16" s="275">
        <v>12545</v>
      </c>
      <c r="L16" s="275">
        <v>12046</v>
      </c>
      <c r="M16" s="275">
        <f>K16+L16</f>
        <v>24591</v>
      </c>
      <c r="N16" s="275">
        <v>12527</v>
      </c>
      <c r="O16" s="275">
        <v>12188</v>
      </c>
      <c r="P16" s="275">
        <f>N16+O16</f>
        <v>24715</v>
      </c>
      <c r="Q16" s="624">
        <v>13108</v>
      </c>
      <c r="R16" s="624">
        <v>13058</v>
      </c>
      <c r="S16" s="624">
        <f>Q16+R16</f>
        <v>26166</v>
      </c>
      <c r="T16" s="914">
        <v>14635</v>
      </c>
      <c r="U16" s="914">
        <v>13727</v>
      </c>
      <c r="V16" s="914">
        <f>SUM(T16:U16)</f>
        <v>28362</v>
      </c>
      <c r="W16" s="921">
        <v>15044</v>
      </c>
      <c r="X16" s="921">
        <v>14190</v>
      </c>
      <c r="Y16" s="921">
        <f>SUM(W16:X16)</f>
        <v>29234</v>
      </c>
      <c r="Z16" s="1846">
        <v>13850</v>
      </c>
      <c r="AA16" s="1846">
        <v>13197</v>
      </c>
      <c r="AB16" s="1846">
        <f>SUM(Z16:AA16)</f>
        <v>27047</v>
      </c>
      <c r="AC16" s="463">
        <v>12630</v>
      </c>
      <c r="AD16" s="463">
        <v>11601</v>
      </c>
      <c r="AE16" s="463">
        <f>SUM(AC16:AD16)</f>
        <v>24231</v>
      </c>
    </row>
    <row r="17" spans="1:31" x14ac:dyDescent="0.25">
      <c r="A17" s="276"/>
      <c r="B17" s="276"/>
      <c r="C17" s="276"/>
      <c r="D17" s="277"/>
      <c r="E17" s="277"/>
      <c r="F17" s="277"/>
      <c r="G17" s="277"/>
      <c r="H17" s="277"/>
      <c r="I17" s="277"/>
      <c r="J17" s="277"/>
      <c r="K17" s="277"/>
      <c r="L17" s="277"/>
      <c r="M17" s="278"/>
      <c r="N17" s="278"/>
      <c r="O17" s="278"/>
      <c r="P17" s="278"/>
      <c r="Q17" s="276"/>
      <c r="R17" s="276"/>
      <c r="S17" s="276"/>
    </row>
    <row r="18" spans="1:31" ht="15.75" customHeight="1" x14ac:dyDescent="0.25">
      <c r="A18" s="274"/>
      <c r="B18" s="2599" t="s">
        <v>889</v>
      </c>
      <c r="C18" s="2600"/>
      <c r="D18" s="2600"/>
      <c r="E18" s="2600"/>
      <c r="F18" s="2600"/>
      <c r="G18" s="2600"/>
      <c r="H18" s="2600"/>
      <c r="I18" s="2600"/>
      <c r="J18" s="2600"/>
      <c r="K18" s="2600"/>
      <c r="L18" s="2600"/>
      <c r="M18" s="2600"/>
      <c r="N18" s="2600"/>
      <c r="O18" s="2600"/>
      <c r="P18" s="2600"/>
      <c r="Q18" s="2600"/>
      <c r="R18" s="2600"/>
      <c r="S18" s="2600"/>
      <c r="T18" s="2600"/>
      <c r="U18" s="2600"/>
      <c r="V18" s="2600"/>
      <c r="W18" s="2600"/>
      <c r="X18" s="2600"/>
      <c r="Y18" s="2600"/>
      <c r="Z18" s="2600"/>
      <c r="AA18" s="2600"/>
      <c r="AB18" s="2600"/>
      <c r="AC18" s="2600"/>
      <c r="AD18" s="2600"/>
      <c r="AE18" s="2600"/>
    </row>
    <row r="19" spans="1:31" x14ac:dyDescent="0.25">
      <c r="A19" s="274"/>
      <c r="B19" s="2598" t="s">
        <v>674</v>
      </c>
      <c r="C19" s="2598"/>
      <c r="D19" s="2598"/>
      <c r="E19" s="2598" t="s">
        <v>675</v>
      </c>
      <c r="F19" s="2598"/>
      <c r="G19" s="2598"/>
      <c r="H19" s="2598" t="s">
        <v>676</v>
      </c>
      <c r="I19" s="2598"/>
      <c r="J19" s="2598"/>
      <c r="K19" s="2598" t="s">
        <v>235</v>
      </c>
      <c r="L19" s="2598"/>
      <c r="M19" s="2598"/>
      <c r="N19" s="2598" t="s">
        <v>236</v>
      </c>
      <c r="O19" s="2598"/>
      <c r="P19" s="2598"/>
      <c r="Q19" s="2598" t="s">
        <v>1508</v>
      </c>
      <c r="R19" s="2598"/>
      <c r="S19" s="2598"/>
      <c r="T19" s="2598" t="s">
        <v>1490</v>
      </c>
      <c r="U19" s="2598"/>
      <c r="V19" s="2598"/>
      <c r="W19" s="2598" t="s">
        <v>2158</v>
      </c>
      <c r="X19" s="2598"/>
      <c r="Y19" s="2598"/>
      <c r="Z19" s="2598" t="s">
        <v>2852</v>
      </c>
      <c r="AA19" s="2598"/>
      <c r="AB19" s="2598"/>
      <c r="AC19" s="2598" t="s">
        <v>3713</v>
      </c>
      <c r="AD19" s="2598"/>
      <c r="AE19" s="2598"/>
    </row>
    <row r="20" spans="1:31" x14ac:dyDescent="0.25">
      <c r="A20" s="274"/>
      <c r="B20" s="508" t="s">
        <v>46</v>
      </c>
      <c r="C20" s="508" t="s">
        <v>47</v>
      </c>
      <c r="D20" s="508" t="s">
        <v>8</v>
      </c>
      <c r="E20" s="508" t="s">
        <v>46</v>
      </c>
      <c r="F20" s="508" t="s">
        <v>47</v>
      </c>
      <c r="G20" s="508" t="s">
        <v>8</v>
      </c>
      <c r="H20" s="508" t="s">
        <v>46</v>
      </c>
      <c r="I20" s="508" t="s">
        <v>47</v>
      </c>
      <c r="J20" s="508" t="s">
        <v>8</v>
      </c>
      <c r="K20" s="508" t="s">
        <v>46</v>
      </c>
      <c r="L20" s="508" t="s">
        <v>47</v>
      </c>
      <c r="M20" s="508" t="s">
        <v>8</v>
      </c>
      <c r="N20" s="508" t="s">
        <v>46</v>
      </c>
      <c r="O20" s="508" t="s">
        <v>47</v>
      </c>
      <c r="P20" s="508" t="s">
        <v>8</v>
      </c>
      <c r="Q20" s="508" t="s">
        <v>46</v>
      </c>
      <c r="R20" s="508" t="s">
        <v>47</v>
      </c>
      <c r="S20" s="508" t="s">
        <v>8</v>
      </c>
      <c r="T20" s="508" t="s">
        <v>46</v>
      </c>
      <c r="U20" s="508" t="s">
        <v>47</v>
      </c>
      <c r="V20" s="508" t="s">
        <v>8</v>
      </c>
      <c r="W20" s="920" t="s">
        <v>46</v>
      </c>
      <c r="X20" s="920" t="s">
        <v>47</v>
      </c>
      <c r="Y20" s="920" t="s">
        <v>8</v>
      </c>
      <c r="Z20" s="1809" t="s">
        <v>46</v>
      </c>
      <c r="AA20" s="1809" t="s">
        <v>47</v>
      </c>
      <c r="AB20" s="1809" t="s">
        <v>8</v>
      </c>
      <c r="AC20" s="1808" t="s">
        <v>46</v>
      </c>
      <c r="AD20" s="1808" t="s">
        <v>47</v>
      </c>
      <c r="AE20" s="1808" t="s">
        <v>8</v>
      </c>
    </row>
    <row r="21" spans="1:31" x14ac:dyDescent="0.25">
      <c r="A21" s="511" t="s">
        <v>679</v>
      </c>
      <c r="B21" s="464">
        <v>2186422</v>
      </c>
      <c r="C21" s="464">
        <v>2147167</v>
      </c>
      <c r="D21" s="275">
        <f>B21+C21</f>
        <v>4333589</v>
      </c>
      <c r="E21" s="275">
        <v>2234082</v>
      </c>
      <c r="F21" s="275">
        <v>2209710</v>
      </c>
      <c r="G21" s="275">
        <f>E21+F21</f>
        <v>4443792</v>
      </c>
      <c r="H21" s="275">
        <v>2343897</v>
      </c>
      <c r="I21" s="275">
        <v>2338439</v>
      </c>
      <c r="J21" s="275">
        <f>H21+I21</f>
        <v>4682336</v>
      </c>
      <c r="K21" s="275">
        <v>2406239</v>
      </c>
      <c r="L21" s="275">
        <v>2406926</v>
      </c>
      <c r="M21" s="275">
        <f>K21+L21</f>
        <v>4813165</v>
      </c>
      <c r="N21" s="275">
        <v>2500555</v>
      </c>
      <c r="O21" s="512">
        <v>2484525</v>
      </c>
      <c r="P21" s="275">
        <f>N21+O21</f>
        <v>4985080</v>
      </c>
      <c r="Q21" s="624">
        <v>2585376</v>
      </c>
      <c r="R21" s="624">
        <v>2543142</v>
      </c>
      <c r="S21" s="624">
        <f>Q21+R21</f>
        <v>5128518</v>
      </c>
      <c r="T21" s="914">
        <v>2651399</v>
      </c>
      <c r="U21" s="914">
        <v>2585604</v>
      </c>
      <c r="V21" s="914">
        <f>SUM(T21:U21)</f>
        <v>5237003</v>
      </c>
      <c r="W21" s="921">
        <v>2660635</v>
      </c>
      <c r="X21" s="921">
        <v>2579040</v>
      </c>
      <c r="Y21" s="921">
        <f>SUM(W21:X21)</f>
        <v>5239675</v>
      </c>
      <c r="Z21" s="1846">
        <v>2587855</v>
      </c>
      <c r="AA21" s="1846">
        <v>2496243</v>
      </c>
      <c r="AB21" s="1846">
        <f>SUM(Z21:AA21)</f>
        <v>5084098</v>
      </c>
      <c r="AC21" s="463">
        <v>2532552</v>
      </c>
      <c r="AD21" s="463">
        <v>2399179</v>
      </c>
      <c r="AE21" s="463">
        <f>SUM(AC21:AD21)</f>
        <v>4931731</v>
      </c>
    </row>
    <row r="22" spans="1:31" x14ac:dyDescent="0.25">
      <c r="A22" s="511" t="s">
        <v>680</v>
      </c>
      <c r="B22" s="464">
        <v>274279</v>
      </c>
      <c r="C22" s="464">
        <v>257085</v>
      </c>
      <c r="D22" s="275">
        <f>B22+C22</f>
        <v>531364</v>
      </c>
      <c r="E22" s="275">
        <v>279451</v>
      </c>
      <c r="F22" s="275">
        <v>264718</v>
      </c>
      <c r="G22" s="275">
        <f>E22+F22</f>
        <v>544169</v>
      </c>
      <c r="H22" s="275">
        <v>289093</v>
      </c>
      <c r="I22" s="275">
        <v>278319</v>
      </c>
      <c r="J22" s="275">
        <f>H22+I22</f>
        <v>567412</v>
      </c>
      <c r="K22" s="275">
        <v>301891</v>
      </c>
      <c r="L22" s="275">
        <v>293284</v>
      </c>
      <c r="M22" s="275">
        <f>K22+L22</f>
        <v>595175</v>
      </c>
      <c r="N22" s="275">
        <v>315903</v>
      </c>
      <c r="O22" s="513">
        <v>303689</v>
      </c>
      <c r="P22" s="275">
        <f>N22+O22</f>
        <v>619592</v>
      </c>
      <c r="Q22" s="624">
        <v>327195</v>
      </c>
      <c r="R22" s="513">
        <v>315188</v>
      </c>
      <c r="S22" s="624">
        <f>Q22+R22</f>
        <v>642383</v>
      </c>
      <c r="T22" s="914">
        <v>336462</v>
      </c>
      <c r="U22" s="914">
        <v>320447</v>
      </c>
      <c r="V22" s="914">
        <f>SUM(T22:U22)</f>
        <v>656909</v>
      </c>
      <c r="W22" s="921">
        <v>341049</v>
      </c>
      <c r="X22" s="921">
        <v>323971</v>
      </c>
      <c r="Y22" s="921">
        <f>SUM(W22:X22)</f>
        <v>665020</v>
      </c>
      <c r="Z22" s="1846">
        <v>344698</v>
      </c>
      <c r="AA22" s="1846">
        <v>323206</v>
      </c>
      <c r="AB22" s="1846">
        <f>SUM(Z22:AA22)</f>
        <v>667904</v>
      </c>
      <c r="AC22" s="463">
        <v>341438</v>
      </c>
      <c r="AD22" s="463">
        <v>315212</v>
      </c>
      <c r="AE22" s="463">
        <f>SUM(AC22:AD22)</f>
        <v>656650</v>
      </c>
    </row>
    <row r="23" spans="1:31" x14ac:dyDescent="0.25">
      <c r="A23" s="511" t="s">
        <v>681</v>
      </c>
      <c r="B23" s="464">
        <v>45819</v>
      </c>
      <c r="C23" s="464">
        <v>43501</v>
      </c>
      <c r="D23" s="275">
        <f>B23+C23</f>
        <v>89320</v>
      </c>
      <c r="E23" s="275">
        <v>47325</v>
      </c>
      <c r="F23" s="275">
        <v>44525</v>
      </c>
      <c r="G23" s="275">
        <f>E23+F23</f>
        <v>91850</v>
      </c>
      <c r="H23" s="275">
        <v>47900</v>
      </c>
      <c r="I23" s="275">
        <v>45925</v>
      </c>
      <c r="J23" s="275">
        <f>H23+I23</f>
        <v>93825</v>
      </c>
      <c r="K23" s="275">
        <v>49146</v>
      </c>
      <c r="L23" s="275">
        <v>47442</v>
      </c>
      <c r="M23" s="275">
        <f>K23+L23</f>
        <v>96588</v>
      </c>
      <c r="N23" s="275">
        <v>51006</v>
      </c>
      <c r="O23" s="514">
        <v>49202</v>
      </c>
      <c r="P23" s="513">
        <f>N23+O23</f>
        <v>100208</v>
      </c>
      <c r="Q23" s="624">
        <v>53539</v>
      </c>
      <c r="R23" s="625">
        <v>51477</v>
      </c>
      <c r="S23" s="513">
        <f>Q23+R23</f>
        <v>105016</v>
      </c>
      <c r="T23" s="914">
        <v>56092</v>
      </c>
      <c r="U23" s="914">
        <v>52739</v>
      </c>
      <c r="V23" s="914">
        <f>SUM(T23:U23)</f>
        <v>108831</v>
      </c>
      <c r="W23" s="921">
        <v>57003</v>
      </c>
      <c r="X23" s="921">
        <v>53901</v>
      </c>
      <c r="Y23" s="921">
        <f>SUM(W23:X23)</f>
        <v>110904</v>
      </c>
      <c r="Z23" s="1846">
        <v>56605</v>
      </c>
      <c r="AA23" s="1846">
        <v>52963</v>
      </c>
      <c r="AB23" s="1846">
        <f>SUM(Z23:AA23)</f>
        <v>109568</v>
      </c>
      <c r="AC23" s="463">
        <v>56284</v>
      </c>
      <c r="AD23" s="463">
        <v>52220</v>
      </c>
      <c r="AE23" s="463">
        <f>SUM(AC23:AD23)</f>
        <v>108504</v>
      </c>
    </row>
    <row r="24" spans="1:31" x14ac:dyDescent="0.25">
      <c r="A24" s="114" t="s">
        <v>1955</v>
      </c>
      <c r="B24" s="114"/>
      <c r="C24" s="114"/>
      <c r="D24" s="255"/>
      <c r="E24" s="255"/>
      <c r="F24" s="255"/>
      <c r="G24" s="255"/>
      <c r="H24" s="255"/>
      <c r="I24" s="255"/>
      <c r="J24" s="255"/>
      <c r="K24" s="255"/>
      <c r="L24" s="255"/>
      <c r="M24" s="255"/>
      <c r="N24" s="255"/>
      <c r="O24" s="255"/>
      <c r="P24" s="255"/>
    </row>
    <row r="25" spans="1:31" ht="15.75" customHeight="1" x14ac:dyDescent="0.25">
      <c r="A25" s="2596" t="s">
        <v>682</v>
      </c>
      <c r="B25" s="2597"/>
      <c r="C25" s="2597"/>
      <c r="D25" s="2597"/>
      <c r="E25" s="2597"/>
      <c r="F25" s="2597"/>
      <c r="G25" s="2597"/>
      <c r="H25" s="2597"/>
      <c r="I25" s="2597"/>
      <c r="J25" s="2597"/>
      <c r="K25" s="2597"/>
      <c r="L25" s="2597"/>
      <c r="M25" s="2597"/>
      <c r="N25" s="2597"/>
      <c r="O25" s="2597"/>
      <c r="P25" s="2597"/>
      <c r="W25" s="708"/>
    </row>
    <row r="31" spans="1:31" ht="15.75" customHeight="1" x14ac:dyDescent="0.25"/>
  </sheetData>
  <sheetProtection algorithmName="SHA-512" hashValue="aK7XHpOzDwinRCulPWtccrQeEWh6pUDG4ApU/nYjG0hGDOGQoAcPqkbyziRlk45rXfboRr5uKlraiAIBx1ZajQ==" saltValue="SjNdXyjZCz8OJMADNXOFfQ==" spinCount="100000" sheet="1" objects="1" scenarios="1"/>
  <mergeCells count="34">
    <mergeCell ref="W19:Y19"/>
    <mergeCell ref="T5:V5"/>
    <mergeCell ref="E12:G12"/>
    <mergeCell ref="E19:G19"/>
    <mergeCell ref="T12:V12"/>
    <mergeCell ref="T19:V19"/>
    <mergeCell ref="B4:AE4"/>
    <mergeCell ref="B11:AE11"/>
    <mergeCell ref="B18:AE18"/>
    <mergeCell ref="B5:D5"/>
    <mergeCell ref="AC19:AE19"/>
    <mergeCell ref="AC12:AE12"/>
    <mergeCell ref="B19:D19"/>
    <mergeCell ref="AC5:AE5"/>
    <mergeCell ref="H19:J19"/>
    <mergeCell ref="Z5:AB5"/>
    <mergeCell ref="Z12:AB12"/>
    <mergeCell ref="Z19:AB19"/>
    <mergeCell ref="H12:J12"/>
    <mergeCell ref="B12:D12"/>
    <mergeCell ref="W5:Y5"/>
    <mergeCell ref="W12:Y12"/>
    <mergeCell ref="A25:P25"/>
    <mergeCell ref="N5:P5"/>
    <mergeCell ref="N12:P12"/>
    <mergeCell ref="Q5:S5"/>
    <mergeCell ref="Q12:S12"/>
    <mergeCell ref="Q19:S19"/>
    <mergeCell ref="N19:P19"/>
    <mergeCell ref="K5:M5"/>
    <mergeCell ref="K12:M12"/>
    <mergeCell ref="K19:M19"/>
    <mergeCell ref="H5:J5"/>
    <mergeCell ref="E5:G5"/>
  </mergeCells>
  <hyperlinks>
    <hyperlink ref="A1" location="Índice!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AI229"/>
  <sheetViews>
    <sheetView showGridLines="0" zoomScaleNormal="100" workbookViewId="0"/>
  </sheetViews>
  <sheetFormatPr baseColWidth="10" defaultColWidth="43.28515625" defaultRowHeight="15" x14ac:dyDescent="0.2"/>
  <cols>
    <col min="1" max="1" width="8" style="197" bestFit="1" customWidth="1"/>
    <col min="2" max="2" width="8.140625" style="196" bestFit="1" customWidth="1"/>
    <col min="3" max="3" width="52.85546875" style="1228" bestFit="1" customWidth="1"/>
    <col min="4" max="4" width="34" style="196" customWidth="1"/>
    <col min="5" max="6" width="31" style="196" customWidth="1"/>
    <col min="7" max="10" width="4.85546875" style="197" bestFit="1" customWidth="1"/>
    <col min="11" max="16" width="4.85546875" style="197" customWidth="1"/>
    <col min="17" max="17" width="11.28515625" style="197" customWidth="1"/>
    <col min="18" max="18" width="10.42578125" style="197" customWidth="1"/>
    <col min="19" max="19" width="23.85546875" style="196" customWidth="1"/>
    <col min="20" max="20" width="10.140625" style="197" bestFit="1" customWidth="1"/>
    <col min="21" max="21" width="11.28515625" style="197" bestFit="1" customWidth="1"/>
    <col min="22" max="22" width="14" style="196" customWidth="1"/>
    <col min="23" max="23" width="34.140625" style="196" bestFit="1" customWidth="1"/>
    <col min="24" max="32" width="5.5703125" style="196" bestFit="1" customWidth="1"/>
    <col min="33" max="33" width="5.5703125" style="196" customWidth="1"/>
    <col min="34" max="34" width="7.5703125" style="196" bestFit="1" customWidth="1"/>
    <col min="35" max="35" width="7.85546875" style="196" bestFit="1" customWidth="1"/>
    <col min="36" max="16384" width="43.28515625" style="196"/>
  </cols>
  <sheetData>
    <row r="1" spans="1:35" s="157" customFormat="1" ht="12.75" x14ac:dyDescent="0.2">
      <c r="A1" s="1297" t="s">
        <v>1177</v>
      </c>
    </row>
    <row r="2" spans="1:35" ht="18.75" x14ac:dyDescent="0.2">
      <c r="A2" s="388" t="s">
        <v>586</v>
      </c>
    </row>
    <row r="3" spans="1:35" ht="15" customHeight="1" x14ac:dyDescent="0.2">
      <c r="G3" s="2844" t="s">
        <v>474</v>
      </c>
      <c r="H3" s="2845"/>
      <c r="I3" s="2845"/>
      <c r="J3" s="2845"/>
      <c r="K3" s="2845"/>
      <c r="L3" s="2845"/>
      <c r="M3" s="2845"/>
      <c r="N3" s="2845"/>
      <c r="O3" s="2845"/>
      <c r="P3" s="2845"/>
      <c r="X3" s="2846" t="s">
        <v>474</v>
      </c>
      <c r="Y3" s="2847"/>
      <c r="Z3" s="2847"/>
      <c r="AA3" s="2847"/>
      <c r="AB3" s="2847"/>
      <c r="AC3" s="2847"/>
      <c r="AD3" s="2847"/>
      <c r="AE3" s="2847"/>
      <c r="AF3" s="2847"/>
      <c r="AG3" s="2847"/>
      <c r="AH3" s="2847"/>
      <c r="AI3" s="2848"/>
    </row>
    <row r="4" spans="1:35" s="198" customFormat="1" x14ac:dyDescent="0.2">
      <c r="A4" s="1225" t="s">
        <v>3087</v>
      </c>
      <c r="B4" s="607" t="s">
        <v>3088</v>
      </c>
      <c r="C4" s="608" t="s">
        <v>3053</v>
      </c>
      <c r="D4" s="607" t="s">
        <v>267</v>
      </c>
      <c r="E4" s="607" t="s">
        <v>1399</v>
      </c>
      <c r="F4" s="607" t="s">
        <v>1401</v>
      </c>
      <c r="G4" s="1225">
        <v>2012</v>
      </c>
      <c r="H4" s="1225">
        <v>2013</v>
      </c>
      <c r="I4" s="1225">
        <v>2014</v>
      </c>
      <c r="J4" s="1225">
        <v>2015</v>
      </c>
      <c r="K4" s="1225">
        <v>2016</v>
      </c>
      <c r="L4" s="1225">
        <v>2017</v>
      </c>
      <c r="M4" s="1225">
        <v>2018</v>
      </c>
      <c r="N4" s="1225">
        <v>2019</v>
      </c>
      <c r="O4" s="1225">
        <v>2020</v>
      </c>
      <c r="P4" s="2274">
        <v>2021</v>
      </c>
      <c r="Q4" s="1225" t="s">
        <v>293</v>
      </c>
      <c r="R4" s="1225" t="s">
        <v>292</v>
      </c>
      <c r="S4" s="607" t="s">
        <v>365</v>
      </c>
      <c r="T4" s="1225" t="s">
        <v>3089</v>
      </c>
      <c r="U4" s="1225" t="s">
        <v>361</v>
      </c>
      <c r="X4" s="1225">
        <v>2012</v>
      </c>
      <c r="Y4" s="1225">
        <v>2013</v>
      </c>
      <c r="Z4" s="1225">
        <v>2014</v>
      </c>
      <c r="AA4" s="1225">
        <v>2015</v>
      </c>
      <c r="AB4" s="1225">
        <v>2016</v>
      </c>
      <c r="AC4" s="1225">
        <v>2017</v>
      </c>
      <c r="AD4" s="1225">
        <v>2018</v>
      </c>
      <c r="AE4" s="1225">
        <v>2019</v>
      </c>
      <c r="AF4" s="1225">
        <v>2020</v>
      </c>
      <c r="AG4" s="2228">
        <v>2021</v>
      </c>
      <c r="AH4" s="2228" t="s">
        <v>1400</v>
      </c>
      <c r="AI4" s="2228" t="s">
        <v>1403</v>
      </c>
    </row>
    <row r="5" spans="1:35" s="198" customFormat="1" ht="30" x14ac:dyDescent="0.2">
      <c r="A5" s="2835" t="s">
        <v>1063</v>
      </c>
      <c r="B5" s="2817" t="s">
        <v>2774</v>
      </c>
      <c r="C5" s="1224" t="s">
        <v>1064</v>
      </c>
      <c r="D5" s="1229" t="s">
        <v>960</v>
      </c>
      <c r="E5" s="1229" t="s">
        <v>1400</v>
      </c>
      <c r="F5" s="1229" t="s">
        <v>1402</v>
      </c>
      <c r="G5" s="1223"/>
      <c r="H5" s="1223"/>
      <c r="I5" s="1223"/>
      <c r="J5" s="1223" t="s">
        <v>362</v>
      </c>
      <c r="K5" s="1223" t="s">
        <v>362</v>
      </c>
      <c r="L5" s="1223" t="s">
        <v>362</v>
      </c>
      <c r="M5" s="1223"/>
      <c r="N5" s="1223"/>
      <c r="O5" s="1223"/>
      <c r="P5" s="2251"/>
      <c r="Q5" s="1223">
        <v>43.7</v>
      </c>
      <c r="R5" s="266">
        <v>42188</v>
      </c>
      <c r="S5" s="1229" t="s">
        <v>368</v>
      </c>
      <c r="T5" s="266">
        <f t="shared" ref="T5:T13" si="0">R5</f>
        <v>42188</v>
      </c>
      <c r="U5" s="266">
        <v>43283</v>
      </c>
      <c r="W5" s="680" t="str">
        <f>A5</f>
        <v>CONSEJO ACADÉMICO
(PROGRAMAS)</v>
      </c>
      <c r="X5" s="1223">
        <f t="shared" ref="X5:AF5" si="1">G14</f>
        <v>0</v>
      </c>
      <c r="Y5" s="1223">
        <f t="shared" si="1"/>
        <v>0</v>
      </c>
      <c r="Z5" s="1223">
        <f t="shared" si="1"/>
        <v>0</v>
      </c>
      <c r="AA5" s="1223">
        <f t="shared" si="1"/>
        <v>1</v>
      </c>
      <c r="AB5" s="1223">
        <f t="shared" si="1"/>
        <v>4</v>
      </c>
      <c r="AC5" s="1223">
        <f t="shared" si="1"/>
        <v>5</v>
      </c>
      <c r="AD5" s="1223">
        <f t="shared" si="1"/>
        <v>6</v>
      </c>
      <c r="AE5" s="1223">
        <f t="shared" si="1"/>
        <v>3</v>
      </c>
      <c r="AF5" s="2221">
        <f t="shared" si="1"/>
        <v>4</v>
      </c>
      <c r="AG5" s="2569">
        <f>P14</f>
        <v>1</v>
      </c>
      <c r="AH5" s="2568">
        <f>COUNTIFS(P5:P13, "X", E5:E13, "Interno")</f>
        <v>1</v>
      </c>
      <c r="AI5" s="2568">
        <f>COUNTIFS(P5:P13, "X", E5:E13, "Externo")</f>
        <v>0</v>
      </c>
    </row>
    <row r="6" spans="1:35" s="198" customFormat="1" ht="30" x14ac:dyDescent="0.2">
      <c r="A6" s="2836"/>
      <c r="B6" s="2798"/>
      <c r="C6" s="1224" t="s">
        <v>1065</v>
      </c>
      <c r="D6" s="1229" t="s">
        <v>960</v>
      </c>
      <c r="E6" s="1229" t="s">
        <v>1403</v>
      </c>
      <c r="F6" s="1229" t="s">
        <v>1402</v>
      </c>
      <c r="G6" s="1223"/>
      <c r="H6" s="1223"/>
      <c r="I6" s="1223"/>
      <c r="J6" s="1223"/>
      <c r="K6" s="1223" t="s">
        <v>362</v>
      </c>
      <c r="L6" s="1223" t="s">
        <v>362</v>
      </c>
      <c r="M6" s="1223" t="s">
        <v>362</v>
      </c>
      <c r="N6" s="1223"/>
      <c r="O6" s="1223"/>
      <c r="P6" s="2251"/>
      <c r="Q6" s="1223" t="s">
        <v>1066</v>
      </c>
      <c r="R6" s="266">
        <v>42510</v>
      </c>
      <c r="S6" s="1229" t="s">
        <v>368</v>
      </c>
      <c r="T6" s="266">
        <f t="shared" si="0"/>
        <v>42510</v>
      </c>
      <c r="U6" s="266">
        <v>43604</v>
      </c>
      <c r="W6" s="680" t="str">
        <f>A15</f>
        <v>DIVISIÓN DE CIENCIAS BÁSICAS E INGENIERÍA</v>
      </c>
      <c r="X6" s="1223">
        <f t="shared" ref="X6:AF6" si="2">G55</f>
        <v>0</v>
      </c>
      <c r="Y6" s="1223">
        <f t="shared" si="2"/>
        <v>3</v>
      </c>
      <c r="Z6" s="1223">
        <f t="shared" si="2"/>
        <v>5</v>
      </c>
      <c r="AA6" s="1223">
        <f t="shared" si="2"/>
        <v>10</v>
      </c>
      <c r="AB6" s="1223">
        <f t="shared" si="2"/>
        <v>10</v>
      </c>
      <c r="AC6" s="1223">
        <f t="shared" si="2"/>
        <v>10</v>
      </c>
      <c r="AD6" s="1223">
        <f t="shared" si="2"/>
        <v>4</v>
      </c>
      <c r="AE6" s="1223">
        <f t="shared" si="2"/>
        <v>7</v>
      </c>
      <c r="AF6" s="2221">
        <f t="shared" si="2"/>
        <v>7</v>
      </c>
      <c r="AG6" s="2569">
        <f>P55</f>
        <v>14</v>
      </c>
      <c r="AH6" s="2568">
        <f>COUNTIFS(P15:P54, "X", E15:E54, "Interno")</f>
        <v>5</v>
      </c>
      <c r="AI6" s="2568">
        <f>COUNTIFS(P15:P54, "X", E15:E54, "Externo")</f>
        <v>8</v>
      </c>
    </row>
    <row r="7" spans="1:35" s="198" customFormat="1" ht="30" x14ac:dyDescent="0.2">
      <c r="A7" s="2836"/>
      <c r="B7" s="2798"/>
      <c r="C7" s="1224" t="s">
        <v>1067</v>
      </c>
      <c r="D7" s="1229" t="s">
        <v>960</v>
      </c>
      <c r="E7" s="1229" t="s">
        <v>1403</v>
      </c>
      <c r="F7" s="1229" t="s">
        <v>1402</v>
      </c>
      <c r="G7" s="1223"/>
      <c r="H7" s="1223"/>
      <c r="I7" s="1223"/>
      <c r="J7" s="1223"/>
      <c r="K7" s="1223" t="s">
        <v>362</v>
      </c>
      <c r="L7" s="1223" t="s">
        <v>362</v>
      </c>
      <c r="M7" s="1223" t="s">
        <v>362</v>
      </c>
      <c r="N7" s="1223"/>
      <c r="O7" s="1223"/>
      <c r="P7" s="2251"/>
      <c r="Q7" s="1223" t="s">
        <v>1068</v>
      </c>
      <c r="R7" s="266">
        <v>42566</v>
      </c>
      <c r="S7" s="1229" t="s">
        <v>368</v>
      </c>
      <c r="T7" s="266">
        <f t="shared" si="0"/>
        <v>42566</v>
      </c>
      <c r="U7" s="266">
        <v>43660</v>
      </c>
      <c r="W7" s="680" t="str">
        <f>A56</f>
        <v>DIVISIÓN DE CIENCIAS BIOLÓGICAS Y DE LA SALUD</v>
      </c>
      <c r="X7" s="1223">
        <f t="shared" ref="X7:AG7" si="3">G126</f>
        <v>0</v>
      </c>
      <c r="Y7" s="1223">
        <f t="shared" si="3"/>
        <v>0</v>
      </c>
      <c r="Z7" s="1223">
        <f t="shared" si="3"/>
        <v>16</v>
      </c>
      <c r="AA7" s="1223">
        <f t="shared" si="3"/>
        <v>26</v>
      </c>
      <c r="AB7" s="1223">
        <f t="shared" si="3"/>
        <v>18</v>
      </c>
      <c r="AC7" s="1223">
        <f t="shared" si="3"/>
        <v>22</v>
      </c>
      <c r="AD7" s="1223">
        <f t="shared" si="3"/>
        <v>18</v>
      </c>
      <c r="AE7" s="1223">
        <f t="shared" si="3"/>
        <v>14</v>
      </c>
      <c r="AF7" s="2221">
        <f t="shared" si="3"/>
        <v>14</v>
      </c>
      <c r="AG7" s="2569">
        <f t="shared" si="3"/>
        <v>15</v>
      </c>
      <c r="AH7" s="2568">
        <f>COUNTIFS(P56:P125, "X", E56:E125, "Interno")</f>
        <v>10</v>
      </c>
      <c r="AI7" s="2568">
        <f>COUNTIFS(P56:P125, "X", E56:E125, "Externo")</f>
        <v>5</v>
      </c>
    </row>
    <row r="8" spans="1:35" s="198" customFormat="1" ht="30" x14ac:dyDescent="0.2">
      <c r="A8" s="2836"/>
      <c r="B8" s="2798"/>
      <c r="C8" s="1224" t="s">
        <v>3054</v>
      </c>
      <c r="D8" s="1229" t="s">
        <v>960</v>
      </c>
      <c r="E8" s="1229" t="s">
        <v>1400</v>
      </c>
      <c r="F8" s="1229" t="s">
        <v>1402</v>
      </c>
      <c r="G8" s="1223"/>
      <c r="H8" s="1223"/>
      <c r="I8" s="1223"/>
      <c r="J8" s="1223"/>
      <c r="K8" s="1223" t="s">
        <v>362</v>
      </c>
      <c r="L8" s="1223" t="s">
        <v>362</v>
      </c>
      <c r="M8" s="1223" t="s">
        <v>362</v>
      </c>
      <c r="N8" s="1223"/>
      <c r="O8" s="1223"/>
      <c r="P8" s="2251"/>
      <c r="Q8" s="1223" t="s">
        <v>1069</v>
      </c>
      <c r="R8" s="266">
        <v>42566</v>
      </c>
      <c r="S8" s="1229" t="s">
        <v>368</v>
      </c>
      <c r="T8" s="266">
        <f t="shared" si="0"/>
        <v>42566</v>
      </c>
      <c r="U8" s="266">
        <v>43660</v>
      </c>
      <c r="W8" s="680" t="str">
        <f>A127</f>
        <v>DIVISIÓN DE CIENCIAS SOCIALES Y HUMANIDADES</v>
      </c>
      <c r="X8" s="1223">
        <f t="shared" ref="X8:AG8" si="4">G228</f>
        <v>0</v>
      </c>
      <c r="Y8" s="1223">
        <f t="shared" si="4"/>
        <v>3</v>
      </c>
      <c r="Z8" s="1223">
        <f t="shared" si="4"/>
        <v>3</v>
      </c>
      <c r="AA8" s="1223">
        <f t="shared" si="4"/>
        <v>16</v>
      </c>
      <c r="AB8" s="1223">
        <f t="shared" si="4"/>
        <v>26</v>
      </c>
      <c r="AC8" s="1223">
        <f t="shared" si="4"/>
        <v>22</v>
      </c>
      <c r="AD8" s="1223">
        <f t="shared" si="4"/>
        <v>17</v>
      </c>
      <c r="AE8" s="1223">
        <f t="shared" si="4"/>
        <v>18</v>
      </c>
      <c r="AF8" s="2221">
        <f t="shared" si="4"/>
        <v>27</v>
      </c>
      <c r="AG8" s="2569">
        <f t="shared" si="4"/>
        <v>33</v>
      </c>
      <c r="AH8" s="2568">
        <f>COUNTIFS(P127:P227, "X", E127:E227, "Interno")</f>
        <v>21</v>
      </c>
      <c r="AI8" s="2568">
        <f>COUNTIFS(P127:P227, "X", E127:E227, "Externo")</f>
        <v>12</v>
      </c>
    </row>
    <row r="9" spans="1:35" s="198" customFormat="1" x14ac:dyDescent="0.2">
      <c r="A9" s="2836"/>
      <c r="B9" s="2798"/>
      <c r="C9" s="1224" t="s">
        <v>1601</v>
      </c>
      <c r="D9" s="1229" t="s">
        <v>951</v>
      </c>
      <c r="E9" s="1229" t="s">
        <v>1400</v>
      </c>
      <c r="F9" s="1229" t="s">
        <v>1402</v>
      </c>
      <c r="G9" s="1223"/>
      <c r="H9" s="1223"/>
      <c r="I9" s="1223"/>
      <c r="J9" s="1223"/>
      <c r="K9" s="1223"/>
      <c r="L9" s="1223" t="s">
        <v>362</v>
      </c>
      <c r="M9" s="1223" t="s">
        <v>362</v>
      </c>
      <c r="N9" s="1223" t="s">
        <v>362</v>
      </c>
      <c r="O9" s="1223"/>
      <c r="P9" s="2251"/>
      <c r="Q9" s="1223">
        <v>57.3</v>
      </c>
      <c r="R9" s="266">
        <v>42828</v>
      </c>
      <c r="S9" s="1229" t="s">
        <v>368</v>
      </c>
      <c r="T9" s="266">
        <f t="shared" si="0"/>
        <v>42828</v>
      </c>
      <c r="U9" s="266">
        <v>43924</v>
      </c>
      <c r="W9" s="267"/>
      <c r="X9" s="196"/>
      <c r="Y9" s="196"/>
      <c r="Z9" s="196"/>
      <c r="AA9" s="196"/>
      <c r="AB9" s="196"/>
    </row>
    <row r="10" spans="1:35" s="198" customFormat="1" x14ac:dyDescent="0.2">
      <c r="A10" s="2836"/>
      <c r="B10" s="2798"/>
      <c r="C10" s="1224" t="s">
        <v>1977</v>
      </c>
      <c r="D10" s="1229" t="s">
        <v>386</v>
      </c>
      <c r="E10" s="1229" t="s">
        <v>1400</v>
      </c>
      <c r="F10" s="1229" t="s">
        <v>1402</v>
      </c>
      <c r="G10" s="1223"/>
      <c r="H10" s="1223"/>
      <c r="I10" s="1223"/>
      <c r="J10" s="1223"/>
      <c r="K10" s="1223"/>
      <c r="L10" s="1223"/>
      <c r="M10" s="1223" t="s">
        <v>362</v>
      </c>
      <c r="N10" s="1223" t="s">
        <v>362</v>
      </c>
      <c r="O10" s="1223" t="s">
        <v>362</v>
      </c>
      <c r="P10" s="2251"/>
      <c r="Q10" s="1223" t="s">
        <v>1978</v>
      </c>
      <c r="R10" s="266">
        <v>43269</v>
      </c>
      <c r="S10" s="1229" t="s">
        <v>368</v>
      </c>
      <c r="T10" s="266">
        <f t="shared" si="0"/>
        <v>43269</v>
      </c>
      <c r="U10" s="266">
        <v>44364</v>
      </c>
      <c r="W10" s="267"/>
      <c r="X10" s="196"/>
      <c r="Y10" s="196"/>
      <c r="Z10" s="196"/>
      <c r="AA10" s="196"/>
      <c r="AB10" s="196"/>
    </row>
    <row r="11" spans="1:35" s="198" customFormat="1" ht="45" x14ac:dyDescent="0.2">
      <c r="A11" s="2836"/>
      <c r="B11" s="2798"/>
      <c r="C11" s="1224" t="s">
        <v>2324</v>
      </c>
      <c r="D11" s="1229" t="s">
        <v>965</v>
      </c>
      <c r="E11" s="1229" t="s">
        <v>1400</v>
      </c>
      <c r="F11" s="1229" t="s">
        <v>1402</v>
      </c>
      <c r="G11" s="1223"/>
      <c r="H11" s="1223"/>
      <c r="I11" s="1223"/>
      <c r="J11" s="1223"/>
      <c r="K11" s="1223"/>
      <c r="L11" s="1223"/>
      <c r="M11" s="1223" t="s">
        <v>362</v>
      </c>
      <c r="N11" s="1223" t="s">
        <v>362</v>
      </c>
      <c r="O11" s="1223" t="s">
        <v>362</v>
      </c>
      <c r="P11" s="2251"/>
      <c r="Q11" s="1223">
        <v>86.1</v>
      </c>
      <c r="R11" s="266">
        <v>43437</v>
      </c>
      <c r="S11" s="1229" t="s">
        <v>368</v>
      </c>
      <c r="T11" s="266">
        <f t="shared" si="0"/>
        <v>43437</v>
      </c>
      <c r="U11" s="266">
        <v>44532</v>
      </c>
      <c r="W11" s="267"/>
      <c r="X11" s="196"/>
      <c r="Y11" s="196"/>
      <c r="Z11" s="196"/>
      <c r="AA11" s="196"/>
      <c r="AB11" s="196"/>
    </row>
    <row r="12" spans="1:35" s="198" customFormat="1" ht="90" x14ac:dyDescent="0.2">
      <c r="A12" s="2836"/>
      <c r="B12" s="2798"/>
      <c r="C12" s="2226" t="s">
        <v>3055</v>
      </c>
      <c r="D12" s="2227" t="s">
        <v>3085</v>
      </c>
      <c r="E12" s="2227" t="s">
        <v>1400</v>
      </c>
      <c r="F12" s="2227" t="s">
        <v>1402</v>
      </c>
      <c r="G12" s="2221"/>
      <c r="H12" s="2221"/>
      <c r="I12" s="2221"/>
      <c r="J12" s="2221"/>
      <c r="K12" s="2221"/>
      <c r="L12" s="2221"/>
      <c r="M12" s="2221"/>
      <c r="N12" s="2221"/>
      <c r="O12" s="2221" t="s">
        <v>362</v>
      </c>
      <c r="P12" s="2251"/>
      <c r="Q12" s="2221">
        <v>102.4</v>
      </c>
      <c r="R12" s="266">
        <v>44008</v>
      </c>
      <c r="S12" s="2227" t="s">
        <v>368</v>
      </c>
      <c r="T12" s="266">
        <f t="shared" si="0"/>
        <v>44008</v>
      </c>
      <c r="U12" s="266">
        <v>44372</v>
      </c>
      <c r="W12" s="267"/>
      <c r="X12" s="196"/>
      <c r="Y12" s="196"/>
      <c r="Z12" s="196"/>
      <c r="AA12" s="196"/>
      <c r="AB12" s="196"/>
    </row>
    <row r="13" spans="1:35" s="198" customFormat="1" ht="60" x14ac:dyDescent="0.2">
      <c r="A13" s="2837"/>
      <c r="B13" s="2799"/>
      <c r="C13" s="261" t="s">
        <v>3007</v>
      </c>
      <c r="D13" s="260" t="s">
        <v>3086</v>
      </c>
      <c r="E13" s="260" t="s">
        <v>1400</v>
      </c>
      <c r="F13" s="260" t="s">
        <v>1402</v>
      </c>
      <c r="G13" s="262"/>
      <c r="H13" s="262"/>
      <c r="I13" s="262"/>
      <c r="J13" s="262"/>
      <c r="K13" s="262"/>
      <c r="L13" s="262"/>
      <c r="M13" s="262"/>
      <c r="N13" s="262"/>
      <c r="O13" s="262" t="s">
        <v>362</v>
      </c>
      <c r="P13" s="2160" t="s">
        <v>362</v>
      </c>
      <c r="Q13" s="262">
        <v>102.5</v>
      </c>
      <c r="R13" s="263">
        <v>44008</v>
      </c>
      <c r="S13" s="260" t="s">
        <v>368</v>
      </c>
      <c r="T13" s="263">
        <f t="shared" si="0"/>
        <v>44008</v>
      </c>
      <c r="U13" s="263">
        <v>45102</v>
      </c>
      <c r="W13" s="267"/>
      <c r="X13" s="196"/>
      <c r="Y13" s="196"/>
      <c r="Z13" s="196"/>
      <c r="AA13" s="196"/>
      <c r="AB13" s="196"/>
    </row>
    <row r="14" spans="1:35" s="198" customFormat="1" x14ac:dyDescent="0.2">
      <c r="A14" s="609"/>
      <c r="B14" s="610"/>
      <c r="C14" s="611"/>
      <c r="D14" s="612"/>
      <c r="E14" s="612"/>
      <c r="F14" s="612"/>
      <c r="G14" s="265">
        <f>COUNTA(G5:G10)</f>
        <v>0</v>
      </c>
      <c r="H14" s="265">
        <f t="shared" ref="H14:L14" si="5">COUNTA(H5:H10)</f>
        <v>0</v>
      </c>
      <c r="I14" s="265">
        <f t="shared" si="5"/>
        <v>0</v>
      </c>
      <c r="J14" s="265">
        <f t="shared" si="5"/>
        <v>1</v>
      </c>
      <c r="K14" s="265">
        <f t="shared" si="5"/>
        <v>4</v>
      </c>
      <c r="L14" s="265">
        <f t="shared" si="5"/>
        <v>5</v>
      </c>
      <c r="M14" s="265">
        <f>COUNTA(M5:M11)</f>
        <v>6</v>
      </c>
      <c r="N14" s="265">
        <f>COUNTA(N5:N11)</f>
        <v>3</v>
      </c>
      <c r="O14" s="265">
        <f>COUNTA(O5:O13)</f>
        <v>4</v>
      </c>
      <c r="P14" s="265">
        <f>COUNTA(P5:P13)</f>
        <v>1</v>
      </c>
      <c r="Q14" s="610"/>
      <c r="R14" s="613"/>
      <c r="S14" s="612"/>
      <c r="T14" s="613"/>
      <c r="U14" s="613"/>
    </row>
    <row r="15" spans="1:35" ht="15" customHeight="1" x14ac:dyDescent="0.2">
      <c r="A15" s="2839" t="s">
        <v>2771</v>
      </c>
      <c r="B15" s="1224" t="s">
        <v>1506</v>
      </c>
      <c r="C15" s="1224" t="s">
        <v>563</v>
      </c>
      <c r="D15" s="1229" t="s">
        <v>1070</v>
      </c>
      <c r="E15" s="1229"/>
      <c r="F15" s="1229"/>
      <c r="G15" s="1223"/>
      <c r="H15" s="1223" t="s">
        <v>362</v>
      </c>
      <c r="I15" s="1223" t="s">
        <v>362</v>
      </c>
      <c r="J15" s="1223" t="s">
        <v>362</v>
      </c>
      <c r="K15" s="1223"/>
      <c r="L15" s="1223"/>
      <c r="M15" s="1223"/>
      <c r="N15" s="1223"/>
      <c r="O15" s="1223"/>
      <c r="P15" s="2251"/>
      <c r="Q15" s="1223" t="s">
        <v>556</v>
      </c>
      <c r="R15" s="1227">
        <v>41339</v>
      </c>
      <c r="S15" s="1226" t="s">
        <v>368</v>
      </c>
      <c r="T15" s="1227">
        <f>R15</f>
        <v>41339</v>
      </c>
      <c r="U15" s="1227" t="s">
        <v>1071</v>
      </c>
    </row>
    <row r="16" spans="1:35" ht="42" customHeight="1" x14ac:dyDescent="0.2">
      <c r="A16" s="2840"/>
      <c r="B16" s="1224" t="s">
        <v>1072</v>
      </c>
      <c r="C16" s="1224" t="s">
        <v>3056</v>
      </c>
      <c r="D16" s="1229" t="s">
        <v>3057</v>
      </c>
      <c r="E16" s="1229"/>
      <c r="F16" s="1229"/>
      <c r="G16" s="1223"/>
      <c r="H16" s="1223" t="s">
        <v>362</v>
      </c>
      <c r="I16" s="1223" t="s">
        <v>362</v>
      </c>
      <c r="J16" s="1223"/>
      <c r="K16" s="1223"/>
      <c r="L16" s="1223"/>
      <c r="M16" s="1223"/>
      <c r="N16" s="1223"/>
      <c r="O16" s="1223"/>
      <c r="P16" s="2251"/>
      <c r="Q16" s="1223">
        <v>16.5</v>
      </c>
      <c r="R16" s="1227">
        <v>41592</v>
      </c>
      <c r="S16" s="1226" t="s">
        <v>368</v>
      </c>
      <c r="T16" s="1227">
        <f>R16</f>
        <v>41592</v>
      </c>
      <c r="U16" s="1227">
        <v>41840</v>
      </c>
    </row>
    <row r="17" spans="1:21" x14ac:dyDescent="0.2">
      <c r="A17" s="2840"/>
      <c r="B17" s="1224" t="s">
        <v>1506</v>
      </c>
      <c r="C17" s="1224" t="s">
        <v>454</v>
      </c>
      <c r="D17" s="1229" t="s">
        <v>3058</v>
      </c>
      <c r="E17" s="1229"/>
      <c r="F17" s="1229"/>
      <c r="G17" s="1223"/>
      <c r="H17" s="1223" t="s">
        <v>362</v>
      </c>
      <c r="I17" s="1223" t="s">
        <v>362</v>
      </c>
      <c r="J17" s="1223" t="s">
        <v>362</v>
      </c>
      <c r="K17" s="1223"/>
      <c r="L17" s="1223"/>
      <c r="M17" s="1223"/>
      <c r="N17" s="1223"/>
      <c r="O17" s="1223"/>
      <c r="P17" s="2251"/>
      <c r="Q17" s="1223" t="s">
        <v>557</v>
      </c>
      <c r="R17" s="1227">
        <v>41339</v>
      </c>
      <c r="S17" s="1226" t="s">
        <v>368</v>
      </c>
      <c r="T17" s="1227">
        <f>R17</f>
        <v>41339</v>
      </c>
      <c r="U17" s="1227" t="s">
        <v>1073</v>
      </c>
    </row>
    <row r="18" spans="1:21" ht="72.75" customHeight="1" x14ac:dyDescent="0.2">
      <c r="A18" s="2840"/>
      <c r="B18" s="1224" t="s">
        <v>1072</v>
      </c>
      <c r="C18" s="1224" t="s">
        <v>1074</v>
      </c>
      <c r="D18" s="1229" t="s">
        <v>604</v>
      </c>
      <c r="E18" s="1229"/>
      <c r="F18" s="1229"/>
      <c r="G18" s="1223"/>
      <c r="H18" s="1223"/>
      <c r="I18" s="1223" t="s">
        <v>362</v>
      </c>
      <c r="J18" s="1223" t="s">
        <v>362</v>
      </c>
      <c r="K18" s="1223"/>
      <c r="L18" s="1223"/>
      <c r="M18" s="1223"/>
      <c r="N18" s="1223"/>
      <c r="O18" s="1223"/>
      <c r="P18" s="2251"/>
      <c r="Q18" s="1223" t="s">
        <v>558</v>
      </c>
      <c r="R18" s="1227">
        <v>41851</v>
      </c>
      <c r="S18" s="1229" t="s">
        <v>368</v>
      </c>
      <c r="T18" s="2814" t="s">
        <v>1075</v>
      </c>
      <c r="U18" s="2814"/>
    </row>
    <row r="19" spans="1:21" ht="29.1" customHeight="1" x14ac:dyDescent="0.2">
      <c r="A19" s="2840"/>
      <c r="B19" s="2801" t="s">
        <v>1072</v>
      </c>
      <c r="C19" s="2801" t="s">
        <v>562</v>
      </c>
      <c r="D19" s="2801" t="s">
        <v>961</v>
      </c>
      <c r="E19" s="2800"/>
      <c r="F19" s="2800"/>
      <c r="G19" s="2800"/>
      <c r="H19" s="2800"/>
      <c r="I19" s="2800" t="s">
        <v>362</v>
      </c>
      <c r="J19" s="2800"/>
      <c r="K19" s="2800"/>
      <c r="L19" s="2800"/>
      <c r="M19" s="2797"/>
      <c r="N19" s="1222"/>
      <c r="O19" s="1220"/>
      <c r="P19" s="2222"/>
      <c r="Q19" s="1223" t="s">
        <v>473</v>
      </c>
      <c r="R19" s="1227">
        <v>41841</v>
      </c>
      <c r="S19" s="1229" t="s">
        <v>368</v>
      </c>
      <c r="T19" s="1227">
        <f>R19</f>
        <v>41841</v>
      </c>
      <c r="U19" s="1227"/>
    </row>
    <row r="20" spans="1:21" ht="29.1" customHeight="1" x14ac:dyDescent="0.2">
      <c r="A20" s="2840"/>
      <c r="B20" s="2801"/>
      <c r="C20" s="2801"/>
      <c r="D20" s="2801"/>
      <c r="E20" s="2800"/>
      <c r="F20" s="2800"/>
      <c r="G20" s="2800"/>
      <c r="H20" s="2800"/>
      <c r="I20" s="2800"/>
      <c r="J20" s="2800"/>
      <c r="K20" s="2800"/>
      <c r="L20" s="2800"/>
      <c r="M20" s="2799"/>
      <c r="N20" s="1221"/>
      <c r="O20" s="1221"/>
      <c r="P20" s="2224"/>
      <c r="Q20" s="1223" t="s">
        <v>564</v>
      </c>
      <c r="R20" s="1227">
        <v>42062</v>
      </c>
      <c r="S20" s="1229" t="s">
        <v>392</v>
      </c>
      <c r="T20" s="1227"/>
      <c r="U20" s="1227">
        <f>R20</f>
        <v>42062</v>
      </c>
    </row>
    <row r="21" spans="1:21" ht="45" customHeight="1" x14ac:dyDescent="0.2">
      <c r="A21" s="2840"/>
      <c r="B21" s="2801" t="s">
        <v>1072</v>
      </c>
      <c r="C21" s="2801" t="s">
        <v>561</v>
      </c>
      <c r="D21" s="2801" t="s">
        <v>559</v>
      </c>
      <c r="E21" s="2801" t="s">
        <v>1400</v>
      </c>
      <c r="F21" s="2801" t="s">
        <v>1402</v>
      </c>
      <c r="G21" s="2800"/>
      <c r="H21" s="2800"/>
      <c r="I21" s="2800"/>
      <c r="J21" s="2800" t="s">
        <v>362</v>
      </c>
      <c r="K21" s="2800" t="s">
        <v>362</v>
      </c>
      <c r="L21" s="2800" t="s">
        <v>362</v>
      </c>
      <c r="M21" s="2797" t="s">
        <v>362</v>
      </c>
      <c r="N21" s="2797" t="s">
        <v>362</v>
      </c>
      <c r="O21" s="2817"/>
      <c r="P21" s="2803"/>
      <c r="Q21" s="1223">
        <v>16.5</v>
      </c>
      <c r="R21" s="1227">
        <v>41592</v>
      </c>
      <c r="S21" s="1229" t="s">
        <v>368</v>
      </c>
      <c r="T21" s="1227">
        <f>R21</f>
        <v>41592</v>
      </c>
      <c r="U21" s="1227">
        <v>42687</v>
      </c>
    </row>
    <row r="22" spans="1:21" x14ac:dyDescent="0.2">
      <c r="A22" s="2840"/>
      <c r="B22" s="2801"/>
      <c r="C22" s="2801"/>
      <c r="D22" s="2801"/>
      <c r="E22" s="2801"/>
      <c r="F22" s="2801"/>
      <c r="G22" s="2800"/>
      <c r="H22" s="2800"/>
      <c r="I22" s="2800"/>
      <c r="J22" s="2800"/>
      <c r="K22" s="2800"/>
      <c r="L22" s="2800"/>
      <c r="M22" s="2799"/>
      <c r="N22" s="2799"/>
      <c r="O22" s="2799"/>
      <c r="P22" s="2799"/>
      <c r="Q22" s="1223">
        <v>65.5</v>
      </c>
      <c r="R22" s="1227">
        <v>42898</v>
      </c>
      <c r="S22" s="1229" t="s">
        <v>1526</v>
      </c>
      <c r="T22" s="1227">
        <v>42899</v>
      </c>
      <c r="U22" s="1227">
        <v>43995</v>
      </c>
    </row>
    <row r="23" spans="1:21" ht="30" x14ac:dyDescent="0.2">
      <c r="A23" s="2840"/>
      <c r="B23" s="2801" t="s">
        <v>1072</v>
      </c>
      <c r="C23" s="1229" t="s">
        <v>560</v>
      </c>
      <c r="D23" s="2801" t="s">
        <v>604</v>
      </c>
      <c r="E23" s="1224" t="s">
        <v>1403</v>
      </c>
      <c r="F23" s="1224" t="s">
        <v>1405</v>
      </c>
      <c r="G23" s="2800"/>
      <c r="H23" s="2800"/>
      <c r="I23" s="2800"/>
      <c r="J23" s="2800" t="s">
        <v>362</v>
      </c>
      <c r="K23" s="2800" t="s">
        <v>362</v>
      </c>
      <c r="L23" s="2800" t="s">
        <v>362</v>
      </c>
      <c r="M23" s="2797"/>
      <c r="N23" s="2797"/>
      <c r="O23" s="2797"/>
      <c r="P23" s="2797"/>
      <c r="Q23" s="2800" t="s">
        <v>565</v>
      </c>
      <c r="R23" s="2823">
        <v>42093</v>
      </c>
      <c r="S23" s="2801" t="s">
        <v>368</v>
      </c>
      <c r="T23" s="2823">
        <f>R23</f>
        <v>42093</v>
      </c>
      <c r="U23" s="2823"/>
    </row>
    <row r="24" spans="1:21" ht="15" customHeight="1" x14ac:dyDescent="0.2">
      <c r="A24" s="2840"/>
      <c r="B24" s="2801"/>
      <c r="C24" s="2801" t="s">
        <v>573</v>
      </c>
      <c r="D24" s="2801"/>
      <c r="E24" s="2801" t="s">
        <v>1403</v>
      </c>
      <c r="F24" s="2801" t="s">
        <v>1405</v>
      </c>
      <c r="G24" s="2800"/>
      <c r="H24" s="2800"/>
      <c r="I24" s="2800"/>
      <c r="J24" s="2800"/>
      <c r="K24" s="2800"/>
      <c r="L24" s="2800"/>
      <c r="M24" s="2798"/>
      <c r="N24" s="2798"/>
      <c r="O24" s="2798"/>
      <c r="P24" s="2798"/>
      <c r="Q24" s="2800"/>
      <c r="R24" s="2823"/>
      <c r="S24" s="2801"/>
      <c r="T24" s="2823"/>
      <c r="U24" s="2823"/>
    </row>
    <row r="25" spans="1:21" x14ac:dyDescent="0.2">
      <c r="A25" s="2840"/>
      <c r="B25" s="2801"/>
      <c r="C25" s="2801"/>
      <c r="D25" s="2801"/>
      <c r="E25" s="2801"/>
      <c r="F25" s="2801"/>
      <c r="G25" s="2800"/>
      <c r="H25" s="2800"/>
      <c r="I25" s="2800"/>
      <c r="J25" s="2800"/>
      <c r="K25" s="2800"/>
      <c r="L25" s="2800"/>
      <c r="M25" s="2799"/>
      <c r="N25" s="2799"/>
      <c r="O25" s="2799"/>
      <c r="P25" s="2799"/>
      <c r="Q25" s="1223" t="s">
        <v>572</v>
      </c>
      <c r="R25" s="1227">
        <v>42198</v>
      </c>
      <c r="S25" s="1229" t="s">
        <v>571</v>
      </c>
      <c r="T25" s="1227"/>
      <c r="U25" s="1227" t="s">
        <v>1076</v>
      </c>
    </row>
    <row r="26" spans="1:21" x14ac:dyDescent="0.2">
      <c r="A26" s="2840"/>
      <c r="B26" s="2801" t="s">
        <v>1072</v>
      </c>
      <c r="C26" s="1229" t="s">
        <v>575</v>
      </c>
      <c r="D26" s="2801" t="s">
        <v>604</v>
      </c>
      <c r="E26" s="2801" t="s">
        <v>1403</v>
      </c>
      <c r="F26" s="2801" t="s">
        <v>1405</v>
      </c>
      <c r="G26" s="2800"/>
      <c r="H26" s="2800"/>
      <c r="I26" s="2800"/>
      <c r="J26" s="2800" t="s">
        <v>362</v>
      </c>
      <c r="K26" s="2800" t="s">
        <v>362</v>
      </c>
      <c r="L26" s="2800" t="s">
        <v>362</v>
      </c>
      <c r="M26" s="2797"/>
      <c r="N26" s="2797"/>
      <c r="O26" s="2817"/>
      <c r="P26" s="2222"/>
      <c r="Q26" s="1223" t="s">
        <v>574</v>
      </c>
      <c r="R26" s="1227">
        <v>42026</v>
      </c>
      <c r="S26" s="1229" t="s">
        <v>368</v>
      </c>
      <c r="T26" s="1227">
        <f>R26</f>
        <v>42026</v>
      </c>
      <c r="U26" s="1227"/>
    </row>
    <row r="27" spans="1:21" ht="30" x14ac:dyDescent="0.2">
      <c r="A27" s="2840"/>
      <c r="B27" s="2801"/>
      <c r="C27" s="1224" t="s">
        <v>576</v>
      </c>
      <c r="D27" s="2801"/>
      <c r="E27" s="2801"/>
      <c r="F27" s="2801"/>
      <c r="G27" s="2800"/>
      <c r="H27" s="2800"/>
      <c r="I27" s="2800"/>
      <c r="J27" s="2800"/>
      <c r="K27" s="2800"/>
      <c r="L27" s="2800"/>
      <c r="M27" s="2799"/>
      <c r="N27" s="2799"/>
      <c r="O27" s="2799"/>
      <c r="P27" s="2224"/>
      <c r="Q27" s="1223" t="s">
        <v>572</v>
      </c>
      <c r="R27" s="1227">
        <v>42198</v>
      </c>
      <c r="S27" s="1229" t="s">
        <v>571</v>
      </c>
      <c r="T27" s="1227"/>
      <c r="U27" s="1227" t="s">
        <v>1077</v>
      </c>
    </row>
    <row r="28" spans="1:21" x14ac:dyDescent="0.2">
      <c r="A28" s="2840"/>
      <c r="B28" s="1224" t="s">
        <v>1072</v>
      </c>
      <c r="C28" s="1229" t="s">
        <v>566</v>
      </c>
      <c r="D28" s="1229" t="s">
        <v>604</v>
      </c>
      <c r="E28" s="1224" t="s">
        <v>1403</v>
      </c>
      <c r="F28" s="1224" t="s">
        <v>1405</v>
      </c>
      <c r="G28" s="1223"/>
      <c r="H28" s="1223"/>
      <c r="I28" s="1223"/>
      <c r="J28" s="1223" t="s">
        <v>362</v>
      </c>
      <c r="K28" s="1223" t="s">
        <v>362</v>
      </c>
      <c r="L28" s="1223" t="s">
        <v>362</v>
      </c>
      <c r="M28" s="1223"/>
      <c r="N28" s="1223"/>
      <c r="O28" s="1223"/>
      <c r="P28" s="2251"/>
      <c r="Q28" s="1223" t="s">
        <v>570</v>
      </c>
      <c r="R28" s="1227">
        <v>42198</v>
      </c>
      <c r="S28" s="1229" t="s">
        <v>368</v>
      </c>
      <c r="T28" s="1227">
        <f t="shared" ref="T28:T35" si="6">R28</f>
        <v>42198</v>
      </c>
      <c r="U28" s="1227">
        <v>43146</v>
      </c>
    </row>
    <row r="29" spans="1:21" ht="30" x14ac:dyDescent="0.2">
      <c r="A29" s="2840"/>
      <c r="B29" s="1224" t="s">
        <v>1072</v>
      </c>
      <c r="C29" s="1229" t="s">
        <v>567</v>
      </c>
      <c r="D29" s="1229" t="s">
        <v>604</v>
      </c>
      <c r="E29" s="1224" t="s">
        <v>1403</v>
      </c>
      <c r="F29" s="1224" t="s">
        <v>1405</v>
      </c>
      <c r="G29" s="1223"/>
      <c r="H29" s="1223"/>
      <c r="I29" s="1223"/>
      <c r="J29" s="1223" t="s">
        <v>362</v>
      </c>
      <c r="K29" s="1223" t="s">
        <v>362</v>
      </c>
      <c r="L29" s="1223" t="s">
        <v>362</v>
      </c>
      <c r="M29" s="1223"/>
      <c r="N29" s="1223"/>
      <c r="O29" s="1223"/>
      <c r="P29" s="2251"/>
      <c r="Q29" s="1223" t="s">
        <v>570</v>
      </c>
      <c r="R29" s="1227">
        <v>42198</v>
      </c>
      <c r="S29" s="1229" t="s">
        <v>368</v>
      </c>
      <c r="T29" s="1227">
        <f t="shared" si="6"/>
        <v>42198</v>
      </c>
      <c r="U29" s="1227">
        <v>43312</v>
      </c>
    </row>
    <row r="30" spans="1:21" x14ac:dyDescent="0.2">
      <c r="A30" s="2840"/>
      <c r="B30" s="1229" t="s">
        <v>1072</v>
      </c>
      <c r="C30" s="1229" t="s">
        <v>568</v>
      </c>
      <c r="D30" s="1229" t="s">
        <v>604</v>
      </c>
      <c r="E30" s="1224" t="s">
        <v>1403</v>
      </c>
      <c r="F30" s="1224" t="s">
        <v>1405</v>
      </c>
      <c r="G30" s="1223"/>
      <c r="H30" s="1223"/>
      <c r="I30" s="1223"/>
      <c r="J30" s="1223" t="s">
        <v>362</v>
      </c>
      <c r="K30" s="1223" t="s">
        <v>362</v>
      </c>
      <c r="L30" s="1223" t="s">
        <v>362</v>
      </c>
      <c r="M30" s="1223"/>
      <c r="N30" s="1223"/>
      <c r="O30" s="1223"/>
      <c r="P30" s="2251"/>
      <c r="Q30" s="1223" t="s">
        <v>570</v>
      </c>
      <c r="R30" s="1227">
        <v>42198</v>
      </c>
      <c r="S30" s="1229" t="s">
        <v>368</v>
      </c>
      <c r="T30" s="1227">
        <f t="shared" si="6"/>
        <v>42198</v>
      </c>
      <c r="U30" s="1227">
        <v>43193</v>
      </c>
    </row>
    <row r="31" spans="1:21" x14ac:dyDescent="0.2">
      <c r="A31" s="2840"/>
      <c r="B31" s="1229" t="s">
        <v>1072</v>
      </c>
      <c r="C31" s="1229" t="s">
        <v>569</v>
      </c>
      <c r="D31" s="1229" t="s">
        <v>604</v>
      </c>
      <c r="E31" s="1224" t="s">
        <v>1403</v>
      </c>
      <c r="F31" s="1224" t="s">
        <v>1405</v>
      </c>
      <c r="G31" s="1223"/>
      <c r="H31" s="1223"/>
      <c r="I31" s="1223"/>
      <c r="J31" s="1223" t="s">
        <v>362</v>
      </c>
      <c r="K31" s="1223" t="s">
        <v>362</v>
      </c>
      <c r="L31" s="1223" t="s">
        <v>362</v>
      </c>
      <c r="M31" s="1223"/>
      <c r="N31" s="1223"/>
      <c r="O31" s="1223"/>
      <c r="P31" s="2251"/>
      <c r="Q31" s="1223" t="s">
        <v>570</v>
      </c>
      <c r="R31" s="1227">
        <v>42198</v>
      </c>
      <c r="S31" s="1229" t="s">
        <v>368</v>
      </c>
      <c r="T31" s="1227">
        <f t="shared" si="6"/>
        <v>42198</v>
      </c>
      <c r="U31" s="1227">
        <v>43131</v>
      </c>
    </row>
    <row r="32" spans="1:21" x14ac:dyDescent="0.2">
      <c r="A32" s="2840"/>
      <c r="B32" s="2805" t="s">
        <v>1072</v>
      </c>
      <c r="C32" s="2805" t="s">
        <v>1078</v>
      </c>
      <c r="D32" s="2805" t="s">
        <v>611</v>
      </c>
      <c r="E32" s="2805" t="s">
        <v>1400</v>
      </c>
      <c r="F32" s="2805" t="s">
        <v>1405</v>
      </c>
      <c r="G32" s="2805"/>
      <c r="H32" s="2805"/>
      <c r="I32" s="2805"/>
      <c r="J32" s="2805"/>
      <c r="K32" s="2797" t="s">
        <v>362</v>
      </c>
      <c r="L32" s="2797" t="s">
        <v>362</v>
      </c>
      <c r="M32" s="2797"/>
      <c r="N32" s="2797" t="s">
        <v>362</v>
      </c>
      <c r="O32" s="2817" t="s">
        <v>362</v>
      </c>
      <c r="P32" s="2803" t="s">
        <v>362</v>
      </c>
      <c r="Q32" s="1223">
        <v>42.3</v>
      </c>
      <c r="R32" s="1227" t="s">
        <v>973</v>
      </c>
      <c r="S32" s="1229" t="s">
        <v>368</v>
      </c>
      <c r="T32" s="1227" t="str">
        <f t="shared" si="6"/>
        <v>01-mzo-16</v>
      </c>
      <c r="U32" s="1227">
        <v>43131</v>
      </c>
    </row>
    <row r="33" spans="1:21" x14ac:dyDescent="0.2">
      <c r="A33" s="2840"/>
      <c r="B33" s="2828"/>
      <c r="C33" s="2806"/>
      <c r="D33" s="2806"/>
      <c r="E33" s="2806"/>
      <c r="F33" s="2806"/>
      <c r="G33" s="2806"/>
      <c r="H33" s="2806"/>
      <c r="I33" s="2806"/>
      <c r="J33" s="2806"/>
      <c r="K33" s="2807"/>
      <c r="L33" s="2807"/>
      <c r="M33" s="2807"/>
      <c r="N33" s="2807"/>
      <c r="O33" s="2799"/>
      <c r="P33" s="2799"/>
      <c r="Q33" s="1223">
        <v>95.5</v>
      </c>
      <c r="R33" s="1227">
        <v>43817</v>
      </c>
      <c r="S33" s="1229" t="s">
        <v>1526</v>
      </c>
      <c r="T33" s="1227" t="s">
        <v>2556</v>
      </c>
      <c r="U33" s="1227">
        <v>44620</v>
      </c>
    </row>
    <row r="34" spans="1:21" ht="30" x14ac:dyDescent="0.2">
      <c r="A34" s="2840"/>
      <c r="B34" s="1229" t="s">
        <v>1072</v>
      </c>
      <c r="C34" s="1229" t="s">
        <v>1079</v>
      </c>
      <c r="D34" s="1229" t="s">
        <v>604</v>
      </c>
      <c r="E34" s="1224" t="s">
        <v>1403</v>
      </c>
      <c r="F34" s="1224" t="s">
        <v>1405</v>
      </c>
      <c r="G34" s="1223"/>
      <c r="H34" s="1223"/>
      <c r="I34" s="1223"/>
      <c r="J34" s="1223"/>
      <c r="K34" s="1223" t="s">
        <v>362</v>
      </c>
      <c r="L34" s="1223" t="s">
        <v>362</v>
      </c>
      <c r="M34" s="1223" t="s">
        <v>362</v>
      </c>
      <c r="N34" s="1223"/>
      <c r="O34" s="1223"/>
      <c r="P34" s="2251"/>
      <c r="Q34" s="1223">
        <v>50.3</v>
      </c>
      <c r="R34" s="1227">
        <v>42536</v>
      </c>
      <c r="S34" s="1229" t="s">
        <v>368</v>
      </c>
      <c r="T34" s="1227">
        <f t="shared" si="6"/>
        <v>42536</v>
      </c>
      <c r="U34" s="1227">
        <v>43616</v>
      </c>
    </row>
    <row r="35" spans="1:21" ht="45" x14ac:dyDescent="0.2">
      <c r="A35" s="2840"/>
      <c r="B35" s="1229" t="s">
        <v>1072</v>
      </c>
      <c r="C35" s="1229" t="s">
        <v>1080</v>
      </c>
      <c r="D35" s="1229" t="s">
        <v>604</v>
      </c>
      <c r="E35" s="1224" t="s">
        <v>1403</v>
      </c>
      <c r="F35" s="1224" t="s">
        <v>1405</v>
      </c>
      <c r="G35" s="1223"/>
      <c r="H35" s="1223"/>
      <c r="I35" s="1223"/>
      <c r="J35" s="1223"/>
      <c r="K35" s="1223" t="s">
        <v>362</v>
      </c>
      <c r="L35" s="1223" t="s">
        <v>362</v>
      </c>
      <c r="M35" s="1223" t="s">
        <v>362</v>
      </c>
      <c r="N35" s="1223"/>
      <c r="O35" s="1223"/>
      <c r="P35" s="2251"/>
      <c r="Q35" s="1223">
        <v>52.5</v>
      </c>
      <c r="R35" s="1227">
        <v>42571</v>
      </c>
      <c r="S35" s="1229" t="s">
        <v>368</v>
      </c>
      <c r="T35" s="1227">
        <f t="shared" si="6"/>
        <v>42571</v>
      </c>
      <c r="U35" s="1227">
        <v>43511</v>
      </c>
    </row>
    <row r="36" spans="1:21" ht="30" x14ac:dyDescent="0.2">
      <c r="A36" s="2840"/>
      <c r="B36" s="1229" t="s">
        <v>1072</v>
      </c>
      <c r="C36" s="1229" t="s">
        <v>2286</v>
      </c>
      <c r="D36" s="1229" t="s">
        <v>2306</v>
      </c>
      <c r="E36" s="1224" t="s">
        <v>2307</v>
      </c>
      <c r="F36" s="1224" t="s">
        <v>1402</v>
      </c>
      <c r="G36" s="1223"/>
      <c r="H36" s="1223"/>
      <c r="I36" s="1223"/>
      <c r="J36" s="1223"/>
      <c r="K36" s="1223"/>
      <c r="L36" s="1223"/>
      <c r="M36" s="1223" t="s">
        <v>362</v>
      </c>
      <c r="N36" s="1223"/>
      <c r="O36" s="1223"/>
      <c r="P36" s="2251"/>
      <c r="Q36" s="1223">
        <v>83.6</v>
      </c>
      <c r="R36" s="1227">
        <v>43402</v>
      </c>
      <c r="S36" s="1229" t="s">
        <v>368</v>
      </c>
      <c r="T36" s="1227">
        <v>43409</v>
      </c>
      <c r="U36" s="1227">
        <v>43559</v>
      </c>
    </row>
    <row r="37" spans="1:21" ht="28.9" customHeight="1" x14ac:dyDescent="0.2">
      <c r="A37" s="2840"/>
      <c r="B37" s="1229" t="s">
        <v>1072</v>
      </c>
      <c r="C37" s="1229" t="s">
        <v>573</v>
      </c>
      <c r="D37" s="1331" t="s">
        <v>2553</v>
      </c>
      <c r="E37" s="1332" t="s">
        <v>1403</v>
      </c>
      <c r="F37" s="1332" t="s">
        <v>1405</v>
      </c>
      <c r="G37" s="1223"/>
      <c r="H37" s="1223"/>
      <c r="I37" s="1223"/>
      <c r="J37" s="1223"/>
      <c r="K37" s="1223"/>
      <c r="L37" s="1223"/>
      <c r="M37" s="1223"/>
      <c r="N37" s="1223" t="s">
        <v>362</v>
      </c>
      <c r="O37" s="1223" t="s">
        <v>362</v>
      </c>
      <c r="P37" s="2251" t="s">
        <v>362</v>
      </c>
      <c r="Q37" s="1223">
        <v>91.8</v>
      </c>
      <c r="R37" s="1227">
        <v>43661</v>
      </c>
      <c r="S37" s="1229" t="s">
        <v>368</v>
      </c>
      <c r="T37" s="1227">
        <v>43662</v>
      </c>
      <c r="U37" s="1227">
        <v>44757</v>
      </c>
    </row>
    <row r="38" spans="1:21" ht="45" x14ac:dyDescent="0.2">
      <c r="A38" s="2840"/>
      <c r="B38" s="1229" t="s">
        <v>1072</v>
      </c>
      <c r="C38" s="1229" t="s">
        <v>1080</v>
      </c>
      <c r="D38" s="1331" t="s">
        <v>2553</v>
      </c>
      <c r="E38" s="1332" t="s">
        <v>1403</v>
      </c>
      <c r="F38" s="1332" t="s">
        <v>1405</v>
      </c>
      <c r="G38" s="1223"/>
      <c r="H38" s="1223"/>
      <c r="I38" s="1223"/>
      <c r="J38" s="1223"/>
      <c r="K38" s="1223"/>
      <c r="L38" s="1223"/>
      <c r="M38" s="1223"/>
      <c r="N38" s="1223" t="s">
        <v>362</v>
      </c>
      <c r="O38" s="1223"/>
      <c r="P38" s="2251"/>
      <c r="Q38" s="1223">
        <v>91.8</v>
      </c>
      <c r="R38" s="1227">
        <v>43661</v>
      </c>
      <c r="S38" s="1229" t="s">
        <v>368</v>
      </c>
      <c r="T38" s="1227">
        <v>43662</v>
      </c>
      <c r="U38" s="1227">
        <v>44027</v>
      </c>
    </row>
    <row r="39" spans="1:21" ht="45" x14ac:dyDescent="0.2">
      <c r="A39" s="2840"/>
      <c r="B39" s="1229" t="s">
        <v>1072</v>
      </c>
      <c r="C39" s="1229" t="s">
        <v>2548</v>
      </c>
      <c r="D39" s="1331" t="s">
        <v>2553</v>
      </c>
      <c r="E39" s="1332" t="s">
        <v>1403</v>
      </c>
      <c r="F39" s="1332" t="s">
        <v>1405</v>
      </c>
      <c r="G39" s="1223"/>
      <c r="H39" s="1223"/>
      <c r="I39" s="1223"/>
      <c r="J39" s="1223"/>
      <c r="K39" s="1223"/>
      <c r="L39" s="1223"/>
      <c r="M39" s="1223"/>
      <c r="N39" s="1223" t="s">
        <v>362</v>
      </c>
      <c r="O39" s="1223"/>
      <c r="P39" s="2251"/>
      <c r="Q39" s="1223">
        <v>91.8</v>
      </c>
      <c r="R39" s="1227">
        <v>43661</v>
      </c>
      <c r="S39" s="1229" t="s">
        <v>368</v>
      </c>
      <c r="T39" s="1227">
        <v>43662</v>
      </c>
      <c r="U39" s="1227">
        <v>44027</v>
      </c>
    </row>
    <row r="40" spans="1:21" ht="30" x14ac:dyDescent="0.2">
      <c r="A40" s="2840"/>
      <c r="B40" s="1229" t="s">
        <v>1072</v>
      </c>
      <c r="C40" s="1229" t="s">
        <v>2555</v>
      </c>
      <c r="D40" s="1331" t="s">
        <v>1009</v>
      </c>
      <c r="E40" s="1332" t="s">
        <v>1403</v>
      </c>
      <c r="F40" s="1332" t="s">
        <v>1405</v>
      </c>
      <c r="G40" s="1223"/>
      <c r="H40" s="1223"/>
      <c r="I40" s="1223"/>
      <c r="J40" s="1223"/>
      <c r="K40" s="1223"/>
      <c r="L40" s="1223"/>
      <c r="M40" s="1223"/>
      <c r="N40" s="1223" t="s">
        <v>362</v>
      </c>
      <c r="O40" s="1223"/>
      <c r="P40" s="2251"/>
      <c r="Q40" s="1223">
        <v>95.5</v>
      </c>
      <c r="R40" s="1227">
        <v>43817</v>
      </c>
      <c r="S40" s="1229" t="s">
        <v>368</v>
      </c>
      <c r="T40" s="1227">
        <v>43790</v>
      </c>
      <c r="U40" s="1227">
        <v>44155</v>
      </c>
    </row>
    <row r="41" spans="1:21" ht="30" x14ac:dyDescent="0.2">
      <c r="A41" s="2840"/>
      <c r="B41" s="1229" t="s">
        <v>1072</v>
      </c>
      <c r="C41" s="1229" t="s">
        <v>3090</v>
      </c>
      <c r="D41" s="1331" t="s">
        <v>604</v>
      </c>
      <c r="E41" s="1332" t="s">
        <v>1400</v>
      </c>
      <c r="F41" s="1332" t="s">
        <v>1405</v>
      </c>
      <c r="G41" s="1223"/>
      <c r="H41" s="1223"/>
      <c r="I41" s="1223"/>
      <c r="J41" s="1223"/>
      <c r="K41" s="1223"/>
      <c r="L41" s="1223"/>
      <c r="M41" s="1223"/>
      <c r="N41" s="1223" t="s">
        <v>362</v>
      </c>
      <c r="O41" s="1223" t="s">
        <v>362</v>
      </c>
      <c r="P41" s="2251" t="s">
        <v>362</v>
      </c>
      <c r="Q41" s="1223">
        <v>95.5</v>
      </c>
      <c r="R41" s="1227">
        <v>43817</v>
      </c>
      <c r="S41" s="1229" t="s">
        <v>368</v>
      </c>
      <c r="T41" s="1227">
        <v>43790</v>
      </c>
      <c r="U41" s="1227">
        <v>44885</v>
      </c>
    </row>
    <row r="42" spans="1:21" ht="40.15" customHeight="1" x14ac:dyDescent="0.2">
      <c r="A42" s="2840"/>
      <c r="B42" s="1229" t="s">
        <v>1072</v>
      </c>
      <c r="C42" s="2102" t="s">
        <v>2861</v>
      </c>
      <c r="D42" s="1331" t="s">
        <v>3052</v>
      </c>
      <c r="E42" s="1332" t="s">
        <v>1403</v>
      </c>
      <c r="F42" s="1332" t="s">
        <v>1405</v>
      </c>
      <c r="G42" s="2103"/>
      <c r="H42" s="2103"/>
      <c r="I42" s="2103"/>
      <c r="J42" s="2103"/>
      <c r="K42" s="2103"/>
      <c r="L42" s="2103"/>
      <c r="M42" s="2103"/>
      <c r="N42" s="2103"/>
      <c r="O42" s="2103" t="s">
        <v>362</v>
      </c>
      <c r="P42" s="2251" t="s">
        <v>362</v>
      </c>
      <c r="Q42" s="2103">
        <v>100.7</v>
      </c>
      <c r="R42" s="2104">
        <v>44015</v>
      </c>
      <c r="S42" s="2102" t="s">
        <v>368</v>
      </c>
      <c r="T42" s="2815" t="s">
        <v>2863</v>
      </c>
      <c r="U42" s="2816"/>
    </row>
    <row r="43" spans="1:21" ht="43.15" customHeight="1" x14ac:dyDescent="0.2">
      <c r="A43" s="2840"/>
      <c r="B43" s="1229" t="s">
        <v>1072</v>
      </c>
      <c r="C43" s="2102" t="s">
        <v>2862</v>
      </c>
      <c r="D43" s="1331" t="s">
        <v>3052</v>
      </c>
      <c r="E43" s="1332" t="s">
        <v>1403</v>
      </c>
      <c r="F43" s="1332" t="s">
        <v>1405</v>
      </c>
      <c r="G43" s="2103"/>
      <c r="H43" s="2103"/>
      <c r="I43" s="2103"/>
      <c r="J43" s="2103"/>
      <c r="K43" s="2103"/>
      <c r="L43" s="2103"/>
      <c r="M43" s="2103"/>
      <c r="N43" s="2103"/>
      <c r="O43" s="2103" t="s">
        <v>362</v>
      </c>
      <c r="P43" s="2251" t="s">
        <v>362</v>
      </c>
      <c r="Q43" s="2103">
        <v>100.7</v>
      </c>
      <c r="R43" s="2104">
        <v>44015</v>
      </c>
      <c r="S43" s="2102" t="s">
        <v>368</v>
      </c>
      <c r="T43" s="2815" t="s">
        <v>2864</v>
      </c>
      <c r="U43" s="2816"/>
    </row>
    <row r="44" spans="1:21" ht="43.15" customHeight="1" x14ac:dyDescent="0.2">
      <c r="A44" s="2840"/>
      <c r="B44" s="2808" t="s">
        <v>1072</v>
      </c>
      <c r="C44" s="2820" t="s">
        <v>3059</v>
      </c>
      <c r="D44" s="2832" t="s">
        <v>1001</v>
      </c>
      <c r="E44" s="2832" t="s">
        <v>2307</v>
      </c>
      <c r="F44" s="2832" t="s">
        <v>1405</v>
      </c>
      <c r="G44" s="2803"/>
      <c r="H44" s="2803"/>
      <c r="I44" s="2803"/>
      <c r="J44" s="2803"/>
      <c r="K44" s="2803"/>
      <c r="L44" s="2803"/>
      <c r="M44" s="2803"/>
      <c r="N44" s="2803"/>
      <c r="O44" s="2803" t="s">
        <v>362</v>
      </c>
      <c r="P44" s="2803" t="s">
        <v>362</v>
      </c>
      <c r="Q44" s="2103">
        <v>103.5</v>
      </c>
      <c r="R44" s="2104">
        <v>44119</v>
      </c>
      <c r="S44" s="2102" t="s">
        <v>368</v>
      </c>
      <c r="T44" s="2815" t="s">
        <v>2863</v>
      </c>
      <c r="U44" s="2816"/>
    </row>
    <row r="45" spans="1:21" ht="43.15" customHeight="1" x14ac:dyDescent="0.2">
      <c r="A45" s="2840"/>
      <c r="B45" s="2831"/>
      <c r="C45" s="2821"/>
      <c r="D45" s="2822"/>
      <c r="E45" s="2822"/>
      <c r="F45" s="2822"/>
      <c r="G45" s="2799"/>
      <c r="H45" s="2799"/>
      <c r="I45" s="2799"/>
      <c r="J45" s="2799"/>
      <c r="K45" s="2799"/>
      <c r="L45" s="2799"/>
      <c r="M45" s="2799"/>
      <c r="N45" s="2799"/>
      <c r="O45" s="2799"/>
      <c r="P45" s="2799"/>
      <c r="Q45" s="262">
        <v>107.7</v>
      </c>
      <c r="R45" s="264">
        <v>44309</v>
      </c>
      <c r="S45" s="260" t="s">
        <v>3928</v>
      </c>
      <c r="T45" s="264">
        <v>44312</v>
      </c>
      <c r="U45" s="264">
        <v>44676</v>
      </c>
    </row>
    <row r="46" spans="1:21" ht="43.15" customHeight="1" x14ac:dyDescent="0.2">
      <c r="A46" s="2840"/>
      <c r="B46" s="2808" t="s">
        <v>1072</v>
      </c>
      <c r="C46" s="2820" t="s">
        <v>3092</v>
      </c>
      <c r="D46" s="2832" t="s">
        <v>3148</v>
      </c>
      <c r="E46" s="2832" t="s">
        <v>1403</v>
      </c>
      <c r="F46" s="2832" t="s">
        <v>1555</v>
      </c>
      <c r="G46" s="2808"/>
      <c r="H46" s="2808"/>
      <c r="I46" s="2808"/>
      <c r="J46" s="2803"/>
      <c r="K46" s="2803"/>
      <c r="L46" s="2803"/>
      <c r="M46" s="2803"/>
      <c r="N46" s="2803"/>
      <c r="O46" s="2803" t="s">
        <v>362</v>
      </c>
      <c r="P46" s="2803" t="s">
        <v>362</v>
      </c>
      <c r="Q46" s="2103">
        <v>105.5</v>
      </c>
      <c r="R46" s="2104">
        <v>44182</v>
      </c>
      <c r="S46" s="2102" t="s">
        <v>368</v>
      </c>
      <c r="T46" s="2815" t="s">
        <v>3093</v>
      </c>
      <c r="U46" s="2816"/>
    </row>
    <row r="47" spans="1:21" ht="43.15" customHeight="1" x14ac:dyDescent="0.2">
      <c r="A47" s="2840"/>
      <c r="B47" s="2831"/>
      <c r="C47" s="2821"/>
      <c r="D47" s="2822"/>
      <c r="E47" s="2822"/>
      <c r="F47" s="2822"/>
      <c r="G47" s="2813"/>
      <c r="H47" s="2813"/>
      <c r="I47" s="2813"/>
      <c r="J47" s="2804"/>
      <c r="K47" s="2804"/>
      <c r="L47" s="2804"/>
      <c r="M47" s="2804"/>
      <c r="N47" s="2804"/>
      <c r="O47" s="2804"/>
      <c r="P47" s="2799"/>
      <c r="Q47" s="262">
        <v>107.6</v>
      </c>
      <c r="R47" s="264">
        <v>44309</v>
      </c>
      <c r="S47" s="260" t="s">
        <v>3928</v>
      </c>
      <c r="T47" s="264">
        <v>44312</v>
      </c>
      <c r="U47" s="264">
        <v>45407</v>
      </c>
    </row>
    <row r="48" spans="1:21" ht="43.15" customHeight="1" x14ac:dyDescent="0.2">
      <c r="A48" s="2840"/>
      <c r="B48" s="2102" t="s">
        <v>1072</v>
      </c>
      <c r="C48" s="260" t="s">
        <v>4062</v>
      </c>
      <c r="D48" s="2118" t="s">
        <v>962</v>
      </c>
      <c r="E48" s="2119" t="s">
        <v>1400</v>
      </c>
      <c r="F48" s="2119" t="s">
        <v>1405</v>
      </c>
      <c r="G48" s="262"/>
      <c r="H48" s="262"/>
      <c r="I48" s="262"/>
      <c r="J48" s="262"/>
      <c r="K48" s="262"/>
      <c r="L48" s="262"/>
      <c r="M48" s="262"/>
      <c r="N48" s="262"/>
      <c r="O48" s="262"/>
      <c r="P48" s="2160" t="s">
        <v>362</v>
      </c>
      <c r="Q48" s="262">
        <v>106.8</v>
      </c>
      <c r="R48" s="264">
        <v>44246</v>
      </c>
      <c r="S48" s="260" t="s">
        <v>368</v>
      </c>
      <c r="T48" s="264">
        <v>44246</v>
      </c>
      <c r="U48" s="264">
        <v>44816</v>
      </c>
    </row>
    <row r="49" spans="1:21" ht="43.15" customHeight="1" x14ac:dyDescent="0.2">
      <c r="A49" s="2840"/>
      <c r="B49" s="2102" t="s">
        <v>1072</v>
      </c>
      <c r="C49" s="260" t="s">
        <v>3929</v>
      </c>
      <c r="D49" s="2275" t="s">
        <v>4063</v>
      </c>
      <c r="E49" s="2119" t="s">
        <v>1403</v>
      </c>
      <c r="F49" s="2276" t="s">
        <v>1405</v>
      </c>
      <c r="G49" s="262"/>
      <c r="H49" s="262"/>
      <c r="I49" s="262"/>
      <c r="J49" s="262"/>
      <c r="K49" s="262"/>
      <c r="L49" s="262"/>
      <c r="M49" s="262"/>
      <c r="N49" s="262"/>
      <c r="O49" s="262"/>
      <c r="P49" s="2160" t="s">
        <v>362</v>
      </c>
      <c r="Q49" s="262">
        <v>107.8</v>
      </c>
      <c r="R49" s="264">
        <v>44309</v>
      </c>
      <c r="S49" s="260" t="s">
        <v>368</v>
      </c>
      <c r="T49" s="264">
        <v>44312</v>
      </c>
      <c r="U49" s="264">
        <v>45041</v>
      </c>
    </row>
    <row r="50" spans="1:21" ht="43.15" customHeight="1" x14ac:dyDescent="0.2">
      <c r="A50" s="2840"/>
      <c r="B50" s="2102" t="s">
        <v>2956</v>
      </c>
      <c r="C50" s="260" t="s">
        <v>3930</v>
      </c>
      <c r="D50" s="2118" t="s">
        <v>3148</v>
      </c>
      <c r="E50" s="2119" t="s">
        <v>1400</v>
      </c>
      <c r="F50" s="2119" t="s">
        <v>1405</v>
      </c>
      <c r="G50" s="262"/>
      <c r="H50" s="262"/>
      <c r="I50" s="262"/>
      <c r="J50" s="262"/>
      <c r="K50" s="262"/>
      <c r="L50" s="262"/>
      <c r="M50" s="262"/>
      <c r="N50" s="262"/>
      <c r="O50" s="262"/>
      <c r="P50" s="2160" t="s">
        <v>362</v>
      </c>
      <c r="Q50" s="262">
        <v>107.9</v>
      </c>
      <c r="R50" s="264">
        <v>44309</v>
      </c>
      <c r="S50" s="260" t="s">
        <v>368</v>
      </c>
      <c r="T50" s="264">
        <v>44312</v>
      </c>
      <c r="U50" s="264">
        <v>44676</v>
      </c>
    </row>
    <row r="51" spans="1:21" ht="43.15" customHeight="1" x14ac:dyDescent="0.2">
      <c r="A51" s="2840"/>
      <c r="B51" s="2102" t="s">
        <v>2955</v>
      </c>
      <c r="C51" s="260" t="s">
        <v>3931</v>
      </c>
      <c r="D51" s="2137" t="s">
        <v>951</v>
      </c>
      <c r="E51" s="2138" t="s">
        <v>1400</v>
      </c>
      <c r="F51" s="2138" t="s">
        <v>1405</v>
      </c>
      <c r="G51" s="262"/>
      <c r="H51" s="262"/>
      <c r="I51" s="262"/>
      <c r="J51" s="262"/>
      <c r="K51" s="262"/>
      <c r="L51" s="262"/>
      <c r="M51" s="262"/>
      <c r="N51" s="262"/>
      <c r="O51" s="262"/>
      <c r="P51" s="2160" t="s">
        <v>362</v>
      </c>
      <c r="Q51" s="926">
        <v>107.1</v>
      </c>
      <c r="R51" s="264">
        <v>44309</v>
      </c>
      <c r="S51" s="260" t="s">
        <v>368</v>
      </c>
      <c r="T51" s="264">
        <v>44312</v>
      </c>
      <c r="U51" s="264">
        <v>45294</v>
      </c>
    </row>
    <row r="52" spans="1:21" ht="43.15" customHeight="1" x14ac:dyDescent="0.2">
      <c r="A52" s="2840"/>
      <c r="B52" s="2102" t="s">
        <v>1072</v>
      </c>
      <c r="C52" s="260" t="s">
        <v>3935</v>
      </c>
      <c r="D52" s="2137" t="s">
        <v>1009</v>
      </c>
      <c r="E52" s="2138" t="s">
        <v>1403</v>
      </c>
      <c r="F52" s="2138" t="s">
        <v>1405</v>
      </c>
      <c r="G52" s="262"/>
      <c r="H52" s="262"/>
      <c r="I52" s="262"/>
      <c r="J52" s="262"/>
      <c r="K52" s="262"/>
      <c r="L52" s="262"/>
      <c r="M52" s="262"/>
      <c r="N52" s="262"/>
      <c r="O52" s="262"/>
      <c r="P52" s="2160" t="s">
        <v>362</v>
      </c>
      <c r="Q52" s="928">
        <v>115.6</v>
      </c>
      <c r="R52" s="264">
        <v>44424</v>
      </c>
      <c r="S52" s="260" t="s">
        <v>368</v>
      </c>
      <c r="T52" s="264">
        <v>44425</v>
      </c>
      <c r="U52" s="264">
        <v>45153</v>
      </c>
    </row>
    <row r="53" spans="1:21" ht="43.15" customHeight="1" x14ac:dyDescent="0.2">
      <c r="A53" s="2840"/>
      <c r="B53" s="2102" t="s">
        <v>1072</v>
      </c>
      <c r="C53" s="260" t="s">
        <v>3936</v>
      </c>
      <c r="D53" s="2118" t="s">
        <v>961</v>
      </c>
      <c r="E53" s="2119" t="s">
        <v>1403</v>
      </c>
      <c r="F53" s="2119" t="s">
        <v>1405</v>
      </c>
      <c r="G53" s="262"/>
      <c r="H53" s="262"/>
      <c r="I53" s="262"/>
      <c r="J53" s="262"/>
      <c r="K53" s="262"/>
      <c r="L53" s="262"/>
      <c r="M53" s="262"/>
      <c r="N53" s="262"/>
      <c r="O53" s="262"/>
      <c r="P53" s="2160" t="s">
        <v>362</v>
      </c>
      <c r="Q53" s="928">
        <v>115.7</v>
      </c>
      <c r="R53" s="264">
        <v>44424</v>
      </c>
      <c r="S53" s="260" t="s">
        <v>368</v>
      </c>
      <c r="T53" s="264">
        <v>44425</v>
      </c>
      <c r="U53" s="264">
        <v>45154</v>
      </c>
    </row>
    <row r="54" spans="1:21" ht="43.15" customHeight="1" x14ac:dyDescent="0.2">
      <c r="A54" s="2841"/>
      <c r="B54" s="2102" t="s">
        <v>1072</v>
      </c>
      <c r="C54" s="260" t="s">
        <v>3939</v>
      </c>
      <c r="D54" s="2118" t="s">
        <v>961</v>
      </c>
      <c r="E54" s="2119" t="s">
        <v>1403</v>
      </c>
      <c r="F54" s="2119" t="s">
        <v>1405</v>
      </c>
      <c r="G54" s="262"/>
      <c r="H54" s="262"/>
      <c r="I54" s="262"/>
      <c r="J54" s="262"/>
      <c r="K54" s="262"/>
      <c r="L54" s="262"/>
      <c r="M54" s="262"/>
      <c r="N54" s="262"/>
      <c r="O54" s="262"/>
      <c r="P54" s="2160" t="s">
        <v>362</v>
      </c>
      <c r="Q54" s="928">
        <v>116.5</v>
      </c>
      <c r="R54" s="264">
        <v>44459</v>
      </c>
      <c r="S54" s="260" t="s">
        <v>368</v>
      </c>
      <c r="T54" s="264">
        <v>44460</v>
      </c>
      <c r="U54" s="264">
        <v>44824</v>
      </c>
    </row>
    <row r="55" spans="1:21" x14ac:dyDescent="0.2">
      <c r="A55" s="610"/>
      <c r="B55" s="612"/>
      <c r="C55" s="611"/>
      <c r="D55" s="612"/>
      <c r="E55" s="612"/>
      <c r="F55" s="612"/>
      <c r="G55" s="265">
        <f t="shared" ref="G55:L55" si="7">COUNTA(G15:G35)</f>
        <v>0</v>
      </c>
      <c r="H55" s="265">
        <f t="shared" si="7"/>
        <v>3</v>
      </c>
      <c r="I55" s="265">
        <f t="shared" si="7"/>
        <v>5</v>
      </c>
      <c r="J55" s="265">
        <f t="shared" si="7"/>
        <v>10</v>
      </c>
      <c r="K55" s="265">
        <f t="shared" si="7"/>
        <v>10</v>
      </c>
      <c r="L55" s="265">
        <f t="shared" si="7"/>
        <v>10</v>
      </c>
      <c r="M55" s="265">
        <f>COUNTA(M15:M36)</f>
        <v>4</v>
      </c>
      <c r="N55" s="265">
        <f>COUNTA(N15:N41)</f>
        <v>7</v>
      </c>
      <c r="O55" s="265">
        <f>COUNTA(O15:O47)</f>
        <v>7</v>
      </c>
      <c r="P55" s="265">
        <f>COUNTA(P15:P54)</f>
        <v>14</v>
      </c>
      <c r="Q55" s="610"/>
      <c r="R55" s="610"/>
      <c r="S55" s="612"/>
      <c r="T55" s="610"/>
      <c r="U55" s="610"/>
    </row>
    <row r="56" spans="1:21" ht="45" customHeight="1" x14ac:dyDescent="0.2">
      <c r="A56" s="2838" t="s">
        <v>2772</v>
      </c>
      <c r="B56" s="1229" t="s">
        <v>228</v>
      </c>
      <c r="C56" s="1229" t="s">
        <v>382</v>
      </c>
      <c r="D56" s="1229" t="s">
        <v>383</v>
      </c>
      <c r="E56" s="1229"/>
      <c r="F56" s="1229"/>
      <c r="G56" s="1223"/>
      <c r="H56" s="1223"/>
      <c r="I56" s="1223" t="s">
        <v>362</v>
      </c>
      <c r="J56" s="1223" t="s">
        <v>362</v>
      </c>
      <c r="K56" s="1223"/>
      <c r="L56" s="1223"/>
      <c r="M56" s="1223"/>
      <c r="N56" s="1223"/>
      <c r="O56" s="1223"/>
      <c r="P56" s="2251"/>
      <c r="Q56" s="1223" t="s">
        <v>532</v>
      </c>
      <c r="R56" s="1227">
        <v>41919</v>
      </c>
      <c r="S56" s="1226" t="s">
        <v>368</v>
      </c>
      <c r="T56" s="1227">
        <f>R56</f>
        <v>41919</v>
      </c>
      <c r="U56" s="1227">
        <v>42399</v>
      </c>
    </row>
    <row r="57" spans="1:21" ht="60" x14ac:dyDescent="0.2">
      <c r="A57" s="2838"/>
      <c r="B57" s="1229" t="s">
        <v>228</v>
      </c>
      <c r="C57" s="1229" t="s">
        <v>385</v>
      </c>
      <c r="D57" s="1229" t="s">
        <v>386</v>
      </c>
      <c r="E57" s="1229" t="s">
        <v>1400</v>
      </c>
      <c r="F57" s="1229" t="s">
        <v>1405</v>
      </c>
      <c r="G57" s="1223"/>
      <c r="H57" s="1223"/>
      <c r="I57" s="1223" t="s">
        <v>362</v>
      </c>
      <c r="J57" s="1223" t="s">
        <v>362</v>
      </c>
      <c r="K57" s="1223" t="s">
        <v>362</v>
      </c>
      <c r="L57" s="1223"/>
      <c r="M57" s="1223"/>
      <c r="N57" s="1223"/>
      <c r="O57" s="1223"/>
      <c r="P57" s="2251"/>
      <c r="Q57" s="1223" t="s">
        <v>532</v>
      </c>
      <c r="R57" s="1227">
        <v>41919</v>
      </c>
      <c r="S57" s="1226" t="s">
        <v>368</v>
      </c>
      <c r="T57" s="1227">
        <f t="shared" ref="T57:T72" si="8">R57</f>
        <v>41919</v>
      </c>
      <c r="U57" s="1227">
        <v>42735</v>
      </c>
    </row>
    <row r="58" spans="1:21" ht="30" x14ac:dyDescent="0.2">
      <c r="A58" s="2838"/>
      <c r="B58" s="1229" t="s">
        <v>228</v>
      </c>
      <c r="C58" s="1229" t="s">
        <v>388</v>
      </c>
      <c r="D58" s="1229" t="s">
        <v>389</v>
      </c>
      <c r="E58" s="1229" t="s">
        <v>1407</v>
      </c>
      <c r="F58" s="1229" t="s">
        <v>1405</v>
      </c>
      <c r="G58" s="1223"/>
      <c r="H58" s="1223"/>
      <c r="I58" s="1223" t="s">
        <v>362</v>
      </c>
      <c r="J58" s="1223" t="s">
        <v>362</v>
      </c>
      <c r="K58" s="1223" t="s">
        <v>362</v>
      </c>
      <c r="L58" s="1223" t="s">
        <v>362</v>
      </c>
      <c r="M58" s="1223"/>
      <c r="N58" s="1223"/>
      <c r="O58" s="1223"/>
      <c r="P58" s="2251"/>
      <c r="Q58" s="1223" t="s">
        <v>532</v>
      </c>
      <c r="R58" s="1227">
        <v>41919</v>
      </c>
      <c r="S58" s="1226" t="s">
        <v>368</v>
      </c>
      <c r="T58" s="1227">
        <f t="shared" si="8"/>
        <v>41919</v>
      </c>
      <c r="U58" s="1227">
        <v>43100</v>
      </c>
    </row>
    <row r="59" spans="1:21" ht="30" x14ac:dyDescent="0.2">
      <c r="A59" s="2838"/>
      <c r="B59" s="1229" t="s">
        <v>228</v>
      </c>
      <c r="C59" s="1229" t="s">
        <v>393</v>
      </c>
      <c r="D59" s="1229" t="s">
        <v>394</v>
      </c>
      <c r="E59" s="1229"/>
      <c r="F59" s="1229"/>
      <c r="G59" s="1223"/>
      <c r="H59" s="1223"/>
      <c r="I59" s="1223" t="s">
        <v>362</v>
      </c>
      <c r="J59" s="1223" t="s">
        <v>362</v>
      </c>
      <c r="K59" s="1223"/>
      <c r="L59" s="1223"/>
      <c r="M59" s="1223"/>
      <c r="N59" s="1223"/>
      <c r="O59" s="1223"/>
      <c r="P59" s="2251"/>
      <c r="Q59" s="1223" t="s">
        <v>532</v>
      </c>
      <c r="R59" s="1227">
        <v>41919</v>
      </c>
      <c r="S59" s="1226" t="s">
        <v>368</v>
      </c>
      <c r="T59" s="1227">
        <f t="shared" si="8"/>
        <v>41919</v>
      </c>
      <c r="U59" s="1227">
        <v>42004</v>
      </c>
    </row>
    <row r="60" spans="1:21" ht="30" x14ac:dyDescent="0.2">
      <c r="A60" s="2838"/>
      <c r="B60" s="1229" t="s">
        <v>228</v>
      </c>
      <c r="C60" s="1229" t="s">
        <v>398</v>
      </c>
      <c r="D60" s="1229" t="s">
        <v>399</v>
      </c>
      <c r="E60" s="1229"/>
      <c r="F60" s="1229"/>
      <c r="G60" s="1223"/>
      <c r="H60" s="1223"/>
      <c r="I60" s="1223" t="s">
        <v>362</v>
      </c>
      <c r="J60" s="1223" t="s">
        <v>362</v>
      </c>
      <c r="K60" s="1223"/>
      <c r="L60" s="1223"/>
      <c r="M60" s="1223"/>
      <c r="N60" s="1223"/>
      <c r="O60" s="1223"/>
      <c r="P60" s="2251"/>
      <c r="Q60" s="1223" t="s">
        <v>532</v>
      </c>
      <c r="R60" s="1227">
        <v>41919</v>
      </c>
      <c r="S60" s="1226" t="s">
        <v>368</v>
      </c>
      <c r="T60" s="1227">
        <f t="shared" si="8"/>
        <v>41919</v>
      </c>
      <c r="U60" s="1227"/>
    </row>
    <row r="61" spans="1:21" ht="30" x14ac:dyDescent="0.2">
      <c r="A61" s="2838"/>
      <c r="B61" s="1229" t="s">
        <v>228</v>
      </c>
      <c r="C61" s="1229" t="s">
        <v>402</v>
      </c>
      <c r="D61" s="1229" t="s">
        <v>403</v>
      </c>
      <c r="E61" s="1229"/>
      <c r="F61" s="1229"/>
      <c r="G61" s="1223"/>
      <c r="H61" s="1223"/>
      <c r="I61" s="1223" t="s">
        <v>362</v>
      </c>
      <c r="J61" s="1223" t="s">
        <v>362</v>
      </c>
      <c r="K61" s="1223"/>
      <c r="L61" s="1223"/>
      <c r="M61" s="1223"/>
      <c r="N61" s="1223"/>
      <c r="O61" s="1223"/>
      <c r="P61" s="2251"/>
      <c r="Q61" s="1223" t="s">
        <v>532</v>
      </c>
      <c r="R61" s="1227">
        <v>41919</v>
      </c>
      <c r="S61" s="1226" t="s">
        <v>368</v>
      </c>
      <c r="T61" s="1227">
        <f t="shared" si="8"/>
        <v>41919</v>
      </c>
      <c r="U61" s="1227">
        <v>42124</v>
      </c>
    </row>
    <row r="62" spans="1:21" ht="30" x14ac:dyDescent="0.2">
      <c r="A62" s="2838"/>
      <c r="B62" s="1229" t="s">
        <v>228</v>
      </c>
      <c r="C62" s="1229" t="s">
        <v>406</v>
      </c>
      <c r="D62" s="1229" t="s">
        <v>407</v>
      </c>
      <c r="E62" s="1229"/>
      <c r="F62" s="1229"/>
      <c r="G62" s="1223"/>
      <c r="H62" s="1223"/>
      <c r="I62" s="1223" t="s">
        <v>362</v>
      </c>
      <c r="J62" s="1223" t="s">
        <v>362</v>
      </c>
      <c r="K62" s="1223"/>
      <c r="L62" s="1223"/>
      <c r="M62" s="1223"/>
      <c r="N62" s="1223"/>
      <c r="O62" s="1223"/>
      <c r="P62" s="2251"/>
      <c r="Q62" s="1223" t="s">
        <v>532</v>
      </c>
      <c r="R62" s="1227">
        <v>41919</v>
      </c>
      <c r="S62" s="1226" t="s">
        <v>368</v>
      </c>
      <c r="T62" s="1227">
        <f t="shared" si="8"/>
        <v>41919</v>
      </c>
      <c r="U62" s="1227">
        <v>42004</v>
      </c>
    </row>
    <row r="63" spans="1:21" ht="60" x14ac:dyDescent="0.2">
      <c r="A63" s="2838"/>
      <c r="B63" s="1229" t="s">
        <v>228</v>
      </c>
      <c r="C63" s="1229" t="s">
        <v>3060</v>
      </c>
      <c r="D63" s="1229" t="s">
        <v>411</v>
      </c>
      <c r="E63" s="1229"/>
      <c r="F63" s="1229"/>
      <c r="G63" s="1223"/>
      <c r="H63" s="1223"/>
      <c r="I63" s="1223" t="s">
        <v>362</v>
      </c>
      <c r="J63" s="1223" t="s">
        <v>362</v>
      </c>
      <c r="K63" s="1223"/>
      <c r="L63" s="1223"/>
      <c r="M63" s="1223"/>
      <c r="N63" s="1223"/>
      <c r="O63" s="1223"/>
      <c r="P63" s="2251"/>
      <c r="Q63" s="1223" t="s">
        <v>532</v>
      </c>
      <c r="R63" s="1227">
        <v>41919</v>
      </c>
      <c r="S63" s="1226" t="s">
        <v>368</v>
      </c>
      <c r="T63" s="1227">
        <f t="shared" si="8"/>
        <v>41919</v>
      </c>
      <c r="U63" s="1227" t="s">
        <v>984</v>
      </c>
    </row>
    <row r="64" spans="1:21" ht="15.6" customHeight="1" x14ac:dyDescent="0.2">
      <c r="A64" s="2838"/>
      <c r="B64" s="1229" t="s">
        <v>228</v>
      </c>
      <c r="C64" s="1229" t="s">
        <v>3061</v>
      </c>
      <c r="D64" s="1229" t="s">
        <v>654</v>
      </c>
      <c r="E64" s="1229"/>
      <c r="F64" s="1229"/>
      <c r="G64" s="1223"/>
      <c r="H64" s="1223"/>
      <c r="I64" s="1223" t="s">
        <v>362</v>
      </c>
      <c r="J64" s="1223" t="s">
        <v>362</v>
      </c>
      <c r="K64" s="1223"/>
      <c r="L64" s="1223"/>
      <c r="M64" s="1223"/>
      <c r="N64" s="1223"/>
      <c r="O64" s="1223"/>
      <c r="P64" s="2251"/>
      <c r="Q64" s="1223" t="s">
        <v>532</v>
      </c>
      <c r="R64" s="1227">
        <v>41919</v>
      </c>
      <c r="S64" s="1226" t="s">
        <v>368</v>
      </c>
      <c r="T64" s="1227">
        <f t="shared" si="8"/>
        <v>41919</v>
      </c>
      <c r="U64" s="1227">
        <v>41973</v>
      </c>
    </row>
    <row r="65" spans="1:21" ht="60" x14ac:dyDescent="0.2">
      <c r="A65" s="2838"/>
      <c r="B65" s="1229" t="s">
        <v>228</v>
      </c>
      <c r="C65" s="1229" t="s">
        <v>420</v>
      </c>
      <c r="D65" s="1229" t="s">
        <v>421</v>
      </c>
      <c r="E65" s="1229"/>
      <c r="F65" s="1229"/>
      <c r="G65" s="1223"/>
      <c r="H65" s="1223"/>
      <c r="I65" s="1223" t="s">
        <v>362</v>
      </c>
      <c r="J65" s="1223" t="s">
        <v>362</v>
      </c>
      <c r="K65" s="1223"/>
      <c r="L65" s="1223"/>
      <c r="M65" s="1223"/>
      <c r="N65" s="1223"/>
      <c r="O65" s="1223"/>
      <c r="P65" s="2251"/>
      <c r="Q65" s="1223" t="s">
        <v>532</v>
      </c>
      <c r="R65" s="1227">
        <v>41919</v>
      </c>
      <c r="S65" s="1226" t="s">
        <v>368</v>
      </c>
      <c r="T65" s="1227">
        <f t="shared" si="8"/>
        <v>41919</v>
      </c>
      <c r="U65" s="1227">
        <v>42399</v>
      </c>
    </row>
    <row r="66" spans="1:21" ht="30" x14ac:dyDescent="0.2">
      <c r="A66" s="2838"/>
      <c r="B66" s="1229" t="s">
        <v>228</v>
      </c>
      <c r="C66" s="1224" t="s">
        <v>423</v>
      </c>
      <c r="D66" s="1229" t="s">
        <v>424</v>
      </c>
      <c r="E66" s="1229"/>
      <c r="F66" s="1229"/>
      <c r="G66" s="1223"/>
      <c r="H66" s="1223"/>
      <c r="I66" s="1223" t="s">
        <v>362</v>
      </c>
      <c r="J66" s="1223" t="s">
        <v>362</v>
      </c>
      <c r="K66" s="1223"/>
      <c r="L66" s="1223"/>
      <c r="M66" s="1223"/>
      <c r="N66" s="1223"/>
      <c r="O66" s="1223"/>
      <c r="P66" s="2251"/>
      <c r="Q66" s="1223" t="s">
        <v>532</v>
      </c>
      <c r="R66" s="1227">
        <v>41919</v>
      </c>
      <c r="S66" s="1226" t="s">
        <v>368</v>
      </c>
      <c r="T66" s="1227">
        <f t="shared" si="8"/>
        <v>41919</v>
      </c>
      <c r="U66" s="1227">
        <v>42034</v>
      </c>
    </row>
    <row r="67" spans="1:21" ht="30" x14ac:dyDescent="0.2">
      <c r="A67" s="2838"/>
      <c r="B67" s="1229" t="s">
        <v>228</v>
      </c>
      <c r="C67" s="1229" t="s">
        <v>426</v>
      </c>
      <c r="D67" s="1229" t="s">
        <v>386</v>
      </c>
      <c r="E67" s="1229" t="s">
        <v>1400</v>
      </c>
      <c r="F67" s="1229" t="s">
        <v>1405</v>
      </c>
      <c r="G67" s="1223"/>
      <c r="H67" s="1223"/>
      <c r="I67" s="1223" t="s">
        <v>362</v>
      </c>
      <c r="J67" s="1223" t="s">
        <v>362</v>
      </c>
      <c r="K67" s="1223" t="s">
        <v>362</v>
      </c>
      <c r="L67" s="1223" t="s">
        <v>362</v>
      </c>
      <c r="M67" s="1223"/>
      <c r="N67" s="1223"/>
      <c r="O67" s="1223"/>
      <c r="P67" s="2251"/>
      <c r="Q67" s="1223" t="s">
        <v>532</v>
      </c>
      <c r="R67" s="1227">
        <v>41919</v>
      </c>
      <c r="S67" s="1226" t="s">
        <v>368</v>
      </c>
      <c r="T67" s="1227">
        <f t="shared" si="8"/>
        <v>41919</v>
      </c>
      <c r="U67" s="1227">
        <v>43099</v>
      </c>
    </row>
    <row r="68" spans="1:21" ht="30" x14ac:dyDescent="0.2">
      <c r="A68" s="2838"/>
      <c r="B68" s="1229" t="s">
        <v>228</v>
      </c>
      <c r="C68" s="1229" t="s">
        <v>429</v>
      </c>
      <c r="D68" s="1229" t="s">
        <v>430</v>
      </c>
      <c r="E68" s="1229"/>
      <c r="F68" s="1229"/>
      <c r="G68" s="1223"/>
      <c r="H68" s="1223"/>
      <c r="I68" s="1223" t="s">
        <v>362</v>
      </c>
      <c r="J68" s="1223" t="s">
        <v>362</v>
      </c>
      <c r="K68" s="1223"/>
      <c r="L68" s="1223"/>
      <c r="M68" s="1223"/>
      <c r="N68" s="1223"/>
      <c r="O68" s="1223"/>
      <c r="P68" s="2251"/>
      <c r="Q68" s="1223" t="s">
        <v>532</v>
      </c>
      <c r="R68" s="1227">
        <v>41919</v>
      </c>
      <c r="S68" s="1226" t="s">
        <v>368</v>
      </c>
      <c r="T68" s="1227">
        <f t="shared" si="8"/>
        <v>41919</v>
      </c>
      <c r="U68" s="1227">
        <v>42399</v>
      </c>
    </row>
    <row r="69" spans="1:21" ht="45" x14ac:dyDescent="0.2">
      <c r="A69" s="2838"/>
      <c r="B69" s="1229" t="s">
        <v>228</v>
      </c>
      <c r="C69" s="1229" t="s">
        <v>434</v>
      </c>
      <c r="D69" s="1229" t="s">
        <v>435</v>
      </c>
      <c r="E69" s="1229"/>
      <c r="F69" s="1229"/>
      <c r="G69" s="1223"/>
      <c r="H69" s="1223"/>
      <c r="I69" s="1223" t="s">
        <v>362</v>
      </c>
      <c r="J69" s="1223" t="s">
        <v>362</v>
      </c>
      <c r="K69" s="1223"/>
      <c r="L69" s="1223"/>
      <c r="M69" s="1223"/>
      <c r="N69" s="1223"/>
      <c r="O69" s="1223"/>
      <c r="P69" s="2251"/>
      <c r="Q69" s="1223" t="s">
        <v>532</v>
      </c>
      <c r="R69" s="1227">
        <v>41919</v>
      </c>
      <c r="S69" s="1226" t="s">
        <v>368</v>
      </c>
      <c r="T69" s="1227">
        <f t="shared" si="8"/>
        <v>41919</v>
      </c>
      <c r="U69" s="1227">
        <v>42004</v>
      </c>
    </row>
    <row r="70" spans="1:21" ht="45" x14ac:dyDescent="0.2">
      <c r="A70" s="2838"/>
      <c r="B70" s="1229" t="s">
        <v>230</v>
      </c>
      <c r="C70" s="1229" t="s">
        <v>438</v>
      </c>
      <c r="D70" s="1229" t="s">
        <v>3062</v>
      </c>
      <c r="E70" s="1229"/>
      <c r="F70" s="1229"/>
      <c r="G70" s="1223"/>
      <c r="H70" s="1223"/>
      <c r="I70" s="1223" t="s">
        <v>362</v>
      </c>
      <c r="J70" s="1223" t="s">
        <v>362</v>
      </c>
      <c r="K70" s="1223"/>
      <c r="L70" s="1223"/>
      <c r="M70" s="1223"/>
      <c r="N70" s="1223"/>
      <c r="O70" s="1223"/>
      <c r="P70" s="2251"/>
      <c r="Q70" s="1223" t="s">
        <v>532</v>
      </c>
      <c r="R70" s="1227">
        <v>41919</v>
      </c>
      <c r="S70" s="1226" t="s">
        <v>368</v>
      </c>
      <c r="T70" s="1227">
        <f t="shared" si="8"/>
        <v>41919</v>
      </c>
      <c r="U70" s="1227">
        <v>42307</v>
      </c>
    </row>
    <row r="71" spans="1:21" ht="57.6" customHeight="1" x14ac:dyDescent="0.2">
      <c r="A71" s="2838"/>
      <c r="B71" s="1229" t="s">
        <v>230</v>
      </c>
      <c r="C71" s="1229" t="s">
        <v>444</v>
      </c>
      <c r="D71" s="1229" t="s">
        <v>445</v>
      </c>
      <c r="E71" s="1229"/>
      <c r="F71" s="1229"/>
      <c r="G71" s="1223"/>
      <c r="H71" s="1223"/>
      <c r="I71" s="1223" t="s">
        <v>362</v>
      </c>
      <c r="J71" s="1223" t="s">
        <v>362</v>
      </c>
      <c r="K71" s="1223"/>
      <c r="L71" s="1223"/>
      <c r="M71" s="1223"/>
      <c r="N71" s="1223"/>
      <c r="O71" s="1223"/>
      <c r="P71" s="2251"/>
      <c r="Q71" s="1223" t="s">
        <v>532</v>
      </c>
      <c r="R71" s="1227">
        <v>41919</v>
      </c>
      <c r="S71" s="1226" t="s">
        <v>368</v>
      </c>
      <c r="T71" s="1227">
        <f t="shared" si="8"/>
        <v>41919</v>
      </c>
      <c r="U71" s="1227" t="s">
        <v>1071</v>
      </c>
    </row>
    <row r="72" spans="1:21" ht="30" x14ac:dyDescent="0.2">
      <c r="A72" s="2838"/>
      <c r="B72" s="1229" t="s">
        <v>228</v>
      </c>
      <c r="C72" s="1229" t="s">
        <v>1081</v>
      </c>
      <c r="D72" s="1229" t="s">
        <v>654</v>
      </c>
      <c r="E72" s="1229" t="s">
        <v>1403</v>
      </c>
      <c r="F72" s="1229" t="s">
        <v>1405</v>
      </c>
      <c r="G72" s="1223"/>
      <c r="H72" s="1223"/>
      <c r="I72" s="1223"/>
      <c r="J72" s="1223" t="s">
        <v>362</v>
      </c>
      <c r="K72" s="1223" t="s">
        <v>362</v>
      </c>
      <c r="L72" s="1223"/>
      <c r="M72" s="1223"/>
      <c r="N72" s="1223"/>
      <c r="O72" s="1223"/>
      <c r="P72" s="2251"/>
      <c r="Q72" s="1223" t="s">
        <v>1082</v>
      </c>
      <c r="R72" s="1227" t="s">
        <v>1083</v>
      </c>
      <c r="S72" s="1226" t="s">
        <v>368</v>
      </c>
      <c r="T72" s="1227" t="str">
        <f t="shared" si="8"/>
        <v>03-mzo-15</v>
      </c>
      <c r="U72" s="1227">
        <v>42799</v>
      </c>
    </row>
    <row r="73" spans="1:21" x14ac:dyDescent="0.2">
      <c r="A73" s="2838"/>
      <c r="B73" s="2801" t="s">
        <v>228</v>
      </c>
      <c r="C73" s="2801" t="s">
        <v>536</v>
      </c>
      <c r="D73" s="1229" t="s">
        <v>534</v>
      </c>
      <c r="E73" s="2801" t="s">
        <v>1400</v>
      </c>
      <c r="F73" s="2801" t="s">
        <v>1405</v>
      </c>
      <c r="G73" s="2801"/>
      <c r="H73" s="2801"/>
      <c r="I73" s="2801"/>
      <c r="J73" s="2801" t="s">
        <v>362</v>
      </c>
      <c r="K73" s="2801" t="s">
        <v>362</v>
      </c>
      <c r="L73" s="2801" t="s">
        <v>362</v>
      </c>
      <c r="M73" s="2797"/>
      <c r="N73" s="1222"/>
      <c r="O73" s="1220"/>
      <c r="P73" s="2803"/>
      <c r="Q73" s="1223" t="s">
        <v>533</v>
      </c>
      <c r="R73" s="1227">
        <v>42094</v>
      </c>
      <c r="S73" s="1226" t="s">
        <v>368</v>
      </c>
      <c r="T73" s="1227">
        <v>42095</v>
      </c>
      <c r="U73" s="1227">
        <v>42826</v>
      </c>
    </row>
    <row r="74" spans="1:21" x14ac:dyDescent="0.2">
      <c r="A74" s="2838"/>
      <c r="B74" s="2801"/>
      <c r="C74" s="2802"/>
      <c r="D74" s="270" t="s">
        <v>394</v>
      </c>
      <c r="E74" s="2802"/>
      <c r="F74" s="2802"/>
      <c r="G74" s="2802"/>
      <c r="H74" s="2802"/>
      <c r="I74" s="2802"/>
      <c r="J74" s="2802"/>
      <c r="K74" s="2802"/>
      <c r="L74" s="2802"/>
      <c r="M74" s="2799"/>
      <c r="N74" s="1221"/>
      <c r="O74" s="1221"/>
      <c r="P74" s="2799"/>
      <c r="Q74" s="1223" t="s">
        <v>1682</v>
      </c>
      <c r="R74" s="1227">
        <v>43033</v>
      </c>
      <c r="S74" s="1226" t="s">
        <v>458</v>
      </c>
      <c r="T74" s="1227"/>
      <c r="U74" s="1227"/>
    </row>
    <row r="75" spans="1:21" ht="28.9" customHeight="1" x14ac:dyDescent="0.2">
      <c r="A75" s="2838"/>
      <c r="B75" s="1229" t="s">
        <v>228</v>
      </c>
      <c r="C75" s="1229" t="s">
        <v>535</v>
      </c>
      <c r="D75" s="1229" t="s">
        <v>403</v>
      </c>
      <c r="E75" s="1229" t="s">
        <v>1400</v>
      </c>
      <c r="F75" s="1229" t="s">
        <v>1405</v>
      </c>
      <c r="G75" s="1223"/>
      <c r="H75" s="1223"/>
      <c r="I75" s="1223"/>
      <c r="J75" s="1223" t="s">
        <v>362</v>
      </c>
      <c r="K75" s="1223"/>
      <c r="L75" s="1223"/>
      <c r="M75" s="1223"/>
      <c r="N75" s="1223"/>
      <c r="O75" s="1223"/>
      <c r="P75" s="2251"/>
      <c r="Q75" s="1223" t="s">
        <v>537</v>
      </c>
      <c r="R75" s="1227">
        <v>42132</v>
      </c>
      <c r="S75" s="1226" t="s">
        <v>368</v>
      </c>
      <c r="T75" s="1227">
        <f>R75</f>
        <v>42132</v>
      </c>
      <c r="U75" s="1227">
        <v>42498</v>
      </c>
    </row>
    <row r="76" spans="1:21" ht="30" x14ac:dyDescent="0.2">
      <c r="A76" s="2838"/>
      <c r="B76" s="1229" t="s">
        <v>228</v>
      </c>
      <c r="C76" s="1229" t="s">
        <v>539</v>
      </c>
      <c r="D76" s="1229" t="s">
        <v>540</v>
      </c>
      <c r="E76" s="1229" t="s">
        <v>1403</v>
      </c>
      <c r="F76" s="1229" t="s">
        <v>1405</v>
      </c>
      <c r="G76" s="1223"/>
      <c r="H76" s="1223"/>
      <c r="I76" s="1223"/>
      <c r="J76" s="1223" t="s">
        <v>362</v>
      </c>
      <c r="K76" s="1223" t="s">
        <v>362</v>
      </c>
      <c r="L76" s="1223"/>
      <c r="M76" s="1223"/>
      <c r="N76" s="1223"/>
      <c r="O76" s="1223"/>
      <c r="P76" s="2251"/>
      <c r="Q76" s="1223" t="s">
        <v>538</v>
      </c>
      <c r="R76" s="1227">
        <v>42185</v>
      </c>
      <c r="S76" s="1226" t="s">
        <v>368</v>
      </c>
      <c r="T76" s="1227">
        <f>R76</f>
        <v>42185</v>
      </c>
      <c r="U76" s="1227">
        <v>42993</v>
      </c>
    </row>
    <row r="77" spans="1:21" x14ac:dyDescent="0.2">
      <c r="A77" s="2838"/>
      <c r="B77" s="2801" t="s">
        <v>228</v>
      </c>
      <c r="C77" s="2801" t="s">
        <v>541</v>
      </c>
      <c r="D77" s="2801" t="s">
        <v>540</v>
      </c>
      <c r="E77" s="2801" t="s">
        <v>1403</v>
      </c>
      <c r="F77" s="2801" t="s">
        <v>1405</v>
      </c>
      <c r="G77" s="2801"/>
      <c r="H77" s="2801"/>
      <c r="I77" s="2801"/>
      <c r="J77" s="2800" t="s">
        <v>362</v>
      </c>
      <c r="K77" s="2800" t="s">
        <v>362</v>
      </c>
      <c r="L77" s="2800" t="s">
        <v>362</v>
      </c>
      <c r="M77" s="2818" t="s">
        <v>362</v>
      </c>
      <c r="N77" s="2818" t="s">
        <v>362</v>
      </c>
      <c r="O77" s="2843"/>
      <c r="P77" s="2842"/>
      <c r="Q77" s="1223" t="s">
        <v>542</v>
      </c>
      <c r="R77" s="1227">
        <v>42185</v>
      </c>
      <c r="S77" s="1226" t="s">
        <v>368</v>
      </c>
      <c r="T77" s="1227">
        <f>R77</f>
        <v>42185</v>
      </c>
      <c r="U77" s="1227">
        <v>42916</v>
      </c>
    </row>
    <row r="78" spans="1:21" x14ac:dyDescent="0.2">
      <c r="A78" s="2838"/>
      <c r="B78" s="2801"/>
      <c r="C78" s="2802"/>
      <c r="D78" s="2802"/>
      <c r="E78" s="2802"/>
      <c r="F78" s="2802"/>
      <c r="G78" s="2802"/>
      <c r="H78" s="2802"/>
      <c r="I78" s="2802"/>
      <c r="J78" s="2812"/>
      <c r="K78" s="2812"/>
      <c r="L78" s="2812"/>
      <c r="M78" s="2807"/>
      <c r="N78" s="2807"/>
      <c r="O78" s="2807"/>
      <c r="P78" s="2807"/>
      <c r="Q78" s="1223" t="s">
        <v>1683</v>
      </c>
      <c r="R78" s="1227">
        <v>43047</v>
      </c>
      <c r="S78" s="1226" t="s">
        <v>397</v>
      </c>
      <c r="T78" s="1227">
        <v>43009</v>
      </c>
      <c r="U78" s="1227">
        <v>44104</v>
      </c>
    </row>
    <row r="79" spans="1:21" ht="30" x14ac:dyDescent="0.2">
      <c r="A79" s="2838"/>
      <c r="B79" s="1229" t="s">
        <v>228</v>
      </c>
      <c r="C79" s="1229" t="s">
        <v>546</v>
      </c>
      <c r="D79" s="1229" t="s">
        <v>547</v>
      </c>
      <c r="E79" s="1229" t="s">
        <v>1403</v>
      </c>
      <c r="F79" s="1229" t="s">
        <v>1405</v>
      </c>
      <c r="G79" s="1223"/>
      <c r="H79" s="1223"/>
      <c r="I79" s="1223"/>
      <c r="J79" s="1223" t="s">
        <v>362</v>
      </c>
      <c r="K79" s="1223" t="s">
        <v>362</v>
      </c>
      <c r="L79" s="1223" t="s">
        <v>362</v>
      </c>
      <c r="M79" s="1223"/>
      <c r="N79" s="1223"/>
      <c r="O79" s="1223"/>
      <c r="P79" s="2251"/>
      <c r="Q79" s="1223" t="s">
        <v>543</v>
      </c>
      <c r="R79" s="1227">
        <v>42185</v>
      </c>
      <c r="S79" s="1226" t="s">
        <v>368</v>
      </c>
      <c r="T79" s="1227">
        <f>R79</f>
        <v>42185</v>
      </c>
      <c r="U79" s="1227">
        <v>43190</v>
      </c>
    </row>
    <row r="80" spans="1:21" x14ac:dyDescent="0.2">
      <c r="A80" s="2838"/>
      <c r="B80" s="2805" t="s">
        <v>228</v>
      </c>
      <c r="C80" s="2805" t="s">
        <v>548</v>
      </c>
      <c r="D80" s="2805" t="s">
        <v>549</v>
      </c>
      <c r="E80" s="2805" t="s">
        <v>1403</v>
      </c>
      <c r="F80" s="2805" t="s">
        <v>1405</v>
      </c>
      <c r="G80" s="2805"/>
      <c r="H80" s="2805"/>
      <c r="I80" s="2805"/>
      <c r="J80" s="2797" t="s">
        <v>362</v>
      </c>
      <c r="K80" s="2797" t="s">
        <v>362</v>
      </c>
      <c r="L80" s="2797" t="s">
        <v>362</v>
      </c>
      <c r="M80" s="2797" t="s">
        <v>362</v>
      </c>
      <c r="N80" s="2797" t="s">
        <v>362</v>
      </c>
      <c r="O80" s="2817"/>
      <c r="P80" s="2803"/>
      <c r="Q80" s="1223" t="s">
        <v>544</v>
      </c>
      <c r="R80" s="1227">
        <v>42185</v>
      </c>
      <c r="S80" s="1226" t="s">
        <v>368</v>
      </c>
      <c r="T80" s="1227">
        <f>R80</f>
        <v>42185</v>
      </c>
      <c r="U80" s="1227">
        <v>43131</v>
      </c>
    </row>
    <row r="81" spans="1:21" x14ac:dyDescent="0.2">
      <c r="A81" s="2838"/>
      <c r="B81" s="2828"/>
      <c r="C81" s="2806"/>
      <c r="D81" s="2806"/>
      <c r="E81" s="2806"/>
      <c r="F81" s="2806"/>
      <c r="G81" s="2806"/>
      <c r="H81" s="2806"/>
      <c r="I81" s="2806"/>
      <c r="J81" s="2807"/>
      <c r="K81" s="2807"/>
      <c r="L81" s="2807"/>
      <c r="M81" s="2807"/>
      <c r="N81" s="2799"/>
      <c r="O81" s="2799"/>
      <c r="P81" s="2799"/>
      <c r="Q81" s="1223" t="s">
        <v>2499</v>
      </c>
      <c r="R81" s="1227">
        <v>43669</v>
      </c>
      <c r="S81" s="1226" t="s">
        <v>397</v>
      </c>
      <c r="T81" s="1227">
        <v>43435</v>
      </c>
      <c r="U81" s="1227">
        <v>43830</v>
      </c>
    </row>
    <row r="82" spans="1:21" ht="30" x14ac:dyDescent="0.2">
      <c r="A82" s="2838"/>
      <c r="B82" s="1229" t="s">
        <v>230</v>
      </c>
      <c r="C82" s="1229" t="s">
        <v>550</v>
      </c>
      <c r="D82" s="1229" t="s">
        <v>551</v>
      </c>
      <c r="E82" s="1229" t="s">
        <v>1403</v>
      </c>
      <c r="F82" s="1229" t="s">
        <v>1405</v>
      </c>
      <c r="G82" s="1223"/>
      <c r="H82" s="1223"/>
      <c r="I82" s="1223"/>
      <c r="J82" s="1223" t="s">
        <v>362</v>
      </c>
      <c r="K82" s="1223" t="s">
        <v>362</v>
      </c>
      <c r="L82" s="1223" t="s">
        <v>362</v>
      </c>
      <c r="M82" s="1223"/>
      <c r="N82" s="1223"/>
      <c r="O82" s="1223"/>
      <c r="P82" s="2251"/>
      <c r="Q82" s="1223" t="s">
        <v>545</v>
      </c>
      <c r="R82" s="1227">
        <v>42185</v>
      </c>
      <c r="S82" s="1226" t="s">
        <v>368</v>
      </c>
      <c r="T82" s="1227">
        <v>42156</v>
      </c>
      <c r="U82" s="1227">
        <v>43281</v>
      </c>
    </row>
    <row r="83" spans="1:21" ht="15.6" customHeight="1" x14ac:dyDescent="0.2">
      <c r="A83" s="2838"/>
      <c r="B83" s="1229" t="s">
        <v>228</v>
      </c>
      <c r="C83" s="1229" t="s">
        <v>554</v>
      </c>
      <c r="D83" s="1229" t="s">
        <v>403</v>
      </c>
      <c r="E83" s="1229" t="s">
        <v>1403</v>
      </c>
      <c r="F83" s="1229" t="s">
        <v>1405</v>
      </c>
      <c r="G83" s="1223"/>
      <c r="H83" s="1223"/>
      <c r="I83" s="1223"/>
      <c r="J83" s="1223" t="s">
        <v>362</v>
      </c>
      <c r="K83" s="1223" t="s">
        <v>362</v>
      </c>
      <c r="L83" s="1223" t="s">
        <v>362</v>
      </c>
      <c r="M83" s="1223"/>
      <c r="N83" s="1223"/>
      <c r="O83" s="1223"/>
      <c r="P83" s="2251"/>
      <c r="Q83" s="1223" t="s">
        <v>552</v>
      </c>
      <c r="R83" s="1227">
        <v>42213</v>
      </c>
      <c r="S83" s="1226" t="s">
        <v>368</v>
      </c>
      <c r="T83" s="1227">
        <f>R83</f>
        <v>42213</v>
      </c>
      <c r="U83" s="1227">
        <v>43281</v>
      </c>
    </row>
    <row r="84" spans="1:21" ht="30" x14ac:dyDescent="0.2">
      <c r="A84" s="2838"/>
      <c r="B84" s="1229" t="s">
        <v>228</v>
      </c>
      <c r="C84" s="1229" t="s">
        <v>555</v>
      </c>
      <c r="D84" s="1229" t="s">
        <v>421</v>
      </c>
      <c r="E84" s="1229" t="s">
        <v>1403</v>
      </c>
      <c r="F84" s="1229" t="s">
        <v>1405</v>
      </c>
      <c r="G84" s="1223"/>
      <c r="H84" s="1223"/>
      <c r="I84" s="1223"/>
      <c r="J84" s="1223" t="s">
        <v>362</v>
      </c>
      <c r="K84" s="1223" t="s">
        <v>362</v>
      </c>
      <c r="L84" s="1223" t="s">
        <v>362</v>
      </c>
      <c r="M84" s="1223"/>
      <c r="N84" s="1223"/>
      <c r="O84" s="1223"/>
      <c r="P84" s="2251"/>
      <c r="Q84" s="1223" t="s">
        <v>553</v>
      </c>
      <c r="R84" s="1227">
        <v>42213</v>
      </c>
      <c r="S84" s="1226" t="s">
        <v>368</v>
      </c>
      <c r="T84" s="1227">
        <f t="shared" ref="T84:T90" si="9">R84</f>
        <v>42213</v>
      </c>
      <c r="U84" s="1227">
        <v>43281</v>
      </c>
    </row>
    <row r="85" spans="1:21" ht="60" x14ac:dyDescent="0.2">
      <c r="A85" s="2838"/>
      <c r="B85" s="1229" t="s">
        <v>229</v>
      </c>
      <c r="C85" s="1229" t="s">
        <v>3063</v>
      </c>
      <c r="D85" s="1229" t="s">
        <v>609</v>
      </c>
      <c r="E85" s="1229" t="s">
        <v>1403</v>
      </c>
      <c r="F85" s="1229" t="s">
        <v>1405</v>
      </c>
      <c r="G85" s="1223"/>
      <c r="H85" s="1223"/>
      <c r="I85" s="1223"/>
      <c r="J85" s="1223"/>
      <c r="K85" s="1223" t="s">
        <v>362</v>
      </c>
      <c r="L85" s="1223" t="s">
        <v>362</v>
      </c>
      <c r="M85" s="1223" t="s">
        <v>362</v>
      </c>
      <c r="N85" s="1223"/>
      <c r="O85" s="1223"/>
      <c r="P85" s="2251"/>
      <c r="Q85" s="1223" t="s">
        <v>1084</v>
      </c>
      <c r="R85" s="1227" t="s">
        <v>1020</v>
      </c>
      <c r="S85" s="1226" t="s">
        <v>368</v>
      </c>
      <c r="T85" s="1227" t="str">
        <f t="shared" si="9"/>
        <v>31-mzo-16</v>
      </c>
      <c r="U85" s="1227" t="s">
        <v>1085</v>
      </c>
    </row>
    <row r="86" spans="1:21" x14ac:dyDescent="0.2">
      <c r="A86" s="2838"/>
      <c r="B86" s="1229" t="s">
        <v>228</v>
      </c>
      <c r="C86" s="1229" t="s">
        <v>1086</v>
      </c>
      <c r="D86" s="1229" t="s">
        <v>654</v>
      </c>
      <c r="E86" s="1229" t="s">
        <v>1403</v>
      </c>
      <c r="F86" s="1229" t="s">
        <v>1405</v>
      </c>
      <c r="G86" s="1223"/>
      <c r="H86" s="1223"/>
      <c r="I86" s="1223"/>
      <c r="J86" s="1223"/>
      <c r="K86" s="1223" t="s">
        <v>362</v>
      </c>
      <c r="L86" s="1223" t="s">
        <v>362</v>
      </c>
      <c r="M86" s="1223"/>
      <c r="N86" s="1223"/>
      <c r="O86" s="1223"/>
      <c r="P86" s="2251"/>
      <c r="Q86" s="1223" t="s">
        <v>1084</v>
      </c>
      <c r="R86" s="1227" t="s">
        <v>1020</v>
      </c>
      <c r="S86" s="1226" t="s">
        <v>368</v>
      </c>
      <c r="T86" s="1227" t="str">
        <f t="shared" si="9"/>
        <v>31-mzo-16</v>
      </c>
      <c r="U86" s="1227">
        <v>43312</v>
      </c>
    </row>
    <row r="87" spans="1:21" ht="30" x14ac:dyDescent="0.2">
      <c r="A87" s="2838"/>
      <c r="B87" s="1229" t="s">
        <v>228</v>
      </c>
      <c r="C87" s="1229" t="s">
        <v>1087</v>
      </c>
      <c r="D87" s="1229" t="s">
        <v>403</v>
      </c>
      <c r="E87" s="1229" t="s">
        <v>1403</v>
      </c>
      <c r="F87" s="1229" t="s">
        <v>1405</v>
      </c>
      <c r="G87" s="1223"/>
      <c r="H87" s="1223"/>
      <c r="I87" s="1223"/>
      <c r="J87" s="1223"/>
      <c r="K87" s="1223" t="s">
        <v>362</v>
      </c>
      <c r="L87" s="1223" t="s">
        <v>362</v>
      </c>
      <c r="M87" s="1223" t="s">
        <v>362</v>
      </c>
      <c r="N87" s="1223"/>
      <c r="O87" s="1223"/>
      <c r="P87" s="2251"/>
      <c r="Q87" s="1223" t="s">
        <v>1084</v>
      </c>
      <c r="R87" s="1227" t="s">
        <v>1020</v>
      </c>
      <c r="S87" s="1226" t="s">
        <v>368</v>
      </c>
      <c r="T87" s="1227" t="str">
        <f t="shared" si="9"/>
        <v>31-mzo-16</v>
      </c>
      <c r="U87" s="1227" t="s">
        <v>1085</v>
      </c>
    </row>
    <row r="88" spans="1:21" x14ac:dyDescent="0.2">
      <c r="A88" s="2838"/>
      <c r="B88" s="1229" t="s">
        <v>228</v>
      </c>
      <c r="C88" s="1229" t="s">
        <v>1088</v>
      </c>
      <c r="D88" s="1229" t="s">
        <v>421</v>
      </c>
      <c r="E88" s="1229" t="s">
        <v>1403</v>
      </c>
      <c r="F88" s="1229" t="s">
        <v>1405</v>
      </c>
      <c r="G88" s="1223"/>
      <c r="H88" s="1223"/>
      <c r="I88" s="1223"/>
      <c r="J88" s="1223"/>
      <c r="K88" s="1223" t="s">
        <v>362</v>
      </c>
      <c r="L88" s="1223" t="s">
        <v>362</v>
      </c>
      <c r="M88" s="1223" t="s">
        <v>362</v>
      </c>
      <c r="N88" s="1223"/>
      <c r="O88" s="1223"/>
      <c r="P88" s="2251"/>
      <c r="Q88" s="1223" t="s">
        <v>1089</v>
      </c>
      <c r="R88" s="1227">
        <v>42627</v>
      </c>
      <c r="S88" s="1226" t="s">
        <v>368</v>
      </c>
      <c r="T88" s="1227">
        <f t="shared" si="9"/>
        <v>42627</v>
      </c>
      <c r="U88" s="1227">
        <v>43738</v>
      </c>
    </row>
    <row r="89" spans="1:21" ht="45" x14ac:dyDescent="0.2">
      <c r="A89" s="2838"/>
      <c r="B89" s="1229" t="s">
        <v>230</v>
      </c>
      <c r="C89" s="1229" t="s">
        <v>3064</v>
      </c>
      <c r="D89" s="1229" t="s">
        <v>445</v>
      </c>
      <c r="E89" s="1229" t="s">
        <v>1400</v>
      </c>
      <c r="F89" s="1229" t="s">
        <v>1402</v>
      </c>
      <c r="G89" s="1223"/>
      <c r="H89" s="1223"/>
      <c r="I89" s="1223"/>
      <c r="J89" s="1223"/>
      <c r="K89" s="1223" t="s">
        <v>362</v>
      </c>
      <c r="L89" s="1223"/>
      <c r="M89" s="1223"/>
      <c r="N89" s="1223"/>
      <c r="O89" s="1223"/>
      <c r="P89" s="2251"/>
      <c r="Q89" s="1223" t="s">
        <v>1090</v>
      </c>
      <c r="R89" s="1227">
        <v>42704</v>
      </c>
      <c r="S89" s="1226" t="s">
        <v>368</v>
      </c>
      <c r="T89" s="1227">
        <f t="shared" si="9"/>
        <v>42704</v>
      </c>
      <c r="U89" s="1227">
        <v>43069</v>
      </c>
    </row>
    <row r="90" spans="1:21" ht="45" x14ac:dyDescent="0.2">
      <c r="A90" s="2838"/>
      <c r="B90" s="1229" t="s">
        <v>228</v>
      </c>
      <c r="C90" s="1229" t="s">
        <v>1406</v>
      </c>
      <c r="D90" s="1229" t="s">
        <v>421</v>
      </c>
      <c r="E90" s="1229" t="s">
        <v>1403</v>
      </c>
      <c r="F90" s="1229" t="s">
        <v>1405</v>
      </c>
      <c r="G90" s="1223"/>
      <c r="H90" s="1223"/>
      <c r="I90" s="1223"/>
      <c r="J90" s="1223"/>
      <c r="K90" s="1223" t="s">
        <v>362</v>
      </c>
      <c r="L90" s="1223"/>
      <c r="M90" s="1223"/>
      <c r="N90" s="1223"/>
      <c r="O90" s="1223"/>
      <c r="P90" s="2251"/>
      <c r="Q90" s="1223" t="s">
        <v>1090</v>
      </c>
      <c r="R90" s="1227">
        <v>42704</v>
      </c>
      <c r="S90" s="1226" t="s">
        <v>368</v>
      </c>
      <c r="T90" s="1227">
        <f t="shared" si="9"/>
        <v>42704</v>
      </c>
      <c r="U90" s="1227">
        <v>43069</v>
      </c>
    </row>
    <row r="91" spans="1:21" ht="45" x14ac:dyDescent="0.2">
      <c r="A91" s="2838"/>
      <c r="B91" s="1229" t="s">
        <v>228</v>
      </c>
      <c r="C91" s="1229" t="s">
        <v>1546</v>
      </c>
      <c r="D91" s="1229" t="s">
        <v>1547</v>
      </c>
      <c r="E91" s="1229" t="s">
        <v>1400</v>
      </c>
      <c r="F91" s="1229" t="s">
        <v>1405</v>
      </c>
      <c r="G91" s="1223"/>
      <c r="H91" s="1223"/>
      <c r="I91" s="1223"/>
      <c r="J91" s="1223"/>
      <c r="K91" s="1223"/>
      <c r="L91" s="1223" t="s">
        <v>362</v>
      </c>
      <c r="M91" s="1223" t="s">
        <v>362</v>
      </c>
      <c r="N91" s="1223" t="s">
        <v>362</v>
      </c>
      <c r="O91" s="1223"/>
      <c r="P91" s="2251"/>
      <c r="Q91" s="1223" t="s">
        <v>1548</v>
      </c>
      <c r="R91" s="1227" t="s">
        <v>1543</v>
      </c>
      <c r="S91" s="1226" t="s">
        <v>368</v>
      </c>
      <c r="T91" s="1227" t="s">
        <v>1156</v>
      </c>
      <c r="U91" s="1227" t="s">
        <v>1556</v>
      </c>
    </row>
    <row r="92" spans="1:21" ht="45" x14ac:dyDescent="0.2">
      <c r="A92" s="2838"/>
      <c r="B92" s="1229" t="s">
        <v>228</v>
      </c>
      <c r="C92" s="1229" t="s">
        <v>1549</v>
      </c>
      <c r="D92" s="1229" t="s">
        <v>383</v>
      </c>
      <c r="E92" s="1229" t="s">
        <v>1403</v>
      </c>
      <c r="F92" s="1229" t="s">
        <v>1405</v>
      </c>
      <c r="G92" s="1223"/>
      <c r="H92" s="1223"/>
      <c r="I92" s="1223"/>
      <c r="J92" s="1223"/>
      <c r="K92" s="1223"/>
      <c r="L92" s="1223" t="s">
        <v>362</v>
      </c>
      <c r="M92" s="1223" t="s">
        <v>362</v>
      </c>
      <c r="N92" s="1223" t="s">
        <v>362</v>
      </c>
      <c r="O92" s="1223"/>
      <c r="P92" s="2251"/>
      <c r="Q92" s="1223" t="s">
        <v>1548</v>
      </c>
      <c r="R92" s="1227" t="s">
        <v>1543</v>
      </c>
      <c r="S92" s="1226" t="s">
        <v>368</v>
      </c>
      <c r="T92" s="1227" t="s">
        <v>1156</v>
      </c>
      <c r="U92" s="1227" t="s">
        <v>1556</v>
      </c>
    </row>
    <row r="93" spans="1:21" ht="30" x14ac:dyDescent="0.2">
      <c r="A93" s="2838"/>
      <c r="B93" s="1229" t="s">
        <v>228</v>
      </c>
      <c r="C93" s="1229" t="s">
        <v>1553</v>
      </c>
      <c r="D93" s="1229" t="s">
        <v>421</v>
      </c>
      <c r="E93" s="1229" t="s">
        <v>1407</v>
      </c>
      <c r="F93" s="1229" t="s">
        <v>1405</v>
      </c>
      <c r="G93" s="1223"/>
      <c r="H93" s="1223"/>
      <c r="I93" s="1223"/>
      <c r="J93" s="1223"/>
      <c r="K93" s="1223"/>
      <c r="L93" s="1223" t="s">
        <v>362</v>
      </c>
      <c r="M93" s="1223" t="s">
        <v>362</v>
      </c>
      <c r="N93" s="1223"/>
      <c r="O93" s="1223"/>
      <c r="P93" s="2251"/>
      <c r="Q93" s="1223" t="s">
        <v>1554</v>
      </c>
      <c r="R93" s="1227">
        <v>42851</v>
      </c>
      <c r="S93" s="1226" t="s">
        <v>368</v>
      </c>
      <c r="T93" s="1227">
        <v>42852</v>
      </c>
      <c r="U93" s="1227">
        <v>43582</v>
      </c>
    </row>
    <row r="94" spans="1:21" ht="30" x14ac:dyDescent="0.2">
      <c r="A94" s="2838"/>
      <c r="B94" s="1229" t="s">
        <v>228</v>
      </c>
      <c r="C94" s="1229" t="s">
        <v>1029</v>
      </c>
      <c r="D94" s="1229" t="s">
        <v>421</v>
      </c>
      <c r="E94" s="1229" t="s">
        <v>1403</v>
      </c>
      <c r="F94" s="1229" t="s">
        <v>1555</v>
      </c>
      <c r="G94" s="1223"/>
      <c r="H94" s="1223"/>
      <c r="I94" s="1223"/>
      <c r="J94" s="1223"/>
      <c r="K94" s="1223"/>
      <c r="L94" s="1223" t="s">
        <v>362</v>
      </c>
      <c r="M94" s="1223" t="s">
        <v>362</v>
      </c>
      <c r="N94" s="1223"/>
      <c r="O94" s="1223"/>
      <c r="P94" s="2251"/>
      <c r="Q94" s="1223" t="s">
        <v>1554</v>
      </c>
      <c r="R94" s="1227">
        <v>42851</v>
      </c>
      <c r="S94" s="1226" t="s">
        <v>368</v>
      </c>
      <c r="T94" s="1227">
        <v>42852</v>
      </c>
      <c r="U94" s="1227">
        <v>43582</v>
      </c>
    </row>
    <row r="95" spans="1:21" ht="45" x14ac:dyDescent="0.2">
      <c r="A95" s="2838"/>
      <c r="B95" s="1229" t="s">
        <v>228</v>
      </c>
      <c r="C95" s="1229" t="s">
        <v>1678</v>
      </c>
      <c r="D95" s="1229" t="s">
        <v>421</v>
      </c>
      <c r="E95" s="1229" t="s">
        <v>1403</v>
      </c>
      <c r="F95" s="1229" t="s">
        <v>1405</v>
      </c>
      <c r="G95" s="1223"/>
      <c r="H95" s="1223"/>
      <c r="I95" s="1223"/>
      <c r="J95" s="1223"/>
      <c r="K95" s="1223"/>
      <c r="L95" s="1223" t="s">
        <v>362</v>
      </c>
      <c r="M95" s="1223" t="s">
        <v>362</v>
      </c>
      <c r="N95" s="1223"/>
      <c r="O95" s="1223"/>
      <c r="P95" s="2251"/>
      <c r="Q95" s="1223" t="s">
        <v>1679</v>
      </c>
      <c r="R95" s="1227">
        <v>43033</v>
      </c>
      <c r="S95" s="1226" t="s">
        <v>368</v>
      </c>
      <c r="T95" s="1227">
        <v>43009</v>
      </c>
      <c r="U95" s="1227">
        <v>43738</v>
      </c>
    </row>
    <row r="96" spans="1:21" ht="30" x14ac:dyDescent="0.2">
      <c r="A96" s="2838"/>
      <c r="B96" s="1229" t="s">
        <v>228</v>
      </c>
      <c r="C96" s="1229" t="s">
        <v>1680</v>
      </c>
      <c r="D96" s="1229" t="s">
        <v>421</v>
      </c>
      <c r="E96" s="1229" t="s">
        <v>1403</v>
      </c>
      <c r="F96" s="1229" t="s">
        <v>1405</v>
      </c>
      <c r="G96" s="1223"/>
      <c r="H96" s="1223"/>
      <c r="I96" s="1223"/>
      <c r="J96" s="1223"/>
      <c r="K96" s="1223"/>
      <c r="L96" s="1223" t="s">
        <v>362</v>
      </c>
      <c r="M96" s="1223" t="s">
        <v>362</v>
      </c>
      <c r="N96" s="1223"/>
      <c r="O96" s="1223"/>
      <c r="P96" s="2251"/>
      <c r="Q96" s="1223" t="s">
        <v>1679</v>
      </c>
      <c r="R96" s="1227">
        <v>43033</v>
      </c>
      <c r="S96" s="1226" t="s">
        <v>368</v>
      </c>
      <c r="T96" s="1227">
        <v>43009</v>
      </c>
      <c r="U96" s="1227">
        <v>43738</v>
      </c>
    </row>
    <row r="97" spans="1:21" ht="64.5" customHeight="1" x14ac:dyDescent="0.2">
      <c r="A97" s="2838"/>
      <c r="B97" s="1229" t="s">
        <v>228</v>
      </c>
      <c r="C97" s="1229" t="s">
        <v>1681</v>
      </c>
      <c r="D97" s="1229" t="s">
        <v>421</v>
      </c>
      <c r="E97" s="1229" t="s">
        <v>1400</v>
      </c>
      <c r="F97" s="1229" t="s">
        <v>1405</v>
      </c>
      <c r="G97" s="1223"/>
      <c r="H97" s="1223"/>
      <c r="I97" s="1223"/>
      <c r="J97" s="1223"/>
      <c r="K97" s="1223"/>
      <c r="L97" s="1223" t="s">
        <v>362</v>
      </c>
      <c r="M97" s="1223" t="s">
        <v>362</v>
      </c>
      <c r="N97" s="1223" t="s">
        <v>362</v>
      </c>
      <c r="O97" s="1223"/>
      <c r="P97" s="2251"/>
      <c r="Q97" s="1223" t="s">
        <v>1679</v>
      </c>
      <c r="R97" s="1227">
        <v>43033</v>
      </c>
      <c r="S97" s="1226" t="s">
        <v>368</v>
      </c>
      <c r="T97" s="1227">
        <v>43009</v>
      </c>
      <c r="U97" s="1227">
        <v>44104</v>
      </c>
    </row>
    <row r="98" spans="1:21" x14ac:dyDescent="0.2">
      <c r="A98" s="2838"/>
      <c r="B98" s="2805" t="s">
        <v>230</v>
      </c>
      <c r="C98" s="2805" t="s">
        <v>3065</v>
      </c>
      <c r="D98" s="2805" t="s">
        <v>424</v>
      </c>
      <c r="E98" s="2805" t="s">
        <v>1400</v>
      </c>
      <c r="F98" s="2805" t="s">
        <v>1405</v>
      </c>
      <c r="G98" s="2805"/>
      <c r="H98" s="2805"/>
      <c r="I98" s="2805"/>
      <c r="J98" s="2805"/>
      <c r="K98" s="2805"/>
      <c r="L98" s="2797" t="s">
        <v>362</v>
      </c>
      <c r="M98" s="2797" t="s">
        <v>362</v>
      </c>
      <c r="N98" s="2797" t="s">
        <v>362</v>
      </c>
      <c r="O98" s="2817" t="s">
        <v>362</v>
      </c>
      <c r="P98" s="2803" t="s">
        <v>362</v>
      </c>
      <c r="Q98" s="1223" t="s">
        <v>1679</v>
      </c>
      <c r="R98" s="1227">
        <v>43033</v>
      </c>
      <c r="S98" s="1226" t="s">
        <v>368</v>
      </c>
      <c r="T98" s="1227">
        <v>43009</v>
      </c>
      <c r="U98" s="1227">
        <v>43373</v>
      </c>
    </row>
    <row r="99" spans="1:21" ht="31.5" customHeight="1" x14ac:dyDescent="0.2">
      <c r="A99" s="2838"/>
      <c r="B99" s="2828"/>
      <c r="C99" s="2806"/>
      <c r="D99" s="2806"/>
      <c r="E99" s="2806"/>
      <c r="F99" s="2806"/>
      <c r="G99" s="2806"/>
      <c r="H99" s="2806"/>
      <c r="I99" s="2806"/>
      <c r="J99" s="2806"/>
      <c r="K99" s="2806"/>
      <c r="L99" s="2807"/>
      <c r="M99" s="2807"/>
      <c r="N99" s="2799"/>
      <c r="O99" s="2799"/>
      <c r="P99" s="2799"/>
      <c r="Q99" s="1223" t="s">
        <v>2495</v>
      </c>
      <c r="R99" s="1227">
        <v>43629</v>
      </c>
      <c r="S99" s="1226" t="s">
        <v>397</v>
      </c>
      <c r="T99" s="1227">
        <v>43630</v>
      </c>
      <c r="U99" s="1227">
        <v>44725</v>
      </c>
    </row>
    <row r="100" spans="1:21" x14ac:dyDescent="0.2">
      <c r="A100" s="2838"/>
      <c r="B100" s="1229" t="s">
        <v>228</v>
      </c>
      <c r="C100" s="1229" t="s">
        <v>1792</v>
      </c>
      <c r="D100" s="1229" t="s">
        <v>654</v>
      </c>
      <c r="E100" s="1229" t="s">
        <v>1400</v>
      </c>
      <c r="F100" s="1229" t="s">
        <v>1405</v>
      </c>
      <c r="G100" s="1223"/>
      <c r="H100" s="1223"/>
      <c r="I100" s="1223"/>
      <c r="J100" s="1223"/>
      <c r="K100" s="1223"/>
      <c r="L100" s="1223" t="s">
        <v>362</v>
      </c>
      <c r="M100" s="1223"/>
      <c r="N100" s="1223"/>
      <c r="O100" s="1223"/>
      <c r="P100" s="2251"/>
      <c r="Q100" s="1223" t="s">
        <v>1793</v>
      </c>
      <c r="R100" s="1227">
        <v>43080</v>
      </c>
      <c r="S100" s="1226" t="s">
        <v>397</v>
      </c>
      <c r="T100" s="1227">
        <v>43081</v>
      </c>
      <c r="U100" s="1227">
        <v>43810</v>
      </c>
    </row>
    <row r="101" spans="1:21" ht="45" x14ac:dyDescent="0.2">
      <c r="A101" s="2838"/>
      <c r="B101" s="1229" t="s">
        <v>228</v>
      </c>
      <c r="C101" s="1229" t="s">
        <v>1987</v>
      </c>
      <c r="D101" s="1229" t="s">
        <v>421</v>
      </c>
      <c r="E101" s="1229" t="s">
        <v>1403</v>
      </c>
      <c r="F101" s="1229" t="s">
        <v>1405</v>
      </c>
      <c r="G101" s="1223"/>
      <c r="H101" s="1223"/>
      <c r="I101" s="1223"/>
      <c r="J101" s="1223"/>
      <c r="K101" s="1223"/>
      <c r="L101" s="1223"/>
      <c r="M101" s="1223" t="s">
        <v>362</v>
      </c>
      <c r="N101" s="1223"/>
      <c r="O101" s="1223"/>
      <c r="P101" s="2251"/>
      <c r="Q101" s="1223" t="s">
        <v>1988</v>
      </c>
      <c r="R101" s="1227" t="s">
        <v>1989</v>
      </c>
      <c r="S101" s="1226" t="s">
        <v>368</v>
      </c>
      <c r="T101" s="1227">
        <v>43147</v>
      </c>
      <c r="U101" s="1227">
        <v>43511</v>
      </c>
    </row>
    <row r="102" spans="1:21" x14ac:dyDescent="0.2">
      <c r="A102" s="2838"/>
      <c r="B102" s="1229" t="s">
        <v>228</v>
      </c>
      <c r="C102" s="1229" t="s">
        <v>1990</v>
      </c>
      <c r="D102" s="1229" t="s">
        <v>654</v>
      </c>
      <c r="E102" s="1229" t="s">
        <v>1403</v>
      </c>
      <c r="F102" s="1229" t="s">
        <v>1405</v>
      </c>
      <c r="G102" s="1223"/>
      <c r="H102" s="1223"/>
      <c r="I102" s="1223"/>
      <c r="J102" s="1223"/>
      <c r="K102" s="1223"/>
      <c r="L102" s="1223"/>
      <c r="M102" s="1223" t="s">
        <v>362</v>
      </c>
      <c r="N102" s="1223" t="s">
        <v>362</v>
      </c>
      <c r="O102" s="1223"/>
      <c r="P102" s="2251"/>
      <c r="Q102" s="1223" t="s">
        <v>1991</v>
      </c>
      <c r="R102" s="1227">
        <v>43216</v>
      </c>
      <c r="S102" s="1226" t="s">
        <v>368</v>
      </c>
      <c r="T102" s="1227">
        <v>43221</v>
      </c>
      <c r="U102" s="1227">
        <v>43862</v>
      </c>
    </row>
    <row r="103" spans="1:21" ht="30" x14ac:dyDescent="0.2">
      <c r="A103" s="2838"/>
      <c r="B103" s="1229" t="s">
        <v>230</v>
      </c>
      <c r="C103" s="1229" t="s">
        <v>1992</v>
      </c>
      <c r="D103" s="1229" t="s">
        <v>918</v>
      </c>
      <c r="E103" s="1229" t="s">
        <v>1400</v>
      </c>
      <c r="F103" s="1229" t="s">
        <v>1405</v>
      </c>
      <c r="G103" s="1223"/>
      <c r="H103" s="1223"/>
      <c r="I103" s="1223"/>
      <c r="J103" s="1223"/>
      <c r="K103" s="1223"/>
      <c r="L103" s="1223"/>
      <c r="M103" s="1223" t="s">
        <v>362</v>
      </c>
      <c r="N103" s="1223" t="s">
        <v>362</v>
      </c>
      <c r="O103" s="1223" t="s">
        <v>362</v>
      </c>
      <c r="P103" s="2251"/>
      <c r="Q103" s="1223" t="s">
        <v>1993</v>
      </c>
      <c r="R103" s="1227">
        <v>43216</v>
      </c>
      <c r="S103" s="1226" t="s">
        <v>368</v>
      </c>
      <c r="T103" s="1227">
        <v>43221</v>
      </c>
      <c r="U103" s="1227">
        <v>44228</v>
      </c>
    </row>
    <row r="104" spans="1:21" ht="30" x14ac:dyDescent="0.2">
      <c r="A104" s="2838"/>
      <c r="B104" s="1229" t="s">
        <v>229</v>
      </c>
      <c r="C104" s="1229" t="s">
        <v>1994</v>
      </c>
      <c r="D104" s="1229" t="s">
        <v>1560</v>
      </c>
      <c r="E104" s="1229" t="s">
        <v>1400</v>
      </c>
      <c r="F104" s="1229" t="s">
        <v>1405</v>
      </c>
      <c r="G104" s="1223"/>
      <c r="H104" s="1223"/>
      <c r="I104" s="1223"/>
      <c r="J104" s="1223"/>
      <c r="K104" s="1223"/>
      <c r="L104" s="1223"/>
      <c r="M104" s="1223" t="s">
        <v>362</v>
      </c>
      <c r="N104" s="1223" t="s">
        <v>362</v>
      </c>
      <c r="O104" s="1223"/>
      <c r="P104" s="2251"/>
      <c r="Q104" s="1223" t="s">
        <v>1995</v>
      </c>
      <c r="R104" s="1227">
        <v>43262</v>
      </c>
      <c r="S104" s="1226" t="s">
        <v>368</v>
      </c>
      <c r="T104" s="1227">
        <v>43263</v>
      </c>
      <c r="U104" s="1227">
        <v>43993</v>
      </c>
    </row>
    <row r="105" spans="1:21" x14ac:dyDescent="0.2">
      <c r="A105" s="2838"/>
      <c r="B105" s="747" t="s">
        <v>228</v>
      </c>
      <c r="C105" s="747" t="s">
        <v>1996</v>
      </c>
      <c r="D105" s="1191" t="s">
        <v>407</v>
      </c>
      <c r="E105" s="747" t="s">
        <v>1400</v>
      </c>
      <c r="F105" s="747" t="s">
        <v>1405</v>
      </c>
      <c r="G105" s="1222"/>
      <c r="H105" s="1222"/>
      <c r="I105" s="1222"/>
      <c r="J105" s="1222"/>
      <c r="K105" s="1222"/>
      <c r="L105" s="1222"/>
      <c r="M105" s="1222" t="s">
        <v>362</v>
      </c>
      <c r="N105" s="1222" t="s">
        <v>362</v>
      </c>
      <c r="O105" s="1220" t="s">
        <v>362</v>
      </c>
      <c r="P105" s="2222"/>
      <c r="Q105" s="1222" t="s">
        <v>1997</v>
      </c>
      <c r="R105" s="748">
        <v>43304</v>
      </c>
      <c r="S105" s="749" t="s">
        <v>368</v>
      </c>
      <c r="T105" s="748">
        <v>43344</v>
      </c>
      <c r="U105" s="748">
        <v>44440</v>
      </c>
    </row>
    <row r="106" spans="1:21" ht="30" x14ac:dyDescent="0.2">
      <c r="A106" s="2838"/>
      <c r="B106" s="1229" t="s">
        <v>228</v>
      </c>
      <c r="C106" s="1229" t="s">
        <v>2492</v>
      </c>
      <c r="D106" s="1333" t="s">
        <v>386</v>
      </c>
      <c r="E106" s="1229" t="s">
        <v>1400</v>
      </c>
      <c r="F106" s="1229" t="s">
        <v>1405</v>
      </c>
      <c r="G106" s="1223"/>
      <c r="H106" s="1223"/>
      <c r="I106" s="1223"/>
      <c r="J106" s="1223"/>
      <c r="K106" s="1223"/>
      <c r="L106" s="1223"/>
      <c r="M106" s="1223"/>
      <c r="N106" s="1223" t="s">
        <v>362</v>
      </c>
      <c r="O106" s="1223" t="s">
        <v>362</v>
      </c>
      <c r="P106" s="2251" t="s">
        <v>362</v>
      </c>
      <c r="Q106" s="1223" t="s">
        <v>2493</v>
      </c>
      <c r="R106" s="1227">
        <v>43629</v>
      </c>
      <c r="S106" s="1226" t="s">
        <v>368</v>
      </c>
      <c r="T106" s="1227">
        <v>43647</v>
      </c>
      <c r="U106" s="1227">
        <v>44743</v>
      </c>
    </row>
    <row r="107" spans="1:21" ht="78.75" customHeight="1" x14ac:dyDescent="0.2">
      <c r="A107" s="2838"/>
      <c r="B107" s="1229" t="s">
        <v>228</v>
      </c>
      <c r="C107" s="1229" t="s">
        <v>3066</v>
      </c>
      <c r="D107" s="1333" t="s">
        <v>654</v>
      </c>
      <c r="E107" s="1229" t="s">
        <v>1400</v>
      </c>
      <c r="F107" s="1229" t="s">
        <v>1405</v>
      </c>
      <c r="G107" s="1223"/>
      <c r="H107" s="1223"/>
      <c r="I107" s="1223"/>
      <c r="J107" s="1223"/>
      <c r="K107" s="1223"/>
      <c r="L107" s="1223"/>
      <c r="M107" s="1223"/>
      <c r="N107" s="1223" t="s">
        <v>362</v>
      </c>
      <c r="O107" s="1223" t="s">
        <v>362</v>
      </c>
      <c r="P107" s="2251" t="s">
        <v>362</v>
      </c>
      <c r="Q107" s="1223" t="s">
        <v>2493</v>
      </c>
      <c r="R107" s="1227">
        <v>43629</v>
      </c>
      <c r="S107" s="1226" t="s">
        <v>368</v>
      </c>
      <c r="T107" s="1227">
        <v>43630</v>
      </c>
      <c r="U107" s="1227">
        <v>44725</v>
      </c>
    </row>
    <row r="108" spans="1:21" ht="30" x14ac:dyDescent="0.2">
      <c r="A108" s="2838"/>
      <c r="B108" s="1229" t="s">
        <v>228</v>
      </c>
      <c r="C108" s="1229" t="s">
        <v>2494</v>
      </c>
      <c r="D108" s="1333" t="s">
        <v>407</v>
      </c>
      <c r="E108" s="1229" t="s">
        <v>1400</v>
      </c>
      <c r="F108" s="1229" t="s">
        <v>1405</v>
      </c>
      <c r="G108" s="1223"/>
      <c r="H108" s="1223"/>
      <c r="I108" s="1223"/>
      <c r="J108" s="1223"/>
      <c r="K108" s="1223"/>
      <c r="L108" s="1223"/>
      <c r="M108" s="1223"/>
      <c r="N108" s="1223" t="s">
        <v>362</v>
      </c>
      <c r="O108" s="1223" t="s">
        <v>362</v>
      </c>
      <c r="P108" s="2251" t="s">
        <v>362</v>
      </c>
      <c r="Q108" s="1223" t="s">
        <v>2493</v>
      </c>
      <c r="R108" s="1227">
        <v>43629</v>
      </c>
      <c r="S108" s="1226" t="s">
        <v>368</v>
      </c>
      <c r="T108" s="1227">
        <v>43630</v>
      </c>
      <c r="U108" s="1227">
        <v>44725</v>
      </c>
    </row>
    <row r="109" spans="1:21" ht="29.25" customHeight="1" x14ac:dyDescent="0.2">
      <c r="A109" s="2838"/>
      <c r="B109" s="2808" t="s">
        <v>228</v>
      </c>
      <c r="C109" s="2808" t="s">
        <v>2497</v>
      </c>
      <c r="D109" s="2834" t="s">
        <v>394</v>
      </c>
      <c r="E109" s="2808" t="s">
        <v>1400</v>
      </c>
      <c r="F109" s="2808" t="s">
        <v>1405</v>
      </c>
      <c r="G109" s="2808"/>
      <c r="H109" s="2808"/>
      <c r="I109" s="2808"/>
      <c r="J109" s="2808"/>
      <c r="K109" s="2808"/>
      <c r="L109" s="2808"/>
      <c r="M109" s="2808"/>
      <c r="N109" s="2803" t="s">
        <v>362</v>
      </c>
      <c r="O109" s="2803" t="s">
        <v>362</v>
      </c>
      <c r="P109" s="2803"/>
      <c r="Q109" s="1223" t="s">
        <v>2498</v>
      </c>
      <c r="R109" s="1227">
        <v>43669</v>
      </c>
      <c r="S109" s="1226" t="s">
        <v>368</v>
      </c>
      <c r="T109" s="1227">
        <v>43678</v>
      </c>
      <c r="U109" s="1227">
        <v>44409</v>
      </c>
    </row>
    <row r="110" spans="1:21" ht="34.5" customHeight="1" x14ac:dyDescent="0.2">
      <c r="A110" s="2838"/>
      <c r="B110" s="2831"/>
      <c r="C110" s="2813"/>
      <c r="D110" s="2813"/>
      <c r="E110" s="2813"/>
      <c r="F110" s="2813"/>
      <c r="G110" s="2813"/>
      <c r="H110" s="2813"/>
      <c r="I110" s="2813"/>
      <c r="J110" s="2813"/>
      <c r="K110" s="2813"/>
      <c r="L110" s="2813"/>
      <c r="M110" s="2813"/>
      <c r="N110" s="2804"/>
      <c r="O110" s="2804"/>
      <c r="P110" s="2799"/>
      <c r="Q110" s="2160" t="s">
        <v>3961</v>
      </c>
      <c r="R110" s="2161">
        <v>44470</v>
      </c>
      <c r="S110" s="2162" t="s">
        <v>374</v>
      </c>
      <c r="T110" s="2161"/>
      <c r="U110" s="2161"/>
    </row>
    <row r="111" spans="1:21" ht="30" x14ac:dyDescent="0.2">
      <c r="A111" s="2838"/>
      <c r="B111" s="2136" t="s">
        <v>230</v>
      </c>
      <c r="C111" s="2136" t="s">
        <v>2788</v>
      </c>
      <c r="D111" s="1333" t="s">
        <v>445</v>
      </c>
      <c r="E111" s="2136" t="s">
        <v>1403</v>
      </c>
      <c r="F111" s="2136" t="s">
        <v>1405</v>
      </c>
      <c r="G111" s="2133"/>
      <c r="H111" s="2133"/>
      <c r="I111" s="2133"/>
      <c r="J111" s="2133"/>
      <c r="K111" s="2133"/>
      <c r="L111" s="2133"/>
      <c r="M111" s="2133"/>
      <c r="N111" s="2133"/>
      <c r="O111" s="2133" t="s">
        <v>362</v>
      </c>
      <c r="P111" s="2251" t="s">
        <v>362</v>
      </c>
      <c r="Q111" s="2133" t="s">
        <v>2789</v>
      </c>
      <c r="R111" s="2135">
        <v>43859</v>
      </c>
      <c r="S111" s="2134" t="s">
        <v>368</v>
      </c>
      <c r="T111" s="2135">
        <v>43862</v>
      </c>
      <c r="U111" s="2135">
        <v>44956</v>
      </c>
    </row>
    <row r="112" spans="1:21" x14ac:dyDescent="0.2">
      <c r="A112" s="2838"/>
      <c r="B112" s="2808" t="s">
        <v>228</v>
      </c>
      <c r="C112" s="2808" t="s">
        <v>2790</v>
      </c>
      <c r="D112" s="2834" t="s">
        <v>2791</v>
      </c>
      <c r="E112" s="2808" t="s">
        <v>1403</v>
      </c>
      <c r="F112" s="2808" t="s">
        <v>1405</v>
      </c>
      <c r="G112" s="2808"/>
      <c r="H112" s="2808"/>
      <c r="I112" s="2808"/>
      <c r="J112" s="2808"/>
      <c r="K112" s="2808"/>
      <c r="L112" s="2808"/>
      <c r="M112" s="2808"/>
      <c r="N112" s="2808"/>
      <c r="O112" s="2803" t="s">
        <v>362</v>
      </c>
      <c r="P112" s="2803" t="s">
        <v>362</v>
      </c>
      <c r="Q112" s="2133" t="s">
        <v>2792</v>
      </c>
      <c r="R112" s="2135">
        <v>43909</v>
      </c>
      <c r="S112" s="2134" t="s">
        <v>368</v>
      </c>
      <c r="T112" s="2135">
        <v>43922</v>
      </c>
      <c r="U112" s="2135">
        <v>44286</v>
      </c>
    </row>
    <row r="113" spans="1:21" ht="30" x14ac:dyDescent="0.2">
      <c r="A113" s="2838"/>
      <c r="B113" s="2831"/>
      <c r="C113" s="2809"/>
      <c r="D113" s="2809"/>
      <c r="E113" s="2809"/>
      <c r="F113" s="2809"/>
      <c r="G113" s="2809"/>
      <c r="H113" s="2809"/>
      <c r="I113" s="2809"/>
      <c r="J113" s="2809"/>
      <c r="K113" s="2809"/>
      <c r="L113" s="2809"/>
      <c r="M113" s="2809"/>
      <c r="N113" s="2809"/>
      <c r="O113" s="2804"/>
      <c r="P113" s="2799"/>
      <c r="Q113" s="2160" t="s">
        <v>3944</v>
      </c>
      <c r="R113" s="2161">
        <v>44302</v>
      </c>
      <c r="S113" s="2162" t="s">
        <v>397</v>
      </c>
      <c r="T113" s="2161">
        <v>44287</v>
      </c>
      <c r="U113" s="2161" t="s">
        <v>3945</v>
      </c>
    </row>
    <row r="114" spans="1:21" ht="60" x14ac:dyDescent="0.2">
      <c r="A114" s="2838"/>
      <c r="B114" s="2136" t="s">
        <v>228</v>
      </c>
      <c r="C114" s="2136" t="s">
        <v>2823</v>
      </c>
      <c r="D114" s="1333" t="s">
        <v>2791</v>
      </c>
      <c r="E114" s="2136" t="s">
        <v>1403</v>
      </c>
      <c r="F114" s="2136" t="s">
        <v>1405</v>
      </c>
      <c r="G114" s="2133"/>
      <c r="H114" s="2133"/>
      <c r="I114" s="2133"/>
      <c r="J114" s="2133"/>
      <c r="K114" s="2133"/>
      <c r="L114" s="2133"/>
      <c r="M114" s="2133"/>
      <c r="N114" s="2133"/>
      <c r="O114" s="2133" t="s">
        <v>362</v>
      </c>
      <c r="P114" s="2251"/>
      <c r="Q114" s="2133" t="s">
        <v>2824</v>
      </c>
      <c r="R114" s="2135">
        <v>44106</v>
      </c>
      <c r="S114" s="2134" t="s">
        <v>368</v>
      </c>
      <c r="T114" s="2135">
        <v>44075</v>
      </c>
      <c r="U114" s="2135">
        <v>44499</v>
      </c>
    </row>
    <row r="115" spans="1:21" ht="30" x14ac:dyDescent="0.2">
      <c r="A115" s="2838"/>
      <c r="B115" s="2136" t="s">
        <v>228</v>
      </c>
      <c r="C115" s="2136" t="s">
        <v>2825</v>
      </c>
      <c r="D115" s="1333" t="s">
        <v>654</v>
      </c>
      <c r="E115" s="2136" t="s">
        <v>1403</v>
      </c>
      <c r="F115" s="2136" t="s">
        <v>1405</v>
      </c>
      <c r="G115" s="2133"/>
      <c r="H115" s="2133"/>
      <c r="I115" s="2133"/>
      <c r="J115" s="2133"/>
      <c r="K115" s="2133"/>
      <c r="L115" s="2133"/>
      <c r="M115" s="2133"/>
      <c r="N115" s="2133"/>
      <c r="O115" s="2133" t="s">
        <v>362</v>
      </c>
      <c r="P115" s="2251"/>
      <c r="Q115" s="2133" t="s">
        <v>2824</v>
      </c>
      <c r="R115" s="2135">
        <v>44106</v>
      </c>
      <c r="S115" s="2134" t="s">
        <v>368</v>
      </c>
      <c r="T115" s="2135">
        <v>44075</v>
      </c>
      <c r="U115" s="2135">
        <v>44499</v>
      </c>
    </row>
    <row r="116" spans="1:21" ht="30" x14ac:dyDescent="0.2">
      <c r="A116" s="2838"/>
      <c r="B116" s="2136" t="s">
        <v>228</v>
      </c>
      <c r="C116" s="2136" t="s">
        <v>2826</v>
      </c>
      <c r="D116" s="1333" t="s">
        <v>654</v>
      </c>
      <c r="E116" s="2136" t="s">
        <v>1403</v>
      </c>
      <c r="F116" s="2136" t="s">
        <v>1405</v>
      </c>
      <c r="G116" s="2133"/>
      <c r="H116" s="2133"/>
      <c r="I116" s="2133"/>
      <c r="J116" s="2133"/>
      <c r="K116" s="2133"/>
      <c r="L116" s="2133"/>
      <c r="M116" s="2133"/>
      <c r="N116" s="2133"/>
      <c r="O116" s="2133" t="s">
        <v>362</v>
      </c>
      <c r="P116" s="2251" t="s">
        <v>362</v>
      </c>
      <c r="Q116" s="2133" t="s">
        <v>2824</v>
      </c>
      <c r="R116" s="2135">
        <v>44106</v>
      </c>
      <c r="S116" s="2134" t="s">
        <v>368</v>
      </c>
      <c r="T116" s="2135">
        <v>44075</v>
      </c>
      <c r="U116" s="2135">
        <v>45229</v>
      </c>
    </row>
    <row r="117" spans="1:21" ht="30" x14ac:dyDescent="0.2">
      <c r="A117" s="2838"/>
      <c r="B117" s="2136" t="s">
        <v>228</v>
      </c>
      <c r="C117" s="2136" t="s">
        <v>2831</v>
      </c>
      <c r="D117" s="1333" t="s">
        <v>614</v>
      </c>
      <c r="E117" s="2136" t="s">
        <v>1400</v>
      </c>
      <c r="F117" s="2136" t="s">
        <v>1405</v>
      </c>
      <c r="G117" s="2133"/>
      <c r="H117" s="2133"/>
      <c r="I117" s="2133"/>
      <c r="J117" s="2133"/>
      <c r="K117" s="2133"/>
      <c r="L117" s="2133"/>
      <c r="M117" s="2133"/>
      <c r="N117" s="2133"/>
      <c r="O117" s="2133" t="s">
        <v>362</v>
      </c>
      <c r="P117" s="2251" t="s">
        <v>362</v>
      </c>
      <c r="Q117" s="2133" t="s">
        <v>2832</v>
      </c>
      <c r="R117" s="2135">
        <v>44112</v>
      </c>
      <c r="S117" s="2134" t="s">
        <v>368</v>
      </c>
      <c r="T117" s="2135">
        <v>44113</v>
      </c>
      <c r="U117" s="2135">
        <v>44842</v>
      </c>
    </row>
    <row r="118" spans="1:21" ht="60" x14ac:dyDescent="0.2">
      <c r="A118" s="2838"/>
      <c r="B118" s="2136" t="s">
        <v>230</v>
      </c>
      <c r="C118" s="2136" t="s">
        <v>2838</v>
      </c>
      <c r="D118" s="1333" t="s">
        <v>424</v>
      </c>
      <c r="E118" s="2136" t="s">
        <v>1400</v>
      </c>
      <c r="F118" s="2136" t="s">
        <v>1405</v>
      </c>
      <c r="G118" s="2133"/>
      <c r="H118" s="2133"/>
      <c r="I118" s="2133"/>
      <c r="J118" s="2133"/>
      <c r="K118" s="2133"/>
      <c r="L118" s="2133"/>
      <c r="M118" s="2133"/>
      <c r="N118" s="2133"/>
      <c r="O118" s="2133" t="s">
        <v>362</v>
      </c>
      <c r="P118" s="2251"/>
      <c r="Q118" s="2133" t="s">
        <v>2839</v>
      </c>
      <c r="R118" s="2135">
        <v>44182</v>
      </c>
      <c r="S118" s="2134" t="s">
        <v>368</v>
      </c>
      <c r="T118" s="2135">
        <v>44197</v>
      </c>
      <c r="U118" s="2135">
        <v>45291</v>
      </c>
    </row>
    <row r="119" spans="1:21" ht="45" x14ac:dyDescent="0.2">
      <c r="A119" s="2838"/>
      <c r="B119" s="2158" t="s">
        <v>228</v>
      </c>
      <c r="C119" s="2158" t="s">
        <v>3950</v>
      </c>
      <c r="D119" s="2159" t="s">
        <v>3951</v>
      </c>
      <c r="E119" s="2158" t="s">
        <v>1400</v>
      </c>
      <c r="F119" s="2158" t="s">
        <v>1405</v>
      </c>
      <c r="G119" s="2160"/>
      <c r="H119" s="2160"/>
      <c r="I119" s="2160"/>
      <c r="J119" s="2160"/>
      <c r="K119" s="2160"/>
      <c r="L119" s="2160"/>
      <c r="M119" s="2160"/>
      <c r="N119" s="2160"/>
      <c r="O119" s="2160"/>
      <c r="P119" s="2160" t="s">
        <v>362</v>
      </c>
      <c r="Q119" s="2160" t="s">
        <v>3952</v>
      </c>
      <c r="R119" s="2161">
        <v>45439</v>
      </c>
      <c r="S119" s="2162" t="s">
        <v>368</v>
      </c>
      <c r="T119" s="2161">
        <v>44346</v>
      </c>
      <c r="U119" s="2161">
        <v>45441</v>
      </c>
    </row>
    <row r="120" spans="1:21" ht="30" x14ac:dyDescent="0.2">
      <c r="A120" s="2838"/>
      <c r="B120" s="2158" t="s">
        <v>228</v>
      </c>
      <c r="C120" s="2158" t="s">
        <v>3958</v>
      </c>
      <c r="D120" s="2159" t="s">
        <v>407</v>
      </c>
      <c r="E120" s="2158" t="s">
        <v>1400</v>
      </c>
      <c r="F120" s="2158" t="s">
        <v>1405</v>
      </c>
      <c r="G120" s="2160"/>
      <c r="H120" s="2160"/>
      <c r="I120" s="2160"/>
      <c r="J120" s="2160"/>
      <c r="K120" s="2160"/>
      <c r="L120" s="2160"/>
      <c r="M120" s="2160"/>
      <c r="N120" s="2160"/>
      <c r="O120" s="2160"/>
      <c r="P120" s="2160" t="s">
        <v>362</v>
      </c>
      <c r="Q120" s="2160" t="s">
        <v>3959</v>
      </c>
      <c r="R120" s="2161">
        <v>44363</v>
      </c>
      <c r="S120" s="2162" t="s">
        <v>368</v>
      </c>
      <c r="T120" s="2161">
        <v>44364</v>
      </c>
      <c r="U120" s="2161">
        <v>44728</v>
      </c>
    </row>
    <row r="121" spans="1:21" ht="45" x14ac:dyDescent="0.2">
      <c r="A121" s="2838"/>
      <c r="B121" s="2158" t="s">
        <v>228</v>
      </c>
      <c r="C121" s="2158" t="s">
        <v>3960</v>
      </c>
      <c r="D121" s="2159" t="s">
        <v>654</v>
      </c>
      <c r="E121" s="2158" t="s">
        <v>1403</v>
      </c>
      <c r="F121" s="2158" t="s">
        <v>1405</v>
      </c>
      <c r="G121" s="2160"/>
      <c r="H121" s="2160"/>
      <c r="I121" s="2160"/>
      <c r="J121" s="2160"/>
      <c r="K121" s="2160"/>
      <c r="L121" s="2160"/>
      <c r="M121" s="2160"/>
      <c r="N121" s="2160"/>
      <c r="O121" s="2160"/>
      <c r="P121" s="2160" t="s">
        <v>362</v>
      </c>
      <c r="Q121" s="2160" t="s">
        <v>3959</v>
      </c>
      <c r="R121" s="2161">
        <v>44363</v>
      </c>
      <c r="S121" s="2162" t="s">
        <v>368</v>
      </c>
      <c r="T121" s="2161">
        <v>44364</v>
      </c>
      <c r="U121" s="2161">
        <v>44728</v>
      </c>
    </row>
    <row r="122" spans="1:21" ht="30" x14ac:dyDescent="0.2">
      <c r="A122" s="2838"/>
      <c r="B122" s="2158" t="s">
        <v>230</v>
      </c>
      <c r="C122" s="2158" t="s">
        <v>3962</v>
      </c>
      <c r="D122" s="2159" t="s">
        <v>918</v>
      </c>
      <c r="E122" s="2158" t="s">
        <v>1400</v>
      </c>
      <c r="F122" s="2158" t="s">
        <v>1405</v>
      </c>
      <c r="G122" s="2160"/>
      <c r="H122" s="2160"/>
      <c r="I122" s="2160"/>
      <c r="J122" s="2160"/>
      <c r="K122" s="2160"/>
      <c r="L122" s="2160"/>
      <c r="M122" s="2160"/>
      <c r="N122" s="2160"/>
      <c r="O122" s="2160"/>
      <c r="P122" s="2160" t="s">
        <v>362</v>
      </c>
      <c r="Q122" s="2160" t="s">
        <v>3963</v>
      </c>
      <c r="R122" s="2161">
        <v>44470</v>
      </c>
      <c r="S122" s="2162" t="s">
        <v>368</v>
      </c>
      <c r="T122" s="2161">
        <v>44471</v>
      </c>
      <c r="U122" s="2161">
        <v>45565</v>
      </c>
    </row>
    <row r="123" spans="1:21" ht="30" x14ac:dyDescent="0.2">
      <c r="A123" s="2838"/>
      <c r="B123" s="2158" t="s">
        <v>230</v>
      </c>
      <c r="C123" s="2158" t="s">
        <v>3964</v>
      </c>
      <c r="D123" s="2159" t="s">
        <v>551</v>
      </c>
      <c r="E123" s="2158" t="s">
        <v>1403</v>
      </c>
      <c r="F123" s="2158" t="s">
        <v>1405</v>
      </c>
      <c r="G123" s="2160"/>
      <c r="H123" s="2160"/>
      <c r="I123" s="2160"/>
      <c r="J123" s="2160"/>
      <c r="K123" s="2160"/>
      <c r="L123" s="2160"/>
      <c r="M123" s="2160"/>
      <c r="N123" s="2160"/>
      <c r="O123" s="2160"/>
      <c r="P123" s="2160" t="s">
        <v>362</v>
      </c>
      <c r="Q123" s="2160" t="s">
        <v>3963</v>
      </c>
      <c r="R123" s="2161">
        <v>44470</v>
      </c>
      <c r="S123" s="2162" t="s">
        <v>368</v>
      </c>
      <c r="T123" s="2161">
        <v>44471</v>
      </c>
      <c r="U123" s="2161">
        <v>44834</v>
      </c>
    </row>
    <row r="124" spans="1:21" ht="30" x14ac:dyDescent="0.2">
      <c r="A124" s="2838"/>
      <c r="B124" s="2158" t="s">
        <v>228</v>
      </c>
      <c r="C124" s="2158" t="s">
        <v>3965</v>
      </c>
      <c r="D124" s="2159" t="s">
        <v>2042</v>
      </c>
      <c r="E124" s="2158" t="s">
        <v>1400</v>
      </c>
      <c r="F124" s="2158" t="s">
        <v>1405</v>
      </c>
      <c r="G124" s="2160"/>
      <c r="H124" s="2160"/>
      <c r="I124" s="2160"/>
      <c r="J124" s="2160"/>
      <c r="K124" s="2160"/>
      <c r="L124" s="2160"/>
      <c r="M124" s="2160"/>
      <c r="N124" s="2160"/>
      <c r="O124" s="2160"/>
      <c r="P124" s="2160" t="s">
        <v>362</v>
      </c>
      <c r="Q124" s="2160" t="s">
        <v>3966</v>
      </c>
      <c r="R124" s="2161">
        <v>44470</v>
      </c>
      <c r="S124" s="2162" t="s">
        <v>397</v>
      </c>
      <c r="T124" s="2161">
        <v>44471</v>
      </c>
      <c r="U124" s="2161">
        <v>45199</v>
      </c>
    </row>
    <row r="125" spans="1:21" ht="43.15" customHeight="1" x14ac:dyDescent="0.2">
      <c r="A125" s="2838"/>
      <c r="B125" s="2158" t="s">
        <v>228</v>
      </c>
      <c r="C125" s="2158" t="s">
        <v>3982</v>
      </c>
      <c r="D125" s="2189" t="s">
        <v>421</v>
      </c>
      <c r="E125" s="2190" t="s">
        <v>1400</v>
      </c>
      <c r="F125" s="2190" t="s">
        <v>1405</v>
      </c>
      <c r="G125" s="2160"/>
      <c r="H125" s="2160"/>
      <c r="I125" s="2160"/>
      <c r="J125" s="2160"/>
      <c r="K125" s="2160"/>
      <c r="L125" s="2160"/>
      <c r="M125" s="2160"/>
      <c r="N125" s="2160"/>
      <c r="O125" s="2160"/>
      <c r="P125" s="2160" t="s">
        <v>362</v>
      </c>
      <c r="Q125" s="2188" t="s">
        <v>3981</v>
      </c>
      <c r="R125" s="2161">
        <v>44546</v>
      </c>
      <c r="S125" s="2158" t="s">
        <v>368</v>
      </c>
      <c r="T125" s="2161">
        <v>44547</v>
      </c>
      <c r="U125" s="2161">
        <v>45642</v>
      </c>
    </row>
    <row r="126" spans="1:21" ht="14.25" customHeight="1" x14ac:dyDescent="0.2">
      <c r="A126" s="610"/>
      <c r="B126" s="612"/>
      <c r="C126" s="611"/>
      <c r="D126" s="612"/>
      <c r="E126" s="612"/>
      <c r="F126" s="612"/>
      <c r="G126" s="265">
        <f>COUNTA(G56:G90)</f>
        <v>0</v>
      </c>
      <c r="H126" s="265">
        <f>COUNTA(H56:H90)</f>
        <v>0</v>
      </c>
      <c r="I126" s="265">
        <f>COUNTA(I56:I90)</f>
        <v>16</v>
      </c>
      <c r="J126" s="265">
        <f>COUNTA(J56:J90)</f>
        <v>26</v>
      </c>
      <c r="K126" s="265">
        <f>COUNTA(K56:K90)</f>
        <v>18</v>
      </c>
      <c r="L126" s="265">
        <f>COUNTA(L56:L100)</f>
        <v>22</v>
      </c>
      <c r="M126" s="265">
        <f>COUNTA(M56:M105)</f>
        <v>18</v>
      </c>
      <c r="N126" s="265">
        <f>COUNTA(N56:N109)</f>
        <v>14</v>
      </c>
      <c r="O126" s="265">
        <f>COUNTA(O56:O118)</f>
        <v>14</v>
      </c>
      <c r="P126" s="265">
        <f>COUNTA(P56:P125)</f>
        <v>15</v>
      </c>
      <c r="Q126" s="610"/>
      <c r="R126" s="610"/>
      <c r="S126" s="612"/>
      <c r="T126" s="610"/>
      <c r="U126" s="610"/>
    </row>
    <row r="127" spans="1:21" ht="15" customHeight="1" x14ac:dyDescent="0.2">
      <c r="A127" s="2838" t="s">
        <v>2773</v>
      </c>
      <c r="B127" s="1229" t="s">
        <v>2</v>
      </c>
      <c r="C127" s="1229" t="s">
        <v>503</v>
      </c>
      <c r="D127" s="1229" t="s">
        <v>1091</v>
      </c>
      <c r="E127" s="1229"/>
      <c r="F127" s="1229"/>
      <c r="G127" s="1223"/>
      <c r="H127" s="1223" t="s">
        <v>362</v>
      </c>
      <c r="I127" s="1223" t="s">
        <v>362</v>
      </c>
      <c r="J127" s="1223" t="s">
        <v>362</v>
      </c>
      <c r="K127" s="1223"/>
      <c r="L127" s="1223"/>
      <c r="M127" s="1223"/>
      <c r="N127" s="1223"/>
      <c r="O127" s="1223"/>
      <c r="P127" s="2251"/>
      <c r="Q127" s="1223">
        <v>15.04</v>
      </c>
      <c r="R127" s="1227">
        <v>41577</v>
      </c>
      <c r="S127" s="1226" t="s">
        <v>368</v>
      </c>
      <c r="T127" s="1227">
        <f>R127</f>
        <v>41577</v>
      </c>
      <c r="U127" s="1227">
        <v>42369</v>
      </c>
    </row>
    <row r="128" spans="1:21" ht="15.6" customHeight="1" x14ac:dyDescent="0.2">
      <c r="A128" s="2838"/>
      <c r="B128" s="1229" t="s">
        <v>2</v>
      </c>
      <c r="C128" s="1229" t="s">
        <v>522</v>
      </c>
      <c r="D128" s="1229" t="s">
        <v>1092</v>
      </c>
      <c r="E128" s="1229"/>
      <c r="F128" s="1229"/>
      <c r="G128" s="1223"/>
      <c r="H128" s="1223" t="s">
        <v>362</v>
      </c>
      <c r="I128" s="1223" t="s">
        <v>362</v>
      </c>
      <c r="J128" s="1223" t="s">
        <v>362</v>
      </c>
      <c r="K128" s="1223"/>
      <c r="L128" s="1223"/>
      <c r="M128" s="1223"/>
      <c r="N128" s="1223"/>
      <c r="O128" s="1223"/>
      <c r="P128" s="2251"/>
      <c r="Q128" s="1223">
        <v>16.09</v>
      </c>
      <c r="R128" s="1227">
        <v>41586</v>
      </c>
      <c r="S128" s="1226" t="s">
        <v>368</v>
      </c>
      <c r="T128" s="1227">
        <f>R128</f>
        <v>41586</v>
      </c>
      <c r="U128" s="1227">
        <v>42374</v>
      </c>
    </row>
    <row r="129" spans="1:21" ht="45" customHeight="1" x14ac:dyDescent="0.2">
      <c r="A129" s="2838"/>
      <c r="B129" s="2801" t="s">
        <v>2</v>
      </c>
      <c r="C129" s="2801" t="s">
        <v>523</v>
      </c>
      <c r="D129" s="2801" t="s">
        <v>577</v>
      </c>
      <c r="E129" s="2801" t="s">
        <v>1403</v>
      </c>
      <c r="F129" s="2801" t="s">
        <v>1404</v>
      </c>
      <c r="G129" s="2800"/>
      <c r="H129" s="2800" t="s">
        <v>362</v>
      </c>
      <c r="I129" s="2800" t="s">
        <v>362</v>
      </c>
      <c r="J129" s="2800" t="s">
        <v>362</v>
      </c>
      <c r="K129" s="2800"/>
      <c r="L129" s="2800"/>
      <c r="M129" s="2797"/>
      <c r="N129" s="1222"/>
      <c r="O129" s="2817"/>
      <c r="P129" s="2222"/>
      <c r="Q129" s="1223" t="s">
        <v>504</v>
      </c>
      <c r="R129" s="1227">
        <v>41586</v>
      </c>
      <c r="S129" s="1226" t="s">
        <v>368</v>
      </c>
      <c r="T129" s="1227">
        <f>R129</f>
        <v>41586</v>
      </c>
      <c r="U129" s="1227"/>
    </row>
    <row r="130" spans="1:21" x14ac:dyDescent="0.2">
      <c r="A130" s="2838"/>
      <c r="B130" s="2801"/>
      <c r="C130" s="2801"/>
      <c r="D130" s="2801"/>
      <c r="E130" s="2801"/>
      <c r="F130" s="2801"/>
      <c r="G130" s="2800"/>
      <c r="H130" s="2800"/>
      <c r="I130" s="2800"/>
      <c r="J130" s="2800"/>
      <c r="K130" s="2800"/>
      <c r="L130" s="2800"/>
      <c r="M130" s="2799"/>
      <c r="N130" s="1221"/>
      <c r="O130" s="2799"/>
      <c r="P130" s="2224"/>
      <c r="Q130" s="318">
        <v>46.1</v>
      </c>
      <c r="R130" s="1227">
        <v>42466</v>
      </c>
      <c r="S130" s="1226" t="s">
        <v>392</v>
      </c>
      <c r="T130" s="1227"/>
      <c r="U130" s="1227">
        <f>R130</f>
        <v>42466</v>
      </c>
    </row>
    <row r="131" spans="1:21" x14ac:dyDescent="0.2">
      <c r="A131" s="2838"/>
      <c r="B131" s="2801" t="s">
        <v>233</v>
      </c>
      <c r="C131" s="2801" t="s">
        <v>524</v>
      </c>
      <c r="D131" s="2801" t="s">
        <v>476</v>
      </c>
      <c r="E131" s="2801" t="s">
        <v>1403</v>
      </c>
      <c r="F131" s="2801" t="s">
        <v>1405</v>
      </c>
      <c r="G131" s="2800"/>
      <c r="H131" s="2800"/>
      <c r="I131" s="2800"/>
      <c r="J131" s="2800" t="s">
        <v>362</v>
      </c>
      <c r="K131" s="2800" t="s">
        <v>362</v>
      </c>
      <c r="L131" s="2800" t="s">
        <v>362</v>
      </c>
      <c r="M131" s="2797"/>
      <c r="N131" s="1222"/>
      <c r="O131" s="2817"/>
      <c r="P131" s="2222"/>
      <c r="Q131" s="1223" t="s">
        <v>505</v>
      </c>
      <c r="R131" s="1227">
        <v>42039</v>
      </c>
      <c r="S131" s="1226" t="s">
        <v>368</v>
      </c>
      <c r="T131" s="1227">
        <f t="shared" ref="T131:T136" si="10">R131</f>
        <v>42039</v>
      </c>
      <c r="U131" s="1227">
        <v>43134</v>
      </c>
    </row>
    <row r="132" spans="1:21" ht="30" x14ac:dyDescent="0.2">
      <c r="A132" s="2838"/>
      <c r="B132" s="2802"/>
      <c r="C132" s="2801"/>
      <c r="D132" s="2802"/>
      <c r="E132" s="2802"/>
      <c r="F132" s="2802"/>
      <c r="G132" s="2800"/>
      <c r="H132" s="2800"/>
      <c r="I132" s="2800"/>
      <c r="J132" s="2812"/>
      <c r="K132" s="2812"/>
      <c r="L132" s="2812"/>
      <c r="M132" s="2799"/>
      <c r="N132" s="1221"/>
      <c r="O132" s="2799"/>
      <c r="P132" s="2224"/>
      <c r="Q132" s="1223" t="s">
        <v>1716</v>
      </c>
      <c r="R132" s="1227">
        <v>42822</v>
      </c>
      <c r="S132" s="1226" t="s">
        <v>1715</v>
      </c>
      <c r="T132" s="1227">
        <f t="shared" si="10"/>
        <v>42822</v>
      </c>
      <c r="U132" s="1227"/>
    </row>
    <row r="133" spans="1:21" ht="36" customHeight="1" x14ac:dyDescent="0.2">
      <c r="A133" s="2838"/>
      <c r="B133" s="1229" t="s">
        <v>233</v>
      </c>
      <c r="C133" s="1224" t="s">
        <v>525</v>
      </c>
      <c r="D133" s="1229" t="s">
        <v>506</v>
      </c>
      <c r="E133" s="1224" t="s">
        <v>1400</v>
      </c>
      <c r="F133" s="1224" t="s">
        <v>1405</v>
      </c>
      <c r="G133" s="1223"/>
      <c r="H133" s="1223"/>
      <c r="I133" s="1223"/>
      <c r="J133" s="1223" t="s">
        <v>362</v>
      </c>
      <c r="K133" s="1223" t="s">
        <v>362</v>
      </c>
      <c r="L133" s="1223" t="s">
        <v>362</v>
      </c>
      <c r="M133" s="1223"/>
      <c r="N133" s="1223"/>
      <c r="O133" s="1223"/>
      <c r="P133" s="2251"/>
      <c r="Q133" s="1223" t="s">
        <v>507</v>
      </c>
      <c r="R133" s="1227">
        <v>42039</v>
      </c>
      <c r="S133" s="1226" t="s">
        <v>368</v>
      </c>
      <c r="T133" s="1227">
        <f t="shared" si="10"/>
        <v>42039</v>
      </c>
      <c r="U133" s="1227">
        <v>43134</v>
      </c>
    </row>
    <row r="134" spans="1:21" x14ac:dyDescent="0.2">
      <c r="A134" s="2838"/>
      <c r="B134" s="2801" t="s">
        <v>233</v>
      </c>
      <c r="C134" s="2801" t="s">
        <v>526</v>
      </c>
      <c r="D134" s="2801" t="s">
        <v>486</v>
      </c>
      <c r="E134" s="2801" t="s">
        <v>1403</v>
      </c>
      <c r="F134" s="2801" t="s">
        <v>1405</v>
      </c>
      <c r="G134" s="2800"/>
      <c r="H134" s="2800"/>
      <c r="I134" s="2800"/>
      <c r="J134" s="2800" t="s">
        <v>362</v>
      </c>
      <c r="K134" s="2800" t="s">
        <v>362</v>
      </c>
      <c r="L134" s="2800"/>
      <c r="M134" s="2797"/>
      <c r="N134" s="2817"/>
      <c r="O134" s="2817"/>
      <c r="P134" s="2222"/>
      <c r="Q134" s="1223" t="s">
        <v>508</v>
      </c>
      <c r="R134" s="1227">
        <v>42039</v>
      </c>
      <c r="S134" s="1226" t="s">
        <v>368</v>
      </c>
      <c r="T134" s="1227">
        <f t="shared" si="10"/>
        <v>42039</v>
      </c>
      <c r="U134" s="1227">
        <v>42769</v>
      </c>
    </row>
    <row r="135" spans="1:21" ht="27.75" customHeight="1" x14ac:dyDescent="0.2">
      <c r="A135" s="2838"/>
      <c r="B135" s="2801"/>
      <c r="C135" s="2802"/>
      <c r="D135" s="2802"/>
      <c r="E135" s="2802"/>
      <c r="F135" s="2802"/>
      <c r="G135" s="2800"/>
      <c r="H135" s="2800"/>
      <c r="I135" s="2800"/>
      <c r="J135" s="2800"/>
      <c r="K135" s="2800"/>
      <c r="L135" s="2800"/>
      <c r="M135" s="2799"/>
      <c r="N135" s="2799"/>
      <c r="O135" s="2799"/>
      <c r="P135" s="2224"/>
      <c r="Q135" s="1223" t="s">
        <v>1718</v>
      </c>
      <c r="R135" s="1227">
        <v>42822</v>
      </c>
      <c r="S135" s="1226" t="s">
        <v>1715</v>
      </c>
      <c r="T135" s="1227">
        <f t="shared" si="10"/>
        <v>42822</v>
      </c>
      <c r="U135" s="1227"/>
    </row>
    <row r="136" spans="1:21" ht="15" customHeight="1" x14ac:dyDescent="0.2">
      <c r="A136" s="2838"/>
      <c r="B136" s="2801" t="s">
        <v>233</v>
      </c>
      <c r="C136" s="2801" t="s">
        <v>3067</v>
      </c>
      <c r="D136" s="2801" t="s">
        <v>476</v>
      </c>
      <c r="E136" s="2801" t="s">
        <v>1403</v>
      </c>
      <c r="F136" s="2801" t="s">
        <v>1405</v>
      </c>
      <c r="G136" s="2810"/>
      <c r="H136" s="2810"/>
      <c r="I136" s="2810"/>
      <c r="J136" s="2810" t="s">
        <v>362</v>
      </c>
      <c r="K136" s="2810" t="s">
        <v>362</v>
      </c>
      <c r="L136" s="2810"/>
      <c r="M136" s="2797"/>
      <c r="N136" s="2817"/>
      <c r="O136" s="2817"/>
      <c r="P136" s="2222"/>
      <c r="Q136" s="1223" t="s">
        <v>509</v>
      </c>
      <c r="R136" s="1227">
        <v>42039</v>
      </c>
      <c r="S136" s="1226" t="s">
        <v>368</v>
      </c>
      <c r="T136" s="1227">
        <f t="shared" si="10"/>
        <v>42039</v>
      </c>
      <c r="U136" s="1227"/>
    </row>
    <row r="137" spans="1:21" x14ac:dyDescent="0.2">
      <c r="A137" s="2838"/>
      <c r="B137" s="2801"/>
      <c r="C137" s="2801"/>
      <c r="D137" s="2801"/>
      <c r="E137" s="2801"/>
      <c r="F137" s="2801"/>
      <c r="G137" s="2810"/>
      <c r="H137" s="2810"/>
      <c r="I137" s="2810"/>
      <c r="J137" s="2810"/>
      <c r="K137" s="2810"/>
      <c r="L137" s="2810"/>
      <c r="M137" s="2798"/>
      <c r="N137" s="2798"/>
      <c r="O137" s="2798"/>
      <c r="P137" s="2223"/>
      <c r="Q137" s="1223">
        <v>54.11</v>
      </c>
      <c r="R137" s="1227">
        <v>42569</v>
      </c>
      <c r="S137" s="1226" t="s">
        <v>1093</v>
      </c>
      <c r="T137" s="1227"/>
      <c r="U137" s="1227">
        <v>42717</v>
      </c>
    </row>
    <row r="138" spans="1:21" ht="30" x14ac:dyDescent="0.2">
      <c r="A138" s="2838"/>
      <c r="B138" s="2801"/>
      <c r="C138" s="2802"/>
      <c r="D138" s="2802"/>
      <c r="E138" s="2802"/>
      <c r="F138" s="2802"/>
      <c r="G138" s="2810"/>
      <c r="H138" s="2811"/>
      <c r="I138" s="2811"/>
      <c r="J138" s="2811"/>
      <c r="K138" s="2811"/>
      <c r="L138" s="2811"/>
      <c r="M138" s="2799"/>
      <c r="N138" s="2799"/>
      <c r="O138" s="2799"/>
      <c r="P138" s="2224"/>
      <c r="Q138" s="1223" t="s">
        <v>1717</v>
      </c>
      <c r="R138" s="1227">
        <v>42822</v>
      </c>
      <c r="S138" s="1226" t="s">
        <v>1715</v>
      </c>
      <c r="T138" s="1227"/>
      <c r="U138" s="1227"/>
    </row>
    <row r="139" spans="1:21" ht="45" x14ac:dyDescent="0.2">
      <c r="A139" s="2838"/>
      <c r="B139" s="1229" t="s">
        <v>233</v>
      </c>
      <c r="C139" s="1229" t="s">
        <v>1094</v>
      </c>
      <c r="D139" s="1229" t="s">
        <v>3068</v>
      </c>
      <c r="E139" s="1224" t="s">
        <v>1403</v>
      </c>
      <c r="F139" s="1224" t="s">
        <v>1405</v>
      </c>
      <c r="G139" s="1223"/>
      <c r="H139" s="1223"/>
      <c r="I139" s="1223"/>
      <c r="J139" s="1223" t="s">
        <v>362</v>
      </c>
      <c r="K139" s="1223"/>
      <c r="L139" s="1223"/>
      <c r="M139" s="1223"/>
      <c r="N139" s="1223"/>
      <c r="O139" s="1223"/>
      <c r="P139" s="2251"/>
      <c r="Q139" s="1223" t="s">
        <v>510</v>
      </c>
      <c r="R139" s="1227">
        <v>42039</v>
      </c>
      <c r="S139" s="1226" t="s">
        <v>368</v>
      </c>
      <c r="T139" s="1227"/>
      <c r="U139" s="1227">
        <v>42403</v>
      </c>
    </row>
    <row r="140" spans="1:21" ht="30" customHeight="1" x14ac:dyDescent="0.2">
      <c r="A140" s="2838"/>
      <c r="B140" s="2797" t="s">
        <v>531</v>
      </c>
      <c r="C140" s="2805" t="s">
        <v>3069</v>
      </c>
      <c r="D140" s="2805" t="s">
        <v>965</v>
      </c>
      <c r="E140" s="2805" t="s">
        <v>1400</v>
      </c>
      <c r="F140" s="2805" t="s">
        <v>1402</v>
      </c>
      <c r="G140" s="2805"/>
      <c r="H140" s="2805"/>
      <c r="I140" s="2805"/>
      <c r="J140" s="2797" t="s">
        <v>362</v>
      </c>
      <c r="K140" s="2797" t="s">
        <v>362</v>
      </c>
      <c r="L140" s="2797" t="s">
        <v>362</v>
      </c>
      <c r="M140" s="2797" t="s">
        <v>362</v>
      </c>
      <c r="N140" s="2797" t="s">
        <v>362</v>
      </c>
      <c r="O140" s="2817" t="s">
        <v>362</v>
      </c>
      <c r="P140" s="2803" t="s">
        <v>362</v>
      </c>
      <c r="Q140" s="1223" t="s">
        <v>457</v>
      </c>
      <c r="R140" s="1227">
        <v>42164</v>
      </c>
      <c r="S140" s="1226" t="s">
        <v>368</v>
      </c>
      <c r="T140" s="1227">
        <f t="shared" ref="T140:T170" si="11">R140</f>
        <v>42164</v>
      </c>
      <c r="U140" s="1227">
        <v>43259</v>
      </c>
    </row>
    <row r="141" spans="1:21" x14ac:dyDescent="0.2">
      <c r="A141" s="2838"/>
      <c r="B141" s="2798"/>
      <c r="C141" s="2827"/>
      <c r="D141" s="2827"/>
      <c r="E141" s="2827"/>
      <c r="F141" s="2827"/>
      <c r="G141" s="2827"/>
      <c r="H141" s="2827"/>
      <c r="I141" s="2827"/>
      <c r="J141" s="2798"/>
      <c r="K141" s="2798"/>
      <c r="L141" s="2798"/>
      <c r="M141" s="2798"/>
      <c r="N141" s="2830"/>
      <c r="O141" s="2798"/>
      <c r="P141" s="2798"/>
      <c r="Q141" s="1223">
        <v>80.900000000000006</v>
      </c>
      <c r="R141" s="1227">
        <v>43382</v>
      </c>
      <c r="S141" s="1226" t="s">
        <v>1526</v>
      </c>
      <c r="T141" s="1227"/>
      <c r="U141" s="1227">
        <v>43563</v>
      </c>
    </row>
    <row r="142" spans="1:21" x14ac:dyDescent="0.2">
      <c r="A142" s="2838"/>
      <c r="B142" s="2799"/>
      <c r="C142" s="2828"/>
      <c r="D142" s="2806"/>
      <c r="E142" s="2806"/>
      <c r="F142" s="2806"/>
      <c r="G142" s="2806"/>
      <c r="H142" s="2806"/>
      <c r="I142" s="2806"/>
      <c r="J142" s="2807"/>
      <c r="K142" s="2807"/>
      <c r="L142" s="2807"/>
      <c r="M142" s="2807"/>
      <c r="N142" s="2807"/>
      <c r="O142" s="2799"/>
      <c r="P142" s="2799"/>
      <c r="Q142" s="1223">
        <v>91.9</v>
      </c>
      <c r="R142" s="1227">
        <v>43643</v>
      </c>
      <c r="S142" s="1226" t="s">
        <v>1526</v>
      </c>
      <c r="T142" s="1227">
        <v>43644</v>
      </c>
      <c r="U142" s="1227">
        <v>44739</v>
      </c>
    </row>
    <row r="143" spans="1:21" ht="30" x14ac:dyDescent="0.2">
      <c r="A143" s="2838"/>
      <c r="B143" s="1229" t="s">
        <v>531</v>
      </c>
      <c r="C143" s="1229" t="s">
        <v>3070</v>
      </c>
      <c r="D143" s="1229" t="s">
        <v>511</v>
      </c>
      <c r="E143" s="1224" t="s">
        <v>1400</v>
      </c>
      <c r="F143" s="1224" t="s">
        <v>1402</v>
      </c>
      <c r="G143" s="1223"/>
      <c r="H143" s="1223"/>
      <c r="I143" s="1223"/>
      <c r="J143" s="1223" t="s">
        <v>362</v>
      </c>
      <c r="K143" s="1223"/>
      <c r="L143" s="1223"/>
      <c r="M143" s="1223"/>
      <c r="N143" s="1223"/>
      <c r="O143" s="1223"/>
      <c r="P143" s="2251"/>
      <c r="Q143" s="1223" t="s">
        <v>472</v>
      </c>
      <c r="R143" s="1227">
        <v>42164</v>
      </c>
      <c r="S143" s="1226" t="s">
        <v>368</v>
      </c>
      <c r="T143" s="1227">
        <f t="shared" si="11"/>
        <v>42164</v>
      </c>
      <c r="U143" s="1227">
        <v>42529</v>
      </c>
    </row>
    <row r="144" spans="1:21" ht="45" x14ac:dyDescent="0.2">
      <c r="A144" s="2838"/>
      <c r="B144" s="1229" t="s">
        <v>231</v>
      </c>
      <c r="C144" s="1224" t="s">
        <v>527</v>
      </c>
      <c r="D144" s="1229" t="s">
        <v>3071</v>
      </c>
      <c r="E144" s="1224" t="s">
        <v>1400</v>
      </c>
      <c r="F144" s="1224" t="s">
        <v>1405</v>
      </c>
      <c r="G144" s="1223"/>
      <c r="H144" s="1223"/>
      <c r="I144" s="1223"/>
      <c r="J144" s="1223" t="s">
        <v>362</v>
      </c>
      <c r="K144" s="1223"/>
      <c r="L144" s="1223"/>
      <c r="M144" s="1223"/>
      <c r="N144" s="1223"/>
      <c r="O144" s="1223"/>
      <c r="P144" s="2251"/>
      <c r="Q144" s="1223" t="s">
        <v>512</v>
      </c>
      <c r="R144" s="1227">
        <v>42164</v>
      </c>
      <c r="S144" s="1226" t="s">
        <v>368</v>
      </c>
      <c r="T144" s="1227">
        <f t="shared" si="11"/>
        <v>42164</v>
      </c>
      <c r="U144" s="1227">
        <v>42529</v>
      </c>
    </row>
    <row r="145" spans="1:21" ht="15.6" customHeight="1" x14ac:dyDescent="0.2">
      <c r="A145" s="2838"/>
      <c r="B145" s="1229" t="s">
        <v>233</v>
      </c>
      <c r="C145" s="1229" t="s">
        <v>528</v>
      </c>
      <c r="D145" s="1229" t="s">
        <v>513</v>
      </c>
      <c r="E145" s="1224" t="s">
        <v>1400</v>
      </c>
      <c r="F145" s="1224" t="s">
        <v>1405</v>
      </c>
      <c r="G145" s="1223"/>
      <c r="H145" s="1223"/>
      <c r="I145" s="1223"/>
      <c r="J145" s="1223" t="s">
        <v>362</v>
      </c>
      <c r="K145" s="1223" t="s">
        <v>362</v>
      </c>
      <c r="L145" s="1223"/>
      <c r="M145" s="1223"/>
      <c r="N145" s="1223"/>
      <c r="O145" s="1223"/>
      <c r="P145" s="2251"/>
      <c r="Q145" s="1223" t="s">
        <v>514</v>
      </c>
      <c r="R145" s="1227">
        <v>42164</v>
      </c>
      <c r="S145" s="1226" t="s">
        <v>368</v>
      </c>
      <c r="T145" s="1227">
        <f t="shared" si="11"/>
        <v>42164</v>
      </c>
      <c r="U145" s="1227">
        <v>42894</v>
      </c>
    </row>
    <row r="146" spans="1:21" ht="45" x14ac:dyDescent="0.2">
      <c r="A146" s="2838"/>
      <c r="B146" s="1229" t="s">
        <v>233</v>
      </c>
      <c r="C146" s="1229" t="s">
        <v>529</v>
      </c>
      <c r="D146" s="1229" t="s">
        <v>515</v>
      </c>
      <c r="E146" s="1224" t="s">
        <v>1400</v>
      </c>
      <c r="F146" s="1224" t="s">
        <v>1405</v>
      </c>
      <c r="G146" s="1223"/>
      <c r="H146" s="1223"/>
      <c r="I146" s="1223"/>
      <c r="J146" s="1223" t="s">
        <v>362</v>
      </c>
      <c r="K146" s="1223" t="s">
        <v>362</v>
      </c>
      <c r="L146" s="1223" t="s">
        <v>362</v>
      </c>
      <c r="M146" s="1223"/>
      <c r="N146" s="1223"/>
      <c r="O146" s="1223"/>
      <c r="P146" s="2251"/>
      <c r="Q146" s="1223" t="s">
        <v>516</v>
      </c>
      <c r="R146" s="1227">
        <v>42303</v>
      </c>
      <c r="S146" s="1226" t="s">
        <v>368</v>
      </c>
      <c r="T146" s="1227">
        <f t="shared" si="11"/>
        <v>42303</v>
      </c>
      <c r="U146" s="1227">
        <v>43398</v>
      </c>
    </row>
    <row r="147" spans="1:21" x14ac:dyDescent="0.2">
      <c r="A147" s="2838"/>
      <c r="B147" s="2805" t="s">
        <v>233</v>
      </c>
      <c r="C147" s="2805" t="s">
        <v>494</v>
      </c>
      <c r="D147" s="2805" t="s">
        <v>517</v>
      </c>
      <c r="E147" s="2805" t="s">
        <v>1400</v>
      </c>
      <c r="F147" s="2805" t="s">
        <v>1402</v>
      </c>
      <c r="G147" s="2797"/>
      <c r="H147" s="2797"/>
      <c r="I147" s="2797"/>
      <c r="J147" s="2797" t="s">
        <v>362</v>
      </c>
      <c r="K147" s="2797" t="s">
        <v>362</v>
      </c>
      <c r="L147" s="2797" t="s">
        <v>362</v>
      </c>
      <c r="M147" s="2797" t="s">
        <v>362</v>
      </c>
      <c r="N147" s="2797" t="s">
        <v>362</v>
      </c>
      <c r="O147" s="2817"/>
      <c r="P147" s="2817"/>
      <c r="Q147" s="2147" t="s">
        <v>518</v>
      </c>
      <c r="R147" s="2152">
        <v>42303</v>
      </c>
      <c r="S147" s="2151" t="s">
        <v>368</v>
      </c>
      <c r="T147" s="2152">
        <f t="shared" si="11"/>
        <v>42303</v>
      </c>
      <c r="U147" s="2152">
        <v>43398</v>
      </c>
    </row>
    <row r="148" spans="1:21" x14ac:dyDescent="0.2">
      <c r="A148" s="2838"/>
      <c r="B148" s="2828"/>
      <c r="C148" s="2806"/>
      <c r="D148" s="2806"/>
      <c r="E148" s="2806"/>
      <c r="F148" s="2806"/>
      <c r="G148" s="2799"/>
      <c r="H148" s="2799"/>
      <c r="I148" s="2799"/>
      <c r="J148" s="2799"/>
      <c r="K148" s="2799"/>
      <c r="L148" s="2799"/>
      <c r="M148" s="2799"/>
      <c r="N148" s="2799"/>
      <c r="O148" s="2799"/>
      <c r="P148" s="2799"/>
      <c r="Q148" s="318">
        <v>80.099999999999994</v>
      </c>
      <c r="R148" s="2152">
        <v>43382</v>
      </c>
      <c r="S148" s="2151" t="s">
        <v>1526</v>
      </c>
      <c r="T148" s="2152"/>
      <c r="U148" s="2152">
        <v>44128</v>
      </c>
    </row>
    <row r="149" spans="1:21" x14ac:dyDescent="0.2">
      <c r="A149" s="2838"/>
      <c r="B149" s="2833" t="s">
        <v>233</v>
      </c>
      <c r="C149" s="2833" t="s">
        <v>530</v>
      </c>
      <c r="D149" s="2833" t="s">
        <v>513</v>
      </c>
      <c r="E149" s="2833" t="s">
        <v>1400</v>
      </c>
      <c r="F149" s="2833" t="s">
        <v>1405</v>
      </c>
      <c r="G149" s="2817"/>
      <c r="H149" s="2817"/>
      <c r="I149" s="2817"/>
      <c r="J149" s="2817" t="s">
        <v>362</v>
      </c>
      <c r="K149" s="2817" t="s">
        <v>362</v>
      </c>
      <c r="L149" s="2817" t="s">
        <v>362</v>
      </c>
      <c r="M149" s="2817" t="s">
        <v>362</v>
      </c>
      <c r="N149" s="2817" t="s">
        <v>362</v>
      </c>
      <c r="O149" s="2817" t="s">
        <v>362</v>
      </c>
      <c r="P149" s="2222"/>
      <c r="Q149" s="2147" t="s">
        <v>519</v>
      </c>
      <c r="R149" s="2152">
        <v>42303</v>
      </c>
      <c r="S149" s="2151" t="s">
        <v>368</v>
      </c>
      <c r="T149" s="2152">
        <f t="shared" si="11"/>
        <v>42303</v>
      </c>
      <c r="U149" s="2152">
        <v>43398</v>
      </c>
    </row>
    <row r="150" spans="1:21" x14ac:dyDescent="0.2">
      <c r="A150" s="2838"/>
      <c r="B150" s="2827"/>
      <c r="C150" s="2829"/>
      <c r="D150" s="2829"/>
      <c r="E150" s="2829"/>
      <c r="F150" s="2829"/>
      <c r="G150" s="2798"/>
      <c r="H150" s="2798"/>
      <c r="I150" s="2798"/>
      <c r="J150" s="2798"/>
      <c r="K150" s="2798"/>
      <c r="L150" s="2798"/>
      <c r="M150" s="2798"/>
      <c r="N150" s="2798"/>
      <c r="O150" s="2798"/>
      <c r="P150" s="2223"/>
      <c r="Q150" s="2147">
        <v>80.11</v>
      </c>
      <c r="R150" s="2152">
        <v>43382</v>
      </c>
      <c r="S150" s="2151" t="s">
        <v>1526</v>
      </c>
      <c r="T150" s="2152"/>
      <c r="U150" s="2152">
        <v>44493</v>
      </c>
    </row>
    <row r="151" spans="1:21" x14ac:dyDescent="0.2">
      <c r="A151" s="2838"/>
      <c r="B151" s="2828"/>
      <c r="C151" s="2806"/>
      <c r="D151" s="2806"/>
      <c r="E151" s="2806"/>
      <c r="F151" s="2806"/>
      <c r="G151" s="2799"/>
      <c r="H151" s="2799"/>
      <c r="I151" s="2799"/>
      <c r="J151" s="2799"/>
      <c r="K151" s="2799"/>
      <c r="L151" s="2799"/>
      <c r="M151" s="2799"/>
      <c r="N151" s="2799"/>
      <c r="O151" s="2799"/>
      <c r="P151" s="2224"/>
      <c r="Q151" s="2147">
        <v>114.9</v>
      </c>
      <c r="R151" s="2152">
        <v>44153</v>
      </c>
      <c r="S151" s="2151" t="s">
        <v>1093</v>
      </c>
      <c r="T151" s="2152"/>
      <c r="U151" s="2152">
        <v>43944</v>
      </c>
    </row>
    <row r="152" spans="1:21" ht="45" x14ac:dyDescent="0.2">
      <c r="A152" s="2838"/>
      <c r="B152" s="1229" t="s">
        <v>233</v>
      </c>
      <c r="C152" s="1229" t="s">
        <v>483</v>
      </c>
      <c r="D152" s="1229" t="s">
        <v>521</v>
      </c>
      <c r="E152" s="1224" t="s">
        <v>1400</v>
      </c>
      <c r="F152" s="1224" t="s">
        <v>1405</v>
      </c>
      <c r="G152" s="1223"/>
      <c r="H152" s="1223"/>
      <c r="I152" s="1223"/>
      <c r="J152" s="1223" t="s">
        <v>362</v>
      </c>
      <c r="K152" s="1223"/>
      <c r="L152" s="1223"/>
      <c r="M152" s="1223"/>
      <c r="N152" s="1223"/>
      <c r="O152" s="1223"/>
      <c r="P152" s="2251"/>
      <c r="Q152" s="2147" t="s">
        <v>520</v>
      </c>
      <c r="R152" s="2152">
        <v>42303</v>
      </c>
      <c r="S152" s="2151" t="s">
        <v>368</v>
      </c>
      <c r="T152" s="2152">
        <f t="shared" si="11"/>
        <v>42303</v>
      </c>
      <c r="U152" s="2152">
        <v>42668</v>
      </c>
    </row>
    <row r="153" spans="1:21" ht="30" x14ac:dyDescent="0.2">
      <c r="A153" s="2838"/>
      <c r="B153" s="1229" t="s">
        <v>233</v>
      </c>
      <c r="C153" s="1224" t="s">
        <v>1484</v>
      </c>
      <c r="D153" s="1229" t="s">
        <v>1095</v>
      </c>
      <c r="E153" s="1224" t="s">
        <v>1403</v>
      </c>
      <c r="F153" s="1224" t="s">
        <v>1405</v>
      </c>
      <c r="G153" s="1223"/>
      <c r="H153" s="1223"/>
      <c r="I153" s="1223"/>
      <c r="J153" s="1223"/>
      <c r="K153" s="1223" t="s">
        <v>362</v>
      </c>
      <c r="L153" s="1223" t="s">
        <v>362</v>
      </c>
      <c r="M153" s="1223" t="s">
        <v>362</v>
      </c>
      <c r="N153" s="1223"/>
      <c r="O153" s="1223"/>
      <c r="P153" s="2251"/>
      <c r="Q153" s="2147">
        <v>45.8</v>
      </c>
      <c r="R153" s="2147" t="s">
        <v>1057</v>
      </c>
      <c r="S153" s="2149" t="s">
        <v>368</v>
      </c>
      <c r="T153" s="2147" t="str">
        <f t="shared" si="11"/>
        <v>02-mzo-16</v>
      </c>
      <c r="U153" s="2147" t="s">
        <v>1096</v>
      </c>
    </row>
    <row r="154" spans="1:21" ht="14.45" customHeight="1" x14ac:dyDescent="0.2">
      <c r="A154" s="2838"/>
      <c r="B154" s="1229" t="s">
        <v>233</v>
      </c>
      <c r="C154" s="1224" t="s">
        <v>1097</v>
      </c>
      <c r="D154" s="1229" t="s">
        <v>1095</v>
      </c>
      <c r="E154" s="1224" t="s">
        <v>1403</v>
      </c>
      <c r="F154" s="1224" t="s">
        <v>1405</v>
      </c>
      <c r="G154" s="1223"/>
      <c r="H154" s="1223"/>
      <c r="I154" s="1223"/>
      <c r="J154" s="1223"/>
      <c r="K154" s="1223" t="s">
        <v>362</v>
      </c>
      <c r="L154" s="1223" t="s">
        <v>362</v>
      </c>
      <c r="M154" s="1223"/>
      <c r="N154" s="1223"/>
      <c r="O154" s="1223"/>
      <c r="P154" s="2251"/>
      <c r="Q154" s="2147">
        <v>45.9</v>
      </c>
      <c r="R154" s="2147" t="s">
        <v>1057</v>
      </c>
      <c r="S154" s="2149" t="s">
        <v>368</v>
      </c>
      <c r="T154" s="2147" t="str">
        <f t="shared" si="11"/>
        <v>02-mzo-16</v>
      </c>
      <c r="U154" s="266">
        <v>43434</v>
      </c>
    </row>
    <row r="155" spans="1:21" ht="30" x14ac:dyDescent="0.2">
      <c r="A155" s="2838"/>
      <c r="B155" s="1229" t="s">
        <v>233</v>
      </c>
      <c r="C155" s="1224" t="s">
        <v>1098</v>
      </c>
      <c r="D155" s="1229" t="s">
        <v>1095</v>
      </c>
      <c r="E155" s="1224" t="s">
        <v>1403</v>
      </c>
      <c r="F155" s="1224" t="s">
        <v>1405</v>
      </c>
      <c r="G155" s="1223"/>
      <c r="H155" s="1223"/>
      <c r="I155" s="1223"/>
      <c r="J155" s="1223"/>
      <c r="K155" s="1223" t="s">
        <v>362</v>
      </c>
      <c r="L155" s="1223" t="s">
        <v>362</v>
      </c>
      <c r="M155" s="1223"/>
      <c r="N155" s="1223"/>
      <c r="O155" s="1223"/>
      <c r="P155" s="2251"/>
      <c r="Q155" s="318">
        <v>45.1</v>
      </c>
      <c r="R155" s="2147" t="s">
        <v>1057</v>
      </c>
      <c r="S155" s="2149" t="s">
        <v>368</v>
      </c>
      <c r="T155" s="2147" t="str">
        <f t="shared" si="11"/>
        <v>02-mzo-16</v>
      </c>
      <c r="U155" s="266">
        <v>43434</v>
      </c>
    </row>
    <row r="156" spans="1:21" x14ac:dyDescent="0.2">
      <c r="A156" s="2838"/>
      <c r="B156" s="1229" t="s">
        <v>233</v>
      </c>
      <c r="C156" s="1224" t="s">
        <v>1099</v>
      </c>
      <c r="D156" s="1229" t="s">
        <v>1095</v>
      </c>
      <c r="E156" s="1224" t="s">
        <v>1403</v>
      </c>
      <c r="F156" s="1224" t="s">
        <v>1405</v>
      </c>
      <c r="G156" s="1223"/>
      <c r="H156" s="1223"/>
      <c r="I156" s="1223"/>
      <c r="J156" s="1223"/>
      <c r="K156" s="1223" t="s">
        <v>362</v>
      </c>
      <c r="L156" s="1223" t="s">
        <v>362</v>
      </c>
      <c r="M156" s="1223"/>
      <c r="N156" s="1223"/>
      <c r="O156" s="1223"/>
      <c r="P156" s="2251"/>
      <c r="Q156" s="2147">
        <v>45.11</v>
      </c>
      <c r="R156" s="2147" t="s">
        <v>1057</v>
      </c>
      <c r="S156" s="2149" t="s">
        <v>368</v>
      </c>
      <c r="T156" s="2147" t="str">
        <f t="shared" si="11"/>
        <v>02-mzo-16</v>
      </c>
      <c r="U156" s="266">
        <v>43434</v>
      </c>
    </row>
    <row r="157" spans="1:21" ht="30" x14ac:dyDescent="0.2">
      <c r="A157" s="2838"/>
      <c r="B157" s="1229" t="s">
        <v>233</v>
      </c>
      <c r="C157" s="1224" t="s">
        <v>1100</v>
      </c>
      <c r="D157" s="1229" t="s">
        <v>513</v>
      </c>
      <c r="E157" s="1224" t="s">
        <v>1400</v>
      </c>
      <c r="F157" s="1224" t="s">
        <v>1405</v>
      </c>
      <c r="G157" s="1223"/>
      <c r="H157" s="1223"/>
      <c r="I157" s="1223"/>
      <c r="J157" s="1223"/>
      <c r="K157" s="1223" t="s">
        <v>362</v>
      </c>
      <c r="L157" s="1223"/>
      <c r="M157" s="1223"/>
      <c r="N157" s="1223"/>
      <c r="O157" s="1223"/>
      <c r="P157" s="2251"/>
      <c r="Q157" s="2147">
        <v>46.6</v>
      </c>
      <c r="R157" s="266">
        <v>42466</v>
      </c>
      <c r="S157" s="2149" t="s">
        <v>368</v>
      </c>
      <c r="T157" s="266">
        <f t="shared" si="11"/>
        <v>42466</v>
      </c>
      <c r="U157" s="266">
        <v>42648</v>
      </c>
    </row>
    <row r="158" spans="1:21" x14ac:dyDescent="0.2">
      <c r="A158" s="2838"/>
      <c r="B158" s="1229" t="s">
        <v>233</v>
      </c>
      <c r="C158" s="1224" t="s">
        <v>1101</v>
      </c>
      <c r="D158" s="1229" t="s">
        <v>1095</v>
      </c>
      <c r="E158" s="1224" t="s">
        <v>1400</v>
      </c>
      <c r="F158" s="1224" t="s">
        <v>1405</v>
      </c>
      <c r="G158" s="1223"/>
      <c r="H158" s="1223"/>
      <c r="I158" s="1223"/>
      <c r="J158" s="1223"/>
      <c r="K158" s="1223" t="s">
        <v>362</v>
      </c>
      <c r="L158" s="1223"/>
      <c r="M158" s="1223"/>
      <c r="N158" s="1223"/>
      <c r="O158" s="1223"/>
      <c r="P158" s="2251"/>
      <c r="Q158" s="2147">
        <v>46.7</v>
      </c>
      <c r="R158" s="266">
        <v>42466</v>
      </c>
      <c r="S158" s="2149" t="s">
        <v>368</v>
      </c>
      <c r="T158" s="266">
        <f t="shared" si="11"/>
        <v>42466</v>
      </c>
      <c r="U158" s="266">
        <v>42648</v>
      </c>
    </row>
    <row r="159" spans="1:21" x14ac:dyDescent="0.2">
      <c r="A159" s="2838"/>
      <c r="B159" s="1229" t="s">
        <v>233</v>
      </c>
      <c r="C159" s="1224" t="s">
        <v>1102</v>
      </c>
      <c r="D159" s="1229" t="s">
        <v>1095</v>
      </c>
      <c r="E159" s="1224" t="s">
        <v>1403</v>
      </c>
      <c r="F159" s="1224" t="s">
        <v>1405</v>
      </c>
      <c r="G159" s="1223"/>
      <c r="H159" s="1223"/>
      <c r="I159" s="1223"/>
      <c r="J159" s="1223"/>
      <c r="K159" s="1223" t="s">
        <v>362</v>
      </c>
      <c r="L159" s="1223" t="s">
        <v>362</v>
      </c>
      <c r="M159" s="1223" t="s">
        <v>362</v>
      </c>
      <c r="N159" s="1223"/>
      <c r="O159" s="1223"/>
      <c r="P159" s="2251"/>
      <c r="Q159" s="2147">
        <v>46.8</v>
      </c>
      <c r="R159" s="266">
        <v>42466</v>
      </c>
      <c r="S159" s="2149" t="s">
        <v>368</v>
      </c>
      <c r="T159" s="266">
        <f t="shared" si="11"/>
        <v>42466</v>
      </c>
      <c r="U159" s="266">
        <v>43561</v>
      </c>
    </row>
    <row r="160" spans="1:21" x14ac:dyDescent="0.2">
      <c r="A160" s="2838"/>
      <c r="B160" s="2833" t="s">
        <v>348</v>
      </c>
      <c r="C160" s="2833" t="s">
        <v>1102</v>
      </c>
      <c r="D160" s="2833" t="s">
        <v>1577</v>
      </c>
      <c r="E160" s="2833" t="s">
        <v>1403</v>
      </c>
      <c r="F160" s="2833" t="s">
        <v>1405</v>
      </c>
      <c r="G160" s="2833"/>
      <c r="H160" s="2833"/>
      <c r="I160" s="2833"/>
      <c r="J160" s="2833"/>
      <c r="K160" s="2833"/>
      <c r="L160" s="2833"/>
      <c r="M160" s="2833"/>
      <c r="N160" s="2817" t="s">
        <v>362</v>
      </c>
      <c r="O160" s="2817" t="s">
        <v>362</v>
      </c>
      <c r="P160" s="2222"/>
      <c r="Q160" s="318">
        <v>102.1</v>
      </c>
      <c r="R160" s="266">
        <v>43794</v>
      </c>
      <c r="S160" s="2149" t="s">
        <v>1526</v>
      </c>
      <c r="T160" s="266">
        <v>43591</v>
      </c>
      <c r="U160" s="266">
        <v>43956</v>
      </c>
    </row>
    <row r="161" spans="1:21" x14ac:dyDescent="0.2">
      <c r="A161" s="2838"/>
      <c r="B161" s="2828"/>
      <c r="C161" s="2806"/>
      <c r="D161" s="2806"/>
      <c r="E161" s="2806"/>
      <c r="F161" s="2806"/>
      <c r="G161" s="2806"/>
      <c r="H161" s="2806"/>
      <c r="I161" s="2806"/>
      <c r="J161" s="2806"/>
      <c r="K161" s="2806"/>
      <c r="L161" s="2806"/>
      <c r="M161" s="2806"/>
      <c r="N161" s="2807"/>
      <c r="O161" s="2807"/>
      <c r="P161" s="2225"/>
      <c r="Q161" s="318">
        <v>114.11</v>
      </c>
      <c r="R161" s="266">
        <v>44153</v>
      </c>
      <c r="S161" s="2149" t="s">
        <v>1093</v>
      </c>
      <c r="T161" s="266"/>
      <c r="U161" s="266">
        <v>44322</v>
      </c>
    </row>
    <row r="162" spans="1:21" ht="28.9" customHeight="1" x14ac:dyDescent="0.2">
      <c r="A162" s="2838"/>
      <c r="B162" s="1229" t="s">
        <v>233</v>
      </c>
      <c r="C162" s="1224" t="s">
        <v>1103</v>
      </c>
      <c r="D162" s="1229" t="s">
        <v>1095</v>
      </c>
      <c r="E162" s="1224" t="s">
        <v>1403</v>
      </c>
      <c r="F162" s="1224" t="s">
        <v>1405</v>
      </c>
      <c r="G162" s="1223"/>
      <c r="H162" s="1223"/>
      <c r="I162" s="1223"/>
      <c r="J162" s="1223"/>
      <c r="K162" s="1223" t="s">
        <v>362</v>
      </c>
      <c r="L162" s="1223"/>
      <c r="M162" s="1223"/>
      <c r="N162" s="1223"/>
      <c r="O162" s="1223"/>
      <c r="P162" s="2251"/>
      <c r="Q162" s="2147">
        <v>46.9</v>
      </c>
      <c r="R162" s="266">
        <v>42466</v>
      </c>
      <c r="S162" s="2149" t="s">
        <v>368</v>
      </c>
      <c r="T162" s="266">
        <f t="shared" si="11"/>
        <v>42466</v>
      </c>
      <c r="U162" s="266">
        <v>42466</v>
      </c>
    </row>
    <row r="163" spans="1:21" x14ac:dyDescent="0.2">
      <c r="A163" s="2838"/>
      <c r="B163" s="1229" t="s">
        <v>233</v>
      </c>
      <c r="C163" s="1224" t="s">
        <v>1104</v>
      </c>
      <c r="D163" s="1229" t="s">
        <v>1095</v>
      </c>
      <c r="E163" s="1224" t="s">
        <v>1400</v>
      </c>
      <c r="F163" s="1224" t="s">
        <v>1405</v>
      </c>
      <c r="G163" s="1223"/>
      <c r="H163" s="1223"/>
      <c r="I163" s="1223"/>
      <c r="J163" s="1223"/>
      <c r="K163" s="1223" t="s">
        <v>362</v>
      </c>
      <c r="L163" s="1223"/>
      <c r="M163" s="1223"/>
      <c r="N163" s="1223"/>
      <c r="O163" s="1223"/>
      <c r="P163" s="2251"/>
      <c r="Q163" s="2147">
        <v>54.8</v>
      </c>
      <c r="R163" s="266">
        <v>42569</v>
      </c>
      <c r="S163" s="2149" t="s">
        <v>368</v>
      </c>
      <c r="T163" s="266">
        <f t="shared" si="11"/>
        <v>42569</v>
      </c>
      <c r="U163" s="266">
        <v>42752</v>
      </c>
    </row>
    <row r="164" spans="1:21" x14ac:dyDescent="0.2">
      <c r="A164" s="2838"/>
      <c r="B164" s="2805" t="s">
        <v>231</v>
      </c>
      <c r="C164" s="2805" t="s">
        <v>1105</v>
      </c>
      <c r="D164" s="2805" t="s">
        <v>597</v>
      </c>
      <c r="E164" s="2805" t="s">
        <v>1400</v>
      </c>
      <c r="F164" s="2805" t="s">
        <v>1405</v>
      </c>
      <c r="G164" s="2805"/>
      <c r="H164" s="2805"/>
      <c r="I164" s="2805"/>
      <c r="J164" s="2805"/>
      <c r="K164" s="2797" t="s">
        <v>362</v>
      </c>
      <c r="L164" s="2797" t="s">
        <v>362</v>
      </c>
      <c r="M164" s="2797" t="s">
        <v>362</v>
      </c>
      <c r="N164" s="2797" t="s">
        <v>362</v>
      </c>
      <c r="O164" s="2817" t="s">
        <v>362</v>
      </c>
      <c r="P164" s="2803" t="s">
        <v>362</v>
      </c>
      <c r="Q164" s="2147">
        <v>54.9</v>
      </c>
      <c r="R164" s="266">
        <v>42569</v>
      </c>
      <c r="S164" s="2149" t="s">
        <v>368</v>
      </c>
      <c r="T164" s="266">
        <f t="shared" si="11"/>
        <v>42569</v>
      </c>
      <c r="U164" s="266">
        <v>43298</v>
      </c>
    </row>
    <row r="165" spans="1:21" x14ac:dyDescent="0.2">
      <c r="A165" s="2838"/>
      <c r="B165" s="2827"/>
      <c r="C165" s="2829"/>
      <c r="D165" s="2829"/>
      <c r="E165" s="2829"/>
      <c r="F165" s="2829"/>
      <c r="G165" s="2827"/>
      <c r="H165" s="2827"/>
      <c r="I165" s="2827"/>
      <c r="J165" s="2827"/>
      <c r="K165" s="2798"/>
      <c r="L165" s="2798"/>
      <c r="M165" s="2798"/>
      <c r="N165" s="2830"/>
      <c r="O165" s="2798"/>
      <c r="P165" s="2798"/>
      <c r="Q165" s="2147">
        <v>79.599999999999994</v>
      </c>
      <c r="R165" s="266">
        <v>43299</v>
      </c>
      <c r="S165" s="2149" t="s">
        <v>1526</v>
      </c>
      <c r="T165" s="266">
        <f t="shared" si="11"/>
        <v>43299</v>
      </c>
      <c r="U165" s="266">
        <v>43482</v>
      </c>
    </row>
    <row r="166" spans="1:21" x14ac:dyDescent="0.2">
      <c r="A166" s="2838"/>
      <c r="B166" s="2827"/>
      <c r="C166" s="2829"/>
      <c r="D166" s="2829"/>
      <c r="E166" s="2829"/>
      <c r="F166" s="2829"/>
      <c r="G166" s="2827"/>
      <c r="H166" s="2827"/>
      <c r="I166" s="2827"/>
      <c r="J166" s="2827"/>
      <c r="K166" s="2798"/>
      <c r="L166" s="2798"/>
      <c r="M166" s="2798"/>
      <c r="N166" s="2830"/>
      <c r="O166" s="2798"/>
      <c r="P166" s="2798"/>
      <c r="Q166" s="2147" t="s">
        <v>2047</v>
      </c>
      <c r="R166" s="266">
        <v>43382</v>
      </c>
      <c r="S166" s="2824" t="s">
        <v>2048</v>
      </c>
      <c r="T166" s="2825"/>
      <c r="U166" s="2826"/>
    </row>
    <row r="167" spans="1:21" x14ac:dyDescent="0.2">
      <c r="A167" s="2838"/>
      <c r="B167" s="2828"/>
      <c r="C167" s="2806"/>
      <c r="D167" s="2806"/>
      <c r="E167" s="2806"/>
      <c r="F167" s="2806"/>
      <c r="G167" s="2806"/>
      <c r="H167" s="2806"/>
      <c r="I167" s="2806"/>
      <c r="J167" s="2806"/>
      <c r="K167" s="2807"/>
      <c r="L167" s="2807"/>
      <c r="M167" s="2807"/>
      <c r="N167" s="2807"/>
      <c r="O167" s="2799"/>
      <c r="P167" s="2799"/>
      <c r="Q167" s="2147">
        <v>91.8</v>
      </c>
      <c r="R167" s="266">
        <v>43643</v>
      </c>
      <c r="S167" s="2150" t="s">
        <v>1526</v>
      </c>
      <c r="T167" s="977">
        <v>43644</v>
      </c>
      <c r="U167" s="978">
        <v>44739</v>
      </c>
    </row>
    <row r="168" spans="1:21" x14ac:dyDescent="0.2">
      <c r="A168" s="2838"/>
      <c r="B168" s="2833" t="s">
        <v>231</v>
      </c>
      <c r="C168" s="2833" t="s">
        <v>1106</v>
      </c>
      <c r="D168" s="2833" t="s">
        <v>597</v>
      </c>
      <c r="E168" s="2833" t="s">
        <v>1400</v>
      </c>
      <c r="F168" s="2833" t="s">
        <v>1405</v>
      </c>
      <c r="G168" s="2817"/>
      <c r="H168" s="2817"/>
      <c r="I168" s="2817"/>
      <c r="J168" s="2817"/>
      <c r="K168" s="2817" t="s">
        <v>362</v>
      </c>
      <c r="L168" s="2817" t="s">
        <v>362</v>
      </c>
      <c r="M168" s="2817" t="s">
        <v>362</v>
      </c>
      <c r="N168" s="2817"/>
      <c r="O168" s="2817" t="s">
        <v>362</v>
      </c>
      <c r="P168" s="2803" t="s">
        <v>362</v>
      </c>
      <c r="Q168" s="318">
        <v>54.1</v>
      </c>
      <c r="R168" s="266">
        <v>42569</v>
      </c>
      <c r="S168" s="2149" t="s">
        <v>368</v>
      </c>
      <c r="T168" s="266">
        <f t="shared" si="11"/>
        <v>42569</v>
      </c>
      <c r="U168" s="266">
        <v>43663</v>
      </c>
    </row>
    <row r="169" spans="1:21" x14ac:dyDescent="0.2">
      <c r="A169" s="2838"/>
      <c r="B169" s="2828"/>
      <c r="C169" s="2828"/>
      <c r="D169" s="2806"/>
      <c r="E169" s="2806"/>
      <c r="F169" s="2806"/>
      <c r="G169" s="2799"/>
      <c r="H169" s="2799"/>
      <c r="I169" s="2799"/>
      <c r="J169" s="2799"/>
      <c r="K169" s="2799"/>
      <c r="L169" s="2799"/>
      <c r="M169" s="2799"/>
      <c r="N169" s="2799"/>
      <c r="O169" s="2799"/>
      <c r="P169" s="2799"/>
      <c r="Q169" s="2193">
        <v>109.9</v>
      </c>
      <c r="R169" s="266">
        <v>44028</v>
      </c>
      <c r="S169" s="2149" t="s">
        <v>1024</v>
      </c>
      <c r="T169" s="266">
        <v>44030</v>
      </c>
      <c r="U169" s="266">
        <v>45124</v>
      </c>
    </row>
    <row r="170" spans="1:21" x14ac:dyDescent="0.2">
      <c r="A170" s="2838"/>
      <c r="B170" s="1229" t="s">
        <v>233</v>
      </c>
      <c r="C170" s="1224" t="s">
        <v>1107</v>
      </c>
      <c r="D170" s="1229" t="s">
        <v>1095</v>
      </c>
      <c r="E170" s="1224" t="s">
        <v>1403</v>
      </c>
      <c r="F170" s="1224" t="s">
        <v>1405</v>
      </c>
      <c r="G170" s="1223"/>
      <c r="H170" s="1223"/>
      <c r="I170" s="1223"/>
      <c r="J170" s="1223"/>
      <c r="K170" s="1223" t="s">
        <v>362</v>
      </c>
      <c r="L170" s="1223" t="s">
        <v>362</v>
      </c>
      <c r="M170" s="1223" t="s">
        <v>362</v>
      </c>
      <c r="N170" s="1223"/>
      <c r="O170" s="1223"/>
      <c r="P170" s="2251"/>
      <c r="Q170" s="2147">
        <v>55.8</v>
      </c>
      <c r="R170" s="266">
        <v>42664</v>
      </c>
      <c r="S170" s="2149" t="s">
        <v>368</v>
      </c>
      <c r="T170" s="266">
        <f t="shared" si="11"/>
        <v>42664</v>
      </c>
      <c r="U170" s="266">
        <v>43758</v>
      </c>
    </row>
    <row r="171" spans="1:21" ht="30" customHeight="1" x14ac:dyDescent="0.2">
      <c r="A171" s="2838"/>
      <c r="B171" s="2801" t="s">
        <v>233</v>
      </c>
      <c r="C171" s="2801" t="s">
        <v>3072</v>
      </c>
      <c r="D171" s="2801" t="s">
        <v>1095</v>
      </c>
      <c r="E171" s="2801" t="s">
        <v>1403</v>
      </c>
      <c r="F171" s="2801" t="s">
        <v>1405</v>
      </c>
      <c r="G171" s="2800"/>
      <c r="H171" s="2800"/>
      <c r="I171" s="2800"/>
      <c r="J171" s="2800"/>
      <c r="K171" s="2800" t="s">
        <v>362</v>
      </c>
      <c r="L171" s="2800" t="s">
        <v>362</v>
      </c>
      <c r="M171" s="2797"/>
      <c r="N171" s="1222"/>
      <c r="O171" s="1220"/>
      <c r="P171" s="2803"/>
      <c r="Q171" s="2147">
        <v>55.9</v>
      </c>
      <c r="R171" s="266">
        <v>42664</v>
      </c>
      <c r="S171" s="2149" t="s">
        <v>368</v>
      </c>
      <c r="T171" s="266">
        <f t="shared" ref="T171:T179" si="12">R171</f>
        <v>42664</v>
      </c>
      <c r="U171" s="266">
        <v>43028</v>
      </c>
    </row>
    <row r="172" spans="1:21" x14ac:dyDescent="0.2">
      <c r="A172" s="2838"/>
      <c r="B172" s="2801"/>
      <c r="C172" s="2801"/>
      <c r="D172" s="2801"/>
      <c r="E172" s="2801"/>
      <c r="F172" s="2801"/>
      <c r="G172" s="2800"/>
      <c r="H172" s="2800"/>
      <c r="I172" s="2800"/>
      <c r="J172" s="2800"/>
      <c r="K172" s="2800"/>
      <c r="L172" s="2800"/>
      <c r="M172" s="2799"/>
      <c r="N172" s="1221"/>
      <c r="O172" s="1221"/>
      <c r="P172" s="2799"/>
      <c r="Q172" s="2147">
        <v>68.099999999999994</v>
      </c>
      <c r="R172" s="266">
        <v>43042</v>
      </c>
      <c r="S172" s="2149" t="s">
        <v>1526</v>
      </c>
      <c r="T172" s="266">
        <f t="shared" si="12"/>
        <v>43042</v>
      </c>
      <c r="U172" s="266">
        <v>43407</v>
      </c>
    </row>
    <row r="173" spans="1:21" ht="27.6" customHeight="1" x14ac:dyDescent="0.2">
      <c r="A173" s="2838"/>
      <c r="B173" s="2833" t="s">
        <v>348</v>
      </c>
      <c r="C173" s="2833" t="s">
        <v>3072</v>
      </c>
      <c r="D173" s="2833" t="s">
        <v>1577</v>
      </c>
      <c r="E173" s="2833" t="s">
        <v>1403</v>
      </c>
      <c r="F173" s="2833" t="s">
        <v>1555</v>
      </c>
      <c r="G173" s="2817"/>
      <c r="H173" s="2817"/>
      <c r="I173" s="2817"/>
      <c r="J173" s="2817"/>
      <c r="K173" s="2817"/>
      <c r="L173" s="2817"/>
      <c r="M173" s="2817"/>
      <c r="N173" s="2817" t="s">
        <v>362</v>
      </c>
      <c r="O173" s="2817" t="s">
        <v>362</v>
      </c>
      <c r="P173" s="2803" t="s">
        <v>362</v>
      </c>
      <c r="Q173" s="2147">
        <v>102.9</v>
      </c>
      <c r="R173" s="266">
        <v>43794</v>
      </c>
      <c r="S173" s="2149" t="s">
        <v>1526</v>
      </c>
      <c r="T173" s="266">
        <v>43710</v>
      </c>
      <c r="U173" s="266">
        <v>44075</v>
      </c>
    </row>
    <row r="174" spans="1:21" ht="27.6" customHeight="1" x14ac:dyDescent="0.2">
      <c r="A174" s="2838"/>
      <c r="B174" s="2828"/>
      <c r="C174" s="2806"/>
      <c r="D174" s="2806"/>
      <c r="E174" s="2806"/>
      <c r="F174" s="2806"/>
      <c r="G174" s="2799"/>
      <c r="H174" s="2799"/>
      <c r="I174" s="2799"/>
      <c r="J174" s="2799"/>
      <c r="K174" s="2799"/>
      <c r="L174" s="2799"/>
      <c r="M174" s="2799"/>
      <c r="N174" s="2799"/>
      <c r="O174" s="2799"/>
      <c r="P174" s="2799"/>
      <c r="Q174" s="2147">
        <v>114.7</v>
      </c>
      <c r="R174" s="266">
        <v>44153</v>
      </c>
      <c r="S174" s="2149" t="s">
        <v>1093</v>
      </c>
      <c r="T174" s="266"/>
      <c r="U174" s="266">
        <v>44806</v>
      </c>
    </row>
    <row r="175" spans="1:21" ht="30" x14ac:dyDescent="0.2">
      <c r="A175" s="2838"/>
      <c r="B175" s="1229" t="s">
        <v>233</v>
      </c>
      <c r="C175" s="1224" t="s">
        <v>1108</v>
      </c>
      <c r="D175" s="1229" t="s">
        <v>1095</v>
      </c>
      <c r="E175" s="1224" t="s">
        <v>1403</v>
      </c>
      <c r="F175" s="1224" t="s">
        <v>1405</v>
      </c>
      <c r="G175" s="1223"/>
      <c r="H175" s="1223"/>
      <c r="I175" s="1223"/>
      <c r="J175" s="1223"/>
      <c r="K175" s="1223" t="s">
        <v>362</v>
      </c>
      <c r="L175" s="1223"/>
      <c r="M175" s="1223"/>
      <c r="N175" s="1223"/>
      <c r="O175" s="1223"/>
      <c r="P175" s="2251"/>
      <c r="Q175" s="318">
        <v>55.1</v>
      </c>
      <c r="R175" s="266">
        <v>42664</v>
      </c>
      <c r="S175" s="2149" t="s">
        <v>368</v>
      </c>
      <c r="T175" s="266">
        <f t="shared" si="12"/>
        <v>42664</v>
      </c>
      <c r="U175" s="266">
        <v>43028</v>
      </c>
    </row>
    <row r="176" spans="1:21" ht="30" x14ac:dyDescent="0.2">
      <c r="A176" s="2838"/>
      <c r="B176" s="1229" t="s">
        <v>231</v>
      </c>
      <c r="C176" s="1224" t="s">
        <v>1109</v>
      </c>
      <c r="D176" s="1229" t="s">
        <v>969</v>
      </c>
      <c r="E176" s="1224" t="s">
        <v>1400</v>
      </c>
      <c r="F176" s="1224" t="s">
        <v>1405</v>
      </c>
      <c r="G176" s="1223"/>
      <c r="H176" s="1223"/>
      <c r="I176" s="1223"/>
      <c r="J176" s="1223"/>
      <c r="K176" s="1223" t="s">
        <v>362</v>
      </c>
      <c r="L176" s="1223"/>
      <c r="M176" s="1223"/>
      <c r="N176" s="1223"/>
      <c r="O176" s="1223"/>
      <c r="P176" s="2251"/>
      <c r="Q176" s="2147">
        <v>55.11</v>
      </c>
      <c r="R176" s="266">
        <v>42664</v>
      </c>
      <c r="S176" s="2149" t="s">
        <v>368</v>
      </c>
      <c r="T176" s="266">
        <f t="shared" si="12"/>
        <v>42664</v>
      </c>
      <c r="U176" s="266">
        <v>43028</v>
      </c>
    </row>
    <row r="177" spans="1:21" x14ac:dyDescent="0.2">
      <c r="A177" s="2838"/>
      <c r="B177" s="1229" t="s">
        <v>233</v>
      </c>
      <c r="C177" s="1224" t="s">
        <v>1110</v>
      </c>
      <c r="D177" s="1229" t="s">
        <v>1095</v>
      </c>
      <c r="E177" s="1224" t="s">
        <v>1403</v>
      </c>
      <c r="F177" s="1224" t="s">
        <v>1405</v>
      </c>
      <c r="G177" s="1223"/>
      <c r="H177" s="1223"/>
      <c r="I177" s="1223"/>
      <c r="J177" s="1223"/>
      <c r="K177" s="1223" t="s">
        <v>362</v>
      </c>
      <c r="L177" s="1223" t="s">
        <v>362</v>
      </c>
      <c r="M177" s="1223"/>
      <c r="N177" s="1223"/>
      <c r="O177" s="1223"/>
      <c r="P177" s="2251"/>
      <c r="Q177" s="2147">
        <v>57.11</v>
      </c>
      <c r="R177" s="266">
        <v>42699</v>
      </c>
      <c r="S177" s="2149" t="s">
        <v>368</v>
      </c>
      <c r="T177" s="266">
        <f t="shared" si="12"/>
        <v>42699</v>
      </c>
      <c r="U177" s="266">
        <v>43434</v>
      </c>
    </row>
    <row r="178" spans="1:21" x14ac:dyDescent="0.2">
      <c r="A178" s="2838"/>
      <c r="B178" s="1229" t="s">
        <v>348</v>
      </c>
      <c r="C178" s="1224" t="s">
        <v>2534</v>
      </c>
      <c r="D178" s="1229" t="s">
        <v>1577</v>
      </c>
      <c r="E178" s="1224" t="s">
        <v>2307</v>
      </c>
      <c r="F178" s="1224" t="s">
        <v>1405</v>
      </c>
      <c r="G178" s="1223"/>
      <c r="H178" s="1223"/>
      <c r="I178" s="1223"/>
      <c r="J178" s="1223"/>
      <c r="K178" s="1223"/>
      <c r="L178" s="1223"/>
      <c r="M178" s="1223"/>
      <c r="N178" s="1223" t="s">
        <v>362</v>
      </c>
      <c r="O178" s="1223" t="s">
        <v>362</v>
      </c>
      <c r="P178" s="2251"/>
      <c r="Q178" s="2147">
        <v>102.8</v>
      </c>
      <c r="R178" s="266">
        <v>43794</v>
      </c>
      <c r="S178" s="2149" t="s">
        <v>1526</v>
      </c>
      <c r="T178" s="266">
        <f t="shared" si="12"/>
        <v>43794</v>
      </c>
      <c r="U178" s="266">
        <v>44530</v>
      </c>
    </row>
    <row r="179" spans="1:21" ht="30" x14ac:dyDescent="0.2">
      <c r="A179" s="2838"/>
      <c r="B179" s="1229" t="s">
        <v>233</v>
      </c>
      <c r="C179" s="1224" t="s">
        <v>1111</v>
      </c>
      <c r="D179" s="1229" t="s">
        <v>1054</v>
      </c>
      <c r="E179" s="1224" t="s">
        <v>1400</v>
      </c>
      <c r="F179" s="1224" t="s">
        <v>1405</v>
      </c>
      <c r="G179" s="1223"/>
      <c r="H179" s="1223"/>
      <c r="I179" s="1223"/>
      <c r="J179" s="1223"/>
      <c r="K179" s="1223" t="s">
        <v>362</v>
      </c>
      <c r="L179" s="1223" t="s">
        <v>362</v>
      </c>
      <c r="M179" s="1223" t="s">
        <v>362</v>
      </c>
      <c r="N179" s="1223"/>
      <c r="O179" s="1223"/>
      <c r="P179" s="2251"/>
      <c r="Q179" s="2147">
        <v>57.12</v>
      </c>
      <c r="R179" s="266">
        <v>42699</v>
      </c>
      <c r="S179" s="2149" t="s">
        <v>368</v>
      </c>
      <c r="T179" s="266">
        <f t="shared" si="12"/>
        <v>42699</v>
      </c>
      <c r="U179" s="266">
        <v>43793</v>
      </c>
    </row>
    <row r="180" spans="1:21" ht="30" x14ac:dyDescent="0.2">
      <c r="A180" s="2838"/>
      <c r="B180" s="1229" t="s">
        <v>232</v>
      </c>
      <c r="C180" s="1224" t="s">
        <v>1576</v>
      </c>
      <c r="D180" s="1229" t="s">
        <v>1577</v>
      </c>
      <c r="E180" s="1224" t="s">
        <v>1400</v>
      </c>
      <c r="F180" s="1224" t="s">
        <v>1405</v>
      </c>
      <c r="G180" s="1223"/>
      <c r="H180" s="1223"/>
      <c r="I180" s="1223"/>
      <c r="J180" s="1223"/>
      <c r="K180" s="1223"/>
      <c r="L180" s="1223" t="s">
        <v>362</v>
      </c>
      <c r="M180" s="1223" t="s">
        <v>362</v>
      </c>
      <c r="N180" s="1223"/>
      <c r="O180" s="1223"/>
      <c r="P180" s="2251"/>
      <c r="Q180" s="2147">
        <v>60.5</v>
      </c>
      <c r="R180" s="266" t="s">
        <v>1571</v>
      </c>
      <c r="S180" s="2149" t="s">
        <v>368</v>
      </c>
      <c r="T180" s="266" t="s">
        <v>1574</v>
      </c>
      <c r="U180" s="266" t="s">
        <v>1578</v>
      </c>
    </row>
    <row r="181" spans="1:21" x14ac:dyDescent="0.2">
      <c r="A181" s="2838"/>
      <c r="B181" s="2805" t="s">
        <v>233</v>
      </c>
      <c r="C181" s="2805" t="s">
        <v>1579</v>
      </c>
      <c r="D181" s="2805" t="s">
        <v>486</v>
      </c>
      <c r="E181" s="2805" t="s">
        <v>1407</v>
      </c>
      <c r="F181" s="2805" t="s">
        <v>1405</v>
      </c>
      <c r="G181" s="2805"/>
      <c r="H181" s="2805"/>
      <c r="I181" s="2805"/>
      <c r="J181" s="2805"/>
      <c r="K181" s="2805"/>
      <c r="L181" s="2797" t="s">
        <v>362</v>
      </c>
      <c r="M181" s="2797"/>
      <c r="N181" s="1222"/>
      <c r="O181" s="1220"/>
      <c r="P181" s="2222"/>
      <c r="Q181" s="2147">
        <v>60.6</v>
      </c>
      <c r="R181" s="266" t="s">
        <v>1571</v>
      </c>
      <c r="S181" s="2149" t="s">
        <v>368</v>
      </c>
      <c r="T181" s="266" t="s">
        <v>1574</v>
      </c>
      <c r="U181" s="266" t="s">
        <v>1580</v>
      </c>
    </row>
    <row r="182" spans="1:21" x14ac:dyDescent="0.2">
      <c r="A182" s="2838"/>
      <c r="B182" s="2828"/>
      <c r="C182" s="2806"/>
      <c r="D182" s="2806"/>
      <c r="E182" s="2806"/>
      <c r="F182" s="2806"/>
      <c r="G182" s="2806"/>
      <c r="H182" s="2806"/>
      <c r="I182" s="2806"/>
      <c r="J182" s="2806"/>
      <c r="K182" s="2806"/>
      <c r="L182" s="2807"/>
      <c r="M182" s="2807"/>
      <c r="N182" s="1334"/>
      <c r="O182" s="1334"/>
      <c r="P182" s="2225"/>
      <c r="Q182" s="2147">
        <v>76.8</v>
      </c>
      <c r="R182" s="266">
        <v>43243</v>
      </c>
      <c r="S182" s="2149" t="s">
        <v>1526</v>
      </c>
      <c r="T182" s="266">
        <v>43243</v>
      </c>
      <c r="U182" s="266">
        <v>43426</v>
      </c>
    </row>
    <row r="183" spans="1:21" x14ac:dyDescent="0.2">
      <c r="A183" s="2838"/>
      <c r="B183" s="1229" t="s">
        <v>348</v>
      </c>
      <c r="C183" s="1224" t="s">
        <v>1586</v>
      </c>
      <c r="D183" s="1229" t="s">
        <v>1095</v>
      </c>
      <c r="E183" s="1224" t="s">
        <v>1400</v>
      </c>
      <c r="F183" s="1224" t="s">
        <v>1405</v>
      </c>
      <c r="G183" s="1223"/>
      <c r="H183" s="1223"/>
      <c r="I183" s="1223"/>
      <c r="J183" s="1223"/>
      <c r="K183" s="1223"/>
      <c r="L183" s="1223" t="s">
        <v>362</v>
      </c>
      <c r="M183" s="1223"/>
      <c r="N183" s="1223"/>
      <c r="O183" s="1223"/>
      <c r="P183" s="2251"/>
      <c r="Q183" s="2147">
        <v>64.7</v>
      </c>
      <c r="R183" s="266">
        <v>42894</v>
      </c>
      <c r="S183" s="2149" t="s">
        <v>368</v>
      </c>
      <c r="T183" s="266">
        <v>42895</v>
      </c>
      <c r="U183" s="266">
        <v>43260</v>
      </c>
    </row>
    <row r="184" spans="1:21" x14ac:dyDescent="0.2">
      <c r="A184" s="2838"/>
      <c r="B184" s="2833" t="s">
        <v>348</v>
      </c>
      <c r="C184" s="2833" t="s">
        <v>1598</v>
      </c>
      <c r="D184" s="2833" t="s">
        <v>1577</v>
      </c>
      <c r="E184" s="2833" t="s">
        <v>1400</v>
      </c>
      <c r="F184" s="2833" t="s">
        <v>1405</v>
      </c>
      <c r="G184" s="2817"/>
      <c r="H184" s="2817"/>
      <c r="I184" s="2817"/>
      <c r="J184" s="2817"/>
      <c r="K184" s="2817"/>
      <c r="L184" s="2817" t="s">
        <v>362</v>
      </c>
      <c r="M184" s="2817" t="s">
        <v>362</v>
      </c>
      <c r="N184" s="2817" t="s">
        <v>362</v>
      </c>
      <c r="O184" s="2817" t="s">
        <v>362</v>
      </c>
      <c r="P184" s="2803" t="s">
        <v>362</v>
      </c>
      <c r="Q184" s="2147">
        <v>66.5</v>
      </c>
      <c r="R184" s="266">
        <v>42935</v>
      </c>
      <c r="S184" s="2149" t="s">
        <v>368</v>
      </c>
      <c r="T184" s="266">
        <v>42936</v>
      </c>
      <c r="U184" s="266">
        <v>44032</v>
      </c>
    </row>
    <row r="185" spans="1:21" x14ac:dyDescent="0.2">
      <c r="A185" s="2838"/>
      <c r="B185" s="2828"/>
      <c r="C185" s="2828"/>
      <c r="D185" s="2806"/>
      <c r="E185" s="2828"/>
      <c r="F185" s="2806"/>
      <c r="G185" s="2799"/>
      <c r="H185" s="2799"/>
      <c r="I185" s="2799"/>
      <c r="J185" s="2799"/>
      <c r="K185" s="2799"/>
      <c r="L185" s="2799"/>
      <c r="M185" s="2799"/>
      <c r="N185" s="2799"/>
      <c r="O185" s="2799"/>
      <c r="P185" s="2799"/>
      <c r="Q185" s="2147">
        <v>114.8</v>
      </c>
      <c r="R185" s="266">
        <v>44153</v>
      </c>
      <c r="S185" s="2149" t="s">
        <v>1093</v>
      </c>
      <c r="T185" s="266"/>
      <c r="U185" s="266">
        <v>45126</v>
      </c>
    </row>
    <row r="186" spans="1:21" ht="45" x14ac:dyDescent="0.2">
      <c r="A186" s="2838"/>
      <c r="B186" s="1229" t="s">
        <v>233</v>
      </c>
      <c r="C186" s="1224" t="s">
        <v>3073</v>
      </c>
      <c r="D186" s="1229" t="s">
        <v>1669</v>
      </c>
      <c r="E186" s="1224" t="s">
        <v>1400</v>
      </c>
      <c r="F186" s="1224" t="s">
        <v>1405</v>
      </c>
      <c r="G186" s="1223"/>
      <c r="H186" s="1223"/>
      <c r="I186" s="1223"/>
      <c r="J186" s="1223"/>
      <c r="K186" s="1223"/>
      <c r="L186" s="1223" t="s">
        <v>362</v>
      </c>
      <c r="M186" s="1223" t="s">
        <v>362</v>
      </c>
      <c r="N186" s="1223"/>
      <c r="O186" s="1223"/>
      <c r="P186" s="2251"/>
      <c r="Q186" s="2147">
        <v>68.11</v>
      </c>
      <c r="R186" s="266">
        <v>43042</v>
      </c>
      <c r="S186" s="2149" t="s">
        <v>368</v>
      </c>
      <c r="T186" s="266">
        <v>43042</v>
      </c>
      <c r="U186" s="266">
        <v>43407</v>
      </c>
    </row>
    <row r="187" spans="1:21" x14ac:dyDescent="0.2">
      <c r="A187" s="2838"/>
      <c r="B187" s="2833" t="s">
        <v>232</v>
      </c>
      <c r="C187" s="2833" t="s">
        <v>2013</v>
      </c>
      <c r="D187" s="2833" t="s">
        <v>487</v>
      </c>
      <c r="E187" s="2833" t="s">
        <v>1400</v>
      </c>
      <c r="F187" s="2833" t="s">
        <v>1405</v>
      </c>
      <c r="G187" s="2817"/>
      <c r="H187" s="2817"/>
      <c r="I187" s="2817"/>
      <c r="J187" s="2817"/>
      <c r="K187" s="2817"/>
      <c r="L187" s="2817"/>
      <c r="M187" s="2817" t="s">
        <v>362</v>
      </c>
      <c r="N187" s="2817" t="s">
        <v>362</v>
      </c>
      <c r="O187" s="2817" t="s">
        <v>362</v>
      </c>
      <c r="P187" s="2803" t="s">
        <v>362</v>
      </c>
      <c r="Q187" s="2147">
        <v>70.7</v>
      </c>
      <c r="R187" s="266">
        <v>43130</v>
      </c>
      <c r="S187" s="2149" t="s">
        <v>368</v>
      </c>
      <c r="T187" s="266">
        <v>43130</v>
      </c>
      <c r="U187" s="266">
        <v>43859</v>
      </c>
    </row>
    <row r="188" spans="1:21" x14ac:dyDescent="0.2">
      <c r="A188" s="2838"/>
      <c r="B188" s="2828"/>
      <c r="C188" s="2806"/>
      <c r="D188" s="2806"/>
      <c r="E188" s="2806"/>
      <c r="F188" s="2806"/>
      <c r="G188" s="2799"/>
      <c r="H188" s="2799"/>
      <c r="I188" s="2799"/>
      <c r="J188" s="2799"/>
      <c r="K188" s="2799"/>
      <c r="L188" s="2799"/>
      <c r="M188" s="2799"/>
      <c r="N188" s="2799"/>
      <c r="O188" s="2799"/>
      <c r="P188" s="2799"/>
      <c r="Q188" s="2147">
        <v>114.1</v>
      </c>
      <c r="R188" s="266">
        <v>44153</v>
      </c>
      <c r="S188" s="2149" t="s">
        <v>1093</v>
      </c>
      <c r="T188" s="266"/>
      <c r="U188" s="266">
        <v>44591</v>
      </c>
    </row>
    <row r="189" spans="1:21" x14ac:dyDescent="0.2">
      <c r="A189" s="2838"/>
      <c r="B189" s="1229" t="s">
        <v>348</v>
      </c>
      <c r="C189" s="1224" t="s">
        <v>2015</v>
      </c>
      <c r="D189" s="1229" t="s">
        <v>1095</v>
      </c>
      <c r="E189" s="1224" t="s">
        <v>1400</v>
      </c>
      <c r="F189" s="1224" t="s">
        <v>1405</v>
      </c>
      <c r="G189" s="1223"/>
      <c r="H189" s="1223"/>
      <c r="I189" s="1223"/>
      <c r="J189" s="1223"/>
      <c r="K189" s="1223"/>
      <c r="L189" s="1223"/>
      <c r="M189" s="1223" t="s">
        <v>362</v>
      </c>
      <c r="N189" s="1223" t="s">
        <v>362</v>
      </c>
      <c r="O189" s="1223" t="s">
        <v>362</v>
      </c>
      <c r="P189" s="2251"/>
      <c r="Q189" s="2147">
        <v>76.5</v>
      </c>
      <c r="R189" s="266">
        <v>43243</v>
      </c>
      <c r="S189" s="2149" t="s">
        <v>368</v>
      </c>
      <c r="T189" s="266">
        <v>43243</v>
      </c>
      <c r="U189" s="266">
        <v>44338</v>
      </c>
    </row>
    <row r="190" spans="1:21" x14ac:dyDescent="0.2">
      <c r="A190" s="2838"/>
      <c r="B190" s="2808" t="s">
        <v>231</v>
      </c>
      <c r="C190" s="2820" t="s">
        <v>1584</v>
      </c>
      <c r="D190" s="2820" t="s">
        <v>498</v>
      </c>
      <c r="E190" s="2820" t="s">
        <v>1400</v>
      </c>
      <c r="F190" s="2820" t="s">
        <v>1405</v>
      </c>
      <c r="G190" s="2803"/>
      <c r="H190" s="2803"/>
      <c r="I190" s="2803"/>
      <c r="J190" s="2803"/>
      <c r="K190" s="2803"/>
      <c r="L190" s="2803"/>
      <c r="M190" s="2803" t="s">
        <v>362</v>
      </c>
      <c r="N190" s="2803" t="s">
        <v>362</v>
      </c>
      <c r="O190" s="2803" t="s">
        <v>362</v>
      </c>
      <c r="P190" s="2803" t="s">
        <v>362</v>
      </c>
      <c r="Q190" s="2147">
        <v>76.599999999999994</v>
      </c>
      <c r="R190" s="266">
        <v>43243</v>
      </c>
      <c r="S190" s="2149" t="s">
        <v>368</v>
      </c>
      <c r="T190" s="266">
        <v>43243</v>
      </c>
      <c r="U190" s="266">
        <v>44338</v>
      </c>
    </row>
    <row r="191" spans="1:21" x14ac:dyDescent="0.2">
      <c r="A191" s="2838"/>
      <c r="B191" s="2813"/>
      <c r="C191" s="2821"/>
      <c r="D191" s="2822"/>
      <c r="E191" s="2822"/>
      <c r="F191" s="2822"/>
      <c r="G191" s="2799"/>
      <c r="H191" s="2799"/>
      <c r="I191" s="2799"/>
      <c r="J191" s="2799"/>
      <c r="K191" s="2799"/>
      <c r="L191" s="2799"/>
      <c r="M191" s="2799"/>
      <c r="N191" s="2799"/>
      <c r="O191" s="2799"/>
      <c r="P191" s="2799"/>
      <c r="Q191" s="2202">
        <v>133.1</v>
      </c>
      <c r="R191" s="2196">
        <v>44490</v>
      </c>
      <c r="S191" s="2158" t="s">
        <v>1024</v>
      </c>
      <c r="T191" s="2196">
        <v>44484</v>
      </c>
      <c r="U191" s="2196">
        <v>44665</v>
      </c>
    </row>
    <row r="192" spans="1:21" ht="14.25" customHeight="1" x14ac:dyDescent="0.2">
      <c r="A192" s="2838"/>
      <c r="B192" s="2805" t="s">
        <v>231</v>
      </c>
      <c r="C192" s="2805" t="s">
        <v>2016</v>
      </c>
      <c r="D192" s="2805" t="s">
        <v>2017</v>
      </c>
      <c r="E192" s="2805" t="s">
        <v>1400</v>
      </c>
      <c r="F192" s="2805" t="s">
        <v>1405</v>
      </c>
      <c r="G192" s="2805"/>
      <c r="H192" s="2805"/>
      <c r="I192" s="2805"/>
      <c r="J192" s="2805"/>
      <c r="K192" s="2805"/>
      <c r="L192" s="2805"/>
      <c r="M192" s="2797" t="s">
        <v>362</v>
      </c>
      <c r="N192" s="2797" t="s">
        <v>362</v>
      </c>
      <c r="O192" s="2817"/>
      <c r="P192" s="2817"/>
      <c r="Q192" s="2147">
        <v>76.7</v>
      </c>
      <c r="R192" s="266">
        <v>43243</v>
      </c>
      <c r="S192" s="2149" t="s">
        <v>368</v>
      </c>
      <c r="T192" s="266">
        <v>43243</v>
      </c>
      <c r="U192" s="266">
        <v>43607</v>
      </c>
    </row>
    <row r="193" spans="1:21" x14ac:dyDescent="0.2">
      <c r="A193" s="2838"/>
      <c r="B193" s="2828"/>
      <c r="C193" s="2806"/>
      <c r="D193" s="2806"/>
      <c r="E193" s="2806"/>
      <c r="F193" s="2806"/>
      <c r="G193" s="2806"/>
      <c r="H193" s="2806"/>
      <c r="I193" s="2806"/>
      <c r="J193" s="2806"/>
      <c r="K193" s="2806"/>
      <c r="L193" s="2806"/>
      <c r="M193" s="2807"/>
      <c r="N193" s="2807"/>
      <c r="O193" s="2799"/>
      <c r="P193" s="2799"/>
      <c r="Q193" s="2147">
        <v>102.12</v>
      </c>
      <c r="R193" s="266">
        <v>43794</v>
      </c>
      <c r="S193" s="2149" t="s">
        <v>1526</v>
      </c>
      <c r="T193" s="266">
        <v>43606</v>
      </c>
      <c r="U193" s="266">
        <v>43971</v>
      </c>
    </row>
    <row r="194" spans="1:21" x14ac:dyDescent="0.2">
      <c r="A194" s="2838"/>
      <c r="B194" s="1229" t="s">
        <v>348</v>
      </c>
      <c r="C194" s="1224" t="s">
        <v>2014</v>
      </c>
      <c r="D194" s="1229" t="s">
        <v>1095</v>
      </c>
      <c r="E194" s="1224" t="s">
        <v>1403</v>
      </c>
      <c r="F194" s="1224" t="s">
        <v>1405</v>
      </c>
      <c r="G194" s="1223"/>
      <c r="H194" s="1223"/>
      <c r="I194" s="1223"/>
      <c r="J194" s="1223"/>
      <c r="K194" s="1223"/>
      <c r="L194" s="1223"/>
      <c r="M194" s="1223" t="s">
        <v>362</v>
      </c>
      <c r="N194" s="1223" t="s">
        <v>362</v>
      </c>
      <c r="O194" s="1223" t="s">
        <v>362</v>
      </c>
      <c r="P194" s="2251"/>
      <c r="Q194" s="2147">
        <v>79.7</v>
      </c>
      <c r="R194" s="266">
        <v>43299</v>
      </c>
      <c r="S194" s="2149" t="s">
        <v>368</v>
      </c>
      <c r="T194" s="266">
        <v>43299</v>
      </c>
      <c r="U194" s="266">
        <v>44394</v>
      </c>
    </row>
    <row r="195" spans="1:21" ht="30" x14ac:dyDescent="0.2">
      <c r="A195" s="2838"/>
      <c r="B195" s="1229" t="s">
        <v>231</v>
      </c>
      <c r="C195" s="1224" t="s">
        <v>2525</v>
      </c>
      <c r="D195" s="1229" t="s">
        <v>597</v>
      </c>
      <c r="E195" s="1224" t="s">
        <v>1400</v>
      </c>
      <c r="F195" s="1224" t="s">
        <v>1405</v>
      </c>
      <c r="G195" s="1223"/>
      <c r="H195" s="1223"/>
      <c r="I195" s="1223"/>
      <c r="J195" s="1223"/>
      <c r="K195" s="1223"/>
      <c r="L195" s="1223"/>
      <c r="M195" s="1223"/>
      <c r="N195" s="1223" t="s">
        <v>362</v>
      </c>
      <c r="O195" s="1223" t="s">
        <v>362</v>
      </c>
      <c r="P195" s="2251" t="s">
        <v>362</v>
      </c>
      <c r="Q195" s="2147">
        <v>91.5</v>
      </c>
      <c r="R195" s="266">
        <v>43643</v>
      </c>
      <c r="S195" s="2149" t="s">
        <v>368</v>
      </c>
      <c r="T195" s="266">
        <v>43644</v>
      </c>
      <c r="U195" s="266">
        <v>44739</v>
      </c>
    </row>
    <row r="196" spans="1:21" ht="30" x14ac:dyDescent="0.2">
      <c r="A196" s="2838"/>
      <c r="B196" s="1229" t="s">
        <v>348</v>
      </c>
      <c r="C196" s="1224" t="s">
        <v>2527</v>
      </c>
      <c r="D196" s="1229" t="s">
        <v>1577</v>
      </c>
      <c r="E196" s="1224" t="s">
        <v>1403</v>
      </c>
      <c r="F196" s="1224" t="s">
        <v>1555</v>
      </c>
      <c r="G196" s="1223"/>
      <c r="H196" s="1223"/>
      <c r="I196" s="1223"/>
      <c r="J196" s="1223"/>
      <c r="K196" s="1223"/>
      <c r="L196" s="1223"/>
      <c r="M196" s="1223"/>
      <c r="N196" s="1223" t="s">
        <v>362</v>
      </c>
      <c r="O196" s="1223" t="s">
        <v>362</v>
      </c>
      <c r="P196" s="2251" t="s">
        <v>362</v>
      </c>
      <c r="Q196" s="2147">
        <v>91.6</v>
      </c>
      <c r="R196" s="266">
        <v>43643</v>
      </c>
      <c r="S196" s="2149" t="s">
        <v>368</v>
      </c>
      <c r="T196" s="266">
        <v>43644</v>
      </c>
      <c r="U196" s="266">
        <v>44739</v>
      </c>
    </row>
    <row r="197" spans="1:21" x14ac:dyDescent="0.2">
      <c r="A197" s="2838"/>
      <c r="B197" s="1229" t="s">
        <v>348</v>
      </c>
      <c r="C197" s="1224" t="s">
        <v>2528</v>
      </c>
      <c r="D197" s="1229" t="s">
        <v>1577</v>
      </c>
      <c r="E197" s="1224" t="s">
        <v>1403</v>
      </c>
      <c r="F197" s="1224" t="s">
        <v>1555</v>
      </c>
      <c r="G197" s="1223"/>
      <c r="H197" s="1223"/>
      <c r="I197" s="1223"/>
      <c r="J197" s="1223"/>
      <c r="K197" s="1223"/>
      <c r="L197" s="1223"/>
      <c r="M197" s="1223"/>
      <c r="N197" s="1223" t="s">
        <v>362</v>
      </c>
      <c r="O197" s="1223" t="s">
        <v>362</v>
      </c>
      <c r="P197" s="2251" t="s">
        <v>362</v>
      </c>
      <c r="Q197" s="2147">
        <v>91.7</v>
      </c>
      <c r="R197" s="266">
        <v>43643</v>
      </c>
      <c r="S197" s="2149" t="s">
        <v>368</v>
      </c>
      <c r="T197" s="266">
        <v>43644</v>
      </c>
      <c r="U197" s="266">
        <v>44739</v>
      </c>
    </row>
    <row r="198" spans="1:21" x14ac:dyDescent="0.2">
      <c r="A198" s="2838"/>
      <c r="B198" s="2833" t="s">
        <v>348</v>
      </c>
      <c r="C198" s="2833" t="s">
        <v>2529</v>
      </c>
      <c r="D198" s="2833" t="s">
        <v>1577</v>
      </c>
      <c r="E198" s="2833" t="s">
        <v>1400</v>
      </c>
      <c r="F198" s="2833" t="s">
        <v>1405</v>
      </c>
      <c r="G198" s="2817"/>
      <c r="H198" s="2817"/>
      <c r="I198" s="2817"/>
      <c r="J198" s="2817"/>
      <c r="K198" s="2817"/>
      <c r="L198" s="2817"/>
      <c r="M198" s="2817"/>
      <c r="N198" s="2817" t="s">
        <v>362</v>
      </c>
      <c r="O198" s="2817" t="s">
        <v>362</v>
      </c>
      <c r="P198" s="2803" t="s">
        <v>362</v>
      </c>
      <c r="Q198" s="2147">
        <v>91.1</v>
      </c>
      <c r="R198" s="266">
        <v>43643</v>
      </c>
      <c r="S198" s="2149" t="s">
        <v>368</v>
      </c>
      <c r="T198" s="266">
        <v>43644</v>
      </c>
      <c r="U198" s="266">
        <v>44010</v>
      </c>
    </row>
    <row r="199" spans="1:21" x14ac:dyDescent="0.2">
      <c r="A199" s="2838"/>
      <c r="B199" s="2828"/>
      <c r="C199" s="2828"/>
      <c r="D199" s="2806"/>
      <c r="E199" s="2806"/>
      <c r="F199" s="2806"/>
      <c r="G199" s="2799"/>
      <c r="H199" s="2799"/>
      <c r="I199" s="2799"/>
      <c r="J199" s="2799"/>
      <c r="K199" s="2799"/>
      <c r="L199" s="2799"/>
      <c r="M199" s="2799"/>
      <c r="N199" s="2799"/>
      <c r="O199" s="2799"/>
      <c r="P199" s="2799"/>
      <c r="Q199" s="2147">
        <v>114.6</v>
      </c>
      <c r="R199" s="266">
        <v>44163</v>
      </c>
      <c r="S199" s="2149" t="s">
        <v>1093</v>
      </c>
      <c r="T199" s="266"/>
      <c r="U199" s="266">
        <v>45104</v>
      </c>
    </row>
    <row r="200" spans="1:21" x14ac:dyDescent="0.2">
      <c r="A200" s="2838"/>
      <c r="B200" s="1229" t="s">
        <v>231</v>
      </c>
      <c r="C200" s="1224" t="s">
        <v>2535</v>
      </c>
      <c r="D200" s="1229" t="s">
        <v>2536</v>
      </c>
      <c r="E200" s="1224" t="s">
        <v>1400</v>
      </c>
      <c r="F200" s="1224" t="s">
        <v>1405</v>
      </c>
      <c r="G200" s="1223"/>
      <c r="H200" s="1223"/>
      <c r="I200" s="1223"/>
      <c r="J200" s="1223"/>
      <c r="K200" s="1223"/>
      <c r="L200" s="1223"/>
      <c r="M200" s="1223"/>
      <c r="N200" s="1223" t="s">
        <v>362</v>
      </c>
      <c r="O200" s="1223" t="s">
        <v>362</v>
      </c>
      <c r="P200" s="2251" t="s">
        <v>362</v>
      </c>
      <c r="Q200" s="2147">
        <v>201.13</v>
      </c>
      <c r="R200" s="266">
        <v>43794</v>
      </c>
      <c r="S200" s="2149" t="s">
        <v>368</v>
      </c>
      <c r="T200" s="266">
        <v>43795</v>
      </c>
      <c r="U200" s="266">
        <v>44890</v>
      </c>
    </row>
    <row r="201" spans="1:21" x14ac:dyDescent="0.2">
      <c r="A201" s="2838"/>
      <c r="B201" s="2149" t="s">
        <v>348</v>
      </c>
      <c r="C201" s="2148" t="s">
        <v>2911</v>
      </c>
      <c r="D201" s="2149" t="s">
        <v>603</v>
      </c>
      <c r="E201" s="2148" t="s">
        <v>1403</v>
      </c>
      <c r="F201" s="2148" t="s">
        <v>1405</v>
      </c>
      <c r="G201" s="2147"/>
      <c r="H201" s="2147"/>
      <c r="I201" s="2147"/>
      <c r="J201" s="2147"/>
      <c r="K201" s="2147"/>
      <c r="L201" s="2147"/>
      <c r="M201" s="2147"/>
      <c r="N201" s="2147"/>
      <c r="O201" s="2147" t="s">
        <v>362</v>
      </c>
      <c r="P201" s="2251" t="s">
        <v>362</v>
      </c>
      <c r="Q201" s="318">
        <v>109.1</v>
      </c>
      <c r="R201" s="266">
        <v>44028</v>
      </c>
      <c r="S201" s="2149" t="s">
        <v>368</v>
      </c>
      <c r="T201" s="266">
        <v>44029</v>
      </c>
      <c r="U201" s="266">
        <v>44758</v>
      </c>
    </row>
    <row r="202" spans="1:21" ht="30" x14ac:dyDescent="0.2">
      <c r="A202" s="2838"/>
      <c r="B202" s="2149" t="s">
        <v>233</v>
      </c>
      <c r="C202" s="2148" t="s">
        <v>2926</v>
      </c>
      <c r="D202" s="2149" t="s">
        <v>2322</v>
      </c>
      <c r="E202" s="2148" t="s">
        <v>1400</v>
      </c>
      <c r="F202" s="2148" t="s">
        <v>1405</v>
      </c>
      <c r="G202" s="2147"/>
      <c r="H202" s="2147"/>
      <c r="I202" s="2147"/>
      <c r="J202" s="2147"/>
      <c r="K202" s="2147"/>
      <c r="L202" s="2147"/>
      <c r="M202" s="2147"/>
      <c r="N202" s="2147"/>
      <c r="O202" s="2147" t="s">
        <v>362</v>
      </c>
      <c r="P202" s="2251"/>
      <c r="Q202" s="318">
        <v>112.13</v>
      </c>
      <c r="R202" s="266">
        <v>44120</v>
      </c>
      <c r="S202" s="2149" t="s">
        <v>368</v>
      </c>
      <c r="T202" s="266">
        <v>44029</v>
      </c>
      <c r="U202" s="266">
        <v>44393</v>
      </c>
    </row>
    <row r="203" spans="1:21" ht="30" x14ac:dyDescent="0.2">
      <c r="A203" s="2838"/>
      <c r="B203" s="2149" t="s">
        <v>233</v>
      </c>
      <c r="C203" s="2148" t="s">
        <v>2933</v>
      </c>
      <c r="D203" s="2149" t="s">
        <v>490</v>
      </c>
      <c r="E203" s="2148" t="s">
        <v>1400</v>
      </c>
      <c r="F203" s="2148" t="s">
        <v>1405</v>
      </c>
      <c r="G203" s="2147"/>
      <c r="H203" s="2147"/>
      <c r="I203" s="2147"/>
      <c r="J203" s="2147"/>
      <c r="K203" s="2147"/>
      <c r="L203" s="2147"/>
      <c r="M203" s="2147"/>
      <c r="N203" s="2147"/>
      <c r="O203" s="2147" t="s">
        <v>362</v>
      </c>
      <c r="P203" s="2251" t="s">
        <v>362</v>
      </c>
      <c r="Q203" s="318">
        <v>114.12</v>
      </c>
      <c r="R203" s="266">
        <v>44153</v>
      </c>
      <c r="S203" s="2149" t="s">
        <v>368</v>
      </c>
      <c r="T203" s="266">
        <v>44154</v>
      </c>
      <c r="U203" s="266">
        <v>45248</v>
      </c>
    </row>
    <row r="204" spans="1:21" ht="45" x14ac:dyDescent="0.2">
      <c r="A204" s="2838"/>
      <c r="B204" s="2149" t="s">
        <v>233</v>
      </c>
      <c r="C204" s="2148" t="s">
        <v>2934</v>
      </c>
      <c r="D204" s="2149" t="s">
        <v>1655</v>
      </c>
      <c r="E204" s="2148" t="s">
        <v>1400</v>
      </c>
      <c r="F204" s="2148" t="s">
        <v>1405</v>
      </c>
      <c r="G204" s="2147"/>
      <c r="H204" s="2147"/>
      <c r="I204" s="2147"/>
      <c r="J204" s="2147"/>
      <c r="K204" s="2147"/>
      <c r="L204" s="2147"/>
      <c r="M204" s="2147"/>
      <c r="N204" s="2147"/>
      <c r="O204" s="2147" t="s">
        <v>362</v>
      </c>
      <c r="P204" s="2251" t="s">
        <v>362</v>
      </c>
      <c r="Q204" s="318">
        <v>114.13</v>
      </c>
      <c r="R204" s="266">
        <v>44153</v>
      </c>
      <c r="S204" s="2149" t="s">
        <v>368</v>
      </c>
      <c r="T204" s="266">
        <v>44154</v>
      </c>
      <c r="U204" s="266">
        <v>45248</v>
      </c>
    </row>
    <row r="205" spans="1:21" ht="30" x14ac:dyDescent="0.2">
      <c r="A205" s="2838"/>
      <c r="B205" s="2149" t="s">
        <v>233</v>
      </c>
      <c r="C205" s="2148" t="s">
        <v>2936</v>
      </c>
      <c r="D205" s="2149" t="s">
        <v>3078</v>
      </c>
      <c r="E205" s="2148" t="s">
        <v>1400</v>
      </c>
      <c r="F205" s="2148" t="s">
        <v>1405</v>
      </c>
      <c r="G205" s="2147"/>
      <c r="H205" s="2147"/>
      <c r="I205" s="2147"/>
      <c r="J205" s="2147"/>
      <c r="K205" s="2147"/>
      <c r="L205" s="2147"/>
      <c r="M205" s="2147"/>
      <c r="N205" s="2147"/>
      <c r="O205" s="2147" t="s">
        <v>362</v>
      </c>
      <c r="P205" s="2251" t="s">
        <v>362</v>
      </c>
      <c r="Q205" s="2193">
        <v>115.3</v>
      </c>
      <c r="R205" s="266">
        <v>44168</v>
      </c>
      <c r="S205" s="2149" t="s">
        <v>368</v>
      </c>
      <c r="T205" s="266">
        <v>44169</v>
      </c>
      <c r="U205" s="266">
        <v>45263</v>
      </c>
    </row>
    <row r="206" spans="1:21" ht="30" x14ac:dyDescent="0.2">
      <c r="A206" s="2838"/>
      <c r="B206" s="2149" t="s">
        <v>231</v>
      </c>
      <c r="C206" s="2148" t="s">
        <v>2937</v>
      </c>
      <c r="D206" s="2149" t="s">
        <v>2938</v>
      </c>
      <c r="E206" s="2148" t="s">
        <v>1400</v>
      </c>
      <c r="F206" s="2148" t="s">
        <v>1405</v>
      </c>
      <c r="G206" s="2147"/>
      <c r="H206" s="2147"/>
      <c r="I206" s="2147"/>
      <c r="J206" s="2147"/>
      <c r="K206" s="2147"/>
      <c r="L206" s="2147"/>
      <c r="M206" s="2147"/>
      <c r="N206" s="2147"/>
      <c r="O206" s="2147" t="s">
        <v>362</v>
      </c>
      <c r="P206" s="2251" t="s">
        <v>362</v>
      </c>
      <c r="Q206" s="2193">
        <v>115.4</v>
      </c>
      <c r="R206" s="266">
        <v>44168</v>
      </c>
      <c r="S206" s="2149" t="s">
        <v>368</v>
      </c>
      <c r="T206" s="266">
        <v>44169</v>
      </c>
      <c r="U206" s="266">
        <v>45263</v>
      </c>
    </row>
    <row r="207" spans="1:21" ht="30" x14ac:dyDescent="0.2">
      <c r="A207" s="2838"/>
      <c r="B207" s="2149" t="s">
        <v>233</v>
      </c>
      <c r="C207" s="2148" t="s">
        <v>2925</v>
      </c>
      <c r="D207" s="2149" t="s">
        <v>1662</v>
      </c>
      <c r="E207" s="2148" t="s">
        <v>1400</v>
      </c>
      <c r="F207" s="2148" t="s">
        <v>1405</v>
      </c>
      <c r="G207" s="2147"/>
      <c r="H207" s="2147"/>
      <c r="I207" s="2147"/>
      <c r="J207" s="2147"/>
      <c r="K207" s="2147"/>
      <c r="L207" s="2147"/>
      <c r="M207" s="2147"/>
      <c r="N207" s="2147"/>
      <c r="O207" s="2147" t="s">
        <v>362</v>
      </c>
      <c r="P207" s="2251" t="s">
        <v>362</v>
      </c>
      <c r="Q207" s="2193">
        <v>115.5</v>
      </c>
      <c r="R207" s="266">
        <v>44168</v>
      </c>
      <c r="S207" s="2149" t="s">
        <v>368</v>
      </c>
      <c r="T207" s="266">
        <v>44169</v>
      </c>
      <c r="U207" s="266">
        <v>44898</v>
      </c>
    </row>
    <row r="208" spans="1:21" ht="45" x14ac:dyDescent="0.2">
      <c r="A208" s="2838"/>
      <c r="B208" s="2149" t="s">
        <v>233</v>
      </c>
      <c r="C208" s="2148" t="s">
        <v>3073</v>
      </c>
      <c r="D208" s="2149" t="s">
        <v>1669</v>
      </c>
      <c r="E208" s="2148" t="s">
        <v>1400</v>
      </c>
      <c r="F208" s="2148" t="s">
        <v>1405</v>
      </c>
      <c r="G208" s="2147"/>
      <c r="H208" s="2147"/>
      <c r="I208" s="2147"/>
      <c r="J208" s="2147"/>
      <c r="K208" s="2147"/>
      <c r="L208" s="2147"/>
      <c r="M208" s="2147"/>
      <c r="N208" s="2147"/>
      <c r="O208" s="2147" t="s">
        <v>362</v>
      </c>
      <c r="P208" s="2251"/>
      <c r="Q208" s="2193">
        <v>115.6</v>
      </c>
      <c r="R208" s="266">
        <v>44168</v>
      </c>
      <c r="S208" s="2149" t="s">
        <v>368</v>
      </c>
      <c r="T208" s="266">
        <v>44169</v>
      </c>
      <c r="U208" s="266">
        <v>44533</v>
      </c>
    </row>
    <row r="209" spans="1:21" ht="45" x14ac:dyDescent="0.2">
      <c r="A209" s="2838"/>
      <c r="B209" s="2149" t="s">
        <v>231</v>
      </c>
      <c r="C209" s="2148" t="s">
        <v>2918</v>
      </c>
      <c r="D209" s="2149" t="s">
        <v>2017</v>
      </c>
      <c r="E209" s="2148" t="s">
        <v>1400</v>
      </c>
      <c r="F209" s="2148" t="s">
        <v>1405</v>
      </c>
      <c r="G209" s="2147"/>
      <c r="H209" s="2147"/>
      <c r="I209" s="2147"/>
      <c r="J209" s="2147"/>
      <c r="K209" s="2147"/>
      <c r="L209" s="2147"/>
      <c r="M209" s="2147"/>
      <c r="N209" s="2147"/>
      <c r="O209" s="2147" t="s">
        <v>362</v>
      </c>
      <c r="P209" s="2251" t="s">
        <v>362</v>
      </c>
      <c r="Q209" s="2193">
        <v>115.7</v>
      </c>
      <c r="R209" s="266">
        <v>44168</v>
      </c>
      <c r="S209" s="2149" t="s">
        <v>368</v>
      </c>
      <c r="T209" s="266">
        <v>44169</v>
      </c>
      <c r="U209" s="266">
        <v>44898</v>
      </c>
    </row>
    <row r="210" spans="1:21" x14ac:dyDescent="0.2">
      <c r="A210" s="2838"/>
      <c r="B210" s="2149" t="s">
        <v>233</v>
      </c>
      <c r="C210" s="2148" t="s">
        <v>2939</v>
      </c>
      <c r="D210" s="2149" t="s">
        <v>486</v>
      </c>
      <c r="E210" s="2148" t="s">
        <v>1400</v>
      </c>
      <c r="F210" s="2148" t="s">
        <v>1405</v>
      </c>
      <c r="G210" s="2147"/>
      <c r="H210" s="2147"/>
      <c r="I210" s="2147"/>
      <c r="J210" s="2147"/>
      <c r="K210" s="2147"/>
      <c r="L210" s="2147"/>
      <c r="M210" s="2147"/>
      <c r="N210" s="2147"/>
      <c r="O210" s="2147" t="s">
        <v>362</v>
      </c>
      <c r="P210" s="2251" t="s">
        <v>362</v>
      </c>
      <c r="Q210" s="2193">
        <v>115.8</v>
      </c>
      <c r="R210" s="266">
        <v>44168</v>
      </c>
      <c r="S210" s="2149" t="s">
        <v>368</v>
      </c>
      <c r="T210" s="266">
        <v>44169</v>
      </c>
      <c r="U210" s="266">
        <v>44898</v>
      </c>
    </row>
    <row r="211" spans="1:21" ht="30" x14ac:dyDescent="0.2">
      <c r="A211" s="2838"/>
      <c r="B211" s="2194" t="s">
        <v>231</v>
      </c>
      <c r="C211" s="2195" t="s">
        <v>3983</v>
      </c>
      <c r="D211" s="2158" t="s">
        <v>2521</v>
      </c>
      <c r="E211" s="2195" t="s">
        <v>1400</v>
      </c>
      <c r="F211" s="2195" t="s">
        <v>1405</v>
      </c>
      <c r="G211" s="2160"/>
      <c r="H211" s="2160"/>
      <c r="I211" s="2160"/>
      <c r="J211" s="2160"/>
      <c r="K211" s="2160"/>
      <c r="L211" s="2160"/>
      <c r="M211" s="2160"/>
      <c r="N211" s="2160"/>
      <c r="O211" s="2160"/>
      <c r="P211" s="2160" t="s">
        <v>362</v>
      </c>
      <c r="Q211" s="2188">
        <v>117.5</v>
      </c>
      <c r="R211" s="2196">
        <v>44218</v>
      </c>
      <c r="S211" s="2158" t="s">
        <v>368</v>
      </c>
      <c r="T211" s="2196">
        <v>44221</v>
      </c>
      <c r="U211" s="2196">
        <v>45315</v>
      </c>
    </row>
    <row r="212" spans="1:21" x14ac:dyDescent="0.2">
      <c r="A212" s="2838"/>
      <c r="B212" s="2194" t="s">
        <v>233</v>
      </c>
      <c r="C212" s="2195" t="s">
        <v>2942</v>
      </c>
      <c r="D212" s="2158" t="s">
        <v>513</v>
      </c>
      <c r="E212" s="2195" t="s">
        <v>1400</v>
      </c>
      <c r="F212" s="2195" t="s">
        <v>1405</v>
      </c>
      <c r="G212" s="2160"/>
      <c r="H212" s="2160"/>
      <c r="I212" s="2160"/>
      <c r="J212" s="2160"/>
      <c r="K212" s="2160"/>
      <c r="L212" s="2160"/>
      <c r="M212" s="2160"/>
      <c r="N212" s="2160"/>
      <c r="O212" s="2160"/>
      <c r="P212" s="2160" t="s">
        <v>362</v>
      </c>
      <c r="Q212" s="2202">
        <v>118.1</v>
      </c>
      <c r="R212" s="2196" t="s">
        <v>3949</v>
      </c>
      <c r="S212" s="2158" t="s">
        <v>368</v>
      </c>
      <c r="T212" s="2196" t="s">
        <v>3985</v>
      </c>
      <c r="U212" s="2196" t="s">
        <v>3986</v>
      </c>
    </row>
    <row r="213" spans="1:21" x14ac:dyDescent="0.2">
      <c r="A213" s="2838"/>
      <c r="B213" s="2194" t="s">
        <v>233</v>
      </c>
      <c r="C213" s="2195" t="s">
        <v>3987</v>
      </c>
      <c r="D213" s="2158" t="s">
        <v>2522</v>
      </c>
      <c r="E213" s="2195" t="s">
        <v>1400</v>
      </c>
      <c r="F213" s="2195" t="s">
        <v>1405</v>
      </c>
      <c r="G213" s="2160"/>
      <c r="H213" s="2160"/>
      <c r="I213" s="2160"/>
      <c r="J213" s="2160"/>
      <c r="K213" s="2160"/>
      <c r="L213" s="2160"/>
      <c r="M213" s="2160"/>
      <c r="N213" s="2160"/>
      <c r="O213" s="2160"/>
      <c r="P213" s="2160" t="s">
        <v>362</v>
      </c>
      <c r="Q213" s="2202">
        <v>118.11</v>
      </c>
      <c r="R213" s="2196" t="s">
        <v>3949</v>
      </c>
      <c r="S213" s="2158" t="s">
        <v>368</v>
      </c>
      <c r="T213" s="2196" t="s">
        <v>3985</v>
      </c>
      <c r="U213" s="2196" t="s">
        <v>3988</v>
      </c>
    </row>
    <row r="214" spans="1:21" ht="30" x14ac:dyDescent="0.2">
      <c r="A214" s="2838"/>
      <c r="B214" s="2194" t="s">
        <v>3991</v>
      </c>
      <c r="C214" s="2195" t="s">
        <v>3990</v>
      </c>
      <c r="D214" s="2158" t="s">
        <v>4064</v>
      </c>
      <c r="E214" s="2195" t="s">
        <v>1403</v>
      </c>
      <c r="F214" s="2195" t="s">
        <v>1405</v>
      </c>
      <c r="G214" s="2160"/>
      <c r="H214" s="2160"/>
      <c r="I214" s="2160"/>
      <c r="J214" s="2160"/>
      <c r="K214" s="2160"/>
      <c r="L214" s="2160"/>
      <c r="M214" s="2160"/>
      <c r="N214" s="2160"/>
      <c r="O214" s="2160"/>
      <c r="P214" s="2160" t="s">
        <v>362</v>
      </c>
      <c r="Q214" s="2188">
        <v>119.6</v>
      </c>
      <c r="R214" s="2196">
        <v>44309</v>
      </c>
      <c r="S214" s="2158" t="s">
        <v>368</v>
      </c>
      <c r="T214" s="2196">
        <v>44312</v>
      </c>
      <c r="U214" s="2196">
        <v>45407</v>
      </c>
    </row>
    <row r="215" spans="1:21" x14ac:dyDescent="0.2">
      <c r="A215" s="2838"/>
      <c r="B215" s="2194" t="s">
        <v>231</v>
      </c>
      <c r="C215" s="2195" t="s">
        <v>3992</v>
      </c>
      <c r="D215" s="2158" t="s">
        <v>1044</v>
      </c>
      <c r="E215" s="2195" t="s">
        <v>1400</v>
      </c>
      <c r="F215" s="2195" t="s">
        <v>1405</v>
      </c>
      <c r="G215" s="2160"/>
      <c r="H215" s="2160"/>
      <c r="I215" s="2160"/>
      <c r="J215" s="2160"/>
      <c r="K215" s="2160"/>
      <c r="L215" s="2160"/>
      <c r="M215" s="2160"/>
      <c r="N215" s="2160"/>
      <c r="O215" s="2160"/>
      <c r="P215" s="2160" t="s">
        <v>362</v>
      </c>
      <c r="Q215" s="2188">
        <v>119.7</v>
      </c>
      <c r="R215" s="2196">
        <v>44309</v>
      </c>
      <c r="S215" s="2158" t="s">
        <v>368</v>
      </c>
      <c r="T215" s="2196">
        <v>44312</v>
      </c>
      <c r="U215" s="2196">
        <v>45407</v>
      </c>
    </row>
    <row r="216" spans="1:21" ht="30" x14ac:dyDescent="0.2">
      <c r="A216" s="2838"/>
      <c r="B216" s="2194" t="s">
        <v>3991</v>
      </c>
      <c r="C216" s="2195" t="s">
        <v>4007</v>
      </c>
      <c r="D216" s="2158" t="s">
        <v>603</v>
      </c>
      <c r="E216" s="2195" t="s">
        <v>1403</v>
      </c>
      <c r="F216" s="2195" t="s">
        <v>1405</v>
      </c>
      <c r="G216" s="2160"/>
      <c r="H216" s="2160"/>
      <c r="I216" s="2160"/>
      <c r="J216" s="2160"/>
      <c r="K216" s="2160"/>
      <c r="L216" s="2160"/>
      <c r="M216" s="2160"/>
      <c r="N216" s="2160"/>
      <c r="O216" s="2160"/>
      <c r="P216" s="2160" t="s">
        <v>362</v>
      </c>
      <c r="Q216" s="2188">
        <v>125.4</v>
      </c>
      <c r="R216" s="2196">
        <v>44349</v>
      </c>
      <c r="S216" s="2158" t="s">
        <v>368</v>
      </c>
      <c r="T216" s="2196">
        <v>44351</v>
      </c>
      <c r="U216" s="2196">
        <v>45446</v>
      </c>
    </row>
    <row r="217" spans="1:21" x14ac:dyDescent="0.2">
      <c r="A217" s="2838"/>
      <c r="B217" s="2194" t="s">
        <v>233</v>
      </c>
      <c r="C217" s="2195" t="s">
        <v>4008</v>
      </c>
      <c r="D217" s="2158" t="s">
        <v>2522</v>
      </c>
      <c r="E217" s="2195" t="s">
        <v>1403</v>
      </c>
      <c r="F217" s="2195" t="s">
        <v>1405</v>
      </c>
      <c r="G217" s="2160"/>
      <c r="H217" s="2160"/>
      <c r="I217" s="2160"/>
      <c r="J217" s="2160"/>
      <c r="K217" s="2160"/>
      <c r="L217" s="2160"/>
      <c r="M217" s="2160"/>
      <c r="N217" s="2160"/>
      <c r="O217" s="2160"/>
      <c r="P217" s="2160" t="s">
        <v>362</v>
      </c>
      <c r="Q217" s="2188">
        <v>125.5</v>
      </c>
      <c r="R217" s="2196">
        <v>44349</v>
      </c>
      <c r="S217" s="2158" t="s">
        <v>368</v>
      </c>
      <c r="T217" s="2196">
        <v>44351</v>
      </c>
      <c r="U217" s="2196">
        <v>45446</v>
      </c>
    </row>
    <row r="218" spans="1:21" ht="30" x14ac:dyDescent="0.2">
      <c r="A218" s="2838"/>
      <c r="B218" s="2194" t="s">
        <v>4011</v>
      </c>
      <c r="C218" s="2195" t="s">
        <v>4009</v>
      </c>
      <c r="D218" s="2158" t="s">
        <v>4010</v>
      </c>
      <c r="E218" s="2195" t="s">
        <v>1403</v>
      </c>
      <c r="F218" s="2195" t="s">
        <v>1405</v>
      </c>
      <c r="G218" s="2160"/>
      <c r="H218" s="2160"/>
      <c r="I218" s="2160"/>
      <c r="J218" s="2160"/>
      <c r="K218" s="2160"/>
      <c r="L218" s="2160"/>
      <c r="M218" s="2160"/>
      <c r="N218" s="2160"/>
      <c r="O218" s="2160"/>
      <c r="P218" s="2160" t="s">
        <v>362</v>
      </c>
      <c r="Q218" s="2188">
        <v>125.6</v>
      </c>
      <c r="R218" s="2196">
        <v>44349</v>
      </c>
      <c r="S218" s="2158" t="s">
        <v>368</v>
      </c>
      <c r="T218" s="2196">
        <v>44351</v>
      </c>
      <c r="U218" s="2196">
        <v>45446</v>
      </c>
    </row>
    <row r="219" spans="1:21" ht="60" x14ac:dyDescent="0.2">
      <c r="A219" s="2838"/>
      <c r="B219" s="2194" t="s">
        <v>232</v>
      </c>
      <c r="C219" s="2195" t="s">
        <v>4015</v>
      </c>
      <c r="D219" s="2158" t="s">
        <v>1585</v>
      </c>
      <c r="E219" s="2195" t="s">
        <v>1400</v>
      </c>
      <c r="F219" s="2195" t="s">
        <v>1405</v>
      </c>
      <c r="G219" s="2160"/>
      <c r="H219" s="2160"/>
      <c r="I219" s="2160"/>
      <c r="J219" s="2160"/>
      <c r="K219" s="2160"/>
      <c r="L219" s="2160"/>
      <c r="M219" s="2160"/>
      <c r="N219" s="2160"/>
      <c r="O219" s="2160"/>
      <c r="P219" s="2160" t="s">
        <v>362</v>
      </c>
      <c r="Q219" s="2188">
        <v>126.4</v>
      </c>
      <c r="R219" s="2196">
        <v>44364</v>
      </c>
      <c r="S219" s="2158" t="s">
        <v>368</v>
      </c>
      <c r="T219" s="2196">
        <v>44365</v>
      </c>
      <c r="U219" s="2196">
        <v>45460</v>
      </c>
    </row>
    <row r="220" spans="1:21" x14ac:dyDescent="0.2">
      <c r="A220" s="2838"/>
      <c r="B220" s="2194" t="s">
        <v>232</v>
      </c>
      <c r="C220" s="2195" t="s">
        <v>4014</v>
      </c>
      <c r="D220" s="2158" t="s">
        <v>4005</v>
      </c>
      <c r="E220" s="2195" t="s">
        <v>1403</v>
      </c>
      <c r="F220" s="2195" t="s">
        <v>1405</v>
      </c>
      <c r="G220" s="2160"/>
      <c r="H220" s="2160"/>
      <c r="I220" s="2160"/>
      <c r="J220" s="2160"/>
      <c r="K220" s="2160"/>
      <c r="L220" s="2160"/>
      <c r="M220" s="2160"/>
      <c r="N220" s="2160"/>
      <c r="O220" s="2160"/>
      <c r="P220" s="2160" t="s">
        <v>362</v>
      </c>
      <c r="Q220" s="2188">
        <v>126.5</v>
      </c>
      <c r="R220" s="2196">
        <v>44364</v>
      </c>
      <c r="S220" s="2158" t="s">
        <v>368</v>
      </c>
      <c r="T220" s="2196">
        <v>44365</v>
      </c>
      <c r="U220" s="2196">
        <v>44729</v>
      </c>
    </row>
    <row r="221" spans="1:21" ht="30" x14ac:dyDescent="0.2">
      <c r="A221" s="2838"/>
      <c r="B221" s="2194" t="s">
        <v>4011</v>
      </c>
      <c r="C221" s="2195" t="s">
        <v>4027</v>
      </c>
      <c r="D221" s="2158" t="s">
        <v>1054</v>
      </c>
      <c r="E221" s="2195" t="s">
        <v>1403</v>
      </c>
      <c r="F221" s="2195" t="s">
        <v>1405</v>
      </c>
      <c r="G221" s="2160"/>
      <c r="H221" s="2160"/>
      <c r="I221" s="2160"/>
      <c r="J221" s="2160"/>
      <c r="K221" s="2160"/>
      <c r="L221" s="2160"/>
      <c r="M221" s="2160"/>
      <c r="N221" s="2160"/>
      <c r="O221" s="2160"/>
      <c r="P221" s="2160" t="s">
        <v>362</v>
      </c>
      <c r="Q221" s="2188">
        <v>126.6</v>
      </c>
      <c r="R221" s="2196">
        <v>44364</v>
      </c>
      <c r="S221" s="2158" t="s">
        <v>368</v>
      </c>
      <c r="T221" s="2196">
        <v>44365</v>
      </c>
      <c r="U221" s="2196">
        <v>44729</v>
      </c>
    </row>
    <row r="222" spans="1:21" ht="30" x14ac:dyDescent="0.2">
      <c r="A222" s="2838"/>
      <c r="B222" s="2194" t="s">
        <v>233</v>
      </c>
      <c r="C222" s="2195" t="s">
        <v>4026</v>
      </c>
      <c r="D222" s="2158" t="s">
        <v>2522</v>
      </c>
      <c r="E222" s="2195" t="s">
        <v>1403</v>
      </c>
      <c r="F222" s="2195" t="s">
        <v>1405</v>
      </c>
      <c r="G222" s="2160"/>
      <c r="H222" s="2160"/>
      <c r="I222" s="2160"/>
      <c r="J222" s="2160"/>
      <c r="K222" s="2160"/>
      <c r="L222" s="2160"/>
      <c r="M222" s="2160"/>
      <c r="N222" s="2160"/>
      <c r="O222" s="2160"/>
      <c r="P222" s="2160" t="s">
        <v>362</v>
      </c>
      <c r="Q222" s="2188">
        <v>133.80000000000001</v>
      </c>
      <c r="R222" s="2196">
        <v>44490</v>
      </c>
      <c r="S222" s="2158" t="s">
        <v>368</v>
      </c>
      <c r="T222" s="2196">
        <v>44484</v>
      </c>
      <c r="U222" s="2196">
        <v>45579</v>
      </c>
    </row>
    <row r="223" spans="1:21" ht="30" x14ac:dyDescent="0.2">
      <c r="A223" s="2838"/>
      <c r="B223" s="2194" t="s">
        <v>4011</v>
      </c>
      <c r="C223" s="2195" t="s">
        <v>4028</v>
      </c>
      <c r="D223" s="2158" t="s">
        <v>1577</v>
      </c>
      <c r="E223" s="2195" t="s">
        <v>1403</v>
      </c>
      <c r="F223" s="2195" t="s">
        <v>1405</v>
      </c>
      <c r="G223" s="2160"/>
      <c r="H223" s="2160"/>
      <c r="I223" s="2160"/>
      <c r="J223" s="2160"/>
      <c r="K223" s="2160"/>
      <c r="L223" s="2160"/>
      <c r="M223" s="2160"/>
      <c r="N223" s="2160"/>
      <c r="O223" s="2160"/>
      <c r="P223" s="2160" t="s">
        <v>362</v>
      </c>
      <c r="Q223" s="2188">
        <v>133.9</v>
      </c>
      <c r="R223" s="2196">
        <v>44490</v>
      </c>
      <c r="S223" s="2158" t="s">
        <v>368</v>
      </c>
      <c r="T223" s="2196">
        <v>44484</v>
      </c>
      <c r="U223" s="2196">
        <v>45579</v>
      </c>
    </row>
    <row r="224" spans="1:21" ht="30" x14ac:dyDescent="0.2">
      <c r="A224" s="2838"/>
      <c r="B224" s="2194" t="s">
        <v>4011</v>
      </c>
      <c r="C224" s="2255" t="s">
        <v>4046</v>
      </c>
      <c r="D224" s="2194" t="s">
        <v>4047</v>
      </c>
      <c r="E224" s="2255" t="s">
        <v>1403</v>
      </c>
      <c r="F224" s="2255" t="s">
        <v>1405</v>
      </c>
      <c r="G224" s="2251"/>
      <c r="H224" s="2251"/>
      <c r="I224" s="2251"/>
      <c r="J224" s="2251"/>
      <c r="K224" s="2251"/>
      <c r="L224" s="2251"/>
      <c r="M224" s="2251"/>
      <c r="N224" s="2251"/>
      <c r="O224" s="2251"/>
      <c r="P224" s="2251"/>
      <c r="Q224" s="2256">
        <v>135.9</v>
      </c>
      <c r="R224" s="2252">
        <v>44546</v>
      </c>
      <c r="S224" s="2194" t="s">
        <v>368</v>
      </c>
      <c r="T224" s="2252">
        <v>44564</v>
      </c>
      <c r="U224" s="2252">
        <v>45293</v>
      </c>
    </row>
    <row r="225" spans="1:21" x14ac:dyDescent="0.2">
      <c r="A225" s="2838"/>
      <c r="B225" s="2194" t="s">
        <v>233</v>
      </c>
      <c r="C225" s="2255" t="s">
        <v>4016</v>
      </c>
      <c r="D225" s="2194" t="s">
        <v>1051</v>
      </c>
      <c r="E225" s="2255" t="s">
        <v>1400</v>
      </c>
      <c r="F225" s="2255" t="s">
        <v>1405</v>
      </c>
      <c r="G225" s="2251"/>
      <c r="H225" s="2251"/>
      <c r="I225" s="2251"/>
      <c r="J225" s="2251"/>
      <c r="K225" s="2251"/>
      <c r="L225" s="2251"/>
      <c r="M225" s="2251"/>
      <c r="N225" s="2251"/>
      <c r="O225" s="2251"/>
      <c r="P225" s="2251"/>
      <c r="Q225" s="2253">
        <v>135.1</v>
      </c>
      <c r="R225" s="2252">
        <v>44546</v>
      </c>
      <c r="S225" s="2194" t="s">
        <v>368</v>
      </c>
      <c r="T225" s="2252">
        <v>44564</v>
      </c>
      <c r="U225" s="2252">
        <v>45293</v>
      </c>
    </row>
    <row r="226" spans="1:21" x14ac:dyDescent="0.2">
      <c r="A226" s="2838"/>
      <c r="B226" s="2194" t="s">
        <v>233</v>
      </c>
      <c r="C226" s="2255" t="s">
        <v>4048</v>
      </c>
      <c r="D226" s="2194" t="s">
        <v>1051</v>
      </c>
      <c r="E226" s="2255" t="s">
        <v>1400</v>
      </c>
      <c r="F226" s="2255" t="s">
        <v>1405</v>
      </c>
      <c r="G226" s="2251"/>
      <c r="H226" s="2251"/>
      <c r="I226" s="2251"/>
      <c r="J226" s="2251"/>
      <c r="K226" s="2251"/>
      <c r="L226" s="2251"/>
      <c r="M226" s="2251"/>
      <c r="N226" s="2251"/>
      <c r="O226" s="2251"/>
      <c r="P226" s="2251"/>
      <c r="Q226" s="2253">
        <v>135.11000000000001</v>
      </c>
      <c r="R226" s="2252">
        <v>44546</v>
      </c>
      <c r="S226" s="2194" t="s">
        <v>368</v>
      </c>
      <c r="T226" s="2252">
        <v>44564</v>
      </c>
      <c r="U226" s="2252">
        <v>44928</v>
      </c>
    </row>
    <row r="227" spans="1:21" ht="30" x14ac:dyDescent="0.2">
      <c r="A227" s="2838"/>
      <c r="B227" s="2194" t="s">
        <v>231</v>
      </c>
      <c r="C227" s="2255" t="s">
        <v>4049</v>
      </c>
      <c r="D227" s="2194" t="s">
        <v>2916</v>
      </c>
      <c r="E227" s="2255" t="s">
        <v>1400</v>
      </c>
      <c r="F227" s="2255" t="s">
        <v>1405</v>
      </c>
      <c r="G227" s="2251"/>
      <c r="H227" s="2251"/>
      <c r="I227" s="2251"/>
      <c r="J227" s="2251"/>
      <c r="K227" s="2251"/>
      <c r="L227" s="2251"/>
      <c r="M227" s="2251"/>
      <c r="N227" s="2251"/>
      <c r="O227" s="2251"/>
      <c r="P227" s="2251"/>
      <c r="Q227" s="2253">
        <v>135.12</v>
      </c>
      <c r="R227" s="2252">
        <v>44546</v>
      </c>
      <c r="S227" s="2194" t="s">
        <v>368</v>
      </c>
      <c r="T227" s="2252">
        <v>44564</v>
      </c>
      <c r="U227" s="2252">
        <v>44928</v>
      </c>
    </row>
    <row r="228" spans="1:21" ht="15" customHeight="1" x14ac:dyDescent="0.2">
      <c r="A228" s="610"/>
      <c r="B228" s="612"/>
      <c r="C228" s="611"/>
      <c r="D228" s="612"/>
      <c r="E228" s="612"/>
      <c r="F228" s="612"/>
      <c r="G228" s="265">
        <f>COUNTA(G127:G179)</f>
        <v>0</v>
      </c>
      <c r="H228" s="265">
        <f>COUNTA(H127:H179)</f>
        <v>3</v>
      </c>
      <c r="I228" s="265">
        <f>COUNTA(I127:I179)</f>
        <v>3</v>
      </c>
      <c r="J228" s="265">
        <f>COUNTA(J127:J179)</f>
        <v>16</v>
      </c>
      <c r="K228" s="265">
        <f>COUNTA(K127:K179)</f>
        <v>26</v>
      </c>
      <c r="L228" s="265">
        <f>COUNTA(L127:L186)</f>
        <v>22</v>
      </c>
      <c r="M228" s="265">
        <f>COUNTA(M127:M194)</f>
        <v>17</v>
      </c>
      <c r="N228" s="265">
        <f>COUNTA(N127:N200)</f>
        <v>18</v>
      </c>
      <c r="O228" s="265">
        <f>COUNTA(O127:O210)</f>
        <v>27</v>
      </c>
      <c r="P228" s="265">
        <f>COUNTA(P127:P227)</f>
        <v>33</v>
      </c>
      <c r="Q228" s="610"/>
      <c r="R228" s="610"/>
      <c r="S228" s="612"/>
      <c r="T228" s="610"/>
      <c r="U228" s="610"/>
    </row>
    <row r="229" spans="1:21" x14ac:dyDescent="0.2">
      <c r="A229" s="2819" t="s">
        <v>2567</v>
      </c>
      <c r="B229" s="2819"/>
      <c r="C229" s="2819"/>
      <c r="D229" s="2819"/>
      <c r="E229" s="2819"/>
      <c r="F229" s="2819"/>
    </row>
  </sheetData>
  <sheetProtection algorithmName="SHA-512" hashValue="RRbRhoDlEgcOkVKC7O88E6G2SxINTAfEW4OEbDty+NNJPnHU24i4GbT8vKQF64vRGGr53+CAV//phdxyKskCuA==" saltValue="+cNWNUx1w2hy5shcXO73ew==" spinCount="100000" sheet="1" objects="1" scenarios="1"/>
  <mergeCells count="463">
    <mergeCell ref="X3:AI3"/>
    <mergeCell ref="F24:F25"/>
    <mergeCell ref="F32:F33"/>
    <mergeCell ref="E19:E20"/>
    <mergeCell ref="D160:D161"/>
    <mergeCell ref="B173:B174"/>
    <mergeCell ref="C173:C174"/>
    <mergeCell ref="D173:D174"/>
    <mergeCell ref="E173:E174"/>
    <mergeCell ref="E171:E172"/>
    <mergeCell ref="F46:F47"/>
    <mergeCell ref="C98:C99"/>
    <mergeCell ref="C131:C132"/>
    <mergeCell ref="F147:F148"/>
    <mergeCell ref="E134:E135"/>
    <mergeCell ref="F134:F135"/>
    <mergeCell ref="B147:B148"/>
    <mergeCell ref="C147:C148"/>
    <mergeCell ref="D147:D148"/>
    <mergeCell ref="B149:B151"/>
    <mergeCell ref="C149:C151"/>
    <mergeCell ref="D149:D151"/>
    <mergeCell ref="F149:F151"/>
    <mergeCell ref="B168:B169"/>
    <mergeCell ref="C168:C169"/>
    <mergeCell ref="P192:P193"/>
    <mergeCell ref="P198:P199"/>
    <mergeCell ref="P164:P167"/>
    <mergeCell ref="P168:P169"/>
    <mergeCell ref="P173:P174"/>
    <mergeCell ref="P171:P172"/>
    <mergeCell ref="P184:P185"/>
    <mergeCell ref="P187:P188"/>
    <mergeCell ref="P190:P191"/>
    <mergeCell ref="K190:K191"/>
    <mergeCell ref="J190:J191"/>
    <mergeCell ref="L173:L174"/>
    <mergeCell ref="M173:M174"/>
    <mergeCell ref="L171:L172"/>
    <mergeCell ref="D198:D199"/>
    <mergeCell ref="E198:E199"/>
    <mergeCell ref="F198:F199"/>
    <mergeCell ref="G198:G199"/>
    <mergeCell ref="H198:H199"/>
    <mergeCell ref="D192:D193"/>
    <mergeCell ref="O198:O199"/>
    <mergeCell ref="N198:N199"/>
    <mergeCell ref="O192:O193"/>
    <mergeCell ref="G3:P3"/>
    <mergeCell ref="P21:P22"/>
    <mergeCell ref="P23:P25"/>
    <mergeCell ref="P32:P33"/>
    <mergeCell ref="P46:P47"/>
    <mergeCell ref="P44:P45"/>
    <mergeCell ref="G44:G45"/>
    <mergeCell ref="H44:H45"/>
    <mergeCell ref="I44:I45"/>
    <mergeCell ref="J44:J45"/>
    <mergeCell ref="K44:K45"/>
    <mergeCell ref="L44:L45"/>
    <mergeCell ref="M44:M45"/>
    <mergeCell ref="N44:N45"/>
    <mergeCell ref="O21:O22"/>
    <mergeCell ref="O23:O25"/>
    <mergeCell ref="O26:O27"/>
    <mergeCell ref="N32:N33"/>
    <mergeCell ref="O32:O33"/>
    <mergeCell ref="G19:G20"/>
    <mergeCell ref="H19:H20"/>
    <mergeCell ref="I19:I20"/>
    <mergeCell ref="P73:P74"/>
    <mergeCell ref="P77:P78"/>
    <mergeCell ref="P80:P81"/>
    <mergeCell ref="P98:P99"/>
    <mergeCell ref="P109:P110"/>
    <mergeCell ref="P112:P113"/>
    <mergeCell ref="P140:P142"/>
    <mergeCell ref="P147:P148"/>
    <mergeCell ref="N184:N185"/>
    <mergeCell ref="N168:N169"/>
    <mergeCell ref="O140:O142"/>
    <mergeCell ref="O147:O148"/>
    <mergeCell ref="O164:O167"/>
    <mergeCell ref="O136:O138"/>
    <mergeCell ref="N147:N148"/>
    <mergeCell ref="O112:O113"/>
    <mergeCell ref="N140:N142"/>
    <mergeCell ref="N136:N138"/>
    <mergeCell ref="N134:N135"/>
    <mergeCell ref="O134:O135"/>
    <mergeCell ref="N149:N151"/>
    <mergeCell ref="O149:O151"/>
    <mergeCell ref="O77:O78"/>
    <mergeCell ref="O80:O81"/>
    <mergeCell ref="M160:M161"/>
    <mergeCell ref="F168:F169"/>
    <mergeCell ref="N190:N191"/>
    <mergeCell ref="O190:O191"/>
    <mergeCell ref="I190:I191"/>
    <mergeCell ref="H190:H191"/>
    <mergeCell ref="G190:G191"/>
    <mergeCell ref="M187:M188"/>
    <mergeCell ref="N187:N188"/>
    <mergeCell ref="M190:M191"/>
    <mergeCell ref="L190:L191"/>
    <mergeCell ref="O184:O185"/>
    <mergeCell ref="O168:O169"/>
    <mergeCell ref="O187:O188"/>
    <mergeCell ref="N173:N174"/>
    <mergeCell ref="O173:O174"/>
    <mergeCell ref="J187:J188"/>
    <mergeCell ref="K187:K188"/>
    <mergeCell ref="L187:L188"/>
    <mergeCell ref="N160:N161"/>
    <mergeCell ref="O160:O161"/>
    <mergeCell ref="M147:M148"/>
    <mergeCell ref="F171:F172"/>
    <mergeCell ref="J168:J169"/>
    <mergeCell ref="M171:M172"/>
    <mergeCell ref="I184:I185"/>
    <mergeCell ref="J184:J185"/>
    <mergeCell ref="K184:K185"/>
    <mergeCell ref="I173:I174"/>
    <mergeCell ref="I149:I151"/>
    <mergeCell ref="J160:J161"/>
    <mergeCell ref="K160:K161"/>
    <mergeCell ref="L160:L161"/>
    <mergeCell ref="I168:I169"/>
    <mergeCell ref="I160:I161"/>
    <mergeCell ref="K168:K169"/>
    <mergeCell ref="M149:M151"/>
    <mergeCell ref="J181:J182"/>
    <mergeCell ref="L184:L185"/>
    <mergeCell ref="L168:L169"/>
    <mergeCell ref="M168:M169"/>
    <mergeCell ref="L181:L182"/>
    <mergeCell ref="M181:M182"/>
    <mergeCell ref="H149:H151"/>
    <mergeCell ref="I181:I182"/>
    <mergeCell ref="B187:B188"/>
    <mergeCell ref="C187:C188"/>
    <mergeCell ref="D187:D188"/>
    <mergeCell ref="E187:E188"/>
    <mergeCell ref="F187:F188"/>
    <mergeCell ref="G187:G188"/>
    <mergeCell ref="N46:N47"/>
    <mergeCell ref="O46:O47"/>
    <mergeCell ref="B46:B47"/>
    <mergeCell ref="M184:M185"/>
    <mergeCell ref="G160:G161"/>
    <mergeCell ref="H160:H161"/>
    <mergeCell ref="J173:J174"/>
    <mergeCell ref="K173:K174"/>
    <mergeCell ref="I187:I188"/>
    <mergeCell ref="K181:K182"/>
    <mergeCell ref="J149:J151"/>
    <mergeCell ref="K149:K151"/>
    <mergeCell ref="L149:L151"/>
    <mergeCell ref="J140:J142"/>
    <mergeCell ref="K140:K142"/>
    <mergeCell ref="I136:I138"/>
    <mergeCell ref="I98:I99"/>
    <mergeCell ref="G98:G99"/>
    <mergeCell ref="E44:E45"/>
    <mergeCell ref="F44:F45"/>
    <mergeCell ref="B160:B161"/>
    <mergeCell ref="C160:C161"/>
    <mergeCell ref="C46:C47"/>
    <mergeCell ref="D46:D47"/>
    <mergeCell ref="E160:E161"/>
    <mergeCell ref="F160:F161"/>
    <mergeCell ref="E140:E142"/>
    <mergeCell ref="B98:B99"/>
    <mergeCell ref="C112:C113"/>
    <mergeCell ref="F98:F99"/>
    <mergeCell ref="F73:F74"/>
    <mergeCell ref="E112:E113"/>
    <mergeCell ref="F112:F113"/>
    <mergeCell ref="A5:A13"/>
    <mergeCell ref="B5:B13"/>
    <mergeCell ref="E46:E47"/>
    <mergeCell ref="A127:A227"/>
    <mergeCell ref="A56:A125"/>
    <mergeCell ref="A15:A54"/>
    <mergeCell ref="E149:E151"/>
    <mergeCell ref="C134:C135"/>
    <mergeCell ref="E147:E148"/>
    <mergeCell ref="B131:B132"/>
    <mergeCell ref="B129:B130"/>
    <mergeCell ref="B181:B182"/>
    <mergeCell ref="B112:B113"/>
    <mergeCell ref="B109:B110"/>
    <mergeCell ref="C109:C110"/>
    <mergeCell ref="C184:C185"/>
    <mergeCell ref="D184:D185"/>
    <mergeCell ref="B80:B81"/>
    <mergeCell ref="C24:C25"/>
    <mergeCell ref="B23:B25"/>
    <mergeCell ref="E26:E27"/>
    <mergeCell ref="E24:E25"/>
    <mergeCell ref="B198:B199"/>
    <mergeCell ref="C198:C199"/>
    <mergeCell ref="B192:B193"/>
    <mergeCell ref="C192:C193"/>
    <mergeCell ref="H168:H169"/>
    <mergeCell ref="F184:F185"/>
    <mergeCell ref="G184:G185"/>
    <mergeCell ref="H184:H185"/>
    <mergeCell ref="F173:F174"/>
    <mergeCell ref="G173:G174"/>
    <mergeCell ref="H173:H174"/>
    <mergeCell ref="H181:H182"/>
    <mergeCell ref="E192:E193"/>
    <mergeCell ref="F192:F193"/>
    <mergeCell ref="G192:G193"/>
    <mergeCell ref="H192:H193"/>
    <mergeCell ref="B171:B172"/>
    <mergeCell ref="D171:D172"/>
    <mergeCell ref="B184:B185"/>
    <mergeCell ref="D181:D182"/>
    <mergeCell ref="E181:E182"/>
    <mergeCell ref="F181:F182"/>
    <mergeCell ref="G181:G182"/>
    <mergeCell ref="H187:H188"/>
    <mergeCell ref="E184:E185"/>
    <mergeCell ref="G168:G169"/>
    <mergeCell ref="L192:L193"/>
    <mergeCell ref="M192:M193"/>
    <mergeCell ref="K198:K199"/>
    <mergeCell ref="L198:L199"/>
    <mergeCell ref="I198:I199"/>
    <mergeCell ref="J198:J199"/>
    <mergeCell ref="M198:M199"/>
    <mergeCell ref="K192:K193"/>
    <mergeCell ref="N192:N193"/>
    <mergeCell ref="J192:J193"/>
    <mergeCell ref="I192:I193"/>
    <mergeCell ref="H140:H142"/>
    <mergeCell ref="I131:I132"/>
    <mergeCell ref="J98:J99"/>
    <mergeCell ref="G147:G148"/>
    <mergeCell ref="J131:J132"/>
    <mergeCell ref="J129:J130"/>
    <mergeCell ref="H147:H148"/>
    <mergeCell ref="I147:I148"/>
    <mergeCell ref="G140:G142"/>
    <mergeCell ref="G109:G110"/>
    <mergeCell ref="H109:H110"/>
    <mergeCell ref="I109:I110"/>
    <mergeCell ref="G134:G135"/>
    <mergeCell ref="G131:G132"/>
    <mergeCell ref="G112:G113"/>
    <mergeCell ref="L147:L148"/>
    <mergeCell ref="J112:J113"/>
    <mergeCell ref="J109:J110"/>
    <mergeCell ref="G149:G151"/>
    <mergeCell ref="K129:K130"/>
    <mergeCell ref="I26:I27"/>
    <mergeCell ref="H32:H33"/>
    <mergeCell ref="I32:I33"/>
    <mergeCell ref="B140:B142"/>
    <mergeCell ref="C140:C142"/>
    <mergeCell ref="D140:D142"/>
    <mergeCell ref="H134:H135"/>
    <mergeCell ref="H131:H132"/>
    <mergeCell ref="C129:C130"/>
    <mergeCell ref="I140:I142"/>
    <mergeCell ref="E32:E33"/>
    <mergeCell ref="B134:B135"/>
    <mergeCell ref="F26:F27"/>
    <mergeCell ref="G46:G47"/>
    <mergeCell ref="H46:H47"/>
    <mergeCell ref="I46:I47"/>
    <mergeCell ref="B136:B138"/>
    <mergeCell ref="C136:C138"/>
    <mergeCell ref="F140:F142"/>
    <mergeCell ref="D168:D169"/>
    <mergeCell ref="E168:E169"/>
    <mergeCell ref="F129:F130"/>
    <mergeCell ref="E73:E74"/>
    <mergeCell ref="D129:D130"/>
    <mergeCell ref="E131:E132"/>
    <mergeCell ref="D131:D132"/>
    <mergeCell ref="F131:F132"/>
    <mergeCell ref="G129:G130"/>
    <mergeCell ref="E77:E78"/>
    <mergeCell ref="F77:F78"/>
    <mergeCell ref="D98:D99"/>
    <mergeCell ref="D134:D135"/>
    <mergeCell ref="D112:D113"/>
    <mergeCell ref="D109:D110"/>
    <mergeCell ref="E109:E110"/>
    <mergeCell ref="F109:F110"/>
    <mergeCell ref="E129:E130"/>
    <mergeCell ref="E98:E99"/>
    <mergeCell ref="B32:B33"/>
    <mergeCell ref="C32:C33"/>
    <mergeCell ref="D32:D33"/>
    <mergeCell ref="G32:G33"/>
    <mergeCell ref="J80:J81"/>
    <mergeCell ref="I80:I81"/>
    <mergeCell ref="H80:H81"/>
    <mergeCell ref="B73:B74"/>
    <mergeCell ref="G73:G74"/>
    <mergeCell ref="C77:C78"/>
    <mergeCell ref="D77:D78"/>
    <mergeCell ref="B77:B78"/>
    <mergeCell ref="C73:C74"/>
    <mergeCell ref="G80:G81"/>
    <mergeCell ref="C80:C81"/>
    <mergeCell ref="D80:D81"/>
    <mergeCell ref="E80:E81"/>
    <mergeCell ref="F80:F81"/>
    <mergeCell ref="H77:H78"/>
    <mergeCell ref="H73:H74"/>
    <mergeCell ref="I73:I74"/>
    <mergeCell ref="B44:B45"/>
    <mergeCell ref="C44:C45"/>
    <mergeCell ref="D44:D45"/>
    <mergeCell ref="S166:U166"/>
    <mergeCell ref="B164:B167"/>
    <mergeCell ref="C164:C167"/>
    <mergeCell ref="D164:D167"/>
    <mergeCell ref="E164:E167"/>
    <mergeCell ref="F164:F167"/>
    <mergeCell ref="G164:G167"/>
    <mergeCell ref="H164:H167"/>
    <mergeCell ref="I164:I167"/>
    <mergeCell ref="J164:J167"/>
    <mergeCell ref="K164:K167"/>
    <mergeCell ref="L164:L167"/>
    <mergeCell ref="M164:M167"/>
    <mergeCell ref="N164:N167"/>
    <mergeCell ref="U23:U24"/>
    <mergeCell ref="M19:M20"/>
    <mergeCell ref="M26:M27"/>
    <mergeCell ref="M77:M78"/>
    <mergeCell ref="M73:M74"/>
    <mergeCell ref="M23:M25"/>
    <mergeCell ref="L21:L22"/>
    <mergeCell ref="T43:U43"/>
    <mergeCell ref="G77:G78"/>
    <mergeCell ref="K77:K78"/>
    <mergeCell ref="I77:I78"/>
    <mergeCell ref="J77:J78"/>
    <mergeCell ref="J26:J27"/>
    <mergeCell ref="Q23:Q24"/>
    <mergeCell ref="R23:R24"/>
    <mergeCell ref="S23:S24"/>
    <mergeCell ref="T23:T24"/>
    <mergeCell ref="L23:L25"/>
    <mergeCell ref="T42:U42"/>
    <mergeCell ref="N21:N22"/>
    <mergeCell ref="N23:N25"/>
    <mergeCell ref="N26:N27"/>
    <mergeCell ref="K23:K25"/>
    <mergeCell ref="M21:M22"/>
    <mergeCell ref="T44:U44"/>
    <mergeCell ref="A229:F229"/>
    <mergeCell ref="K134:K135"/>
    <mergeCell ref="D136:D138"/>
    <mergeCell ref="E136:E138"/>
    <mergeCell ref="F136:F138"/>
    <mergeCell ref="G136:G138"/>
    <mergeCell ref="K171:K172"/>
    <mergeCell ref="C171:C172"/>
    <mergeCell ref="H136:H138"/>
    <mergeCell ref="G171:G172"/>
    <mergeCell ref="H171:H172"/>
    <mergeCell ref="I171:I172"/>
    <mergeCell ref="J171:J172"/>
    <mergeCell ref="K147:K148"/>
    <mergeCell ref="J136:J138"/>
    <mergeCell ref="J147:J148"/>
    <mergeCell ref="C190:C191"/>
    <mergeCell ref="B190:B191"/>
    <mergeCell ref="D190:D191"/>
    <mergeCell ref="E190:E191"/>
    <mergeCell ref="F190:F191"/>
    <mergeCell ref="C181:C182"/>
    <mergeCell ref="L140:L142"/>
    <mergeCell ref="O129:O130"/>
    <mergeCell ref="O131:O132"/>
    <mergeCell ref="O44:O45"/>
    <mergeCell ref="L112:L113"/>
    <mergeCell ref="M112:M113"/>
    <mergeCell ref="L77:L78"/>
    <mergeCell ref="N112:N113"/>
    <mergeCell ref="N109:N110"/>
    <mergeCell ref="O109:O110"/>
    <mergeCell ref="O98:O99"/>
    <mergeCell ref="N77:N78"/>
    <mergeCell ref="N80:N81"/>
    <mergeCell ref="N98:N99"/>
    <mergeCell ref="T18:U18"/>
    <mergeCell ref="L73:L74"/>
    <mergeCell ref="D19:D20"/>
    <mergeCell ref="F19:F20"/>
    <mergeCell ref="B19:B20"/>
    <mergeCell ref="C19:C20"/>
    <mergeCell ref="L26:L27"/>
    <mergeCell ref="D26:D27"/>
    <mergeCell ref="B26:B27"/>
    <mergeCell ref="C21:C22"/>
    <mergeCell ref="B21:B22"/>
    <mergeCell ref="D21:D22"/>
    <mergeCell ref="E21:E22"/>
    <mergeCell ref="F21:F22"/>
    <mergeCell ref="G21:G22"/>
    <mergeCell ref="H21:H22"/>
    <mergeCell ref="I21:I22"/>
    <mergeCell ref="D23:D25"/>
    <mergeCell ref="G23:G25"/>
    <mergeCell ref="H23:H25"/>
    <mergeCell ref="I23:I25"/>
    <mergeCell ref="K21:K22"/>
    <mergeCell ref="G26:G27"/>
    <mergeCell ref="T46:U46"/>
    <mergeCell ref="M140:M142"/>
    <mergeCell ref="L136:L138"/>
    <mergeCell ref="L32:L33"/>
    <mergeCell ref="M32:M33"/>
    <mergeCell ref="L46:L47"/>
    <mergeCell ref="M46:M47"/>
    <mergeCell ref="M98:M99"/>
    <mergeCell ref="K80:K81"/>
    <mergeCell ref="L80:L81"/>
    <mergeCell ref="M80:M81"/>
    <mergeCell ref="M129:M130"/>
    <mergeCell ref="M131:M132"/>
    <mergeCell ref="K112:K113"/>
    <mergeCell ref="L129:L130"/>
    <mergeCell ref="L131:L132"/>
    <mergeCell ref="K131:K132"/>
    <mergeCell ref="L134:L135"/>
    <mergeCell ref="K136:K138"/>
    <mergeCell ref="L98:L99"/>
    <mergeCell ref="K109:K110"/>
    <mergeCell ref="L109:L110"/>
    <mergeCell ref="M109:M110"/>
    <mergeCell ref="K98:K99"/>
    <mergeCell ref="M134:M135"/>
    <mergeCell ref="M136:M138"/>
    <mergeCell ref="H26:H27"/>
    <mergeCell ref="J21:J22"/>
    <mergeCell ref="K19:K20"/>
    <mergeCell ref="I134:I135"/>
    <mergeCell ref="J134:J135"/>
    <mergeCell ref="J73:J74"/>
    <mergeCell ref="J23:J25"/>
    <mergeCell ref="L19:L20"/>
    <mergeCell ref="K26:K27"/>
    <mergeCell ref="K73:K74"/>
    <mergeCell ref="K46:K47"/>
    <mergeCell ref="J32:J33"/>
    <mergeCell ref="K32:K33"/>
    <mergeCell ref="J19:J20"/>
    <mergeCell ref="J46:J47"/>
    <mergeCell ref="H112:H113"/>
    <mergeCell ref="I112:I113"/>
    <mergeCell ref="H129:H130"/>
    <mergeCell ref="I129:I130"/>
    <mergeCell ref="H98:H99"/>
  </mergeCells>
  <hyperlinks>
    <hyperlink ref="A1" location="Índice!A1" display="ÍNDICE"/>
  </hyperlinks>
  <pageMargins left="0.7" right="0.7" top="0.75" bottom="0.75" header="0.3" footer="0.3"/>
  <pageSetup scale="1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O128"/>
  <sheetViews>
    <sheetView showGridLines="0" zoomScaleNormal="100" workbookViewId="0"/>
  </sheetViews>
  <sheetFormatPr baseColWidth="10" defaultColWidth="11.42578125" defaultRowHeight="15" x14ac:dyDescent="0.25"/>
  <cols>
    <col min="1" max="1" width="11.42578125" style="239" customWidth="1"/>
    <col min="2" max="2" width="31.140625" style="239" customWidth="1"/>
    <col min="3" max="3" width="9.140625" style="239" bestFit="1" customWidth="1"/>
    <col min="4" max="4" width="9.42578125" style="239" bestFit="1" customWidth="1"/>
    <col min="5" max="5" width="9.140625" style="239" bestFit="1" customWidth="1"/>
    <col min="6" max="6" width="9.42578125" style="239" bestFit="1" customWidth="1"/>
    <col min="7" max="7" width="9.140625" style="239" bestFit="1" customWidth="1"/>
    <col min="8" max="8" width="9.42578125" style="239" bestFit="1" customWidth="1"/>
    <col min="9" max="11" width="9.140625" style="239" bestFit="1" customWidth="1"/>
    <col min="12" max="12" width="9.42578125" style="239" bestFit="1" customWidth="1"/>
    <col min="13" max="13" width="7.7109375" style="239" customWidth="1"/>
    <col min="14" max="14" width="15.140625" style="239" customWidth="1"/>
    <col min="15" max="15" width="13.5703125" style="239" customWidth="1"/>
    <col min="16" max="16384" width="11.42578125" style="239"/>
  </cols>
  <sheetData>
    <row r="1" spans="1:15" x14ac:dyDescent="0.25">
      <c r="A1" s="820" t="s">
        <v>1177</v>
      </c>
    </row>
    <row r="2" spans="1:15" ht="18.75" x14ac:dyDescent="0.25">
      <c r="A2" s="2881" t="s">
        <v>4067</v>
      </c>
      <c r="B2" s="2881"/>
      <c r="C2" s="2881"/>
      <c r="D2" s="2881"/>
      <c r="E2" s="2881"/>
      <c r="F2" s="2881"/>
      <c r="G2" s="2881"/>
      <c r="H2" s="2881"/>
      <c r="I2" s="2881"/>
      <c r="J2" s="2881"/>
      <c r="K2" s="2881"/>
      <c r="L2" s="2881"/>
      <c r="M2" s="2881"/>
    </row>
    <row r="3" spans="1:15" ht="15" customHeight="1" x14ac:dyDescent="0.25">
      <c r="A3" s="2851" t="s">
        <v>0</v>
      </c>
      <c r="B3" s="2851" t="s">
        <v>13</v>
      </c>
      <c r="C3" s="2854" t="s">
        <v>1452</v>
      </c>
      <c r="D3" s="2855"/>
      <c r="E3" s="2855"/>
      <c r="F3" s="2855"/>
      <c r="G3" s="2855"/>
      <c r="H3" s="2855"/>
      <c r="I3" s="2855"/>
      <c r="J3" s="2856"/>
      <c r="K3" s="2857" t="s">
        <v>4</v>
      </c>
      <c r="L3" s="2858"/>
      <c r="M3" s="2859"/>
      <c r="N3" s="2863" t="s">
        <v>1453</v>
      </c>
      <c r="O3" s="2864"/>
    </row>
    <row r="4" spans="1:15" ht="15" customHeight="1" x14ac:dyDescent="0.25">
      <c r="A4" s="2852"/>
      <c r="B4" s="2852"/>
      <c r="C4" s="2865" t="s">
        <v>1454</v>
      </c>
      <c r="D4" s="2866"/>
      <c r="E4" s="2865" t="s">
        <v>1455</v>
      </c>
      <c r="F4" s="2866"/>
      <c r="G4" s="2865" t="s">
        <v>1456</v>
      </c>
      <c r="H4" s="2866"/>
      <c r="I4" s="2867" t="s">
        <v>1457</v>
      </c>
      <c r="J4" s="2867"/>
      <c r="K4" s="2860"/>
      <c r="L4" s="2861"/>
      <c r="M4" s="2862"/>
      <c r="N4" s="2868" t="s">
        <v>1213</v>
      </c>
      <c r="O4" s="2870" t="s">
        <v>1214</v>
      </c>
    </row>
    <row r="5" spans="1:15" ht="25.5" customHeight="1" x14ac:dyDescent="0.25">
      <c r="A5" s="2853"/>
      <c r="B5" s="2853"/>
      <c r="C5" s="1057" t="s">
        <v>31</v>
      </c>
      <c r="D5" s="1058" t="s">
        <v>32</v>
      </c>
      <c r="E5" s="1057" t="s">
        <v>31</v>
      </c>
      <c r="F5" s="1058" t="s">
        <v>32</v>
      </c>
      <c r="G5" s="1057" t="s">
        <v>31</v>
      </c>
      <c r="H5" s="1058" t="s">
        <v>32</v>
      </c>
      <c r="I5" s="1057" t="s">
        <v>31</v>
      </c>
      <c r="J5" s="1058" t="s">
        <v>32</v>
      </c>
      <c r="K5" s="1057" t="s">
        <v>31</v>
      </c>
      <c r="L5" s="1058" t="s">
        <v>32</v>
      </c>
      <c r="M5" s="2230" t="s">
        <v>8</v>
      </c>
      <c r="N5" s="2869"/>
      <c r="O5" s="2869"/>
    </row>
    <row r="6" spans="1:15" x14ac:dyDescent="0.25">
      <c r="A6" s="2898" t="s">
        <v>1205</v>
      </c>
      <c r="B6" s="2277" t="s">
        <v>4065</v>
      </c>
      <c r="C6" s="2277">
        <v>3</v>
      </c>
      <c r="D6" s="2277">
        <v>5</v>
      </c>
      <c r="E6" s="2277">
        <v>0</v>
      </c>
      <c r="F6" s="2277">
        <v>0</v>
      </c>
      <c r="G6" s="2277">
        <v>0</v>
      </c>
      <c r="H6" s="2277">
        <v>0</v>
      </c>
      <c r="I6" s="2277">
        <v>8</v>
      </c>
      <c r="J6" s="2277">
        <v>8</v>
      </c>
      <c r="K6" s="2278">
        <f>SUM(C6,E6,G6,I6)</f>
        <v>11</v>
      </c>
      <c r="L6" s="2278">
        <f>SUM(D6,F6,H6,J6)</f>
        <v>13</v>
      </c>
      <c r="M6" s="2277">
        <f>K6+L6</f>
        <v>24</v>
      </c>
      <c r="N6" s="2277">
        <v>0</v>
      </c>
      <c r="O6" s="2277">
        <v>0</v>
      </c>
    </row>
    <row r="7" spans="1:15" ht="30" x14ac:dyDescent="0.25">
      <c r="A7" s="2894"/>
      <c r="B7" s="2277" t="s">
        <v>75</v>
      </c>
      <c r="C7" s="2277">
        <v>0</v>
      </c>
      <c r="D7" s="2277">
        <v>0</v>
      </c>
      <c r="E7" s="2277">
        <v>0</v>
      </c>
      <c r="F7" s="2277">
        <v>0</v>
      </c>
      <c r="G7" s="2277">
        <v>0</v>
      </c>
      <c r="H7" s="2277">
        <v>0</v>
      </c>
      <c r="I7" s="2277">
        <v>1</v>
      </c>
      <c r="J7" s="2277">
        <v>0</v>
      </c>
      <c r="K7" s="2278">
        <f t="shared" ref="K7:L10" si="0">SUM(C7,E7,G7,I7)</f>
        <v>1</v>
      </c>
      <c r="L7" s="2278">
        <f t="shared" si="0"/>
        <v>0</v>
      </c>
      <c r="M7" s="2277">
        <f t="shared" ref="M7:M10" si="1">K7+L7</f>
        <v>1</v>
      </c>
      <c r="N7" s="2277">
        <v>0</v>
      </c>
      <c r="O7" s="2277">
        <v>0</v>
      </c>
    </row>
    <row r="8" spans="1:15" x14ac:dyDescent="0.25">
      <c r="A8" s="2281" t="s">
        <v>1206</v>
      </c>
      <c r="B8" s="2277" t="s">
        <v>20</v>
      </c>
      <c r="C8" s="2278">
        <v>3</v>
      </c>
      <c r="D8" s="2278">
        <v>1</v>
      </c>
      <c r="E8" s="2278">
        <v>1</v>
      </c>
      <c r="F8" s="2278">
        <v>1</v>
      </c>
      <c r="G8" s="2278">
        <v>0</v>
      </c>
      <c r="H8" s="2278">
        <v>0</v>
      </c>
      <c r="I8" s="2278">
        <v>4</v>
      </c>
      <c r="J8" s="2278">
        <v>0</v>
      </c>
      <c r="K8" s="2278">
        <f>SUM(C8,E8,G8,I8)</f>
        <v>8</v>
      </c>
      <c r="L8" s="2278">
        <f t="shared" si="0"/>
        <v>2</v>
      </c>
      <c r="M8" s="2277">
        <f t="shared" si="1"/>
        <v>10</v>
      </c>
      <c r="N8" s="2279">
        <v>0</v>
      </c>
      <c r="O8" s="2279">
        <v>0</v>
      </c>
    </row>
    <row r="9" spans="1:15" x14ac:dyDescent="0.25">
      <c r="A9" s="2898" t="s">
        <v>1207</v>
      </c>
      <c r="B9" s="2277" t="s">
        <v>22</v>
      </c>
      <c r="C9" s="2278">
        <v>1</v>
      </c>
      <c r="D9" s="2278">
        <v>0</v>
      </c>
      <c r="E9" s="2278">
        <v>0</v>
      </c>
      <c r="F9" s="2278">
        <v>0</v>
      </c>
      <c r="G9" s="2278">
        <v>0</v>
      </c>
      <c r="H9" s="2278">
        <v>0</v>
      </c>
      <c r="I9" s="2278">
        <v>4</v>
      </c>
      <c r="J9" s="2278">
        <v>5</v>
      </c>
      <c r="K9" s="2278">
        <f t="shared" si="0"/>
        <v>5</v>
      </c>
      <c r="L9" s="2278">
        <f t="shared" si="0"/>
        <v>5</v>
      </c>
      <c r="M9" s="2277">
        <f t="shared" si="1"/>
        <v>10</v>
      </c>
      <c r="N9" s="2279">
        <v>0</v>
      </c>
      <c r="O9" s="2279">
        <v>0</v>
      </c>
    </row>
    <row r="10" spans="1:15" x14ac:dyDescent="0.25">
      <c r="A10" s="2894"/>
      <c r="B10" s="2277" t="s">
        <v>4066</v>
      </c>
      <c r="C10" s="2278">
        <v>14</v>
      </c>
      <c r="D10" s="2278">
        <v>3</v>
      </c>
      <c r="E10" s="2278">
        <v>0</v>
      </c>
      <c r="F10" s="2278">
        <v>0</v>
      </c>
      <c r="G10" s="2278">
        <v>0</v>
      </c>
      <c r="H10" s="2278">
        <v>0</v>
      </c>
      <c r="I10" s="2278">
        <v>5</v>
      </c>
      <c r="J10" s="2278">
        <v>2</v>
      </c>
      <c r="K10" s="2278">
        <f t="shared" si="0"/>
        <v>19</v>
      </c>
      <c r="L10" s="2278">
        <f t="shared" si="0"/>
        <v>5</v>
      </c>
      <c r="M10" s="2277">
        <f t="shared" si="1"/>
        <v>24</v>
      </c>
      <c r="N10" s="2279">
        <v>0</v>
      </c>
      <c r="O10" s="2279">
        <v>0</v>
      </c>
    </row>
    <row r="11" spans="1:15" x14ac:dyDescent="0.25">
      <c r="A11" s="974"/>
      <c r="B11" s="2280" t="s">
        <v>8</v>
      </c>
      <c r="C11" s="1061">
        <f t="shared" ref="C11:J11" si="2">SUM(C6:C10)</f>
        <v>21</v>
      </c>
      <c r="D11" s="1062">
        <f t="shared" si="2"/>
        <v>9</v>
      </c>
      <c r="E11" s="1061">
        <f t="shared" si="2"/>
        <v>1</v>
      </c>
      <c r="F11" s="1062">
        <f t="shared" si="2"/>
        <v>1</v>
      </c>
      <c r="G11" s="1061">
        <f t="shared" si="2"/>
        <v>0</v>
      </c>
      <c r="H11" s="1062">
        <f t="shared" si="2"/>
        <v>0</v>
      </c>
      <c r="I11" s="1061">
        <f t="shared" si="2"/>
        <v>22</v>
      </c>
      <c r="J11" s="1062">
        <f t="shared" si="2"/>
        <v>15</v>
      </c>
      <c r="K11" s="1061">
        <f t="shared" ref="K11:L11" si="3">SUM(C11,E11,G11)</f>
        <v>22</v>
      </c>
      <c r="L11" s="1062">
        <f t="shared" si="3"/>
        <v>10</v>
      </c>
      <c r="M11" s="1063">
        <f>SUM(M6:M10)</f>
        <v>69</v>
      </c>
      <c r="N11" s="1063">
        <f>SUM(N6:N10)</f>
        <v>0</v>
      </c>
      <c r="O11" s="1063">
        <f>SUM(O6:O10)</f>
        <v>0</v>
      </c>
    </row>
    <row r="12" spans="1:15" x14ac:dyDescent="0.25">
      <c r="A12" s="1336" t="s">
        <v>3205</v>
      </c>
    </row>
    <row r="13" spans="1:15" x14ac:dyDescent="0.25">
      <c r="A13" s="1336"/>
    </row>
    <row r="14" spans="1:15" ht="18.75" x14ac:dyDescent="0.25">
      <c r="A14" s="2850" t="s">
        <v>3204</v>
      </c>
      <c r="B14" s="2850"/>
      <c r="C14" s="2850"/>
      <c r="D14" s="2850"/>
      <c r="E14" s="2850"/>
      <c r="F14" s="2850"/>
      <c r="G14" s="2850"/>
      <c r="H14" s="2850"/>
      <c r="I14" s="2850"/>
      <c r="J14" s="2850"/>
      <c r="K14" s="2850"/>
      <c r="L14" s="2850"/>
      <c r="M14" s="2850"/>
    </row>
    <row r="15" spans="1:15" x14ac:dyDescent="0.25">
      <c r="A15" s="2851" t="s">
        <v>0</v>
      </c>
      <c r="B15" s="2851" t="s">
        <v>13</v>
      </c>
      <c r="C15" s="2854" t="s">
        <v>1452</v>
      </c>
      <c r="D15" s="2855"/>
      <c r="E15" s="2855"/>
      <c r="F15" s="2855"/>
      <c r="G15" s="2855"/>
      <c r="H15" s="2855"/>
      <c r="I15" s="2855"/>
      <c r="J15" s="2856"/>
      <c r="K15" s="2857" t="s">
        <v>4</v>
      </c>
      <c r="L15" s="2858"/>
      <c r="M15" s="2859"/>
      <c r="N15" s="2863" t="s">
        <v>1453</v>
      </c>
      <c r="O15" s="2864"/>
    </row>
    <row r="16" spans="1:15" x14ac:dyDescent="0.25">
      <c r="A16" s="2852"/>
      <c r="B16" s="2852"/>
      <c r="C16" s="2865" t="s">
        <v>1454</v>
      </c>
      <c r="D16" s="2866"/>
      <c r="E16" s="2865" t="s">
        <v>1455</v>
      </c>
      <c r="F16" s="2866"/>
      <c r="G16" s="2865" t="s">
        <v>1456</v>
      </c>
      <c r="H16" s="2866"/>
      <c r="I16" s="2867" t="s">
        <v>1457</v>
      </c>
      <c r="J16" s="2867"/>
      <c r="K16" s="2860"/>
      <c r="L16" s="2861"/>
      <c r="M16" s="2862"/>
      <c r="N16" s="2868" t="s">
        <v>1213</v>
      </c>
      <c r="O16" s="2870" t="s">
        <v>1214</v>
      </c>
    </row>
    <row r="17" spans="1:15" ht="27" customHeight="1" x14ac:dyDescent="0.25">
      <c r="A17" s="2853"/>
      <c r="B17" s="2853"/>
      <c r="C17" s="1057" t="s">
        <v>31</v>
      </c>
      <c r="D17" s="1058" t="s">
        <v>32</v>
      </c>
      <c r="E17" s="1057" t="s">
        <v>31</v>
      </c>
      <c r="F17" s="1058" t="s">
        <v>32</v>
      </c>
      <c r="G17" s="1057" t="s">
        <v>31</v>
      </c>
      <c r="H17" s="1058" t="s">
        <v>32</v>
      </c>
      <c r="I17" s="1057" t="s">
        <v>31</v>
      </c>
      <c r="J17" s="1058" t="s">
        <v>32</v>
      </c>
      <c r="K17" s="1057" t="s">
        <v>31</v>
      </c>
      <c r="L17" s="1058" t="s">
        <v>32</v>
      </c>
      <c r="M17" s="1059" t="s">
        <v>8</v>
      </c>
      <c r="N17" s="2869"/>
      <c r="O17" s="2869"/>
    </row>
    <row r="18" spans="1:15" ht="30" x14ac:dyDescent="0.25">
      <c r="A18" s="1335" t="s">
        <v>1205</v>
      </c>
      <c r="B18" s="1060" t="s">
        <v>3200</v>
      </c>
      <c r="C18" s="1263"/>
      <c r="D18" s="1263">
        <v>1</v>
      </c>
      <c r="E18" s="1263"/>
      <c r="F18" s="1263">
        <v>1</v>
      </c>
      <c r="G18" s="1263"/>
      <c r="H18" s="1263"/>
      <c r="I18" s="1263">
        <v>4</v>
      </c>
      <c r="J18" s="1263">
        <v>4</v>
      </c>
      <c r="K18" s="1263">
        <f>SUM(C18,E18,G18,I18)</f>
        <v>4</v>
      </c>
      <c r="L18" s="1263">
        <f>SUM(D18,F18,H18,J18)</f>
        <v>6</v>
      </c>
      <c r="M18" s="750">
        <f>SUM(C18:J18)</f>
        <v>10</v>
      </c>
      <c r="N18" s="750">
        <v>0</v>
      </c>
      <c r="O18" s="750">
        <v>0</v>
      </c>
    </row>
    <row r="19" spans="1:15" ht="30" x14ac:dyDescent="0.25">
      <c r="A19" s="1335" t="s">
        <v>1206</v>
      </c>
      <c r="B19" s="1060" t="s">
        <v>3201</v>
      </c>
      <c r="C19" s="1263">
        <v>6</v>
      </c>
      <c r="D19" s="1263">
        <v>4</v>
      </c>
      <c r="E19" s="1263"/>
      <c r="F19" s="1263"/>
      <c r="G19" s="1263">
        <v>1</v>
      </c>
      <c r="H19" s="1263"/>
      <c r="I19" s="1263">
        <v>2</v>
      </c>
      <c r="J19" s="1263">
        <v>1</v>
      </c>
      <c r="K19" s="1263">
        <f t="shared" ref="K19:L21" si="4">SUM(C19,E19,G19,I19)</f>
        <v>9</v>
      </c>
      <c r="L19" s="1263">
        <f t="shared" si="4"/>
        <v>5</v>
      </c>
      <c r="M19" s="750">
        <f t="shared" ref="M19:M21" si="5">SUM(C19:J19)</f>
        <v>14</v>
      </c>
      <c r="N19" s="750">
        <v>0</v>
      </c>
      <c r="O19" s="750">
        <v>0</v>
      </c>
    </row>
    <row r="20" spans="1:15" x14ac:dyDescent="0.25">
      <c r="A20" s="2849" t="s">
        <v>1207</v>
      </c>
      <c r="B20" s="1060" t="s">
        <v>3202</v>
      </c>
      <c r="C20" s="1263">
        <v>14</v>
      </c>
      <c r="D20" s="1263">
        <v>3</v>
      </c>
      <c r="E20" s="1263"/>
      <c r="F20" s="1263"/>
      <c r="G20" s="1263"/>
      <c r="H20" s="1263"/>
      <c r="I20" s="1263">
        <v>3</v>
      </c>
      <c r="J20" s="1263">
        <v>1</v>
      </c>
      <c r="K20" s="1263">
        <f t="shared" si="4"/>
        <v>17</v>
      </c>
      <c r="L20" s="1263">
        <f t="shared" si="4"/>
        <v>4</v>
      </c>
      <c r="M20" s="750">
        <f t="shared" si="5"/>
        <v>21</v>
      </c>
      <c r="N20" s="750">
        <v>0</v>
      </c>
      <c r="O20" s="750">
        <v>0</v>
      </c>
    </row>
    <row r="21" spans="1:15" ht="30" x14ac:dyDescent="0.25">
      <c r="A21" s="2849"/>
      <c r="B21" s="1060" t="s">
        <v>3203</v>
      </c>
      <c r="C21" s="1263">
        <v>1</v>
      </c>
      <c r="D21" s="1263"/>
      <c r="E21" s="1263"/>
      <c r="F21" s="1263"/>
      <c r="G21" s="1263"/>
      <c r="H21" s="1263"/>
      <c r="I21" s="1263">
        <v>3</v>
      </c>
      <c r="J21" s="1263">
        <v>2</v>
      </c>
      <c r="K21" s="1263">
        <f t="shared" si="4"/>
        <v>4</v>
      </c>
      <c r="L21" s="1263">
        <f t="shared" si="4"/>
        <v>2</v>
      </c>
      <c r="M21" s="750">
        <f t="shared" si="5"/>
        <v>6</v>
      </c>
      <c r="N21" s="750">
        <v>0</v>
      </c>
      <c r="O21" s="750">
        <v>0</v>
      </c>
    </row>
    <row r="22" spans="1:15" x14ac:dyDescent="0.25">
      <c r="A22" s="974"/>
      <c r="B22" s="1056" t="s">
        <v>8</v>
      </c>
      <c r="C22" s="1061">
        <f t="shared" ref="C22:J22" si="6">SUM(C18:C21)</f>
        <v>21</v>
      </c>
      <c r="D22" s="1062">
        <f t="shared" si="6"/>
        <v>8</v>
      </c>
      <c r="E22" s="1061">
        <f t="shared" si="6"/>
        <v>0</v>
      </c>
      <c r="F22" s="1062">
        <f t="shared" si="6"/>
        <v>1</v>
      </c>
      <c r="G22" s="1061">
        <f t="shared" si="6"/>
        <v>1</v>
      </c>
      <c r="H22" s="1062">
        <f t="shared" si="6"/>
        <v>0</v>
      </c>
      <c r="I22" s="1061">
        <f t="shared" si="6"/>
        <v>12</v>
      </c>
      <c r="J22" s="1062">
        <f t="shared" si="6"/>
        <v>8</v>
      </c>
      <c r="K22" s="1061">
        <f t="shared" ref="K22:L22" si="7">SUM(C22,E22,G22)</f>
        <v>22</v>
      </c>
      <c r="L22" s="1062">
        <f t="shared" si="7"/>
        <v>9</v>
      </c>
      <c r="M22" s="1063">
        <f>SUM(M18:M21)</f>
        <v>51</v>
      </c>
      <c r="N22" s="1063">
        <f>SUM(N18:N21)</f>
        <v>0</v>
      </c>
      <c r="O22" s="1063">
        <f>SUM(O18:O21)</f>
        <v>0</v>
      </c>
    </row>
    <row r="23" spans="1:15" x14ac:dyDescent="0.25">
      <c r="A23" s="1336" t="s">
        <v>3205</v>
      </c>
    </row>
    <row r="25" spans="1:15" ht="18.75" x14ac:dyDescent="0.25">
      <c r="A25" s="2881" t="s">
        <v>2562</v>
      </c>
      <c r="B25" s="2881"/>
      <c r="C25" s="2881"/>
      <c r="D25" s="2881"/>
      <c r="E25" s="2881"/>
      <c r="F25" s="2881"/>
      <c r="G25" s="2881"/>
      <c r="H25" s="2881"/>
      <c r="I25" s="2881"/>
      <c r="J25" s="2881"/>
      <c r="K25" s="2881"/>
      <c r="L25" s="2881"/>
      <c r="M25" s="2881"/>
      <c r="N25" s="238"/>
    </row>
    <row r="26" spans="1:15" x14ac:dyDescent="0.25">
      <c r="A26" s="2882" t="s">
        <v>0</v>
      </c>
      <c r="B26" s="2882" t="s">
        <v>13</v>
      </c>
      <c r="C26" s="2885" t="s">
        <v>1452</v>
      </c>
      <c r="D26" s="2886"/>
      <c r="E26" s="2886"/>
      <c r="F26" s="2886"/>
      <c r="G26" s="2886"/>
      <c r="H26" s="2886"/>
      <c r="I26" s="2886"/>
      <c r="J26" s="2887"/>
      <c r="K26" s="2888" t="s">
        <v>4</v>
      </c>
      <c r="L26" s="2889"/>
      <c r="M26" s="2890"/>
      <c r="N26" s="2873" t="s">
        <v>1453</v>
      </c>
      <c r="O26" s="2874"/>
    </row>
    <row r="27" spans="1:15" x14ac:dyDescent="0.25">
      <c r="A27" s="2883"/>
      <c r="B27" s="2883"/>
      <c r="C27" s="2875" t="s">
        <v>1454</v>
      </c>
      <c r="D27" s="2876"/>
      <c r="E27" s="2875" t="s">
        <v>1455</v>
      </c>
      <c r="F27" s="2876"/>
      <c r="G27" s="2875" t="s">
        <v>1456</v>
      </c>
      <c r="H27" s="2876"/>
      <c r="I27" s="2877" t="s">
        <v>1457</v>
      </c>
      <c r="J27" s="2877"/>
      <c r="K27" s="2891"/>
      <c r="L27" s="2892"/>
      <c r="M27" s="2893"/>
      <c r="N27" s="2878" t="s">
        <v>1213</v>
      </c>
      <c r="O27" s="2880" t="s">
        <v>1214</v>
      </c>
    </row>
    <row r="28" spans="1:15" x14ac:dyDescent="0.25">
      <c r="A28" s="2884"/>
      <c r="B28" s="2884"/>
      <c r="C28" s="1339" t="s">
        <v>31</v>
      </c>
      <c r="D28" s="1339" t="s">
        <v>32</v>
      </c>
      <c r="E28" s="1339" t="s">
        <v>31</v>
      </c>
      <c r="F28" s="1339" t="s">
        <v>32</v>
      </c>
      <c r="G28" s="1339" t="s">
        <v>31</v>
      </c>
      <c r="H28" s="1339" t="s">
        <v>32</v>
      </c>
      <c r="I28" s="1339" t="s">
        <v>31</v>
      </c>
      <c r="J28" s="1339" t="s">
        <v>32</v>
      </c>
      <c r="K28" s="1339" t="s">
        <v>31</v>
      </c>
      <c r="L28" s="1339" t="s">
        <v>32</v>
      </c>
      <c r="M28" s="1340" t="s">
        <v>8</v>
      </c>
      <c r="N28" s="2879"/>
      <c r="O28" s="2879"/>
    </row>
    <row r="29" spans="1:15" x14ac:dyDescent="0.25">
      <c r="A29" s="1358" t="s">
        <v>1205</v>
      </c>
      <c r="B29" s="1060" t="str">
        <f>Admisión!B5</f>
        <v>Ingeniería en Recursos Hídricos</v>
      </c>
      <c r="C29" s="1263">
        <v>4</v>
      </c>
      <c r="D29" s="1263"/>
      <c r="E29" s="1263"/>
      <c r="F29" s="1263"/>
      <c r="G29" s="1263"/>
      <c r="H29" s="1263"/>
      <c r="I29" s="1263">
        <v>2</v>
      </c>
      <c r="J29" s="1263">
        <v>6</v>
      </c>
      <c r="K29" s="1263">
        <f>C29+E29+G29+I29</f>
        <v>6</v>
      </c>
      <c r="L29" s="1263">
        <f>D29+F29+H29+J29</f>
        <v>6</v>
      </c>
      <c r="M29" s="1341">
        <f>SUM(C29:J29)</f>
        <v>12</v>
      </c>
      <c r="N29" s="1342">
        <v>0</v>
      </c>
      <c r="O29" s="1342">
        <v>0</v>
      </c>
    </row>
    <row r="30" spans="1:15" x14ac:dyDescent="0.25">
      <c r="A30" s="1358" t="s">
        <v>1206</v>
      </c>
      <c r="B30" s="1060" t="str">
        <f>Admisión!B8</f>
        <v>Biología Ambiental</v>
      </c>
      <c r="C30" s="1263">
        <v>1</v>
      </c>
      <c r="D30" s="1263">
        <v>2</v>
      </c>
      <c r="E30" s="1263"/>
      <c r="F30" s="1263"/>
      <c r="G30" s="1263"/>
      <c r="H30" s="1263"/>
      <c r="I30" s="1263">
        <v>7</v>
      </c>
      <c r="J30" s="1263">
        <v>5</v>
      </c>
      <c r="K30" s="1263">
        <f t="shared" ref="K30:K32" si="8">C30+E30+G30+I30</f>
        <v>8</v>
      </c>
      <c r="L30" s="1263">
        <f t="shared" ref="L30:L32" si="9">D30+F30+H30+J30</f>
        <v>7</v>
      </c>
      <c r="M30" s="1341">
        <f t="shared" ref="M30:M32" si="10">SUM(C30:J30)</f>
        <v>15</v>
      </c>
      <c r="N30" s="1343">
        <v>0</v>
      </c>
      <c r="O30" s="1343">
        <v>0</v>
      </c>
    </row>
    <row r="31" spans="1:15" x14ac:dyDescent="0.25">
      <c r="A31" s="2871" t="s">
        <v>1207</v>
      </c>
      <c r="B31" s="1060" t="str">
        <f>Admisión!B11</f>
        <v>Arte y Comunicación Digitales</v>
      </c>
      <c r="C31" s="1263"/>
      <c r="D31" s="1263"/>
      <c r="E31" s="1263"/>
      <c r="F31" s="1263"/>
      <c r="G31" s="1263"/>
      <c r="H31" s="1263"/>
      <c r="I31" s="1263">
        <v>4</v>
      </c>
      <c r="J31" s="1263">
        <v>2</v>
      </c>
      <c r="K31" s="1263">
        <f t="shared" si="8"/>
        <v>4</v>
      </c>
      <c r="L31" s="1263">
        <f t="shared" si="9"/>
        <v>2</v>
      </c>
      <c r="M31" s="1341">
        <f t="shared" si="10"/>
        <v>6</v>
      </c>
      <c r="N31" s="1344">
        <v>0</v>
      </c>
      <c r="O31" s="1344">
        <v>0</v>
      </c>
    </row>
    <row r="32" spans="1:15" x14ac:dyDescent="0.25">
      <c r="A32" s="2872"/>
      <c r="B32" s="1060" t="str">
        <f>Admisión!B12</f>
        <v>Políticas Públicas</v>
      </c>
      <c r="C32" s="1263">
        <v>2</v>
      </c>
      <c r="D32" s="1263">
        <v>6</v>
      </c>
      <c r="E32" s="1263"/>
      <c r="F32" s="1263"/>
      <c r="G32" s="1263"/>
      <c r="H32" s="1263"/>
      <c r="I32" s="1263"/>
      <c r="J32" s="1263"/>
      <c r="K32" s="1263">
        <f t="shared" si="8"/>
        <v>2</v>
      </c>
      <c r="L32" s="1263">
        <f t="shared" si="9"/>
        <v>6</v>
      </c>
      <c r="M32" s="1341">
        <f t="shared" si="10"/>
        <v>8</v>
      </c>
      <c r="N32" s="1342">
        <v>0</v>
      </c>
      <c r="O32" s="1342">
        <v>0</v>
      </c>
    </row>
    <row r="33" spans="1:15" x14ac:dyDescent="0.25">
      <c r="A33" s="1345"/>
      <c r="B33" s="1346" t="s">
        <v>8</v>
      </c>
      <c r="C33" s="1347">
        <f t="shared" ref="C33:J33" si="11">SUM(C29:C32)</f>
        <v>7</v>
      </c>
      <c r="D33" s="1347">
        <f t="shared" si="11"/>
        <v>8</v>
      </c>
      <c r="E33" s="1347">
        <f t="shared" si="11"/>
        <v>0</v>
      </c>
      <c r="F33" s="1347">
        <f t="shared" si="11"/>
        <v>0</v>
      </c>
      <c r="G33" s="1347">
        <f t="shared" si="11"/>
        <v>0</v>
      </c>
      <c r="H33" s="1347">
        <f t="shared" si="11"/>
        <v>0</v>
      </c>
      <c r="I33" s="1347">
        <f t="shared" si="11"/>
        <v>13</v>
      </c>
      <c r="J33" s="1347">
        <f t="shared" si="11"/>
        <v>13</v>
      </c>
      <c r="K33" s="1348">
        <f>SUM(C33,E33,G33)</f>
        <v>7</v>
      </c>
      <c r="L33" s="1348">
        <f>SUM(D33,F33,H33)</f>
        <v>8</v>
      </c>
      <c r="M33" s="1347">
        <f>SUM(M29:M32)</f>
        <v>41</v>
      </c>
      <c r="N33" s="1347">
        <f>SUM(N29:N32)</f>
        <v>0</v>
      </c>
      <c r="O33" s="1347">
        <f>SUM(O29:O32)</f>
        <v>0</v>
      </c>
    </row>
    <row r="34" spans="1:15" ht="15.75" x14ac:dyDescent="0.25">
      <c r="A34" s="1336" t="s">
        <v>3205</v>
      </c>
      <c r="B34" s="334"/>
      <c r="C34" s="334"/>
      <c r="D34" s="334"/>
      <c r="E34" s="334"/>
      <c r="F34" s="334"/>
      <c r="G34" s="334"/>
      <c r="H34" s="334"/>
      <c r="I34" s="334"/>
      <c r="J34" s="334"/>
      <c r="K34" s="334"/>
      <c r="L34" s="334"/>
      <c r="M34" s="334"/>
      <c r="N34" s="238"/>
    </row>
    <row r="35" spans="1:15" ht="15.75" x14ac:dyDescent="0.25">
      <c r="A35" s="461"/>
      <c r="B35" s="334"/>
      <c r="C35" s="334"/>
      <c r="D35" s="334"/>
      <c r="E35" s="334"/>
      <c r="F35" s="334"/>
      <c r="G35" s="334"/>
      <c r="H35" s="334"/>
      <c r="I35" s="334"/>
      <c r="J35" s="334"/>
      <c r="K35" s="334"/>
      <c r="L35" s="334"/>
      <c r="M35" s="334"/>
      <c r="N35" s="238"/>
    </row>
    <row r="36" spans="1:15" ht="18.75" x14ac:dyDescent="0.25">
      <c r="A36" s="2881" t="s">
        <v>2049</v>
      </c>
      <c r="B36" s="2881"/>
      <c r="C36" s="2881"/>
      <c r="D36" s="2881"/>
      <c r="E36" s="2881"/>
      <c r="F36" s="2881"/>
      <c r="G36" s="2881"/>
      <c r="H36" s="2881"/>
      <c r="I36" s="2881"/>
      <c r="J36" s="2881"/>
      <c r="K36" s="2881"/>
      <c r="L36" s="2881"/>
      <c r="M36" s="2881"/>
      <c r="N36" s="238"/>
    </row>
    <row r="37" spans="1:15" x14ac:dyDescent="0.25">
      <c r="A37" s="2882" t="s">
        <v>0</v>
      </c>
      <c r="B37" s="2882" t="s">
        <v>13</v>
      </c>
      <c r="C37" s="2885" t="s">
        <v>1452</v>
      </c>
      <c r="D37" s="2886"/>
      <c r="E37" s="2886"/>
      <c r="F37" s="2886"/>
      <c r="G37" s="2886"/>
      <c r="H37" s="2886"/>
      <c r="I37" s="2886"/>
      <c r="J37" s="2887"/>
      <c r="K37" s="2888" t="s">
        <v>4</v>
      </c>
      <c r="L37" s="2889"/>
      <c r="M37" s="2890"/>
      <c r="N37" s="2873" t="s">
        <v>1453</v>
      </c>
      <c r="O37" s="2874"/>
    </row>
    <row r="38" spans="1:15" x14ac:dyDescent="0.25">
      <c r="A38" s="2883"/>
      <c r="B38" s="2883"/>
      <c r="C38" s="2875" t="s">
        <v>1454</v>
      </c>
      <c r="D38" s="2876"/>
      <c r="E38" s="2875" t="s">
        <v>1455</v>
      </c>
      <c r="F38" s="2876"/>
      <c r="G38" s="2875" t="s">
        <v>1456</v>
      </c>
      <c r="H38" s="2876"/>
      <c r="I38" s="2877" t="s">
        <v>1457</v>
      </c>
      <c r="J38" s="2877"/>
      <c r="K38" s="2891"/>
      <c r="L38" s="2892"/>
      <c r="M38" s="2893"/>
      <c r="N38" s="2878" t="s">
        <v>1213</v>
      </c>
      <c r="O38" s="2880" t="s">
        <v>1214</v>
      </c>
    </row>
    <row r="39" spans="1:15" x14ac:dyDescent="0.25">
      <c r="A39" s="2884"/>
      <c r="B39" s="2884"/>
      <c r="C39" s="1339" t="s">
        <v>31</v>
      </c>
      <c r="D39" s="1339" t="s">
        <v>32</v>
      </c>
      <c r="E39" s="1339" t="s">
        <v>31</v>
      </c>
      <c r="F39" s="1339" t="s">
        <v>32</v>
      </c>
      <c r="G39" s="1339" t="s">
        <v>31</v>
      </c>
      <c r="H39" s="1339" t="s">
        <v>32</v>
      </c>
      <c r="I39" s="1339" t="s">
        <v>31</v>
      </c>
      <c r="J39" s="1339" t="s">
        <v>32</v>
      </c>
      <c r="K39" s="1339" t="s">
        <v>31</v>
      </c>
      <c r="L39" s="1339" t="s">
        <v>32</v>
      </c>
      <c r="M39" s="1340" t="s">
        <v>8</v>
      </c>
      <c r="N39" s="2879"/>
      <c r="O39" s="2879"/>
    </row>
    <row r="40" spans="1:15" x14ac:dyDescent="0.25">
      <c r="A40" s="1335" t="s">
        <v>1205</v>
      </c>
      <c r="B40" s="1060" t="s">
        <v>18</v>
      </c>
      <c r="C40" s="1263">
        <v>2</v>
      </c>
      <c r="D40" s="1263">
        <v>4</v>
      </c>
      <c r="E40" s="1263"/>
      <c r="F40" s="1263"/>
      <c r="G40" s="1263"/>
      <c r="H40" s="1263"/>
      <c r="I40" s="1263">
        <v>4</v>
      </c>
      <c r="J40" s="1263">
        <v>2</v>
      </c>
      <c r="K40" s="1263">
        <f>SUM(C40,E40,G40)</f>
        <v>2</v>
      </c>
      <c r="L40" s="1263">
        <f>SUM(D40,F40,H40)</f>
        <v>4</v>
      </c>
      <c r="M40" s="1341">
        <f>SUM(C40:J40)</f>
        <v>12</v>
      </c>
      <c r="N40" s="1342">
        <v>0</v>
      </c>
      <c r="O40" s="1342">
        <v>0</v>
      </c>
    </row>
    <row r="41" spans="1:15" x14ac:dyDescent="0.25">
      <c r="A41" s="1335" t="s">
        <v>1206</v>
      </c>
      <c r="B41" s="1060" t="s">
        <v>20</v>
      </c>
      <c r="C41" s="1263">
        <v>3</v>
      </c>
      <c r="D41" s="1263">
        <v>4</v>
      </c>
      <c r="E41" s="1263"/>
      <c r="F41" s="1263"/>
      <c r="G41" s="1263"/>
      <c r="H41" s="1263"/>
      <c r="I41" s="1263">
        <v>8</v>
      </c>
      <c r="J41" s="1263">
        <v>4</v>
      </c>
      <c r="K41" s="1263">
        <f t="shared" ref="K41:K43" si="12">SUM(C41,E41,G41)</f>
        <v>3</v>
      </c>
      <c r="L41" s="1263">
        <f t="shared" ref="L41:L43" si="13">SUM(D41,F41,H41)</f>
        <v>4</v>
      </c>
      <c r="M41" s="1341">
        <f t="shared" ref="M41:M43" si="14">SUM(C41:J41)</f>
        <v>19</v>
      </c>
      <c r="N41" s="1343">
        <v>0</v>
      </c>
      <c r="O41" s="1343">
        <v>0</v>
      </c>
    </row>
    <row r="42" spans="1:15" x14ac:dyDescent="0.25">
      <c r="A42" s="2871" t="s">
        <v>1207</v>
      </c>
      <c r="B42" s="1060" t="s">
        <v>22</v>
      </c>
      <c r="C42" s="1263">
        <v>5</v>
      </c>
      <c r="D42" s="1263">
        <v>2</v>
      </c>
      <c r="E42" s="1263"/>
      <c r="F42" s="1263"/>
      <c r="G42" s="1263"/>
      <c r="H42" s="1263"/>
      <c r="I42" s="1263">
        <v>1</v>
      </c>
      <c r="J42" s="1263">
        <v>2</v>
      </c>
      <c r="K42" s="1263">
        <f t="shared" si="12"/>
        <v>5</v>
      </c>
      <c r="L42" s="1263">
        <f t="shared" si="13"/>
        <v>2</v>
      </c>
      <c r="M42" s="1341">
        <f t="shared" si="14"/>
        <v>10</v>
      </c>
      <c r="N42" s="1344">
        <v>0</v>
      </c>
      <c r="O42" s="1344">
        <v>0</v>
      </c>
    </row>
    <row r="43" spans="1:15" x14ac:dyDescent="0.25">
      <c r="A43" s="2894"/>
      <c r="B43" s="1060" t="s">
        <v>19</v>
      </c>
      <c r="C43" s="1263">
        <v>9</v>
      </c>
      <c r="D43" s="1263">
        <v>2</v>
      </c>
      <c r="E43" s="1263"/>
      <c r="F43" s="1263"/>
      <c r="G43" s="1263">
        <v>1</v>
      </c>
      <c r="H43" s="1263"/>
      <c r="I43" s="1263">
        <v>7</v>
      </c>
      <c r="J43" s="1263">
        <v>7</v>
      </c>
      <c r="K43" s="1263">
        <f t="shared" si="12"/>
        <v>10</v>
      </c>
      <c r="L43" s="1263">
        <f t="shared" si="13"/>
        <v>2</v>
      </c>
      <c r="M43" s="1341">
        <f t="shared" si="14"/>
        <v>26</v>
      </c>
      <c r="N43" s="1342">
        <v>0</v>
      </c>
      <c r="O43" s="1342">
        <v>0</v>
      </c>
    </row>
    <row r="44" spans="1:15" x14ac:dyDescent="0.25">
      <c r="A44" s="1345"/>
      <c r="B44" s="1346" t="s">
        <v>8</v>
      </c>
      <c r="C44" s="1349">
        <f t="shared" ref="C44:J44" si="15">SUM(C40:C43)</f>
        <v>19</v>
      </c>
      <c r="D44" s="1349">
        <f t="shared" si="15"/>
        <v>12</v>
      </c>
      <c r="E44" s="1349">
        <f t="shared" si="15"/>
        <v>0</v>
      </c>
      <c r="F44" s="1349">
        <f t="shared" si="15"/>
        <v>0</v>
      </c>
      <c r="G44" s="1349">
        <f t="shared" si="15"/>
        <v>1</v>
      </c>
      <c r="H44" s="1349">
        <f t="shared" si="15"/>
        <v>0</v>
      </c>
      <c r="I44" s="1349">
        <f t="shared" si="15"/>
        <v>20</v>
      </c>
      <c r="J44" s="1349">
        <f t="shared" si="15"/>
        <v>15</v>
      </c>
      <c r="K44" s="1348">
        <f>SUM(C44,E44,G44)</f>
        <v>20</v>
      </c>
      <c r="L44" s="1348">
        <f>SUM(D44,F44,H44)</f>
        <v>12</v>
      </c>
      <c r="M44" s="1347">
        <f>SUM(M40:M43)</f>
        <v>67</v>
      </c>
      <c r="N44" s="1349">
        <f>SUM(N40:N43)</f>
        <v>0</v>
      </c>
      <c r="O44" s="1349">
        <f>SUM(O40:O43)</f>
        <v>0</v>
      </c>
    </row>
    <row r="45" spans="1:15" ht="15.75" x14ac:dyDescent="0.25">
      <c r="A45" s="461" t="s">
        <v>2065</v>
      </c>
      <c r="B45" s="334"/>
      <c r="C45" s="334"/>
      <c r="D45" s="334"/>
      <c r="E45" s="334"/>
      <c r="F45" s="334"/>
      <c r="G45" s="334"/>
      <c r="H45" s="334"/>
      <c r="I45" s="334"/>
      <c r="J45" s="334"/>
      <c r="K45" s="334"/>
      <c r="L45" s="334"/>
      <c r="M45" s="334"/>
      <c r="N45" s="238"/>
    </row>
    <row r="48" spans="1:15" ht="16.5" customHeight="1" x14ac:dyDescent="0.25">
      <c r="A48" s="2881" t="s">
        <v>1805</v>
      </c>
      <c r="B48" s="2881"/>
      <c r="C48" s="2881"/>
      <c r="D48" s="2881"/>
      <c r="E48" s="2881"/>
      <c r="F48" s="2881"/>
      <c r="G48" s="2881"/>
      <c r="H48" s="2881"/>
      <c r="I48" s="2881"/>
      <c r="J48" s="2881"/>
      <c r="K48" s="2881"/>
      <c r="L48" s="2881"/>
      <c r="M48" s="2881"/>
      <c r="N48" s="238"/>
    </row>
    <row r="49" spans="1:15" x14ac:dyDescent="0.25">
      <c r="A49" s="2882" t="s">
        <v>0</v>
      </c>
      <c r="B49" s="2882" t="s">
        <v>13</v>
      </c>
      <c r="C49" s="2885" t="s">
        <v>1452</v>
      </c>
      <c r="D49" s="2886"/>
      <c r="E49" s="2886"/>
      <c r="F49" s="2886"/>
      <c r="G49" s="2886"/>
      <c r="H49" s="2886"/>
      <c r="I49" s="2886"/>
      <c r="J49" s="2887"/>
      <c r="K49" s="2888" t="s">
        <v>4</v>
      </c>
      <c r="L49" s="2889"/>
      <c r="M49" s="2890"/>
      <c r="N49" s="2873" t="s">
        <v>1453</v>
      </c>
      <c r="O49" s="2874"/>
    </row>
    <row r="50" spans="1:15" ht="14.25" customHeight="1" x14ac:dyDescent="0.25">
      <c r="A50" s="2883"/>
      <c r="B50" s="2883"/>
      <c r="C50" s="2875" t="s">
        <v>1454</v>
      </c>
      <c r="D50" s="2876"/>
      <c r="E50" s="2875" t="s">
        <v>1455</v>
      </c>
      <c r="F50" s="2876"/>
      <c r="G50" s="2875" t="s">
        <v>1456</v>
      </c>
      <c r="H50" s="2876"/>
      <c r="I50" s="2877" t="s">
        <v>1457</v>
      </c>
      <c r="J50" s="2877"/>
      <c r="K50" s="2891"/>
      <c r="L50" s="2892"/>
      <c r="M50" s="2893"/>
      <c r="N50" s="2878" t="s">
        <v>1213</v>
      </c>
      <c r="O50" s="2880" t="s">
        <v>1214</v>
      </c>
    </row>
    <row r="51" spans="1:15" x14ac:dyDescent="0.25">
      <c r="A51" s="2884"/>
      <c r="B51" s="2884"/>
      <c r="C51" s="1339" t="s">
        <v>31</v>
      </c>
      <c r="D51" s="1339" t="s">
        <v>32</v>
      </c>
      <c r="E51" s="1339" t="s">
        <v>31</v>
      </c>
      <c r="F51" s="1339" t="s">
        <v>32</v>
      </c>
      <c r="G51" s="1339" t="s">
        <v>31</v>
      </c>
      <c r="H51" s="1339" t="s">
        <v>32</v>
      </c>
      <c r="I51" s="1339" t="s">
        <v>31</v>
      </c>
      <c r="J51" s="1339" t="s">
        <v>32</v>
      </c>
      <c r="K51" s="1339" t="s">
        <v>31</v>
      </c>
      <c r="L51" s="1339" t="s">
        <v>32</v>
      </c>
      <c r="M51" s="1340" t="s">
        <v>8</v>
      </c>
      <c r="N51" s="2879"/>
      <c r="O51" s="2879"/>
    </row>
    <row r="52" spans="1:15" x14ac:dyDescent="0.25">
      <c r="A52" s="1335" t="s">
        <v>1205</v>
      </c>
      <c r="B52" s="1060" t="s">
        <v>18</v>
      </c>
      <c r="C52" s="1263">
        <v>12</v>
      </c>
      <c r="D52" s="1263">
        <v>14</v>
      </c>
      <c r="E52" s="1263">
        <v>0</v>
      </c>
      <c r="F52" s="1263">
        <v>0</v>
      </c>
      <c r="G52" s="1263">
        <v>1</v>
      </c>
      <c r="H52" s="1263">
        <v>2</v>
      </c>
      <c r="I52" s="1263">
        <v>6</v>
      </c>
      <c r="J52" s="1263">
        <v>13</v>
      </c>
      <c r="K52" s="1263">
        <f t="shared" ref="K52:L55" si="16">SUM(C52,E52,G52,I52)</f>
        <v>19</v>
      </c>
      <c r="L52" s="1263">
        <f t="shared" si="16"/>
        <v>29</v>
      </c>
      <c r="M52" s="1341">
        <f>SUM(C52:J52)</f>
        <v>48</v>
      </c>
      <c r="N52" s="1342">
        <v>0</v>
      </c>
      <c r="O52" s="1342">
        <v>0</v>
      </c>
    </row>
    <row r="53" spans="1:15" x14ac:dyDescent="0.25">
      <c r="A53" s="1335" t="s">
        <v>1206</v>
      </c>
      <c r="B53" s="1060" t="s">
        <v>20</v>
      </c>
      <c r="C53" s="1263">
        <v>7</v>
      </c>
      <c r="D53" s="1263">
        <v>0</v>
      </c>
      <c r="E53" s="1263">
        <v>0</v>
      </c>
      <c r="F53" s="1263">
        <v>0</v>
      </c>
      <c r="G53" s="1263">
        <v>0</v>
      </c>
      <c r="H53" s="1263">
        <v>0</v>
      </c>
      <c r="I53" s="1263">
        <v>1</v>
      </c>
      <c r="J53" s="1263">
        <v>2</v>
      </c>
      <c r="K53" s="1263">
        <f t="shared" si="16"/>
        <v>8</v>
      </c>
      <c r="L53" s="1263">
        <f t="shared" si="16"/>
        <v>2</v>
      </c>
      <c r="M53" s="1341">
        <f>SUM(C53:J53)</f>
        <v>10</v>
      </c>
      <c r="N53" s="1343">
        <v>0</v>
      </c>
      <c r="O53" s="1343">
        <v>0</v>
      </c>
    </row>
    <row r="54" spans="1:15" x14ac:dyDescent="0.25">
      <c r="A54" s="2871" t="s">
        <v>1207</v>
      </c>
      <c r="B54" s="1060" t="s">
        <v>22</v>
      </c>
      <c r="C54" s="1263">
        <v>2</v>
      </c>
      <c r="D54" s="1263">
        <v>1</v>
      </c>
      <c r="E54" s="1263">
        <v>0</v>
      </c>
      <c r="F54" s="1263">
        <v>0</v>
      </c>
      <c r="G54" s="1263">
        <v>0</v>
      </c>
      <c r="H54" s="1263">
        <v>1</v>
      </c>
      <c r="I54" s="1263">
        <v>0</v>
      </c>
      <c r="J54" s="1263">
        <v>0</v>
      </c>
      <c r="K54" s="1263">
        <f t="shared" si="16"/>
        <v>2</v>
      </c>
      <c r="L54" s="1263">
        <f t="shared" si="16"/>
        <v>2</v>
      </c>
      <c r="M54" s="1341">
        <f>SUM(C54:J54)</f>
        <v>4</v>
      </c>
      <c r="N54" s="1344">
        <v>0</v>
      </c>
      <c r="O54" s="1344">
        <v>0</v>
      </c>
    </row>
    <row r="55" spans="1:15" x14ac:dyDescent="0.25">
      <c r="A55" s="2894"/>
      <c r="B55" s="1060" t="s">
        <v>19</v>
      </c>
      <c r="C55" s="1263">
        <v>33</v>
      </c>
      <c r="D55" s="1263">
        <v>17</v>
      </c>
      <c r="E55" s="1263">
        <v>2</v>
      </c>
      <c r="F55" s="1263">
        <v>5</v>
      </c>
      <c r="G55" s="1263">
        <v>1</v>
      </c>
      <c r="H55" s="1263">
        <v>1</v>
      </c>
      <c r="I55" s="1263">
        <v>21</v>
      </c>
      <c r="J55" s="1263">
        <v>7</v>
      </c>
      <c r="K55" s="1263">
        <f t="shared" si="16"/>
        <v>57</v>
      </c>
      <c r="L55" s="1263">
        <f t="shared" si="16"/>
        <v>30</v>
      </c>
      <c r="M55" s="1341">
        <f>SUM(C55:J55)</f>
        <v>87</v>
      </c>
      <c r="N55" s="1342">
        <v>0</v>
      </c>
      <c r="O55" s="1342">
        <v>0</v>
      </c>
    </row>
    <row r="56" spans="1:15" x14ac:dyDescent="0.25">
      <c r="A56" s="1345"/>
      <c r="B56" s="1346" t="s">
        <v>8</v>
      </c>
      <c r="C56" s="1349">
        <f t="shared" ref="C56:J56" si="17">SUM(C52:C55)</f>
        <v>54</v>
      </c>
      <c r="D56" s="1349">
        <f t="shared" si="17"/>
        <v>32</v>
      </c>
      <c r="E56" s="1349">
        <f t="shared" si="17"/>
        <v>2</v>
      </c>
      <c r="F56" s="1349">
        <f t="shared" si="17"/>
        <v>5</v>
      </c>
      <c r="G56" s="1349">
        <f t="shared" si="17"/>
        <v>2</v>
      </c>
      <c r="H56" s="1349">
        <f t="shared" si="17"/>
        <v>4</v>
      </c>
      <c r="I56" s="1349">
        <f t="shared" si="17"/>
        <v>28</v>
      </c>
      <c r="J56" s="1349">
        <f t="shared" si="17"/>
        <v>22</v>
      </c>
      <c r="K56" s="1348">
        <f>SUM(C56,E56,G56)</f>
        <v>58</v>
      </c>
      <c r="L56" s="1350">
        <f>SUM(D56,F56,H56)</f>
        <v>41</v>
      </c>
      <c r="M56" s="1349">
        <f>SUM(M52:M55)</f>
        <v>149</v>
      </c>
      <c r="N56" s="1349">
        <f>SUM(N52:N55)</f>
        <v>0</v>
      </c>
      <c r="O56" s="1349">
        <f>SUM(O52:O55)</f>
        <v>0</v>
      </c>
    </row>
    <row r="57" spans="1:15" ht="16.5" customHeight="1" x14ac:dyDescent="0.25">
      <c r="A57" s="461" t="s">
        <v>1937</v>
      </c>
      <c r="B57" s="334"/>
      <c r="C57" s="334"/>
      <c r="D57" s="334"/>
      <c r="E57" s="334"/>
      <c r="F57" s="334"/>
      <c r="G57" s="334"/>
      <c r="H57" s="334"/>
      <c r="I57" s="334"/>
      <c r="J57" s="334"/>
      <c r="K57" s="334"/>
      <c r="L57" s="334"/>
      <c r="M57" s="334"/>
      <c r="N57" s="238"/>
    </row>
    <row r="58" spans="1:15" ht="16.5" customHeight="1" x14ac:dyDescent="0.25">
      <c r="A58" s="2881" t="s">
        <v>1806</v>
      </c>
      <c r="B58" s="2881"/>
      <c r="C58" s="2881"/>
      <c r="D58" s="2881"/>
      <c r="E58" s="2881"/>
      <c r="F58" s="2881"/>
      <c r="G58" s="2881"/>
      <c r="H58" s="2881"/>
      <c r="I58" s="2881"/>
      <c r="J58" s="2881"/>
      <c r="K58" s="2881"/>
      <c r="L58" s="2881"/>
      <c r="M58" s="2881"/>
      <c r="N58" s="238"/>
    </row>
    <row r="59" spans="1:15" x14ac:dyDescent="0.25">
      <c r="A59" s="2882" t="s">
        <v>0</v>
      </c>
      <c r="B59" s="2882" t="s">
        <v>13</v>
      </c>
      <c r="C59" s="2895" t="s">
        <v>1452</v>
      </c>
      <c r="D59" s="2896"/>
      <c r="E59" s="2896"/>
      <c r="F59" s="2896"/>
      <c r="G59" s="2896"/>
      <c r="H59" s="2896"/>
      <c r="I59" s="2896"/>
      <c r="J59" s="2897"/>
      <c r="K59" s="2888" t="s">
        <v>4</v>
      </c>
      <c r="L59" s="2889"/>
      <c r="M59" s="2890"/>
      <c r="N59" s="2873" t="s">
        <v>1453</v>
      </c>
      <c r="O59" s="2874"/>
    </row>
    <row r="60" spans="1:15" ht="14.25" customHeight="1" x14ac:dyDescent="0.25">
      <c r="A60" s="2883"/>
      <c r="B60" s="2883"/>
      <c r="C60" s="2875" t="s">
        <v>1454</v>
      </c>
      <c r="D60" s="2876"/>
      <c r="E60" s="2875" t="s">
        <v>1455</v>
      </c>
      <c r="F60" s="2876"/>
      <c r="G60" s="2875" t="s">
        <v>1456</v>
      </c>
      <c r="H60" s="2876"/>
      <c r="I60" s="2877" t="s">
        <v>1457</v>
      </c>
      <c r="J60" s="2877"/>
      <c r="K60" s="2891"/>
      <c r="L60" s="2892"/>
      <c r="M60" s="2893"/>
      <c r="N60" s="2878" t="s">
        <v>1213</v>
      </c>
      <c r="O60" s="2880" t="s">
        <v>1214</v>
      </c>
    </row>
    <row r="61" spans="1:15" x14ac:dyDescent="0.25">
      <c r="A61" s="2884"/>
      <c r="B61" s="2884"/>
      <c r="C61" s="1339" t="s">
        <v>31</v>
      </c>
      <c r="D61" s="1339" t="s">
        <v>32</v>
      </c>
      <c r="E61" s="1339" t="s">
        <v>31</v>
      </c>
      <c r="F61" s="1339" t="s">
        <v>32</v>
      </c>
      <c r="G61" s="1339" t="s">
        <v>31</v>
      </c>
      <c r="H61" s="1339" t="s">
        <v>32</v>
      </c>
      <c r="I61" s="1339" t="s">
        <v>31</v>
      </c>
      <c r="J61" s="1339" t="s">
        <v>32</v>
      </c>
      <c r="K61" s="1339" t="s">
        <v>31</v>
      </c>
      <c r="L61" s="1339" t="s">
        <v>32</v>
      </c>
      <c r="M61" s="1340" t="s">
        <v>8</v>
      </c>
      <c r="N61" s="2879"/>
      <c r="O61" s="2879"/>
    </row>
    <row r="62" spans="1:15" x14ac:dyDescent="0.25">
      <c r="A62" s="1351" t="s">
        <v>1207</v>
      </c>
      <c r="B62" s="1356" t="s">
        <v>19</v>
      </c>
      <c r="C62" s="1352">
        <v>31</v>
      </c>
      <c r="D62" s="1352">
        <v>15</v>
      </c>
      <c r="E62" s="1352">
        <v>0</v>
      </c>
      <c r="F62" s="1352">
        <v>0</v>
      </c>
      <c r="G62" s="1352">
        <v>1</v>
      </c>
      <c r="H62" s="1352">
        <v>2</v>
      </c>
      <c r="I62" s="1352">
        <v>15</v>
      </c>
      <c r="J62" s="1352">
        <v>4</v>
      </c>
      <c r="K62" s="1352">
        <v>32</v>
      </c>
      <c r="L62" s="1352">
        <v>17</v>
      </c>
      <c r="M62" s="1343">
        <v>49</v>
      </c>
      <c r="N62" s="1342">
        <v>0</v>
      </c>
      <c r="O62" s="1342">
        <v>0</v>
      </c>
    </row>
    <row r="63" spans="1:15" x14ac:dyDescent="0.25">
      <c r="A63" s="1353" t="s">
        <v>1205</v>
      </c>
      <c r="B63" s="1357" t="s">
        <v>18</v>
      </c>
      <c r="C63" s="1354">
        <v>3</v>
      </c>
      <c r="D63" s="1354">
        <v>3</v>
      </c>
      <c r="E63" s="1354">
        <v>0</v>
      </c>
      <c r="F63" s="1354">
        <v>0</v>
      </c>
      <c r="G63" s="1354">
        <v>1</v>
      </c>
      <c r="H63" s="1354">
        <v>2</v>
      </c>
      <c r="I63" s="1354">
        <v>6</v>
      </c>
      <c r="J63" s="1354">
        <v>7</v>
      </c>
      <c r="K63" s="1354">
        <v>10</v>
      </c>
      <c r="L63" s="1354">
        <v>12</v>
      </c>
      <c r="M63" s="1343">
        <v>22</v>
      </c>
      <c r="N63" s="1343">
        <v>0</v>
      </c>
      <c r="O63" s="1343">
        <v>0</v>
      </c>
    </row>
    <row r="64" spans="1:15" x14ac:dyDescent="0.25">
      <c r="A64" s="1351" t="s">
        <v>1206</v>
      </c>
      <c r="B64" s="1356" t="s">
        <v>20</v>
      </c>
      <c r="C64" s="1352">
        <v>2</v>
      </c>
      <c r="D64" s="1352">
        <v>2</v>
      </c>
      <c r="E64" s="1352">
        <v>0</v>
      </c>
      <c r="F64" s="1352">
        <v>0</v>
      </c>
      <c r="G64" s="1352">
        <v>1</v>
      </c>
      <c r="H64" s="1352">
        <v>2</v>
      </c>
      <c r="I64" s="1352">
        <v>6</v>
      </c>
      <c r="J64" s="1352">
        <v>4</v>
      </c>
      <c r="K64" s="1352">
        <v>9</v>
      </c>
      <c r="L64" s="1352">
        <v>8</v>
      </c>
      <c r="M64" s="1343">
        <v>17</v>
      </c>
      <c r="N64" s="1342">
        <v>0</v>
      </c>
      <c r="O64" s="1342">
        <v>0</v>
      </c>
    </row>
    <row r="65" spans="1:15" x14ac:dyDescent="0.25">
      <c r="A65" s="1355"/>
      <c r="B65" s="1346" t="s">
        <v>8</v>
      </c>
      <c r="C65" s="1349">
        <f t="shared" ref="C65:J65" si="18">SUM(C62:C64)</f>
        <v>36</v>
      </c>
      <c r="D65" s="1349">
        <f t="shared" si="18"/>
        <v>20</v>
      </c>
      <c r="E65" s="1349">
        <f t="shared" si="18"/>
        <v>0</v>
      </c>
      <c r="F65" s="1349">
        <f t="shared" si="18"/>
        <v>0</v>
      </c>
      <c r="G65" s="1349">
        <f t="shared" si="18"/>
        <v>3</v>
      </c>
      <c r="H65" s="1349">
        <f t="shared" si="18"/>
        <v>6</v>
      </c>
      <c r="I65" s="1349">
        <f t="shared" si="18"/>
        <v>27</v>
      </c>
      <c r="J65" s="1349">
        <f t="shared" si="18"/>
        <v>15</v>
      </c>
      <c r="K65" s="1350">
        <f>SUM(C65,E65,G65)</f>
        <v>39</v>
      </c>
      <c r="L65" s="1350">
        <f>SUM(D65,F65,H65)</f>
        <v>26</v>
      </c>
      <c r="M65" s="1349">
        <f>SUM(M62:M64)</f>
        <v>88</v>
      </c>
      <c r="N65" s="1349">
        <f>SUM(N62:N64)</f>
        <v>0</v>
      </c>
      <c r="O65" s="1349">
        <f>SUM(O62:O64)</f>
        <v>0</v>
      </c>
    </row>
    <row r="66" spans="1:15" ht="18" customHeight="1" x14ac:dyDescent="0.25">
      <c r="A66" s="242" t="s">
        <v>1216</v>
      </c>
      <c r="B66" s="239" t="s">
        <v>1458</v>
      </c>
      <c r="C66" s="241"/>
      <c r="D66" s="241"/>
      <c r="E66" s="241"/>
      <c r="F66" s="241"/>
      <c r="G66" s="241"/>
      <c r="H66" s="241"/>
      <c r="I66" s="241"/>
      <c r="J66" s="241"/>
      <c r="K66" s="241"/>
      <c r="L66" s="241"/>
    </row>
    <row r="67" spans="1:15" x14ac:dyDescent="0.25">
      <c r="B67" s="243"/>
      <c r="C67" s="244"/>
      <c r="D67" s="244"/>
      <c r="E67" s="244"/>
      <c r="F67" s="244"/>
    </row>
    <row r="68" spans="1:15" x14ac:dyDescent="0.25">
      <c r="B68" s="1337"/>
    </row>
    <row r="69" spans="1:15" x14ac:dyDescent="0.25">
      <c r="B69" s="243"/>
    </row>
    <row r="77" spans="1:15" ht="15.75" x14ac:dyDescent="0.25">
      <c r="A77" s="1338"/>
      <c r="B77" s="1338"/>
      <c r="C77" s="1338"/>
      <c r="D77" s="1338"/>
      <c r="E77" s="1338"/>
      <c r="F77" s="1338"/>
    </row>
    <row r="95" spans="1:6" ht="15.75" x14ac:dyDescent="0.25">
      <c r="A95" s="1338"/>
      <c r="B95" s="1338"/>
      <c r="C95" s="1338"/>
      <c r="D95" s="1338"/>
      <c r="E95" s="1338"/>
      <c r="F95" s="1338"/>
    </row>
    <row r="105" spans="1:6" ht="15.75" x14ac:dyDescent="0.25">
      <c r="A105" s="1338"/>
      <c r="B105" s="1338"/>
      <c r="C105" s="1338"/>
      <c r="D105" s="1338"/>
      <c r="E105" s="1338"/>
      <c r="F105" s="1338"/>
    </row>
    <row r="128" spans="1:6" ht="15.75" x14ac:dyDescent="0.25">
      <c r="A128" s="1338"/>
      <c r="B128" s="1338"/>
      <c r="C128" s="1338"/>
      <c r="D128" s="1338"/>
      <c r="E128" s="1338"/>
      <c r="F128" s="1338"/>
    </row>
  </sheetData>
  <sheetProtection algorithmName="SHA-512" hashValue="rIfOsn1EMtsezRS8pKk0wdTxLfdCd1GH5w7Jqr2i3pYQ3l/dCDAM9hG27zlhWkIukJZK3XoirFHQlsJCCa88uw==" saltValue="XBpRfVYbnuG/5kfcde41BQ==" spinCount="100000" sheet="1" objects="1" scenarios="1"/>
  <mergeCells count="78">
    <mergeCell ref="A6:A7"/>
    <mergeCell ref="A9:A10"/>
    <mergeCell ref="A2:M2"/>
    <mergeCell ref="A3:A5"/>
    <mergeCell ref="B3:B5"/>
    <mergeCell ref="C3:J3"/>
    <mergeCell ref="K3:M4"/>
    <mergeCell ref="N3:O3"/>
    <mergeCell ref="C4:D4"/>
    <mergeCell ref="E4:F4"/>
    <mergeCell ref="G4:H4"/>
    <mergeCell ref="I4:J4"/>
    <mergeCell ref="N4:N5"/>
    <mergeCell ref="O4:O5"/>
    <mergeCell ref="A42:A43"/>
    <mergeCell ref="N37:O37"/>
    <mergeCell ref="C38:D38"/>
    <mergeCell ref="E38:F38"/>
    <mergeCell ref="G38:H38"/>
    <mergeCell ref="I38:J38"/>
    <mergeCell ref="N38:N39"/>
    <mergeCell ref="O38:O39"/>
    <mergeCell ref="A36:M36"/>
    <mergeCell ref="A37:A39"/>
    <mergeCell ref="B37:B39"/>
    <mergeCell ref="C37:J37"/>
    <mergeCell ref="K37:M38"/>
    <mergeCell ref="N60:N61"/>
    <mergeCell ref="O60:O61"/>
    <mergeCell ref="A48:M48"/>
    <mergeCell ref="A59:A61"/>
    <mergeCell ref="B59:B61"/>
    <mergeCell ref="C59:J59"/>
    <mergeCell ref="K59:M60"/>
    <mergeCell ref="N59:O59"/>
    <mergeCell ref="C60:D60"/>
    <mergeCell ref="E60:F60"/>
    <mergeCell ref="G60:H60"/>
    <mergeCell ref="I60:J60"/>
    <mergeCell ref="A49:A51"/>
    <mergeCell ref="B49:B51"/>
    <mergeCell ref="C49:J49"/>
    <mergeCell ref="K49:M50"/>
    <mergeCell ref="A58:M58"/>
    <mergeCell ref="A54:A55"/>
    <mergeCell ref="N49:O49"/>
    <mergeCell ref="C50:D50"/>
    <mergeCell ref="E50:F50"/>
    <mergeCell ref="G50:H50"/>
    <mergeCell ref="I50:J50"/>
    <mergeCell ref="N50:N51"/>
    <mergeCell ref="O50:O51"/>
    <mergeCell ref="A25:M25"/>
    <mergeCell ref="A26:A28"/>
    <mergeCell ref="B26:B28"/>
    <mergeCell ref="C26:J26"/>
    <mergeCell ref="K26:M27"/>
    <mergeCell ref="A31:A32"/>
    <mergeCell ref="N26:O26"/>
    <mergeCell ref="C27:D27"/>
    <mergeCell ref="E27:F27"/>
    <mergeCell ref="G27:H27"/>
    <mergeCell ref="I27:J27"/>
    <mergeCell ref="N27:N28"/>
    <mergeCell ref="O27:O28"/>
    <mergeCell ref="N15:O15"/>
    <mergeCell ref="C16:D16"/>
    <mergeCell ref="E16:F16"/>
    <mergeCell ref="G16:H16"/>
    <mergeCell ref="I16:J16"/>
    <mergeCell ref="N16:N17"/>
    <mergeCell ref="O16:O17"/>
    <mergeCell ref="A20:A21"/>
    <mergeCell ref="A14:M14"/>
    <mergeCell ref="A15:A17"/>
    <mergeCell ref="B15:B17"/>
    <mergeCell ref="C15:J15"/>
    <mergeCell ref="K15:M16"/>
  </mergeCells>
  <hyperlinks>
    <hyperlink ref="A1" location="Índice!A1" display="ÍNDICE"/>
  </hyperlinks>
  <pageMargins left="0.70866141732283472" right="0.70866141732283472" top="0.74803149606299213" bottom="0.74803149606299213" header="0.31496062992125984" footer="0.31496062992125984"/>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P119"/>
  <sheetViews>
    <sheetView showGridLines="0" zoomScaleNormal="100" workbookViewId="0">
      <selection activeCell="N2" sqref="N2"/>
    </sheetView>
  </sheetViews>
  <sheetFormatPr baseColWidth="10" defaultColWidth="11.42578125" defaultRowHeight="15" x14ac:dyDescent="0.25"/>
  <cols>
    <col min="1" max="1" width="11.42578125" style="239" customWidth="1"/>
    <col min="2" max="2" width="31.140625" style="239" customWidth="1"/>
    <col min="3" max="3" width="9.140625" style="239" bestFit="1" customWidth="1"/>
    <col min="4" max="4" width="9.42578125" style="239" bestFit="1" customWidth="1"/>
    <col min="5" max="5" width="9.140625" style="239" bestFit="1" customWidth="1"/>
    <col min="6" max="6" width="9.42578125" style="239" bestFit="1" customWidth="1"/>
    <col min="7" max="7" width="9.140625" style="239" bestFit="1" customWidth="1"/>
    <col min="8" max="8" width="9.42578125" style="239" bestFit="1" customWidth="1"/>
    <col min="9" max="9" width="9.140625" style="239" bestFit="1" customWidth="1"/>
    <col min="10" max="10" width="12" style="239" customWidth="1"/>
    <col min="11" max="11" width="9.140625" style="239" bestFit="1" customWidth="1"/>
    <col min="12" max="12" width="9.42578125" style="239" bestFit="1" customWidth="1"/>
    <col min="13" max="13" width="7.7109375" style="239" customWidth="1"/>
    <col min="14" max="14" width="16.5703125" style="239" customWidth="1"/>
    <col min="15" max="15" width="14" style="239" customWidth="1"/>
    <col min="16" max="16384" width="11.42578125" style="239"/>
  </cols>
  <sheetData>
    <row r="1" spans="1:16" x14ac:dyDescent="0.25">
      <c r="A1" s="820" t="s">
        <v>1177</v>
      </c>
    </row>
    <row r="2" spans="1:16" ht="18.75" x14ac:dyDescent="0.25">
      <c r="A2" s="2899" t="s">
        <v>6065</v>
      </c>
      <c r="B2" s="2899"/>
      <c r="C2" s="2899"/>
      <c r="D2" s="2899"/>
      <c r="E2" s="2899"/>
      <c r="F2" s="2899"/>
      <c r="G2" s="2899"/>
      <c r="H2" s="2899"/>
      <c r="I2" s="2899"/>
      <c r="J2" s="2899"/>
      <c r="K2" s="2899"/>
      <c r="L2" s="2899"/>
      <c r="M2" s="2899"/>
    </row>
    <row r="3" spans="1:16" ht="15" customHeight="1" x14ac:dyDescent="0.25">
      <c r="A3" s="2901" t="s">
        <v>0</v>
      </c>
      <c r="B3" s="2901" t="s">
        <v>13</v>
      </c>
      <c r="C3" s="2867" t="s">
        <v>1452</v>
      </c>
      <c r="D3" s="2867"/>
      <c r="E3" s="2867"/>
      <c r="F3" s="2867"/>
      <c r="G3" s="2867"/>
      <c r="H3" s="2867"/>
      <c r="I3" s="2867"/>
      <c r="J3" s="2867"/>
      <c r="K3" s="2901" t="s">
        <v>4</v>
      </c>
      <c r="L3" s="2901"/>
      <c r="M3" s="2901"/>
      <c r="N3" s="2902" t="s">
        <v>1453</v>
      </c>
      <c r="O3" s="2902"/>
    </row>
    <row r="4" spans="1:16" ht="15" customHeight="1" x14ac:dyDescent="0.25">
      <c r="A4" s="2901"/>
      <c r="B4" s="2901"/>
      <c r="C4" s="2867" t="s">
        <v>1454</v>
      </c>
      <c r="D4" s="2867"/>
      <c r="E4" s="2867" t="s">
        <v>1455</v>
      </c>
      <c r="F4" s="2867"/>
      <c r="G4" s="2867" t="s">
        <v>1456</v>
      </c>
      <c r="H4" s="2867"/>
      <c r="I4" s="2867" t="s">
        <v>1457</v>
      </c>
      <c r="J4" s="2867"/>
      <c r="K4" s="2901"/>
      <c r="L4" s="2901"/>
      <c r="M4" s="2901"/>
      <c r="N4" s="2903" t="s">
        <v>1213</v>
      </c>
      <c r="O4" s="2903" t="s">
        <v>1214</v>
      </c>
    </row>
    <row r="5" spans="1:16" x14ac:dyDescent="0.25">
      <c r="A5" s="2901"/>
      <c r="B5" s="2901"/>
      <c r="C5" s="1359" t="s">
        <v>31</v>
      </c>
      <c r="D5" s="1359" t="s">
        <v>32</v>
      </c>
      <c r="E5" s="1359" t="s">
        <v>31</v>
      </c>
      <c r="F5" s="1359" t="s">
        <v>32</v>
      </c>
      <c r="G5" s="1359" t="s">
        <v>31</v>
      </c>
      <c r="H5" s="1359" t="s">
        <v>32</v>
      </c>
      <c r="I5" s="1359" t="s">
        <v>31</v>
      </c>
      <c r="J5" s="1359" t="s">
        <v>32</v>
      </c>
      <c r="K5" s="1359" t="s">
        <v>31</v>
      </c>
      <c r="L5" s="1359" t="s">
        <v>32</v>
      </c>
      <c r="M5" s="2229" t="s">
        <v>8</v>
      </c>
      <c r="N5" s="2903"/>
      <c r="O5" s="2903"/>
    </row>
    <row r="6" spans="1:16" x14ac:dyDescent="0.25">
      <c r="A6" s="2282" t="s">
        <v>1206</v>
      </c>
      <c r="B6" s="2282" t="s">
        <v>74</v>
      </c>
      <c r="C6" s="2284">
        <v>0</v>
      </c>
      <c r="D6" s="2285">
        <v>0</v>
      </c>
      <c r="E6" s="2284">
        <v>0</v>
      </c>
      <c r="F6" s="2285">
        <v>0</v>
      </c>
      <c r="G6" s="2284">
        <v>0</v>
      </c>
      <c r="H6" s="2285">
        <v>0</v>
      </c>
      <c r="I6" s="2284">
        <v>11</v>
      </c>
      <c r="J6" s="2285">
        <v>2</v>
      </c>
      <c r="K6" s="2284">
        <f>SUM(C6,E6,G6,I6)</f>
        <v>11</v>
      </c>
      <c r="L6" s="2285">
        <f>SUM(D6,F6,H6,J6)</f>
        <v>2</v>
      </c>
      <c r="M6" s="2286">
        <f>SUM(C6:J6)</f>
        <v>13</v>
      </c>
      <c r="N6" s="2283">
        <v>0</v>
      </c>
      <c r="O6" s="2283">
        <v>0</v>
      </c>
    </row>
    <row r="7" spans="1:16" x14ac:dyDescent="0.25">
      <c r="A7" s="974"/>
      <c r="B7" s="2280" t="s">
        <v>8</v>
      </c>
      <c r="C7" s="1061">
        <f t="shared" ref="C7:J7" si="0">SUM(C6:C6)</f>
        <v>0</v>
      </c>
      <c r="D7" s="1062">
        <f t="shared" si="0"/>
        <v>0</v>
      </c>
      <c r="E7" s="1061">
        <f t="shared" si="0"/>
        <v>0</v>
      </c>
      <c r="F7" s="1062">
        <f t="shared" si="0"/>
        <v>0</v>
      </c>
      <c r="G7" s="1061">
        <f t="shared" si="0"/>
        <v>0</v>
      </c>
      <c r="H7" s="1062">
        <f t="shared" si="0"/>
        <v>0</v>
      </c>
      <c r="I7" s="1061">
        <f t="shared" si="0"/>
        <v>11</v>
      </c>
      <c r="J7" s="1062">
        <f t="shared" si="0"/>
        <v>2</v>
      </c>
      <c r="K7" s="1061">
        <f>SUM(C7,E7,G7)</f>
        <v>0</v>
      </c>
      <c r="L7" s="1062">
        <f>SUM(D7,F7,H7)</f>
        <v>0</v>
      </c>
      <c r="M7" s="1063">
        <f>SUM(M6:M6)</f>
        <v>13</v>
      </c>
      <c r="N7" s="1063">
        <f>SUM(N6:N6)</f>
        <v>0</v>
      </c>
      <c r="O7" s="1063">
        <f>SUM(O6:O6)</f>
        <v>0</v>
      </c>
    </row>
    <row r="8" spans="1:16" x14ac:dyDescent="0.25">
      <c r="A8" s="2900" t="s">
        <v>3206</v>
      </c>
      <c r="B8" s="2900"/>
      <c r="C8" s="2900"/>
      <c r="D8" s="2900"/>
      <c r="E8" s="2900"/>
      <c r="F8" s="2900"/>
      <c r="G8" s="2900"/>
      <c r="H8" s="2900"/>
    </row>
    <row r="9" spans="1:16" x14ac:dyDescent="0.25">
      <c r="A9" s="820"/>
    </row>
    <row r="10" spans="1:16" ht="18.75" x14ac:dyDescent="0.25">
      <c r="A10" s="2899" t="s">
        <v>3207</v>
      </c>
      <c r="B10" s="2899"/>
      <c r="C10" s="2899"/>
      <c r="D10" s="2899"/>
      <c r="E10" s="2899"/>
      <c r="F10" s="2899"/>
      <c r="G10" s="2899"/>
      <c r="H10" s="2899"/>
      <c r="I10" s="2899"/>
      <c r="J10" s="2899"/>
      <c r="K10" s="2899"/>
      <c r="L10" s="2899"/>
      <c r="M10" s="2899"/>
      <c r="N10" s="1064"/>
      <c r="O10" s="1064"/>
      <c r="P10" s="1064"/>
    </row>
    <row r="11" spans="1:16" x14ac:dyDescent="0.25">
      <c r="A11" s="2901" t="s">
        <v>0</v>
      </c>
      <c r="B11" s="2901" t="s">
        <v>13</v>
      </c>
      <c r="C11" s="2867" t="s">
        <v>1452</v>
      </c>
      <c r="D11" s="2867"/>
      <c r="E11" s="2867"/>
      <c r="F11" s="2867"/>
      <c r="G11" s="2867"/>
      <c r="H11" s="2867"/>
      <c r="I11" s="2867"/>
      <c r="J11" s="2867"/>
      <c r="K11" s="2901" t="s">
        <v>4</v>
      </c>
      <c r="L11" s="2901"/>
      <c r="M11" s="2901"/>
      <c r="N11" s="2902" t="s">
        <v>1453</v>
      </c>
      <c r="O11" s="2902"/>
    </row>
    <row r="12" spans="1:16" x14ac:dyDescent="0.25">
      <c r="A12" s="2901"/>
      <c r="B12" s="2901"/>
      <c r="C12" s="2867" t="s">
        <v>1454</v>
      </c>
      <c r="D12" s="2867"/>
      <c r="E12" s="2867" t="s">
        <v>1455</v>
      </c>
      <c r="F12" s="2867"/>
      <c r="G12" s="2867" t="s">
        <v>1456</v>
      </c>
      <c r="H12" s="2867"/>
      <c r="I12" s="2867" t="s">
        <v>1457</v>
      </c>
      <c r="J12" s="2867"/>
      <c r="K12" s="2901"/>
      <c r="L12" s="2901"/>
      <c r="M12" s="2901"/>
      <c r="N12" s="2903" t="s">
        <v>1213</v>
      </c>
      <c r="O12" s="2903" t="s">
        <v>1214</v>
      </c>
    </row>
    <row r="13" spans="1:16" x14ac:dyDescent="0.25">
      <c r="A13" s="2901"/>
      <c r="B13" s="2901"/>
      <c r="C13" s="1359" t="s">
        <v>31</v>
      </c>
      <c r="D13" s="1359" t="s">
        <v>32</v>
      </c>
      <c r="E13" s="1359" t="s">
        <v>31</v>
      </c>
      <c r="F13" s="1359" t="s">
        <v>32</v>
      </c>
      <c r="G13" s="1359" t="s">
        <v>31</v>
      </c>
      <c r="H13" s="1359" t="s">
        <v>32</v>
      </c>
      <c r="I13" s="1359" t="s">
        <v>31</v>
      </c>
      <c r="J13" s="1359" t="s">
        <v>32</v>
      </c>
      <c r="K13" s="1359" t="s">
        <v>31</v>
      </c>
      <c r="L13" s="1359" t="s">
        <v>32</v>
      </c>
      <c r="M13" s="1262" t="s">
        <v>8</v>
      </c>
      <c r="N13" s="2903"/>
      <c r="O13" s="2903"/>
    </row>
    <row r="14" spans="1:16" ht="30" x14ac:dyDescent="0.25">
      <c r="A14" s="1335" t="s">
        <v>1206</v>
      </c>
      <c r="B14" s="1060" t="s">
        <v>3465</v>
      </c>
      <c r="C14" s="1263">
        <v>0</v>
      </c>
      <c r="D14" s="1263">
        <v>0</v>
      </c>
      <c r="E14" s="1263">
        <v>0</v>
      </c>
      <c r="F14" s="1263">
        <v>0</v>
      </c>
      <c r="G14" s="1263">
        <v>0</v>
      </c>
      <c r="H14" s="1263">
        <v>0</v>
      </c>
      <c r="I14" s="1263">
        <v>8</v>
      </c>
      <c r="J14" s="1263">
        <v>4</v>
      </c>
      <c r="K14" s="1263">
        <f>SUM(C14,E14,G14,I14)</f>
        <v>8</v>
      </c>
      <c r="L14" s="1263">
        <f>SUM(D14,F14,H14,J14)</f>
        <v>4</v>
      </c>
      <c r="M14" s="1341">
        <f>SUM(C14:J14)</f>
        <v>12</v>
      </c>
      <c r="N14" s="750">
        <v>0</v>
      </c>
      <c r="O14" s="750">
        <v>0</v>
      </c>
    </row>
    <row r="15" spans="1:16" x14ac:dyDescent="0.25">
      <c r="A15" s="974"/>
      <c r="B15" s="1056" t="s">
        <v>8</v>
      </c>
      <c r="C15" s="1061">
        <f t="shared" ref="C15:J15" si="1">SUM(C14:C14)</f>
        <v>0</v>
      </c>
      <c r="D15" s="1062">
        <f t="shared" si="1"/>
        <v>0</v>
      </c>
      <c r="E15" s="1061">
        <f t="shared" si="1"/>
        <v>0</v>
      </c>
      <c r="F15" s="1062">
        <f t="shared" si="1"/>
        <v>0</v>
      </c>
      <c r="G15" s="1061">
        <f t="shared" si="1"/>
        <v>0</v>
      </c>
      <c r="H15" s="1062">
        <f t="shared" si="1"/>
        <v>0</v>
      </c>
      <c r="I15" s="1061">
        <f t="shared" si="1"/>
        <v>8</v>
      </c>
      <c r="J15" s="1062">
        <f t="shared" si="1"/>
        <v>4</v>
      </c>
      <c r="K15" s="1061">
        <f>SUM(C15,E15,G15,I15)</f>
        <v>8</v>
      </c>
      <c r="L15" s="1062">
        <f>SUM(D15,F15,H15,J15)</f>
        <v>4</v>
      </c>
      <c r="M15" s="1063">
        <f>SUM(M14:M14)</f>
        <v>12</v>
      </c>
      <c r="N15" s="1063">
        <f>SUM(N14:N14)</f>
        <v>0</v>
      </c>
      <c r="O15" s="1063">
        <f>SUM(O14:O14)</f>
        <v>0</v>
      </c>
    </row>
    <row r="16" spans="1:16" x14ac:dyDescent="0.25">
      <c r="A16" s="2900" t="s">
        <v>3206</v>
      </c>
      <c r="B16" s="2900"/>
      <c r="C16" s="2900"/>
      <c r="D16" s="2900"/>
      <c r="E16" s="2900"/>
      <c r="F16" s="2900"/>
      <c r="G16" s="2900"/>
      <c r="H16" s="2900"/>
      <c r="I16" s="1360"/>
      <c r="J16" s="1360"/>
      <c r="K16" s="1360"/>
      <c r="L16" s="1360"/>
      <c r="M16" s="974"/>
      <c r="N16" s="974"/>
      <c r="O16" s="974"/>
    </row>
    <row r="18" spans="1:15" ht="19.149999999999999" customHeight="1" x14ac:dyDescent="0.25">
      <c r="A18" s="2899" t="s">
        <v>2564</v>
      </c>
      <c r="B18" s="2899"/>
      <c r="C18" s="2899"/>
      <c r="D18" s="2899"/>
      <c r="E18" s="2899"/>
      <c r="F18" s="2899"/>
      <c r="G18" s="2899"/>
      <c r="H18" s="2899"/>
      <c r="I18" s="2899"/>
      <c r="J18" s="2899"/>
      <c r="K18" s="2899"/>
      <c r="L18" s="2899"/>
      <c r="M18" s="2899"/>
      <c r="N18" s="238"/>
    </row>
    <row r="19" spans="1:15" x14ac:dyDescent="0.25">
      <c r="A19" s="2882" t="s">
        <v>0</v>
      </c>
      <c r="B19" s="2882" t="s">
        <v>13</v>
      </c>
      <c r="C19" s="2895" t="s">
        <v>1452</v>
      </c>
      <c r="D19" s="2896"/>
      <c r="E19" s="2896"/>
      <c r="F19" s="2896"/>
      <c r="G19" s="2896"/>
      <c r="H19" s="2896"/>
      <c r="I19" s="2896"/>
      <c r="J19" s="2897"/>
      <c r="K19" s="2888" t="s">
        <v>4</v>
      </c>
      <c r="L19" s="2889"/>
      <c r="M19" s="2890"/>
      <c r="N19" s="2873" t="s">
        <v>1453</v>
      </c>
      <c r="O19" s="2874"/>
    </row>
    <row r="20" spans="1:15" x14ac:dyDescent="0.25">
      <c r="A20" s="2883"/>
      <c r="B20" s="2883"/>
      <c r="C20" s="2875" t="s">
        <v>1454</v>
      </c>
      <c r="D20" s="2876"/>
      <c r="E20" s="2875" t="s">
        <v>1455</v>
      </c>
      <c r="F20" s="2876"/>
      <c r="G20" s="2875" t="s">
        <v>1456</v>
      </c>
      <c r="H20" s="2876"/>
      <c r="I20" s="2904" t="s">
        <v>1457</v>
      </c>
      <c r="J20" s="2904"/>
      <c r="K20" s="2891"/>
      <c r="L20" s="2892"/>
      <c r="M20" s="2893"/>
      <c r="N20" s="2878" t="s">
        <v>1213</v>
      </c>
      <c r="O20" s="2880" t="s">
        <v>1214</v>
      </c>
    </row>
    <row r="21" spans="1:15" x14ac:dyDescent="0.25">
      <c r="A21" s="2884"/>
      <c r="B21" s="2884"/>
      <c r="C21" s="1363" t="s">
        <v>31</v>
      </c>
      <c r="D21" s="1363" t="s">
        <v>32</v>
      </c>
      <c r="E21" s="1363" t="s">
        <v>31</v>
      </c>
      <c r="F21" s="1363" t="s">
        <v>32</v>
      </c>
      <c r="G21" s="1363" t="s">
        <v>31</v>
      </c>
      <c r="H21" s="1363" t="s">
        <v>32</v>
      </c>
      <c r="I21" s="1363" t="s">
        <v>31</v>
      </c>
      <c r="J21" s="1363" t="s">
        <v>32</v>
      </c>
      <c r="K21" s="1363" t="s">
        <v>31</v>
      </c>
      <c r="L21" s="1363" t="s">
        <v>32</v>
      </c>
      <c r="M21" s="1364" t="s">
        <v>8</v>
      </c>
      <c r="N21" s="2879"/>
      <c r="O21" s="2879"/>
    </row>
    <row r="22" spans="1:15" ht="30" x14ac:dyDescent="0.25">
      <c r="A22" s="1365" t="s">
        <v>1206</v>
      </c>
      <c r="B22" s="1366" t="s">
        <v>3466</v>
      </c>
      <c r="C22" s="1367"/>
      <c r="D22" s="1367"/>
      <c r="E22" s="1367"/>
      <c r="F22" s="1367"/>
      <c r="G22" s="1367"/>
      <c r="H22" s="1367"/>
      <c r="I22" s="1368">
        <v>1</v>
      </c>
      <c r="J22" s="1368"/>
      <c r="K22" s="1367">
        <f>I22</f>
        <v>1</v>
      </c>
      <c r="L22" s="1367">
        <f t="shared" ref="L22:L23" si="2">SUM(D22,F22,H22)</f>
        <v>0</v>
      </c>
      <c r="M22" s="1369">
        <f t="shared" ref="M22" si="3">K22+L22</f>
        <v>1</v>
      </c>
      <c r="N22" s="1370">
        <v>0</v>
      </c>
      <c r="O22" s="1370">
        <v>0</v>
      </c>
    </row>
    <row r="23" spans="1:15" x14ac:dyDescent="0.25">
      <c r="A23" s="1355"/>
      <c r="B23" s="1346" t="s">
        <v>8</v>
      </c>
      <c r="C23" s="1371">
        <f t="shared" ref="C23:J23" si="4">SUM(C22:C22)</f>
        <v>0</v>
      </c>
      <c r="D23" s="1347">
        <f t="shared" si="4"/>
        <v>0</v>
      </c>
      <c r="E23" s="1347">
        <f t="shared" si="4"/>
        <v>0</v>
      </c>
      <c r="F23" s="1347">
        <f t="shared" si="4"/>
        <v>0</v>
      </c>
      <c r="G23" s="1347">
        <f t="shared" si="4"/>
        <v>0</v>
      </c>
      <c r="H23" s="1347">
        <f t="shared" si="4"/>
        <v>0</v>
      </c>
      <c r="I23" s="1347">
        <f t="shared" si="4"/>
        <v>1</v>
      </c>
      <c r="J23" s="1347">
        <f t="shared" si="4"/>
        <v>0</v>
      </c>
      <c r="K23" s="1350">
        <f t="shared" ref="K23" si="5">SUM(C23,E23,G23)</f>
        <v>0</v>
      </c>
      <c r="L23" s="1350">
        <f t="shared" si="2"/>
        <v>0</v>
      </c>
      <c r="M23" s="1347">
        <f>SUM(M22:M22)</f>
        <v>1</v>
      </c>
      <c r="N23" s="1347">
        <f>SUM(N22:N22)</f>
        <v>0</v>
      </c>
      <c r="O23" s="1347">
        <f>SUM(O22:O22)</f>
        <v>0</v>
      </c>
    </row>
    <row r="24" spans="1:15" x14ac:dyDescent="0.25">
      <c r="A24" s="461" t="s">
        <v>2563</v>
      </c>
      <c r="C24" s="240"/>
      <c r="D24" s="241"/>
      <c r="E24" s="241"/>
      <c r="F24" s="241"/>
    </row>
    <row r="26" spans="1:15" ht="18.75" x14ac:dyDescent="0.25">
      <c r="A26" s="2899" t="s">
        <v>2050</v>
      </c>
      <c r="B26" s="2899"/>
      <c r="C26" s="2899"/>
      <c r="D26" s="2899"/>
      <c r="E26" s="2899"/>
      <c r="F26" s="2899"/>
      <c r="G26" s="2899"/>
      <c r="H26" s="2899"/>
      <c r="I26" s="2899"/>
      <c r="J26" s="2899"/>
      <c r="K26" s="2899"/>
      <c r="L26" s="2899"/>
      <c r="M26" s="2899"/>
      <c r="N26" s="238"/>
    </row>
    <row r="27" spans="1:15" x14ac:dyDescent="0.25">
      <c r="A27" s="2882" t="s">
        <v>0</v>
      </c>
      <c r="B27" s="2882" t="s">
        <v>13</v>
      </c>
      <c r="C27" s="2895" t="s">
        <v>1452</v>
      </c>
      <c r="D27" s="2896"/>
      <c r="E27" s="2896"/>
      <c r="F27" s="2896"/>
      <c r="G27" s="2896"/>
      <c r="H27" s="2896"/>
      <c r="I27" s="2896"/>
      <c r="J27" s="2897"/>
      <c r="K27" s="2888" t="s">
        <v>4</v>
      </c>
      <c r="L27" s="2889"/>
      <c r="M27" s="2890"/>
      <c r="N27" s="2873" t="s">
        <v>1453</v>
      </c>
      <c r="O27" s="2874"/>
    </row>
    <row r="28" spans="1:15" x14ac:dyDescent="0.25">
      <c r="A28" s="2883"/>
      <c r="B28" s="2883"/>
      <c r="C28" s="2875" t="s">
        <v>1454</v>
      </c>
      <c r="D28" s="2876"/>
      <c r="E28" s="2875" t="s">
        <v>1455</v>
      </c>
      <c r="F28" s="2876"/>
      <c r="G28" s="2875" t="s">
        <v>1456</v>
      </c>
      <c r="H28" s="2876"/>
      <c r="I28" s="2904" t="s">
        <v>1457</v>
      </c>
      <c r="J28" s="2904"/>
      <c r="K28" s="2891"/>
      <c r="L28" s="2892"/>
      <c r="M28" s="2893"/>
      <c r="N28" s="2878" t="s">
        <v>1213</v>
      </c>
      <c r="O28" s="2880" t="s">
        <v>1214</v>
      </c>
    </row>
    <row r="29" spans="1:15" x14ac:dyDescent="0.25">
      <c r="A29" s="2884"/>
      <c r="B29" s="2884"/>
      <c r="C29" s="1363" t="s">
        <v>31</v>
      </c>
      <c r="D29" s="1363" t="s">
        <v>32</v>
      </c>
      <c r="E29" s="1363" t="s">
        <v>31</v>
      </c>
      <c r="F29" s="1363" t="s">
        <v>32</v>
      </c>
      <c r="G29" s="1363" t="s">
        <v>31</v>
      </c>
      <c r="H29" s="1363" t="s">
        <v>32</v>
      </c>
      <c r="I29" s="1363" t="s">
        <v>31</v>
      </c>
      <c r="J29" s="1363" t="s">
        <v>32</v>
      </c>
      <c r="K29" s="1363" t="s">
        <v>31</v>
      </c>
      <c r="L29" s="1363" t="s">
        <v>32</v>
      </c>
      <c r="M29" s="1364" t="s">
        <v>8</v>
      </c>
      <c r="N29" s="2879"/>
      <c r="O29" s="2879"/>
    </row>
    <row r="30" spans="1:15" x14ac:dyDescent="0.25">
      <c r="A30" s="1372" t="s">
        <v>1205</v>
      </c>
      <c r="B30" s="1366" t="s">
        <v>18</v>
      </c>
      <c r="C30" s="1367"/>
      <c r="D30" s="1367">
        <v>1</v>
      </c>
      <c r="E30" s="1367">
        <v>1</v>
      </c>
      <c r="F30" s="1367"/>
      <c r="G30" s="1367"/>
      <c r="H30" s="1367"/>
      <c r="I30" s="1367"/>
      <c r="J30" s="1367"/>
      <c r="K30" s="1367">
        <f>SUM(C30,E30,G30)</f>
        <v>1</v>
      </c>
      <c r="L30" s="1367">
        <f>SUM(D30,F30,H30)</f>
        <v>1</v>
      </c>
      <c r="M30" s="1369">
        <f>K30+L30</f>
        <v>2</v>
      </c>
      <c r="N30" s="1370">
        <v>0</v>
      </c>
      <c r="O30" s="1370">
        <v>0</v>
      </c>
    </row>
    <row r="31" spans="1:15" x14ac:dyDescent="0.25">
      <c r="A31" s="1372" t="s">
        <v>1206</v>
      </c>
      <c r="B31" s="1373" t="s">
        <v>20</v>
      </c>
      <c r="C31" s="1367">
        <v>2</v>
      </c>
      <c r="D31" s="1367">
        <v>2</v>
      </c>
      <c r="E31" s="1367"/>
      <c r="F31" s="1367"/>
      <c r="G31" s="1367"/>
      <c r="H31" s="1367"/>
      <c r="I31" s="1368"/>
      <c r="J31" s="1368"/>
      <c r="K31" s="1367">
        <f t="shared" ref="K31:K34" si="6">SUM(C31,E31,G31)</f>
        <v>2</v>
      </c>
      <c r="L31" s="1367">
        <f t="shared" ref="L31:L34" si="7">SUM(D31,F31,H31)</f>
        <v>2</v>
      </c>
      <c r="M31" s="1369">
        <f t="shared" ref="M31:M33" si="8">K31+L31</f>
        <v>4</v>
      </c>
      <c r="N31" s="1370">
        <v>0</v>
      </c>
      <c r="O31" s="1370">
        <v>0</v>
      </c>
    </row>
    <row r="32" spans="1:15" x14ac:dyDescent="0.25">
      <c r="A32" s="2905" t="s">
        <v>1207</v>
      </c>
      <c r="B32" s="1374" t="s">
        <v>19</v>
      </c>
      <c r="C32" s="1367"/>
      <c r="D32" s="1367"/>
      <c r="E32" s="1367"/>
      <c r="F32" s="1367"/>
      <c r="G32" s="1367"/>
      <c r="H32" s="1367"/>
      <c r="I32" s="1368"/>
      <c r="J32" s="1368"/>
      <c r="K32" s="1367">
        <f t="shared" si="6"/>
        <v>0</v>
      </c>
      <c r="L32" s="1367">
        <f t="shared" si="7"/>
        <v>0</v>
      </c>
      <c r="M32" s="1369">
        <f t="shared" si="8"/>
        <v>0</v>
      </c>
      <c r="N32" s="1370">
        <v>0</v>
      </c>
      <c r="O32" s="1370">
        <v>0</v>
      </c>
    </row>
    <row r="33" spans="1:15" x14ac:dyDescent="0.25">
      <c r="A33" s="2906"/>
      <c r="B33" s="1375" t="s">
        <v>22</v>
      </c>
      <c r="C33" s="1376"/>
      <c r="D33" s="1376"/>
      <c r="E33" s="1376"/>
      <c r="F33" s="1376"/>
      <c r="G33" s="1376"/>
      <c r="H33" s="1376"/>
      <c r="I33" s="1377">
        <v>2</v>
      </c>
      <c r="J33" s="1377">
        <v>3</v>
      </c>
      <c r="K33" s="1367">
        <f>SUM(C33,E33,G33)</f>
        <v>0</v>
      </c>
      <c r="L33" s="1367">
        <f t="shared" si="7"/>
        <v>0</v>
      </c>
      <c r="M33" s="1369">
        <f t="shared" si="8"/>
        <v>0</v>
      </c>
      <c r="N33" s="1369">
        <v>0</v>
      </c>
      <c r="O33" s="1369">
        <v>0</v>
      </c>
    </row>
    <row r="34" spans="1:15" x14ac:dyDescent="0.25">
      <c r="A34" s="1355"/>
      <c r="B34" s="1346" t="s">
        <v>8</v>
      </c>
      <c r="C34" s="1378">
        <f t="shared" ref="C34:F34" si="9">SUM(C30:C32)</f>
        <v>2</v>
      </c>
      <c r="D34" s="1349">
        <f t="shared" si="9"/>
        <v>3</v>
      </c>
      <c r="E34" s="1349">
        <f t="shared" si="9"/>
        <v>1</v>
      </c>
      <c r="F34" s="1349">
        <f t="shared" si="9"/>
        <v>0</v>
      </c>
      <c r="G34" s="1349">
        <f>SUM(G30:G33)</f>
        <v>0</v>
      </c>
      <c r="H34" s="1349">
        <f>SUM(H30:H33)</f>
        <v>0</v>
      </c>
      <c r="I34" s="1349">
        <f>SUM(I30:I33)</f>
        <v>2</v>
      </c>
      <c r="J34" s="1349">
        <f>SUM(J30:J33)</f>
        <v>3</v>
      </c>
      <c r="K34" s="1350">
        <f t="shared" si="6"/>
        <v>3</v>
      </c>
      <c r="L34" s="1350">
        <f t="shared" si="7"/>
        <v>3</v>
      </c>
      <c r="M34" s="1350">
        <f>SUM(M30:M32)</f>
        <v>6</v>
      </c>
      <c r="N34" s="1349">
        <f>SUM(N30:N33)</f>
        <v>0</v>
      </c>
      <c r="O34" s="1349">
        <f>SUM(O30:O33)</f>
        <v>0</v>
      </c>
    </row>
    <row r="35" spans="1:15" x14ac:dyDescent="0.25">
      <c r="A35" s="461" t="s">
        <v>2065</v>
      </c>
      <c r="C35" s="240"/>
      <c r="D35" s="241"/>
      <c r="E35" s="241"/>
      <c r="F35" s="241"/>
    </row>
    <row r="37" spans="1:15" ht="16.5" customHeight="1" x14ac:dyDescent="0.25">
      <c r="A37" s="2899" t="s">
        <v>1809</v>
      </c>
      <c r="B37" s="2899"/>
      <c r="C37" s="2899"/>
      <c r="D37" s="2899"/>
      <c r="E37" s="2899"/>
      <c r="F37" s="2899"/>
      <c r="G37" s="2899"/>
      <c r="H37" s="2899"/>
      <c r="I37" s="2899"/>
      <c r="J37" s="2899"/>
      <c r="K37" s="2899"/>
      <c r="L37" s="2899"/>
      <c r="M37" s="2899"/>
      <c r="N37" s="238"/>
    </row>
    <row r="38" spans="1:15" ht="16.5" customHeight="1" x14ac:dyDescent="0.25">
      <c r="A38" s="2882" t="s">
        <v>0</v>
      </c>
      <c r="B38" s="2882" t="s">
        <v>13</v>
      </c>
      <c r="C38" s="2895" t="s">
        <v>1452</v>
      </c>
      <c r="D38" s="2896"/>
      <c r="E38" s="2896"/>
      <c r="F38" s="2896"/>
      <c r="G38" s="2896"/>
      <c r="H38" s="2896"/>
      <c r="I38" s="2896"/>
      <c r="J38" s="2897"/>
      <c r="K38" s="2888" t="s">
        <v>4</v>
      </c>
      <c r="L38" s="2889"/>
      <c r="M38" s="2890"/>
      <c r="N38" s="2873" t="s">
        <v>1453</v>
      </c>
      <c r="O38" s="2874"/>
    </row>
    <row r="39" spans="1:15" ht="16.5" customHeight="1" x14ac:dyDescent="0.25">
      <c r="A39" s="2883"/>
      <c r="B39" s="2883"/>
      <c r="C39" s="2875" t="s">
        <v>1454</v>
      </c>
      <c r="D39" s="2876"/>
      <c r="E39" s="2875" t="s">
        <v>1455</v>
      </c>
      <c r="F39" s="2876"/>
      <c r="G39" s="2875" t="s">
        <v>1456</v>
      </c>
      <c r="H39" s="2876"/>
      <c r="I39" s="2904" t="s">
        <v>1457</v>
      </c>
      <c r="J39" s="2904"/>
      <c r="K39" s="2891"/>
      <c r="L39" s="2892"/>
      <c r="M39" s="2893"/>
      <c r="N39" s="2878" t="s">
        <v>1213</v>
      </c>
      <c r="O39" s="2880" t="s">
        <v>1214</v>
      </c>
    </row>
    <row r="40" spans="1:15" x14ac:dyDescent="0.25">
      <c r="A40" s="2884"/>
      <c r="B40" s="2884"/>
      <c r="C40" s="1363" t="s">
        <v>31</v>
      </c>
      <c r="D40" s="1363" t="s">
        <v>32</v>
      </c>
      <c r="E40" s="1363" t="s">
        <v>31</v>
      </c>
      <c r="F40" s="1363" t="s">
        <v>32</v>
      </c>
      <c r="G40" s="1363" t="s">
        <v>31</v>
      </c>
      <c r="H40" s="1363" t="s">
        <v>32</v>
      </c>
      <c r="I40" s="1363" t="s">
        <v>31</v>
      </c>
      <c r="J40" s="1363" t="s">
        <v>32</v>
      </c>
      <c r="K40" s="1363" t="s">
        <v>31</v>
      </c>
      <c r="L40" s="1363" t="s">
        <v>32</v>
      </c>
      <c r="M40" s="1364" t="s">
        <v>8</v>
      </c>
      <c r="N40" s="2879"/>
      <c r="O40" s="2879"/>
    </row>
    <row r="41" spans="1:15" x14ac:dyDescent="0.25">
      <c r="A41" s="1372" t="s">
        <v>1205</v>
      </c>
      <c r="B41" s="1366" t="s">
        <v>18</v>
      </c>
      <c r="C41" s="1367"/>
      <c r="D41" s="1367"/>
      <c r="E41" s="1367"/>
      <c r="F41" s="1367"/>
      <c r="G41" s="1367">
        <v>2</v>
      </c>
      <c r="H41" s="1367">
        <v>3</v>
      </c>
      <c r="I41" s="1367"/>
      <c r="J41" s="1367"/>
      <c r="K41" s="1367">
        <f t="shared" ref="K41:L45" si="10">SUM(C41,E41,G41)</f>
        <v>2</v>
      </c>
      <c r="L41" s="1367">
        <f t="shared" si="10"/>
        <v>3</v>
      </c>
      <c r="M41" s="1369">
        <f>SUM(C41:H41)</f>
        <v>5</v>
      </c>
      <c r="N41" s="1370">
        <v>0</v>
      </c>
      <c r="O41" s="1370">
        <v>0</v>
      </c>
    </row>
    <row r="42" spans="1:15" x14ac:dyDescent="0.25">
      <c r="A42" s="1372" t="s">
        <v>1206</v>
      </c>
      <c r="B42" s="1373" t="s">
        <v>20</v>
      </c>
      <c r="C42" s="1367">
        <v>1</v>
      </c>
      <c r="D42" s="1367">
        <v>2</v>
      </c>
      <c r="E42" s="1367"/>
      <c r="F42" s="1367"/>
      <c r="G42" s="1367">
        <v>2</v>
      </c>
      <c r="H42" s="1367">
        <v>5</v>
      </c>
      <c r="I42" s="1368"/>
      <c r="J42" s="1368"/>
      <c r="K42" s="1367">
        <f t="shared" si="10"/>
        <v>3</v>
      </c>
      <c r="L42" s="1367">
        <f t="shared" si="10"/>
        <v>7</v>
      </c>
      <c r="M42" s="1369">
        <f>SUM(C42:H42)</f>
        <v>10</v>
      </c>
      <c r="N42" s="1370">
        <v>0</v>
      </c>
      <c r="O42" s="1370">
        <v>0</v>
      </c>
    </row>
    <row r="43" spans="1:15" x14ac:dyDescent="0.25">
      <c r="A43" s="2905" t="s">
        <v>1207</v>
      </c>
      <c r="B43" s="1374" t="s">
        <v>19</v>
      </c>
      <c r="C43" s="1367"/>
      <c r="D43" s="1367"/>
      <c r="E43" s="1367"/>
      <c r="F43" s="1367"/>
      <c r="G43" s="1367">
        <v>8</v>
      </c>
      <c r="H43" s="1367">
        <v>4</v>
      </c>
      <c r="I43" s="1368"/>
      <c r="J43" s="1368"/>
      <c r="K43" s="1367">
        <f t="shared" si="10"/>
        <v>8</v>
      </c>
      <c r="L43" s="1367">
        <f t="shared" si="10"/>
        <v>4</v>
      </c>
      <c r="M43" s="1369">
        <f>SUM(C43:H43)</f>
        <v>12</v>
      </c>
      <c r="N43" s="1370">
        <v>0</v>
      </c>
      <c r="O43" s="1370">
        <v>0</v>
      </c>
    </row>
    <row r="44" spans="1:15" s="1361" customFormat="1" x14ac:dyDescent="0.25">
      <c r="A44" s="2906"/>
      <c r="B44" s="1375" t="s">
        <v>22</v>
      </c>
      <c r="C44" s="1376"/>
      <c r="D44" s="1376"/>
      <c r="E44" s="1376"/>
      <c r="F44" s="1376"/>
      <c r="G44" s="1376">
        <v>5</v>
      </c>
      <c r="H44" s="1376">
        <v>3</v>
      </c>
      <c r="I44" s="1377"/>
      <c r="J44" s="1377"/>
      <c r="K44" s="1367">
        <f t="shared" si="10"/>
        <v>5</v>
      </c>
      <c r="L44" s="1367">
        <f t="shared" si="10"/>
        <v>3</v>
      </c>
      <c r="M44" s="1369">
        <f>SUM(C44:H44)</f>
        <v>8</v>
      </c>
      <c r="N44" s="1369">
        <v>0</v>
      </c>
      <c r="O44" s="1369">
        <v>0</v>
      </c>
    </row>
    <row r="45" spans="1:15" x14ac:dyDescent="0.25">
      <c r="A45" s="1355"/>
      <c r="B45" s="1346" t="s">
        <v>8</v>
      </c>
      <c r="C45" s="1378">
        <f t="shared" ref="C45:J45" si="11">SUM(C41:C43)</f>
        <v>1</v>
      </c>
      <c r="D45" s="1349">
        <f t="shared" si="11"/>
        <v>2</v>
      </c>
      <c r="E45" s="1349">
        <f t="shared" si="11"/>
        <v>0</v>
      </c>
      <c r="F45" s="1349">
        <f t="shared" si="11"/>
        <v>0</v>
      </c>
      <c r="G45" s="1349">
        <f>SUM(G41:G44)</f>
        <v>17</v>
      </c>
      <c r="H45" s="1349">
        <f>SUM(H41:H44)</f>
        <v>15</v>
      </c>
      <c r="I45" s="1349">
        <f t="shared" si="11"/>
        <v>0</v>
      </c>
      <c r="J45" s="1349">
        <f t="shared" si="11"/>
        <v>0</v>
      </c>
      <c r="K45" s="1350">
        <f t="shared" si="10"/>
        <v>18</v>
      </c>
      <c r="L45" s="1350">
        <f t="shared" si="10"/>
        <v>17</v>
      </c>
      <c r="M45" s="1349">
        <f>SUM(M41:M43)</f>
        <v>27</v>
      </c>
      <c r="N45" s="1349">
        <f>SUM(N41:N44)</f>
        <v>0</v>
      </c>
      <c r="O45" s="1349">
        <f>SUM(O41:O44)</f>
        <v>0</v>
      </c>
    </row>
    <row r="46" spans="1:15" x14ac:dyDescent="0.25">
      <c r="A46" s="461" t="s">
        <v>1937</v>
      </c>
      <c r="C46" s="240"/>
      <c r="D46" s="241"/>
      <c r="E46" s="241"/>
      <c r="F46" s="241"/>
    </row>
    <row r="48" spans="1:15" ht="16.5" customHeight="1" x14ac:dyDescent="0.25">
      <c r="A48" s="2899" t="s">
        <v>1808</v>
      </c>
      <c r="B48" s="2899"/>
      <c r="C48" s="2899"/>
      <c r="D48" s="2899"/>
      <c r="E48" s="2899"/>
      <c r="F48" s="2899"/>
      <c r="G48" s="2899"/>
      <c r="H48" s="2899"/>
      <c r="I48" s="2899"/>
      <c r="J48" s="2899"/>
      <c r="K48" s="2899"/>
      <c r="L48" s="2899"/>
      <c r="M48" s="2899"/>
      <c r="N48" s="238"/>
    </row>
    <row r="49" spans="1:15" ht="16.5" customHeight="1" x14ac:dyDescent="0.25">
      <c r="A49" s="2882" t="s">
        <v>0</v>
      </c>
      <c r="B49" s="2882" t="s">
        <v>13</v>
      </c>
      <c r="C49" s="2895" t="s">
        <v>1452</v>
      </c>
      <c r="D49" s="2896"/>
      <c r="E49" s="2896"/>
      <c r="F49" s="2896"/>
      <c r="G49" s="2896"/>
      <c r="H49" s="2896"/>
      <c r="I49" s="2896"/>
      <c r="J49" s="2897"/>
      <c r="K49" s="2888" t="s">
        <v>4</v>
      </c>
      <c r="L49" s="2889"/>
      <c r="M49" s="2890"/>
      <c r="N49" s="2873" t="s">
        <v>1453</v>
      </c>
      <c r="O49" s="2874"/>
    </row>
    <row r="50" spans="1:15" ht="16.5" customHeight="1" x14ac:dyDescent="0.25">
      <c r="A50" s="2883"/>
      <c r="B50" s="2883"/>
      <c r="C50" s="2875" t="s">
        <v>1454</v>
      </c>
      <c r="D50" s="2876"/>
      <c r="E50" s="2875" t="s">
        <v>1455</v>
      </c>
      <c r="F50" s="2876"/>
      <c r="G50" s="2875" t="s">
        <v>1456</v>
      </c>
      <c r="H50" s="2876"/>
      <c r="I50" s="2904" t="s">
        <v>1457</v>
      </c>
      <c r="J50" s="2904"/>
      <c r="K50" s="2891"/>
      <c r="L50" s="2892"/>
      <c r="M50" s="2893"/>
      <c r="N50" s="2878" t="s">
        <v>1213</v>
      </c>
      <c r="O50" s="2880" t="s">
        <v>1214</v>
      </c>
    </row>
    <row r="51" spans="1:15" x14ac:dyDescent="0.25">
      <c r="A51" s="2884"/>
      <c r="B51" s="2884"/>
      <c r="C51" s="1363" t="s">
        <v>31</v>
      </c>
      <c r="D51" s="1363" t="s">
        <v>32</v>
      </c>
      <c r="E51" s="1363" t="s">
        <v>31</v>
      </c>
      <c r="F51" s="1363" t="s">
        <v>32</v>
      </c>
      <c r="G51" s="1363" t="s">
        <v>31</v>
      </c>
      <c r="H51" s="1363" t="s">
        <v>32</v>
      </c>
      <c r="I51" s="1363" t="s">
        <v>31</v>
      </c>
      <c r="J51" s="1363" t="s">
        <v>32</v>
      </c>
      <c r="K51" s="1363" t="s">
        <v>31</v>
      </c>
      <c r="L51" s="1363" t="s">
        <v>32</v>
      </c>
      <c r="M51" s="1364" t="s">
        <v>8</v>
      </c>
      <c r="N51" s="2879"/>
      <c r="O51" s="2879"/>
    </row>
    <row r="52" spans="1:15" x14ac:dyDescent="0.25">
      <c r="A52" s="1372" t="s">
        <v>1205</v>
      </c>
      <c r="B52" s="1366" t="s">
        <v>18</v>
      </c>
      <c r="C52" s="1379">
        <v>2</v>
      </c>
      <c r="D52" s="1379">
        <v>3</v>
      </c>
      <c r="E52" s="1379">
        <v>0</v>
      </c>
      <c r="F52" s="1379">
        <v>1</v>
      </c>
      <c r="G52" s="1379"/>
      <c r="H52" s="1379"/>
      <c r="I52" s="1379"/>
      <c r="J52" s="1379"/>
      <c r="K52" s="1379">
        <f>SUM(C52,E52,G52)</f>
        <v>2</v>
      </c>
      <c r="L52" s="1379">
        <f>SUM(D52,F52,H52)</f>
        <v>4</v>
      </c>
      <c r="M52" s="1380">
        <f>SUM(C52:H52)</f>
        <v>6</v>
      </c>
      <c r="N52" s="1381">
        <v>0</v>
      </c>
      <c r="O52" s="1381">
        <v>0</v>
      </c>
    </row>
    <row r="53" spans="1:15" x14ac:dyDescent="0.25">
      <c r="A53" s="1372" t="s">
        <v>1206</v>
      </c>
      <c r="B53" s="1373" t="s">
        <v>20</v>
      </c>
      <c r="C53" s="1379">
        <v>1</v>
      </c>
      <c r="D53" s="1379">
        <v>0</v>
      </c>
      <c r="E53" s="1379">
        <v>1</v>
      </c>
      <c r="F53" s="1379">
        <v>0</v>
      </c>
      <c r="G53" s="1382"/>
      <c r="H53" s="1382"/>
      <c r="I53" s="1382"/>
      <c r="J53" s="1382"/>
      <c r="K53" s="1379">
        <f t="shared" ref="K53:L55" si="12">SUM(C53,E53,G53)</f>
        <v>2</v>
      </c>
      <c r="L53" s="1379">
        <f t="shared" si="12"/>
        <v>0</v>
      </c>
      <c r="M53" s="1380">
        <f>SUM(C53:H53)</f>
        <v>2</v>
      </c>
      <c r="N53" s="1381">
        <v>0</v>
      </c>
      <c r="O53" s="1381">
        <v>0</v>
      </c>
    </row>
    <row r="54" spans="1:15" x14ac:dyDescent="0.25">
      <c r="A54" s="1372" t="s">
        <v>1207</v>
      </c>
      <c r="B54" s="1373" t="s">
        <v>19</v>
      </c>
      <c r="C54" s="1379">
        <v>2</v>
      </c>
      <c r="D54" s="1379">
        <v>0</v>
      </c>
      <c r="E54" s="1379">
        <v>0</v>
      </c>
      <c r="F54" s="1379">
        <v>0</v>
      </c>
      <c r="G54" s="1382"/>
      <c r="H54" s="1382"/>
      <c r="I54" s="1382"/>
      <c r="J54" s="1382"/>
      <c r="K54" s="1379">
        <f t="shared" si="12"/>
        <v>2</v>
      </c>
      <c r="L54" s="1379">
        <f t="shared" si="12"/>
        <v>0</v>
      </c>
      <c r="M54" s="1380">
        <f>SUM(C54:H54)</f>
        <v>2</v>
      </c>
      <c r="N54" s="1381">
        <v>0</v>
      </c>
      <c r="O54" s="1381">
        <v>0</v>
      </c>
    </row>
    <row r="55" spans="1:15" x14ac:dyDescent="0.25">
      <c r="A55" s="1355"/>
      <c r="B55" s="1346" t="s">
        <v>8</v>
      </c>
      <c r="C55" s="1378">
        <f t="shared" ref="C55:J55" si="13">SUM(C52:C54)</f>
        <v>5</v>
      </c>
      <c r="D55" s="1349">
        <f t="shared" si="13"/>
        <v>3</v>
      </c>
      <c r="E55" s="1349">
        <f t="shared" si="13"/>
        <v>1</v>
      </c>
      <c r="F55" s="1349">
        <f t="shared" si="13"/>
        <v>1</v>
      </c>
      <c r="G55" s="1349">
        <f t="shared" si="13"/>
        <v>0</v>
      </c>
      <c r="H55" s="1349">
        <f t="shared" si="13"/>
        <v>0</v>
      </c>
      <c r="I55" s="1349">
        <f t="shared" si="13"/>
        <v>0</v>
      </c>
      <c r="J55" s="1349">
        <f t="shared" si="13"/>
        <v>0</v>
      </c>
      <c r="K55" s="1350">
        <f t="shared" si="12"/>
        <v>6</v>
      </c>
      <c r="L55" s="1350">
        <f t="shared" si="12"/>
        <v>4</v>
      </c>
      <c r="M55" s="1349">
        <f>SUM(M52:M54)</f>
        <v>10</v>
      </c>
      <c r="N55" s="1349">
        <f>SUM(N52:N54)</f>
        <v>0</v>
      </c>
      <c r="O55" s="1349">
        <f>SUM(O52:O54)</f>
        <v>0</v>
      </c>
    </row>
    <row r="56" spans="1:15" x14ac:dyDescent="0.25">
      <c r="A56" s="239" t="s">
        <v>1807</v>
      </c>
      <c r="C56" s="240"/>
      <c r="D56" s="241"/>
      <c r="E56" s="241"/>
      <c r="F56" s="241"/>
    </row>
    <row r="57" spans="1:15" ht="18" customHeight="1" x14ac:dyDescent="0.25">
      <c r="C57" s="241"/>
      <c r="D57" s="241"/>
      <c r="E57" s="241"/>
      <c r="F57" s="241"/>
      <c r="G57" s="241"/>
      <c r="H57" s="241"/>
      <c r="I57" s="241"/>
      <c r="J57" s="241"/>
      <c r="K57" s="241"/>
      <c r="L57" s="241"/>
    </row>
    <row r="58" spans="1:15" x14ac:dyDescent="0.25">
      <c r="B58" s="244"/>
      <c r="C58" s="244"/>
      <c r="D58" s="244"/>
      <c r="E58" s="244"/>
      <c r="F58" s="244"/>
    </row>
    <row r="59" spans="1:15" x14ac:dyDescent="0.25">
      <c r="B59" s="1362"/>
    </row>
    <row r="68" spans="1:6" ht="15.75" x14ac:dyDescent="0.25">
      <c r="A68" s="1338"/>
      <c r="B68" s="1338"/>
      <c r="C68" s="1338"/>
      <c r="D68" s="1338"/>
      <c r="E68" s="1338"/>
      <c r="F68" s="1338"/>
    </row>
    <row r="86" spans="1:6" ht="15.75" x14ac:dyDescent="0.25">
      <c r="A86" s="1338"/>
      <c r="B86" s="1338"/>
      <c r="C86" s="1338"/>
      <c r="D86" s="1338"/>
      <c r="E86" s="1338"/>
      <c r="F86" s="1338"/>
    </row>
    <row r="96" spans="1:6" ht="15.75" x14ac:dyDescent="0.25">
      <c r="A96" s="1338"/>
      <c r="B96" s="1338"/>
      <c r="C96" s="1338"/>
      <c r="D96" s="1338"/>
      <c r="E96" s="1338"/>
      <c r="F96" s="1338"/>
    </row>
    <row r="119" spans="1:6" ht="15.75" x14ac:dyDescent="0.25">
      <c r="A119" s="1338"/>
      <c r="B119" s="1338"/>
      <c r="C119" s="1338"/>
      <c r="D119" s="1338"/>
      <c r="E119" s="1338"/>
      <c r="F119" s="1338"/>
    </row>
  </sheetData>
  <sheetProtection algorithmName="SHA-512" hashValue="Z6gMnYR0Mii7XXN3BZ8qj4AtsuQSsPSbK3zZTRn1VW7RQeVNZKp6le43Q0l06bu3cLejp5i4OZ/3Qax5/coGBg==" saltValue="97SXnTU+nawZUaiUHaXZQA==" spinCount="100000" sheet="1" objects="1" scenarios="1"/>
  <mergeCells count="76">
    <mergeCell ref="N3:O3"/>
    <mergeCell ref="C4:D4"/>
    <mergeCell ref="E4:F4"/>
    <mergeCell ref="G4:H4"/>
    <mergeCell ref="I4:J4"/>
    <mergeCell ref="N4:N5"/>
    <mergeCell ref="O4:O5"/>
    <mergeCell ref="C3:J3"/>
    <mergeCell ref="K3:M4"/>
    <mergeCell ref="N27:O27"/>
    <mergeCell ref="C28:D28"/>
    <mergeCell ref="E28:F28"/>
    <mergeCell ref="G28:H28"/>
    <mergeCell ref="I28:J28"/>
    <mergeCell ref="N28:N29"/>
    <mergeCell ref="O28:O29"/>
    <mergeCell ref="A43:A44"/>
    <mergeCell ref="A26:M26"/>
    <mergeCell ref="A27:A29"/>
    <mergeCell ref="B27:B29"/>
    <mergeCell ref="C27:J27"/>
    <mergeCell ref="K27:M28"/>
    <mergeCell ref="A32:A33"/>
    <mergeCell ref="A37:M37"/>
    <mergeCell ref="A38:A40"/>
    <mergeCell ref="B38:B40"/>
    <mergeCell ref="N50:N51"/>
    <mergeCell ref="O50:O51"/>
    <mergeCell ref="A48:M48"/>
    <mergeCell ref="A49:A51"/>
    <mergeCell ref="B49:B51"/>
    <mergeCell ref="C49:J49"/>
    <mergeCell ref="K49:M50"/>
    <mergeCell ref="N49:O49"/>
    <mergeCell ref="C50:D50"/>
    <mergeCell ref="E50:F50"/>
    <mergeCell ref="G50:H50"/>
    <mergeCell ref="I50:J50"/>
    <mergeCell ref="N38:O38"/>
    <mergeCell ref="C39:D39"/>
    <mergeCell ref="E39:F39"/>
    <mergeCell ref="G39:H39"/>
    <mergeCell ref="I39:J39"/>
    <mergeCell ref="N39:N40"/>
    <mergeCell ref="O39:O40"/>
    <mergeCell ref="C38:J38"/>
    <mergeCell ref="K38:M39"/>
    <mergeCell ref="A18:M18"/>
    <mergeCell ref="A19:A21"/>
    <mergeCell ref="B19:B21"/>
    <mergeCell ref="C19:J19"/>
    <mergeCell ref="K19:M20"/>
    <mergeCell ref="N19:O19"/>
    <mergeCell ref="C20:D20"/>
    <mergeCell ref="E20:F20"/>
    <mergeCell ref="G20:H20"/>
    <mergeCell ref="I20:J20"/>
    <mergeCell ref="N20:N21"/>
    <mergeCell ref="O20:O21"/>
    <mergeCell ref="N11:O11"/>
    <mergeCell ref="C12:D12"/>
    <mergeCell ref="E12:F12"/>
    <mergeCell ref="G12:H12"/>
    <mergeCell ref="I12:J12"/>
    <mergeCell ref="N12:N13"/>
    <mergeCell ref="O12:O13"/>
    <mergeCell ref="A2:M2"/>
    <mergeCell ref="A16:H16"/>
    <mergeCell ref="A10:M10"/>
    <mergeCell ref="A11:A13"/>
    <mergeCell ref="B11:B13"/>
    <mergeCell ref="C11:J11"/>
    <mergeCell ref="K11:M12"/>
    <mergeCell ref="A8:H8"/>
    <mergeCell ref="A3:A5"/>
    <mergeCell ref="B3:B5"/>
  </mergeCells>
  <hyperlinks>
    <hyperlink ref="A1" location="Índice!A1" display="ÍNDICE"/>
  </hyperlinks>
  <pageMargins left="0.70866141732283472" right="0.70866141732283472" top="0.74803149606299213" bottom="0.74803149606299213" header="0.31496062992125984" footer="0.31496062992125984"/>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N75"/>
  <sheetViews>
    <sheetView showGridLines="0" zoomScaleNormal="100" workbookViewId="0"/>
  </sheetViews>
  <sheetFormatPr baseColWidth="10" defaultColWidth="11.42578125" defaultRowHeight="15" x14ac:dyDescent="0.25"/>
  <cols>
    <col min="1" max="1" width="10.28515625" style="875" customWidth="1"/>
    <col min="2" max="2" width="8.7109375" style="875" customWidth="1"/>
    <col min="3" max="3" width="40.28515625" style="875" bestFit="1" customWidth="1"/>
    <col min="4" max="12" width="6.42578125" style="875" customWidth="1"/>
    <col min="13" max="16384" width="11.42578125" style="875"/>
  </cols>
  <sheetData>
    <row r="1" spans="1:12" x14ac:dyDescent="0.25">
      <c r="A1" s="1383" t="s">
        <v>1177</v>
      </c>
    </row>
    <row r="2" spans="1:12" ht="18.75" x14ac:dyDescent="0.3">
      <c r="A2" s="1384" t="s">
        <v>3736</v>
      </c>
    </row>
    <row r="3" spans="1:12" s="1385" customFormat="1" ht="83.25" customHeight="1" x14ac:dyDescent="0.35">
      <c r="A3" s="870"/>
      <c r="B3" s="870"/>
      <c r="C3" s="1087" t="s">
        <v>3291</v>
      </c>
      <c r="D3" s="880" t="s">
        <v>2735</v>
      </c>
      <c r="E3" s="881" t="s">
        <v>2736</v>
      </c>
      <c r="F3" s="882" t="s">
        <v>2737</v>
      </c>
      <c r="G3" s="880" t="s">
        <v>2735</v>
      </c>
      <c r="H3" s="882" t="s">
        <v>2736</v>
      </c>
      <c r="I3" s="882" t="s">
        <v>2737</v>
      </c>
      <c r="J3" s="880" t="s">
        <v>2735</v>
      </c>
      <c r="K3" s="882" t="s">
        <v>2736</v>
      </c>
      <c r="L3" s="882" t="s">
        <v>2737</v>
      </c>
    </row>
    <row r="4" spans="1:12" ht="15" customHeight="1" x14ac:dyDescent="0.25">
      <c r="A4" s="883" t="s">
        <v>2717</v>
      </c>
      <c r="B4" s="883" t="s">
        <v>36</v>
      </c>
      <c r="C4" s="884" t="s">
        <v>2738</v>
      </c>
      <c r="D4" s="2907" t="s">
        <v>2739</v>
      </c>
      <c r="E4" s="2908"/>
      <c r="F4" s="2909"/>
      <c r="G4" s="2907" t="s">
        <v>2740</v>
      </c>
      <c r="H4" s="2908"/>
      <c r="I4" s="2909"/>
      <c r="J4" s="2907" t="s">
        <v>2741</v>
      </c>
      <c r="K4" s="2908"/>
      <c r="L4" s="2909"/>
    </row>
    <row r="5" spans="1:12" x14ac:dyDescent="0.25">
      <c r="A5" s="2910" t="s">
        <v>15</v>
      </c>
      <c r="B5" s="1390" t="s">
        <v>1205</v>
      </c>
      <c r="C5" s="871" t="s">
        <v>18</v>
      </c>
      <c r="D5" s="872">
        <v>8</v>
      </c>
      <c r="E5" s="886"/>
      <c r="F5" s="886"/>
      <c r="G5" s="886">
        <v>9</v>
      </c>
      <c r="H5" s="886"/>
      <c r="I5" s="886">
        <v>1</v>
      </c>
      <c r="J5" s="886">
        <v>8</v>
      </c>
      <c r="K5" s="886"/>
      <c r="L5" s="886">
        <v>3</v>
      </c>
    </row>
    <row r="6" spans="1:12" x14ac:dyDescent="0.25">
      <c r="A6" s="2911"/>
      <c r="B6" s="1390" t="s">
        <v>1206</v>
      </c>
      <c r="C6" s="871" t="s">
        <v>20</v>
      </c>
      <c r="D6" s="872">
        <v>9</v>
      </c>
      <c r="E6" s="886">
        <v>4</v>
      </c>
      <c r="F6" s="886">
        <v>1</v>
      </c>
      <c r="G6" s="886">
        <v>14</v>
      </c>
      <c r="H6" s="886">
        <v>5</v>
      </c>
      <c r="I6" s="886">
        <v>1</v>
      </c>
      <c r="J6" s="886"/>
      <c r="K6" s="886"/>
      <c r="L6" s="886"/>
    </row>
    <row r="7" spans="1:12" x14ac:dyDescent="0.25">
      <c r="A7" s="2911"/>
      <c r="B7" s="2913" t="s">
        <v>1207</v>
      </c>
      <c r="C7" s="873" t="s">
        <v>22</v>
      </c>
      <c r="D7" s="872"/>
      <c r="E7" s="886"/>
      <c r="F7" s="886"/>
      <c r="G7" s="886"/>
      <c r="H7" s="886"/>
      <c r="I7" s="886"/>
      <c r="J7" s="886"/>
      <c r="K7" s="886"/>
      <c r="L7" s="886"/>
    </row>
    <row r="8" spans="1:12" x14ac:dyDescent="0.25">
      <c r="A8" s="2911"/>
      <c r="B8" s="2914"/>
      <c r="C8" s="871" t="s">
        <v>19</v>
      </c>
      <c r="D8" s="872">
        <v>10</v>
      </c>
      <c r="E8" s="886"/>
      <c r="F8" s="886"/>
      <c r="G8" s="886">
        <v>21</v>
      </c>
      <c r="H8" s="886">
        <v>4</v>
      </c>
      <c r="I8" s="886">
        <v>2</v>
      </c>
      <c r="J8" s="886">
        <v>2</v>
      </c>
      <c r="K8" s="886"/>
      <c r="L8" s="886">
        <v>1</v>
      </c>
    </row>
    <row r="9" spans="1:12" x14ac:dyDescent="0.25">
      <c r="A9" s="2912"/>
      <c r="B9" s="885" t="s">
        <v>4</v>
      </c>
      <c r="C9" s="885"/>
      <c r="D9" s="885">
        <f t="shared" ref="D9:L9" si="0">SUM(D5:D8)</f>
        <v>27</v>
      </c>
      <c r="E9" s="885">
        <f t="shared" si="0"/>
        <v>4</v>
      </c>
      <c r="F9" s="885">
        <f t="shared" si="0"/>
        <v>1</v>
      </c>
      <c r="G9" s="885">
        <f t="shared" si="0"/>
        <v>44</v>
      </c>
      <c r="H9" s="885">
        <f t="shared" si="0"/>
        <v>9</v>
      </c>
      <c r="I9" s="885">
        <f t="shared" si="0"/>
        <v>4</v>
      </c>
      <c r="J9" s="885">
        <f t="shared" si="0"/>
        <v>10</v>
      </c>
      <c r="K9" s="885">
        <f t="shared" si="0"/>
        <v>0</v>
      </c>
      <c r="L9" s="885">
        <f t="shared" si="0"/>
        <v>4</v>
      </c>
    </row>
    <row r="10" spans="1:12" x14ac:dyDescent="0.25">
      <c r="A10" s="874"/>
    </row>
    <row r="11" spans="1:12" s="1386" customFormat="1" ht="80.25" customHeight="1" x14ac:dyDescent="0.35">
      <c r="A11" s="870"/>
      <c r="B11" s="870"/>
      <c r="C11" s="1087" t="s">
        <v>3292</v>
      </c>
      <c r="D11" s="880" t="s">
        <v>2735</v>
      </c>
      <c r="E11" s="882" t="s">
        <v>2736</v>
      </c>
      <c r="F11" s="882" t="s">
        <v>2737</v>
      </c>
      <c r="G11" s="880" t="s">
        <v>2735</v>
      </c>
      <c r="H11" s="882" t="s">
        <v>2736</v>
      </c>
      <c r="I11" s="882" t="s">
        <v>2737</v>
      </c>
      <c r="J11" s="880" t="s">
        <v>2735</v>
      </c>
      <c r="K11" s="882" t="s">
        <v>2736</v>
      </c>
      <c r="L11" s="882" t="s">
        <v>2737</v>
      </c>
    </row>
    <row r="12" spans="1:12" s="1386" customFormat="1" ht="12.75" customHeight="1" x14ac:dyDescent="0.2">
      <c r="A12" s="883" t="s">
        <v>2717</v>
      </c>
      <c r="B12" s="883" t="s">
        <v>36</v>
      </c>
      <c r="C12" s="884" t="s">
        <v>2738</v>
      </c>
      <c r="D12" s="2907" t="s">
        <v>2742</v>
      </c>
      <c r="E12" s="2908"/>
      <c r="F12" s="2909"/>
      <c r="G12" s="2907" t="s">
        <v>2743</v>
      </c>
      <c r="H12" s="2908"/>
      <c r="I12" s="2909"/>
      <c r="J12" s="2907" t="s">
        <v>2744</v>
      </c>
      <c r="K12" s="2908"/>
      <c r="L12" s="2909"/>
    </row>
    <row r="13" spans="1:12" s="1386" customFormat="1" ht="18" customHeight="1" x14ac:dyDescent="0.25">
      <c r="A13" s="2910" t="s">
        <v>15</v>
      </c>
      <c r="B13" s="1390" t="s">
        <v>1205</v>
      </c>
      <c r="C13" s="871" t="s">
        <v>18</v>
      </c>
      <c r="D13" s="886">
        <v>1</v>
      </c>
      <c r="E13" s="886"/>
      <c r="F13" s="886"/>
      <c r="G13" s="886">
        <v>4</v>
      </c>
      <c r="H13" s="886">
        <v>1</v>
      </c>
      <c r="I13" s="886"/>
      <c r="J13" s="886"/>
      <c r="K13" s="886"/>
      <c r="L13" s="886"/>
    </row>
    <row r="14" spans="1:12" s="1386" customFormat="1" ht="18" customHeight="1" x14ac:dyDescent="0.25">
      <c r="A14" s="2911"/>
      <c r="B14" s="1390" t="s">
        <v>1206</v>
      </c>
      <c r="C14" s="871" t="s">
        <v>20</v>
      </c>
      <c r="D14" s="886">
        <v>5</v>
      </c>
      <c r="E14" s="886">
        <v>1</v>
      </c>
      <c r="F14" s="886">
        <v>1</v>
      </c>
      <c r="G14" s="886">
        <v>9</v>
      </c>
      <c r="H14" s="886"/>
      <c r="I14" s="886">
        <v>5</v>
      </c>
      <c r="J14" s="886"/>
      <c r="K14" s="886"/>
      <c r="L14" s="886"/>
    </row>
    <row r="15" spans="1:12" s="1386" customFormat="1" ht="18" customHeight="1" x14ac:dyDescent="0.25">
      <c r="A15" s="2911"/>
      <c r="B15" s="2913" t="s">
        <v>1207</v>
      </c>
      <c r="C15" s="873" t="s">
        <v>22</v>
      </c>
      <c r="D15" s="886"/>
      <c r="E15" s="886"/>
      <c r="F15" s="886"/>
      <c r="G15" s="886"/>
      <c r="H15" s="886"/>
      <c r="I15" s="886"/>
      <c r="J15" s="886"/>
      <c r="K15" s="886"/>
      <c r="L15" s="886"/>
    </row>
    <row r="16" spans="1:12" s="1386" customFormat="1" ht="18" customHeight="1" x14ac:dyDescent="0.25">
      <c r="A16" s="2911"/>
      <c r="B16" s="2914"/>
      <c r="C16" s="871" t="s">
        <v>19</v>
      </c>
      <c r="D16" s="886"/>
      <c r="E16" s="886"/>
      <c r="F16" s="886"/>
      <c r="G16" s="886">
        <v>10</v>
      </c>
      <c r="H16" s="886"/>
      <c r="I16" s="886"/>
      <c r="J16" s="886">
        <v>1</v>
      </c>
      <c r="K16" s="886"/>
      <c r="L16" s="886"/>
    </row>
    <row r="17" spans="1:14" s="1386" customFormat="1" x14ac:dyDescent="0.25">
      <c r="A17" s="2912"/>
      <c r="B17" s="885" t="s">
        <v>4</v>
      </c>
      <c r="C17" s="885"/>
      <c r="D17" s="885">
        <f t="shared" ref="D17:L17" si="1">SUM(D13:D16)</f>
        <v>6</v>
      </c>
      <c r="E17" s="885">
        <f t="shared" si="1"/>
        <v>1</v>
      </c>
      <c r="F17" s="885">
        <f t="shared" si="1"/>
        <v>1</v>
      </c>
      <c r="G17" s="885">
        <f t="shared" si="1"/>
        <v>23</v>
      </c>
      <c r="H17" s="885">
        <f t="shared" si="1"/>
        <v>1</v>
      </c>
      <c r="I17" s="885">
        <f t="shared" si="1"/>
        <v>5</v>
      </c>
      <c r="J17" s="885">
        <f t="shared" si="1"/>
        <v>1</v>
      </c>
      <c r="K17" s="885">
        <f t="shared" si="1"/>
        <v>0</v>
      </c>
      <c r="L17" s="885">
        <f t="shared" si="1"/>
        <v>0</v>
      </c>
      <c r="N17" s="875"/>
    </row>
    <row r="19" spans="1:14" ht="87" x14ac:dyDescent="0.35">
      <c r="A19" s="870"/>
      <c r="B19" s="870"/>
      <c r="C19" s="1087" t="s">
        <v>3293</v>
      </c>
      <c r="D19" s="880" t="s">
        <v>2735</v>
      </c>
      <c r="E19" s="882" t="s">
        <v>2736</v>
      </c>
      <c r="F19" s="882" t="s">
        <v>2737</v>
      </c>
      <c r="G19" s="880" t="s">
        <v>2735</v>
      </c>
      <c r="H19" s="882" t="s">
        <v>2736</v>
      </c>
      <c r="I19" s="882" t="s">
        <v>2737</v>
      </c>
      <c r="J19" s="880" t="s">
        <v>2735</v>
      </c>
      <c r="K19" s="882" t="s">
        <v>2736</v>
      </c>
      <c r="L19" s="882" t="s">
        <v>2737</v>
      </c>
    </row>
    <row r="20" spans="1:14" ht="16.5" customHeight="1" x14ac:dyDescent="0.25">
      <c r="A20" s="883" t="s">
        <v>2717</v>
      </c>
      <c r="B20" s="883" t="s">
        <v>36</v>
      </c>
      <c r="C20" s="884" t="s">
        <v>2738</v>
      </c>
      <c r="D20" s="2907" t="s">
        <v>2745</v>
      </c>
      <c r="E20" s="2908"/>
      <c r="F20" s="2909"/>
      <c r="G20" s="2907" t="s">
        <v>2746</v>
      </c>
      <c r="H20" s="2908"/>
      <c r="I20" s="2909"/>
      <c r="J20" s="2907" t="s">
        <v>2747</v>
      </c>
      <c r="K20" s="2908"/>
      <c r="L20" s="2909"/>
    </row>
    <row r="21" spans="1:14" x14ac:dyDescent="0.25">
      <c r="A21" s="2910" t="s">
        <v>15</v>
      </c>
      <c r="B21" s="1390" t="s">
        <v>1205</v>
      </c>
      <c r="C21" s="871" t="s">
        <v>18</v>
      </c>
      <c r="D21" s="886">
        <v>4</v>
      </c>
      <c r="E21" s="886">
        <v>3</v>
      </c>
      <c r="F21" s="886">
        <v>1</v>
      </c>
      <c r="G21" s="886">
        <v>6</v>
      </c>
      <c r="H21" s="886">
        <v>1</v>
      </c>
      <c r="I21" s="886"/>
      <c r="J21" s="886">
        <v>3</v>
      </c>
      <c r="K21" s="886"/>
      <c r="L21" s="886"/>
    </row>
    <row r="22" spans="1:14" x14ac:dyDescent="0.25">
      <c r="A22" s="2911"/>
      <c r="B22" s="1390" t="s">
        <v>1206</v>
      </c>
      <c r="C22" s="871" t="s">
        <v>20</v>
      </c>
      <c r="D22" s="886">
        <v>11</v>
      </c>
      <c r="E22" s="886">
        <v>4</v>
      </c>
      <c r="F22" s="886">
        <v>4</v>
      </c>
      <c r="G22" s="886">
        <v>12</v>
      </c>
      <c r="H22" s="886">
        <v>4</v>
      </c>
      <c r="I22" s="886">
        <v>8</v>
      </c>
      <c r="J22" s="886">
        <v>7</v>
      </c>
      <c r="K22" s="886">
        <v>3</v>
      </c>
      <c r="L22" s="886">
        <v>3</v>
      </c>
    </row>
    <row r="23" spans="1:14" x14ac:dyDescent="0.25">
      <c r="A23" s="2911"/>
      <c r="B23" s="2913" t="s">
        <v>1207</v>
      </c>
      <c r="C23" s="873" t="s">
        <v>22</v>
      </c>
      <c r="D23" s="886"/>
      <c r="E23" s="886"/>
      <c r="F23" s="886"/>
      <c r="G23" s="886"/>
      <c r="H23" s="886"/>
      <c r="I23" s="886"/>
      <c r="J23" s="886">
        <v>7</v>
      </c>
      <c r="K23" s="886">
        <v>1</v>
      </c>
      <c r="L23" s="886">
        <v>6</v>
      </c>
    </row>
    <row r="24" spans="1:14" x14ac:dyDescent="0.25">
      <c r="A24" s="2911"/>
      <c r="B24" s="2914"/>
      <c r="C24" s="871" t="s">
        <v>19</v>
      </c>
      <c r="D24" s="886">
        <v>8</v>
      </c>
      <c r="E24" s="886">
        <v>1</v>
      </c>
      <c r="F24" s="886">
        <v>1</v>
      </c>
      <c r="G24" s="886">
        <v>23</v>
      </c>
      <c r="H24" s="886">
        <v>3</v>
      </c>
      <c r="I24" s="886">
        <v>4</v>
      </c>
      <c r="J24" s="886"/>
      <c r="K24" s="886"/>
      <c r="L24" s="886"/>
    </row>
    <row r="25" spans="1:14" x14ac:dyDescent="0.25">
      <c r="A25" s="2912"/>
      <c r="B25" s="885" t="s">
        <v>4</v>
      </c>
      <c r="C25" s="885"/>
      <c r="D25" s="885">
        <f t="shared" ref="D25:L25" si="2">SUM(D21:D24)</f>
        <v>23</v>
      </c>
      <c r="E25" s="885">
        <f t="shared" si="2"/>
        <v>8</v>
      </c>
      <c r="F25" s="885">
        <f t="shared" si="2"/>
        <v>6</v>
      </c>
      <c r="G25" s="885">
        <f t="shared" si="2"/>
        <v>41</v>
      </c>
      <c r="H25" s="885">
        <f t="shared" si="2"/>
        <v>8</v>
      </c>
      <c r="I25" s="885">
        <f t="shared" si="2"/>
        <v>12</v>
      </c>
      <c r="J25" s="885">
        <f t="shared" si="2"/>
        <v>17</v>
      </c>
      <c r="K25" s="885">
        <f t="shared" si="2"/>
        <v>4</v>
      </c>
      <c r="L25" s="885">
        <f t="shared" si="2"/>
        <v>9</v>
      </c>
    </row>
    <row r="27" spans="1:14" ht="86.25" x14ac:dyDescent="0.35">
      <c r="A27" s="870"/>
      <c r="B27" s="870"/>
      <c r="C27" s="1087" t="s">
        <v>3294</v>
      </c>
      <c r="D27" s="880" t="s">
        <v>2735</v>
      </c>
      <c r="E27" s="882" t="s">
        <v>2736</v>
      </c>
      <c r="F27" s="882" t="s">
        <v>2737</v>
      </c>
      <c r="G27" s="880" t="s">
        <v>2735</v>
      </c>
      <c r="H27" s="882" t="s">
        <v>2736</v>
      </c>
      <c r="I27" s="882" t="s">
        <v>2737</v>
      </c>
      <c r="J27" s="880" t="s">
        <v>2735</v>
      </c>
      <c r="K27" s="882" t="s">
        <v>2736</v>
      </c>
      <c r="L27" s="882" t="s">
        <v>2737</v>
      </c>
    </row>
    <row r="28" spans="1:14" ht="16.5" customHeight="1" x14ac:dyDescent="0.25">
      <c r="A28" s="883" t="s">
        <v>2717</v>
      </c>
      <c r="B28" s="883" t="s">
        <v>36</v>
      </c>
      <c r="C28" s="884" t="s">
        <v>2738</v>
      </c>
      <c r="D28" s="2907" t="s">
        <v>2748</v>
      </c>
      <c r="E28" s="2908"/>
      <c r="F28" s="2909"/>
      <c r="G28" s="2907" t="s">
        <v>2749</v>
      </c>
      <c r="H28" s="2908"/>
      <c r="I28" s="2909"/>
      <c r="J28" s="2907" t="s">
        <v>2750</v>
      </c>
      <c r="K28" s="2908"/>
      <c r="L28" s="2909"/>
    </row>
    <row r="29" spans="1:14" x14ac:dyDescent="0.25">
      <c r="A29" s="2910" t="s">
        <v>15</v>
      </c>
      <c r="B29" s="1390" t="s">
        <v>1205</v>
      </c>
      <c r="C29" s="887" t="s">
        <v>18</v>
      </c>
      <c r="D29" s="886">
        <v>2</v>
      </c>
      <c r="E29" s="886"/>
      <c r="F29" s="886">
        <v>1</v>
      </c>
      <c r="G29" s="886">
        <v>4</v>
      </c>
      <c r="H29" s="886">
        <v>2</v>
      </c>
      <c r="I29" s="886"/>
      <c r="J29" s="886">
        <v>5</v>
      </c>
      <c r="K29" s="886">
        <v>3</v>
      </c>
      <c r="L29" s="886"/>
    </row>
    <row r="30" spans="1:14" x14ac:dyDescent="0.25">
      <c r="A30" s="2911"/>
      <c r="B30" s="1390" t="s">
        <v>1206</v>
      </c>
      <c r="C30" s="887" t="s">
        <v>20</v>
      </c>
      <c r="D30" s="886">
        <v>6</v>
      </c>
      <c r="E30" s="886"/>
      <c r="F30" s="886"/>
      <c r="G30" s="886">
        <v>8</v>
      </c>
      <c r="H30" s="886">
        <v>2</v>
      </c>
      <c r="I30" s="886">
        <v>1</v>
      </c>
      <c r="J30" s="886">
        <v>5</v>
      </c>
      <c r="K30" s="886"/>
      <c r="L30" s="886">
        <v>1</v>
      </c>
    </row>
    <row r="31" spans="1:14" x14ac:dyDescent="0.25">
      <c r="A31" s="2911"/>
      <c r="B31" s="2913" t="s">
        <v>1207</v>
      </c>
      <c r="C31" s="888" t="s">
        <v>22</v>
      </c>
      <c r="D31" s="886">
        <v>1</v>
      </c>
      <c r="E31" s="886"/>
      <c r="F31" s="886">
        <v>1</v>
      </c>
      <c r="G31" s="886">
        <v>3</v>
      </c>
      <c r="H31" s="886">
        <v>1</v>
      </c>
      <c r="I31" s="886">
        <v>1</v>
      </c>
      <c r="J31" s="886">
        <v>2</v>
      </c>
      <c r="K31" s="886"/>
      <c r="L31" s="886"/>
    </row>
    <row r="32" spans="1:14" x14ac:dyDescent="0.25">
      <c r="A32" s="2911"/>
      <c r="B32" s="2914"/>
      <c r="C32" s="887" t="s">
        <v>19</v>
      </c>
      <c r="D32" s="886">
        <v>2</v>
      </c>
      <c r="E32" s="886">
        <v>1</v>
      </c>
      <c r="F32" s="886"/>
      <c r="G32" s="886">
        <v>13</v>
      </c>
      <c r="H32" s="886">
        <v>1</v>
      </c>
      <c r="I32" s="886">
        <v>3</v>
      </c>
      <c r="J32" s="886">
        <v>1</v>
      </c>
      <c r="K32" s="886"/>
      <c r="L32" s="886"/>
    </row>
    <row r="33" spans="1:12" x14ac:dyDescent="0.25">
      <c r="A33" s="2912"/>
      <c r="B33" s="885" t="s">
        <v>4</v>
      </c>
      <c r="C33" s="885"/>
      <c r="D33" s="885">
        <f t="shared" ref="D33:L33" si="3">SUM(D29:D32)</f>
        <v>11</v>
      </c>
      <c r="E33" s="885">
        <f t="shared" si="3"/>
        <v>1</v>
      </c>
      <c r="F33" s="885">
        <f t="shared" si="3"/>
        <v>2</v>
      </c>
      <c r="G33" s="885">
        <f t="shared" si="3"/>
        <v>28</v>
      </c>
      <c r="H33" s="885">
        <f t="shared" si="3"/>
        <v>6</v>
      </c>
      <c r="I33" s="885">
        <f t="shared" si="3"/>
        <v>5</v>
      </c>
      <c r="J33" s="885">
        <f t="shared" si="3"/>
        <v>13</v>
      </c>
      <c r="K33" s="885">
        <f t="shared" si="3"/>
        <v>3</v>
      </c>
      <c r="L33" s="885">
        <f t="shared" si="3"/>
        <v>1</v>
      </c>
    </row>
    <row r="35" spans="1:12" ht="86.25" x14ac:dyDescent="0.35">
      <c r="A35" s="870"/>
      <c r="B35" s="870"/>
      <c r="C35" s="1087" t="s">
        <v>3295</v>
      </c>
      <c r="D35" s="880" t="s">
        <v>2735</v>
      </c>
      <c r="E35" s="882" t="s">
        <v>2736</v>
      </c>
      <c r="F35" s="882" t="s">
        <v>2737</v>
      </c>
      <c r="G35" s="880" t="s">
        <v>2735</v>
      </c>
      <c r="H35" s="882" t="s">
        <v>2736</v>
      </c>
      <c r="I35" s="882" t="s">
        <v>2737</v>
      </c>
      <c r="J35" s="880" t="s">
        <v>2735</v>
      </c>
      <c r="K35" s="882" t="s">
        <v>2736</v>
      </c>
      <c r="L35" s="882" t="s">
        <v>2737</v>
      </c>
    </row>
    <row r="36" spans="1:12" ht="16.5" customHeight="1" x14ac:dyDescent="0.25">
      <c r="A36" s="883" t="s">
        <v>2717</v>
      </c>
      <c r="B36" s="883" t="s">
        <v>36</v>
      </c>
      <c r="C36" s="884" t="s">
        <v>2738</v>
      </c>
      <c r="D36" s="2907" t="s">
        <v>2751</v>
      </c>
      <c r="E36" s="2908"/>
      <c r="F36" s="2909"/>
      <c r="G36" s="2907" t="s">
        <v>2752</v>
      </c>
      <c r="H36" s="2908"/>
      <c r="I36" s="2909"/>
      <c r="J36" s="2907" t="s">
        <v>2753</v>
      </c>
      <c r="K36" s="2908"/>
      <c r="L36" s="2909"/>
    </row>
    <row r="37" spans="1:12" x14ac:dyDescent="0.25">
      <c r="A37" s="2910" t="s">
        <v>15</v>
      </c>
      <c r="B37" s="1390" t="s">
        <v>1205</v>
      </c>
      <c r="C37" s="871" t="s">
        <v>18</v>
      </c>
      <c r="D37" s="886">
        <v>9</v>
      </c>
      <c r="E37" s="886">
        <v>1</v>
      </c>
      <c r="F37" s="886"/>
      <c r="G37" s="886">
        <v>2</v>
      </c>
      <c r="H37" s="886"/>
      <c r="I37" s="886"/>
      <c r="J37" s="886"/>
      <c r="K37" s="886"/>
      <c r="L37" s="886"/>
    </row>
    <row r="38" spans="1:12" x14ac:dyDescent="0.25">
      <c r="A38" s="2911"/>
      <c r="B38" s="1390" t="s">
        <v>1206</v>
      </c>
      <c r="C38" s="871" t="s">
        <v>20</v>
      </c>
      <c r="D38" s="886">
        <v>1</v>
      </c>
      <c r="E38" s="886">
        <v>1</v>
      </c>
      <c r="F38" s="886"/>
      <c r="G38" s="886">
        <v>4</v>
      </c>
      <c r="H38" s="886">
        <v>2</v>
      </c>
      <c r="I38" s="886"/>
      <c r="J38" s="886"/>
      <c r="K38" s="886"/>
      <c r="L38" s="886"/>
    </row>
    <row r="39" spans="1:12" x14ac:dyDescent="0.25">
      <c r="A39" s="2911"/>
      <c r="B39" s="2913" t="s">
        <v>1207</v>
      </c>
      <c r="C39" s="873" t="s">
        <v>22</v>
      </c>
      <c r="D39" s="886">
        <v>1</v>
      </c>
      <c r="E39" s="886">
        <v>1</v>
      </c>
      <c r="F39" s="886"/>
      <c r="G39" s="886">
        <v>11</v>
      </c>
      <c r="H39" s="886">
        <v>6</v>
      </c>
      <c r="I39" s="886">
        <v>4</v>
      </c>
      <c r="J39" s="886"/>
      <c r="K39" s="886"/>
      <c r="L39" s="886"/>
    </row>
    <row r="40" spans="1:12" x14ac:dyDescent="0.25">
      <c r="A40" s="2911"/>
      <c r="B40" s="2914"/>
      <c r="C40" s="871" t="s">
        <v>19</v>
      </c>
      <c r="D40" s="886">
        <v>1</v>
      </c>
      <c r="E40" s="886"/>
      <c r="F40" s="886"/>
      <c r="G40" s="886">
        <v>7</v>
      </c>
      <c r="H40" s="886">
        <v>2</v>
      </c>
      <c r="I40" s="886"/>
      <c r="J40" s="886"/>
      <c r="K40" s="886"/>
      <c r="L40" s="886"/>
    </row>
    <row r="41" spans="1:12" x14ac:dyDescent="0.25">
      <c r="A41" s="2912"/>
      <c r="B41" s="885" t="s">
        <v>4</v>
      </c>
      <c r="C41" s="885"/>
      <c r="D41" s="885">
        <f t="shared" ref="D41:L41" si="4">SUM(D37:D40)</f>
        <v>12</v>
      </c>
      <c r="E41" s="885">
        <f t="shared" si="4"/>
        <v>3</v>
      </c>
      <c r="F41" s="885">
        <f t="shared" si="4"/>
        <v>0</v>
      </c>
      <c r="G41" s="885">
        <f t="shared" si="4"/>
        <v>24</v>
      </c>
      <c r="H41" s="885">
        <f t="shared" si="4"/>
        <v>10</v>
      </c>
      <c r="I41" s="885">
        <f t="shared" si="4"/>
        <v>4</v>
      </c>
      <c r="J41" s="885">
        <f t="shared" si="4"/>
        <v>0</v>
      </c>
      <c r="K41" s="885">
        <f t="shared" si="4"/>
        <v>0</v>
      </c>
      <c r="L41" s="885">
        <f t="shared" si="4"/>
        <v>0</v>
      </c>
    </row>
    <row r="42" spans="1:12" x14ac:dyDescent="0.25">
      <c r="A42" s="1077"/>
      <c r="B42" s="1078"/>
      <c r="C42" s="1078"/>
      <c r="D42" s="1078"/>
      <c r="E42" s="1078"/>
      <c r="F42" s="1078"/>
      <c r="G42" s="1078"/>
      <c r="H42" s="1078"/>
      <c r="I42" s="1078"/>
      <c r="J42" s="1078"/>
      <c r="K42" s="1078"/>
      <c r="L42" s="1078"/>
    </row>
    <row r="43" spans="1:12" ht="86.25" x14ac:dyDescent="0.35">
      <c r="A43" s="1079"/>
      <c r="B43" s="1079"/>
      <c r="C43" s="1088" t="s">
        <v>3296</v>
      </c>
      <c r="D43" s="1081" t="s">
        <v>2735</v>
      </c>
      <c r="E43" s="1082" t="s">
        <v>2736</v>
      </c>
      <c r="F43" s="1082" t="s">
        <v>2737</v>
      </c>
      <c r="G43" s="1081" t="s">
        <v>2735</v>
      </c>
      <c r="H43" s="1082" t="s">
        <v>2736</v>
      </c>
      <c r="I43" s="1082" t="s">
        <v>2737</v>
      </c>
      <c r="J43" s="1081" t="s">
        <v>2735</v>
      </c>
      <c r="K43" s="1082" t="s">
        <v>2736</v>
      </c>
      <c r="L43" s="1082" t="s">
        <v>2737</v>
      </c>
    </row>
    <row r="44" spans="1:12" x14ac:dyDescent="0.25">
      <c r="A44" s="1231" t="s">
        <v>2717</v>
      </c>
      <c r="B44" s="1231" t="s">
        <v>36</v>
      </c>
      <c r="C44" s="1080" t="s">
        <v>2738</v>
      </c>
      <c r="D44" s="2915" t="s">
        <v>2753</v>
      </c>
      <c r="E44" s="2916"/>
      <c r="F44" s="2917"/>
      <c r="G44" s="2915" t="s">
        <v>3288</v>
      </c>
      <c r="H44" s="2916"/>
      <c r="I44" s="2917"/>
      <c r="J44" s="2915" t="s">
        <v>3289</v>
      </c>
      <c r="K44" s="2916"/>
      <c r="L44" s="2917"/>
    </row>
    <row r="45" spans="1:12" x14ac:dyDescent="0.25">
      <c r="A45" s="2926" t="s">
        <v>15</v>
      </c>
      <c r="B45" s="1391" t="s">
        <v>1205</v>
      </c>
      <c r="C45" s="1083" t="s">
        <v>18</v>
      </c>
      <c r="D45" s="1084">
        <v>5</v>
      </c>
      <c r="E45" s="1084">
        <v>1</v>
      </c>
      <c r="F45" s="1084"/>
      <c r="G45" s="1084">
        <v>4</v>
      </c>
      <c r="H45" s="1084">
        <v>1</v>
      </c>
      <c r="I45" s="1084">
        <v>1</v>
      </c>
      <c r="J45" s="1084">
        <v>11</v>
      </c>
      <c r="K45" s="1084"/>
      <c r="L45" s="1084"/>
    </row>
    <row r="46" spans="1:12" x14ac:dyDescent="0.25">
      <c r="A46" s="2927"/>
      <c r="B46" s="1391" t="s">
        <v>1206</v>
      </c>
      <c r="C46" s="1083" t="s">
        <v>20</v>
      </c>
      <c r="D46" s="1084">
        <v>3</v>
      </c>
      <c r="E46" s="1084">
        <v>1</v>
      </c>
      <c r="F46" s="1084"/>
      <c r="G46" s="1084">
        <v>9</v>
      </c>
      <c r="H46" s="1084">
        <v>6</v>
      </c>
      <c r="I46" s="1084">
        <v>1</v>
      </c>
      <c r="J46" s="1084">
        <v>7</v>
      </c>
      <c r="K46" s="1084">
        <v>3</v>
      </c>
      <c r="L46" s="1084"/>
    </row>
    <row r="47" spans="1:12" x14ac:dyDescent="0.25">
      <c r="A47" s="2927"/>
      <c r="B47" s="2929" t="s">
        <v>1207</v>
      </c>
      <c r="C47" s="1085" t="s">
        <v>22</v>
      </c>
      <c r="D47" s="1084"/>
      <c r="E47" s="1084"/>
      <c r="F47" s="1084"/>
      <c r="G47" s="1084"/>
      <c r="H47" s="1084"/>
      <c r="I47" s="1084"/>
      <c r="J47" s="1084">
        <v>15</v>
      </c>
      <c r="K47" s="1084">
        <v>7</v>
      </c>
      <c r="L47" s="1084">
        <v>8</v>
      </c>
    </row>
    <row r="48" spans="1:12" x14ac:dyDescent="0.25">
      <c r="A48" s="2927"/>
      <c r="B48" s="2930"/>
      <c r="C48" s="1083" t="s">
        <v>19</v>
      </c>
      <c r="D48" s="1084"/>
      <c r="E48" s="1084"/>
      <c r="F48" s="1084"/>
      <c r="G48" s="1084">
        <v>9</v>
      </c>
      <c r="H48" s="1084">
        <v>5</v>
      </c>
      <c r="I48" s="1084"/>
      <c r="J48" s="1084">
        <v>17</v>
      </c>
      <c r="K48" s="1084">
        <v>2</v>
      </c>
      <c r="L48" s="1084">
        <v>1</v>
      </c>
    </row>
    <row r="49" spans="1:12" x14ac:dyDescent="0.25">
      <c r="A49" s="2928"/>
      <c r="B49" s="1086" t="s">
        <v>4</v>
      </c>
      <c r="C49" s="1086"/>
      <c r="D49" s="1086">
        <f t="shared" ref="D49:L49" si="5">SUM(D45:D48)</f>
        <v>8</v>
      </c>
      <c r="E49" s="1086">
        <f t="shared" si="5"/>
        <v>2</v>
      </c>
      <c r="F49" s="1086">
        <f t="shared" si="5"/>
        <v>0</v>
      </c>
      <c r="G49" s="1086">
        <f t="shared" si="5"/>
        <v>22</v>
      </c>
      <c r="H49" s="1086">
        <f t="shared" si="5"/>
        <v>12</v>
      </c>
      <c r="I49" s="1086">
        <f t="shared" si="5"/>
        <v>2</v>
      </c>
      <c r="J49" s="1086">
        <f t="shared" si="5"/>
        <v>50</v>
      </c>
      <c r="K49" s="1086">
        <f t="shared" si="5"/>
        <v>12</v>
      </c>
      <c r="L49" s="1086">
        <f t="shared" si="5"/>
        <v>9</v>
      </c>
    </row>
    <row r="52" spans="1:12" ht="86.25" x14ac:dyDescent="0.25">
      <c r="B52" s="1899"/>
      <c r="C52" s="1915">
        <v>2021</v>
      </c>
      <c r="D52" s="1900" t="s">
        <v>2735</v>
      </c>
      <c r="E52" s="1901" t="s">
        <v>2736</v>
      </c>
      <c r="F52" s="1901" t="s">
        <v>2737</v>
      </c>
      <c r="G52" s="1900" t="s">
        <v>2735</v>
      </c>
      <c r="H52" s="1901" t="s">
        <v>2736</v>
      </c>
      <c r="I52" s="1901" t="s">
        <v>2737</v>
      </c>
      <c r="J52" s="1900" t="s">
        <v>2735</v>
      </c>
      <c r="K52" s="1901" t="s">
        <v>2736</v>
      </c>
      <c r="L52" s="1901" t="s">
        <v>2737</v>
      </c>
    </row>
    <row r="53" spans="1:12" x14ac:dyDescent="0.25">
      <c r="A53" s="1231" t="s">
        <v>2717</v>
      </c>
      <c r="B53" s="1902" t="s">
        <v>36</v>
      </c>
      <c r="C53" s="1903" t="s">
        <v>2738</v>
      </c>
      <c r="D53" s="2923" t="s">
        <v>6064</v>
      </c>
      <c r="E53" s="2924"/>
      <c r="F53" s="2925"/>
      <c r="G53" s="2923" t="s">
        <v>3733</v>
      </c>
      <c r="H53" s="2924"/>
      <c r="I53" s="2925"/>
      <c r="J53" s="2923" t="s">
        <v>3734</v>
      </c>
      <c r="K53" s="2924"/>
      <c r="L53" s="2925"/>
    </row>
    <row r="54" spans="1:12" x14ac:dyDescent="0.25">
      <c r="A54" s="2922" t="s">
        <v>15</v>
      </c>
      <c r="B54" s="1904" t="s">
        <v>1205</v>
      </c>
      <c r="C54" s="1905" t="s">
        <v>18</v>
      </c>
      <c r="D54" s="1906">
        <v>2</v>
      </c>
      <c r="E54" s="1906"/>
      <c r="F54" s="1906"/>
      <c r="G54" s="1906">
        <v>6</v>
      </c>
      <c r="H54" s="1907"/>
      <c r="I54" s="1907"/>
      <c r="J54" s="1907">
        <v>1</v>
      </c>
      <c r="K54" s="1907"/>
      <c r="L54" s="1907"/>
    </row>
    <row r="55" spans="1:12" x14ac:dyDescent="0.25">
      <c r="A55" s="2922"/>
      <c r="B55" s="1904" t="s">
        <v>1206</v>
      </c>
      <c r="C55" s="1905" t="s">
        <v>20</v>
      </c>
      <c r="D55" s="1906">
        <v>6</v>
      </c>
      <c r="E55" s="1906">
        <v>2</v>
      </c>
      <c r="F55" s="1906">
        <v>1</v>
      </c>
      <c r="G55" s="1906">
        <v>7</v>
      </c>
      <c r="H55" s="1907">
        <v>2</v>
      </c>
      <c r="I55" s="1907">
        <v>1</v>
      </c>
      <c r="J55" s="1907">
        <v>6</v>
      </c>
      <c r="K55" s="1907">
        <v>3</v>
      </c>
      <c r="L55" s="1907"/>
    </row>
    <row r="56" spans="1:12" x14ac:dyDescent="0.25">
      <c r="A56" s="2922"/>
      <c r="B56" s="1908" t="s">
        <v>1206</v>
      </c>
      <c r="C56" s="1905" t="s">
        <v>2710</v>
      </c>
      <c r="D56" s="1906"/>
      <c r="E56" s="1906"/>
      <c r="F56" s="1906"/>
      <c r="G56" s="1906"/>
      <c r="H56" s="1907"/>
      <c r="I56" s="1907"/>
      <c r="J56" s="1907">
        <v>12</v>
      </c>
      <c r="K56" s="1907"/>
      <c r="L56" s="1907">
        <v>4</v>
      </c>
    </row>
    <row r="57" spans="1:12" x14ac:dyDescent="0.25">
      <c r="A57" s="2922"/>
      <c r="B57" s="2920" t="s">
        <v>1207</v>
      </c>
      <c r="C57" s="1909" t="s">
        <v>22</v>
      </c>
      <c r="D57" s="1906">
        <v>1</v>
      </c>
      <c r="E57" s="1906">
        <v>1</v>
      </c>
      <c r="F57" s="1906"/>
      <c r="G57" s="1906">
        <v>1</v>
      </c>
      <c r="H57" s="1907">
        <v>1</v>
      </c>
      <c r="I57" s="1907"/>
      <c r="J57" s="1907">
        <v>3</v>
      </c>
      <c r="K57" s="1907"/>
      <c r="L57" s="1907"/>
    </row>
    <row r="58" spans="1:12" x14ac:dyDescent="0.25">
      <c r="A58" s="2922"/>
      <c r="B58" s="2921"/>
      <c r="C58" s="1905" t="s">
        <v>19</v>
      </c>
      <c r="D58" s="1906"/>
      <c r="E58" s="1906"/>
      <c r="F58" s="1906"/>
      <c r="G58" s="1906">
        <v>11</v>
      </c>
      <c r="H58" s="1907">
        <v>1</v>
      </c>
      <c r="I58" s="1907">
        <v>1</v>
      </c>
      <c r="J58" s="1907">
        <v>11</v>
      </c>
      <c r="K58" s="1907"/>
      <c r="L58" s="1907"/>
    </row>
    <row r="59" spans="1:12" x14ac:dyDescent="0.25">
      <c r="A59" s="2922"/>
      <c r="B59" s="1910" t="s">
        <v>4</v>
      </c>
      <c r="C59" s="1910"/>
      <c r="D59" s="1910">
        <f>SUM(D54:D58)</f>
        <v>9</v>
      </c>
      <c r="E59" s="1910">
        <f>SUM(E54:E58)</f>
        <v>3</v>
      </c>
      <c r="F59" s="1910">
        <f>SUM(F54:F58)</f>
        <v>1</v>
      </c>
      <c r="G59" s="1910">
        <f>SUM(G54:G58)</f>
        <v>25</v>
      </c>
      <c r="H59" s="2566">
        <v>4</v>
      </c>
      <c r="I59" s="2566">
        <f>SUM(I54:I58)</f>
        <v>2</v>
      </c>
      <c r="J59" s="2566">
        <f>SUM(J54:J58)</f>
        <v>33</v>
      </c>
      <c r="K59" s="2566">
        <f>SUM(K54:K58)</f>
        <v>3</v>
      </c>
      <c r="L59" s="2566">
        <f>SUM(L54:L58)</f>
        <v>4</v>
      </c>
    </row>
    <row r="64" spans="1:12" ht="19.5" customHeight="1" x14ac:dyDescent="0.25">
      <c r="C64" s="2918" t="s">
        <v>3735</v>
      </c>
    </row>
    <row r="65" spans="1:12" x14ac:dyDescent="0.25">
      <c r="C65" s="2919"/>
      <c r="D65" s="889">
        <v>2015</v>
      </c>
      <c r="E65" s="890">
        <v>2016</v>
      </c>
      <c r="F65" s="890">
        <v>2017</v>
      </c>
      <c r="G65" s="890">
        <v>2018</v>
      </c>
      <c r="H65" s="890">
        <v>2019</v>
      </c>
      <c r="I65" s="890">
        <v>2020</v>
      </c>
      <c r="J65" s="1911">
        <v>2021</v>
      </c>
      <c r="K65" s="876"/>
      <c r="L65" s="876"/>
    </row>
    <row r="66" spans="1:12" x14ac:dyDescent="0.25">
      <c r="C66" s="877" t="s">
        <v>2754</v>
      </c>
      <c r="D66" s="2565">
        <f>Egreso!G20</f>
        <v>81</v>
      </c>
      <c r="E66" s="2565">
        <f>Egreso!H20</f>
        <v>30</v>
      </c>
      <c r="F66" s="2565">
        <f>Egreso!I20</f>
        <v>81</v>
      </c>
      <c r="G66" s="2565">
        <f>Egreso!J20</f>
        <v>52</v>
      </c>
      <c r="H66" s="2565">
        <f>Egreso!K20</f>
        <v>44</v>
      </c>
      <c r="I66" s="2565">
        <f>Egreso!L20</f>
        <v>72</v>
      </c>
      <c r="J66" s="2565">
        <f>Egreso!M20</f>
        <v>76</v>
      </c>
    </row>
    <row r="67" spans="1:12" x14ac:dyDescent="0.25">
      <c r="C67" s="891" t="s">
        <v>2755</v>
      </c>
      <c r="D67" s="893">
        <f t="shared" ref="D67:H67" si="6">(D66-(D69+D71))</f>
        <v>59</v>
      </c>
      <c r="E67" s="893">
        <f t="shared" si="6"/>
        <v>22</v>
      </c>
      <c r="F67" s="893">
        <f t="shared" si="6"/>
        <v>34</v>
      </c>
      <c r="G67" s="893">
        <f t="shared" si="6"/>
        <v>34</v>
      </c>
      <c r="H67" s="893">
        <f t="shared" si="6"/>
        <v>27</v>
      </c>
      <c r="I67" s="2567">
        <f>(I66-(I69+I71))</f>
        <v>35</v>
      </c>
      <c r="J67" s="1912">
        <v>50</v>
      </c>
    </row>
    <row r="68" spans="1:12" x14ac:dyDescent="0.25">
      <c r="C68" s="878" t="s">
        <v>1331</v>
      </c>
      <c r="D68" s="895">
        <f t="shared" ref="D68:J68" si="7">+D67/D66</f>
        <v>0.72839506172839508</v>
      </c>
      <c r="E68" s="895">
        <f t="shared" si="7"/>
        <v>0.73333333333333328</v>
      </c>
      <c r="F68" s="895">
        <f t="shared" si="7"/>
        <v>0.41975308641975306</v>
      </c>
      <c r="G68" s="895">
        <f t="shared" si="7"/>
        <v>0.65384615384615385</v>
      </c>
      <c r="H68" s="895">
        <f t="shared" si="7"/>
        <v>0.61363636363636365</v>
      </c>
      <c r="I68" s="895">
        <f t="shared" si="7"/>
        <v>0.4861111111111111</v>
      </c>
      <c r="J68" s="1913">
        <f t="shared" si="7"/>
        <v>0.65789473684210531</v>
      </c>
    </row>
    <row r="69" spans="1:12" x14ac:dyDescent="0.25">
      <c r="C69" s="891" t="s">
        <v>2756</v>
      </c>
      <c r="D69" s="894">
        <f>+E9+H9+K9</f>
        <v>13</v>
      </c>
      <c r="E69" s="894">
        <f>+E17+H17+K17</f>
        <v>2</v>
      </c>
      <c r="F69" s="894">
        <f>+E25+H25+K25</f>
        <v>20</v>
      </c>
      <c r="G69" s="894">
        <f>+E33+H33+K33</f>
        <v>10</v>
      </c>
      <c r="H69" s="894">
        <f>+E41+H41+K41</f>
        <v>13</v>
      </c>
      <c r="I69" s="894">
        <f>E49+H49+K49</f>
        <v>26</v>
      </c>
      <c r="J69" s="1912">
        <v>10</v>
      </c>
    </row>
    <row r="70" spans="1:12" x14ac:dyDescent="0.25">
      <c r="C70" s="878" t="s">
        <v>1331</v>
      </c>
      <c r="D70" s="895">
        <f t="shared" ref="D70:I70" si="8">+D69/D66</f>
        <v>0.16049382716049382</v>
      </c>
      <c r="E70" s="895">
        <f t="shared" si="8"/>
        <v>6.6666666666666666E-2</v>
      </c>
      <c r="F70" s="895">
        <f t="shared" si="8"/>
        <v>0.24691358024691357</v>
      </c>
      <c r="G70" s="895">
        <f t="shared" si="8"/>
        <v>0.19230769230769232</v>
      </c>
      <c r="H70" s="895">
        <f t="shared" si="8"/>
        <v>0.29545454545454547</v>
      </c>
      <c r="I70" s="895">
        <f t="shared" si="8"/>
        <v>0.3611111111111111</v>
      </c>
      <c r="J70" s="1913">
        <f t="shared" ref="J70" si="9">+J69/J66</f>
        <v>0.13157894736842105</v>
      </c>
    </row>
    <row r="71" spans="1:12" x14ac:dyDescent="0.25">
      <c r="C71" s="892" t="s">
        <v>2757</v>
      </c>
      <c r="D71" s="894">
        <f>+F9+I9+L9</f>
        <v>9</v>
      </c>
      <c r="E71" s="894">
        <f>+F17+I17+L17</f>
        <v>6</v>
      </c>
      <c r="F71" s="894">
        <f>+F25+I25+L25</f>
        <v>27</v>
      </c>
      <c r="G71" s="894">
        <f>+F33+I33+L33</f>
        <v>8</v>
      </c>
      <c r="H71" s="894">
        <f>+F41+I41+L41</f>
        <v>4</v>
      </c>
      <c r="I71" s="894">
        <f>F49+I49+L49</f>
        <v>11</v>
      </c>
      <c r="J71" s="1912">
        <v>7</v>
      </c>
    </row>
    <row r="72" spans="1:12" x14ac:dyDescent="0.25">
      <c r="C72" s="879" t="s">
        <v>1331</v>
      </c>
      <c r="D72" s="896">
        <f t="shared" ref="D72:J72" si="10">+D71/D66</f>
        <v>0.1111111111111111</v>
      </c>
      <c r="E72" s="896">
        <f t="shared" si="10"/>
        <v>0.2</v>
      </c>
      <c r="F72" s="896">
        <f t="shared" si="10"/>
        <v>0.33333333333333331</v>
      </c>
      <c r="G72" s="896">
        <f t="shared" si="10"/>
        <v>0.15384615384615385</v>
      </c>
      <c r="H72" s="896">
        <f t="shared" si="10"/>
        <v>9.0909090909090912E-2</v>
      </c>
      <c r="I72" s="896">
        <f t="shared" si="10"/>
        <v>0.15277777777777779</v>
      </c>
      <c r="J72" s="1914">
        <f t="shared" si="10"/>
        <v>9.2105263157894732E-2</v>
      </c>
    </row>
    <row r="73" spans="1:12" x14ac:dyDescent="0.25">
      <c r="A73" s="1386" t="s">
        <v>3290</v>
      </c>
      <c r="C73" s="1387"/>
      <c r="D73" s="1388"/>
      <c r="E73" s="1388"/>
      <c r="F73" s="1388"/>
      <c r="G73" s="1388"/>
      <c r="H73" s="1388"/>
    </row>
    <row r="74" spans="1:12" x14ac:dyDescent="0.25">
      <c r="A74" s="1386" t="s">
        <v>6061</v>
      </c>
    </row>
    <row r="75" spans="1:12" x14ac:dyDescent="0.25">
      <c r="D75" s="1389"/>
      <c r="E75" s="1389"/>
      <c r="F75" s="1389"/>
      <c r="G75" s="1389"/>
    </row>
  </sheetData>
  <sheetProtection algorithmName="SHA-512" hashValue="gnlwdcqk6AMJ+p1GvS2Y2lN2LebuxvzjhYPMfdpyQgHWeSk1Yw6gmlkQA3S4xJkuELNqeNL42g0DCxPbP5BIMg==" saltValue="vM0Fxs+QOmR5ClTZNr7y5Q==" spinCount="100000" sheet="1" objects="1" scenarios="1"/>
  <mergeCells count="36">
    <mergeCell ref="G53:I53"/>
    <mergeCell ref="J53:L53"/>
    <mergeCell ref="A45:A49"/>
    <mergeCell ref="B47:B48"/>
    <mergeCell ref="D53:F53"/>
    <mergeCell ref="C64:C65"/>
    <mergeCell ref="B57:B58"/>
    <mergeCell ref="A54:A59"/>
    <mergeCell ref="A13:A17"/>
    <mergeCell ref="D20:F20"/>
    <mergeCell ref="B15:B16"/>
    <mergeCell ref="A21:A25"/>
    <mergeCell ref="A37:A41"/>
    <mergeCell ref="B23:B24"/>
    <mergeCell ref="B31:B32"/>
    <mergeCell ref="B39:B40"/>
    <mergeCell ref="A29:A33"/>
    <mergeCell ref="G20:I20"/>
    <mergeCell ref="J44:L44"/>
    <mergeCell ref="D44:F44"/>
    <mergeCell ref="G44:I44"/>
    <mergeCell ref="J20:L20"/>
    <mergeCell ref="D28:F28"/>
    <mergeCell ref="J36:L36"/>
    <mergeCell ref="G28:I28"/>
    <mergeCell ref="J28:L28"/>
    <mergeCell ref="D36:F36"/>
    <mergeCell ref="G36:I36"/>
    <mergeCell ref="D4:F4"/>
    <mergeCell ref="G4:I4"/>
    <mergeCell ref="J4:L4"/>
    <mergeCell ref="A5:A9"/>
    <mergeCell ref="D12:F12"/>
    <mergeCell ref="G12:I12"/>
    <mergeCell ref="J12:L12"/>
    <mergeCell ref="B7:B8"/>
  </mergeCells>
  <hyperlinks>
    <hyperlink ref="A1" location="Índice!A1" display="ÍNDICE"/>
  </hyperlinks>
  <printOptions horizontalCentered="1"/>
  <pageMargins left="0.23622047244094491" right="0.23622047244094491" top="0.74803149606299213" bottom="0.74803149606299213" header="0.31496062992125984" footer="0.31496062992125984"/>
  <pageSetup paperSize="9" scale="6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J75"/>
  <sheetViews>
    <sheetView showGridLines="0" workbookViewId="0"/>
  </sheetViews>
  <sheetFormatPr baseColWidth="10" defaultColWidth="11.42578125" defaultRowHeight="15" x14ac:dyDescent="0.25"/>
  <cols>
    <col min="1" max="1" width="10.28515625" style="1392" customWidth="1"/>
    <col min="2" max="2" width="8.7109375" style="1392" customWidth="1"/>
    <col min="3" max="3" width="30.42578125" style="1392" bestFit="1" customWidth="1"/>
    <col min="4" max="9" width="6.42578125" style="1392" customWidth="1"/>
    <col min="10" max="10" width="5" style="1392" customWidth="1"/>
    <col min="11" max="16384" width="11.42578125" style="1392"/>
  </cols>
  <sheetData>
    <row r="1" spans="1:10" x14ac:dyDescent="0.25">
      <c r="A1" s="820" t="s">
        <v>1177</v>
      </c>
    </row>
    <row r="2" spans="1:10" ht="18.75" x14ac:dyDescent="0.3">
      <c r="A2" s="1393" t="s">
        <v>3467</v>
      </c>
    </row>
    <row r="3" spans="1:10" s="1395" customFormat="1" ht="83.25" customHeight="1" x14ac:dyDescent="0.35">
      <c r="A3" s="1394"/>
      <c r="B3" s="1394"/>
      <c r="C3" s="1093" t="s">
        <v>3291</v>
      </c>
      <c r="D3" s="2941" t="s">
        <v>2735</v>
      </c>
      <c r="E3" s="2942"/>
      <c r="F3" s="2943" t="s">
        <v>2736</v>
      </c>
      <c r="G3" s="2944"/>
      <c r="H3" s="2945" t="s">
        <v>2737</v>
      </c>
      <c r="I3" s="2946"/>
    </row>
    <row r="4" spans="1:10" ht="15" customHeight="1" x14ac:dyDescent="0.25">
      <c r="A4" s="902" t="s">
        <v>2717</v>
      </c>
      <c r="B4" s="902" t="s">
        <v>36</v>
      </c>
      <c r="C4" s="903" t="s">
        <v>2738</v>
      </c>
      <c r="D4" s="904" t="s">
        <v>277</v>
      </c>
      <c r="E4" s="905" t="s">
        <v>1186</v>
      </c>
      <c r="F4" s="904" t="s">
        <v>277</v>
      </c>
      <c r="G4" s="905" t="s">
        <v>1186</v>
      </c>
      <c r="H4" s="904" t="s">
        <v>277</v>
      </c>
      <c r="I4" s="905" t="s">
        <v>1186</v>
      </c>
    </row>
    <row r="5" spans="1:10" x14ac:dyDescent="0.25">
      <c r="A5" s="2947" t="s">
        <v>15</v>
      </c>
      <c r="B5" s="1403" t="s">
        <v>1205</v>
      </c>
      <c r="C5" s="1089" t="s">
        <v>18</v>
      </c>
      <c r="D5" s="1397">
        <v>11</v>
      </c>
      <c r="E5" s="1397">
        <v>14</v>
      </c>
      <c r="F5" s="898"/>
      <c r="G5" s="898"/>
      <c r="H5" s="898">
        <v>1</v>
      </c>
      <c r="I5" s="898">
        <v>3</v>
      </c>
    </row>
    <row r="6" spans="1:10" x14ac:dyDescent="0.25">
      <c r="A6" s="2948"/>
      <c r="B6" s="1403" t="s">
        <v>1206</v>
      </c>
      <c r="C6" s="1089" t="s">
        <v>72</v>
      </c>
      <c r="D6" s="1397">
        <v>21</v>
      </c>
      <c r="E6" s="1397">
        <v>2</v>
      </c>
      <c r="F6" s="898">
        <v>8</v>
      </c>
      <c r="G6" s="898">
        <v>1</v>
      </c>
      <c r="H6" s="898">
        <v>2</v>
      </c>
      <c r="I6" s="898"/>
    </row>
    <row r="7" spans="1:10" x14ac:dyDescent="0.25">
      <c r="A7" s="2948"/>
      <c r="B7" s="2950" t="s">
        <v>1207</v>
      </c>
      <c r="C7" s="1090" t="s">
        <v>22</v>
      </c>
      <c r="D7" s="1397"/>
      <c r="E7" s="1397"/>
      <c r="F7" s="898"/>
      <c r="G7" s="898"/>
      <c r="H7" s="898"/>
      <c r="I7" s="898"/>
    </row>
    <row r="8" spans="1:10" x14ac:dyDescent="0.25">
      <c r="A8" s="2948"/>
      <c r="B8" s="2951"/>
      <c r="C8" s="1089" t="s">
        <v>19</v>
      </c>
      <c r="D8" s="1397">
        <v>23</v>
      </c>
      <c r="E8" s="1397">
        <v>10</v>
      </c>
      <c r="F8" s="898">
        <v>2</v>
      </c>
      <c r="G8" s="898">
        <v>2</v>
      </c>
      <c r="H8" s="898">
        <v>3</v>
      </c>
      <c r="I8" s="898"/>
    </row>
    <row r="9" spans="1:10" x14ac:dyDescent="0.25">
      <c r="A9" s="2949"/>
      <c r="B9" s="906" t="s">
        <v>4</v>
      </c>
      <c r="C9" s="906"/>
      <c r="D9" s="906">
        <f>SUM(D5:D8)</f>
        <v>55</v>
      </c>
      <c r="E9" s="906">
        <f>SUM(E5:E8)</f>
        <v>26</v>
      </c>
      <c r="F9" s="906">
        <f t="shared" ref="F9:I9" si="0">SUM(F5:F8)</f>
        <v>10</v>
      </c>
      <c r="G9" s="906">
        <f t="shared" si="0"/>
        <v>3</v>
      </c>
      <c r="H9" s="906">
        <f t="shared" si="0"/>
        <v>6</v>
      </c>
      <c r="I9" s="906">
        <f t="shared" si="0"/>
        <v>3</v>
      </c>
    </row>
    <row r="10" spans="1:10" x14ac:dyDescent="0.25">
      <c r="A10" s="897"/>
    </row>
    <row r="11" spans="1:10" s="1396" customFormat="1" ht="83.25" customHeight="1" x14ac:dyDescent="0.35">
      <c r="A11" s="1394"/>
      <c r="B11" s="1394"/>
      <c r="C11" s="1093" t="s">
        <v>3292</v>
      </c>
      <c r="D11" s="2941" t="s">
        <v>2735</v>
      </c>
      <c r="E11" s="2942"/>
      <c r="F11" s="2943" t="s">
        <v>2736</v>
      </c>
      <c r="G11" s="2944"/>
      <c r="H11" s="2945" t="s">
        <v>2737</v>
      </c>
      <c r="I11" s="2946"/>
      <c r="J11" s="1395"/>
    </row>
    <row r="12" spans="1:10" ht="15" customHeight="1" x14ac:dyDescent="0.25">
      <c r="A12" s="902" t="s">
        <v>2717</v>
      </c>
      <c r="B12" s="902" t="s">
        <v>36</v>
      </c>
      <c r="C12" s="903" t="s">
        <v>2738</v>
      </c>
      <c r="D12" s="904" t="s">
        <v>277</v>
      </c>
      <c r="E12" s="905" t="s">
        <v>1186</v>
      </c>
      <c r="F12" s="904" t="s">
        <v>277</v>
      </c>
      <c r="G12" s="905" t="s">
        <v>1186</v>
      </c>
      <c r="H12" s="904" t="s">
        <v>277</v>
      </c>
      <c r="I12" s="905" t="s">
        <v>1186</v>
      </c>
    </row>
    <row r="13" spans="1:10" x14ac:dyDescent="0.25">
      <c r="A13" s="2947" t="s">
        <v>15</v>
      </c>
      <c r="B13" s="1403" t="s">
        <v>1205</v>
      </c>
      <c r="C13" s="1089" t="s">
        <v>18</v>
      </c>
      <c r="D13" s="899">
        <v>1</v>
      </c>
      <c r="E13" s="898">
        <v>4</v>
      </c>
      <c r="F13" s="898"/>
      <c r="G13" s="898">
        <v>1</v>
      </c>
      <c r="H13" s="898"/>
      <c r="I13" s="898"/>
    </row>
    <row r="14" spans="1:10" x14ac:dyDescent="0.25">
      <c r="A14" s="2948"/>
      <c r="B14" s="1403" t="s">
        <v>1206</v>
      </c>
      <c r="C14" s="1089" t="s">
        <v>20</v>
      </c>
      <c r="D14" s="899">
        <v>5</v>
      </c>
      <c r="E14" s="898">
        <v>9</v>
      </c>
      <c r="F14" s="898">
        <v>1</v>
      </c>
      <c r="G14" s="898"/>
      <c r="H14" s="898">
        <v>1</v>
      </c>
      <c r="I14" s="898">
        <v>5</v>
      </c>
    </row>
    <row r="15" spans="1:10" x14ac:dyDescent="0.25">
      <c r="A15" s="2948"/>
      <c r="B15" s="2950" t="s">
        <v>1207</v>
      </c>
      <c r="C15" s="1090" t="s">
        <v>22</v>
      </c>
      <c r="D15" s="899"/>
      <c r="E15" s="898"/>
      <c r="F15" s="898"/>
      <c r="G15" s="898"/>
      <c r="H15" s="898"/>
      <c r="I15" s="898"/>
    </row>
    <row r="16" spans="1:10" x14ac:dyDescent="0.25">
      <c r="A16" s="2948"/>
      <c r="B16" s="2951"/>
      <c r="C16" s="1089" t="s">
        <v>19</v>
      </c>
      <c r="D16" s="899">
        <v>10</v>
      </c>
      <c r="E16" s="898">
        <v>1</v>
      </c>
      <c r="F16" s="898"/>
      <c r="G16" s="898"/>
      <c r="H16" s="898"/>
      <c r="I16" s="898"/>
    </row>
    <row r="17" spans="1:10" x14ac:dyDescent="0.25">
      <c r="A17" s="2949"/>
      <c r="B17" s="906" t="s">
        <v>4</v>
      </c>
      <c r="C17" s="906"/>
      <c r="D17" s="906">
        <f t="shared" ref="D17:I17" si="1">SUM(D13:D16)</f>
        <v>16</v>
      </c>
      <c r="E17" s="906">
        <f t="shared" si="1"/>
        <v>14</v>
      </c>
      <c r="F17" s="906">
        <f t="shared" si="1"/>
        <v>1</v>
      </c>
      <c r="G17" s="906">
        <f t="shared" si="1"/>
        <v>1</v>
      </c>
      <c r="H17" s="906">
        <f t="shared" si="1"/>
        <v>1</v>
      </c>
      <c r="I17" s="906">
        <f t="shared" si="1"/>
        <v>5</v>
      </c>
    </row>
    <row r="19" spans="1:10" s="1396" customFormat="1" ht="83.25" customHeight="1" x14ac:dyDescent="0.35">
      <c r="A19" s="1394"/>
      <c r="B19" s="1394"/>
      <c r="C19" s="1093" t="s">
        <v>3293</v>
      </c>
      <c r="D19" s="2941" t="s">
        <v>2735</v>
      </c>
      <c r="E19" s="2942"/>
      <c r="F19" s="2943" t="s">
        <v>2736</v>
      </c>
      <c r="G19" s="2944"/>
      <c r="H19" s="2945" t="s">
        <v>2737</v>
      </c>
      <c r="I19" s="2946"/>
      <c r="J19" s="1395"/>
    </row>
    <row r="20" spans="1:10" ht="15" customHeight="1" x14ac:dyDescent="0.25">
      <c r="A20" s="902" t="s">
        <v>2717</v>
      </c>
      <c r="B20" s="902" t="s">
        <v>36</v>
      </c>
      <c r="C20" s="903" t="s">
        <v>2738</v>
      </c>
      <c r="D20" s="904" t="s">
        <v>277</v>
      </c>
      <c r="E20" s="905" t="s">
        <v>1186</v>
      </c>
      <c r="F20" s="904" t="s">
        <v>277</v>
      </c>
      <c r="G20" s="905" t="s">
        <v>1186</v>
      </c>
      <c r="H20" s="904" t="s">
        <v>277</v>
      </c>
      <c r="I20" s="905" t="s">
        <v>1186</v>
      </c>
    </row>
    <row r="21" spans="1:10" x14ac:dyDescent="0.25">
      <c r="A21" s="2947" t="s">
        <v>15</v>
      </c>
      <c r="B21" s="1403" t="s">
        <v>1205</v>
      </c>
      <c r="C21" s="1089" t="s">
        <v>18</v>
      </c>
      <c r="D21" s="899">
        <v>5</v>
      </c>
      <c r="E21" s="898">
        <v>8</v>
      </c>
      <c r="F21" s="898">
        <v>1</v>
      </c>
      <c r="G21" s="898">
        <v>3</v>
      </c>
      <c r="H21" s="898"/>
      <c r="I21" s="898">
        <v>1</v>
      </c>
    </row>
    <row r="22" spans="1:10" x14ac:dyDescent="0.25">
      <c r="A22" s="2948"/>
      <c r="B22" s="1403" t="s">
        <v>1206</v>
      </c>
      <c r="C22" s="1089" t="s">
        <v>20</v>
      </c>
      <c r="D22" s="899">
        <v>23</v>
      </c>
      <c r="E22" s="898">
        <v>7</v>
      </c>
      <c r="F22" s="898">
        <v>9</v>
      </c>
      <c r="G22" s="898">
        <v>2</v>
      </c>
      <c r="H22" s="898">
        <v>13</v>
      </c>
      <c r="I22" s="898">
        <v>2</v>
      </c>
    </row>
    <row r="23" spans="1:10" x14ac:dyDescent="0.25">
      <c r="A23" s="2948"/>
      <c r="B23" s="2950" t="s">
        <v>1207</v>
      </c>
      <c r="C23" s="1090" t="s">
        <v>22</v>
      </c>
      <c r="D23" s="899">
        <v>2</v>
      </c>
      <c r="E23" s="898">
        <v>5</v>
      </c>
      <c r="F23" s="898">
        <v>1</v>
      </c>
      <c r="G23" s="898"/>
      <c r="H23" s="898">
        <v>1</v>
      </c>
      <c r="I23" s="898">
        <v>5</v>
      </c>
    </row>
    <row r="24" spans="1:10" x14ac:dyDescent="0.25">
      <c r="A24" s="2948"/>
      <c r="B24" s="2951"/>
      <c r="C24" s="1089" t="s">
        <v>19</v>
      </c>
      <c r="D24" s="899">
        <v>17</v>
      </c>
      <c r="E24" s="898">
        <v>14</v>
      </c>
      <c r="F24" s="898">
        <v>2</v>
      </c>
      <c r="G24" s="898">
        <v>2</v>
      </c>
      <c r="H24" s="898">
        <v>4</v>
      </c>
      <c r="I24" s="898">
        <v>1</v>
      </c>
    </row>
    <row r="25" spans="1:10" x14ac:dyDescent="0.25">
      <c r="A25" s="2949"/>
      <c r="B25" s="906" t="s">
        <v>4</v>
      </c>
      <c r="C25" s="906"/>
      <c r="D25" s="906">
        <f t="shared" ref="D25:I25" si="2">SUM(D21:D24)</f>
        <v>47</v>
      </c>
      <c r="E25" s="906">
        <f t="shared" si="2"/>
        <v>34</v>
      </c>
      <c r="F25" s="906">
        <f t="shared" si="2"/>
        <v>13</v>
      </c>
      <c r="G25" s="906">
        <f t="shared" si="2"/>
        <v>7</v>
      </c>
      <c r="H25" s="906">
        <f t="shared" si="2"/>
        <v>18</v>
      </c>
      <c r="I25" s="906">
        <f t="shared" si="2"/>
        <v>9</v>
      </c>
    </row>
    <row r="27" spans="1:10" s="1396" customFormat="1" ht="83.25" customHeight="1" x14ac:dyDescent="0.35">
      <c r="A27" s="1394"/>
      <c r="B27" s="1394"/>
      <c r="C27" s="1093" t="s">
        <v>3294</v>
      </c>
      <c r="D27" s="2941" t="s">
        <v>2735</v>
      </c>
      <c r="E27" s="2942"/>
      <c r="F27" s="2943" t="s">
        <v>2736</v>
      </c>
      <c r="G27" s="2944"/>
      <c r="H27" s="2945" t="s">
        <v>2737</v>
      </c>
      <c r="I27" s="2946"/>
      <c r="J27" s="1395"/>
    </row>
    <row r="28" spans="1:10" ht="15" customHeight="1" x14ac:dyDescent="0.25">
      <c r="A28" s="902" t="s">
        <v>2717</v>
      </c>
      <c r="B28" s="902" t="s">
        <v>36</v>
      </c>
      <c r="C28" s="903" t="s">
        <v>2738</v>
      </c>
      <c r="D28" s="904" t="s">
        <v>277</v>
      </c>
      <c r="E28" s="905" t="s">
        <v>1186</v>
      </c>
      <c r="F28" s="904" t="s">
        <v>277</v>
      </c>
      <c r="G28" s="905" t="s">
        <v>1186</v>
      </c>
      <c r="H28" s="904" t="s">
        <v>277</v>
      </c>
      <c r="I28" s="905" t="s">
        <v>1186</v>
      </c>
    </row>
    <row r="29" spans="1:10" x14ac:dyDescent="0.25">
      <c r="A29" s="2947" t="s">
        <v>15</v>
      </c>
      <c r="B29" s="1403" t="s">
        <v>1205</v>
      </c>
      <c r="C29" s="1089" t="s">
        <v>18</v>
      </c>
      <c r="D29" s="899">
        <v>5</v>
      </c>
      <c r="E29" s="898">
        <v>6</v>
      </c>
      <c r="F29" s="898">
        <v>2</v>
      </c>
      <c r="G29" s="898">
        <v>3</v>
      </c>
      <c r="H29" s="898"/>
      <c r="I29" s="898">
        <v>1</v>
      </c>
    </row>
    <row r="30" spans="1:10" x14ac:dyDescent="0.25">
      <c r="A30" s="2948"/>
      <c r="B30" s="1403" t="s">
        <v>1206</v>
      </c>
      <c r="C30" s="1089" t="s">
        <v>20</v>
      </c>
      <c r="D30" s="899">
        <v>10</v>
      </c>
      <c r="E30" s="898">
        <v>9</v>
      </c>
      <c r="F30" s="898"/>
      <c r="G30" s="898">
        <v>2</v>
      </c>
      <c r="H30" s="898">
        <v>1</v>
      </c>
      <c r="I30" s="898">
        <v>1</v>
      </c>
    </row>
    <row r="31" spans="1:10" x14ac:dyDescent="0.25">
      <c r="A31" s="2948"/>
      <c r="B31" s="2950" t="s">
        <v>1207</v>
      </c>
      <c r="C31" s="1090" t="s">
        <v>22</v>
      </c>
      <c r="D31" s="899">
        <v>4</v>
      </c>
      <c r="E31" s="898">
        <v>2</v>
      </c>
      <c r="F31" s="898">
        <v>1</v>
      </c>
      <c r="G31" s="898"/>
      <c r="H31" s="898">
        <v>2</v>
      </c>
      <c r="I31" s="898"/>
    </row>
    <row r="32" spans="1:10" x14ac:dyDescent="0.25">
      <c r="A32" s="2948"/>
      <c r="B32" s="2951"/>
      <c r="C32" s="1089" t="s">
        <v>19</v>
      </c>
      <c r="D32" s="899">
        <v>8</v>
      </c>
      <c r="E32" s="898">
        <v>8</v>
      </c>
      <c r="F32" s="898">
        <v>2</v>
      </c>
      <c r="G32" s="898"/>
      <c r="H32" s="898">
        <v>1</v>
      </c>
      <c r="I32" s="898">
        <v>2</v>
      </c>
    </row>
    <row r="33" spans="1:10" x14ac:dyDescent="0.25">
      <c r="A33" s="2949"/>
      <c r="B33" s="906" t="s">
        <v>4</v>
      </c>
      <c r="C33" s="906"/>
      <c r="D33" s="906">
        <f t="shared" ref="D33:I33" si="3">SUM(D29:D32)</f>
        <v>27</v>
      </c>
      <c r="E33" s="906">
        <f t="shared" si="3"/>
        <v>25</v>
      </c>
      <c r="F33" s="906">
        <f t="shared" si="3"/>
        <v>5</v>
      </c>
      <c r="G33" s="906">
        <f t="shared" si="3"/>
        <v>5</v>
      </c>
      <c r="H33" s="906">
        <f t="shared" si="3"/>
        <v>4</v>
      </c>
      <c r="I33" s="906">
        <f t="shared" si="3"/>
        <v>4</v>
      </c>
    </row>
    <row r="35" spans="1:10" s="1396" customFormat="1" ht="83.25" customHeight="1" x14ac:dyDescent="0.35">
      <c r="A35" s="1394"/>
      <c r="B35" s="1394"/>
      <c r="C35" s="1093" t="s">
        <v>3295</v>
      </c>
      <c r="D35" s="2941" t="s">
        <v>2735</v>
      </c>
      <c r="E35" s="2942"/>
      <c r="F35" s="2943" t="s">
        <v>2736</v>
      </c>
      <c r="G35" s="2944"/>
      <c r="H35" s="2945" t="s">
        <v>2737</v>
      </c>
      <c r="I35" s="2946"/>
      <c r="J35" s="1395"/>
    </row>
    <row r="36" spans="1:10" ht="15" customHeight="1" x14ac:dyDescent="0.25">
      <c r="A36" s="902" t="s">
        <v>2717</v>
      </c>
      <c r="B36" s="902" t="s">
        <v>36</v>
      </c>
      <c r="C36" s="903" t="s">
        <v>2738</v>
      </c>
      <c r="D36" s="904" t="s">
        <v>277</v>
      </c>
      <c r="E36" s="905" t="s">
        <v>1186</v>
      </c>
      <c r="F36" s="904" t="s">
        <v>277</v>
      </c>
      <c r="G36" s="905" t="s">
        <v>1186</v>
      </c>
      <c r="H36" s="904" t="s">
        <v>277</v>
      </c>
      <c r="I36" s="905" t="s">
        <v>1186</v>
      </c>
    </row>
    <row r="37" spans="1:10" x14ac:dyDescent="0.25">
      <c r="A37" s="2947" t="s">
        <v>15</v>
      </c>
      <c r="B37" s="1403" t="s">
        <v>1205</v>
      </c>
      <c r="C37" s="1089" t="s">
        <v>18</v>
      </c>
      <c r="D37" s="899">
        <v>6</v>
      </c>
      <c r="E37" s="898">
        <v>10</v>
      </c>
      <c r="F37" s="898">
        <v>1</v>
      </c>
      <c r="G37" s="898"/>
      <c r="H37" s="898"/>
      <c r="I37" s="898"/>
    </row>
    <row r="38" spans="1:10" x14ac:dyDescent="0.25">
      <c r="A38" s="2948"/>
      <c r="B38" s="1403" t="s">
        <v>1206</v>
      </c>
      <c r="C38" s="1089" t="s">
        <v>20</v>
      </c>
      <c r="D38" s="899">
        <v>6</v>
      </c>
      <c r="E38" s="898">
        <v>2</v>
      </c>
      <c r="F38" s="898">
        <v>2</v>
      </c>
      <c r="G38" s="898">
        <v>1</v>
      </c>
      <c r="H38" s="898"/>
      <c r="I38" s="898"/>
    </row>
    <row r="39" spans="1:10" x14ac:dyDescent="0.25">
      <c r="A39" s="2948"/>
      <c r="B39" s="2950" t="s">
        <v>1207</v>
      </c>
      <c r="C39" s="1090" t="s">
        <v>22</v>
      </c>
      <c r="D39" s="899">
        <v>5</v>
      </c>
      <c r="E39" s="898">
        <v>7</v>
      </c>
      <c r="F39" s="898">
        <v>5</v>
      </c>
      <c r="G39" s="898">
        <v>2</v>
      </c>
      <c r="H39" s="898">
        <v>1</v>
      </c>
      <c r="I39" s="898">
        <v>3</v>
      </c>
    </row>
    <row r="40" spans="1:10" x14ac:dyDescent="0.25">
      <c r="A40" s="2948"/>
      <c r="B40" s="2951"/>
      <c r="C40" s="1089" t="s">
        <v>19</v>
      </c>
      <c r="D40" s="899">
        <v>4</v>
      </c>
      <c r="E40" s="898">
        <v>4</v>
      </c>
      <c r="F40" s="898">
        <v>1</v>
      </c>
      <c r="G40" s="898">
        <v>1</v>
      </c>
      <c r="H40" s="898"/>
      <c r="I40" s="898"/>
    </row>
    <row r="41" spans="1:10" x14ac:dyDescent="0.25">
      <c r="A41" s="2949"/>
      <c r="B41" s="906" t="s">
        <v>4</v>
      </c>
      <c r="C41" s="906"/>
      <c r="D41" s="906">
        <f t="shared" ref="D41:I41" si="4">SUM(D37:D40)</f>
        <v>21</v>
      </c>
      <c r="E41" s="906">
        <f t="shared" si="4"/>
        <v>23</v>
      </c>
      <c r="F41" s="906">
        <f t="shared" si="4"/>
        <v>9</v>
      </c>
      <c r="G41" s="906">
        <f t="shared" si="4"/>
        <v>4</v>
      </c>
      <c r="H41" s="906">
        <f t="shared" si="4"/>
        <v>1</v>
      </c>
      <c r="I41" s="906">
        <f t="shared" si="4"/>
        <v>3</v>
      </c>
    </row>
    <row r="43" spans="1:10" ht="93" customHeight="1" x14ac:dyDescent="0.35">
      <c r="A43" s="1398"/>
      <c r="B43" s="1398"/>
      <c r="C43" s="1094" t="s">
        <v>3296</v>
      </c>
      <c r="D43" s="2952" t="s">
        <v>2735</v>
      </c>
      <c r="E43" s="2953"/>
      <c r="F43" s="2954" t="s">
        <v>2736</v>
      </c>
      <c r="G43" s="2955"/>
      <c r="H43" s="2956" t="s">
        <v>2737</v>
      </c>
      <c r="I43" s="2957"/>
    </row>
    <row r="44" spans="1:10" x14ac:dyDescent="0.25">
      <c r="A44" s="413" t="s">
        <v>2717</v>
      </c>
      <c r="B44" s="413" t="s">
        <v>36</v>
      </c>
      <c r="C44" s="1095" t="s">
        <v>2738</v>
      </c>
      <c r="D44" s="1096" t="s">
        <v>277</v>
      </c>
      <c r="E44" s="1097" t="s">
        <v>1186</v>
      </c>
      <c r="F44" s="1096" t="s">
        <v>277</v>
      </c>
      <c r="G44" s="1097" t="s">
        <v>1186</v>
      </c>
      <c r="H44" s="1096" t="s">
        <v>277</v>
      </c>
      <c r="I44" s="1097" t="s">
        <v>1186</v>
      </c>
    </row>
    <row r="45" spans="1:10" x14ac:dyDescent="0.25">
      <c r="A45" s="2958" t="s">
        <v>15</v>
      </c>
      <c r="B45" s="1252" t="s">
        <v>1205</v>
      </c>
      <c r="C45" s="1091" t="s">
        <v>18</v>
      </c>
      <c r="D45" s="1039">
        <v>7</v>
      </c>
      <c r="E45" s="1039">
        <v>8</v>
      </c>
      <c r="F45" s="1039">
        <v>1</v>
      </c>
      <c r="G45" s="1039">
        <v>1</v>
      </c>
      <c r="H45" s="1039">
        <v>1</v>
      </c>
      <c r="I45" s="1039"/>
    </row>
    <row r="46" spans="1:10" x14ac:dyDescent="0.25">
      <c r="A46" s="2959"/>
      <c r="B46" s="2580" t="s">
        <v>1206</v>
      </c>
      <c r="C46" s="1091" t="s">
        <v>20</v>
      </c>
      <c r="D46" s="1039">
        <v>11</v>
      </c>
      <c r="E46" s="1039">
        <v>5</v>
      </c>
      <c r="F46" s="1039">
        <v>9</v>
      </c>
      <c r="G46" s="1039">
        <v>1</v>
      </c>
      <c r="H46" s="1039"/>
      <c r="I46" s="1039">
        <v>1</v>
      </c>
    </row>
    <row r="47" spans="1:10" x14ac:dyDescent="0.25">
      <c r="A47" s="2959"/>
      <c r="B47" s="2961" t="s">
        <v>1207</v>
      </c>
      <c r="C47" s="1092" t="s">
        <v>22</v>
      </c>
      <c r="D47" s="1039">
        <v>9</v>
      </c>
      <c r="E47" s="1039">
        <v>6</v>
      </c>
      <c r="F47" s="1039">
        <v>6</v>
      </c>
      <c r="G47" s="1039">
        <v>1</v>
      </c>
      <c r="H47" s="1039">
        <v>3</v>
      </c>
      <c r="I47" s="1039">
        <v>5</v>
      </c>
    </row>
    <row r="48" spans="1:10" x14ac:dyDescent="0.25">
      <c r="A48" s="2959"/>
      <c r="B48" s="2962"/>
      <c r="C48" s="1091" t="s">
        <v>19</v>
      </c>
      <c r="D48" s="1039">
        <v>18</v>
      </c>
      <c r="E48" s="1039">
        <v>8</v>
      </c>
      <c r="F48" s="1039">
        <v>5</v>
      </c>
      <c r="G48" s="1039">
        <v>2</v>
      </c>
      <c r="H48" s="1039">
        <v>1</v>
      </c>
      <c r="I48" s="1039"/>
    </row>
    <row r="49" spans="1:9" x14ac:dyDescent="0.25">
      <c r="A49" s="2960"/>
      <c r="B49" s="1218" t="s">
        <v>4</v>
      </c>
      <c r="C49" s="1218"/>
      <c r="D49" s="1218">
        <f t="shared" ref="D49:I49" si="5">SUM(D45:D48)</f>
        <v>45</v>
      </c>
      <c r="E49" s="1218">
        <f t="shared" si="5"/>
        <v>27</v>
      </c>
      <c r="F49" s="1218">
        <f t="shared" si="5"/>
        <v>21</v>
      </c>
      <c r="G49" s="1218">
        <f t="shared" si="5"/>
        <v>5</v>
      </c>
      <c r="H49" s="1218">
        <f t="shared" si="5"/>
        <v>5</v>
      </c>
      <c r="I49" s="1218">
        <f t="shared" si="5"/>
        <v>6</v>
      </c>
    </row>
    <row r="51" spans="1:9" ht="88.5" customHeight="1" x14ac:dyDescent="0.25">
      <c r="B51" s="1916"/>
      <c r="C51" s="1926">
        <v>2021</v>
      </c>
      <c r="D51" s="2931" t="s">
        <v>2735</v>
      </c>
      <c r="E51" s="2932"/>
      <c r="F51" s="2933" t="s">
        <v>2736</v>
      </c>
      <c r="G51" s="2934"/>
      <c r="H51" s="2935" t="s">
        <v>2737</v>
      </c>
      <c r="I51" s="2936"/>
    </row>
    <row r="52" spans="1:9" x14ac:dyDescent="0.25">
      <c r="B52" s="1917" t="s">
        <v>36</v>
      </c>
      <c r="C52" s="1918" t="s">
        <v>2738</v>
      </c>
      <c r="D52" s="1919" t="s">
        <v>277</v>
      </c>
      <c r="E52" s="1920" t="s">
        <v>1186</v>
      </c>
      <c r="F52" s="1919" t="s">
        <v>277</v>
      </c>
      <c r="G52" s="1920" t="s">
        <v>1186</v>
      </c>
      <c r="H52" s="1919" t="s">
        <v>277</v>
      </c>
      <c r="I52" s="1920" t="s">
        <v>1186</v>
      </c>
    </row>
    <row r="53" spans="1:9" x14ac:dyDescent="0.25">
      <c r="B53" s="1921" t="s">
        <v>1205</v>
      </c>
      <c r="C53" s="1922" t="s">
        <v>18</v>
      </c>
      <c r="D53" s="1923">
        <v>4</v>
      </c>
      <c r="E53" s="1923">
        <v>5</v>
      </c>
      <c r="F53" s="1923"/>
      <c r="G53" s="1923"/>
      <c r="H53" s="1923"/>
      <c r="I53" s="1923"/>
    </row>
    <row r="54" spans="1:9" x14ac:dyDescent="0.25">
      <c r="B54" s="1921" t="s">
        <v>1206</v>
      </c>
      <c r="C54" s="1922" t="s">
        <v>20</v>
      </c>
      <c r="D54" s="1923">
        <v>21</v>
      </c>
      <c r="E54" s="1923">
        <v>2</v>
      </c>
      <c r="F54" s="1923">
        <v>7</v>
      </c>
      <c r="G54" s="1923"/>
      <c r="H54" s="1923">
        <v>1</v>
      </c>
      <c r="I54" s="1923">
        <v>1</v>
      </c>
    </row>
    <row r="55" spans="1:9" x14ac:dyDescent="0.25">
      <c r="B55" s="1921" t="s">
        <v>1206</v>
      </c>
      <c r="C55" s="1922" t="s">
        <v>2710</v>
      </c>
      <c r="D55" s="1923">
        <v>8</v>
      </c>
      <c r="E55" s="1923">
        <v>4</v>
      </c>
      <c r="F55" s="1923"/>
      <c r="G55" s="1923"/>
      <c r="H55" s="1923">
        <v>3</v>
      </c>
      <c r="I55" s="1923">
        <v>1</v>
      </c>
    </row>
    <row r="56" spans="1:9" x14ac:dyDescent="0.25">
      <c r="B56" s="2937" t="s">
        <v>1207</v>
      </c>
      <c r="C56" s="1924" t="s">
        <v>22</v>
      </c>
      <c r="D56" s="1923">
        <v>4</v>
      </c>
      <c r="E56" s="1923">
        <v>3</v>
      </c>
      <c r="F56" s="1923">
        <v>2</v>
      </c>
      <c r="G56" s="1923"/>
      <c r="H56" s="1923"/>
      <c r="I56" s="1923"/>
    </row>
    <row r="57" spans="1:9" x14ac:dyDescent="0.25">
      <c r="B57" s="2938"/>
      <c r="C57" s="1922" t="s">
        <v>19</v>
      </c>
      <c r="D57" s="1923">
        <v>14</v>
      </c>
      <c r="E57" s="1923">
        <v>11</v>
      </c>
      <c r="F57" s="1923"/>
      <c r="G57" s="1923">
        <v>1</v>
      </c>
      <c r="H57" s="1923">
        <v>1</v>
      </c>
      <c r="I57" s="1923"/>
    </row>
    <row r="58" spans="1:9" x14ac:dyDescent="0.25">
      <c r="B58" s="1925" t="s">
        <v>4</v>
      </c>
      <c r="C58" s="1925"/>
      <c r="D58" s="1925">
        <f t="shared" ref="D58:I58" si="6">SUM(D53:D57)</f>
        <v>51</v>
      </c>
      <c r="E58" s="1925">
        <f t="shared" si="6"/>
        <v>25</v>
      </c>
      <c r="F58" s="1925">
        <f t="shared" si="6"/>
        <v>9</v>
      </c>
      <c r="G58" s="1925">
        <f t="shared" si="6"/>
        <v>1</v>
      </c>
      <c r="H58" s="1925">
        <f t="shared" si="6"/>
        <v>5</v>
      </c>
      <c r="I58" s="1925">
        <f t="shared" si="6"/>
        <v>2</v>
      </c>
    </row>
    <row r="64" spans="1:9" x14ac:dyDescent="0.25">
      <c r="C64" s="2939" t="s">
        <v>3468</v>
      </c>
    </row>
    <row r="65" spans="1:10" x14ac:dyDescent="0.25">
      <c r="C65" s="2940"/>
      <c r="D65" s="907">
        <v>2015</v>
      </c>
      <c r="E65" s="908">
        <v>2016</v>
      </c>
      <c r="F65" s="908">
        <v>2017</v>
      </c>
      <c r="G65" s="908">
        <v>2018</v>
      </c>
      <c r="H65" s="908">
        <v>2019</v>
      </c>
      <c r="I65" s="908">
        <v>2020</v>
      </c>
      <c r="J65" s="1927">
        <v>2021</v>
      </c>
    </row>
    <row r="66" spans="1:10" x14ac:dyDescent="0.25">
      <c r="C66" s="900" t="s">
        <v>6063</v>
      </c>
      <c r="D66" s="2570">
        <f>'Egresados en movilidad'!D66</f>
        <v>81</v>
      </c>
      <c r="E66" s="2570">
        <f>'Egresados en movilidad'!E66</f>
        <v>30</v>
      </c>
      <c r="F66" s="2570">
        <f>'Egresados en movilidad'!F66</f>
        <v>81</v>
      </c>
      <c r="G66" s="2570">
        <f>'Egresados en movilidad'!G66</f>
        <v>52</v>
      </c>
      <c r="H66" s="2570">
        <f>'Egresados en movilidad'!H66</f>
        <v>44</v>
      </c>
      <c r="I66" s="2570">
        <f>'Egresados en movilidad'!I66</f>
        <v>72</v>
      </c>
      <c r="J66" s="2570">
        <f>'Egresados en movilidad'!J66</f>
        <v>76</v>
      </c>
    </row>
    <row r="67" spans="1:10" x14ac:dyDescent="0.25">
      <c r="C67" s="909" t="s">
        <v>2756</v>
      </c>
      <c r="D67" s="1399">
        <f>+F9+G9</f>
        <v>13</v>
      </c>
      <c r="E67" s="1399">
        <f>+F17+G17</f>
        <v>2</v>
      </c>
      <c r="F67" s="1399">
        <f>+F25+G25</f>
        <v>20</v>
      </c>
      <c r="G67" s="1399">
        <f>+F33+G33</f>
        <v>10</v>
      </c>
      <c r="H67" s="1399">
        <f>+F41+G41</f>
        <v>13</v>
      </c>
      <c r="I67" s="1399">
        <f>F49+G49</f>
        <v>26</v>
      </c>
      <c r="J67" s="1928">
        <v>10</v>
      </c>
    </row>
    <row r="68" spans="1:10" x14ac:dyDescent="0.25">
      <c r="C68" s="910" t="s">
        <v>2757</v>
      </c>
      <c r="D68" s="1399">
        <f>+H9+I9</f>
        <v>9</v>
      </c>
      <c r="E68" s="1399">
        <f>+H17+I17</f>
        <v>6</v>
      </c>
      <c r="F68" s="1399">
        <f>+H25+I25</f>
        <v>27</v>
      </c>
      <c r="G68" s="1399">
        <f>+H33+I33</f>
        <v>8</v>
      </c>
      <c r="H68" s="1399">
        <f>+H41+I41</f>
        <v>4</v>
      </c>
      <c r="I68" s="1399">
        <f>H49+I49</f>
        <v>11</v>
      </c>
      <c r="J68" s="1928">
        <v>7</v>
      </c>
    </row>
    <row r="69" spans="1:10" x14ac:dyDescent="0.25">
      <c r="C69" s="1400"/>
      <c r="D69" s="1401"/>
      <c r="E69" s="1401"/>
      <c r="F69" s="1401"/>
      <c r="G69" s="1401"/>
      <c r="H69" s="1402"/>
      <c r="I69" s="1402"/>
      <c r="J69" s="1929"/>
    </row>
    <row r="70" spans="1:10" x14ac:dyDescent="0.25">
      <c r="C70" s="901" t="s">
        <v>2758</v>
      </c>
      <c r="D70" s="1399">
        <f>+F9+H9</f>
        <v>16</v>
      </c>
      <c r="E70" s="1399">
        <f>+F17+H17</f>
        <v>2</v>
      </c>
      <c r="F70" s="1399">
        <f>+F25+H25</f>
        <v>31</v>
      </c>
      <c r="G70" s="1399">
        <f>+F33+H33</f>
        <v>9</v>
      </c>
      <c r="H70" s="1399">
        <f>+F41+H41</f>
        <v>10</v>
      </c>
      <c r="I70" s="1399">
        <f>F49+H49</f>
        <v>26</v>
      </c>
      <c r="J70" s="1928">
        <v>14</v>
      </c>
    </row>
    <row r="71" spans="1:10" x14ac:dyDescent="0.25">
      <c r="C71" s="901" t="s">
        <v>2759</v>
      </c>
      <c r="D71" s="912">
        <f>+D70/D66</f>
        <v>0.19753086419753085</v>
      </c>
      <c r="E71" s="912">
        <f t="shared" ref="E71:H71" si="7">+E70/E66</f>
        <v>6.6666666666666666E-2</v>
      </c>
      <c r="F71" s="912">
        <f t="shared" si="7"/>
        <v>0.38271604938271603</v>
      </c>
      <c r="G71" s="912">
        <f t="shared" si="7"/>
        <v>0.17307692307692307</v>
      </c>
      <c r="H71" s="912">
        <f t="shared" si="7"/>
        <v>0.22727272727272727</v>
      </c>
      <c r="I71" s="912">
        <f>+I70/I66</f>
        <v>0.3611111111111111</v>
      </c>
      <c r="J71" s="1930">
        <v>0.21</v>
      </c>
    </row>
    <row r="72" spans="1:10" x14ac:dyDescent="0.25">
      <c r="C72" s="911" t="s">
        <v>2760</v>
      </c>
      <c r="D72" s="1399">
        <f>+G9+I9</f>
        <v>6</v>
      </c>
      <c r="E72" s="1399">
        <f>+G17+I17</f>
        <v>6</v>
      </c>
      <c r="F72" s="1399">
        <f>+G25+I25</f>
        <v>16</v>
      </c>
      <c r="G72" s="1399">
        <f>+G33+I33</f>
        <v>9</v>
      </c>
      <c r="H72" s="1399">
        <f>+G41+I41</f>
        <v>7</v>
      </c>
      <c r="I72" s="1399">
        <f>G49+I49</f>
        <v>11</v>
      </c>
      <c r="J72" s="1928">
        <v>3</v>
      </c>
    </row>
    <row r="73" spans="1:10" x14ac:dyDescent="0.25">
      <c r="C73" s="901" t="s">
        <v>2759</v>
      </c>
      <c r="D73" s="913">
        <f>+D72/D66</f>
        <v>7.407407407407407E-2</v>
      </c>
      <c r="E73" s="913">
        <f t="shared" ref="E73:H73" si="8">+E72/E66</f>
        <v>0.2</v>
      </c>
      <c r="F73" s="913">
        <f t="shared" si="8"/>
        <v>0.19753086419753085</v>
      </c>
      <c r="G73" s="913">
        <f t="shared" si="8"/>
        <v>0.17307692307692307</v>
      </c>
      <c r="H73" s="913">
        <f t="shared" si="8"/>
        <v>0.15909090909090909</v>
      </c>
      <c r="I73" s="913">
        <f>+I72/I66</f>
        <v>0.15277777777777779</v>
      </c>
      <c r="J73" s="1931">
        <v>0.04</v>
      </c>
    </row>
    <row r="74" spans="1:10" x14ac:dyDescent="0.25">
      <c r="A74" s="1392" t="str">
        <f>'Egresados en movilidad'!A73</f>
        <v>Fuente: Rectoría de Unidad - Coordinación de Enlace Académico - Oficina de Apoyo al Programa de Movilidad de Alumnos, UAM Lerma</v>
      </c>
    </row>
    <row r="75" spans="1:10" x14ac:dyDescent="0.25">
      <c r="A75" s="1386" t="s">
        <v>6062</v>
      </c>
    </row>
  </sheetData>
  <sheetProtection algorithmName="SHA-512" hashValue="x6NxlsNpGvrULQZQKrOhnhobPjjLC7fXBxH9sw4ZKeEWVdEdPuvcnmvwfP9wEdRAdYabBNUppVbwOowde5Xajg==" saltValue="wxtdCIiAEw05ApJU4TaObg==" spinCount="100000" sheet="1" objects="1" scenarios="1"/>
  <mergeCells count="35">
    <mergeCell ref="D43:E43"/>
    <mergeCell ref="F43:G43"/>
    <mergeCell ref="H43:I43"/>
    <mergeCell ref="A45:A49"/>
    <mergeCell ref="B47:B48"/>
    <mergeCell ref="F35:G35"/>
    <mergeCell ref="H35:I35"/>
    <mergeCell ref="A37:A41"/>
    <mergeCell ref="B31:B32"/>
    <mergeCell ref="B39:B40"/>
    <mergeCell ref="A13:A17"/>
    <mergeCell ref="D19:E19"/>
    <mergeCell ref="B15:B16"/>
    <mergeCell ref="A29:A33"/>
    <mergeCell ref="D35:E35"/>
    <mergeCell ref="F19:G19"/>
    <mergeCell ref="H19:I19"/>
    <mergeCell ref="A21:A25"/>
    <mergeCell ref="D27:E27"/>
    <mergeCell ref="F27:G27"/>
    <mergeCell ref="H27:I27"/>
    <mergeCell ref="B23:B24"/>
    <mergeCell ref="D3:E3"/>
    <mergeCell ref="F3:G3"/>
    <mergeCell ref="H3:I3"/>
    <mergeCell ref="A5:A9"/>
    <mergeCell ref="D11:E11"/>
    <mergeCell ref="F11:G11"/>
    <mergeCell ref="H11:I11"/>
    <mergeCell ref="B7:B8"/>
    <mergeCell ref="D51:E51"/>
    <mergeCell ref="F51:G51"/>
    <mergeCell ref="H51:I51"/>
    <mergeCell ref="B56:B57"/>
    <mergeCell ref="C64:C65"/>
  </mergeCells>
  <hyperlinks>
    <hyperlink ref="A1" location="Índice!A1" display="ÍNDICE"/>
  </hyperlinks>
  <printOptions horizontalCentered="1"/>
  <pageMargins left="0.23622047244094491" right="0.23622047244094491" top="0.74803149606299213" bottom="0.74803149606299213" header="0.31496062992125984" footer="0.31496062992125984"/>
  <pageSetup paperSize="9" scale="6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9B2190"/>
  </sheetPr>
  <dimension ref="A1:CA23"/>
  <sheetViews>
    <sheetView showGridLines="0" zoomScaleNormal="100" workbookViewId="0">
      <selection activeCell="B2" sqref="B2"/>
    </sheetView>
  </sheetViews>
  <sheetFormatPr baseColWidth="10" defaultColWidth="11.42578125" defaultRowHeight="15" x14ac:dyDescent="0.25"/>
  <cols>
    <col min="1" max="1" width="7.140625" style="1406" customWidth="1"/>
    <col min="2" max="4" width="5" style="1406" bestFit="1" customWidth="1"/>
    <col min="5" max="8" width="5" style="1405" bestFit="1" customWidth="1"/>
    <col min="9" max="9" width="5.140625" style="1405" bestFit="1" customWidth="1"/>
    <col min="10" max="10" width="6.85546875" style="1405" customWidth="1"/>
    <col min="11" max="12" width="5" style="1405" bestFit="1" customWidth="1"/>
    <col min="13" max="13" width="5" style="1405" customWidth="1"/>
    <col min="14" max="15" width="11.42578125" style="1405"/>
    <col min="16" max="16" width="26.42578125" style="1405" bestFit="1" customWidth="1"/>
    <col min="17" max="17" width="4.140625" style="1405" customWidth="1"/>
    <col min="18" max="18" width="3.140625" style="1405" customWidth="1"/>
    <col min="19" max="19" width="5.28515625" style="1405" customWidth="1"/>
    <col min="20" max="20" width="4.140625" style="1405" customWidth="1"/>
    <col min="21" max="21" width="3.140625" style="1405" customWidth="1"/>
    <col min="22" max="22" width="5.28515625" style="1405" customWidth="1"/>
    <col min="23" max="23" width="4.140625" style="1405" customWidth="1"/>
    <col min="24" max="24" width="3.140625" style="1405" customWidth="1"/>
    <col min="25" max="25" width="5.28515625" style="1405" customWidth="1"/>
    <col min="26" max="26" width="4.140625" style="1405" customWidth="1"/>
    <col min="27" max="27" width="3.140625" style="1405" customWidth="1"/>
    <col min="28" max="28" width="5.28515625" style="1405" customWidth="1"/>
    <col min="29" max="29" width="4.140625" style="1405" customWidth="1"/>
    <col min="30" max="30" width="3.140625" style="1405" customWidth="1"/>
    <col min="31" max="31" width="5.28515625" style="1405" customWidth="1"/>
    <col min="32" max="32" width="4.140625" style="1405" customWidth="1"/>
    <col min="33" max="33" width="3.140625" style="1405" customWidth="1"/>
    <col min="34" max="34" width="5.28515625" style="1405" customWidth="1"/>
    <col min="35" max="35" width="4.140625" style="1405" customWidth="1"/>
    <col min="36" max="36" width="3.140625" style="1405" customWidth="1"/>
    <col min="37" max="37" width="5.28515625" style="1405" customWidth="1"/>
    <col min="38" max="38" width="4.28515625" style="1405" customWidth="1"/>
    <col min="39" max="39" width="3.140625" style="1405" customWidth="1"/>
    <col min="40" max="40" width="5.28515625" style="1405" customWidth="1"/>
    <col min="41" max="41" width="4.140625" style="1405" customWidth="1"/>
    <col min="42" max="42" width="3.140625" style="1405" customWidth="1"/>
    <col min="43" max="43" width="5.28515625" style="1405" customWidth="1"/>
    <col min="44" max="49" width="5.42578125" style="1405" customWidth="1"/>
    <col min="50" max="51" width="11.42578125" style="1405"/>
    <col min="52" max="52" width="29.42578125" style="1405" bestFit="1" customWidth="1"/>
    <col min="53" max="53" width="7.140625" style="1405" bestFit="1" customWidth="1"/>
    <col min="54" max="61" width="5.42578125" style="1405" bestFit="1" customWidth="1"/>
    <col min="62" max="63" width="5.42578125" style="1405" customWidth="1"/>
    <col min="64" max="77" width="11.42578125" style="1405"/>
    <col min="78" max="78" width="5.5703125" style="1405" customWidth="1"/>
    <col min="79" max="79" width="44.28515625" style="1405" customWidth="1"/>
    <col min="80" max="16384" width="11.42578125" style="1405"/>
  </cols>
  <sheetData>
    <row r="1" spans="1:79" s="157" customFormat="1" ht="12.75" x14ac:dyDescent="0.2">
      <c r="A1" s="1297" t="s">
        <v>1177</v>
      </c>
    </row>
    <row r="2" spans="1:79" ht="21" x14ac:dyDescent="0.25">
      <c r="A2" s="389" t="s">
        <v>6066</v>
      </c>
      <c r="B2" s="1404"/>
      <c r="C2" s="1404"/>
      <c r="D2" s="1404"/>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Y2" s="112" t="s">
        <v>700</v>
      </c>
    </row>
    <row r="3" spans="1:79" x14ac:dyDescent="0.25">
      <c r="O3" s="1407"/>
      <c r="P3" s="1407"/>
      <c r="Q3" s="2967">
        <v>2011</v>
      </c>
      <c r="R3" s="2968"/>
      <c r="S3" s="2969"/>
      <c r="T3" s="2967">
        <v>2012</v>
      </c>
      <c r="U3" s="2968"/>
      <c r="V3" s="2969"/>
      <c r="W3" s="2967">
        <v>2013</v>
      </c>
      <c r="X3" s="2968"/>
      <c r="Y3" s="2969"/>
      <c r="Z3" s="2967">
        <v>2014</v>
      </c>
      <c r="AA3" s="2968"/>
      <c r="AB3" s="2969"/>
      <c r="AC3" s="2967">
        <v>2015</v>
      </c>
      <c r="AD3" s="2968"/>
      <c r="AE3" s="2969"/>
      <c r="AF3" s="2967">
        <v>2016</v>
      </c>
      <c r="AG3" s="2968"/>
      <c r="AH3" s="2969"/>
      <c r="AI3" s="2967">
        <v>2017</v>
      </c>
      <c r="AJ3" s="2968"/>
      <c r="AK3" s="2969"/>
      <c r="AL3" s="2967">
        <v>2018</v>
      </c>
      <c r="AM3" s="2968"/>
      <c r="AN3" s="2969"/>
      <c r="AO3" s="2967">
        <v>2019</v>
      </c>
      <c r="AP3" s="2968"/>
      <c r="AQ3" s="2969"/>
      <c r="AR3" s="2963">
        <v>2020</v>
      </c>
      <c r="AS3" s="2963"/>
      <c r="AT3" s="2963"/>
      <c r="AU3" s="2963">
        <v>2021</v>
      </c>
      <c r="AV3" s="2963"/>
      <c r="AW3" s="2963"/>
      <c r="AY3" s="1407"/>
      <c r="AZ3" s="1407"/>
      <c r="BA3" s="1232">
        <f>Q3</f>
        <v>2011</v>
      </c>
      <c r="BB3" s="1232">
        <f>T3</f>
        <v>2012</v>
      </c>
      <c r="BC3" s="1232">
        <f>W3</f>
        <v>2013</v>
      </c>
      <c r="BD3" s="1232">
        <f>Z3</f>
        <v>2014</v>
      </c>
      <c r="BE3" s="1232">
        <f>AC3</f>
        <v>2015</v>
      </c>
      <c r="BF3" s="1232">
        <v>2016</v>
      </c>
      <c r="BG3" s="1232">
        <v>2017</v>
      </c>
      <c r="BH3" s="1232">
        <v>2018</v>
      </c>
      <c r="BI3" s="1232">
        <v>2019</v>
      </c>
      <c r="BJ3" s="1232">
        <v>2020</v>
      </c>
      <c r="BK3" s="1840">
        <v>2021</v>
      </c>
    </row>
    <row r="4" spans="1:79" ht="30" x14ac:dyDescent="0.25">
      <c r="A4" s="633" t="s">
        <v>290</v>
      </c>
      <c r="B4" s="633">
        <v>2010</v>
      </c>
      <c r="C4" s="633">
        <v>2011</v>
      </c>
      <c r="D4" s="633">
        <v>2012</v>
      </c>
      <c r="E4" s="633">
        <v>2013</v>
      </c>
      <c r="F4" s="633">
        <v>2014</v>
      </c>
      <c r="G4" s="633">
        <v>2015</v>
      </c>
      <c r="H4" s="633">
        <v>2016</v>
      </c>
      <c r="I4" s="633">
        <v>2017</v>
      </c>
      <c r="J4" s="633">
        <v>2018</v>
      </c>
      <c r="K4" s="633">
        <v>2019</v>
      </c>
      <c r="L4" s="633">
        <v>2020</v>
      </c>
      <c r="M4" s="1830">
        <v>2021</v>
      </c>
      <c r="O4" s="633" t="s">
        <v>36</v>
      </c>
      <c r="P4" s="633" t="s">
        <v>620</v>
      </c>
      <c r="Q4" s="633" t="s">
        <v>696</v>
      </c>
      <c r="R4" s="633" t="s">
        <v>697</v>
      </c>
      <c r="S4" s="633" t="s">
        <v>8</v>
      </c>
      <c r="T4" s="633" t="s">
        <v>696</v>
      </c>
      <c r="U4" s="633" t="s">
        <v>697</v>
      </c>
      <c r="V4" s="633" t="s">
        <v>8</v>
      </c>
      <c r="W4" s="633" t="s">
        <v>696</v>
      </c>
      <c r="X4" s="633" t="s">
        <v>697</v>
      </c>
      <c r="Y4" s="633" t="s">
        <v>8</v>
      </c>
      <c r="Z4" s="633" t="s">
        <v>696</v>
      </c>
      <c r="AA4" s="633" t="s">
        <v>697</v>
      </c>
      <c r="AB4" s="633" t="s">
        <v>8</v>
      </c>
      <c r="AC4" s="633" t="s">
        <v>696</v>
      </c>
      <c r="AD4" s="633" t="s">
        <v>697</v>
      </c>
      <c r="AE4" s="633" t="s">
        <v>8</v>
      </c>
      <c r="AF4" s="633" t="s">
        <v>696</v>
      </c>
      <c r="AG4" s="633" t="s">
        <v>697</v>
      </c>
      <c r="AH4" s="633" t="s">
        <v>8</v>
      </c>
      <c r="AI4" s="633" t="s">
        <v>696</v>
      </c>
      <c r="AJ4" s="633" t="s">
        <v>697</v>
      </c>
      <c r="AK4" s="633" t="s">
        <v>8</v>
      </c>
      <c r="AL4" s="633" t="s">
        <v>696</v>
      </c>
      <c r="AM4" s="633" t="s">
        <v>697</v>
      </c>
      <c r="AN4" s="633" t="s">
        <v>8</v>
      </c>
      <c r="AO4" s="633" t="s">
        <v>696</v>
      </c>
      <c r="AP4" s="633" t="s">
        <v>697</v>
      </c>
      <c r="AQ4" s="633" t="s">
        <v>8</v>
      </c>
      <c r="AR4" s="633" t="s">
        <v>696</v>
      </c>
      <c r="AS4" s="633" t="s">
        <v>697</v>
      </c>
      <c r="AT4" s="633" t="s">
        <v>8</v>
      </c>
      <c r="AU4" s="633" t="s">
        <v>696</v>
      </c>
      <c r="AV4" s="633" t="s">
        <v>697</v>
      </c>
      <c r="AW4" s="633" t="s">
        <v>8</v>
      </c>
      <c r="AY4" s="633" t="s">
        <v>36</v>
      </c>
      <c r="AZ4" s="633" t="s">
        <v>620</v>
      </c>
      <c r="BA4" s="633" t="s">
        <v>8</v>
      </c>
      <c r="BB4" s="633" t="s">
        <v>8</v>
      </c>
      <c r="BC4" s="633" t="s">
        <v>8</v>
      </c>
      <c r="BD4" s="633" t="s">
        <v>8</v>
      </c>
      <c r="BE4" s="633" t="s">
        <v>8</v>
      </c>
      <c r="BF4" s="633" t="s">
        <v>8</v>
      </c>
      <c r="BG4" s="633" t="s">
        <v>8</v>
      </c>
      <c r="BH4" s="633" t="s">
        <v>8</v>
      </c>
      <c r="BI4" s="633" t="s">
        <v>8</v>
      </c>
      <c r="BJ4" s="633" t="s">
        <v>8</v>
      </c>
      <c r="BK4" s="1830" t="s">
        <v>8</v>
      </c>
    </row>
    <row r="5" spans="1:79" x14ac:dyDescent="0.25">
      <c r="A5" s="634" t="s">
        <v>1205</v>
      </c>
      <c r="B5" s="1408">
        <v>5</v>
      </c>
      <c r="C5" s="1408">
        <v>8</v>
      </c>
      <c r="D5" s="1408">
        <v>16</v>
      </c>
      <c r="E5" s="1408">
        <v>19</v>
      </c>
      <c r="F5" s="1408">
        <v>19</v>
      </c>
      <c r="G5" s="1408">
        <v>19</v>
      </c>
      <c r="H5" s="1408">
        <v>23</v>
      </c>
      <c r="I5" s="1409">
        <v>23</v>
      </c>
      <c r="J5" s="1409">
        <v>27</v>
      </c>
      <c r="K5" s="1409">
        <v>27</v>
      </c>
      <c r="L5" s="1834">
        <f>AT9</f>
        <v>27</v>
      </c>
      <c r="M5" s="1833">
        <f>AW9</f>
        <v>29</v>
      </c>
      <c r="O5" s="2970" t="s">
        <v>1205</v>
      </c>
      <c r="P5" s="1410" t="s">
        <v>149</v>
      </c>
      <c r="Q5" s="1411">
        <v>1</v>
      </c>
      <c r="R5" s="1411"/>
      <c r="S5" s="1412">
        <f t="shared" ref="S5:S19" si="0">SUM(Q5:R5)</f>
        <v>1</v>
      </c>
      <c r="T5" s="1411">
        <v>3</v>
      </c>
      <c r="U5" s="1411"/>
      <c r="V5" s="1412">
        <f t="shared" ref="V5:V19" si="1">SUM(T5:U5)</f>
        <v>3</v>
      </c>
      <c r="W5" s="1411">
        <v>3</v>
      </c>
      <c r="X5" s="1411"/>
      <c r="Y5" s="1412">
        <f t="shared" ref="Y5:Y19" si="2">SUM(W5:X5)</f>
        <v>3</v>
      </c>
      <c r="Z5" s="1411">
        <v>3</v>
      </c>
      <c r="AA5" s="1411"/>
      <c r="AB5" s="1412">
        <f t="shared" ref="AB5:AB19" si="3">SUM(Z5:AA5)</f>
        <v>3</v>
      </c>
      <c r="AC5" s="1411">
        <v>3</v>
      </c>
      <c r="AD5" s="1411"/>
      <c r="AE5" s="1412">
        <f t="shared" ref="AE5:AE19" si="4">SUM(AC5:AD5)</f>
        <v>3</v>
      </c>
      <c r="AF5" s="1411">
        <v>3</v>
      </c>
      <c r="AG5" s="1411">
        <v>3</v>
      </c>
      <c r="AH5" s="1412">
        <f t="shared" ref="AH5:AH19" si="5">SUM(AF5:AG5)</f>
        <v>6</v>
      </c>
      <c r="AI5" s="1411">
        <v>3</v>
      </c>
      <c r="AJ5" s="1411">
        <v>3</v>
      </c>
      <c r="AK5" s="1412">
        <f t="shared" ref="AK5:AK19" si="6">SUM(AI5:AJ5)</f>
        <v>6</v>
      </c>
      <c r="AL5" s="1413">
        <v>5</v>
      </c>
      <c r="AM5" s="1413">
        <v>2</v>
      </c>
      <c r="AN5" s="1412">
        <f>SUM(AL5:AM5)</f>
        <v>7</v>
      </c>
      <c r="AO5" s="1413">
        <v>5</v>
      </c>
      <c r="AP5" s="1413">
        <v>2</v>
      </c>
      <c r="AQ5" s="1412">
        <f>SUM(AO5:AP5)</f>
        <v>7</v>
      </c>
      <c r="AR5" s="1835">
        <v>5</v>
      </c>
      <c r="AS5" s="1835">
        <v>2</v>
      </c>
      <c r="AT5" s="1836">
        <f>SUM(AR5:AS5)</f>
        <v>7</v>
      </c>
      <c r="AU5" s="1837">
        <v>5</v>
      </c>
      <c r="AV5" s="1837">
        <v>3</v>
      </c>
      <c r="AW5" s="1837">
        <f>SUM(AU5:AV5)</f>
        <v>8</v>
      </c>
      <c r="AY5" s="2970" t="s">
        <v>1205</v>
      </c>
      <c r="AZ5" s="1410" t="s">
        <v>149</v>
      </c>
      <c r="BA5" s="1412">
        <f>S5</f>
        <v>1</v>
      </c>
      <c r="BB5" s="1412">
        <f>V5-S5</f>
        <v>2</v>
      </c>
      <c r="BC5" s="1412">
        <f>Y5-V5</f>
        <v>0</v>
      </c>
      <c r="BD5" s="1412">
        <f>AB5-Y5</f>
        <v>0</v>
      </c>
      <c r="BE5" s="1412">
        <f>AE5-AB5</f>
        <v>0</v>
      </c>
      <c r="BF5" s="1412">
        <f>AH5-AE5</f>
        <v>3</v>
      </c>
      <c r="BG5" s="1412">
        <f>AK5-AH5</f>
        <v>0</v>
      </c>
      <c r="BH5" s="1412">
        <f>AN5-AK5</f>
        <v>1</v>
      </c>
      <c r="BI5" s="1412">
        <f>AQ5-AN5</f>
        <v>0</v>
      </c>
      <c r="BJ5" s="733">
        <f>AT5-AQ5</f>
        <v>0</v>
      </c>
      <c r="BK5" s="1837">
        <f>AW5-AT5</f>
        <v>1</v>
      </c>
      <c r="BY5" s="1414" t="s">
        <v>36</v>
      </c>
      <c r="BZ5" s="2974" t="s">
        <v>620</v>
      </c>
      <c r="CA5" s="2974"/>
    </row>
    <row r="6" spans="1:79" x14ac:dyDescent="0.25">
      <c r="A6" s="634" t="s">
        <v>1206</v>
      </c>
      <c r="B6" s="1408">
        <v>7</v>
      </c>
      <c r="C6" s="1408">
        <v>10</v>
      </c>
      <c r="D6" s="1408">
        <v>18</v>
      </c>
      <c r="E6" s="1408">
        <v>21</v>
      </c>
      <c r="F6" s="1408">
        <v>21</v>
      </c>
      <c r="G6" s="1408">
        <v>20</v>
      </c>
      <c r="H6" s="1408">
        <v>22</v>
      </c>
      <c r="I6" s="1409">
        <v>22</v>
      </c>
      <c r="J6" s="1409">
        <v>22</v>
      </c>
      <c r="K6" s="1409">
        <v>27</v>
      </c>
      <c r="L6" s="1834">
        <f>AT14</f>
        <v>27</v>
      </c>
      <c r="M6" s="1833">
        <f>AW14</f>
        <v>28</v>
      </c>
      <c r="O6" s="2970"/>
      <c r="P6" s="1410" t="s">
        <v>134</v>
      </c>
      <c r="Q6" s="1411">
        <v>2</v>
      </c>
      <c r="R6" s="1411">
        <v>2</v>
      </c>
      <c r="S6" s="1412">
        <f t="shared" si="0"/>
        <v>4</v>
      </c>
      <c r="T6" s="1411">
        <v>4</v>
      </c>
      <c r="U6" s="1411">
        <v>4</v>
      </c>
      <c r="V6" s="1412">
        <f t="shared" si="1"/>
        <v>8</v>
      </c>
      <c r="W6" s="1411">
        <v>5</v>
      </c>
      <c r="X6" s="1411">
        <v>4</v>
      </c>
      <c r="Y6" s="1412">
        <f t="shared" si="2"/>
        <v>9</v>
      </c>
      <c r="Z6" s="1411">
        <v>5</v>
      </c>
      <c r="AA6" s="1411">
        <v>4</v>
      </c>
      <c r="AB6" s="1412">
        <f t="shared" si="3"/>
        <v>9</v>
      </c>
      <c r="AC6" s="1411">
        <v>5</v>
      </c>
      <c r="AD6" s="1411">
        <v>4</v>
      </c>
      <c r="AE6" s="1412">
        <f t="shared" si="4"/>
        <v>9</v>
      </c>
      <c r="AF6" s="1411">
        <v>6</v>
      </c>
      <c r="AG6" s="1411">
        <v>5</v>
      </c>
      <c r="AH6" s="1412">
        <f t="shared" si="5"/>
        <v>11</v>
      </c>
      <c r="AI6" s="1411">
        <v>6</v>
      </c>
      <c r="AJ6" s="1411">
        <v>5</v>
      </c>
      <c r="AK6" s="1412">
        <f t="shared" si="6"/>
        <v>11</v>
      </c>
      <c r="AL6" s="1413">
        <v>7</v>
      </c>
      <c r="AM6" s="1413">
        <v>5</v>
      </c>
      <c r="AN6" s="1412">
        <f t="shared" ref="AN6:AN19" si="7">SUM(AL6:AM6)</f>
        <v>12</v>
      </c>
      <c r="AO6" s="1413">
        <v>7</v>
      </c>
      <c r="AP6" s="1413">
        <v>5</v>
      </c>
      <c r="AQ6" s="1412">
        <f t="shared" ref="AQ6:AQ8" si="8">SUM(AO6:AP6)</f>
        <v>12</v>
      </c>
      <c r="AR6" s="1835">
        <v>7</v>
      </c>
      <c r="AS6" s="1835">
        <v>5</v>
      </c>
      <c r="AT6" s="1836">
        <f t="shared" ref="AT6:AT8" si="9">SUM(AR6:AS6)</f>
        <v>12</v>
      </c>
      <c r="AU6" s="1837">
        <v>7</v>
      </c>
      <c r="AV6" s="1837">
        <v>6</v>
      </c>
      <c r="AW6" s="1837">
        <f>SUM(AU6:AV6)</f>
        <v>13</v>
      </c>
      <c r="AY6" s="2970"/>
      <c r="AZ6" s="1410" t="s">
        <v>134</v>
      </c>
      <c r="BA6" s="1412">
        <f>S6</f>
        <v>4</v>
      </c>
      <c r="BB6" s="1412">
        <f>V6-S6</f>
        <v>4</v>
      </c>
      <c r="BC6" s="1412">
        <f>Y6-V6</f>
        <v>1</v>
      </c>
      <c r="BD6" s="1412">
        <f>AB6-Y6</f>
        <v>0</v>
      </c>
      <c r="BE6" s="1412">
        <f>AE6-AB6</f>
        <v>0</v>
      </c>
      <c r="BF6" s="1412">
        <f>AH6-AE6</f>
        <v>2</v>
      </c>
      <c r="BG6" s="1412">
        <f>AK6-AH6</f>
        <v>0</v>
      </c>
      <c r="BH6" s="1412">
        <f>AN6-AK6</f>
        <v>1</v>
      </c>
      <c r="BI6" s="1412">
        <f>AQ6-AN6</f>
        <v>0</v>
      </c>
      <c r="BJ6" s="733">
        <f>AT6-AQ6</f>
        <v>0</v>
      </c>
      <c r="BK6" s="1837">
        <f t="shared" ref="BK6:BK8" si="10">AW6-AT6</f>
        <v>1</v>
      </c>
      <c r="BY6" s="2971" t="s">
        <v>1205</v>
      </c>
      <c r="BZ6" s="2577" t="s">
        <v>2955</v>
      </c>
      <c r="CA6" s="1414" t="s">
        <v>122</v>
      </c>
    </row>
    <row r="7" spans="1:79" x14ac:dyDescent="0.25">
      <c r="A7" s="634" t="s">
        <v>1207</v>
      </c>
      <c r="B7" s="1408">
        <v>5</v>
      </c>
      <c r="C7" s="1408">
        <v>8</v>
      </c>
      <c r="D7" s="1408">
        <v>16</v>
      </c>
      <c r="E7" s="1408">
        <v>25</v>
      </c>
      <c r="F7" s="1408">
        <v>25</v>
      </c>
      <c r="G7" s="1408">
        <v>25</v>
      </c>
      <c r="H7" s="1408">
        <v>29</v>
      </c>
      <c r="I7" s="1409">
        <v>33</v>
      </c>
      <c r="J7" s="1409">
        <v>33</v>
      </c>
      <c r="K7" s="1409">
        <v>36</v>
      </c>
      <c r="L7" s="1834">
        <v>37</v>
      </c>
      <c r="M7" s="1833">
        <f>AW19</f>
        <v>37</v>
      </c>
      <c r="O7" s="2970"/>
      <c r="P7" s="1410" t="s">
        <v>694</v>
      </c>
      <c r="Q7" s="1411"/>
      <c r="R7" s="1411">
        <v>1</v>
      </c>
      <c r="S7" s="1412">
        <f t="shared" si="0"/>
        <v>1</v>
      </c>
      <c r="T7" s="1411">
        <v>1</v>
      </c>
      <c r="U7" s="1411">
        <v>2</v>
      </c>
      <c r="V7" s="1412">
        <f t="shared" si="1"/>
        <v>3</v>
      </c>
      <c r="W7" s="1411">
        <v>1</v>
      </c>
      <c r="X7" s="1411">
        <v>2</v>
      </c>
      <c r="Y7" s="1412">
        <f t="shared" si="2"/>
        <v>3</v>
      </c>
      <c r="Z7" s="1411">
        <v>1</v>
      </c>
      <c r="AA7" s="1411">
        <v>2</v>
      </c>
      <c r="AB7" s="1412">
        <f t="shared" si="3"/>
        <v>3</v>
      </c>
      <c r="AC7" s="1411">
        <v>1</v>
      </c>
      <c r="AD7" s="1411">
        <v>2</v>
      </c>
      <c r="AE7" s="1412">
        <f t="shared" si="4"/>
        <v>3</v>
      </c>
      <c r="AF7" s="1411">
        <v>4</v>
      </c>
      <c r="AG7" s="1411">
        <v>2</v>
      </c>
      <c r="AH7" s="1412">
        <f t="shared" si="5"/>
        <v>6</v>
      </c>
      <c r="AI7" s="1411">
        <v>4</v>
      </c>
      <c r="AJ7" s="1411">
        <v>2</v>
      </c>
      <c r="AK7" s="1412">
        <f t="shared" si="6"/>
        <v>6</v>
      </c>
      <c r="AL7" s="1413">
        <v>6</v>
      </c>
      <c r="AM7" s="1413">
        <v>2</v>
      </c>
      <c r="AN7" s="1412">
        <f t="shared" si="7"/>
        <v>8</v>
      </c>
      <c r="AO7" s="1413">
        <v>6</v>
      </c>
      <c r="AP7" s="1413">
        <v>2</v>
      </c>
      <c r="AQ7" s="1412">
        <f t="shared" si="8"/>
        <v>8</v>
      </c>
      <c r="AR7" s="1835">
        <v>5</v>
      </c>
      <c r="AS7" s="1835">
        <v>3</v>
      </c>
      <c r="AT7" s="1836">
        <f t="shared" si="9"/>
        <v>8</v>
      </c>
      <c r="AU7" s="1837">
        <v>5</v>
      </c>
      <c r="AV7" s="1837">
        <v>3</v>
      </c>
      <c r="AW7" s="1837">
        <f>SUM(AU7:AV7)</f>
        <v>8</v>
      </c>
      <c r="AY7" s="2970"/>
      <c r="AZ7" s="1410" t="s">
        <v>694</v>
      </c>
      <c r="BA7" s="1412">
        <f>S7</f>
        <v>1</v>
      </c>
      <c r="BB7" s="1412">
        <f>V7-S7</f>
        <v>2</v>
      </c>
      <c r="BC7" s="1412">
        <f>Y7-V7</f>
        <v>0</v>
      </c>
      <c r="BD7" s="1412">
        <f>AB7-Y7</f>
        <v>0</v>
      </c>
      <c r="BE7" s="1412">
        <f>AE7-AB7</f>
        <v>0</v>
      </c>
      <c r="BF7" s="1412">
        <f>AH7-AE7</f>
        <v>3</v>
      </c>
      <c r="BG7" s="1412">
        <f>AK7-AH7</f>
        <v>0</v>
      </c>
      <c r="BH7" s="1412">
        <f>AN7-AK7</f>
        <v>2</v>
      </c>
      <c r="BI7" s="1412">
        <f>AQ7-AN7</f>
        <v>0</v>
      </c>
      <c r="BJ7" s="733">
        <f>AT7-AQ7</f>
        <v>0</v>
      </c>
      <c r="BK7" s="1837">
        <f t="shared" si="10"/>
        <v>0</v>
      </c>
      <c r="BY7" s="2972"/>
      <c r="BZ7" s="2577" t="s">
        <v>1072</v>
      </c>
      <c r="CA7" s="1414" t="s">
        <v>134</v>
      </c>
    </row>
    <row r="8" spans="1:79" x14ac:dyDescent="0.25">
      <c r="A8" s="635" t="s">
        <v>8</v>
      </c>
      <c r="B8" s="636">
        <f t="shared" ref="B8:G8" si="11">SUM(B5:B7)</f>
        <v>17</v>
      </c>
      <c r="C8" s="636">
        <f t="shared" si="11"/>
        <v>26</v>
      </c>
      <c r="D8" s="636">
        <f t="shared" si="11"/>
        <v>50</v>
      </c>
      <c r="E8" s="636">
        <f t="shared" si="11"/>
        <v>65</v>
      </c>
      <c r="F8" s="636">
        <f t="shared" si="11"/>
        <v>65</v>
      </c>
      <c r="G8" s="636">
        <f t="shared" si="11"/>
        <v>64</v>
      </c>
      <c r="H8" s="636">
        <f t="shared" ref="H8:M8" si="12">SUM(H5:H7)</f>
        <v>74</v>
      </c>
      <c r="I8" s="636">
        <f t="shared" si="12"/>
        <v>78</v>
      </c>
      <c r="J8" s="636">
        <f t="shared" si="12"/>
        <v>82</v>
      </c>
      <c r="K8" s="636">
        <f t="shared" si="12"/>
        <v>90</v>
      </c>
      <c r="L8" s="636">
        <f t="shared" si="12"/>
        <v>91</v>
      </c>
      <c r="M8" s="636">
        <f t="shared" si="12"/>
        <v>94</v>
      </c>
      <c r="O8" s="2970"/>
      <c r="P8" s="1410" t="s">
        <v>695</v>
      </c>
      <c r="Q8" s="1411"/>
      <c r="R8" s="1411">
        <v>2</v>
      </c>
      <c r="S8" s="1412">
        <f t="shared" si="0"/>
        <v>2</v>
      </c>
      <c r="T8" s="1411"/>
      <c r="U8" s="1411">
        <v>2</v>
      </c>
      <c r="V8" s="1412">
        <f t="shared" si="1"/>
        <v>2</v>
      </c>
      <c r="W8" s="1411"/>
      <c r="X8" s="1411">
        <v>4</v>
      </c>
      <c r="Y8" s="1412">
        <f t="shared" si="2"/>
        <v>4</v>
      </c>
      <c r="Z8" s="1411"/>
      <c r="AA8" s="1411">
        <v>4</v>
      </c>
      <c r="AB8" s="1412">
        <f t="shared" si="3"/>
        <v>4</v>
      </c>
      <c r="AC8" s="1411"/>
      <c r="AD8" s="1411">
        <v>4</v>
      </c>
      <c r="AE8" s="1412">
        <f t="shared" si="4"/>
        <v>4</v>
      </c>
      <c r="AF8" s="1411"/>
      <c r="AG8" s="1411"/>
      <c r="AH8" s="1412">
        <f>SUM(AF8:AG8)</f>
        <v>0</v>
      </c>
      <c r="AI8" s="1411"/>
      <c r="AJ8" s="1411"/>
      <c r="AK8" s="1412">
        <f t="shared" si="6"/>
        <v>0</v>
      </c>
      <c r="AL8" s="1413">
        <v>0</v>
      </c>
      <c r="AM8" s="1413">
        <v>0</v>
      </c>
      <c r="AN8" s="1412">
        <f t="shared" si="7"/>
        <v>0</v>
      </c>
      <c r="AO8" s="1413">
        <v>0</v>
      </c>
      <c r="AP8" s="1413">
        <v>0</v>
      </c>
      <c r="AQ8" s="1412">
        <f t="shared" si="8"/>
        <v>0</v>
      </c>
      <c r="AR8" s="1835">
        <v>0</v>
      </c>
      <c r="AS8" s="1835">
        <v>0</v>
      </c>
      <c r="AT8" s="1836">
        <f t="shared" si="9"/>
        <v>0</v>
      </c>
      <c r="AU8" s="1837">
        <v>0</v>
      </c>
      <c r="AV8" s="1837">
        <v>0</v>
      </c>
      <c r="AW8" s="1837">
        <v>0</v>
      </c>
      <c r="AY8" s="2970"/>
      <c r="AZ8" s="1410" t="s">
        <v>695</v>
      </c>
      <c r="BA8" s="1412">
        <f>S8</f>
        <v>2</v>
      </c>
      <c r="BB8" s="1412">
        <f>V8-S8</f>
        <v>0</v>
      </c>
      <c r="BC8" s="1412">
        <f>Y8-V8</f>
        <v>2</v>
      </c>
      <c r="BD8" s="1412">
        <f>AB8-Y8</f>
        <v>0</v>
      </c>
      <c r="BE8" s="1412">
        <f>AE8-AB8</f>
        <v>0</v>
      </c>
      <c r="BF8" s="1412">
        <v>0</v>
      </c>
      <c r="BG8" s="1412">
        <f>AK8-AH8</f>
        <v>0</v>
      </c>
      <c r="BH8" s="1412">
        <f>AN8-AK8</f>
        <v>0</v>
      </c>
      <c r="BI8" s="1412">
        <f>AQ8-AN8</f>
        <v>0</v>
      </c>
      <c r="BJ8" s="733">
        <f>AT8-AQ8</f>
        <v>0</v>
      </c>
      <c r="BK8" s="1837">
        <f t="shared" si="10"/>
        <v>0</v>
      </c>
      <c r="BY8" s="2973"/>
      <c r="BZ8" s="2577" t="s">
        <v>2956</v>
      </c>
      <c r="CA8" s="1414" t="s">
        <v>193</v>
      </c>
    </row>
    <row r="9" spans="1:79" x14ac:dyDescent="0.25">
      <c r="A9" s="1042" t="s">
        <v>3154</v>
      </c>
      <c r="O9" s="2970"/>
      <c r="P9" s="637" t="s">
        <v>8</v>
      </c>
      <c r="Q9" s="1412">
        <f>SUM(Q5:Q8)</f>
        <v>3</v>
      </c>
      <c r="R9" s="1412">
        <f>SUM(R5:R8)</f>
        <v>5</v>
      </c>
      <c r="S9" s="1412">
        <f t="shared" si="0"/>
        <v>8</v>
      </c>
      <c r="T9" s="1412">
        <f>SUM(T5:T8)</f>
        <v>8</v>
      </c>
      <c r="U9" s="1412">
        <f>SUM(U5:U8)</f>
        <v>8</v>
      </c>
      <c r="V9" s="1412">
        <f t="shared" si="1"/>
        <v>16</v>
      </c>
      <c r="W9" s="1412">
        <f>SUM(W5:W8)</f>
        <v>9</v>
      </c>
      <c r="X9" s="1412">
        <f>SUM(X5:X8)</f>
        <v>10</v>
      </c>
      <c r="Y9" s="1412">
        <f>SUM(W9:X9)</f>
        <v>19</v>
      </c>
      <c r="Z9" s="1412">
        <f>SUM(Z5:Z8)</f>
        <v>9</v>
      </c>
      <c r="AA9" s="1412">
        <f>SUM(AA5:AA8)</f>
        <v>10</v>
      </c>
      <c r="AB9" s="1412">
        <f t="shared" si="3"/>
        <v>19</v>
      </c>
      <c r="AC9" s="1412">
        <f>SUM(AC5:AC8)</f>
        <v>9</v>
      </c>
      <c r="AD9" s="1412">
        <f>SUM(AD5:AD8)</f>
        <v>10</v>
      </c>
      <c r="AE9" s="1412">
        <f t="shared" ref="AE9:AE14" si="13">SUM(AC9:AD9)</f>
        <v>19</v>
      </c>
      <c r="AF9" s="1412">
        <f>SUM(AF5:AF8)</f>
        <v>13</v>
      </c>
      <c r="AG9" s="1412">
        <f>SUM(AG5:AG8)</f>
        <v>10</v>
      </c>
      <c r="AH9" s="1412">
        <f>SUM(AF9:AG9)</f>
        <v>23</v>
      </c>
      <c r="AI9" s="1412">
        <f>SUM(AI5:AI8)</f>
        <v>13</v>
      </c>
      <c r="AJ9" s="1412">
        <f>SUM(AJ5:AJ8)</f>
        <v>10</v>
      </c>
      <c r="AK9" s="1412">
        <f>SUM(AI9:AJ9)</f>
        <v>23</v>
      </c>
      <c r="AL9" s="1412">
        <f>SUM(AL5:AL8)</f>
        <v>18</v>
      </c>
      <c r="AM9" s="1412">
        <f>SUM(AM5:AM8)</f>
        <v>9</v>
      </c>
      <c r="AN9" s="1412">
        <f>SUM(AL9:AM9)</f>
        <v>27</v>
      </c>
      <c r="AO9" s="1412">
        <f>SUM(AO5:AO8)</f>
        <v>18</v>
      </c>
      <c r="AP9" s="1412">
        <f>SUM(AP5:AP8)</f>
        <v>9</v>
      </c>
      <c r="AQ9" s="1412">
        <f>SUM(AO9:AP9)</f>
        <v>27</v>
      </c>
      <c r="AR9" s="1836">
        <f>SUM(AR5:AR8)</f>
        <v>17</v>
      </c>
      <c r="AS9" s="1836">
        <f t="shared" ref="AS9" si="14">SUM(AS5:AS8)</f>
        <v>10</v>
      </c>
      <c r="AT9" s="1836">
        <f>SUM(AT5:AT8)</f>
        <v>27</v>
      </c>
      <c r="AU9" s="1839">
        <f>SUM(AU5:AU8)</f>
        <v>17</v>
      </c>
      <c r="AV9" s="1839">
        <f t="shared" ref="AV9:AW9" si="15">SUM(AV5:AV8)</f>
        <v>12</v>
      </c>
      <c r="AW9" s="1839">
        <f t="shared" si="15"/>
        <v>29</v>
      </c>
      <c r="AY9" s="2970"/>
      <c r="AZ9" s="2964"/>
      <c r="BA9" s="2965"/>
      <c r="BB9" s="2965"/>
      <c r="BC9" s="2965"/>
      <c r="BD9" s="2965"/>
      <c r="BE9" s="2965"/>
      <c r="BF9" s="2965"/>
      <c r="BG9" s="2965"/>
      <c r="BH9" s="2965"/>
      <c r="BI9" s="2965"/>
      <c r="BJ9" s="2965"/>
      <c r="BK9" s="2966"/>
      <c r="BY9" s="2971" t="s">
        <v>1206</v>
      </c>
      <c r="BZ9" s="2577" t="s">
        <v>2958</v>
      </c>
      <c r="CA9" s="1414" t="s">
        <v>138</v>
      </c>
    </row>
    <row r="10" spans="1:79" x14ac:dyDescent="0.25">
      <c r="A10" s="1042" t="s">
        <v>3712</v>
      </c>
      <c r="O10" s="2970" t="s">
        <v>1206</v>
      </c>
      <c r="P10" s="1410" t="s">
        <v>138</v>
      </c>
      <c r="Q10" s="1411"/>
      <c r="R10" s="1411">
        <v>5</v>
      </c>
      <c r="S10" s="1412">
        <f>SUM(R10)</f>
        <v>5</v>
      </c>
      <c r="T10" s="1411"/>
      <c r="U10" s="1411">
        <v>7</v>
      </c>
      <c r="V10" s="1412">
        <f>SUM(U10)</f>
        <v>7</v>
      </c>
      <c r="W10" s="1411"/>
      <c r="X10" s="1411">
        <v>7</v>
      </c>
      <c r="Y10" s="1412">
        <f>SUM(X10)</f>
        <v>7</v>
      </c>
      <c r="Z10" s="1411"/>
      <c r="AA10" s="1411">
        <v>7</v>
      </c>
      <c r="AB10" s="1412">
        <f>SUM(AA10)</f>
        <v>7</v>
      </c>
      <c r="AC10" s="1411"/>
      <c r="AD10" s="1411">
        <v>7</v>
      </c>
      <c r="AE10" s="1412">
        <f t="shared" si="13"/>
        <v>7</v>
      </c>
      <c r="AF10" s="1411"/>
      <c r="AG10" s="1411">
        <v>11</v>
      </c>
      <c r="AH10" s="1412">
        <f t="shared" si="5"/>
        <v>11</v>
      </c>
      <c r="AI10" s="1411"/>
      <c r="AJ10" s="1411">
        <v>11</v>
      </c>
      <c r="AK10" s="1412">
        <f t="shared" si="6"/>
        <v>11</v>
      </c>
      <c r="AL10" s="1413">
        <v>0</v>
      </c>
      <c r="AM10" s="1413">
        <v>11</v>
      </c>
      <c r="AN10" s="1412">
        <f>SUM(AL10:AM10)</f>
        <v>11</v>
      </c>
      <c r="AO10" s="1413">
        <v>0</v>
      </c>
      <c r="AP10" s="1413">
        <v>13</v>
      </c>
      <c r="AQ10" s="1412">
        <f>SUM(AO10:AP10)</f>
        <v>13</v>
      </c>
      <c r="AR10" s="1835">
        <v>0</v>
      </c>
      <c r="AS10" s="1835">
        <v>13</v>
      </c>
      <c r="AT10" s="1836">
        <f>SUM(AR10:AS10)</f>
        <v>13</v>
      </c>
      <c r="AU10" s="1837">
        <v>0</v>
      </c>
      <c r="AV10" s="1837">
        <v>13</v>
      </c>
      <c r="AW10" s="1837">
        <f>SUM(AU10:AV10)</f>
        <v>13</v>
      </c>
      <c r="AY10" s="2970" t="s">
        <v>1206</v>
      </c>
      <c r="AZ10" s="1410" t="s">
        <v>138</v>
      </c>
      <c r="BA10" s="1412">
        <f>S10</f>
        <v>5</v>
      </c>
      <c r="BB10" s="1412">
        <f>V10-S10</f>
        <v>2</v>
      </c>
      <c r="BC10" s="1412">
        <f>Y10-V10</f>
        <v>0</v>
      </c>
      <c r="BD10" s="1412">
        <f>AB10-Y10</f>
        <v>0</v>
      </c>
      <c r="BE10" s="1412">
        <f>AE10-AB10</f>
        <v>0</v>
      </c>
      <c r="BF10" s="1412">
        <f>AH10-AE10</f>
        <v>4</v>
      </c>
      <c r="BG10" s="1412">
        <f>AK10-AH10</f>
        <v>0</v>
      </c>
      <c r="BH10" s="1412">
        <f>AN10-AK10</f>
        <v>0</v>
      </c>
      <c r="BI10" s="1412">
        <f>AQ10-AN10</f>
        <v>2</v>
      </c>
      <c r="BJ10" s="733">
        <f>AT10-AQ10</f>
        <v>0</v>
      </c>
      <c r="BK10" s="1837">
        <f>AW10-AT10</f>
        <v>0</v>
      </c>
      <c r="BY10" s="2972"/>
      <c r="BZ10" s="2577" t="s">
        <v>2957</v>
      </c>
      <c r="CA10" s="1414" t="s">
        <v>163</v>
      </c>
    </row>
    <row r="11" spans="1:79" x14ac:dyDescent="0.25">
      <c r="O11" s="2970"/>
      <c r="P11" s="1410" t="s">
        <v>163</v>
      </c>
      <c r="Q11" s="1411"/>
      <c r="R11" s="1411">
        <v>1</v>
      </c>
      <c r="S11" s="1412">
        <f>SUM(R11)</f>
        <v>1</v>
      </c>
      <c r="T11" s="1411"/>
      <c r="U11" s="1411">
        <v>2</v>
      </c>
      <c r="V11" s="1412">
        <f>SUM(U11)</f>
        <v>2</v>
      </c>
      <c r="W11" s="1411"/>
      <c r="X11" s="1411">
        <v>2</v>
      </c>
      <c r="Y11" s="1412">
        <f>SUM(X11)</f>
        <v>2</v>
      </c>
      <c r="Z11" s="1411"/>
      <c r="AA11" s="1411">
        <v>2</v>
      </c>
      <c r="AB11" s="1412">
        <f>SUM(AA11)</f>
        <v>2</v>
      </c>
      <c r="AC11" s="1411"/>
      <c r="AD11" s="1411">
        <v>2</v>
      </c>
      <c r="AE11" s="1412">
        <f t="shared" si="13"/>
        <v>2</v>
      </c>
      <c r="AF11" s="1411">
        <v>1</v>
      </c>
      <c r="AG11" s="1411">
        <v>4</v>
      </c>
      <c r="AH11" s="1412">
        <f t="shared" si="5"/>
        <v>5</v>
      </c>
      <c r="AI11" s="1411">
        <v>1</v>
      </c>
      <c r="AJ11" s="1411">
        <v>4</v>
      </c>
      <c r="AK11" s="1412">
        <f t="shared" si="6"/>
        <v>5</v>
      </c>
      <c r="AL11" s="1413">
        <v>1</v>
      </c>
      <c r="AM11" s="1413">
        <v>4</v>
      </c>
      <c r="AN11" s="1412">
        <f t="shared" si="7"/>
        <v>5</v>
      </c>
      <c r="AO11" s="1413">
        <v>1</v>
      </c>
      <c r="AP11" s="1413">
        <v>5</v>
      </c>
      <c r="AQ11" s="1412">
        <f t="shared" ref="AQ11:AQ19" si="16">SUM(AO11:AP11)</f>
        <v>6</v>
      </c>
      <c r="AR11" s="1835">
        <v>1</v>
      </c>
      <c r="AS11" s="1835">
        <v>5</v>
      </c>
      <c r="AT11" s="1836">
        <f t="shared" ref="AT11:AT18" si="17">SUM(AR11:AS11)</f>
        <v>6</v>
      </c>
      <c r="AU11" s="1837">
        <v>1</v>
      </c>
      <c r="AV11" s="1837">
        <v>6</v>
      </c>
      <c r="AW11" s="1837">
        <f t="shared" ref="AW11:AW13" si="18">SUM(AU11:AV11)</f>
        <v>7</v>
      </c>
      <c r="AY11" s="2970"/>
      <c r="AZ11" s="1410" t="s">
        <v>163</v>
      </c>
      <c r="BA11" s="1412">
        <f>S11</f>
        <v>1</v>
      </c>
      <c r="BB11" s="1412">
        <f>V11-S11</f>
        <v>1</v>
      </c>
      <c r="BC11" s="1412">
        <f>Y11-V11</f>
        <v>0</v>
      </c>
      <c r="BD11" s="1412">
        <f>AB11-Y11</f>
        <v>0</v>
      </c>
      <c r="BE11" s="1412">
        <f>AE11-AB11</f>
        <v>0</v>
      </c>
      <c r="BF11" s="1412">
        <f>AH11-AE11</f>
        <v>3</v>
      </c>
      <c r="BG11" s="1412">
        <f>AK11-AH11</f>
        <v>0</v>
      </c>
      <c r="BH11" s="1412">
        <f>AN11-AK11</f>
        <v>0</v>
      </c>
      <c r="BI11" s="1412">
        <f>AQ11-AN11</f>
        <v>1</v>
      </c>
      <c r="BJ11" s="733">
        <f>AT11-AQ11</f>
        <v>0</v>
      </c>
      <c r="BK11" s="1837">
        <f t="shared" ref="BK11:BK13" si="19">AW11-AT11</f>
        <v>1</v>
      </c>
      <c r="BY11" s="2973"/>
      <c r="BZ11" s="2577" t="s">
        <v>2959</v>
      </c>
      <c r="CA11" s="1414" t="s">
        <v>142</v>
      </c>
    </row>
    <row r="12" spans="1:79" x14ac:dyDescent="0.25">
      <c r="O12" s="2970"/>
      <c r="P12" s="1410" t="s">
        <v>142</v>
      </c>
      <c r="Q12" s="1411"/>
      <c r="R12" s="1411">
        <v>2</v>
      </c>
      <c r="S12" s="1412">
        <f>SUM(R12)</f>
        <v>2</v>
      </c>
      <c r="T12" s="1411"/>
      <c r="U12" s="1411">
        <v>4</v>
      </c>
      <c r="V12" s="1412">
        <f>SUM(U12)</f>
        <v>4</v>
      </c>
      <c r="W12" s="1411"/>
      <c r="X12" s="1411">
        <v>4</v>
      </c>
      <c r="Y12" s="1412">
        <f>SUM(X12)</f>
        <v>4</v>
      </c>
      <c r="Z12" s="1411"/>
      <c r="AA12" s="1411">
        <v>4</v>
      </c>
      <c r="AB12" s="1412">
        <f>SUM(AA12)</f>
        <v>4</v>
      </c>
      <c r="AC12" s="1411"/>
      <c r="AD12" s="1411">
        <v>4</v>
      </c>
      <c r="AE12" s="1412">
        <f t="shared" si="13"/>
        <v>4</v>
      </c>
      <c r="AF12" s="1411">
        <v>3</v>
      </c>
      <c r="AG12" s="1411">
        <v>2</v>
      </c>
      <c r="AH12" s="1412">
        <f t="shared" si="5"/>
        <v>5</v>
      </c>
      <c r="AI12" s="1411">
        <v>4</v>
      </c>
      <c r="AJ12" s="1411">
        <v>2</v>
      </c>
      <c r="AK12" s="1412">
        <f t="shared" si="6"/>
        <v>6</v>
      </c>
      <c r="AL12" s="1413">
        <v>3</v>
      </c>
      <c r="AM12" s="1413">
        <v>3</v>
      </c>
      <c r="AN12" s="1412">
        <f t="shared" si="7"/>
        <v>6</v>
      </c>
      <c r="AO12" s="1413">
        <v>5</v>
      </c>
      <c r="AP12" s="1413">
        <v>3</v>
      </c>
      <c r="AQ12" s="1412">
        <f t="shared" si="16"/>
        <v>8</v>
      </c>
      <c r="AR12" s="1835">
        <v>5</v>
      </c>
      <c r="AS12" s="1835">
        <v>3</v>
      </c>
      <c r="AT12" s="1836">
        <f t="shared" si="17"/>
        <v>8</v>
      </c>
      <c r="AU12" s="1837">
        <v>5</v>
      </c>
      <c r="AV12" s="1837">
        <v>3</v>
      </c>
      <c r="AW12" s="1837">
        <f t="shared" si="18"/>
        <v>8</v>
      </c>
      <c r="AY12" s="2970"/>
      <c r="AZ12" s="1410" t="s">
        <v>142</v>
      </c>
      <c r="BA12" s="1412">
        <f>S12</f>
        <v>2</v>
      </c>
      <c r="BB12" s="1412">
        <f>V12-S12</f>
        <v>2</v>
      </c>
      <c r="BC12" s="1412">
        <f>Y12-V12</f>
        <v>0</v>
      </c>
      <c r="BD12" s="1412">
        <f>AB12-Y12</f>
        <v>0</v>
      </c>
      <c r="BE12" s="1412">
        <f>AE12-AB12</f>
        <v>0</v>
      </c>
      <c r="BF12" s="1412">
        <f>AH12-AE12</f>
        <v>1</v>
      </c>
      <c r="BG12" s="1412">
        <f>AK12-AH12</f>
        <v>1</v>
      </c>
      <c r="BH12" s="1412">
        <f>AN12-AK12</f>
        <v>0</v>
      </c>
      <c r="BI12" s="1412">
        <f>AQ12-AN12</f>
        <v>2</v>
      </c>
      <c r="BJ12" s="733">
        <f>AT12-AQ12</f>
        <v>0</v>
      </c>
      <c r="BK12" s="1837">
        <f t="shared" si="19"/>
        <v>0</v>
      </c>
      <c r="BY12" s="2975" t="s">
        <v>1207</v>
      </c>
      <c r="BZ12" s="2578" t="s">
        <v>2960</v>
      </c>
      <c r="CA12" s="1415" t="s">
        <v>1563</v>
      </c>
    </row>
    <row r="13" spans="1:79" x14ac:dyDescent="0.25">
      <c r="O13" s="2970"/>
      <c r="P13" s="1410" t="s">
        <v>695</v>
      </c>
      <c r="Q13" s="1411"/>
      <c r="R13" s="1411">
        <v>1</v>
      </c>
      <c r="S13" s="1412">
        <f>SUM(R13)</f>
        <v>1</v>
      </c>
      <c r="T13" s="1411"/>
      <c r="U13" s="1411">
        <v>4</v>
      </c>
      <c r="V13" s="1412">
        <f>SUM(U13)</f>
        <v>4</v>
      </c>
      <c r="W13" s="1411"/>
      <c r="X13" s="1411">
        <v>7</v>
      </c>
      <c r="Y13" s="1412">
        <f>SUM(X13)</f>
        <v>7</v>
      </c>
      <c r="Z13" s="1411"/>
      <c r="AA13" s="1411">
        <v>7</v>
      </c>
      <c r="AB13" s="1412">
        <f>SUM(AA13)</f>
        <v>7</v>
      </c>
      <c r="AC13" s="1411"/>
      <c r="AD13" s="1411">
        <v>7</v>
      </c>
      <c r="AE13" s="1412">
        <f t="shared" si="13"/>
        <v>7</v>
      </c>
      <c r="AF13" s="1411">
        <v>1</v>
      </c>
      <c r="AG13" s="1411"/>
      <c r="AH13" s="1412">
        <f t="shared" si="5"/>
        <v>1</v>
      </c>
      <c r="AI13" s="1411"/>
      <c r="AJ13" s="1411"/>
      <c r="AK13" s="1412">
        <f t="shared" si="6"/>
        <v>0</v>
      </c>
      <c r="AL13" s="1413">
        <v>0</v>
      </c>
      <c r="AM13" s="1413">
        <v>0</v>
      </c>
      <c r="AN13" s="1412">
        <f t="shared" si="7"/>
        <v>0</v>
      </c>
      <c r="AO13" s="1413">
        <v>0</v>
      </c>
      <c r="AP13" s="1413">
        <v>0</v>
      </c>
      <c r="AQ13" s="1412">
        <f t="shared" si="16"/>
        <v>0</v>
      </c>
      <c r="AR13" s="1835">
        <v>0</v>
      </c>
      <c r="AS13" s="1835">
        <v>0</v>
      </c>
      <c r="AT13" s="1836">
        <f t="shared" si="17"/>
        <v>0</v>
      </c>
      <c r="AU13" s="1837">
        <v>0</v>
      </c>
      <c r="AV13" s="1837">
        <v>0</v>
      </c>
      <c r="AW13" s="1837">
        <f t="shared" si="18"/>
        <v>0</v>
      </c>
      <c r="AY13" s="2970"/>
      <c r="AZ13" s="1410" t="s">
        <v>695</v>
      </c>
      <c r="BA13" s="1412">
        <f>S13</f>
        <v>1</v>
      </c>
      <c r="BB13" s="1412">
        <f>V13-S13</f>
        <v>3</v>
      </c>
      <c r="BC13" s="1412">
        <f>Y13-V13</f>
        <v>3</v>
      </c>
      <c r="BD13" s="1412">
        <f>AB13-Y13</f>
        <v>0</v>
      </c>
      <c r="BE13" s="1412">
        <f>AE13-AB13</f>
        <v>0</v>
      </c>
      <c r="BF13" s="1412">
        <v>1</v>
      </c>
      <c r="BG13" s="1412">
        <v>0</v>
      </c>
      <c r="BH13" s="1412">
        <f>AN13-AK13</f>
        <v>0</v>
      </c>
      <c r="BI13" s="1412">
        <f>AQ13-AN13</f>
        <v>0</v>
      </c>
      <c r="BJ13" s="733">
        <f>AT13-AQ13</f>
        <v>0</v>
      </c>
      <c r="BK13" s="1837">
        <f t="shared" si="19"/>
        <v>0</v>
      </c>
      <c r="BY13" s="2972"/>
      <c r="BZ13" s="2578" t="s">
        <v>2962</v>
      </c>
      <c r="CA13" s="1415" t="s">
        <v>166</v>
      </c>
    </row>
    <row r="14" spans="1:79" x14ac:dyDescent="0.25">
      <c r="O14" s="2970"/>
      <c r="P14" s="637" t="s">
        <v>224</v>
      </c>
      <c r="Q14" s="1412"/>
      <c r="R14" s="1412">
        <f>SUM(R10:R13)</f>
        <v>9</v>
      </c>
      <c r="S14" s="1412">
        <f>SUM(R14)</f>
        <v>9</v>
      </c>
      <c r="T14" s="1412"/>
      <c r="U14" s="1412">
        <f>SUM(U10:U13)</f>
        <v>17</v>
      </c>
      <c r="V14" s="1412">
        <f>SUM(U14)</f>
        <v>17</v>
      </c>
      <c r="W14" s="1412"/>
      <c r="X14" s="1412">
        <f>SUM(X10:X13)</f>
        <v>20</v>
      </c>
      <c r="Y14" s="1412">
        <f>SUM(X14)</f>
        <v>20</v>
      </c>
      <c r="Z14" s="1412"/>
      <c r="AA14" s="1412">
        <f>SUM(AA10:AA13)</f>
        <v>20</v>
      </c>
      <c r="AB14" s="1412">
        <f>SUM(AA14)</f>
        <v>20</v>
      </c>
      <c r="AC14" s="1412">
        <f>SUM(AC10:AC13)</f>
        <v>0</v>
      </c>
      <c r="AD14" s="1412">
        <f>SUM(AD10:AD13)</f>
        <v>20</v>
      </c>
      <c r="AE14" s="1412">
        <f t="shared" si="13"/>
        <v>20</v>
      </c>
      <c r="AF14" s="1412">
        <f>SUM(AF10:AF13)</f>
        <v>5</v>
      </c>
      <c r="AG14" s="1412">
        <f>SUM(AG10:AG13)</f>
        <v>17</v>
      </c>
      <c r="AH14" s="1412">
        <f t="shared" si="5"/>
        <v>22</v>
      </c>
      <c r="AI14" s="1412">
        <f>SUM(AI10:AI13)</f>
        <v>5</v>
      </c>
      <c r="AJ14" s="1412">
        <f>SUM(AJ10:AJ13)</f>
        <v>17</v>
      </c>
      <c r="AK14" s="1412">
        <f t="shared" si="6"/>
        <v>22</v>
      </c>
      <c r="AL14" s="1412">
        <f>SUM(AL10:AL13)</f>
        <v>4</v>
      </c>
      <c r="AM14" s="1412">
        <f>SUM(AM10:AM13)</f>
        <v>18</v>
      </c>
      <c r="AN14" s="1412">
        <f t="shared" si="7"/>
        <v>22</v>
      </c>
      <c r="AO14" s="1412">
        <f>SUM(AO10:AO13)</f>
        <v>6</v>
      </c>
      <c r="AP14" s="1412">
        <f>SUM(AP10:AP13)</f>
        <v>21</v>
      </c>
      <c r="AQ14" s="1412">
        <f t="shared" si="16"/>
        <v>27</v>
      </c>
      <c r="AR14" s="1836">
        <f>SUM(AR10:AR13)</f>
        <v>6</v>
      </c>
      <c r="AS14" s="1836">
        <f t="shared" ref="AS14:AT14" si="20">SUM(AS10:AS13)</f>
        <v>21</v>
      </c>
      <c r="AT14" s="1836">
        <f t="shared" si="20"/>
        <v>27</v>
      </c>
      <c r="AU14" s="1839">
        <f>SUM(AU10:AU13)</f>
        <v>6</v>
      </c>
      <c r="AV14" s="1839">
        <f t="shared" ref="AV14:AW14" si="21">SUM(AV10:AV13)</f>
        <v>22</v>
      </c>
      <c r="AW14" s="1839">
        <f t="shared" si="21"/>
        <v>28</v>
      </c>
      <c r="AY14" s="2970"/>
      <c r="AZ14" s="2964"/>
      <c r="BA14" s="2965"/>
      <c r="BB14" s="2965"/>
      <c r="BC14" s="2965"/>
      <c r="BD14" s="2965"/>
      <c r="BE14" s="2965"/>
      <c r="BF14" s="2965"/>
      <c r="BG14" s="2965"/>
      <c r="BH14" s="2965"/>
      <c r="BI14" s="2965"/>
      <c r="BJ14" s="2965"/>
      <c r="BK14" s="2966"/>
      <c r="BY14" s="2972"/>
      <c r="BZ14" s="2579" t="s">
        <v>2961</v>
      </c>
      <c r="CA14" s="1416" t="s">
        <v>1935</v>
      </c>
    </row>
    <row r="15" spans="1:79" x14ac:dyDescent="0.25">
      <c r="O15" s="2970" t="s">
        <v>1207</v>
      </c>
      <c r="P15" s="1410" t="s">
        <v>170</v>
      </c>
      <c r="Q15" s="1411"/>
      <c r="R15" s="1411">
        <v>1</v>
      </c>
      <c r="S15" s="1412">
        <f t="shared" si="0"/>
        <v>1</v>
      </c>
      <c r="T15" s="1411"/>
      <c r="U15" s="1411">
        <v>1</v>
      </c>
      <c r="V15" s="1412">
        <f t="shared" si="1"/>
        <v>1</v>
      </c>
      <c r="W15" s="1411"/>
      <c r="X15" s="1411">
        <v>1</v>
      </c>
      <c r="Y15" s="1412">
        <f t="shared" si="2"/>
        <v>1</v>
      </c>
      <c r="Z15" s="1411"/>
      <c r="AA15" s="1411">
        <v>1</v>
      </c>
      <c r="AB15" s="1412">
        <f t="shared" si="3"/>
        <v>1</v>
      </c>
      <c r="AC15" s="1411"/>
      <c r="AD15" s="1411">
        <v>1</v>
      </c>
      <c r="AE15" s="1412">
        <f t="shared" si="4"/>
        <v>1</v>
      </c>
      <c r="AF15" s="1411">
        <v>1</v>
      </c>
      <c r="AG15" s="1411">
        <v>7</v>
      </c>
      <c r="AH15" s="1412">
        <f t="shared" si="5"/>
        <v>8</v>
      </c>
      <c r="AI15" s="1411">
        <v>2</v>
      </c>
      <c r="AJ15" s="1411">
        <v>8</v>
      </c>
      <c r="AK15" s="1412">
        <f t="shared" si="6"/>
        <v>10</v>
      </c>
      <c r="AL15" s="1413">
        <v>2</v>
      </c>
      <c r="AM15" s="1413">
        <v>8</v>
      </c>
      <c r="AN15" s="1412">
        <f t="shared" si="7"/>
        <v>10</v>
      </c>
      <c r="AO15" s="1413">
        <v>2</v>
      </c>
      <c r="AP15" s="1413">
        <v>8</v>
      </c>
      <c r="AQ15" s="1412">
        <f t="shared" si="16"/>
        <v>10</v>
      </c>
      <c r="AR15" s="1835">
        <v>2</v>
      </c>
      <c r="AS15" s="1835">
        <v>8</v>
      </c>
      <c r="AT15" s="1836">
        <f t="shared" si="17"/>
        <v>10</v>
      </c>
      <c r="AU15" s="1837">
        <v>1</v>
      </c>
      <c r="AV15" s="1837">
        <v>9</v>
      </c>
      <c r="AW15" s="1837">
        <f>SUM(AU15:AV15)</f>
        <v>10</v>
      </c>
      <c r="AY15" s="2970" t="s">
        <v>1207</v>
      </c>
      <c r="AZ15" s="1410" t="s">
        <v>170</v>
      </c>
      <c r="BA15" s="1412">
        <f>S15</f>
        <v>1</v>
      </c>
      <c r="BB15" s="1412">
        <f>V15-S15</f>
        <v>0</v>
      </c>
      <c r="BC15" s="1412">
        <f>Y15-V15</f>
        <v>0</v>
      </c>
      <c r="BD15" s="1412">
        <f>AB15-Y15</f>
        <v>0</v>
      </c>
      <c r="BE15" s="1412">
        <f>AE15-AB15</f>
        <v>0</v>
      </c>
      <c r="BF15" s="1412">
        <f>AH15-AE15</f>
        <v>7</v>
      </c>
      <c r="BG15" s="1412">
        <f>AK15-AH15</f>
        <v>2</v>
      </c>
      <c r="BH15" s="1412">
        <f>AN15-AK15</f>
        <v>0</v>
      </c>
      <c r="BI15" s="1412">
        <f>AQ15-AN15</f>
        <v>0</v>
      </c>
      <c r="BJ15" s="733">
        <f>AT15-AQ15</f>
        <v>0</v>
      </c>
      <c r="BK15" s="1837">
        <f>AW15-AT15</f>
        <v>0</v>
      </c>
      <c r="BY15" s="1417"/>
      <c r="BZ15" s="1418"/>
      <c r="CA15" s="1419"/>
    </row>
    <row r="16" spans="1:79" x14ac:dyDescent="0.25">
      <c r="O16" s="2970"/>
      <c r="P16" s="1410" t="s">
        <v>166</v>
      </c>
      <c r="Q16" s="1411"/>
      <c r="R16" s="1411">
        <v>1</v>
      </c>
      <c r="S16" s="1412">
        <f t="shared" si="0"/>
        <v>1</v>
      </c>
      <c r="T16" s="1411"/>
      <c r="U16" s="1411">
        <v>1</v>
      </c>
      <c r="V16" s="1412">
        <f t="shared" si="1"/>
        <v>1</v>
      </c>
      <c r="W16" s="1411"/>
      <c r="X16" s="1411">
        <v>1</v>
      </c>
      <c r="Y16" s="1412">
        <f t="shared" si="2"/>
        <v>1</v>
      </c>
      <c r="Z16" s="1411"/>
      <c r="AA16" s="1411">
        <v>1</v>
      </c>
      <c r="AB16" s="1412">
        <f t="shared" si="3"/>
        <v>1</v>
      </c>
      <c r="AC16" s="1411"/>
      <c r="AD16" s="1411">
        <v>1</v>
      </c>
      <c r="AE16" s="1412">
        <f t="shared" si="4"/>
        <v>1</v>
      </c>
      <c r="AF16" s="1411">
        <v>3</v>
      </c>
      <c r="AG16" s="1411">
        <v>3</v>
      </c>
      <c r="AH16" s="1412">
        <f t="shared" si="5"/>
        <v>6</v>
      </c>
      <c r="AI16" s="1411">
        <v>2</v>
      </c>
      <c r="AJ16" s="1411">
        <v>4</v>
      </c>
      <c r="AK16" s="1412">
        <f t="shared" si="6"/>
        <v>6</v>
      </c>
      <c r="AL16" s="1413">
        <v>2</v>
      </c>
      <c r="AM16" s="1413">
        <v>4</v>
      </c>
      <c r="AN16" s="1412">
        <f t="shared" si="7"/>
        <v>6</v>
      </c>
      <c r="AO16" s="1413">
        <v>4</v>
      </c>
      <c r="AP16" s="1413">
        <v>5</v>
      </c>
      <c r="AQ16" s="1412">
        <f t="shared" si="16"/>
        <v>9</v>
      </c>
      <c r="AR16" s="1835">
        <v>5</v>
      </c>
      <c r="AS16" s="1835">
        <v>5</v>
      </c>
      <c r="AT16" s="1836">
        <f t="shared" si="17"/>
        <v>10</v>
      </c>
      <c r="AU16" s="1837">
        <v>6</v>
      </c>
      <c r="AV16" s="1837">
        <v>4</v>
      </c>
      <c r="AW16" s="1837">
        <f t="shared" ref="AW16:AW18" si="22">SUM(AU16:AV16)</f>
        <v>10</v>
      </c>
      <c r="AY16" s="2970"/>
      <c r="AZ16" s="1410" t="s">
        <v>166</v>
      </c>
      <c r="BA16" s="1412">
        <f>S16</f>
        <v>1</v>
      </c>
      <c r="BB16" s="1412">
        <f>V16-S16</f>
        <v>0</v>
      </c>
      <c r="BC16" s="1412">
        <f>Y16-V16</f>
        <v>0</v>
      </c>
      <c r="BD16" s="1412">
        <f>AB16-Y16</f>
        <v>0</v>
      </c>
      <c r="BE16" s="1412">
        <f>AE16-AB16</f>
        <v>0</v>
      </c>
      <c r="BF16" s="1412">
        <f>AH16-AE16</f>
        <v>5</v>
      </c>
      <c r="BG16" s="1412">
        <f>AK16-AH16</f>
        <v>0</v>
      </c>
      <c r="BH16" s="1412">
        <f>AN16-AK16</f>
        <v>0</v>
      </c>
      <c r="BI16" s="1412">
        <f>AQ16-AN16</f>
        <v>3</v>
      </c>
      <c r="BJ16" s="733">
        <f>AT16-AQ16</f>
        <v>1</v>
      </c>
      <c r="BK16" s="1837">
        <f t="shared" ref="BK16:BK18" si="23">AW16-AT16</f>
        <v>0</v>
      </c>
    </row>
    <row r="17" spans="15:63" x14ac:dyDescent="0.25">
      <c r="O17" s="2970"/>
      <c r="P17" s="1410" t="s">
        <v>122</v>
      </c>
      <c r="Q17" s="1411">
        <v>4</v>
      </c>
      <c r="R17" s="1411">
        <v>1</v>
      </c>
      <c r="S17" s="1412">
        <f t="shared" si="0"/>
        <v>5</v>
      </c>
      <c r="T17" s="1411">
        <v>8</v>
      </c>
      <c r="U17" s="1411">
        <v>3</v>
      </c>
      <c r="V17" s="1412">
        <f t="shared" si="1"/>
        <v>11</v>
      </c>
      <c r="W17" s="1411">
        <v>11</v>
      </c>
      <c r="X17" s="1411">
        <v>3</v>
      </c>
      <c r="Y17" s="1412">
        <f t="shared" si="2"/>
        <v>14</v>
      </c>
      <c r="Z17" s="1411">
        <v>11</v>
      </c>
      <c r="AA17" s="1411">
        <v>3</v>
      </c>
      <c r="AB17" s="1412">
        <f t="shared" si="3"/>
        <v>14</v>
      </c>
      <c r="AC17" s="1411">
        <v>11</v>
      </c>
      <c r="AD17" s="1411">
        <v>3</v>
      </c>
      <c r="AE17" s="1412">
        <f t="shared" si="4"/>
        <v>14</v>
      </c>
      <c r="AF17" s="1411">
        <v>9</v>
      </c>
      <c r="AG17" s="1411">
        <v>6</v>
      </c>
      <c r="AH17" s="1412">
        <f t="shared" si="5"/>
        <v>15</v>
      </c>
      <c r="AI17" s="1411">
        <v>10</v>
      </c>
      <c r="AJ17" s="1411">
        <v>7</v>
      </c>
      <c r="AK17" s="1412">
        <f t="shared" si="6"/>
        <v>17</v>
      </c>
      <c r="AL17" s="1413">
        <v>7</v>
      </c>
      <c r="AM17" s="1413">
        <v>10</v>
      </c>
      <c r="AN17" s="1412">
        <f t="shared" si="7"/>
        <v>17</v>
      </c>
      <c r="AO17" s="1413">
        <v>7</v>
      </c>
      <c r="AP17" s="1413">
        <v>10</v>
      </c>
      <c r="AQ17" s="1412">
        <f t="shared" si="16"/>
        <v>17</v>
      </c>
      <c r="AR17" s="1835">
        <v>6</v>
      </c>
      <c r="AS17" s="1835">
        <v>11</v>
      </c>
      <c r="AT17" s="1836">
        <f t="shared" si="17"/>
        <v>17</v>
      </c>
      <c r="AU17" s="1837">
        <v>4</v>
      </c>
      <c r="AV17" s="1837">
        <v>13</v>
      </c>
      <c r="AW17" s="1837">
        <f t="shared" si="22"/>
        <v>17</v>
      </c>
      <c r="AY17" s="2970"/>
      <c r="AZ17" s="1410" t="s">
        <v>122</v>
      </c>
      <c r="BA17" s="1412">
        <f>S17</f>
        <v>5</v>
      </c>
      <c r="BB17" s="1412">
        <f>V17-S17</f>
        <v>6</v>
      </c>
      <c r="BC17" s="1412">
        <f>Y17-V17</f>
        <v>3</v>
      </c>
      <c r="BD17" s="1412">
        <f>AB17-Y17</f>
        <v>0</v>
      </c>
      <c r="BE17" s="1412">
        <f>AE17-AB17</f>
        <v>0</v>
      </c>
      <c r="BF17" s="1412">
        <f>AH17-AE17</f>
        <v>1</v>
      </c>
      <c r="BG17" s="1412">
        <f>AK17-AH17</f>
        <v>2</v>
      </c>
      <c r="BH17" s="1412">
        <f>AN17-AK17</f>
        <v>0</v>
      </c>
      <c r="BI17" s="1412">
        <f>AQ17-AN17</f>
        <v>0</v>
      </c>
      <c r="BJ17" s="733">
        <f>AT17-AQ17</f>
        <v>0</v>
      </c>
      <c r="BK17" s="1837">
        <f t="shared" si="23"/>
        <v>0</v>
      </c>
    </row>
    <row r="18" spans="15:63" x14ac:dyDescent="0.25">
      <c r="O18" s="2970"/>
      <c r="P18" s="1410" t="s">
        <v>695</v>
      </c>
      <c r="Q18" s="1411"/>
      <c r="R18" s="1411">
        <v>1</v>
      </c>
      <c r="S18" s="1412">
        <f t="shared" si="0"/>
        <v>1</v>
      </c>
      <c r="T18" s="1411"/>
      <c r="U18" s="1411">
        <v>3</v>
      </c>
      <c r="V18" s="1412">
        <f t="shared" si="1"/>
        <v>3</v>
      </c>
      <c r="W18" s="1411"/>
      <c r="X18" s="1411">
        <v>9</v>
      </c>
      <c r="Y18" s="1412">
        <f t="shared" si="2"/>
        <v>9</v>
      </c>
      <c r="Z18" s="1411"/>
      <c r="AA18" s="1411">
        <v>9</v>
      </c>
      <c r="AB18" s="1412">
        <f t="shared" si="3"/>
        <v>9</v>
      </c>
      <c r="AC18" s="1411"/>
      <c r="AD18" s="1411">
        <v>9</v>
      </c>
      <c r="AE18" s="1412">
        <f t="shared" si="4"/>
        <v>9</v>
      </c>
      <c r="AF18" s="1411">
        <v>1</v>
      </c>
      <c r="AG18" s="1411"/>
      <c r="AH18" s="1412">
        <f t="shared" si="5"/>
        <v>1</v>
      </c>
      <c r="AI18" s="1411"/>
      <c r="AJ18" s="1411"/>
      <c r="AK18" s="1412">
        <f t="shared" si="6"/>
        <v>0</v>
      </c>
      <c r="AL18" s="1413">
        <v>0</v>
      </c>
      <c r="AM18" s="1413">
        <v>0</v>
      </c>
      <c r="AN18" s="1412">
        <f t="shared" si="7"/>
        <v>0</v>
      </c>
      <c r="AO18" s="1413">
        <v>0</v>
      </c>
      <c r="AP18" s="1413">
        <v>0</v>
      </c>
      <c r="AQ18" s="1412">
        <f t="shared" si="16"/>
        <v>0</v>
      </c>
      <c r="AR18" s="1835">
        <v>0</v>
      </c>
      <c r="AS18" s="1835">
        <v>0</v>
      </c>
      <c r="AT18" s="1836">
        <f t="shared" si="17"/>
        <v>0</v>
      </c>
      <c r="AU18" s="1837">
        <v>0</v>
      </c>
      <c r="AV18" s="1837">
        <v>0</v>
      </c>
      <c r="AW18" s="1837">
        <f t="shared" si="22"/>
        <v>0</v>
      </c>
      <c r="AY18" s="2970"/>
      <c r="AZ18" s="1410" t="s">
        <v>695</v>
      </c>
      <c r="BA18" s="1412">
        <f>S18</f>
        <v>1</v>
      </c>
      <c r="BB18" s="1412">
        <f>V18-S18</f>
        <v>2</v>
      </c>
      <c r="BC18" s="1412">
        <v>0</v>
      </c>
      <c r="BD18" s="1412">
        <v>0</v>
      </c>
      <c r="BE18" s="1412">
        <v>0</v>
      </c>
      <c r="BF18" s="1412">
        <v>0</v>
      </c>
      <c r="BG18" s="1412">
        <f>AK18-AH18</f>
        <v>-1</v>
      </c>
      <c r="BH18" s="1412">
        <f>AN18-AK18</f>
        <v>0</v>
      </c>
      <c r="BI18" s="1412">
        <f>AQ18-AN18</f>
        <v>0</v>
      </c>
      <c r="BJ18" s="733">
        <f>AT18-AQ18</f>
        <v>0</v>
      </c>
      <c r="BK18" s="1837">
        <f t="shared" si="23"/>
        <v>0</v>
      </c>
    </row>
    <row r="19" spans="15:63" x14ac:dyDescent="0.25">
      <c r="O19" s="2970"/>
      <c r="P19" s="637" t="s">
        <v>8</v>
      </c>
      <c r="Q19" s="1412">
        <f>SUM(Q15:Q18)</f>
        <v>4</v>
      </c>
      <c r="R19" s="1412">
        <f>SUM(R15:R18)</f>
        <v>4</v>
      </c>
      <c r="S19" s="1412">
        <f t="shared" si="0"/>
        <v>8</v>
      </c>
      <c r="T19" s="1412">
        <f>SUM(T15:T18)</f>
        <v>8</v>
      </c>
      <c r="U19" s="1412">
        <f>SUM(U15:U18)</f>
        <v>8</v>
      </c>
      <c r="V19" s="1412">
        <f t="shared" si="1"/>
        <v>16</v>
      </c>
      <c r="W19" s="1412">
        <f>SUM(W15:W18)</f>
        <v>11</v>
      </c>
      <c r="X19" s="1412">
        <f>SUM(X15:X18)</f>
        <v>14</v>
      </c>
      <c r="Y19" s="1412">
        <f t="shared" si="2"/>
        <v>25</v>
      </c>
      <c r="Z19" s="1412">
        <f>SUM(Z15:Z18)</f>
        <v>11</v>
      </c>
      <c r="AA19" s="1412">
        <f>SUM(AA15:AA18)</f>
        <v>14</v>
      </c>
      <c r="AB19" s="1412">
        <f t="shared" si="3"/>
        <v>25</v>
      </c>
      <c r="AC19" s="1412">
        <f>SUM(AC15:AC18)</f>
        <v>11</v>
      </c>
      <c r="AD19" s="1412">
        <f>SUM(AD15:AD18)</f>
        <v>14</v>
      </c>
      <c r="AE19" s="1412">
        <f t="shared" si="4"/>
        <v>25</v>
      </c>
      <c r="AF19" s="1412">
        <f>SUM(AF15:AF18)</f>
        <v>14</v>
      </c>
      <c r="AG19" s="1412">
        <f>SUM(AG15:AG18)</f>
        <v>16</v>
      </c>
      <c r="AH19" s="1412">
        <f t="shared" si="5"/>
        <v>30</v>
      </c>
      <c r="AI19" s="1412">
        <f>SUM(AI15:AI18)</f>
        <v>14</v>
      </c>
      <c r="AJ19" s="1412">
        <f>SUM(AJ15:AJ18)</f>
        <v>19</v>
      </c>
      <c r="AK19" s="1412">
        <f t="shared" si="6"/>
        <v>33</v>
      </c>
      <c r="AL19" s="1412">
        <f>SUM(AL15:AL18)</f>
        <v>11</v>
      </c>
      <c r="AM19" s="1412">
        <f>SUM(AM15:AM18)</f>
        <v>22</v>
      </c>
      <c r="AN19" s="1412">
        <f t="shared" si="7"/>
        <v>33</v>
      </c>
      <c r="AO19" s="1412">
        <f>SUM(AO15:AO18)</f>
        <v>13</v>
      </c>
      <c r="AP19" s="1412">
        <f>SUM(AP15:AP18)</f>
        <v>23</v>
      </c>
      <c r="AQ19" s="1412">
        <f t="shared" si="16"/>
        <v>36</v>
      </c>
      <c r="AR19" s="1836">
        <f>SUM(AR15:AR18)</f>
        <v>13</v>
      </c>
      <c r="AS19" s="1836">
        <f t="shared" ref="AS19:AT19" si="24">SUM(AS15:AS18)</f>
        <v>24</v>
      </c>
      <c r="AT19" s="1836">
        <f t="shared" si="24"/>
        <v>37</v>
      </c>
      <c r="AU19" s="1839">
        <f>SUM(AU15:AU18)</f>
        <v>11</v>
      </c>
      <c r="AV19" s="1839">
        <f t="shared" ref="AV19:AW19" si="25">SUM(AV15:AV18)</f>
        <v>26</v>
      </c>
      <c r="AW19" s="1839">
        <f t="shared" si="25"/>
        <v>37</v>
      </c>
      <c r="AY19" s="2970"/>
      <c r="AZ19" s="2964"/>
      <c r="BA19" s="2965"/>
      <c r="BB19" s="2965"/>
      <c r="BC19" s="2965"/>
      <c r="BD19" s="2965"/>
      <c r="BE19" s="2965"/>
      <c r="BF19" s="2965"/>
      <c r="BG19" s="2965"/>
      <c r="BH19" s="2965"/>
      <c r="BI19" s="2965"/>
      <c r="BJ19" s="2965"/>
      <c r="BK19" s="2966"/>
    </row>
    <row r="20" spans="15:63" x14ac:dyDescent="0.25">
      <c r="O20" s="1407"/>
      <c r="P20" s="732" t="s">
        <v>17</v>
      </c>
      <c r="Q20" s="734">
        <f t="shared" ref="Q20:AG20" si="26">Q9+Q19+Q14</f>
        <v>7</v>
      </c>
      <c r="R20" s="734">
        <f t="shared" si="26"/>
        <v>18</v>
      </c>
      <c r="S20" s="734">
        <f t="shared" si="26"/>
        <v>25</v>
      </c>
      <c r="T20" s="734">
        <f t="shared" si="26"/>
        <v>16</v>
      </c>
      <c r="U20" s="734">
        <f t="shared" si="26"/>
        <v>33</v>
      </c>
      <c r="V20" s="734">
        <f t="shared" si="26"/>
        <v>49</v>
      </c>
      <c r="W20" s="734">
        <f t="shared" si="26"/>
        <v>20</v>
      </c>
      <c r="X20" s="734">
        <f t="shared" si="26"/>
        <v>44</v>
      </c>
      <c r="Y20" s="734">
        <f t="shared" si="26"/>
        <v>64</v>
      </c>
      <c r="Z20" s="734">
        <f t="shared" si="26"/>
        <v>20</v>
      </c>
      <c r="AA20" s="734">
        <f t="shared" si="26"/>
        <v>44</v>
      </c>
      <c r="AB20" s="734">
        <f t="shared" si="26"/>
        <v>64</v>
      </c>
      <c r="AC20" s="734">
        <f t="shared" si="26"/>
        <v>20</v>
      </c>
      <c r="AD20" s="734">
        <f t="shared" si="26"/>
        <v>44</v>
      </c>
      <c r="AE20" s="734">
        <f t="shared" si="26"/>
        <v>64</v>
      </c>
      <c r="AF20" s="734">
        <f t="shared" si="26"/>
        <v>32</v>
      </c>
      <c r="AG20" s="734">
        <f t="shared" si="26"/>
        <v>43</v>
      </c>
      <c r="AH20" s="734">
        <f>AH9+AH19+AH14</f>
        <v>75</v>
      </c>
      <c r="AI20" s="734">
        <f>AI9+AI19+AI14</f>
        <v>32</v>
      </c>
      <c r="AJ20" s="734">
        <f>AJ9+AJ19+AJ14</f>
        <v>46</v>
      </c>
      <c r="AK20" s="734">
        <f>AK9+AK19+AK14</f>
        <v>78</v>
      </c>
      <c r="AL20" s="734">
        <f>AL9+AL14+AL19</f>
        <v>33</v>
      </c>
      <c r="AM20" s="734">
        <f>AM9+AM14+AM19</f>
        <v>49</v>
      </c>
      <c r="AN20" s="734">
        <f>AN9+AN19+AN14</f>
        <v>82</v>
      </c>
      <c r="AO20" s="734">
        <f>AO9+AO14+AO19</f>
        <v>37</v>
      </c>
      <c r="AP20" s="734">
        <f>AP9+AP14+AP19</f>
        <v>53</v>
      </c>
      <c r="AQ20" s="734">
        <f>AQ9+AQ19+AQ14</f>
        <v>90</v>
      </c>
      <c r="AR20" s="735">
        <f>AR9+AR14+AR19</f>
        <v>36</v>
      </c>
      <c r="AS20" s="735">
        <f>AS9+AS14+AS19</f>
        <v>55</v>
      </c>
      <c r="AT20" s="735">
        <f>AT9+AT19+AT14</f>
        <v>91</v>
      </c>
      <c r="AU20" s="1838">
        <f>AU9+AU14+AU19</f>
        <v>34</v>
      </c>
      <c r="AV20" s="1838">
        <f>AV9+AV14+AV19</f>
        <v>60</v>
      </c>
      <c r="AW20" s="1838">
        <f>AU20+AV20</f>
        <v>94</v>
      </c>
      <c r="AY20" s="1407"/>
      <c r="AZ20" s="732" t="s">
        <v>17</v>
      </c>
      <c r="BA20" s="735">
        <f t="shared" ref="BA20:BF20" si="27">SUM(BA5:BA19)</f>
        <v>25</v>
      </c>
      <c r="BB20" s="735">
        <f t="shared" si="27"/>
        <v>24</v>
      </c>
      <c r="BC20" s="735">
        <f t="shared" si="27"/>
        <v>9</v>
      </c>
      <c r="BD20" s="735">
        <f t="shared" si="27"/>
        <v>0</v>
      </c>
      <c r="BE20" s="735">
        <f t="shared" si="27"/>
        <v>0</v>
      </c>
      <c r="BF20" s="735">
        <f t="shared" si="27"/>
        <v>30</v>
      </c>
      <c r="BG20" s="735">
        <f>SUM(BG5:BG19)</f>
        <v>4</v>
      </c>
      <c r="BH20" s="735">
        <f>SUM(BH5:BH19)</f>
        <v>4</v>
      </c>
      <c r="BI20" s="735">
        <f>SUM(BI5:BI19)</f>
        <v>8</v>
      </c>
      <c r="BJ20" s="735">
        <f>SUM(BJ5:BJ19)</f>
        <v>1</v>
      </c>
      <c r="BK20" s="1838">
        <f>AW20-AT20</f>
        <v>3</v>
      </c>
    </row>
    <row r="22" spans="15:63" x14ac:dyDescent="0.25">
      <c r="P22" s="1405" t="s">
        <v>698</v>
      </c>
    </row>
    <row r="23" spans="15:63" x14ac:dyDescent="0.25">
      <c r="P23" s="1405" t="s">
        <v>699</v>
      </c>
    </row>
  </sheetData>
  <sheetProtection algorithmName="SHA-512" hashValue="fGGqq3egOU8GOWGvIQKGfIxFIMn0GGs3wHbiPRNfCHfr0OJWApE/vy4uq2iOudFyyixNxamjPZIys8Y0AV7+5g==" saltValue="4PJ+/Oa8uNn9l3ACq813AA==" spinCount="100000" sheet="1" objects="1" scenarios="1"/>
  <mergeCells count="24">
    <mergeCell ref="BY6:BY8"/>
    <mergeCell ref="BY9:BY11"/>
    <mergeCell ref="BZ5:CA5"/>
    <mergeCell ref="AY5:AY9"/>
    <mergeCell ref="AY15:AY19"/>
    <mergeCell ref="AY10:AY14"/>
    <mergeCell ref="BY12:BY14"/>
    <mergeCell ref="AC3:AE3"/>
    <mergeCell ref="O5:O9"/>
    <mergeCell ref="O15:O19"/>
    <mergeCell ref="O10:O14"/>
    <mergeCell ref="Q3:S3"/>
    <mergeCell ref="T3:V3"/>
    <mergeCell ref="W3:Y3"/>
    <mergeCell ref="Z3:AB3"/>
    <mergeCell ref="AU3:AW3"/>
    <mergeCell ref="AZ9:BK9"/>
    <mergeCell ref="AZ14:BK14"/>
    <mergeCell ref="AZ19:BK19"/>
    <mergeCell ref="AF3:AH3"/>
    <mergeCell ref="AI3:AK3"/>
    <mergeCell ref="AL3:AN3"/>
    <mergeCell ref="AO3:AQ3"/>
    <mergeCell ref="AR3:AT3"/>
  </mergeCells>
  <hyperlinks>
    <hyperlink ref="A1" location="Índice!A1" display="ÍNDICE"/>
  </hyperlinks>
  <pageMargins left="0.25" right="0.25" top="0.75" bottom="0.75" header="0.3" footer="0.3"/>
  <pageSetup paperSize="163" orientation="landscape" r:id="rId1"/>
  <ignoredErrors>
    <ignoredError sqref="B8:K8" formulaRange="1"/>
    <ignoredError sqref="S10:AH14 S9:AD9 AF9:AG9 S16:AH19 S15:AF15 AH15"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A11"/>
  <sheetViews>
    <sheetView showGridLines="0" zoomScaleNormal="100" workbookViewId="0">
      <selection activeCell="AC6" sqref="AC6"/>
    </sheetView>
  </sheetViews>
  <sheetFormatPr baseColWidth="10" defaultColWidth="11.5703125" defaultRowHeight="12.75" x14ac:dyDescent="0.2"/>
  <cols>
    <col min="1" max="1" width="11.5703125" style="446"/>
    <col min="2" max="11" width="5" style="446" bestFit="1" customWidth="1"/>
    <col min="12" max="13" width="5" style="446" customWidth="1"/>
    <col min="14" max="15" width="11.5703125" style="446"/>
    <col min="16" max="25" width="5" style="446" bestFit="1" customWidth="1"/>
    <col min="26" max="27" width="5" style="446" customWidth="1"/>
    <col min="28" max="16384" width="11.5703125" style="446"/>
  </cols>
  <sheetData>
    <row r="1" spans="1:27" x14ac:dyDescent="0.2">
      <c r="A1" s="820" t="s">
        <v>1177</v>
      </c>
    </row>
    <row r="2" spans="1:27" ht="15.75" x14ac:dyDescent="0.2">
      <c r="A2" s="2586" t="s">
        <v>6067</v>
      </c>
      <c r="B2" s="245"/>
      <c r="C2" s="245"/>
      <c r="D2" s="245"/>
      <c r="E2" s="245"/>
      <c r="F2" s="245"/>
      <c r="G2" s="245"/>
      <c r="H2" s="245"/>
      <c r="I2" s="245"/>
      <c r="J2" s="245"/>
      <c r="K2" s="245"/>
      <c r="L2" s="245"/>
      <c r="M2" s="245"/>
      <c r="O2" s="2586" t="s">
        <v>6068</v>
      </c>
      <c r="P2" s="945"/>
    </row>
    <row r="3" spans="1:27" ht="15" x14ac:dyDescent="0.2">
      <c r="A3" s="633" t="s">
        <v>36</v>
      </c>
      <c r="B3" s="633">
        <v>2010</v>
      </c>
      <c r="C3" s="633">
        <v>2011</v>
      </c>
      <c r="D3" s="633">
        <v>2012</v>
      </c>
      <c r="E3" s="633">
        <v>2013</v>
      </c>
      <c r="F3" s="633">
        <v>2014</v>
      </c>
      <c r="G3" s="633">
        <v>2015</v>
      </c>
      <c r="H3" s="633">
        <v>2016</v>
      </c>
      <c r="I3" s="633">
        <v>2017</v>
      </c>
      <c r="J3" s="633">
        <v>2018</v>
      </c>
      <c r="K3" s="633">
        <v>2019</v>
      </c>
      <c r="L3" s="1830">
        <v>2020</v>
      </c>
      <c r="M3" s="1830">
        <v>2021</v>
      </c>
      <c r="O3" s="633" t="s">
        <v>36</v>
      </c>
      <c r="P3" s="633">
        <v>2010</v>
      </c>
      <c r="Q3" s="633">
        <v>2011</v>
      </c>
      <c r="R3" s="633">
        <v>2012</v>
      </c>
      <c r="S3" s="633">
        <v>2013</v>
      </c>
      <c r="T3" s="633">
        <v>2014</v>
      </c>
      <c r="U3" s="633">
        <v>2015</v>
      </c>
      <c r="V3" s="633">
        <v>2016</v>
      </c>
      <c r="W3" s="633">
        <v>2017</v>
      </c>
      <c r="X3" s="633">
        <v>2018</v>
      </c>
      <c r="Y3" s="633">
        <v>2019</v>
      </c>
      <c r="Z3" s="633">
        <v>2020</v>
      </c>
      <c r="AA3" s="1830">
        <v>2021</v>
      </c>
    </row>
    <row r="4" spans="1:27" ht="15" x14ac:dyDescent="0.25">
      <c r="A4" s="919" t="s">
        <v>1205</v>
      </c>
      <c r="B4" s="1420">
        <v>3</v>
      </c>
      <c r="C4" s="1420">
        <v>4</v>
      </c>
      <c r="D4" s="1420">
        <v>7</v>
      </c>
      <c r="E4" s="1420">
        <v>8</v>
      </c>
      <c r="F4" s="1420">
        <v>10</v>
      </c>
      <c r="G4" s="1420">
        <v>15</v>
      </c>
      <c r="H4" s="1420">
        <v>17</v>
      </c>
      <c r="I4" s="1420">
        <v>19</v>
      </c>
      <c r="J4" s="1420">
        <v>22</v>
      </c>
      <c r="K4" s="1420">
        <v>22</v>
      </c>
      <c r="L4" s="1841">
        <v>21</v>
      </c>
      <c r="M4" s="1831">
        <v>23</v>
      </c>
      <c r="O4" s="681" t="s">
        <v>1205</v>
      </c>
      <c r="P4" s="1309">
        <f>B4/'Plazas Div x Depto'!B5</f>
        <v>0.6</v>
      </c>
      <c r="Q4" s="1309">
        <f>C4/'Plazas Div x Depto'!C5</f>
        <v>0.5</v>
      </c>
      <c r="R4" s="1309">
        <f>D4/'Plazas Div x Depto'!D5</f>
        <v>0.4375</v>
      </c>
      <c r="S4" s="1309">
        <f>E4/'Plazas Div x Depto'!E5</f>
        <v>0.42105263157894735</v>
      </c>
      <c r="T4" s="1309">
        <f>F4/'Plazas Div x Depto'!F5</f>
        <v>0.52631578947368418</v>
      </c>
      <c r="U4" s="1309">
        <f>G4/'Plazas Div x Depto'!G5</f>
        <v>0.78947368421052633</v>
      </c>
      <c r="V4" s="1309">
        <f>H4/'Plazas Div x Depto'!H5</f>
        <v>0.73913043478260865</v>
      </c>
      <c r="W4" s="1309">
        <f>I4/'Plazas Div x Depto'!I5</f>
        <v>0.82608695652173914</v>
      </c>
      <c r="X4" s="1309">
        <f>J4/'Plazas Div x Depto'!J5</f>
        <v>0.81481481481481477</v>
      </c>
      <c r="Y4" s="1309">
        <f>K4/'Plazas Div x Depto'!K5</f>
        <v>0.81481481481481477</v>
      </c>
      <c r="Z4" s="1843">
        <f>L4/'Plazas Div x Depto'!L5</f>
        <v>0.77777777777777779</v>
      </c>
      <c r="AA4" s="1842">
        <f>M4/'Plazas Div x Depto'!M5</f>
        <v>0.7931034482758621</v>
      </c>
    </row>
    <row r="5" spans="1:27" ht="15" x14ac:dyDescent="0.25">
      <c r="A5" s="919" t="s">
        <v>1206</v>
      </c>
      <c r="B5" s="1420">
        <v>5</v>
      </c>
      <c r="C5" s="1420">
        <v>6</v>
      </c>
      <c r="D5" s="1420">
        <v>9</v>
      </c>
      <c r="E5" s="1420">
        <v>13</v>
      </c>
      <c r="F5" s="1420">
        <v>13</v>
      </c>
      <c r="G5" s="1420">
        <v>14</v>
      </c>
      <c r="H5" s="1420">
        <v>16</v>
      </c>
      <c r="I5" s="1420">
        <v>18</v>
      </c>
      <c r="J5" s="1420">
        <v>19</v>
      </c>
      <c r="K5" s="1420">
        <v>20</v>
      </c>
      <c r="L5" s="1841">
        <v>21</v>
      </c>
      <c r="M5" s="1831">
        <v>21</v>
      </c>
      <c r="O5" s="681" t="s">
        <v>1206</v>
      </c>
      <c r="P5" s="1309">
        <f>B5/'Plazas Div x Depto'!B6</f>
        <v>0.7142857142857143</v>
      </c>
      <c r="Q5" s="1309">
        <f>C5/'Plazas Div x Depto'!C6</f>
        <v>0.6</v>
      </c>
      <c r="R5" s="1309">
        <f>D5/'Plazas Div x Depto'!D6</f>
        <v>0.5</v>
      </c>
      <c r="S5" s="1309">
        <f>E5/'Plazas Div x Depto'!E6</f>
        <v>0.61904761904761907</v>
      </c>
      <c r="T5" s="1309">
        <f>F5/'Plazas Div x Depto'!F6</f>
        <v>0.61904761904761907</v>
      </c>
      <c r="U5" s="1309">
        <f>G5/'Plazas Div x Depto'!G6</f>
        <v>0.7</v>
      </c>
      <c r="V5" s="1309">
        <f>H5/'Plazas Div x Depto'!H6</f>
        <v>0.72727272727272729</v>
      </c>
      <c r="W5" s="1309">
        <f>I5/'Plazas Div x Depto'!I6</f>
        <v>0.81818181818181823</v>
      </c>
      <c r="X5" s="1309">
        <f>J5/'Plazas Div x Depto'!J6</f>
        <v>0.86363636363636365</v>
      </c>
      <c r="Y5" s="1309">
        <f>K5/'Plazas Div x Depto'!K6</f>
        <v>0.7407407407407407</v>
      </c>
      <c r="Z5" s="1843">
        <f>L5/'Plazas Div x Depto'!L6</f>
        <v>0.77777777777777779</v>
      </c>
      <c r="AA5" s="1842">
        <f>M5/'Plazas Div x Depto'!M6</f>
        <v>0.75</v>
      </c>
    </row>
    <row r="6" spans="1:27" ht="15" x14ac:dyDescent="0.25">
      <c r="A6" s="919" t="s">
        <v>1207</v>
      </c>
      <c r="B6" s="1420">
        <v>2</v>
      </c>
      <c r="C6" s="1420">
        <v>3</v>
      </c>
      <c r="D6" s="1420">
        <v>6</v>
      </c>
      <c r="E6" s="1420">
        <v>7</v>
      </c>
      <c r="F6" s="1420">
        <v>13</v>
      </c>
      <c r="G6" s="1420">
        <v>13</v>
      </c>
      <c r="H6" s="1420">
        <v>21</v>
      </c>
      <c r="I6" s="1420">
        <v>28</v>
      </c>
      <c r="J6" s="1420">
        <v>31</v>
      </c>
      <c r="K6" s="1420">
        <v>32</v>
      </c>
      <c r="L6" s="1841">
        <v>31</v>
      </c>
      <c r="M6" s="1831">
        <v>32</v>
      </c>
      <c r="O6" s="681" t="s">
        <v>1207</v>
      </c>
      <c r="P6" s="1309">
        <f>B6/'Plazas Div x Depto'!B7</f>
        <v>0.4</v>
      </c>
      <c r="Q6" s="1309">
        <f>C6/'Plazas Div x Depto'!C7</f>
        <v>0.375</v>
      </c>
      <c r="R6" s="1309">
        <f>D6/'Plazas Div x Depto'!D7</f>
        <v>0.375</v>
      </c>
      <c r="S6" s="1309">
        <f>E6/'Plazas Div x Depto'!E7</f>
        <v>0.28000000000000003</v>
      </c>
      <c r="T6" s="1309">
        <f>F6/'Plazas Div x Depto'!F7</f>
        <v>0.52</v>
      </c>
      <c r="U6" s="1309">
        <f>G6/'Plazas Div x Depto'!G7</f>
        <v>0.52</v>
      </c>
      <c r="V6" s="1309">
        <f>H6/'Plazas Div x Depto'!H7</f>
        <v>0.72413793103448276</v>
      </c>
      <c r="W6" s="1309">
        <f>I6/'Plazas Div x Depto'!I7</f>
        <v>0.84848484848484851</v>
      </c>
      <c r="X6" s="1309">
        <f>J6/'Plazas Div x Depto'!J7</f>
        <v>0.93939393939393945</v>
      </c>
      <c r="Y6" s="1309">
        <f>K6/'Plazas Div x Depto'!K7</f>
        <v>0.88888888888888884</v>
      </c>
      <c r="Z6" s="1843">
        <f>L6/'Plazas Div x Depto'!L7</f>
        <v>0.83783783783783783</v>
      </c>
      <c r="AA6" s="1842">
        <f>M6/'Plazas Div x Depto'!M7</f>
        <v>0.86486486486486491</v>
      </c>
    </row>
    <row r="7" spans="1:27" ht="15" x14ac:dyDescent="0.25">
      <c r="A7" s="736" t="s">
        <v>706</v>
      </c>
      <c r="B7" s="1832">
        <f t="shared" ref="B7:L7" si="0">SUM(B4:B6)</f>
        <v>10</v>
      </c>
      <c r="C7" s="1832">
        <f t="shared" si="0"/>
        <v>13</v>
      </c>
      <c r="D7" s="1832">
        <f t="shared" si="0"/>
        <v>22</v>
      </c>
      <c r="E7" s="1832">
        <f t="shared" si="0"/>
        <v>28</v>
      </c>
      <c r="F7" s="1832">
        <f t="shared" si="0"/>
        <v>36</v>
      </c>
      <c r="G7" s="1832">
        <f t="shared" si="0"/>
        <v>42</v>
      </c>
      <c r="H7" s="1832">
        <f t="shared" si="0"/>
        <v>54</v>
      </c>
      <c r="I7" s="1832">
        <f t="shared" si="0"/>
        <v>65</v>
      </c>
      <c r="J7" s="1832">
        <f t="shared" si="0"/>
        <v>72</v>
      </c>
      <c r="K7" s="1832">
        <f t="shared" si="0"/>
        <v>74</v>
      </c>
      <c r="L7" s="1832">
        <f t="shared" si="0"/>
        <v>73</v>
      </c>
      <c r="M7" s="1832">
        <f>SUM(M4:M6)</f>
        <v>76</v>
      </c>
      <c r="O7" s="736" t="s">
        <v>706</v>
      </c>
      <c r="P7" s="696">
        <f>B7/'Plazas Div x Depto'!B8</f>
        <v>0.58823529411764708</v>
      </c>
      <c r="Q7" s="696">
        <f>C7/'Plazas Div x Depto'!C8</f>
        <v>0.5</v>
      </c>
      <c r="R7" s="696">
        <f>D7/'Plazas Div x Depto'!D8</f>
        <v>0.44</v>
      </c>
      <c r="S7" s="696">
        <f>E7/'Plazas Div x Depto'!E8</f>
        <v>0.43076923076923079</v>
      </c>
      <c r="T7" s="696">
        <f>F7/'Plazas Div x Depto'!F8</f>
        <v>0.55384615384615388</v>
      </c>
      <c r="U7" s="696">
        <f>G7/'Plazas Div x Depto'!G8</f>
        <v>0.65625</v>
      </c>
      <c r="V7" s="696">
        <f>H7/'Plazas Div x Depto'!H8</f>
        <v>0.72972972972972971</v>
      </c>
      <c r="W7" s="696">
        <f>I7/'Plazas Div x Depto'!I8</f>
        <v>0.83333333333333337</v>
      </c>
      <c r="X7" s="696">
        <f>J7/'Plazas Div x Depto'!J8</f>
        <v>0.87804878048780488</v>
      </c>
      <c r="Y7" s="696">
        <f>K7/'Plazas Div x Depto'!K8</f>
        <v>0.82222222222222219</v>
      </c>
      <c r="Z7" s="696">
        <f>L7/'Plazas Div x Depto'!L8</f>
        <v>0.80219780219780223</v>
      </c>
      <c r="AA7" s="696">
        <f>M7/'Plazas Div x Depto'!M8</f>
        <v>0.80851063829787229</v>
      </c>
    </row>
    <row r="8" spans="1:27" x14ac:dyDescent="0.2">
      <c r="A8" s="1042" t="s">
        <v>3154</v>
      </c>
    </row>
    <row r="9" spans="1:27" x14ac:dyDescent="0.2">
      <c r="A9" s="1042" t="s">
        <v>3712</v>
      </c>
    </row>
    <row r="11" spans="1:27" x14ac:dyDescent="0.2">
      <c r="Y11" s="1421"/>
      <c r="Z11" s="1421"/>
      <c r="AA11" s="1421"/>
    </row>
  </sheetData>
  <sheetProtection algorithmName="SHA-512" hashValue="QA6KVk+aPbrkdr+sdfcJbm79k/RIBh73vIjeA68aonMS1ypjRbxBEBk4Nl4ppSsPnSX8QebKImtDrhTqfgFGug==" saltValue="vSyuQlSLOStxmaqt34Gxkg==" spinCount="100000" sheet="1" objects="1" scenarios="1"/>
  <hyperlinks>
    <hyperlink ref="A1" location="Índice!A1" display="ÍNDICE"/>
  </hyperlinks>
  <pageMargins left="0.7" right="0.7" top="0.75" bottom="0.75" header="0.3" footer="0.3"/>
  <pageSetup orientation="portrait" r:id="rId1"/>
  <ignoredErrors>
    <ignoredError sqref="B7:M7"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9B2190"/>
  </sheetPr>
  <dimension ref="A1:BO12"/>
  <sheetViews>
    <sheetView showGridLines="0" zoomScaleNormal="100" workbookViewId="0">
      <selection activeCell="B2" sqref="B2"/>
    </sheetView>
  </sheetViews>
  <sheetFormatPr baseColWidth="10" defaultColWidth="12.5703125" defaultRowHeight="15" x14ac:dyDescent="0.2"/>
  <cols>
    <col min="1" max="1" width="9.7109375" style="52" customWidth="1"/>
    <col min="2" max="2" width="7.5703125" style="52" customWidth="1"/>
    <col min="3" max="4" width="8" style="52" customWidth="1"/>
    <col min="5" max="5" width="7.5703125" style="52" customWidth="1"/>
    <col min="6" max="8" width="6.28515625" style="52" customWidth="1"/>
    <col min="9" max="10" width="7.5703125" style="52" customWidth="1"/>
    <col min="11" max="11" width="7.7109375" style="52" customWidth="1"/>
    <col min="12" max="14" width="6.28515625" style="52" customWidth="1"/>
    <col min="15" max="16" width="7.5703125" style="52" customWidth="1"/>
    <col min="17" max="17" width="7.7109375" style="52" customWidth="1"/>
    <col min="18" max="20" width="6.28515625" style="52" customWidth="1"/>
    <col min="21" max="22" width="7.5703125" style="52" customWidth="1"/>
    <col min="23" max="23" width="7.7109375" style="52" customWidth="1"/>
    <col min="24" max="26" width="6.28515625" style="52" customWidth="1"/>
    <col min="27" max="28" width="7.5703125" style="52" customWidth="1"/>
    <col min="29" max="29" width="7.7109375" style="52" customWidth="1"/>
    <col min="30" max="32" width="6.28515625" style="52" customWidth="1"/>
    <col min="33" max="34" width="7.5703125" style="52" customWidth="1"/>
    <col min="35" max="35" width="7.7109375" style="52" customWidth="1"/>
    <col min="36" max="36" width="6.28515625" style="52" customWidth="1"/>
    <col min="37" max="37" width="8.42578125" style="52" customWidth="1"/>
    <col min="38" max="38" width="7.5703125" style="52" customWidth="1"/>
    <col min="39" max="40" width="7.7109375" style="52" customWidth="1"/>
    <col min="41" max="41" width="6.5703125" style="52" customWidth="1"/>
    <col min="42" max="42" width="8.42578125" style="52" customWidth="1"/>
    <col min="43" max="43" width="8.140625" style="52" customWidth="1"/>
    <col min="44" max="46" width="8.42578125" style="52" customWidth="1"/>
    <col min="47" max="47" width="8.140625" style="52" customWidth="1"/>
    <col min="48" max="50" width="8.42578125" style="52" customWidth="1"/>
    <col min="51" max="51" width="8.140625" style="52" customWidth="1"/>
    <col min="52" max="54" width="8.42578125" style="52" customWidth="1"/>
    <col min="55" max="55" width="8.140625" style="52" customWidth="1"/>
    <col min="56" max="57" width="8.42578125" style="52" bestFit="1" customWidth="1"/>
    <col min="58" max="64" width="8.42578125" style="52" customWidth="1"/>
    <col min="65" max="65" width="7" style="52" bestFit="1" customWidth="1"/>
    <col min="66" max="234" width="12.5703125" style="52"/>
    <col min="235" max="235" width="0.85546875" style="52" customWidth="1"/>
    <col min="236" max="236" width="9.42578125" style="52" customWidth="1"/>
    <col min="237" max="237" width="14.7109375" style="52" customWidth="1"/>
    <col min="238" max="239" width="10.28515625" style="52" customWidth="1"/>
    <col min="240" max="240" width="12.42578125" style="52" bestFit="1" customWidth="1"/>
    <col min="241" max="241" width="11.85546875" style="52" bestFit="1" customWidth="1"/>
    <col min="242" max="243" width="10.28515625" style="52" customWidth="1"/>
    <col min="244" max="245" width="12.42578125" style="52" bestFit="1" customWidth="1"/>
    <col min="246" max="247" width="10.28515625" style="52" customWidth="1"/>
    <col min="248" max="249" width="12.42578125" style="52" bestFit="1" customWidth="1"/>
    <col min="250" max="251" width="10.28515625" style="52" customWidth="1"/>
    <col min="252" max="253" width="12.42578125" style="52" bestFit="1" customWidth="1"/>
    <col min="254" max="255" width="10.28515625" style="52" customWidth="1"/>
    <col min="256" max="257" width="12.42578125" style="52" bestFit="1" customWidth="1"/>
    <col min="258" max="259" width="10.28515625" style="52" customWidth="1"/>
    <col min="260" max="261" width="12.42578125" style="52" bestFit="1" customWidth="1"/>
    <col min="262" max="490" width="12.5703125" style="52"/>
    <col min="491" max="491" width="0.85546875" style="52" customWidth="1"/>
    <col min="492" max="492" width="9.42578125" style="52" customWidth="1"/>
    <col min="493" max="493" width="14.7109375" style="52" customWidth="1"/>
    <col min="494" max="495" width="10.28515625" style="52" customWidth="1"/>
    <col min="496" max="496" width="12.42578125" style="52" bestFit="1" customWidth="1"/>
    <col min="497" max="497" width="11.85546875" style="52" bestFit="1" customWidth="1"/>
    <col min="498" max="499" width="10.28515625" style="52" customWidth="1"/>
    <col min="500" max="501" width="12.42578125" style="52" bestFit="1" customWidth="1"/>
    <col min="502" max="503" width="10.28515625" style="52" customWidth="1"/>
    <col min="504" max="505" width="12.42578125" style="52" bestFit="1" customWidth="1"/>
    <col min="506" max="507" width="10.28515625" style="52" customWidth="1"/>
    <col min="508" max="509" width="12.42578125" style="52" bestFit="1" customWidth="1"/>
    <col min="510" max="511" width="10.28515625" style="52" customWidth="1"/>
    <col min="512" max="513" width="12.42578125" style="52" bestFit="1" customWidth="1"/>
    <col min="514" max="515" width="10.28515625" style="52" customWidth="1"/>
    <col min="516" max="517" width="12.42578125" style="52" bestFit="1" customWidth="1"/>
    <col min="518" max="746" width="12.5703125" style="52"/>
    <col min="747" max="747" width="0.85546875" style="52" customWidth="1"/>
    <col min="748" max="748" width="9.42578125" style="52" customWidth="1"/>
    <col min="749" max="749" width="14.7109375" style="52" customWidth="1"/>
    <col min="750" max="751" width="10.28515625" style="52" customWidth="1"/>
    <col min="752" max="752" width="12.42578125" style="52" bestFit="1" customWidth="1"/>
    <col min="753" max="753" width="11.85546875" style="52" bestFit="1" customWidth="1"/>
    <col min="754" max="755" width="10.28515625" style="52" customWidth="1"/>
    <col min="756" max="757" width="12.42578125" style="52" bestFit="1" customWidth="1"/>
    <col min="758" max="759" width="10.28515625" style="52" customWidth="1"/>
    <col min="760" max="761" width="12.42578125" style="52" bestFit="1" customWidth="1"/>
    <col min="762" max="763" width="10.28515625" style="52" customWidth="1"/>
    <col min="764" max="765" width="12.42578125" style="52" bestFit="1" customWidth="1"/>
    <col min="766" max="767" width="10.28515625" style="52" customWidth="1"/>
    <col min="768" max="769" width="12.42578125" style="52" bestFit="1" customWidth="1"/>
    <col min="770" max="771" width="10.28515625" style="52" customWidth="1"/>
    <col min="772" max="773" width="12.42578125" style="52" bestFit="1" customWidth="1"/>
    <col min="774" max="1002" width="12.5703125" style="52"/>
    <col min="1003" max="1003" width="0.85546875" style="52" customWidth="1"/>
    <col min="1004" max="1004" width="9.42578125" style="52" customWidth="1"/>
    <col min="1005" max="1005" width="14.7109375" style="52" customWidth="1"/>
    <col min="1006" max="1007" width="10.28515625" style="52" customWidth="1"/>
    <col min="1008" max="1008" width="12.42578125" style="52" bestFit="1" customWidth="1"/>
    <col min="1009" max="1009" width="11.85546875" style="52" bestFit="1" customWidth="1"/>
    <col min="1010" max="1011" width="10.28515625" style="52" customWidth="1"/>
    <col min="1012" max="1013" width="12.42578125" style="52" bestFit="1" customWidth="1"/>
    <col min="1014" max="1015" width="10.28515625" style="52" customWidth="1"/>
    <col min="1016" max="1017" width="12.42578125" style="52" bestFit="1" customWidth="1"/>
    <col min="1018" max="1019" width="10.28515625" style="52" customWidth="1"/>
    <col min="1020" max="1021" width="12.42578125" style="52" bestFit="1" customWidth="1"/>
    <col min="1022" max="1023" width="10.28515625" style="52" customWidth="1"/>
    <col min="1024" max="1025" width="12.42578125" style="52" bestFit="1" customWidth="1"/>
    <col min="1026" max="1027" width="10.28515625" style="52" customWidth="1"/>
    <col min="1028" max="1029" width="12.42578125" style="52" bestFit="1" customWidth="1"/>
    <col min="1030" max="1258" width="12.5703125" style="52"/>
    <col min="1259" max="1259" width="0.85546875" style="52" customWidth="1"/>
    <col min="1260" max="1260" width="9.42578125" style="52" customWidth="1"/>
    <col min="1261" max="1261" width="14.7109375" style="52" customWidth="1"/>
    <col min="1262" max="1263" width="10.28515625" style="52" customWidth="1"/>
    <col min="1264" max="1264" width="12.42578125" style="52" bestFit="1" customWidth="1"/>
    <col min="1265" max="1265" width="11.85546875" style="52" bestFit="1" customWidth="1"/>
    <col min="1266" max="1267" width="10.28515625" style="52" customWidth="1"/>
    <col min="1268" max="1269" width="12.42578125" style="52" bestFit="1" customWidth="1"/>
    <col min="1270" max="1271" width="10.28515625" style="52" customWidth="1"/>
    <col min="1272" max="1273" width="12.42578125" style="52" bestFit="1" customWidth="1"/>
    <col min="1274" max="1275" width="10.28515625" style="52" customWidth="1"/>
    <col min="1276" max="1277" width="12.42578125" style="52" bestFit="1" customWidth="1"/>
    <col min="1278" max="1279" width="10.28515625" style="52" customWidth="1"/>
    <col min="1280" max="1281" width="12.42578125" style="52" bestFit="1" customWidth="1"/>
    <col min="1282" max="1283" width="10.28515625" style="52" customWidth="1"/>
    <col min="1284" max="1285" width="12.42578125" style="52" bestFit="1" customWidth="1"/>
    <col min="1286" max="1514" width="12.5703125" style="52"/>
    <col min="1515" max="1515" width="0.85546875" style="52" customWidth="1"/>
    <col min="1516" max="1516" width="9.42578125" style="52" customWidth="1"/>
    <col min="1517" max="1517" width="14.7109375" style="52" customWidth="1"/>
    <col min="1518" max="1519" width="10.28515625" style="52" customWidth="1"/>
    <col min="1520" max="1520" width="12.42578125" style="52" bestFit="1" customWidth="1"/>
    <col min="1521" max="1521" width="11.85546875" style="52" bestFit="1" customWidth="1"/>
    <col min="1522" max="1523" width="10.28515625" style="52" customWidth="1"/>
    <col min="1524" max="1525" width="12.42578125" style="52" bestFit="1" customWidth="1"/>
    <col min="1526" max="1527" width="10.28515625" style="52" customWidth="1"/>
    <col min="1528" max="1529" width="12.42578125" style="52" bestFit="1" customWidth="1"/>
    <col min="1530" max="1531" width="10.28515625" style="52" customWidth="1"/>
    <col min="1532" max="1533" width="12.42578125" style="52" bestFit="1" customWidth="1"/>
    <col min="1534" max="1535" width="10.28515625" style="52" customWidth="1"/>
    <col min="1536" max="1537" width="12.42578125" style="52" bestFit="1" customWidth="1"/>
    <col min="1538" max="1539" width="10.28515625" style="52" customWidth="1"/>
    <col min="1540" max="1541" width="12.42578125" style="52" bestFit="1" customWidth="1"/>
    <col min="1542" max="1770" width="12.5703125" style="52"/>
    <col min="1771" max="1771" width="0.85546875" style="52" customWidth="1"/>
    <col min="1772" max="1772" width="9.42578125" style="52" customWidth="1"/>
    <col min="1773" max="1773" width="14.7109375" style="52" customWidth="1"/>
    <col min="1774" max="1775" width="10.28515625" style="52" customWidth="1"/>
    <col min="1776" max="1776" width="12.42578125" style="52" bestFit="1" customWidth="1"/>
    <col min="1777" max="1777" width="11.85546875" style="52" bestFit="1" customWidth="1"/>
    <col min="1778" max="1779" width="10.28515625" style="52" customWidth="1"/>
    <col min="1780" max="1781" width="12.42578125" style="52" bestFit="1" customWidth="1"/>
    <col min="1782" max="1783" width="10.28515625" style="52" customWidth="1"/>
    <col min="1784" max="1785" width="12.42578125" style="52" bestFit="1" customWidth="1"/>
    <col min="1786" max="1787" width="10.28515625" style="52" customWidth="1"/>
    <col min="1788" max="1789" width="12.42578125" style="52" bestFit="1" customWidth="1"/>
    <col min="1790" max="1791" width="10.28515625" style="52" customWidth="1"/>
    <col min="1792" max="1793" width="12.42578125" style="52" bestFit="1" customWidth="1"/>
    <col min="1794" max="1795" width="10.28515625" style="52" customWidth="1"/>
    <col min="1796" max="1797" width="12.42578125" style="52" bestFit="1" customWidth="1"/>
    <col min="1798" max="2026" width="12.5703125" style="52"/>
    <col min="2027" max="2027" width="0.85546875" style="52" customWidth="1"/>
    <col min="2028" max="2028" width="9.42578125" style="52" customWidth="1"/>
    <col min="2029" max="2029" width="14.7109375" style="52" customWidth="1"/>
    <col min="2030" max="2031" width="10.28515625" style="52" customWidth="1"/>
    <col min="2032" max="2032" width="12.42578125" style="52" bestFit="1" customWidth="1"/>
    <col min="2033" max="2033" width="11.85546875" style="52" bestFit="1" customWidth="1"/>
    <col min="2034" max="2035" width="10.28515625" style="52" customWidth="1"/>
    <col min="2036" max="2037" width="12.42578125" style="52" bestFit="1" customWidth="1"/>
    <col min="2038" max="2039" width="10.28515625" style="52" customWidth="1"/>
    <col min="2040" max="2041" width="12.42578125" style="52" bestFit="1" customWidth="1"/>
    <col min="2042" max="2043" width="10.28515625" style="52" customWidth="1"/>
    <col min="2044" max="2045" width="12.42578125" style="52" bestFit="1" customWidth="1"/>
    <col min="2046" max="2047" width="10.28515625" style="52" customWidth="1"/>
    <col min="2048" max="2049" width="12.42578125" style="52" bestFit="1" customWidth="1"/>
    <col min="2050" max="2051" width="10.28515625" style="52" customWidth="1"/>
    <col min="2052" max="2053" width="12.42578125" style="52" bestFit="1" customWidth="1"/>
    <col min="2054" max="2282" width="12.5703125" style="52"/>
    <col min="2283" max="2283" width="0.85546875" style="52" customWidth="1"/>
    <col min="2284" max="2284" width="9.42578125" style="52" customWidth="1"/>
    <col min="2285" max="2285" width="14.7109375" style="52" customWidth="1"/>
    <col min="2286" max="2287" width="10.28515625" style="52" customWidth="1"/>
    <col min="2288" max="2288" width="12.42578125" style="52" bestFit="1" customWidth="1"/>
    <col min="2289" max="2289" width="11.85546875" style="52" bestFit="1" customWidth="1"/>
    <col min="2290" max="2291" width="10.28515625" style="52" customWidth="1"/>
    <col min="2292" max="2293" width="12.42578125" style="52" bestFit="1" customWidth="1"/>
    <col min="2294" max="2295" width="10.28515625" style="52" customWidth="1"/>
    <col min="2296" max="2297" width="12.42578125" style="52" bestFit="1" customWidth="1"/>
    <col min="2298" max="2299" width="10.28515625" style="52" customWidth="1"/>
    <col min="2300" max="2301" width="12.42578125" style="52" bestFit="1" customWidth="1"/>
    <col min="2302" max="2303" width="10.28515625" style="52" customWidth="1"/>
    <col min="2304" max="2305" width="12.42578125" style="52" bestFit="1" customWidth="1"/>
    <col min="2306" max="2307" width="10.28515625" style="52" customWidth="1"/>
    <col min="2308" max="2309" width="12.42578125" style="52" bestFit="1" customWidth="1"/>
    <col min="2310" max="2538" width="12.5703125" style="52"/>
    <col min="2539" max="2539" width="0.85546875" style="52" customWidth="1"/>
    <col min="2540" max="2540" width="9.42578125" style="52" customWidth="1"/>
    <col min="2541" max="2541" width="14.7109375" style="52" customWidth="1"/>
    <col min="2542" max="2543" width="10.28515625" style="52" customWidth="1"/>
    <col min="2544" max="2544" width="12.42578125" style="52" bestFit="1" customWidth="1"/>
    <col min="2545" max="2545" width="11.85546875" style="52" bestFit="1" customWidth="1"/>
    <col min="2546" max="2547" width="10.28515625" style="52" customWidth="1"/>
    <col min="2548" max="2549" width="12.42578125" style="52" bestFit="1" customWidth="1"/>
    <col min="2550" max="2551" width="10.28515625" style="52" customWidth="1"/>
    <col min="2552" max="2553" width="12.42578125" style="52" bestFit="1" customWidth="1"/>
    <col min="2554" max="2555" width="10.28515625" style="52" customWidth="1"/>
    <col min="2556" max="2557" width="12.42578125" style="52" bestFit="1" customWidth="1"/>
    <col min="2558" max="2559" width="10.28515625" style="52" customWidth="1"/>
    <col min="2560" max="2561" width="12.42578125" style="52" bestFit="1" customWidth="1"/>
    <col min="2562" max="2563" width="10.28515625" style="52" customWidth="1"/>
    <col min="2564" max="2565" width="12.42578125" style="52" bestFit="1" customWidth="1"/>
    <col min="2566" max="2794" width="12.5703125" style="52"/>
    <col min="2795" max="2795" width="0.85546875" style="52" customWidth="1"/>
    <col min="2796" max="2796" width="9.42578125" style="52" customWidth="1"/>
    <col min="2797" max="2797" width="14.7109375" style="52" customWidth="1"/>
    <col min="2798" max="2799" width="10.28515625" style="52" customWidth="1"/>
    <col min="2800" max="2800" width="12.42578125" style="52" bestFit="1" customWidth="1"/>
    <col min="2801" max="2801" width="11.85546875" style="52" bestFit="1" customWidth="1"/>
    <col min="2802" max="2803" width="10.28515625" style="52" customWidth="1"/>
    <col min="2804" max="2805" width="12.42578125" style="52" bestFit="1" customWidth="1"/>
    <col min="2806" max="2807" width="10.28515625" style="52" customWidth="1"/>
    <col min="2808" max="2809" width="12.42578125" style="52" bestFit="1" customWidth="1"/>
    <col min="2810" max="2811" width="10.28515625" style="52" customWidth="1"/>
    <col min="2812" max="2813" width="12.42578125" style="52" bestFit="1" customWidth="1"/>
    <col min="2814" max="2815" width="10.28515625" style="52" customWidth="1"/>
    <col min="2816" max="2817" width="12.42578125" style="52" bestFit="1" customWidth="1"/>
    <col min="2818" max="2819" width="10.28515625" style="52" customWidth="1"/>
    <col min="2820" max="2821" width="12.42578125" style="52" bestFit="1" customWidth="1"/>
    <col min="2822" max="3050" width="12.5703125" style="52"/>
    <col min="3051" max="3051" width="0.85546875" style="52" customWidth="1"/>
    <col min="3052" max="3052" width="9.42578125" style="52" customWidth="1"/>
    <col min="3053" max="3053" width="14.7109375" style="52" customWidth="1"/>
    <col min="3054" max="3055" width="10.28515625" style="52" customWidth="1"/>
    <col min="3056" max="3056" width="12.42578125" style="52" bestFit="1" customWidth="1"/>
    <col min="3057" max="3057" width="11.85546875" style="52" bestFit="1" customWidth="1"/>
    <col min="3058" max="3059" width="10.28515625" style="52" customWidth="1"/>
    <col min="3060" max="3061" width="12.42578125" style="52" bestFit="1" customWidth="1"/>
    <col min="3062" max="3063" width="10.28515625" style="52" customWidth="1"/>
    <col min="3064" max="3065" width="12.42578125" style="52" bestFit="1" customWidth="1"/>
    <col min="3066" max="3067" width="10.28515625" style="52" customWidth="1"/>
    <col min="3068" max="3069" width="12.42578125" style="52" bestFit="1" customWidth="1"/>
    <col min="3070" max="3071" width="10.28515625" style="52" customWidth="1"/>
    <col min="3072" max="3073" width="12.42578125" style="52" bestFit="1" customWidth="1"/>
    <col min="3074" max="3075" width="10.28515625" style="52" customWidth="1"/>
    <col min="3076" max="3077" width="12.42578125" style="52" bestFit="1" customWidth="1"/>
    <col min="3078" max="3306" width="12.5703125" style="52"/>
    <col min="3307" max="3307" width="0.85546875" style="52" customWidth="1"/>
    <col min="3308" max="3308" width="9.42578125" style="52" customWidth="1"/>
    <col min="3309" max="3309" width="14.7109375" style="52" customWidth="1"/>
    <col min="3310" max="3311" width="10.28515625" style="52" customWidth="1"/>
    <col min="3312" max="3312" width="12.42578125" style="52" bestFit="1" customWidth="1"/>
    <col min="3313" max="3313" width="11.85546875" style="52" bestFit="1" customWidth="1"/>
    <col min="3314" max="3315" width="10.28515625" style="52" customWidth="1"/>
    <col min="3316" max="3317" width="12.42578125" style="52" bestFit="1" customWidth="1"/>
    <col min="3318" max="3319" width="10.28515625" style="52" customWidth="1"/>
    <col min="3320" max="3321" width="12.42578125" style="52" bestFit="1" customWidth="1"/>
    <col min="3322" max="3323" width="10.28515625" style="52" customWidth="1"/>
    <col min="3324" max="3325" width="12.42578125" style="52" bestFit="1" customWidth="1"/>
    <col min="3326" max="3327" width="10.28515625" style="52" customWidth="1"/>
    <col min="3328" max="3329" width="12.42578125" style="52" bestFit="1" customWidth="1"/>
    <col min="3330" max="3331" width="10.28515625" style="52" customWidth="1"/>
    <col min="3332" max="3333" width="12.42578125" style="52" bestFit="1" customWidth="1"/>
    <col min="3334" max="3562" width="12.5703125" style="52"/>
    <col min="3563" max="3563" width="0.85546875" style="52" customWidth="1"/>
    <col min="3564" max="3564" width="9.42578125" style="52" customWidth="1"/>
    <col min="3565" max="3565" width="14.7109375" style="52" customWidth="1"/>
    <col min="3566" max="3567" width="10.28515625" style="52" customWidth="1"/>
    <col min="3568" max="3568" width="12.42578125" style="52" bestFit="1" customWidth="1"/>
    <col min="3569" max="3569" width="11.85546875" style="52" bestFit="1" customWidth="1"/>
    <col min="3570" max="3571" width="10.28515625" style="52" customWidth="1"/>
    <col min="3572" max="3573" width="12.42578125" style="52" bestFit="1" customWidth="1"/>
    <col min="3574" max="3575" width="10.28515625" style="52" customWidth="1"/>
    <col min="3576" max="3577" width="12.42578125" style="52" bestFit="1" customWidth="1"/>
    <col min="3578" max="3579" width="10.28515625" style="52" customWidth="1"/>
    <col min="3580" max="3581" width="12.42578125" style="52" bestFit="1" customWidth="1"/>
    <col min="3582" max="3583" width="10.28515625" style="52" customWidth="1"/>
    <col min="3584" max="3585" width="12.42578125" style="52" bestFit="1" customWidth="1"/>
    <col min="3586" max="3587" width="10.28515625" style="52" customWidth="1"/>
    <col min="3588" max="3589" width="12.42578125" style="52" bestFit="1" customWidth="1"/>
    <col min="3590" max="3818" width="12.5703125" style="52"/>
    <col min="3819" max="3819" width="0.85546875" style="52" customWidth="1"/>
    <col min="3820" max="3820" width="9.42578125" style="52" customWidth="1"/>
    <col min="3821" max="3821" width="14.7109375" style="52" customWidth="1"/>
    <col min="3822" max="3823" width="10.28515625" style="52" customWidth="1"/>
    <col min="3824" max="3824" width="12.42578125" style="52" bestFit="1" customWidth="1"/>
    <col min="3825" max="3825" width="11.85546875" style="52" bestFit="1" customWidth="1"/>
    <col min="3826" max="3827" width="10.28515625" style="52" customWidth="1"/>
    <col min="3828" max="3829" width="12.42578125" style="52" bestFit="1" customWidth="1"/>
    <col min="3830" max="3831" width="10.28515625" style="52" customWidth="1"/>
    <col min="3832" max="3833" width="12.42578125" style="52" bestFit="1" customWidth="1"/>
    <col min="3834" max="3835" width="10.28515625" style="52" customWidth="1"/>
    <col min="3836" max="3837" width="12.42578125" style="52" bestFit="1" customWidth="1"/>
    <col min="3838" max="3839" width="10.28515625" style="52" customWidth="1"/>
    <col min="3840" max="3841" width="12.42578125" style="52" bestFit="1" customWidth="1"/>
    <col min="3842" max="3843" width="10.28515625" style="52" customWidth="1"/>
    <col min="3844" max="3845" width="12.42578125" style="52" bestFit="1" customWidth="1"/>
    <col min="3846" max="4074" width="12.5703125" style="52"/>
    <col min="4075" max="4075" width="0.85546875" style="52" customWidth="1"/>
    <col min="4076" max="4076" width="9.42578125" style="52" customWidth="1"/>
    <col min="4077" max="4077" width="14.7109375" style="52" customWidth="1"/>
    <col min="4078" max="4079" width="10.28515625" style="52" customWidth="1"/>
    <col min="4080" max="4080" width="12.42578125" style="52" bestFit="1" customWidth="1"/>
    <col min="4081" max="4081" width="11.85546875" style="52" bestFit="1" customWidth="1"/>
    <col min="4082" max="4083" width="10.28515625" style="52" customWidth="1"/>
    <col min="4084" max="4085" width="12.42578125" style="52" bestFit="1" customWidth="1"/>
    <col min="4086" max="4087" width="10.28515625" style="52" customWidth="1"/>
    <col min="4088" max="4089" width="12.42578125" style="52" bestFit="1" customWidth="1"/>
    <col min="4090" max="4091" width="10.28515625" style="52" customWidth="1"/>
    <col min="4092" max="4093" width="12.42578125" style="52" bestFit="1" customWidth="1"/>
    <col min="4094" max="4095" width="10.28515625" style="52" customWidth="1"/>
    <col min="4096" max="4097" width="12.42578125" style="52" bestFit="1" customWidth="1"/>
    <col min="4098" max="4099" width="10.28515625" style="52" customWidth="1"/>
    <col min="4100" max="4101" width="12.42578125" style="52" bestFit="1" customWidth="1"/>
    <col min="4102" max="4330" width="12.5703125" style="52"/>
    <col min="4331" max="4331" width="0.85546875" style="52" customWidth="1"/>
    <col min="4332" max="4332" width="9.42578125" style="52" customWidth="1"/>
    <col min="4333" max="4333" width="14.7109375" style="52" customWidth="1"/>
    <col min="4334" max="4335" width="10.28515625" style="52" customWidth="1"/>
    <col min="4336" max="4336" width="12.42578125" style="52" bestFit="1" customWidth="1"/>
    <col min="4337" max="4337" width="11.85546875" style="52" bestFit="1" customWidth="1"/>
    <col min="4338" max="4339" width="10.28515625" style="52" customWidth="1"/>
    <col min="4340" max="4341" width="12.42578125" style="52" bestFit="1" customWidth="1"/>
    <col min="4342" max="4343" width="10.28515625" style="52" customWidth="1"/>
    <col min="4344" max="4345" width="12.42578125" style="52" bestFit="1" customWidth="1"/>
    <col min="4346" max="4347" width="10.28515625" style="52" customWidth="1"/>
    <col min="4348" max="4349" width="12.42578125" style="52" bestFit="1" customWidth="1"/>
    <col min="4350" max="4351" width="10.28515625" style="52" customWidth="1"/>
    <col min="4352" max="4353" width="12.42578125" style="52" bestFit="1" customWidth="1"/>
    <col min="4354" max="4355" width="10.28515625" style="52" customWidth="1"/>
    <col min="4356" max="4357" width="12.42578125" style="52" bestFit="1" customWidth="1"/>
    <col min="4358" max="4586" width="12.5703125" style="52"/>
    <col min="4587" max="4587" width="0.85546875" style="52" customWidth="1"/>
    <col min="4588" max="4588" width="9.42578125" style="52" customWidth="1"/>
    <col min="4589" max="4589" width="14.7109375" style="52" customWidth="1"/>
    <col min="4590" max="4591" width="10.28515625" style="52" customWidth="1"/>
    <col min="4592" max="4592" width="12.42578125" style="52" bestFit="1" customWidth="1"/>
    <col min="4593" max="4593" width="11.85546875" style="52" bestFit="1" customWidth="1"/>
    <col min="4594" max="4595" width="10.28515625" style="52" customWidth="1"/>
    <col min="4596" max="4597" width="12.42578125" style="52" bestFit="1" customWidth="1"/>
    <col min="4598" max="4599" width="10.28515625" style="52" customWidth="1"/>
    <col min="4600" max="4601" width="12.42578125" style="52" bestFit="1" customWidth="1"/>
    <col min="4602" max="4603" width="10.28515625" style="52" customWidth="1"/>
    <col min="4604" max="4605" width="12.42578125" style="52" bestFit="1" customWidth="1"/>
    <col min="4606" max="4607" width="10.28515625" style="52" customWidth="1"/>
    <col min="4608" max="4609" width="12.42578125" style="52" bestFit="1" customWidth="1"/>
    <col min="4610" max="4611" width="10.28515625" style="52" customWidth="1"/>
    <col min="4612" max="4613" width="12.42578125" style="52" bestFit="1" customWidth="1"/>
    <col min="4614" max="4842" width="12.5703125" style="52"/>
    <col min="4843" max="4843" width="0.85546875" style="52" customWidth="1"/>
    <col min="4844" max="4844" width="9.42578125" style="52" customWidth="1"/>
    <col min="4845" max="4845" width="14.7109375" style="52" customWidth="1"/>
    <col min="4846" max="4847" width="10.28515625" style="52" customWidth="1"/>
    <col min="4848" max="4848" width="12.42578125" style="52" bestFit="1" customWidth="1"/>
    <col min="4849" max="4849" width="11.85546875" style="52" bestFit="1" customWidth="1"/>
    <col min="4850" max="4851" width="10.28515625" style="52" customWidth="1"/>
    <col min="4852" max="4853" width="12.42578125" style="52" bestFit="1" customWidth="1"/>
    <col min="4854" max="4855" width="10.28515625" style="52" customWidth="1"/>
    <col min="4856" max="4857" width="12.42578125" style="52" bestFit="1" customWidth="1"/>
    <col min="4858" max="4859" width="10.28515625" style="52" customWidth="1"/>
    <col min="4860" max="4861" width="12.42578125" style="52" bestFit="1" customWidth="1"/>
    <col min="4862" max="4863" width="10.28515625" style="52" customWidth="1"/>
    <col min="4864" max="4865" width="12.42578125" style="52" bestFit="1" customWidth="1"/>
    <col min="4866" max="4867" width="10.28515625" style="52" customWidth="1"/>
    <col min="4868" max="4869" width="12.42578125" style="52" bestFit="1" customWidth="1"/>
    <col min="4870" max="5098" width="12.5703125" style="52"/>
    <col min="5099" max="5099" width="0.85546875" style="52" customWidth="1"/>
    <col min="5100" max="5100" width="9.42578125" style="52" customWidth="1"/>
    <col min="5101" max="5101" width="14.7109375" style="52" customWidth="1"/>
    <col min="5102" max="5103" width="10.28515625" style="52" customWidth="1"/>
    <col min="5104" max="5104" width="12.42578125" style="52" bestFit="1" customWidth="1"/>
    <col min="5105" max="5105" width="11.85546875" style="52" bestFit="1" customWidth="1"/>
    <col min="5106" max="5107" width="10.28515625" style="52" customWidth="1"/>
    <col min="5108" max="5109" width="12.42578125" style="52" bestFit="1" customWidth="1"/>
    <col min="5110" max="5111" width="10.28515625" style="52" customWidth="1"/>
    <col min="5112" max="5113" width="12.42578125" style="52" bestFit="1" customWidth="1"/>
    <col min="5114" max="5115" width="10.28515625" style="52" customWidth="1"/>
    <col min="5116" max="5117" width="12.42578125" style="52" bestFit="1" customWidth="1"/>
    <col min="5118" max="5119" width="10.28515625" style="52" customWidth="1"/>
    <col min="5120" max="5121" width="12.42578125" style="52" bestFit="1" customWidth="1"/>
    <col min="5122" max="5123" width="10.28515625" style="52" customWidth="1"/>
    <col min="5124" max="5125" width="12.42578125" style="52" bestFit="1" customWidth="1"/>
    <col min="5126" max="5354" width="12.5703125" style="52"/>
    <col min="5355" max="5355" width="0.85546875" style="52" customWidth="1"/>
    <col min="5356" max="5356" width="9.42578125" style="52" customWidth="1"/>
    <col min="5357" max="5357" width="14.7109375" style="52" customWidth="1"/>
    <col min="5358" max="5359" width="10.28515625" style="52" customWidth="1"/>
    <col min="5360" max="5360" width="12.42578125" style="52" bestFit="1" customWidth="1"/>
    <col min="5361" max="5361" width="11.85546875" style="52" bestFit="1" customWidth="1"/>
    <col min="5362" max="5363" width="10.28515625" style="52" customWidth="1"/>
    <col min="5364" max="5365" width="12.42578125" style="52" bestFit="1" customWidth="1"/>
    <col min="5366" max="5367" width="10.28515625" style="52" customWidth="1"/>
    <col min="5368" max="5369" width="12.42578125" style="52" bestFit="1" customWidth="1"/>
    <col min="5370" max="5371" width="10.28515625" style="52" customWidth="1"/>
    <col min="5372" max="5373" width="12.42578125" style="52" bestFit="1" customWidth="1"/>
    <col min="5374" max="5375" width="10.28515625" style="52" customWidth="1"/>
    <col min="5376" max="5377" width="12.42578125" style="52" bestFit="1" customWidth="1"/>
    <col min="5378" max="5379" width="10.28515625" style="52" customWidth="1"/>
    <col min="5380" max="5381" width="12.42578125" style="52" bestFit="1" customWidth="1"/>
    <col min="5382" max="5610" width="12.5703125" style="52"/>
    <col min="5611" max="5611" width="0.85546875" style="52" customWidth="1"/>
    <col min="5612" max="5612" width="9.42578125" style="52" customWidth="1"/>
    <col min="5613" max="5613" width="14.7109375" style="52" customWidth="1"/>
    <col min="5614" max="5615" width="10.28515625" style="52" customWidth="1"/>
    <col min="5616" max="5616" width="12.42578125" style="52" bestFit="1" customWidth="1"/>
    <col min="5617" max="5617" width="11.85546875" style="52" bestFit="1" customWidth="1"/>
    <col min="5618" max="5619" width="10.28515625" style="52" customWidth="1"/>
    <col min="5620" max="5621" width="12.42578125" style="52" bestFit="1" customWidth="1"/>
    <col min="5622" max="5623" width="10.28515625" style="52" customWidth="1"/>
    <col min="5624" max="5625" width="12.42578125" style="52" bestFit="1" customWidth="1"/>
    <col min="5626" max="5627" width="10.28515625" style="52" customWidth="1"/>
    <col min="5628" max="5629" width="12.42578125" style="52" bestFit="1" customWidth="1"/>
    <col min="5630" max="5631" width="10.28515625" style="52" customWidth="1"/>
    <col min="5632" max="5633" width="12.42578125" style="52" bestFit="1" customWidth="1"/>
    <col min="5634" max="5635" width="10.28515625" style="52" customWidth="1"/>
    <col min="5636" max="5637" width="12.42578125" style="52" bestFit="1" customWidth="1"/>
    <col min="5638" max="5866" width="12.5703125" style="52"/>
    <col min="5867" max="5867" width="0.85546875" style="52" customWidth="1"/>
    <col min="5868" max="5868" width="9.42578125" style="52" customWidth="1"/>
    <col min="5869" max="5869" width="14.7109375" style="52" customWidth="1"/>
    <col min="5870" max="5871" width="10.28515625" style="52" customWidth="1"/>
    <col min="5872" max="5872" width="12.42578125" style="52" bestFit="1" customWidth="1"/>
    <col min="5873" max="5873" width="11.85546875" style="52" bestFit="1" customWidth="1"/>
    <col min="5874" max="5875" width="10.28515625" style="52" customWidth="1"/>
    <col min="5876" max="5877" width="12.42578125" style="52" bestFit="1" customWidth="1"/>
    <col min="5878" max="5879" width="10.28515625" style="52" customWidth="1"/>
    <col min="5880" max="5881" width="12.42578125" style="52" bestFit="1" customWidth="1"/>
    <col min="5882" max="5883" width="10.28515625" style="52" customWidth="1"/>
    <col min="5884" max="5885" width="12.42578125" style="52" bestFit="1" customWidth="1"/>
    <col min="5886" max="5887" width="10.28515625" style="52" customWidth="1"/>
    <col min="5888" max="5889" width="12.42578125" style="52" bestFit="1" customWidth="1"/>
    <col min="5890" max="5891" width="10.28515625" style="52" customWidth="1"/>
    <col min="5892" max="5893" width="12.42578125" style="52" bestFit="1" customWidth="1"/>
    <col min="5894" max="6122" width="12.5703125" style="52"/>
    <col min="6123" max="6123" width="0.85546875" style="52" customWidth="1"/>
    <col min="6124" max="6124" width="9.42578125" style="52" customWidth="1"/>
    <col min="6125" max="6125" width="14.7109375" style="52" customWidth="1"/>
    <col min="6126" max="6127" width="10.28515625" style="52" customWidth="1"/>
    <col min="6128" max="6128" width="12.42578125" style="52" bestFit="1" customWidth="1"/>
    <col min="6129" max="6129" width="11.85546875" style="52" bestFit="1" customWidth="1"/>
    <col min="6130" max="6131" width="10.28515625" style="52" customWidth="1"/>
    <col min="6132" max="6133" width="12.42578125" style="52" bestFit="1" customWidth="1"/>
    <col min="6134" max="6135" width="10.28515625" style="52" customWidth="1"/>
    <col min="6136" max="6137" width="12.42578125" style="52" bestFit="1" customWidth="1"/>
    <col min="6138" max="6139" width="10.28515625" style="52" customWidth="1"/>
    <col min="6140" max="6141" width="12.42578125" style="52" bestFit="1" customWidth="1"/>
    <col min="6142" max="6143" width="10.28515625" style="52" customWidth="1"/>
    <col min="6144" max="6145" width="12.42578125" style="52" bestFit="1" customWidth="1"/>
    <col min="6146" max="6147" width="10.28515625" style="52" customWidth="1"/>
    <col min="6148" max="6149" width="12.42578125" style="52" bestFit="1" customWidth="1"/>
    <col min="6150" max="6378" width="12.5703125" style="52"/>
    <col min="6379" max="6379" width="0.85546875" style="52" customWidth="1"/>
    <col min="6380" max="6380" width="9.42578125" style="52" customWidth="1"/>
    <col min="6381" max="6381" width="14.7109375" style="52" customWidth="1"/>
    <col min="6382" max="6383" width="10.28515625" style="52" customWidth="1"/>
    <col min="6384" max="6384" width="12.42578125" style="52" bestFit="1" customWidth="1"/>
    <col min="6385" max="6385" width="11.85546875" style="52" bestFit="1" customWidth="1"/>
    <col min="6386" max="6387" width="10.28515625" style="52" customWidth="1"/>
    <col min="6388" max="6389" width="12.42578125" style="52" bestFit="1" customWidth="1"/>
    <col min="6390" max="6391" width="10.28515625" style="52" customWidth="1"/>
    <col min="6392" max="6393" width="12.42578125" style="52" bestFit="1" customWidth="1"/>
    <col min="6394" max="6395" width="10.28515625" style="52" customWidth="1"/>
    <col min="6396" max="6397" width="12.42578125" style="52" bestFit="1" customWidth="1"/>
    <col min="6398" max="6399" width="10.28515625" style="52" customWidth="1"/>
    <col min="6400" max="6401" width="12.42578125" style="52" bestFit="1" customWidth="1"/>
    <col min="6402" max="6403" width="10.28515625" style="52" customWidth="1"/>
    <col min="6404" max="6405" width="12.42578125" style="52" bestFit="1" customWidth="1"/>
    <col min="6406" max="6634" width="12.5703125" style="52"/>
    <col min="6635" max="6635" width="0.85546875" style="52" customWidth="1"/>
    <col min="6636" max="6636" width="9.42578125" style="52" customWidth="1"/>
    <col min="6637" max="6637" width="14.7109375" style="52" customWidth="1"/>
    <col min="6638" max="6639" width="10.28515625" style="52" customWidth="1"/>
    <col min="6640" max="6640" width="12.42578125" style="52" bestFit="1" customWidth="1"/>
    <col min="6641" max="6641" width="11.85546875" style="52" bestFit="1" customWidth="1"/>
    <col min="6642" max="6643" width="10.28515625" style="52" customWidth="1"/>
    <col min="6644" max="6645" width="12.42578125" style="52" bestFit="1" customWidth="1"/>
    <col min="6646" max="6647" width="10.28515625" style="52" customWidth="1"/>
    <col min="6648" max="6649" width="12.42578125" style="52" bestFit="1" customWidth="1"/>
    <col min="6650" max="6651" width="10.28515625" style="52" customWidth="1"/>
    <col min="6652" max="6653" width="12.42578125" style="52" bestFit="1" customWidth="1"/>
    <col min="6654" max="6655" width="10.28515625" style="52" customWidth="1"/>
    <col min="6656" max="6657" width="12.42578125" style="52" bestFit="1" customWidth="1"/>
    <col min="6658" max="6659" width="10.28515625" style="52" customWidth="1"/>
    <col min="6660" max="6661" width="12.42578125" style="52" bestFit="1" customWidth="1"/>
    <col min="6662" max="6890" width="12.5703125" style="52"/>
    <col min="6891" max="6891" width="0.85546875" style="52" customWidth="1"/>
    <col min="6892" max="6892" width="9.42578125" style="52" customWidth="1"/>
    <col min="6893" max="6893" width="14.7109375" style="52" customWidth="1"/>
    <col min="6894" max="6895" width="10.28515625" style="52" customWidth="1"/>
    <col min="6896" max="6896" width="12.42578125" style="52" bestFit="1" customWidth="1"/>
    <col min="6897" max="6897" width="11.85546875" style="52" bestFit="1" customWidth="1"/>
    <col min="6898" max="6899" width="10.28515625" style="52" customWidth="1"/>
    <col min="6900" max="6901" width="12.42578125" style="52" bestFit="1" customWidth="1"/>
    <col min="6902" max="6903" width="10.28515625" style="52" customWidth="1"/>
    <col min="6904" max="6905" width="12.42578125" style="52" bestFit="1" customWidth="1"/>
    <col min="6906" max="6907" width="10.28515625" style="52" customWidth="1"/>
    <col min="6908" max="6909" width="12.42578125" style="52" bestFit="1" customWidth="1"/>
    <col min="6910" max="6911" width="10.28515625" style="52" customWidth="1"/>
    <col min="6912" max="6913" width="12.42578125" style="52" bestFit="1" customWidth="1"/>
    <col min="6914" max="6915" width="10.28515625" style="52" customWidth="1"/>
    <col min="6916" max="6917" width="12.42578125" style="52" bestFit="1" customWidth="1"/>
    <col min="6918" max="7146" width="12.5703125" style="52"/>
    <col min="7147" max="7147" width="0.85546875" style="52" customWidth="1"/>
    <col min="7148" max="7148" width="9.42578125" style="52" customWidth="1"/>
    <col min="7149" max="7149" width="14.7109375" style="52" customWidth="1"/>
    <col min="7150" max="7151" width="10.28515625" style="52" customWidth="1"/>
    <col min="7152" max="7152" width="12.42578125" style="52" bestFit="1" customWidth="1"/>
    <col min="7153" max="7153" width="11.85546875" style="52" bestFit="1" customWidth="1"/>
    <col min="7154" max="7155" width="10.28515625" style="52" customWidth="1"/>
    <col min="7156" max="7157" width="12.42578125" style="52" bestFit="1" customWidth="1"/>
    <col min="7158" max="7159" width="10.28515625" style="52" customWidth="1"/>
    <col min="7160" max="7161" width="12.42578125" style="52" bestFit="1" customWidth="1"/>
    <col min="7162" max="7163" width="10.28515625" style="52" customWidth="1"/>
    <col min="7164" max="7165" width="12.42578125" style="52" bestFit="1" customWidth="1"/>
    <col min="7166" max="7167" width="10.28515625" style="52" customWidth="1"/>
    <col min="7168" max="7169" width="12.42578125" style="52" bestFit="1" customWidth="1"/>
    <col min="7170" max="7171" width="10.28515625" style="52" customWidth="1"/>
    <col min="7172" max="7173" width="12.42578125" style="52" bestFit="1" customWidth="1"/>
    <col min="7174" max="7402" width="12.5703125" style="52"/>
    <col min="7403" max="7403" width="0.85546875" style="52" customWidth="1"/>
    <col min="7404" max="7404" width="9.42578125" style="52" customWidth="1"/>
    <col min="7405" max="7405" width="14.7109375" style="52" customWidth="1"/>
    <col min="7406" max="7407" width="10.28515625" style="52" customWidth="1"/>
    <col min="7408" max="7408" width="12.42578125" style="52" bestFit="1" customWidth="1"/>
    <col min="7409" max="7409" width="11.85546875" style="52" bestFit="1" customWidth="1"/>
    <col min="7410" max="7411" width="10.28515625" style="52" customWidth="1"/>
    <col min="7412" max="7413" width="12.42578125" style="52" bestFit="1" customWidth="1"/>
    <col min="7414" max="7415" width="10.28515625" style="52" customWidth="1"/>
    <col min="7416" max="7417" width="12.42578125" style="52" bestFit="1" customWidth="1"/>
    <col min="7418" max="7419" width="10.28515625" style="52" customWidth="1"/>
    <col min="7420" max="7421" width="12.42578125" style="52" bestFit="1" customWidth="1"/>
    <col min="7422" max="7423" width="10.28515625" style="52" customWidth="1"/>
    <col min="7424" max="7425" width="12.42578125" style="52" bestFit="1" customWidth="1"/>
    <col min="7426" max="7427" width="10.28515625" style="52" customWidth="1"/>
    <col min="7428" max="7429" width="12.42578125" style="52" bestFit="1" customWidth="1"/>
    <col min="7430" max="7658" width="12.5703125" style="52"/>
    <col min="7659" max="7659" width="0.85546875" style="52" customWidth="1"/>
    <col min="7660" max="7660" width="9.42578125" style="52" customWidth="1"/>
    <col min="7661" max="7661" width="14.7109375" style="52" customWidth="1"/>
    <col min="7662" max="7663" width="10.28515625" style="52" customWidth="1"/>
    <col min="7664" max="7664" width="12.42578125" style="52" bestFit="1" customWidth="1"/>
    <col min="7665" max="7665" width="11.85546875" style="52" bestFit="1" customWidth="1"/>
    <col min="7666" max="7667" width="10.28515625" style="52" customWidth="1"/>
    <col min="7668" max="7669" width="12.42578125" style="52" bestFit="1" customWidth="1"/>
    <col min="7670" max="7671" width="10.28515625" style="52" customWidth="1"/>
    <col min="7672" max="7673" width="12.42578125" style="52" bestFit="1" customWidth="1"/>
    <col min="7674" max="7675" width="10.28515625" style="52" customWidth="1"/>
    <col min="7676" max="7677" width="12.42578125" style="52" bestFit="1" customWidth="1"/>
    <col min="7678" max="7679" width="10.28515625" style="52" customWidth="1"/>
    <col min="7680" max="7681" width="12.42578125" style="52" bestFit="1" customWidth="1"/>
    <col min="7682" max="7683" width="10.28515625" style="52" customWidth="1"/>
    <col min="7684" max="7685" width="12.42578125" style="52" bestFit="1" customWidth="1"/>
    <col min="7686" max="7914" width="12.5703125" style="52"/>
    <col min="7915" max="7915" width="0.85546875" style="52" customWidth="1"/>
    <col min="7916" max="7916" width="9.42578125" style="52" customWidth="1"/>
    <col min="7917" max="7917" width="14.7109375" style="52" customWidth="1"/>
    <col min="7918" max="7919" width="10.28515625" style="52" customWidth="1"/>
    <col min="7920" max="7920" width="12.42578125" style="52" bestFit="1" customWidth="1"/>
    <col min="7921" max="7921" width="11.85546875" style="52" bestFit="1" customWidth="1"/>
    <col min="7922" max="7923" width="10.28515625" style="52" customWidth="1"/>
    <col min="7924" max="7925" width="12.42578125" style="52" bestFit="1" customWidth="1"/>
    <col min="7926" max="7927" width="10.28515625" style="52" customWidth="1"/>
    <col min="7928" max="7929" width="12.42578125" style="52" bestFit="1" customWidth="1"/>
    <col min="7930" max="7931" width="10.28515625" style="52" customWidth="1"/>
    <col min="7932" max="7933" width="12.42578125" style="52" bestFit="1" customWidth="1"/>
    <col min="7934" max="7935" width="10.28515625" style="52" customWidth="1"/>
    <col min="7936" max="7937" width="12.42578125" style="52" bestFit="1" customWidth="1"/>
    <col min="7938" max="7939" width="10.28515625" style="52" customWidth="1"/>
    <col min="7940" max="7941" width="12.42578125" style="52" bestFit="1" customWidth="1"/>
    <col min="7942" max="8170" width="12.5703125" style="52"/>
    <col min="8171" max="8171" width="0.85546875" style="52" customWidth="1"/>
    <col min="8172" max="8172" width="9.42578125" style="52" customWidth="1"/>
    <col min="8173" max="8173" width="14.7109375" style="52" customWidth="1"/>
    <col min="8174" max="8175" width="10.28515625" style="52" customWidth="1"/>
    <col min="8176" max="8176" width="12.42578125" style="52" bestFit="1" customWidth="1"/>
    <col min="8177" max="8177" width="11.85546875" style="52" bestFit="1" customWidth="1"/>
    <col min="8178" max="8179" width="10.28515625" style="52" customWidth="1"/>
    <col min="8180" max="8181" width="12.42578125" style="52" bestFit="1" customWidth="1"/>
    <col min="8182" max="8183" width="10.28515625" style="52" customWidth="1"/>
    <col min="8184" max="8185" width="12.42578125" style="52" bestFit="1" customWidth="1"/>
    <col min="8186" max="8187" width="10.28515625" style="52" customWidth="1"/>
    <col min="8188" max="8189" width="12.42578125" style="52" bestFit="1" customWidth="1"/>
    <col min="8190" max="8191" width="10.28515625" style="52" customWidth="1"/>
    <col min="8192" max="8193" width="12.42578125" style="52" bestFit="1" customWidth="1"/>
    <col min="8194" max="8195" width="10.28515625" style="52" customWidth="1"/>
    <col min="8196" max="8197" width="12.42578125" style="52" bestFit="1" customWidth="1"/>
    <col min="8198" max="8426" width="12.5703125" style="52"/>
    <col min="8427" max="8427" width="0.85546875" style="52" customWidth="1"/>
    <col min="8428" max="8428" width="9.42578125" style="52" customWidth="1"/>
    <col min="8429" max="8429" width="14.7109375" style="52" customWidth="1"/>
    <col min="8430" max="8431" width="10.28515625" style="52" customWidth="1"/>
    <col min="8432" max="8432" width="12.42578125" style="52" bestFit="1" customWidth="1"/>
    <col min="8433" max="8433" width="11.85546875" style="52" bestFit="1" customWidth="1"/>
    <col min="8434" max="8435" width="10.28515625" style="52" customWidth="1"/>
    <col min="8436" max="8437" width="12.42578125" style="52" bestFit="1" customWidth="1"/>
    <col min="8438" max="8439" width="10.28515625" style="52" customWidth="1"/>
    <col min="8440" max="8441" width="12.42578125" style="52" bestFit="1" customWidth="1"/>
    <col min="8442" max="8443" width="10.28515625" style="52" customWidth="1"/>
    <col min="8444" max="8445" width="12.42578125" style="52" bestFit="1" customWidth="1"/>
    <col min="8446" max="8447" width="10.28515625" style="52" customWidth="1"/>
    <col min="8448" max="8449" width="12.42578125" style="52" bestFit="1" customWidth="1"/>
    <col min="8450" max="8451" width="10.28515625" style="52" customWidth="1"/>
    <col min="8452" max="8453" width="12.42578125" style="52" bestFit="1" customWidth="1"/>
    <col min="8454" max="8682" width="12.5703125" style="52"/>
    <col min="8683" max="8683" width="0.85546875" style="52" customWidth="1"/>
    <col min="8684" max="8684" width="9.42578125" style="52" customWidth="1"/>
    <col min="8685" max="8685" width="14.7109375" style="52" customWidth="1"/>
    <col min="8686" max="8687" width="10.28515625" style="52" customWidth="1"/>
    <col min="8688" max="8688" width="12.42578125" style="52" bestFit="1" customWidth="1"/>
    <col min="8689" max="8689" width="11.85546875" style="52" bestFit="1" customWidth="1"/>
    <col min="8690" max="8691" width="10.28515625" style="52" customWidth="1"/>
    <col min="8692" max="8693" width="12.42578125" style="52" bestFit="1" customWidth="1"/>
    <col min="8694" max="8695" width="10.28515625" style="52" customWidth="1"/>
    <col min="8696" max="8697" width="12.42578125" style="52" bestFit="1" customWidth="1"/>
    <col min="8698" max="8699" width="10.28515625" style="52" customWidth="1"/>
    <col min="8700" max="8701" width="12.42578125" style="52" bestFit="1" customWidth="1"/>
    <col min="8702" max="8703" width="10.28515625" style="52" customWidth="1"/>
    <col min="8704" max="8705" width="12.42578125" style="52" bestFit="1" customWidth="1"/>
    <col min="8706" max="8707" width="10.28515625" style="52" customWidth="1"/>
    <col min="8708" max="8709" width="12.42578125" style="52" bestFit="1" customWidth="1"/>
    <col min="8710" max="8938" width="12.5703125" style="52"/>
    <col min="8939" max="8939" width="0.85546875" style="52" customWidth="1"/>
    <col min="8940" max="8940" width="9.42578125" style="52" customWidth="1"/>
    <col min="8941" max="8941" width="14.7109375" style="52" customWidth="1"/>
    <col min="8942" max="8943" width="10.28515625" style="52" customWidth="1"/>
    <col min="8944" max="8944" width="12.42578125" style="52" bestFit="1" customWidth="1"/>
    <col min="8945" max="8945" width="11.85546875" style="52" bestFit="1" customWidth="1"/>
    <col min="8946" max="8947" width="10.28515625" style="52" customWidth="1"/>
    <col min="8948" max="8949" width="12.42578125" style="52" bestFit="1" customWidth="1"/>
    <col min="8950" max="8951" width="10.28515625" style="52" customWidth="1"/>
    <col min="8952" max="8953" width="12.42578125" style="52" bestFit="1" customWidth="1"/>
    <col min="8954" max="8955" width="10.28515625" style="52" customWidth="1"/>
    <col min="8956" max="8957" width="12.42578125" style="52" bestFit="1" customWidth="1"/>
    <col min="8958" max="8959" width="10.28515625" style="52" customWidth="1"/>
    <col min="8960" max="8961" width="12.42578125" style="52" bestFit="1" customWidth="1"/>
    <col min="8962" max="8963" width="10.28515625" style="52" customWidth="1"/>
    <col min="8964" max="8965" width="12.42578125" style="52" bestFit="1" customWidth="1"/>
    <col min="8966" max="9194" width="12.5703125" style="52"/>
    <col min="9195" max="9195" width="0.85546875" style="52" customWidth="1"/>
    <col min="9196" max="9196" width="9.42578125" style="52" customWidth="1"/>
    <col min="9197" max="9197" width="14.7109375" style="52" customWidth="1"/>
    <col min="9198" max="9199" width="10.28515625" style="52" customWidth="1"/>
    <col min="9200" max="9200" width="12.42578125" style="52" bestFit="1" customWidth="1"/>
    <col min="9201" max="9201" width="11.85546875" style="52" bestFit="1" customWidth="1"/>
    <col min="9202" max="9203" width="10.28515625" style="52" customWidth="1"/>
    <col min="9204" max="9205" width="12.42578125" style="52" bestFit="1" customWidth="1"/>
    <col min="9206" max="9207" width="10.28515625" style="52" customWidth="1"/>
    <col min="9208" max="9209" width="12.42578125" style="52" bestFit="1" customWidth="1"/>
    <col min="9210" max="9211" width="10.28515625" style="52" customWidth="1"/>
    <col min="9212" max="9213" width="12.42578125" style="52" bestFit="1" customWidth="1"/>
    <col min="9214" max="9215" width="10.28515625" style="52" customWidth="1"/>
    <col min="9216" max="9217" width="12.42578125" style="52" bestFit="1" customWidth="1"/>
    <col min="9218" max="9219" width="10.28515625" style="52" customWidth="1"/>
    <col min="9220" max="9221" width="12.42578125" style="52" bestFit="1" customWidth="1"/>
    <col min="9222" max="9450" width="12.5703125" style="52"/>
    <col min="9451" max="9451" width="0.85546875" style="52" customWidth="1"/>
    <col min="9452" max="9452" width="9.42578125" style="52" customWidth="1"/>
    <col min="9453" max="9453" width="14.7109375" style="52" customWidth="1"/>
    <col min="9454" max="9455" width="10.28515625" style="52" customWidth="1"/>
    <col min="9456" max="9456" width="12.42578125" style="52" bestFit="1" customWidth="1"/>
    <col min="9457" max="9457" width="11.85546875" style="52" bestFit="1" customWidth="1"/>
    <col min="9458" max="9459" width="10.28515625" style="52" customWidth="1"/>
    <col min="9460" max="9461" width="12.42578125" style="52" bestFit="1" customWidth="1"/>
    <col min="9462" max="9463" width="10.28515625" style="52" customWidth="1"/>
    <col min="9464" max="9465" width="12.42578125" style="52" bestFit="1" customWidth="1"/>
    <col min="9466" max="9467" width="10.28515625" style="52" customWidth="1"/>
    <col min="9468" max="9469" width="12.42578125" style="52" bestFit="1" customWidth="1"/>
    <col min="9470" max="9471" width="10.28515625" style="52" customWidth="1"/>
    <col min="9472" max="9473" width="12.42578125" style="52" bestFit="1" customWidth="1"/>
    <col min="9474" max="9475" width="10.28515625" style="52" customWidth="1"/>
    <col min="9476" max="9477" width="12.42578125" style="52" bestFit="1" customWidth="1"/>
    <col min="9478" max="9706" width="12.5703125" style="52"/>
    <col min="9707" max="9707" width="0.85546875" style="52" customWidth="1"/>
    <col min="9708" max="9708" width="9.42578125" style="52" customWidth="1"/>
    <col min="9709" max="9709" width="14.7109375" style="52" customWidth="1"/>
    <col min="9710" max="9711" width="10.28515625" style="52" customWidth="1"/>
    <col min="9712" max="9712" width="12.42578125" style="52" bestFit="1" customWidth="1"/>
    <col min="9713" max="9713" width="11.85546875" style="52" bestFit="1" customWidth="1"/>
    <col min="9714" max="9715" width="10.28515625" style="52" customWidth="1"/>
    <col min="9716" max="9717" width="12.42578125" style="52" bestFit="1" customWidth="1"/>
    <col min="9718" max="9719" width="10.28515625" style="52" customWidth="1"/>
    <col min="9720" max="9721" width="12.42578125" style="52" bestFit="1" customWidth="1"/>
    <col min="9722" max="9723" width="10.28515625" style="52" customWidth="1"/>
    <col min="9724" max="9725" width="12.42578125" style="52" bestFit="1" customWidth="1"/>
    <col min="9726" max="9727" width="10.28515625" style="52" customWidth="1"/>
    <col min="9728" max="9729" width="12.42578125" style="52" bestFit="1" customWidth="1"/>
    <col min="9730" max="9731" width="10.28515625" style="52" customWidth="1"/>
    <col min="9732" max="9733" width="12.42578125" style="52" bestFit="1" customWidth="1"/>
    <col min="9734" max="9962" width="12.5703125" style="52"/>
    <col min="9963" max="9963" width="0.85546875" style="52" customWidth="1"/>
    <col min="9964" max="9964" width="9.42578125" style="52" customWidth="1"/>
    <col min="9965" max="9965" width="14.7109375" style="52" customWidth="1"/>
    <col min="9966" max="9967" width="10.28515625" style="52" customWidth="1"/>
    <col min="9968" max="9968" width="12.42578125" style="52" bestFit="1" customWidth="1"/>
    <col min="9969" max="9969" width="11.85546875" style="52" bestFit="1" customWidth="1"/>
    <col min="9970" max="9971" width="10.28515625" style="52" customWidth="1"/>
    <col min="9972" max="9973" width="12.42578125" style="52" bestFit="1" customWidth="1"/>
    <col min="9974" max="9975" width="10.28515625" style="52" customWidth="1"/>
    <col min="9976" max="9977" width="12.42578125" style="52" bestFit="1" customWidth="1"/>
    <col min="9978" max="9979" width="10.28515625" style="52" customWidth="1"/>
    <col min="9980" max="9981" width="12.42578125" style="52" bestFit="1" customWidth="1"/>
    <col min="9982" max="9983" width="10.28515625" style="52" customWidth="1"/>
    <col min="9984" max="9985" width="12.42578125" style="52" bestFit="1" customWidth="1"/>
    <col min="9986" max="9987" width="10.28515625" style="52" customWidth="1"/>
    <col min="9988" max="9989" width="12.42578125" style="52" bestFit="1" customWidth="1"/>
    <col min="9990" max="10218" width="12.5703125" style="52"/>
    <col min="10219" max="10219" width="0.85546875" style="52" customWidth="1"/>
    <col min="10220" max="10220" width="9.42578125" style="52" customWidth="1"/>
    <col min="10221" max="10221" width="14.7109375" style="52" customWidth="1"/>
    <col min="10222" max="10223" width="10.28515625" style="52" customWidth="1"/>
    <col min="10224" max="10224" width="12.42578125" style="52" bestFit="1" customWidth="1"/>
    <col min="10225" max="10225" width="11.85546875" style="52" bestFit="1" customWidth="1"/>
    <col min="10226" max="10227" width="10.28515625" style="52" customWidth="1"/>
    <col min="10228" max="10229" width="12.42578125" style="52" bestFit="1" customWidth="1"/>
    <col min="10230" max="10231" width="10.28515625" style="52" customWidth="1"/>
    <col min="10232" max="10233" width="12.42578125" style="52" bestFit="1" customWidth="1"/>
    <col min="10234" max="10235" width="10.28515625" style="52" customWidth="1"/>
    <col min="10236" max="10237" width="12.42578125" style="52" bestFit="1" customWidth="1"/>
    <col min="10238" max="10239" width="10.28515625" style="52" customWidth="1"/>
    <col min="10240" max="10241" width="12.42578125" style="52" bestFit="1" customWidth="1"/>
    <col min="10242" max="10243" width="10.28515625" style="52" customWidth="1"/>
    <col min="10244" max="10245" width="12.42578125" style="52" bestFit="1" customWidth="1"/>
    <col min="10246" max="10474" width="12.5703125" style="52"/>
    <col min="10475" max="10475" width="0.85546875" style="52" customWidth="1"/>
    <col min="10476" max="10476" width="9.42578125" style="52" customWidth="1"/>
    <col min="10477" max="10477" width="14.7109375" style="52" customWidth="1"/>
    <col min="10478" max="10479" width="10.28515625" style="52" customWidth="1"/>
    <col min="10480" max="10480" width="12.42578125" style="52" bestFit="1" customWidth="1"/>
    <col min="10481" max="10481" width="11.85546875" style="52" bestFit="1" customWidth="1"/>
    <col min="10482" max="10483" width="10.28515625" style="52" customWidth="1"/>
    <col min="10484" max="10485" width="12.42578125" style="52" bestFit="1" customWidth="1"/>
    <col min="10486" max="10487" width="10.28515625" style="52" customWidth="1"/>
    <col min="10488" max="10489" width="12.42578125" style="52" bestFit="1" customWidth="1"/>
    <col min="10490" max="10491" width="10.28515625" style="52" customWidth="1"/>
    <col min="10492" max="10493" width="12.42578125" style="52" bestFit="1" customWidth="1"/>
    <col min="10494" max="10495" width="10.28515625" style="52" customWidth="1"/>
    <col min="10496" max="10497" width="12.42578125" style="52" bestFit="1" customWidth="1"/>
    <col min="10498" max="10499" width="10.28515625" style="52" customWidth="1"/>
    <col min="10500" max="10501" width="12.42578125" style="52" bestFit="1" customWidth="1"/>
    <col min="10502" max="10730" width="12.5703125" style="52"/>
    <col min="10731" max="10731" width="0.85546875" style="52" customWidth="1"/>
    <col min="10732" max="10732" width="9.42578125" style="52" customWidth="1"/>
    <col min="10733" max="10733" width="14.7109375" style="52" customWidth="1"/>
    <col min="10734" max="10735" width="10.28515625" style="52" customWidth="1"/>
    <col min="10736" max="10736" width="12.42578125" style="52" bestFit="1" customWidth="1"/>
    <col min="10737" max="10737" width="11.85546875" style="52" bestFit="1" customWidth="1"/>
    <col min="10738" max="10739" width="10.28515625" style="52" customWidth="1"/>
    <col min="10740" max="10741" width="12.42578125" style="52" bestFit="1" customWidth="1"/>
    <col min="10742" max="10743" width="10.28515625" style="52" customWidth="1"/>
    <col min="10744" max="10745" width="12.42578125" style="52" bestFit="1" customWidth="1"/>
    <col min="10746" max="10747" width="10.28515625" style="52" customWidth="1"/>
    <col min="10748" max="10749" width="12.42578125" style="52" bestFit="1" customWidth="1"/>
    <col min="10750" max="10751" width="10.28515625" style="52" customWidth="1"/>
    <col min="10752" max="10753" width="12.42578125" style="52" bestFit="1" customWidth="1"/>
    <col min="10754" max="10755" width="10.28515625" style="52" customWidth="1"/>
    <col min="10756" max="10757" width="12.42578125" style="52" bestFit="1" customWidth="1"/>
    <col min="10758" max="10986" width="12.5703125" style="52"/>
    <col min="10987" max="10987" width="0.85546875" style="52" customWidth="1"/>
    <col min="10988" max="10988" width="9.42578125" style="52" customWidth="1"/>
    <col min="10989" max="10989" width="14.7109375" style="52" customWidth="1"/>
    <col min="10990" max="10991" width="10.28515625" style="52" customWidth="1"/>
    <col min="10992" max="10992" width="12.42578125" style="52" bestFit="1" customWidth="1"/>
    <col min="10993" max="10993" width="11.85546875" style="52" bestFit="1" customWidth="1"/>
    <col min="10994" max="10995" width="10.28515625" style="52" customWidth="1"/>
    <col min="10996" max="10997" width="12.42578125" style="52" bestFit="1" customWidth="1"/>
    <col min="10998" max="10999" width="10.28515625" style="52" customWidth="1"/>
    <col min="11000" max="11001" width="12.42578125" style="52" bestFit="1" customWidth="1"/>
    <col min="11002" max="11003" width="10.28515625" style="52" customWidth="1"/>
    <col min="11004" max="11005" width="12.42578125" style="52" bestFit="1" customWidth="1"/>
    <col min="11006" max="11007" width="10.28515625" style="52" customWidth="1"/>
    <col min="11008" max="11009" width="12.42578125" style="52" bestFit="1" customWidth="1"/>
    <col min="11010" max="11011" width="10.28515625" style="52" customWidth="1"/>
    <col min="11012" max="11013" width="12.42578125" style="52" bestFit="1" customWidth="1"/>
    <col min="11014" max="11242" width="12.5703125" style="52"/>
    <col min="11243" max="11243" width="0.85546875" style="52" customWidth="1"/>
    <col min="11244" max="11244" width="9.42578125" style="52" customWidth="1"/>
    <col min="11245" max="11245" width="14.7109375" style="52" customWidth="1"/>
    <col min="11246" max="11247" width="10.28515625" style="52" customWidth="1"/>
    <col min="11248" max="11248" width="12.42578125" style="52" bestFit="1" customWidth="1"/>
    <col min="11249" max="11249" width="11.85546875" style="52" bestFit="1" customWidth="1"/>
    <col min="11250" max="11251" width="10.28515625" style="52" customWidth="1"/>
    <col min="11252" max="11253" width="12.42578125" style="52" bestFit="1" customWidth="1"/>
    <col min="11254" max="11255" width="10.28515625" style="52" customWidth="1"/>
    <col min="11256" max="11257" width="12.42578125" style="52" bestFit="1" customWidth="1"/>
    <col min="11258" max="11259" width="10.28515625" style="52" customWidth="1"/>
    <col min="11260" max="11261" width="12.42578125" style="52" bestFit="1" customWidth="1"/>
    <col min="11262" max="11263" width="10.28515625" style="52" customWidth="1"/>
    <col min="11264" max="11265" width="12.42578125" style="52" bestFit="1" customWidth="1"/>
    <col min="11266" max="11267" width="10.28515625" style="52" customWidth="1"/>
    <col min="11268" max="11269" width="12.42578125" style="52" bestFit="1" customWidth="1"/>
    <col min="11270" max="11498" width="12.5703125" style="52"/>
    <col min="11499" max="11499" width="0.85546875" style="52" customWidth="1"/>
    <col min="11500" max="11500" width="9.42578125" style="52" customWidth="1"/>
    <col min="11501" max="11501" width="14.7109375" style="52" customWidth="1"/>
    <col min="11502" max="11503" width="10.28515625" style="52" customWidth="1"/>
    <col min="11504" max="11504" width="12.42578125" style="52" bestFit="1" customWidth="1"/>
    <col min="11505" max="11505" width="11.85546875" style="52" bestFit="1" customWidth="1"/>
    <col min="11506" max="11507" width="10.28515625" style="52" customWidth="1"/>
    <col min="11508" max="11509" width="12.42578125" style="52" bestFit="1" customWidth="1"/>
    <col min="11510" max="11511" width="10.28515625" style="52" customWidth="1"/>
    <col min="11512" max="11513" width="12.42578125" style="52" bestFit="1" customWidth="1"/>
    <col min="11514" max="11515" width="10.28515625" style="52" customWidth="1"/>
    <col min="11516" max="11517" width="12.42578125" style="52" bestFit="1" customWidth="1"/>
    <col min="11518" max="11519" width="10.28515625" style="52" customWidth="1"/>
    <col min="11520" max="11521" width="12.42578125" style="52" bestFit="1" customWidth="1"/>
    <col min="11522" max="11523" width="10.28515625" style="52" customWidth="1"/>
    <col min="11524" max="11525" width="12.42578125" style="52" bestFit="1" customWidth="1"/>
    <col min="11526" max="11754" width="12.5703125" style="52"/>
    <col min="11755" max="11755" width="0.85546875" style="52" customWidth="1"/>
    <col min="11756" max="11756" width="9.42578125" style="52" customWidth="1"/>
    <col min="11757" max="11757" width="14.7109375" style="52" customWidth="1"/>
    <col min="11758" max="11759" width="10.28515625" style="52" customWidth="1"/>
    <col min="11760" max="11760" width="12.42578125" style="52" bestFit="1" customWidth="1"/>
    <col min="11761" max="11761" width="11.85546875" style="52" bestFit="1" customWidth="1"/>
    <col min="11762" max="11763" width="10.28515625" style="52" customWidth="1"/>
    <col min="11764" max="11765" width="12.42578125" style="52" bestFit="1" customWidth="1"/>
    <col min="11766" max="11767" width="10.28515625" style="52" customWidth="1"/>
    <col min="11768" max="11769" width="12.42578125" style="52" bestFit="1" customWidth="1"/>
    <col min="11770" max="11771" width="10.28515625" style="52" customWidth="1"/>
    <col min="11772" max="11773" width="12.42578125" style="52" bestFit="1" customWidth="1"/>
    <col min="11774" max="11775" width="10.28515625" style="52" customWidth="1"/>
    <col min="11776" max="11777" width="12.42578125" style="52" bestFit="1" customWidth="1"/>
    <col min="11778" max="11779" width="10.28515625" style="52" customWidth="1"/>
    <col min="11780" max="11781" width="12.42578125" style="52" bestFit="1" customWidth="1"/>
    <col min="11782" max="12010" width="12.5703125" style="52"/>
    <col min="12011" max="12011" width="0.85546875" style="52" customWidth="1"/>
    <col min="12012" max="12012" width="9.42578125" style="52" customWidth="1"/>
    <col min="12013" max="12013" width="14.7109375" style="52" customWidth="1"/>
    <col min="12014" max="12015" width="10.28515625" style="52" customWidth="1"/>
    <col min="12016" max="12016" width="12.42578125" style="52" bestFit="1" customWidth="1"/>
    <col min="12017" max="12017" width="11.85546875" style="52" bestFit="1" customWidth="1"/>
    <col min="12018" max="12019" width="10.28515625" style="52" customWidth="1"/>
    <col min="12020" max="12021" width="12.42578125" style="52" bestFit="1" customWidth="1"/>
    <col min="12022" max="12023" width="10.28515625" style="52" customWidth="1"/>
    <col min="12024" max="12025" width="12.42578125" style="52" bestFit="1" customWidth="1"/>
    <col min="12026" max="12027" width="10.28515625" style="52" customWidth="1"/>
    <col min="12028" max="12029" width="12.42578125" style="52" bestFit="1" customWidth="1"/>
    <col min="12030" max="12031" width="10.28515625" style="52" customWidth="1"/>
    <col min="12032" max="12033" width="12.42578125" style="52" bestFit="1" customWidth="1"/>
    <col min="12034" max="12035" width="10.28515625" style="52" customWidth="1"/>
    <col min="12036" max="12037" width="12.42578125" style="52" bestFit="1" customWidth="1"/>
    <col min="12038" max="12266" width="12.5703125" style="52"/>
    <col min="12267" max="12267" width="0.85546875" style="52" customWidth="1"/>
    <col min="12268" max="12268" width="9.42578125" style="52" customWidth="1"/>
    <col min="12269" max="12269" width="14.7109375" style="52" customWidth="1"/>
    <col min="12270" max="12271" width="10.28515625" style="52" customWidth="1"/>
    <col min="12272" max="12272" width="12.42578125" style="52" bestFit="1" customWidth="1"/>
    <col min="12273" max="12273" width="11.85546875" style="52" bestFit="1" customWidth="1"/>
    <col min="12274" max="12275" width="10.28515625" style="52" customWidth="1"/>
    <col min="12276" max="12277" width="12.42578125" style="52" bestFit="1" customWidth="1"/>
    <col min="12278" max="12279" width="10.28515625" style="52" customWidth="1"/>
    <col min="12280" max="12281" width="12.42578125" style="52" bestFit="1" customWidth="1"/>
    <col min="12282" max="12283" width="10.28515625" style="52" customWidth="1"/>
    <col min="12284" max="12285" width="12.42578125" style="52" bestFit="1" customWidth="1"/>
    <col min="12286" max="12287" width="10.28515625" style="52" customWidth="1"/>
    <col min="12288" max="12289" width="12.42578125" style="52" bestFit="1" customWidth="1"/>
    <col min="12290" max="12291" width="10.28515625" style="52" customWidth="1"/>
    <col min="12292" max="12293" width="12.42578125" style="52" bestFit="1" customWidth="1"/>
    <col min="12294" max="12522" width="12.5703125" style="52"/>
    <col min="12523" max="12523" width="0.85546875" style="52" customWidth="1"/>
    <col min="12524" max="12524" width="9.42578125" style="52" customWidth="1"/>
    <col min="12525" max="12525" width="14.7109375" style="52" customWidth="1"/>
    <col min="12526" max="12527" width="10.28515625" style="52" customWidth="1"/>
    <col min="12528" max="12528" width="12.42578125" style="52" bestFit="1" customWidth="1"/>
    <col min="12529" max="12529" width="11.85546875" style="52" bestFit="1" customWidth="1"/>
    <col min="12530" max="12531" width="10.28515625" style="52" customWidth="1"/>
    <col min="12532" max="12533" width="12.42578125" style="52" bestFit="1" customWidth="1"/>
    <col min="12534" max="12535" width="10.28515625" style="52" customWidth="1"/>
    <col min="12536" max="12537" width="12.42578125" style="52" bestFit="1" customWidth="1"/>
    <col min="12538" max="12539" width="10.28515625" style="52" customWidth="1"/>
    <col min="12540" max="12541" width="12.42578125" style="52" bestFit="1" customWidth="1"/>
    <col min="12542" max="12543" width="10.28515625" style="52" customWidth="1"/>
    <col min="12544" max="12545" width="12.42578125" style="52" bestFit="1" customWidth="1"/>
    <col min="12546" max="12547" width="10.28515625" style="52" customWidth="1"/>
    <col min="12548" max="12549" width="12.42578125" style="52" bestFit="1" customWidth="1"/>
    <col min="12550" max="12778" width="12.5703125" style="52"/>
    <col min="12779" max="12779" width="0.85546875" style="52" customWidth="1"/>
    <col min="12780" max="12780" width="9.42578125" style="52" customWidth="1"/>
    <col min="12781" max="12781" width="14.7109375" style="52" customWidth="1"/>
    <col min="12782" max="12783" width="10.28515625" style="52" customWidth="1"/>
    <col min="12784" max="12784" width="12.42578125" style="52" bestFit="1" customWidth="1"/>
    <col min="12785" max="12785" width="11.85546875" style="52" bestFit="1" customWidth="1"/>
    <col min="12786" max="12787" width="10.28515625" style="52" customWidth="1"/>
    <col min="12788" max="12789" width="12.42578125" style="52" bestFit="1" customWidth="1"/>
    <col min="12790" max="12791" width="10.28515625" style="52" customWidth="1"/>
    <col min="12792" max="12793" width="12.42578125" style="52" bestFit="1" customWidth="1"/>
    <col min="12794" max="12795" width="10.28515625" style="52" customWidth="1"/>
    <col min="12796" max="12797" width="12.42578125" style="52" bestFit="1" customWidth="1"/>
    <col min="12798" max="12799" width="10.28515625" style="52" customWidth="1"/>
    <col min="12800" max="12801" width="12.42578125" style="52" bestFit="1" customWidth="1"/>
    <col min="12802" max="12803" width="10.28515625" style="52" customWidth="1"/>
    <col min="12804" max="12805" width="12.42578125" style="52" bestFit="1" customWidth="1"/>
    <col min="12806" max="13034" width="12.5703125" style="52"/>
    <col min="13035" max="13035" width="0.85546875" style="52" customWidth="1"/>
    <col min="13036" max="13036" width="9.42578125" style="52" customWidth="1"/>
    <col min="13037" max="13037" width="14.7109375" style="52" customWidth="1"/>
    <col min="13038" max="13039" width="10.28515625" style="52" customWidth="1"/>
    <col min="13040" max="13040" width="12.42578125" style="52" bestFit="1" customWidth="1"/>
    <col min="13041" max="13041" width="11.85546875" style="52" bestFit="1" customWidth="1"/>
    <col min="13042" max="13043" width="10.28515625" style="52" customWidth="1"/>
    <col min="13044" max="13045" width="12.42578125" style="52" bestFit="1" customWidth="1"/>
    <col min="13046" max="13047" width="10.28515625" style="52" customWidth="1"/>
    <col min="13048" max="13049" width="12.42578125" style="52" bestFit="1" customWidth="1"/>
    <col min="13050" max="13051" width="10.28515625" style="52" customWidth="1"/>
    <col min="13052" max="13053" width="12.42578125" style="52" bestFit="1" customWidth="1"/>
    <col min="13054" max="13055" width="10.28515625" style="52" customWidth="1"/>
    <col min="13056" max="13057" width="12.42578125" style="52" bestFit="1" customWidth="1"/>
    <col min="13058" max="13059" width="10.28515625" style="52" customWidth="1"/>
    <col min="13060" max="13061" width="12.42578125" style="52" bestFit="1" customWidth="1"/>
    <col min="13062" max="13290" width="12.5703125" style="52"/>
    <col min="13291" max="13291" width="0.85546875" style="52" customWidth="1"/>
    <col min="13292" max="13292" width="9.42578125" style="52" customWidth="1"/>
    <col min="13293" max="13293" width="14.7109375" style="52" customWidth="1"/>
    <col min="13294" max="13295" width="10.28515625" style="52" customWidth="1"/>
    <col min="13296" max="13296" width="12.42578125" style="52" bestFit="1" customWidth="1"/>
    <col min="13297" max="13297" width="11.85546875" style="52" bestFit="1" customWidth="1"/>
    <col min="13298" max="13299" width="10.28515625" style="52" customWidth="1"/>
    <col min="13300" max="13301" width="12.42578125" style="52" bestFit="1" customWidth="1"/>
    <col min="13302" max="13303" width="10.28515625" style="52" customWidth="1"/>
    <col min="13304" max="13305" width="12.42578125" style="52" bestFit="1" customWidth="1"/>
    <col min="13306" max="13307" width="10.28515625" style="52" customWidth="1"/>
    <col min="13308" max="13309" width="12.42578125" style="52" bestFit="1" customWidth="1"/>
    <col min="13310" max="13311" width="10.28515625" style="52" customWidth="1"/>
    <col min="13312" max="13313" width="12.42578125" style="52" bestFit="1" customWidth="1"/>
    <col min="13314" max="13315" width="10.28515625" style="52" customWidth="1"/>
    <col min="13316" max="13317" width="12.42578125" style="52" bestFit="1" customWidth="1"/>
    <col min="13318" max="13546" width="12.5703125" style="52"/>
    <col min="13547" max="13547" width="0.85546875" style="52" customWidth="1"/>
    <col min="13548" max="13548" width="9.42578125" style="52" customWidth="1"/>
    <col min="13549" max="13549" width="14.7109375" style="52" customWidth="1"/>
    <col min="13550" max="13551" width="10.28515625" style="52" customWidth="1"/>
    <col min="13552" max="13552" width="12.42578125" style="52" bestFit="1" customWidth="1"/>
    <col min="13553" max="13553" width="11.85546875" style="52" bestFit="1" customWidth="1"/>
    <col min="13554" max="13555" width="10.28515625" style="52" customWidth="1"/>
    <col min="13556" max="13557" width="12.42578125" style="52" bestFit="1" customWidth="1"/>
    <col min="13558" max="13559" width="10.28515625" style="52" customWidth="1"/>
    <col min="13560" max="13561" width="12.42578125" style="52" bestFit="1" customWidth="1"/>
    <col min="13562" max="13563" width="10.28515625" style="52" customWidth="1"/>
    <col min="13564" max="13565" width="12.42578125" style="52" bestFit="1" customWidth="1"/>
    <col min="13566" max="13567" width="10.28515625" style="52" customWidth="1"/>
    <col min="13568" max="13569" width="12.42578125" style="52" bestFit="1" customWidth="1"/>
    <col min="13570" max="13571" width="10.28515625" style="52" customWidth="1"/>
    <col min="13572" max="13573" width="12.42578125" style="52" bestFit="1" customWidth="1"/>
    <col min="13574" max="13802" width="12.5703125" style="52"/>
    <col min="13803" max="13803" width="0.85546875" style="52" customWidth="1"/>
    <col min="13804" max="13804" width="9.42578125" style="52" customWidth="1"/>
    <col min="13805" max="13805" width="14.7109375" style="52" customWidth="1"/>
    <col min="13806" max="13807" width="10.28515625" style="52" customWidth="1"/>
    <col min="13808" max="13808" width="12.42578125" style="52" bestFit="1" customWidth="1"/>
    <col min="13809" max="13809" width="11.85546875" style="52" bestFit="1" customWidth="1"/>
    <col min="13810" max="13811" width="10.28515625" style="52" customWidth="1"/>
    <col min="13812" max="13813" width="12.42578125" style="52" bestFit="1" customWidth="1"/>
    <col min="13814" max="13815" width="10.28515625" style="52" customWidth="1"/>
    <col min="13816" max="13817" width="12.42578125" style="52" bestFit="1" customWidth="1"/>
    <col min="13818" max="13819" width="10.28515625" style="52" customWidth="1"/>
    <col min="13820" max="13821" width="12.42578125" style="52" bestFit="1" customWidth="1"/>
    <col min="13822" max="13823" width="10.28515625" style="52" customWidth="1"/>
    <col min="13824" max="13825" width="12.42578125" style="52" bestFit="1" customWidth="1"/>
    <col min="13826" max="13827" width="10.28515625" style="52" customWidth="1"/>
    <col min="13828" max="13829" width="12.42578125" style="52" bestFit="1" customWidth="1"/>
    <col min="13830" max="14058" width="12.5703125" style="52"/>
    <col min="14059" max="14059" width="0.85546875" style="52" customWidth="1"/>
    <col min="14060" max="14060" width="9.42578125" style="52" customWidth="1"/>
    <col min="14061" max="14061" width="14.7109375" style="52" customWidth="1"/>
    <col min="14062" max="14063" width="10.28515625" style="52" customWidth="1"/>
    <col min="14064" max="14064" width="12.42578125" style="52" bestFit="1" customWidth="1"/>
    <col min="14065" max="14065" width="11.85546875" style="52" bestFit="1" customWidth="1"/>
    <col min="14066" max="14067" width="10.28515625" style="52" customWidth="1"/>
    <col min="14068" max="14069" width="12.42578125" style="52" bestFit="1" customWidth="1"/>
    <col min="14070" max="14071" width="10.28515625" style="52" customWidth="1"/>
    <col min="14072" max="14073" width="12.42578125" style="52" bestFit="1" customWidth="1"/>
    <col min="14074" max="14075" width="10.28515625" style="52" customWidth="1"/>
    <col min="14076" max="14077" width="12.42578125" style="52" bestFit="1" customWidth="1"/>
    <col min="14078" max="14079" width="10.28515625" style="52" customWidth="1"/>
    <col min="14080" max="14081" width="12.42578125" style="52" bestFit="1" customWidth="1"/>
    <col min="14082" max="14083" width="10.28515625" style="52" customWidth="1"/>
    <col min="14084" max="14085" width="12.42578125" style="52" bestFit="1" customWidth="1"/>
    <col min="14086" max="14314" width="12.5703125" style="52"/>
    <col min="14315" max="14315" width="0.85546875" style="52" customWidth="1"/>
    <col min="14316" max="14316" width="9.42578125" style="52" customWidth="1"/>
    <col min="14317" max="14317" width="14.7109375" style="52" customWidth="1"/>
    <col min="14318" max="14319" width="10.28515625" style="52" customWidth="1"/>
    <col min="14320" max="14320" width="12.42578125" style="52" bestFit="1" customWidth="1"/>
    <col min="14321" max="14321" width="11.85546875" style="52" bestFit="1" customWidth="1"/>
    <col min="14322" max="14323" width="10.28515625" style="52" customWidth="1"/>
    <col min="14324" max="14325" width="12.42578125" style="52" bestFit="1" customWidth="1"/>
    <col min="14326" max="14327" width="10.28515625" style="52" customWidth="1"/>
    <col min="14328" max="14329" width="12.42578125" style="52" bestFit="1" customWidth="1"/>
    <col min="14330" max="14331" width="10.28515625" style="52" customWidth="1"/>
    <col min="14332" max="14333" width="12.42578125" style="52" bestFit="1" customWidth="1"/>
    <col min="14334" max="14335" width="10.28515625" style="52" customWidth="1"/>
    <col min="14336" max="14337" width="12.42578125" style="52" bestFit="1" customWidth="1"/>
    <col min="14338" max="14339" width="10.28515625" style="52" customWidth="1"/>
    <col min="14340" max="14341" width="12.42578125" style="52" bestFit="1" customWidth="1"/>
    <col min="14342" max="14570" width="12.5703125" style="52"/>
    <col min="14571" max="14571" width="0.85546875" style="52" customWidth="1"/>
    <col min="14572" max="14572" width="9.42578125" style="52" customWidth="1"/>
    <col min="14573" max="14573" width="14.7109375" style="52" customWidth="1"/>
    <col min="14574" max="14575" width="10.28515625" style="52" customWidth="1"/>
    <col min="14576" max="14576" width="12.42578125" style="52" bestFit="1" customWidth="1"/>
    <col min="14577" max="14577" width="11.85546875" style="52" bestFit="1" customWidth="1"/>
    <col min="14578" max="14579" width="10.28515625" style="52" customWidth="1"/>
    <col min="14580" max="14581" width="12.42578125" style="52" bestFit="1" customWidth="1"/>
    <col min="14582" max="14583" width="10.28515625" style="52" customWidth="1"/>
    <col min="14584" max="14585" width="12.42578125" style="52" bestFit="1" customWidth="1"/>
    <col min="14586" max="14587" width="10.28515625" style="52" customWidth="1"/>
    <col min="14588" max="14589" width="12.42578125" style="52" bestFit="1" customWidth="1"/>
    <col min="14590" max="14591" width="10.28515625" style="52" customWidth="1"/>
    <col min="14592" max="14593" width="12.42578125" style="52" bestFit="1" customWidth="1"/>
    <col min="14594" max="14595" width="10.28515625" style="52" customWidth="1"/>
    <col min="14596" max="14597" width="12.42578125" style="52" bestFit="1" customWidth="1"/>
    <col min="14598" max="14826" width="12.5703125" style="52"/>
    <col min="14827" max="14827" width="0.85546875" style="52" customWidth="1"/>
    <col min="14828" max="14828" width="9.42578125" style="52" customWidth="1"/>
    <col min="14829" max="14829" width="14.7109375" style="52" customWidth="1"/>
    <col min="14830" max="14831" width="10.28515625" style="52" customWidth="1"/>
    <col min="14832" max="14832" width="12.42578125" style="52" bestFit="1" customWidth="1"/>
    <col min="14833" max="14833" width="11.85546875" style="52" bestFit="1" customWidth="1"/>
    <col min="14834" max="14835" width="10.28515625" style="52" customWidth="1"/>
    <col min="14836" max="14837" width="12.42578125" style="52" bestFit="1" customWidth="1"/>
    <col min="14838" max="14839" width="10.28515625" style="52" customWidth="1"/>
    <col min="14840" max="14841" width="12.42578125" style="52" bestFit="1" customWidth="1"/>
    <col min="14842" max="14843" width="10.28515625" style="52" customWidth="1"/>
    <col min="14844" max="14845" width="12.42578125" style="52" bestFit="1" customWidth="1"/>
    <col min="14846" max="14847" width="10.28515625" style="52" customWidth="1"/>
    <col min="14848" max="14849" width="12.42578125" style="52" bestFit="1" customWidth="1"/>
    <col min="14850" max="14851" width="10.28515625" style="52" customWidth="1"/>
    <col min="14852" max="14853" width="12.42578125" style="52" bestFit="1" customWidth="1"/>
    <col min="14854" max="15082" width="12.5703125" style="52"/>
    <col min="15083" max="15083" width="0.85546875" style="52" customWidth="1"/>
    <col min="15084" max="15084" width="9.42578125" style="52" customWidth="1"/>
    <col min="15085" max="15085" width="14.7109375" style="52" customWidth="1"/>
    <col min="15086" max="15087" width="10.28515625" style="52" customWidth="1"/>
    <col min="15088" max="15088" width="12.42578125" style="52" bestFit="1" customWidth="1"/>
    <col min="15089" max="15089" width="11.85546875" style="52" bestFit="1" customWidth="1"/>
    <col min="15090" max="15091" width="10.28515625" style="52" customWidth="1"/>
    <col min="15092" max="15093" width="12.42578125" style="52" bestFit="1" customWidth="1"/>
    <col min="15094" max="15095" width="10.28515625" style="52" customWidth="1"/>
    <col min="15096" max="15097" width="12.42578125" style="52" bestFit="1" customWidth="1"/>
    <col min="15098" max="15099" width="10.28515625" style="52" customWidth="1"/>
    <col min="15100" max="15101" width="12.42578125" style="52" bestFit="1" customWidth="1"/>
    <col min="15102" max="15103" width="10.28515625" style="52" customWidth="1"/>
    <col min="15104" max="15105" width="12.42578125" style="52" bestFit="1" customWidth="1"/>
    <col min="15106" max="15107" width="10.28515625" style="52" customWidth="1"/>
    <col min="15108" max="15109" width="12.42578125" style="52" bestFit="1" customWidth="1"/>
    <col min="15110" max="15338" width="12.5703125" style="52"/>
    <col min="15339" max="15339" width="0.85546875" style="52" customWidth="1"/>
    <col min="15340" max="15340" width="9.42578125" style="52" customWidth="1"/>
    <col min="15341" max="15341" width="14.7109375" style="52" customWidth="1"/>
    <col min="15342" max="15343" width="10.28515625" style="52" customWidth="1"/>
    <col min="15344" max="15344" width="12.42578125" style="52" bestFit="1" customWidth="1"/>
    <col min="15345" max="15345" width="11.85546875" style="52" bestFit="1" customWidth="1"/>
    <col min="15346" max="15347" width="10.28515625" style="52" customWidth="1"/>
    <col min="15348" max="15349" width="12.42578125" style="52" bestFit="1" customWidth="1"/>
    <col min="15350" max="15351" width="10.28515625" style="52" customWidth="1"/>
    <col min="15352" max="15353" width="12.42578125" style="52" bestFit="1" customWidth="1"/>
    <col min="15354" max="15355" width="10.28515625" style="52" customWidth="1"/>
    <col min="15356" max="15357" width="12.42578125" style="52" bestFit="1" customWidth="1"/>
    <col min="15358" max="15359" width="10.28515625" style="52" customWidth="1"/>
    <col min="15360" max="15361" width="12.42578125" style="52" bestFit="1" customWidth="1"/>
    <col min="15362" max="15363" width="10.28515625" style="52" customWidth="1"/>
    <col min="15364" max="15365" width="12.42578125" style="52" bestFit="1" customWidth="1"/>
    <col min="15366" max="15594" width="12.5703125" style="52"/>
    <col min="15595" max="15595" width="0.85546875" style="52" customWidth="1"/>
    <col min="15596" max="15596" width="9.42578125" style="52" customWidth="1"/>
    <col min="15597" max="15597" width="14.7109375" style="52" customWidth="1"/>
    <col min="15598" max="15599" width="10.28515625" style="52" customWidth="1"/>
    <col min="15600" max="15600" width="12.42578125" style="52" bestFit="1" customWidth="1"/>
    <col min="15601" max="15601" width="11.85546875" style="52" bestFit="1" customWidth="1"/>
    <col min="15602" max="15603" width="10.28515625" style="52" customWidth="1"/>
    <col min="15604" max="15605" width="12.42578125" style="52" bestFit="1" customWidth="1"/>
    <col min="15606" max="15607" width="10.28515625" style="52" customWidth="1"/>
    <col min="15608" max="15609" width="12.42578125" style="52" bestFit="1" customWidth="1"/>
    <col min="15610" max="15611" width="10.28515625" style="52" customWidth="1"/>
    <col min="15612" max="15613" width="12.42578125" style="52" bestFit="1" customWidth="1"/>
    <col min="15614" max="15615" width="10.28515625" style="52" customWidth="1"/>
    <col min="15616" max="15617" width="12.42578125" style="52" bestFit="1" customWidth="1"/>
    <col min="15618" max="15619" width="10.28515625" style="52" customWidth="1"/>
    <col min="15620" max="15621" width="12.42578125" style="52" bestFit="1" customWidth="1"/>
    <col min="15622" max="15850" width="12.5703125" style="52"/>
    <col min="15851" max="15851" width="0.85546875" style="52" customWidth="1"/>
    <col min="15852" max="15852" width="9.42578125" style="52" customWidth="1"/>
    <col min="15853" max="15853" width="14.7109375" style="52" customWidth="1"/>
    <col min="15854" max="15855" width="10.28515625" style="52" customWidth="1"/>
    <col min="15856" max="15856" width="12.42578125" style="52" bestFit="1" customWidth="1"/>
    <col min="15857" max="15857" width="11.85546875" style="52" bestFit="1" customWidth="1"/>
    <col min="15858" max="15859" width="10.28515625" style="52" customWidth="1"/>
    <col min="15860" max="15861" width="12.42578125" style="52" bestFit="1" customWidth="1"/>
    <col min="15862" max="15863" width="10.28515625" style="52" customWidth="1"/>
    <col min="15864" max="15865" width="12.42578125" style="52" bestFit="1" customWidth="1"/>
    <col min="15866" max="15867" width="10.28515625" style="52" customWidth="1"/>
    <col min="15868" max="15869" width="12.42578125" style="52" bestFit="1" customWidth="1"/>
    <col min="15870" max="15871" width="10.28515625" style="52" customWidth="1"/>
    <col min="15872" max="15873" width="12.42578125" style="52" bestFit="1" customWidth="1"/>
    <col min="15874" max="15875" width="10.28515625" style="52" customWidth="1"/>
    <col min="15876" max="15877" width="12.42578125" style="52" bestFit="1" customWidth="1"/>
    <col min="15878" max="16106" width="12.5703125" style="52"/>
    <col min="16107" max="16107" width="0.85546875" style="52" customWidth="1"/>
    <col min="16108" max="16108" width="9.42578125" style="52" customWidth="1"/>
    <col min="16109" max="16109" width="14.7109375" style="52" customWidth="1"/>
    <col min="16110" max="16111" width="10.28515625" style="52" customWidth="1"/>
    <col min="16112" max="16112" width="12.42578125" style="52" bestFit="1" customWidth="1"/>
    <col min="16113" max="16113" width="11.85546875" style="52" bestFit="1" customWidth="1"/>
    <col min="16114" max="16115" width="10.28515625" style="52" customWidth="1"/>
    <col min="16116" max="16117" width="12.42578125" style="52" bestFit="1" customWidth="1"/>
    <col min="16118" max="16119" width="10.28515625" style="52" customWidth="1"/>
    <col min="16120" max="16121" width="12.42578125" style="52" bestFit="1" customWidth="1"/>
    <col min="16122" max="16123" width="10.28515625" style="52" customWidth="1"/>
    <col min="16124" max="16125" width="12.42578125" style="52" bestFit="1" customWidth="1"/>
    <col min="16126" max="16127" width="10.28515625" style="52" customWidth="1"/>
    <col min="16128" max="16129" width="12.42578125" style="52" bestFit="1" customWidth="1"/>
    <col min="16130" max="16131" width="10.28515625" style="52" customWidth="1"/>
    <col min="16132" max="16133" width="12.42578125" style="52" bestFit="1" customWidth="1"/>
    <col min="16134" max="16384" width="12.5703125" style="52"/>
  </cols>
  <sheetData>
    <row r="1" spans="1:67" s="2" customFormat="1" ht="12.75" x14ac:dyDescent="0.2">
      <c r="A1" s="166" t="s">
        <v>1177</v>
      </c>
    </row>
    <row r="2" spans="1:67" ht="19.5" thickBot="1" x14ac:dyDescent="0.25">
      <c r="A2" s="391" t="s">
        <v>6069</v>
      </c>
      <c r="B2" s="50"/>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I2" s="51"/>
      <c r="AJ2" s="51"/>
      <c r="AK2" s="51"/>
      <c r="AM2" s="51"/>
      <c r="AN2" s="51"/>
      <c r="AO2" s="51"/>
      <c r="AP2" s="51"/>
      <c r="AQ2" s="51"/>
      <c r="AR2" s="51"/>
      <c r="AS2" s="51"/>
      <c r="AT2" s="51"/>
      <c r="AU2" s="51"/>
      <c r="AV2" s="51"/>
      <c r="AW2" s="51"/>
      <c r="AX2" s="51"/>
      <c r="AY2" s="51"/>
      <c r="AZ2" s="51"/>
      <c r="BA2" s="51"/>
      <c r="BB2" s="51"/>
      <c r="BC2" s="51"/>
      <c r="BD2" s="51"/>
      <c r="BE2" s="51"/>
      <c r="BF2" s="51"/>
      <c r="BG2" s="51"/>
      <c r="BH2" s="51"/>
      <c r="BI2" s="53"/>
      <c r="BM2" s="53"/>
    </row>
    <row r="3" spans="1:67" x14ac:dyDescent="0.2">
      <c r="A3" s="2993" t="s">
        <v>0</v>
      </c>
      <c r="B3" s="2976">
        <v>2011</v>
      </c>
      <c r="C3" s="2977"/>
      <c r="D3" s="2977"/>
      <c r="E3" s="2977"/>
      <c r="F3" s="2977"/>
      <c r="G3" s="2978"/>
      <c r="H3" s="2976">
        <v>2012</v>
      </c>
      <c r="I3" s="2977"/>
      <c r="J3" s="2977"/>
      <c r="K3" s="2977"/>
      <c r="L3" s="2977"/>
      <c r="M3" s="2978"/>
      <c r="N3" s="2976">
        <v>2013</v>
      </c>
      <c r="O3" s="2977"/>
      <c r="P3" s="2977"/>
      <c r="Q3" s="2977"/>
      <c r="R3" s="2977"/>
      <c r="S3" s="2978"/>
      <c r="T3" s="2976">
        <v>2014</v>
      </c>
      <c r="U3" s="2977"/>
      <c r="V3" s="2977"/>
      <c r="W3" s="2977"/>
      <c r="X3" s="2977"/>
      <c r="Y3" s="2978"/>
      <c r="Z3" s="2976">
        <v>2015</v>
      </c>
      <c r="AA3" s="2977"/>
      <c r="AB3" s="2977"/>
      <c r="AC3" s="2977"/>
      <c r="AD3" s="2977"/>
      <c r="AE3" s="2978"/>
      <c r="AF3" s="2976">
        <v>2016</v>
      </c>
      <c r="AG3" s="2977"/>
      <c r="AH3" s="2977"/>
      <c r="AI3" s="2977"/>
      <c r="AJ3" s="2977"/>
      <c r="AK3" s="2978"/>
      <c r="AL3" s="2976">
        <v>2017</v>
      </c>
      <c r="AM3" s="2977"/>
      <c r="AN3" s="2977"/>
      <c r="AO3" s="2977"/>
      <c r="AP3" s="2977"/>
      <c r="AQ3" s="2978"/>
      <c r="AR3" s="2976">
        <v>2018</v>
      </c>
      <c r="AS3" s="2977"/>
      <c r="AT3" s="2977"/>
      <c r="AU3" s="2977"/>
      <c r="AV3" s="2977"/>
      <c r="AW3" s="2978"/>
      <c r="AX3" s="2976">
        <v>2019</v>
      </c>
      <c r="AY3" s="2977"/>
      <c r="AZ3" s="2977"/>
      <c r="BA3" s="2977"/>
      <c r="BB3" s="2977"/>
      <c r="BC3" s="2978"/>
      <c r="BD3" s="2976">
        <v>2020</v>
      </c>
      <c r="BE3" s="2977"/>
      <c r="BF3" s="2977"/>
      <c r="BG3" s="2977"/>
      <c r="BH3" s="2977"/>
      <c r="BI3" s="2978"/>
      <c r="BJ3" s="2976">
        <v>2021</v>
      </c>
      <c r="BK3" s="2977"/>
      <c r="BL3" s="2977"/>
      <c r="BM3" s="2977"/>
      <c r="BN3" s="2977"/>
      <c r="BO3" s="2978"/>
    </row>
    <row r="4" spans="1:67" x14ac:dyDescent="0.2">
      <c r="A4" s="2994"/>
      <c r="B4" s="2987" t="s">
        <v>77</v>
      </c>
      <c r="C4" s="2989" t="s">
        <v>84</v>
      </c>
      <c r="D4" s="2985"/>
      <c r="E4" s="2990"/>
      <c r="F4" s="2990"/>
      <c r="G4" s="2991"/>
      <c r="H4" s="2987" t="s">
        <v>77</v>
      </c>
      <c r="I4" s="2989" t="s">
        <v>84</v>
      </c>
      <c r="J4" s="2985"/>
      <c r="K4" s="2990"/>
      <c r="L4" s="2990"/>
      <c r="M4" s="2991"/>
      <c r="N4" s="2987" t="s">
        <v>77</v>
      </c>
      <c r="O4" s="2989" t="s">
        <v>84</v>
      </c>
      <c r="P4" s="2985"/>
      <c r="Q4" s="2990"/>
      <c r="R4" s="2990"/>
      <c r="S4" s="2991"/>
      <c r="T4" s="2987" t="s">
        <v>77</v>
      </c>
      <c r="U4" s="2989" t="s">
        <v>84</v>
      </c>
      <c r="V4" s="2985"/>
      <c r="W4" s="2990"/>
      <c r="X4" s="2990"/>
      <c r="Y4" s="2991"/>
      <c r="Z4" s="2987" t="s">
        <v>77</v>
      </c>
      <c r="AA4" s="2980" t="s">
        <v>84</v>
      </c>
      <c r="AB4" s="2981"/>
      <c r="AC4" s="2981"/>
      <c r="AD4" s="2981"/>
      <c r="AE4" s="2985"/>
      <c r="AF4" s="2979" t="s">
        <v>77</v>
      </c>
      <c r="AG4" s="2980" t="s">
        <v>84</v>
      </c>
      <c r="AH4" s="2981"/>
      <c r="AI4" s="2981"/>
      <c r="AJ4" s="2981"/>
      <c r="AK4" s="2985"/>
      <c r="AL4" s="2979" t="s">
        <v>77</v>
      </c>
      <c r="AM4" s="2980" t="s">
        <v>84</v>
      </c>
      <c r="AN4" s="2981"/>
      <c r="AO4" s="2981"/>
      <c r="AP4" s="2981"/>
      <c r="AQ4" s="2985"/>
      <c r="AR4" s="2979" t="s">
        <v>77</v>
      </c>
      <c r="AS4" s="2980" t="s">
        <v>84</v>
      </c>
      <c r="AT4" s="2981"/>
      <c r="AU4" s="2981"/>
      <c r="AV4" s="2981"/>
      <c r="AW4" s="2982"/>
      <c r="AX4" s="2979" t="s">
        <v>77</v>
      </c>
      <c r="AY4" s="2980" t="s">
        <v>84</v>
      </c>
      <c r="AZ4" s="2981"/>
      <c r="BA4" s="2981"/>
      <c r="BB4" s="2981"/>
      <c r="BC4" s="2982"/>
      <c r="BD4" s="2979" t="s">
        <v>77</v>
      </c>
      <c r="BE4" s="2980" t="s">
        <v>84</v>
      </c>
      <c r="BF4" s="2981"/>
      <c r="BG4" s="2981"/>
      <c r="BH4" s="2981"/>
      <c r="BI4" s="2982"/>
      <c r="BJ4" s="2979" t="s">
        <v>77</v>
      </c>
      <c r="BK4" s="2980" t="s">
        <v>84</v>
      </c>
      <c r="BL4" s="2981"/>
      <c r="BM4" s="2981"/>
      <c r="BN4" s="2981"/>
      <c r="BO4" s="2982"/>
    </row>
    <row r="5" spans="1:67" x14ac:dyDescent="0.2">
      <c r="A5" s="2995"/>
      <c r="B5" s="2988"/>
      <c r="C5" s="54" t="s">
        <v>83</v>
      </c>
      <c r="D5" s="55" t="s">
        <v>52</v>
      </c>
      <c r="E5" s="56" t="s">
        <v>53</v>
      </c>
      <c r="F5" s="2983" t="s">
        <v>4</v>
      </c>
      <c r="G5" s="2992"/>
      <c r="H5" s="2988"/>
      <c r="I5" s="54" t="s">
        <v>83</v>
      </c>
      <c r="J5" s="55" t="s">
        <v>52</v>
      </c>
      <c r="K5" s="56" t="s">
        <v>53</v>
      </c>
      <c r="L5" s="2983" t="s">
        <v>4</v>
      </c>
      <c r="M5" s="2992"/>
      <c r="N5" s="2988"/>
      <c r="O5" s="54" t="s">
        <v>83</v>
      </c>
      <c r="P5" s="55" t="s">
        <v>52</v>
      </c>
      <c r="Q5" s="56" t="s">
        <v>53</v>
      </c>
      <c r="R5" s="2983" t="s">
        <v>4</v>
      </c>
      <c r="S5" s="2992"/>
      <c r="T5" s="2988"/>
      <c r="U5" s="54" t="s">
        <v>83</v>
      </c>
      <c r="V5" s="55" t="s">
        <v>52</v>
      </c>
      <c r="W5" s="56" t="s">
        <v>53</v>
      </c>
      <c r="X5" s="2983" t="s">
        <v>4</v>
      </c>
      <c r="Y5" s="2992"/>
      <c r="Z5" s="2988"/>
      <c r="AA5" s="54" t="s">
        <v>83</v>
      </c>
      <c r="AB5" s="55" t="s">
        <v>52</v>
      </c>
      <c r="AC5" s="75" t="s">
        <v>53</v>
      </c>
      <c r="AD5" s="2983" t="s">
        <v>4</v>
      </c>
      <c r="AE5" s="2986"/>
      <c r="AF5" s="2979"/>
      <c r="AG5" s="54" t="s">
        <v>83</v>
      </c>
      <c r="AH5" s="55" t="s">
        <v>52</v>
      </c>
      <c r="AI5" s="75" t="s">
        <v>53</v>
      </c>
      <c r="AJ5" s="2983" t="s">
        <v>4</v>
      </c>
      <c r="AK5" s="2986"/>
      <c r="AL5" s="2979"/>
      <c r="AM5" s="54" t="s">
        <v>83</v>
      </c>
      <c r="AN5" s="55" t="s">
        <v>52</v>
      </c>
      <c r="AO5" s="75" t="s">
        <v>53</v>
      </c>
      <c r="AP5" s="2983" t="s">
        <v>4</v>
      </c>
      <c r="AQ5" s="2986"/>
      <c r="AR5" s="2979"/>
      <c r="AS5" s="54" t="s">
        <v>83</v>
      </c>
      <c r="AT5" s="55" t="s">
        <v>52</v>
      </c>
      <c r="AU5" s="75" t="s">
        <v>53</v>
      </c>
      <c r="AV5" s="2983" t="s">
        <v>4</v>
      </c>
      <c r="AW5" s="2984"/>
      <c r="AX5" s="2979"/>
      <c r="AY5" s="54" t="s">
        <v>83</v>
      </c>
      <c r="AZ5" s="55" t="s">
        <v>52</v>
      </c>
      <c r="BA5" s="75" t="s">
        <v>53</v>
      </c>
      <c r="BB5" s="2983" t="s">
        <v>4</v>
      </c>
      <c r="BC5" s="2984"/>
      <c r="BD5" s="2979"/>
      <c r="BE5" s="54" t="s">
        <v>83</v>
      </c>
      <c r="BF5" s="55" t="s">
        <v>52</v>
      </c>
      <c r="BG5" s="75" t="s">
        <v>53</v>
      </c>
      <c r="BH5" s="2983" t="s">
        <v>4</v>
      </c>
      <c r="BI5" s="2984"/>
      <c r="BJ5" s="2979"/>
      <c r="BK5" s="54" t="s">
        <v>83</v>
      </c>
      <c r="BL5" s="55" t="s">
        <v>52</v>
      </c>
      <c r="BM5" s="75" t="s">
        <v>53</v>
      </c>
      <c r="BN5" s="2983" t="s">
        <v>4</v>
      </c>
      <c r="BO5" s="2984"/>
    </row>
    <row r="6" spans="1:67" ht="15" customHeight="1" x14ac:dyDescent="0.2">
      <c r="A6" s="337" t="s">
        <v>1205</v>
      </c>
      <c r="B6" s="57">
        <v>8</v>
      </c>
      <c r="C6" s="58"/>
      <c r="D6" s="59"/>
      <c r="E6" s="60">
        <v>1</v>
      </c>
      <c r="F6" s="61">
        <f>SUM(C6:E6)</f>
        <v>1</v>
      </c>
      <c r="G6" s="34">
        <f>F6/B6</f>
        <v>0.125</v>
      </c>
      <c r="H6" s="57">
        <v>16</v>
      </c>
      <c r="I6" s="58"/>
      <c r="J6" s="59">
        <v>1</v>
      </c>
      <c r="K6" s="60">
        <v>3</v>
      </c>
      <c r="L6" s="61">
        <f>SUM(I6:K6)</f>
        <v>4</v>
      </c>
      <c r="M6" s="34">
        <f>L6/H6</f>
        <v>0.25</v>
      </c>
      <c r="N6" s="57">
        <v>19</v>
      </c>
      <c r="O6" s="58"/>
      <c r="P6" s="59">
        <v>2</v>
      </c>
      <c r="Q6" s="60">
        <v>3</v>
      </c>
      <c r="R6" s="61">
        <f>SUM(O6:Q6)</f>
        <v>5</v>
      </c>
      <c r="S6" s="34">
        <f>R6/N6</f>
        <v>0.26315789473684209</v>
      </c>
      <c r="T6" s="57">
        <v>19</v>
      </c>
      <c r="U6" s="58"/>
      <c r="V6" s="59">
        <v>3</v>
      </c>
      <c r="W6" s="60">
        <v>4</v>
      </c>
      <c r="X6" s="61">
        <f>SUM(U6:W6)</f>
        <v>7</v>
      </c>
      <c r="Y6" s="34">
        <f>X6/T6</f>
        <v>0.36842105263157893</v>
      </c>
      <c r="Z6" s="57">
        <v>19</v>
      </c>
      <c r="AA6" s="58"/>
      <c r="AB6" s="59">
        <v>7</v>
      </c>
      <c r="AC6" s="60">
        <v>7</v>
      </c>
      <c r="AD6" s="61">
        <f>SUM(AA6:AC6)</f>
        <v>14</v>
      </c>
      <c r="AE6" s="237">
        <f>AD6/Z6</f>
        <v>0.73684210526315785</v>
      </c>
      <c r="AF6" s="57">
        <f>'Plazas Div x Depto'!AH9</f>
        <v>23</v>
      </c>
      <c r="AG6" s="58"/>
      <c r="AH6" s="59">
        <v>8</v>
      </c>
      <c r="AI6" s="60">
        <v>9</v>
      </c>
      <c r="AJ6" s="61">
        <f>SUM(AG6:AI6)</f>
        <v>17</v>
      </c>
      <c r="AK6" s="237">
        <f>AJ6/AF6</f>
        <v>0.73913043478260865</v>
      </c>
      <c r="AL6" s="57">
        <v>23</v>
      </c>
      <c r="AM6" s="58"/>
      <c r="AN6" s="59">
        <v>10</v>
      </c>
      <c r="AO6" s="60">
        <v>9</v>
      </c>
      <c r="AP6" s="61">
        <f>SUM(AM6:AO6)</f>
        <v>19</v>
      </c>
      <c r="AQ6" s="237">
        <f>AP6/AL6</f>
        <v>0.82608695652173914</v>
      </c>
      <c r="AR6" s="57">
        <f>'Plazas Div x Depto'!J5</f>
        <v>27</v>
      </c>
      <c r="AS6" s="58">
        <v>0</v>
      </c>
      <c r="AT6" s="59">
        <v>13</v>
      </c>
      <c r="AU6" s="60">
        <v>9</v>
      </c>
      <c r="AV6" s="1040">
        <f>SUM(AS6:AU6)</f>
        <v>22</v>
      </c>
      <c r="AW6" s="628">
        <f>AV6/AR6</f>
        <v>0.81481481481481477</v>
      </c>
      <c r="AX6" s="57">
        <f>'Plazas Div x Depto'!K5</f>
        <v>27</v>
      </c>
      <c r="AY6" s="58">
        <v>0</v>
      </c>
      <c r="AZ6" s="59">
        <v>13</v>
      </c>
      <c r="BA6" s="60">
        <v>9</v>
      </c>
      <c r="BB6" s="1040">
        <f>SUM(AY6:BA6)</f>
        <v>22</v>
      </c>
      <c r="BC6" s="628">
        <f>BB6/AX6</f>
        <v>0.81481481481481477</v>
      </c>
      <c r="BD6" s="57">
        <f>'Plazas Div x Depto'!L5</f>
        <v>27</v>
      </c>
      <c r="BE6" s="58">
        <v>0</v>
      </c>
      <c r="BF6" s="59">
        <v>11</v>
      </c>
      <c r="BG6" s="60">
        <v>10</v>
      </c>
      <c r="BH6" s="1040">
        <f>SUM(BE6:BG6)</f>
        <v>21</v>
      </c>
      <c r="BI6" s="628">
        <f>BH6/BD6</f>
        <v>0.77777777777777779</v>
      </c>
      <c r="BJ6" s="57">
        <f>'Plazas Div x Depto'!M5</f>
        <v>29</v>
      </c>
      <c r="BK6" s="58">
        <v>0</v>
      </c>
      <c r="BL6" s="59">
        <v>11</v>
      </c>
      <c r="BM6" s="59">
        <v>12</v>
      </c>
      <c r="BN6" s="657">
        <f>SUM(BK6:BM6)</f>
        <v>23</v>
      </c>
      <c r="BO6" s="549">
        <f>BN6/BJ6</f>
        <v>0.7931034482758621</v>
      </c>
    </row>
    <row r="7" spans="1:67" ht="15" customHeight="1" x14ac:dyDescent="0.2">
      <c r="A7" s="338" t="s">
        <v>1206</v>
      </c>
      <c r="B7" s="62">
        <v>10</v>
      </c>
      <c r="C7" s="58"/>
      <c r="D7" s="59"/>
      <c r="E7" s="60">
        <v>3</v>
      </c>
      <c r="F7" s="61">
        <f>SUM(C7:E7)</f>
        <v>3</v>
      </c>
      <c r="G7" s="34">
        <f>F7/B7</f>
        <v>0.3</v>
      </c>
      <c r="H7" s="62">
        <v>18</v>
      </c>
      <c r="I7" s="58"/>
      <c r="J7" s="59"/>
      <c r="K7" s="60">
        <v>5</v>
      </c>
      <c r="L7" s="61">
        <f>SUM(I7:K7)</f>
        <v>5</v>
      </c>
      <c r="M7" s="34">
        <f>L7/H7</f>
        <v>0.27777777777777779</v>
      </c>
      <c r="N7" s="62">
        <v>21</v>
      </c>
      <c r="O7" s="58"/>
      <c r="P7" s="59"/>
      <c r="Q7" s="60">
        <v>9</v>
      </c>
      <c r="R7" s="61">
        <f>SUM(O7:Q7)</f>
        <v>9</v>
      </c>
      <c r="S7" s="34">
        <f>R7/N7</f>
        <v>0.42857142857142855</v>
      </c>
      <c r="T7" s="62">
        <v>21</v>
      </c>
      <c r="U7" s="58"/>
      <c r="V7" s="59"/>
      <c r="W7" s="60">
        <v>11</v>
      </c>
      <c r="X7" s="61">
        <f>SUM(U7:W7)</f>
        <v>11</v>
      </c>
      <c r="Y7" s="34">
        <f>X7/T7</f>
        <v>0.52380952380952384</v>
      </c>
      <c r="Z7" s="62">
        <v>20</v>
      </c>
      <c r="AA7" s="58"/>
      <c r="AB7" s="59">
        <v>1</v>
      </c>
      <c r="AC7" s="60">
        <v>11</v>
      </c>
      <c r="AD7" s="61">
        <f>SUM(AA7:AC7)</f>
        <v>12</v>
      </c>
      <c r="AE7" s="237">
        <f>AD7/Z7</f>
        <v>0.6</v>
      </c>
      <c r="AF7" s="62">
        <f>'Plazas Div x Depto'!AH14</f>
        <v>22</v>
      </c>
      <c r="AG7" s="58"/>
      <c r="AH7" s="59">
        <v>3</v>
      </c>
      <c r="AI7" s="60">
        <v>13</v>
      </c>
      <c r="AJ7" s="61">
        <f>SUM(AG7:AI7)</f>
        <v>16</v>
      </c>
      <c r="AK7" s="237">
        <f>AJ7/AF7</f>
        <v>0.72727272727272729</v>
      </c>
      <c r="AL7" s="62">
        <v>22</v>
      </c>
      <c r="AM7" s="58"/>
      <c r="AN7" s="59">
        <v>3</v>
      </c>
      <c r="AO7" s="60">
        <v>15</v>
      </c>
      <c r="AP7" s="61">
        <f>SUM(AM7:AO7)</f>
        <v>18</v>
      </c>
      <c r="AQ7" s="237">
        <f>AP7/AL7</f>
        <v>0.81818181818181823</v>
      </c>
      <c r="AR7" s="57">
        <f>'Plazas Div x Depto'!J6</f>
        <v>22</v>
      </c>
      <c r="AS7" s="58">
        <v>0</v>
      </c>
      <c r="AT7" s="59">
        <v>2</v>
      </c>
      <c r="AU7" s="60">
        <v>17</v>
      </c>
      <c r="AV7" s="1040">
        <f>SUM(AS7:AU7)</f>
        <v>19</v>
      </c>
      <c r="AW7" s="628">
        <f>AV7/AR7</f>
        <v>0.86363636363636365</v>
      </c>
      <c r="AX7" s="57">
        <f>'Plazas Div x Depto'!K6</f>
        <v>27</v>
      </c>
      <c r="AY7" s="58">
        <v>0</v>
      </c>
      <c r="AZ7" s="59">
        <v>1</v>
      </c>
      <c r="BA7" s="60">
        <v>19</v>
      </c>
      <c r="BB7" s="1040">
        <f>SUM(AY7:BA7)</f>
        <v>20</v>
      </c>
      <c r="BC7" s="628">
        <f>BB7/AX7</f>
        <v>0.7407407407407407</v>
      </c>
      <c r="BD7" s="57">
        <f>'Plazas Div x Depto'!L6</f>
        <v>27</v>
      </c>
      <c r="BE7" s="58">
        <v>0</v>
      </c>
      <c r="BF7" s="59">
        <v>2</v>
      </c>
      <c r="BG7" s="60">
        <v>19</v>
      </c>
      <c r="BH7" s="1040">
        <f>SUM(BE7:BG7)</f>
        <v>21</v>
      </c>
      <c r="BI7" s="628">
        <f>BH7/BD7</f>
        <v>0.77777777777777779</v>
      </c>
      <c r="BJ7" s="57">
        <f>'Plazas Div x Depto'!M6</f>
        <v>28</v>
      </c>
      <c r="BK7" s="58">
        <v>0</v>
      </c>
      <c r="BL7" s="59">
        <v>2</v>
      </c>
      <c r="BM7" s="59">
        <v>19</v>
      </c>
      <c r="BN7" s="657">
        <f>SUM(BK7:BM7)</f>
        <v>21</v>
      </c>
      <c r="BO7" s="549">
        <f>BN7/BJ7</f>
        <v>0.75</v>
      </c>
    </row>
    <row r="8" spans="1:67" ht="15" customHeight="1" x14ac:dyDescent="0.2">
      <c r="A8" s="338" t="s">
        <v>1207</v>
      </c>
      <c r="B8" s="62">
        <v>8</v>
      </c>
      <c r="C8" s="58"/>
      <c r="D8" s="59"/>
      <c r="E8" s="60">
        <v>2</v>
      </c>
      <c r="F8" s="61">
        <f>SUM(C8:E8)</f>
        <v>2</v>
      </c>
      <c r="G8" s="34">
        <f>F8/B8</f>
        <v>0.25</v>
      </c>
      <c r="H8" s="62">
        <v>16</v>
      </c>
      <c r="I8" s="58"/>
      <c r="J8" s="59"/>
      <c r="K8" s="60">
        <v>3</v>
      </c>
      <c r="L8" s="61">
        <f>SUM(I8:K8)</f>
        <v>3</v>
      </c>
      <c r="M8" s="34">
        <f>L8/H8</f>
        <v>0.1875</v>
      </c>
      <c r="N8" s="62">
        <v>25</v>
      </c>
      <c r="O8" s="58"/>
      <c r="P8" s="59">
        <v>4</v>
      </c>
      <c r="Q8" s="60">
        <v>3</v>
      </c>
      <c r="R8" s="61">
        <f>SUM(O8:Q8)</f>
        <v>7</v>
      </c>
      <c r="S8" s="34">
        <f>R8/N8</f>
        <v>0.28000000000000003</v>
      </c>
      <c r="T8" s="62">
        <v>25</v>
      </c>
      <c r="U8" s="58"/>
      <c r="V8" s="59">
        <v>6</v>
      </c>
      <c r="W8" s="60">
        <v>4</v>
      </c>
      <c r="X8" s="61">
        <f>SUM(U8:W8)</f>
        <v>10</v>
      </c>
      <c r="Y8" s="34">
        <f>X8/T8</f>
        <v>0.4</v>
      </c>
      <c r="Z8" s="62">
        <v>25</v>
      </c>
      <c r="AA8" s="58"/>
      <c r="AB8" s="59">
        <v>9</v>
      </c>
      <c r="AC8" s="60">
        <v>10</v>
      </c>
      <c r="AD8" s="61">
        <f>SUM(AA8:AC8)</f>
        <v>19</v>
      </c>
      <c r="AE8" s="237">
        <f>AD8/Z8</f>
        <v>0.76</v>
      </c>
      <c r="AF8" s="62">
        <f>'Plazas Div x Depto'!AH19</f>
        <v>30</v>
      </c>
      <c r="AG8" s="58"/>
      <c r="AH8" s="59">
        <v>8</v>
      </c>
      <c r="AI8" s="60">
        <v>13</v>
      </c>
      <c r="AJ8" s="61">
        <f>SUM(AG8:AI8)</f>
        <v>21</v>
      </c>
      <c r="AK8" s="237">
        <f>AJ8/AF8</f>
        <v>0.7</v>
      </c>
      <c r="AL8" s="62">
        <v>29</v>
      </c>
      <c r="AM8" s="58"/>
      <c r="AN8" s="59">
        <v>9</v>
      </c>
      <c r="AO8" s="60">
        <v>19</v>
      </c>
      <c r="AP8" s="61">
        <f>SUM(AM8:AO8)</f>
        <v>28</v>
      </c>
      <c r="AQ8" s="237">
        <f>AP8/AL8</f>
        <v>0.96551724137931039</v>
      </c>
      <c r="AR8" s="57">
        <f>'Plazas Div x Depto'!J7</f>
        <v>33</v>
      </c>
      <c r="AS8" s="58">
        <v>0</v>
      </c>
      <c r="AT8" s="59">
        <v>11</v>
      </c>
      <c r="AU8" s="60">
        <v>20</v>
      </c>
      <c r="AV8" s="1040">
        <f>SUM(AS8:AU8)</f>
        <v>31</v>
      </c>
      <c r="AW8" s="628">
        <f>AV8/AR8</f>
        <v>0.93939393939393945</v>
      </c>
      <c r="AX8" s="57">
        <f>'Plazas Div x Depto'!K7</f>
        <v>36</v>
      </c>
      <c r="AY8" s="58">
        <v>0</v>
      </c>
      <c r="AZ8" s="59">
        <v>10</v>
      </c>
      <c r="BA8" s="60">
        <v>22</v>
      </c>
      <c r="BB8" s="1040">
        <f>SUM(AY8:BA8)</f>
        <v>32</v>
      </c>
      <c r="BC8" s="628">
        <f>BB8/AX8</f>
        <v>0.88888888888888884</v>
      </c>
      <c r="BD8" s="57">
        <f>'Plazas Div x Depto'!L7</f>
        <v>37</v>
      </c>
      <c r="BE8" s="58">
        <v>0</v>
      </c>
      <c r="BF8" s="59">
        <v>9</v>
      </c>
      <c r="BG8" s="60">
        <v>22</v>
      </c>
      <c r="BH8" s="1040">
        <f>SUM(BE8:BG8)</f>
        <v>31</v>
      </c>
      <c r="BI8" s="628">
        <f>BH8/BD8</f>
        <v>0.83783783783783783</v>
      </c>
      <c r="BJ8" s="57">
        <f>'Plazas Div x Depto'!M7</f>
        <v>37</v>
      </c>
      <c r="BK8" s="58">
        <v>0</v>
      </c>
      <c r="BL8" s="59">
        <v>8</v>
      </c>
      <c r="BM8" s="59">
        <v>24</v>
      </c>
      <c r="BN8" s="657">
        <f>SUM(BK8:BM8)</f>
        <v>32</v>
      </c>
      <c r="BO8" s="549">
        <f>BN8/BJ8</f>
        <v>0.86486486486486491</v>
      </c>
    </row>
    <row r="9" spans="1:67" ht="15" customHeight="1" thickBot="1" x14ac:dyDescent="0.25">
      <c r="A9" s="340" t="s">
        <v>4</v>
      </c>
      <c r="B9" s="341">
        <f>SUM(B6:B8)</f>
        <v>26</v>
      </c>
      <c r="C9" s="342">
        <f>SUM(C6:C8)</f>
        <v>0</v>
      </c>
      <c r="D9" s="343">
        <f>SUM(D6:D8)</f>
        <v>0</v>
      </c>
      <c r="E9" s="344">
        <f>SUM(E6:E8)</f>
        <v>6</v>
      </c>
      <c r="F9" s="342">
        <f>SUM(F6:F8)</f>
        <v>6</v>
      </c>
      <c r="G9" s="345">
        <f>F9/B9</f>
        <v>0.23076923076923078</v>
      </c>
      <c r="H9" s="341">
        <f>SUM(H6:H8)</f>
        <v>50</v>
      </c>
      <c r="I9" s="342">
        <f>SUM(I6:I8)</f>
        <v>0</v>
      </c>
      <c r="J9" s="343">
        <f>SUM(J6:J8)</f>
        <v>1</v>
      </c>
      <c r="K9" s="344">
        <f>SUM(K6:K8)</f>
        <v>11</v>
      </c>
      <c r="L9" s="342">
        <f>SUM(L6:L8)</f>
        <v>12</v>
      </c>
      <c r="M9" s="345">
        <f>L9/H9</f>
        <v>0.24</v>
      </c>
      <c r="N9" s="341">
        <f>SUM(N6:N8)</f>
        <v>65</v>
      </c>
      <c r="O9" s="342">
        <f>SUM(O6:O8)</f>
        <v>0</v>
      </c>
      <c r="P9" s="343">
        <f>SUM(P6:P8)</f>
        <v>6</v>
      </c>
      <c r="Q9" s="344">
        <f>SUM(Q6:Q8)</f>
        <v>15</v>
      </c>
      <c r="R9" s="342">
        <f>SUM(R6:R8)</f>
        <v>21</v>
      </c>
      <c r="S9" s="345">
        <f>R9/N9</f>
        <v>0.32307692307692309</v>
      </c>
      <c r="T9" s="341">
        <f>SUM(T6:T8)</f>
        <v>65</v>
      </c>
      <c r="U9" s="342">
        <f>SUM(U6:U8)</f>
        <v>0</v>
      </c>
      <c r="V9" s="343">
        <f>SUM(V6:V8)</f>
        <v>9</v>
      </c>
      <c r="W9" s="344">
        <f>SUM(W6:W8)</f>
        <v>19</v>
      </c>
      <c r="X9" s="342">
        <f>SUM(X6:X8)</f>
        <v>28</v>
      </c>
      <c r="Y9" s="345">
        <f>X9/T9</f>
        <v>0.43076923076923079</v>
      </c>
      <c r="Z9" s="346">
        <f>SUM(Z6:Z8)</f>
        <v>64</v>
      </c>
      <c r="AA9" s="347">
        <f>SUM(AA6:AA8)</f>
        <v>0</v>
      </c>
      <c r="AB9" s="348">
        <f>SUM(AB6:AB8)</f>
        <v>17</v>
      </c>
      <c r="AC9" s="349">
        <f>SUM(AC6:AC8)</f>
        <v>28</v>
      </c>
      <c r="AD9" s="347">
        <f>SUM(AD6:AD8)</f>
        <v>45</v>
      </c>
      <c r="AE9" s="350">
        <f>AD9/Z9</f>
        <v>0.703125</v>
      </c>
      <c r="AF9" s="346">
        <f>SUM(AF6:AF8)</f>
        <v>75</v>
      </c>
      <c r="AG9" s="347">
        <f>SUM(AG6:AG8)</f>
        <v>0</v>
      </c>
      <c r="AH9" s="348">
        <f>SUM(AH6:AH8)</f>
        <v>19</v>
      </c>
      <c r="AI9" s="349">
        <f>SUM(AI6:AI8)</f>
        <v>35</v>
      </c>
      <c r="AJ9" s="347">
        <f>SUM(AJ6:AJ8)</f>
        <v>54</v>
      </c>
      <c r="AK9" s="350">
        <f>AJ9/AF9</f>
        <v>0.72</v>
      </c>
      <c r="AL9" s="346">
        <f>SUM(AL6:AL8)</f>
        <v>74</v>
      </c>
      <c r="AM9" s="347">
        <f>SUM(AM6:AM8)</f>
        <v>0</v>
      </c>
      <c r="AN9" s="348">
        <f>SUM(AN6:AN8)</f>
        <v>22</v>
      </c>
      <c r="AO9" s="349">
        <f>SUM(AO6:AO8)</f>
        <v>43</v>
      </c>
      <c r="AP9" s="347">
        <f>SUM(AP6:AP8)</f>
        <v>65</v>
      </c>
      <c r="AQ9" s="350">
        <f>AP9/AL9</f>
        <v>0.8783783783783784</v>
      </c>
      <c r="AR9" s="346">
        <f>SUM(AR6:AR8)</f>
        <v>82</v>
      </c>
      <c r="AS9" s="347">
        <f>SUM(AS6:AS8)</f>
        <v>0</v>
      </c>
      <c r="AT9" s="348">
        <f>SUM(AT6:AT8)</f>
        <v>26</v>
      </c>
      <c r="AU9" s="349">
        <f>SUM(AU6:AU8)</f>
        <v>46</v>
      </c>
      <c r="AV9" s="1041">
        <f>SUM(AV6:AV8)</f>
        <v>72</v>
      </c>
      <c r="AW9" s="811">
        <f>AV9/AR9</f>
        <v>0.87804878048780488</v>
      </c>
      <c r="AX9" s="346">
        <f>SUM(AX6:AX8)</f>
        <v>90</v>
      </c>
      <c r="AY9" s="347">
        <f>SUM(AY6:AY8)</f>
        <v>0</v>
      </c>
      <c r="AZ9" s="348">
        <f>SUM(AZ6:AZ8)</f>
        <v>24</v>
      </c>
      <c r="BA9" s="349">
        <f>SUM(BA6:BA8)</f>
        <v>50</v>
      </c>
      <c r="BB9" s="1041">
        <f>SUM(BB6:BB8)</f>
        <v>74</v>
      </c>
      <c r="BC9" s="811">
        <f>BB9/AX9</f>
        <v>0.82222222222222219</v>
      </c>
      <c r="BD9" s="346">
        <f>SUM(BD6:BD8)</f>
        <v>91</v>
      </c>
      <c r="BE9" s="347">
        <f>SUM(BE6:BE8)</f>
        <v>0</v>
      </c>
      <c r="BF9" s="348">
        <f>SUM(BF6:BF8)</f>
        <v>22</v>
      </c>
      <c r="BG9" s="349">
        <f>SUM(BG6:BG8)</f>
        <v>51</v>
      </c>
      <c r="BH9" s="1041">
        <f>SUM(BH6:BH8)</f>
        <v>73</v>
      </c>
      <c r="BI9" s="811">
        <f>BH9/BD9</f>
        <v>0.80219780219780223</v>
      </c>
      <c r="BJ9" s="346">
        <f>SUM(BJ6:BJ8)</f>
        <v>94</v>
      </c>
      <c r="BK9" s="347">
        <f>SUM(BK6:BK8)</f>
        <v>0</v>
      </c>
      <c r="BL9" s="348">
        <f>SUM(BL6:BL8)</f>
        <v>21</v>
      </c>
      <c r="BM9" s="349">
        <f>SUM(BM6:BM8)</f>
        <v>55</v>
      </c>
      <c r="BN9" s="658">
        <f>SUM(BN6:BN8)</f>
        <v>76</v>
      </c>
      <c r="BO9" s="572">
        <f>BN9/BJ9</f>
        <v>0.80851063829787229</v>
      </c>
    </row>
    <row r="10" spans="1:67" ht="15" customHeight="1" x14ac:dyDescent="0.2">
      <c r="B10" s="63"/>
      <c r="C10" s="64">
        <f>C9/F9</f>
        <v>0</v>
      </c>
      <c r="D10" s="65">
        <f>D9/F9</f>
        <v>0</v>
      </c>
      <c r="E10" s="65">
        <f>E9/F9</f>
        <v>1</v>
      </c>
      <c r="F10" s="66">
        <f>F9/F9</f>
        <v>1</v>
      </c>
      <c r="G10" s="63"/>
      <c r="H10" s="63"/>
      <c r="I10" s="64">
        <f>I9/L9</f>
        <v>0</v>
      </c>
      <c r="J10" s="65">
        <f>J9/L9</f>
        <v>8.3333333333333329E-2</v>
      </c>
      <c r="K10" s="65">
        <f>K9/L9</f>
        <v>0.91666666666666663</v>
      </c>
      <c r="L10" s="66">
        <f>L9/L9</f>
        <v>1</v>
      </c>
      <c r="M10" s="63"/>
      <c r="N10" s="63"/>
      <c r="O10" s="64">
        <f>O9/R9</f>
        <v>0</v>
      </c>
      <c r="P10" s="65">
        <f>P9/R9</f>
        <v>0.2857142857142857</v>
      </c>
      <c r="Q10" s="65">
        <f>Q9/R9</f>
        <v>0.7142857142857143</v>
      </c>
      <c r="R10" s="66">
        <f>R9/R9</f>
        <v>1</v>
      </c>
      <c r="S10" s="63"/>
      <c r="T10" s="63"/>
      <c r="U10" s="64">
        <f>U9/X9</f>
        <v>0</v>
      </c>
      <c r="V10" s="65">
        <f>V9/X9</f>
        <v>0.32142857142857145</v>
      </c>
      <c r="W10" s="65">
        <f>W9/X9</f>
        <v>0.6785714285714286</v>
      </c>
      <c r="X10" s="66">
        <f>X9/X9</f>
        <v>1</v>
      </c>
      <c r="Y10" s="63"/>
      <c r="Z10" s="63"/>
      <c r="AA10" s="64">
        <f>AA9/AD9</f>
        <v>0</v>
      </c>
      <c r="AB10" s="65">
        <f>AB9/AD9</f>
        <v>0.37777777777777777</v>
      </c>
      <c r="AC10" s="247">
        <f>AC9/AD9</f>
        <v>0.62222222222222223</v>
      </c>
      <c r="AD10" s="66">
        <f>AD9/AD9</f>
        <v>1</v>
      </c>
      <c r="AE10" s="63"/>
      <c r="AF10" s="63"/>
      <c r="AG10" s="64">
        <f>AG9/AJ9</f>
        <v>0</v>
      </c>
      <c r="AH10" s="65">
        <f>AH9/AJ9</f>
        <v>0.35185185185185186</v>
      </c>
      <c r="AI10" s="247">
        <f>AI9/AJ9</f>
        <v>0.64814814814814814</v>
      </c>
      <c r="AJ10" s="66">
        <f>AJ9/AJ9</f>
        <v>1</v>
      </c>
      <c r="AK10" s="63"/>
      <c r="AM10" s="64">
        <f>AM9/AP9</f>
        <v>0</v>
      </c>
      <c r="AN10" s="65">
        <f>AN9/AP9</f>
        <v>0.33846153846153848</v>
      </c>
      <c r="AO10" s="247">
        <f>AO9/AP9</f>
        <v>0.66153846153846152</v>
      </c>
      <c r="AP10" s="66">
        <f>AP9/AP9</f>
        <v>1</v>
      </c>
      <c r="AS10" s="64">
        <f>AS9/AV9</f>
        <v>0</v>
      </c>
      <c r="AT10" s="65">
        <f>AT9/AV9</f>
        <v>0.3611111111111111</v>
      </c>
      <c r="AU10" s="247">
        <f>AU9/AV9</f>
        <v>0.63888888888888884</v>
      </c>
      <c r="AV10" s="656">
        <f>AV9/AV9</f>
        <v>1</v>
      </c>
      <c r="AY10" s="64">
        <f>AY9/BB9</f>
        <v>0</v>
      </c>
      <c r="AZ10" s="65">
        <f>AZ9/BB9</f>
        <v>0.32432432432432434</v>
      </c>
      <c r="BA10" s="247">
        <f>BA9/BB9</f>
        <v>0.67567567567567566</v>
      </c>
      <c r="BB10" s="656">
        <f>BB9/BB9</f>
        <v>1</v>
      </c>
      <c r="BE10" s="64">
        <f>BE9/BH9</f>
        <v>0</v>
      </c>
      <c r="BF10" s="65">
        <f>BF9/BH9</f>
        <v>0.30136986301369861</v>
      </c>
      <c r="BG10" s="247">
        <f>BG9/BH9</f>
        <v>0.69863013698630139</v>
      </c>
      <c r="BH10" s="656">
        <f>BH9/BH9</f>
        <v>1</v>
      </c>
      <c r="BK10" s="64">
        <f>BK9/BN9</f>
        <v>0</v>
      </c>
      <c r="BL10" s="65">
        <f>BL9/BN9</f>
        <v>0.27631578947368424</v>
      </c>
      <c r="BM10" s="288">
        <f>BM9/BN9</f>
        <v>0.72368421052631582</v>
      </c>
      <c r="BN10" s="656">
        <f>BN9/BN9</f>
        <v>1</v>
      </c>
    </row>
    <row r="11" spans="1:67" x14ac:dyDescent="0.2">
      <c r="A11" s="1042" t="s">
        <v>3154</v>
      </c>
      <c r="B11" s="68"/>
    </row>
    <row r="12" spans="1:67" x14ac:dyDescent="0.2">
      <c r="A12" s="1042" t="s">
        <v>3712</v>
      </c>
      <c r="B12" s="655"/>
    </row>
  </sheetData>
  <sheetProtection algorithmName="SHA-512" hashValue="qGZbKYRiPUH46Y4ldKV1YOv9/Al9TU7OniMX7lBOCWahrmdQ9Xf9xVuHlTuNSIhpSmRCLLO41OCJXgx/seH+kg==" saltValue="8dXbZIUM+ZOd7PlDpN6Q2w==" spinCount="100000" sheet="1" objects="1" scenarios="1"/>
  <mergeCells count="45">
    <mergeCell ref="A3:A5"/>
    <mergeCell ref="F5:G5"/>
    <mergeCell ref="L5:M5"/>
    <mergeCell ref="R5:S5"/>
    <mergeCell ref="B3:G3"/>
    <mergeCell ref="H3:M3"/>
    <mergeCell ref="N3:S3"/>
    <mergeCell ref="B4:B5"/>
    <mergeCell ref="C4:G4"/>
    <mergeCell ref="H4:H5"/>
    <mergeCell ref="I4:M4"/>
    <mergeCell ref="N4:N5"/>
    <mergeCell ref="O4:S4"/>
    <mergeCell ref="T3:Y3"/>
    <mergeCell ref="Z3:AE3"/>
    <mergeCell ref="Z4:Z5"/>
    <mergeCell ref="AA4:AE4"/>
    <mergeCell ref="AD5:AE5"/>
    <mergeCell ref="T4:T5"/>
    <mergeCell ref="U4:Y4"/>
    <mergeCell ref="X5:Y5"/>
    <mergeCell ref="AF3:AK3"/>
    <mergeCell ref="AF4:AF5"/>
    <mergeCell ref="AG4:AK4"/>
    <mergeCell ref="AJ5:AK5"/>
    <mergeCell ref="AR3:AW3"/>
    <mergeCell ref="AR4:AR5"/>
    <mergeCell ref="AS4:AW4"/>
    <mergeCell ref="AV5:AW5"/>
    <mergeCell ref="AL3:AQ3"/>
    <mergeCell ref="AL4:AL5"/>
    <mergeCell ref="AM4:AQ4"/>
    <mergeCell ref="AP5:AQ5"/>
    <mergeCell ref="BJ3:BO3"/>
    <mergeCell ref="BJ4:BJ5"/>
    <mergeCell ref="BK4:BO4"/>
    <mergeCell ref="BN5:BO5"/>
    <mergeCell ref="AX3:BC3"/>
    <mergeCell ref="AX4:AX5"/>
    <mergeCell ref="AY4:BC4"/>
    <mergeCell ref="BB5:BC5"/>
    <mergeCell ref="BD3:BI3"/>
    <mergeCell ref="BD4:BD5"/>
    <mergeCell ref="BE4:BI4"/>
    <mergeCell ref="BH5:BI5"/>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ignoredErrors>
    <ignoredError sqref="F6:F8 L6:L8 R6:R8 X6:X8 AD6:AD8" formulaRange="1"/>
    <ignoredError sqref="AE9 AK9"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9B2190"/>
  </sheetPr>
  <dimension ref="A1:BF14"/>
  <sheetViews>
    <sheetView showGridLines="0" workbookViewId="0">
      <selection activeCell="B2" sqref="B2"/>
    </sheetView>
  </sheetViews>
  <sheetFormatPr baseColWidth="10" defaultColWidth="12.5703125" defaultRowHeight="15" x14ac:dyDescent="0.2"/>
  <cols>
    <col min="1" max="1" width="9.7109375" style="1425" customWidth="1"/>
    <col min="2" max="2" width="2" style="1425" customWidth="1"/>
    <col min="3" max="3" width="8" style="1425" customWidth="1"/>
    <col min="4" max="6" width="7.5703125" style="1425" customWidth="1"/>
    <col min="7" max="7" width="7.7109375" style="1425" customWidth="1"/>
    <col min="8" max="9" width="7.5703125" style="1425" customWidth="1"/>
    <col min="10" max="10" width="7.7109375" style="1425" customWidth="1"/>
    <col min="11" max="13" width="7.5703125" style="1425" customWidth="1"/>
    <col min="14" max="15" width="7.7109375" style="1425" customWidth="1"/>
    <col min="16" max="18" width="7.5703125" style="1425" customWidth="1"/>
    <col min="19" max="20" width="7.7109375" style="1425" customWidth="1"/>
    <col min="21" max="21" width="6.28515625" style="1425" customWidth="1"/>
    <col min="22" max="25" width="7.5703125" style="1425" customWidth="1"/>
    <col min="26" max="26" width="7.7109375" style="1425" customWidth="1"/>
    <col min="27" max="28" width="6.28515625" style="1425" customWidth="1"/>
    <col min="29" max="30" width="8.42578125" style="1425" customWidth="1"/>
    <col min="31" max="31" width="7.5703125" style="1425" customWidth="1"/>
    <col min="32" max="32" width="7.7109375" style="1425" customWidth="1"/>
    <col min="33" max="33" width="6.28515625" style="1425" customWidth="1"/>
    <col min="34" max="34" width="6.5703125" style="1425" customWidth="1"/>
    <col min="35" max="35" width="8.42578125" style="1425" customWidth="1"/>
    <col min="36" max="36" width="8.140625" style="1425" customWidth="1"/>
    <col min="37" max="39" width="8.42578125" style="1425" customWidth="1"/>
    <col min="40" max="40" width="8.140625" style="1425" customWidth="1"/>
    <col min="41" max="43" width="8.42578125" style="1425" customWidth="1"/>
    <col min="44" max="44" width="8.140625" style="1425" customWidth="1"/>
    <col min="45" max="45" width="8.42578125" style="1425" customWidth="1"/>
    <col min="46" max="47" width="8.42578125" style="1425" bestFit="1" customWidth="1"/>
    <col min="48" max="48" width="8.140625" style="1425" bestFit="1" customWidth="1"/>
    <col min="49" max="50" width="8.42578125" style="1425" bestFit="1" customWidth="1"/>
    <col min="51" max="57" width="8.42578125" style="1425" customWidth="1"/>
    <col min="58" max="58" width="7" style="1425" bestFit="1" customWidth="1"/>
    <col min="59" max="227" width="12.5703125" style="1425"/>
    <col min="228" max="228" width="0.85546875" style="1425" customWidth="1"/>
    <col min="229" max="229" width="9.42578125" style="1425" customWidth="1"/>
    <col min="230" max="230" width="14.7109375" style="1425" customWidth="1"/>
    <col min="231" max="232" width="10.28515625" style="1425" customWidth="1"/>
    <col min="233" max="233" width="12.42578125" style="1425" bestFit="1" customWidth="1"/>
    <col min="234" max="234" width="11.85546875" style="1425" bestFit="1" customWidth="1"/>
    <col min="235" max="236" width="10.28515625" style="1425" customWidth="1"/>
    <col min="237" max="238" width="12.42578125" style="1425" bestFit="1" customWidth="1"/>
    <col min="239" max="240" width="10.28515625" style="1425" customWidth="1"/>
    <col min="241" max="242" width="12.42578125" style="1425" bestFit="1" customWidth="1"/>
    <col min="243" max="244" width="10.28515625" style="1425" customWidth="1"/>
    <col min="245" max="246" width="12.42578125" style="1425" bestFit="1" customWidth="1"/>
    <col min="247" max="248" width="10.28515625" style="1425" customWidth="1"/>
    <col min="249" max="250" width="12.42578125" style="1425" bestFit="1" customWidth="1"/>
    <col min="251" max="252" width="10.28515625" style="1425" customWidth="1"/>
    <col min="253" max="254" width="12.42578125" style="1425" bestFit="1" customWidth="1"/>
    <col min="255" max="483" width="12.5703125" style="1425"/>
    <col min="484" max="484" width="0.85546875" style="1425" customWidth="1"/>
    <col min="485" max="485" width="9.42578125" style="1425" customWidth="1"/>
    <col min="486" max="486" width="14.7109375" style="1425" customWidth="1"/>
    <col min="487" max="488" width="10.28515625" style="1425" customWidth="1"/>
    <col min="489" max="489" width="12.42578125" style="1425" bestFit="1" customWidth="1"/>
    <col min="490" max="490" width="11.85546875" style="1425" bestFit="1" customWidth="1"/>
    <col min="491" max="492" width="10.28515625" style="1425" customWidth="1"/>
    <col min="493" max="494" width="12.42578125" style="1425" bestFit="1" customWidth="1"/>
    <col min="495" max="496" width="10.28515625" style="1425" customWidth="1"/>
    <col min="497" max="498" width="12.42578125" style="1425" bestFit="1" customWidth="1"/>
    <col min="499" max="500" width="10.28515625" style="1425" customWidth="1"/>
    <col min="501" max="502" width="12.42578125" style="1425" bestFit="1" customWidth="1"/>
    <col min="503" max="504" width="10.28515625" style="1425" customWidth="1"/>
    <col min="505" max="506" width="12.42578125" style="1425" bestFit="1" customWidth="1"/>
    <col min="507" max="508" width="10.28515625" style="1425" customWidth="1"/>
    <col min="509" max="510" width="12.42578125" style="1425" bestFit="1" customWidth="1"/>
    <col min="511" max="739" width="12.5703125" style="1425"/>
    <col min="740" max="740" width="0.85546875" style="1425" customWidth="1"/>
    <col min="741" max="741" width="9.42578125" style="1425" customWidth="1"/>
    <col min="742" max="742" width="14.7109375" style="1425" customWidth="1"/>
    <col min="743" max="744" width="10.28515625" style="1425" customWidth="1"/>
    <col min="745" max="745" width="12.42578125" style="1425" bestFit="1" customWidth="1"/>
    <col min="746" max="746" width="11.85546875" style="1425" bestFit="1" customWidth="1"/>
    <col min="747" max="748" width="10.28515625" style="1425" customWidth="1"/>
    <col min="749" max="750" width="12.42578125" style="1425" bestFit="1" customWidth="1"/>
    <col min="751" max="752" width="10.28515625" style="1425" customWidth="1"/>
    <col min="753" max="754" width="12.42578125" style="1425" bestFit="1" customWidth="1"/>
    <col min="755" max="756" width="10.28515625" style="1425" customWidth="1"/>
    <col min="757" max="758" width="12.42578125" style="1425" bestFit="1" customWidth="1"/>
    <col min="759" max="760" width="10.28515625" style="1425" customWidth="1"/>
    <col min="761" max="762" width="12.42578125" style="1425" bestFit="1" customWidth="1"/>
    <col min="763" max="764" width="10.28515625" style="1425" customWidth="1"/>
    <col min="765" max="766" width="12.42578125" style="1425" bestFit="1" customWidth="1"/>
    <col min="767" max="995" width="12.5703125" style="1425"/>
    <col min="996" max="996" width="0.85546875" style="1425" customWidth="1"/>
    <col min="997" max="997" width="9.42578125" style="1425" customWidth="1"/>
    <col min="998" max="998" width="14.7109375" style="1425" customWidth="1"/>
    <col min="999" max="1000" width="10.28515625" style="1425" customWidth="1"/>
    <col min="1001" max="1001" width="12.42578125" style="1425" bestFit="1" customWidth="1"/>
    <col min="1002" max="1002" width="11.85546875" style="1425" bestFit="1" customWidth="1"/>
    <col min="1003" max="1004" width="10.28515625" style="1425" customWidth="1"/>
    <col min="1005" max="1006" width="12.42578125" style="1425" bestFit="1" customWidth="1"/>
    <col min="1007" max="1008" width="10.28515625" style="1425" customWidth="1"/>
    <col min="1009" max="1010" width="12.42578125" style="1425" bestFit="1" customWidth="1"/>
    <col min="1011" max="1012" width="10.28515625" style="1425" customWidth="1"/>
    <col min="1013" max="1014" width="12.42578125" style="1425" bestFit="1" customWidth="1"/>
    <col min="1015" max="1016" width="10.28515625" style="1425" customWidth="1"/>
    <col min="1017" max="1018" width="12.42578125" style="1425" bestFit="1" customWidth="1"/>
    <col min="1019" max="1020" width="10.28515625" style="1425" customWidth="1"/>
    <col min="1021" max="1022" width="12.42578125" style="1425" bestFit="1" customWidth="1"/>
    <col min="1023" max="1251" width="12.5703125" style="1425"/>
    <col min="1252" max="1252" width="0.85546875" style="1425" customWidth="1"/>
    <col min="1253" max="1253" width="9.42578125" style="1425" customWidth="1"/>
    <col min="1254" max="1254" width="14.7109375" style="1425" customWidth="1"/>
    <col min="1255" max="1256" width="10.28515625" style="1425" customWidth="1"/>
    <col min="1257" max="1257" width="12.42578125" style="1425" bestFit="1" customWidth="1"/>
    <col min="1258" max="1258" width="11.85546875" style="1425" bestFit="1" customWidth="1"/>
    <col min="1259" max="1260" width="10.28515625" style="1425" customWidth="1"/>
    <col min="1261" max="1262" width="12.42578125" style="1425" bestFit="1" customWidth="1"/>
    <col min="1263" max="1264" width="10.28515625" style="1425" customWidth="1"/>
    <col min="1265" max="1266" width="12.42578125" style="1425" bestFit="1" customWidth="1"/>
    <col min="1267" max="1268" width="10.28515625" style="1425" customWidth="1"/>
    <col min="1269" max="1270" width="12.42578125" style="1425" bestFit="1" customWidth="1"/>
    <col min="1271" max="1272" width="10.28515625" style="1425" customWidth="1"/>
    <col min="1273" max="1274" width="12.42578125" style="1425" bestFit="1" customWidth="1"/>
    <col min="1275" max="1276" width="10.28515625" style="1425" customWidth="1"/>
    <col min="1277" max="1278" width="12.42578125" style="1425" bestFit="1" customWidth="1"/>
    <col min="1279" max="1507" width="12.5703125" style="1425"/>
    <col min="1508" max="1508" width="0.85546875" style="1425" customWidth="1"/>
    <col min="1509" max="1509" width="9.42578125" style="1425" customWidth="1"/>
    <col min="1510" max="1510" width="14.7109375" style="1425" customWidth="1"/>
    <col min="1511" max="1512" width="10.28515625" style="1425" customWidth="1"/>
    <col min="1513" max="1513" width="12.42578125" style="1425" bestFit="1" customWidth="1"/>
    <col min="1514" max="1514" width="11.85546875" style="1425" bestFit="1" customWidth="1"/>
    <col min="1515" max="1516" width="10.28515625" style="1425" customWidth="1"/>
    <col min="1517" max="1518" width="12.42578125" style="1425" bestFit="1" customWidth="1"/>
    <col min="1519" max="1520" width="10.28515625" style="1425" customWidth="1"/>
    <col min="1521" max="1522" width="12.42578125" style="1425" bestFit="1" customWidth="1"/>
    <col min="1523" max="1524" width="10.28515625" style="1425" customWidth="1"/>
    <col min="1525" max="1526" width="12.42578125" style="1425" bestFit="1" customWidth="1"/>
    <col min="1527" max="1528" width="10.28515625" style="1425" customWidth="1"/>
    <col min="1529" max="1530" width="12.42578125" style="1425" bestFit="1" customWidth="1"/>
    <col min="1531" max="1532" width="10.28515625" style="1425" customWidth="1"/>
    <col min="1533" max="1534" width="12.42578125" style="1425" bestFit="1" customWidth="1"/>
    <col min="1535" max="1763" width="12.5703125" style="1425"/>
    <col min="1764" max="1764" width="0.85546875" style="1425" customWidth="1"/>
    <col min="1765" max="1765" width="9.42578125" style="1425" customWidth="1"/>
    <col min="1766" max="1766" width="14.7109375" style="1425" customWidth="1"/>
    <col min="1767" max="1768" width="10.28515625" style="1425" customWidth="1"/>
    <col min="1769" max="1769" width="12.42578125" style="1425" bestFit="1" customWidth="1"/>
    <col min="1770" max="1770" width="11.85546875" style="1425" bestFit="1" customWidth="1"/>
    <col min="1771" max="1772" width="10.28515625" style="1425" customWidth="1"/>
    <col min="1773" max="1774" width="12.42578125" style="1425" bestFit="1" customWidth="1"/>
    <col min="1775" max="1776" width="10.28515625" style="1425" customWidth="1"/>
    <col min="1777" max="1778" width="12.42578125" style="1425" bestFit="1" customWidth="1"/>
    <col min="1779" max="1780" width="10.28515625" style="1425" customWidth="1"/>
    <col min="1781" max="1782" width="12.42578125" style="1425" bestFit="1" customWidth="1"/>
    <col min="1783" max="1784" width="10.28515625" style="1425" customWidth="1"/>
    <col min="1785" max="1786" width="12.42578125" style="1425" bestFit="1" customWidth="1"/>
    <col min="1787" max="1788" width="10.28515625" style="1425" customWidth="1"/>
    <col min="1789" max="1790" width="12.42578125" style="1425" bestFit="1" customWidth="1"/>
    <col min="1791" max="2019" width="12.5703125" style="1425"/>
    <col min="2020" max="2020" width="0.85546875" style="1425" customWidth="1"/>
    <col min="2021" max="2021" width="9.42578125" style="1425" customWidth="1"/>
    <col min="2022" max="2022" width="14.7109375" style="1425" customWidth="1"/>
    <col min="2023" max="2024" width="10.28515625" style="1425" customWidth="1"/>
    <col min="2025" max="2025" width="12.42578125" style="1425" bestFit="1" customWidth="1"/>
    <col min="2026" max="2026" width="11.85546875" style="1425" bestFit="1" customWidth="1"/>
    <col min="2027" max="2028" width="10.28515625" style="1425" customWidth="1"/>
    <col min="2029" max="2030" width="12.42578125" style="1425" bestFit="1" customWidth="1"/>
    <col min="2031" max="2032" width="10.28515625" style="1425" customWidth="1"/>
    <col min="2033" max="2034" width="12.42578125" style="1425" bestFit="1" customWidth="1"/>
    <col min="2035" max="2036" width="10.28515625" style="1425" customWidth="1"/>
    <col min="2037" max="2038" width="12.42578125" style="1425" bestFit="1" customWidth="1"/>
    <col min="2039" max="2040" width="10.28515625" style="1425" customWidth="1"/>
    <col min="2041" max="2042" width="12.42578125" style="1425" bestFit="1" customWidth="1"/>
    <col min="2043" max="2044" width="10.28515625" style="1425" customWidth="1"/>
    <col min="2045" max="2046" width="12.42578125" style="1425" bestFit="1" customWidth="1"/>
    <col min="2047" max="2275" width="12.5703125" style="1425"/>
    <col min="2276" max="2276" width="0.85546875" style="1425" customWidth="1"/>
    <col min="2277" max="2277" width="9.42578125" style="1425" customWidth="1"/>
    <col min="2278" max="2278" width="14.7109375" style="1425" customWidth="1"/>
    <col min="2279" max="2280" width="10.28515625" style="1425" customWidth="1"/>
    <col min="2281" max="2281" width="12.42578125" style="1425" bestFit="1" customWidth="1"/>
    <col min="2282" max="2282" width="11.85546875" style="1425" bestFit="1" customWidth="1"/>
    <col min="2283" max="2284" width="10.28515625" style="1425" customWidth="1"/>
    <col min="2285" max="2286" width="12.42578125" style="1425" bestFit="1" customWidth="1"/>
    <col min="2287" max="2288" width="10.28515625" style="1425" customWidth="1"/>
    <col min="2289" max="2290" width="12.42578125" style="1425" bestFit="1" customWidth="1"/>
    <col min="2291" max="2292" width="10.28515625" style="1425" customWidth="1"/>
    <col min="2293" max="2294" width="12.42578125" style="1425" bestFit="1" customWidth="1"/>
    <col min="2295" max="2296" width="10.28515625" style="1425" customWidth="1"/>
    <col min="2297" max="2298" width="12.42578125" style="1425" bestFit="1" customWidth="1"/>
    <col min="2299" max="2300" width="10.28515625" style="1425" customWidth="1"/>
    <col min="2301" max="2302" width="12.42578125" style="1425" bestFit="1" customWidth="1"/>
    <col min="2303" max="2531" width="12.5703125" style="1425"/>
    <col min="2532" max="2532" width="0.85546875" style="1425" customWidth="1"/>
    <col min="2533" max="2533" width="9.42578125" style="1425" customWidth="1"/>
    <col min="2534" max="2534" width="14.7109375" style="1425" customWidth="1"/>
    <col min="2535" max="2536" width="10.28515625" style="1425" customWidth="1"/>
    <col min="2537" max="2537" width="12.42578125" style="1425" bestFit="1" customWidth="1"/>
    <col min="2538" max="2538" width="11.85546875" style="1425" bestFit="1" customWidth="1"/>
    <col min="2539" max="2540" width="10.28515625" style="1425" customWidth="1"/>
    <col min="2541" max="2542" width="12.42578125" style="1425" bestFit="1" customWidth="1"/>
    <col min="2543" max="2544" width="10.28515625" style="1425" customWidth="1"/>
    <col min="2545" max="2546" width="12.42578125" style="1425" bestFit="1" customWidth="1"/>
    <col min="2547" max="2548" width="10.28515625" style="1425" customWidth="1"/>
    <col min="2549" max="2550" width="12.42578125" style="1425" bestFit="1" customWidth="1"/>
    <col min="2551" max="2552" width="10.28515625" style="1425" customWidth="1"/>
    <col min="2553" max="2554" width="12.42578125" style="1425" bestFit="1" customWidth="1"/>
    <col min="2555" max="2556" width="10.28515625" style="1425" customWidth="1"/>
    <col min="2557" max="2558" width="12.42578125" style="1425" bestFit="1" customWidth="1"/>
    <col min="2559" max="2787" width="12.5703125" style="1425"/>
    <col min="2788" max="2788" width="0.85546875" style="1425" customWidth="1"/>
    <col min="2789" max="2789" width="9.42578125" style="1425" customWidth="1"/>
    <col min="2790" max="2790" width="14.7109375" style="1425" customWidth="1"/>
    <col min="2791" max="2792" width="10.28515625" style="1425" customWidth="1"/>
    <col min="2793" max="2793" width="12.42578125" style="1425" bestFit="1" customWidth="1"/>
    <col min="2794" max="2794" width="11.85546875" style="1425" bestFit="1" customWidth="1"/>
    <col min="2795" max="2796" width="10.28515625" style="1425" customWidth="1"/>
    <col min="2797" max="2798" width="12.42578125" style="1425" bestFit="1" customWidth="1"/>
    <col min="2799" max="2800" width="10.28515625" style="1425" customWidth="1"/>
    <col min="2801" max="2802" width="12.42578125" style="1425" bestFit="1" customWidth="1"/>
    <col min="2803" max="2804" width="10.28515625" style="1425" customWidth="1"/>
    <col min="2805" max="2806" width="12.42578125" style="1425" bestFit="1" customWidth="1"/>
    <col min="2807" max="2808" width="10.28515625" style="1425" customWidth="1"/>
    <col min="2809" max="2810" width="12.42578125" style="1425" bestFit="1" customWidth="1"/>
    <col min="2811" max="2812" width="10.28515625" style="1425" customWidth="1"/>
    <col min="2813" max="2814" width="12.42578125" style="1425" bestFit="1" customWidth="1"/>
    <col min="2815" max="3043" width="12.5703125" style="1425"/>
    <col min="3044" max="3044" width="0.85546875" style="1425" customWidth="1"/>
    <col min="3045" max="3045" width="9.42578125" style="1425" customWidth="1"/>
    <col min="3046" max="3046" width="14.7109375" style="1425" customWidth="1"/>
    <col min="3047" max="3048" width="10.28515625" style="1425" customWidth="1"/>
    <col min="3049" max="3049" width="12.42578125" style="1425" bestFit="1" customWidth="1"/>
    <col min="3050" max="3050" width="11.85546875" style="1425" bestFit="1" customWidth="1"/>
    <col min="3051" max="3052" width="10.28515625" style="1425" customWidth="1"/>
    <col min="3053" max="3054" width="12.42578125" style="1425" bestFit="1" customWidth="1"/>
    <col min="3055" max="3056" width="10.28515625" style="1425" customWidth="1"/>
    <col min="3057" max="3058" width="12.42578125" style="1425" bestFit="1" customWidth="1"/>
    <col min="3059" max="3060" width="10.28515625" style="1425" customWidth="1"/>
    <col min="3061" max="3062" width="12.42578125" style="1425" bestFit="1" customWidth="1"/>
    <col min="3063" max="3064" width="10.28515625" style="1425" customWidth="1"/>
    <col min="3065" max="3066" width="12.42578125" style="1425" bestFit="1" customWidth="1"/>
    <col min="3067" max="3068" width="10.28515625" style="1425" customWidth="1"/>
    <col min="3069" max="3070" width="12.42578125" style="1425" bestFit="1" customWidth="1"/>
    <col min="3071" max="3299" width="12.5703125" style="1425"/>
    <col min="3300" max="3300" width="0.85546875" style="1425" customWidth="1"/>
    <col min="3301" max="3301" width="9.42578125" style="1425" customWidth="1"/>
    <col min="3302" max="3302" width="14.7109375" style="1425" customWidth="1"/>
    <col min="3303" max="3304" width="10.28515625" style="1425" customWidth="1"/>
    <col min="3305" max="3305" width="12.42578125" style="1425" bestFit="1" customWidth="1"/>
    <col min="3306" max="3306" width="11.85546875" style="1425" bestFit="1" customWidth="1"/>
    <col min="3307" max="3308" width="10.28515625" style="1425" customWidth="1"/>
    <col min="3309" max="3310" width="12.42578125" style="1425" bestFit="1" customWidth="1"/>
    <col min="3311" max="3312" width="10.28515625" style="1425" customWidth="1"/>
    <col min="3313" max="3314" width="12.42578125" style="1425" bestFit="1" customWidth="1"/>
    <col min="3315" max="3316" width="10.28515625" style="1425" customWidth="1"/>
    <col min="3317" max="3318" width="12.42578125" style="1425" bestFit="1" customWidth="1"/>
    <col min="3319" max="3320" width="10.28515625" style="1425" customWidth="1"/>
    <col min="3321" max="3322" width="12.42578125" style="1425" bestFit="1" customWidth="1"/>
    <col min="3323" max="3324" width="10.28515625" style="1425" customWidth="1"/>
    <col min="3325" max="3326" width="12.42578125" style="1425" bestFit="1" customWidth="1"/>
    <col min="3327" max="3555" width="12.5703125" style="1425"/>
    <col min="3556" max="3556" width="0.85546875" style="1425" customWidth="1"/>
    <col min="3557" max="3557" width="9.42578125" style="1425" customWidth="1"/>
    <col min="3558" max="3558" width="14.7109375" style="1425" customWidth="1"/>
    <col min="3559" max="3560" width="10.28515625" style="1425" customWidth="1"/>
    <col min="3561" max="3561" width="12.42578125" style="1425" bestFit="1" customWidth="1"/>
    <col min="3562" max="3562" width="11.85546875" style="1425" bestFit="1" customWidth="1"/>
    <col min="3563" max="3564" width="10.28515625" style="1425" customWidth="1"/>
    <col min="3565" max="3566" width="12.42578125" style="1425" bestFit="1" customWidth="1"/>
    <col min="3567" max="3568" width="10.28515625" style="1425" customWidth="1"/>
    <col min="3569" max="3570" width="12.42578125" style="1425" bestFit="1" customWidth="1"/>
    <col min="3571" max="3572" width="10.28515625" style="1425" customWidth="1"/>
    <col min="3573" max="3574" width="12.42578125" style="1425" bestFit="1" customWidth="1"/>
    <col min="3575" max="3576" width="10.28515625" style="1425" customWidth="1"/>
    <col min="3577" max="3578" width="12.42578125" style="1425" bestFit="1" customWidth="1"/>
    <col min="3579" max="3580" width="10.28515625" style="1425" customWidth="1"/>
    <col min="3581" max="3582" width="12.42578125" style="1425" bestFit="1" customWidth="1"/>
    <col min="3583" max="3811" width="12.5703125" style="1425"/>
    <col min="3812" max="3812" width="0.85546875" style="1425" customWidth="1"/>
    <col min="3813" max="3813" width="9.42578125" style="1425" customWidth="1"/>
    <col min="3814" max="3814" width="14.7109375" style="1425" customWidth="1"/>
    <col min="3815" max="3816" width="10.28515625" style="1425" customWidth="1"/>
    <col min="3817" max="3817" width="12.42578125" style="1425" bestFit="1" customWidth="1"/>
    <col min="3818" max="3818" width="11.85546875" style="1425" bestFit="1" customWidth="1"/>
    <col min="3819" max="3820" width="10.28515625" style="1425" customWidth="1"/>
    <col min="3821" max="3822" width="12.42578125" style="1425" bestFit="1" customWidth="1"/>
    <col min="3823" max="3824" width="10.28515625" style="1425" customWidth="1"/>
    <col min="3825" max="3826" width="12.42578125" style="1425" bestFit="1" customWidth="1"/>
    <col min="3827" max="3828" width="10.28515625" style="1425" customWidth="1"/>
    <col min="3829" max="3830" width="12.42578125" style="1425" bestFit="1" customWidth="1"/>
    <col min="3831" max="3832" width="10.28515625" style="1425" customWidth="1"/>
    <col min="3833" max="3834" width="12.42578125" style="1425" bestFit="1" customWidth="1"/>
    <col min="3835" max="3836" width="10.28515625" style="1425" customWidth="1"/>
    <col min="3837" max="3838" width="12.42578125" style="1425" bestFit="1" customWidth="1"/>
    <col min="3839" max="4067" width="12.5703125" style="1425"/>
    <col min="4068" max="4068" width="0.85546875" style="1425" customWidth="1"/>
    <col min="4069" max="4069" width="9.42578125" style="1425" customWidth="1"/>
    <col min="4070" max="4070" width="14.7109375" style="1425" customWidth="1"/>
    <col min="4071" max="4072" width="10.28515625" style="1425" customWidth="1"/>
    <col min="4073" max="4073" width="12.42578125" style="1425" bestFit="1" customWidth="1"/>
    <col min="4074" max="4074" width="11.85546875" style="1425" bestFit="1" customWidth="1"/>
    <col min="4075" max="4076" width="10.28515625" style="1425" customWidth="1"/>
    <col min="4077" max="4078" width="12.42578125" style="1425" bestFit="1" customWidth="1"/>
    <col min="4079" max="4080" width="10.28515625" style="1425" customWidth="1"/>
    <col min="4081" max="4082" width="12.42578125" style="1425" bestFit="1" customWidth="1"/>
    <col min="4083" max="4084" width="10.28515625" style="1425" customWidth="1"/>
    <col min="4085" max="4086" width="12.42578125" style="1425" bestFit="1" customWidth="1"/>
    <col min="4087" max="4088" width="10.28515625" style="1425" customWidth="1"/>
    <col min="4089" max="4090" width="12.42578125" style="1425" bestFit="1" customWidth="1"/>
    <col min="4091" max="4092" width="10.28515625" style="1425" customWidth="1"/>
    <col min="4093" max="4094" width="12.42578125" style="1425" bestFit="1" customWidth="1"/>
    <col min="4095" max="4323" width="12.5703125" style="1425"/>
    <col min="4324" max="4324" width="0.85546875" style="1425" customWidth="1"/>
    <col min="4325" max="4325" width="9.42578125" style="1425" customWidth="1"/>
    <col min="4326" max="4326" width="14.7109375" style="1425" customWidth="1"/>
    <col min="4327" max="4328" width="10.28515625" style="1425" customWidth="1"/>
    <col min="4329" max="4329" width="12.42578125" style="1425" bestFit="1" customWidth="1"/>
    <col min="4330" max="4330" width="11.85546875" style="1425" bestFit="1" customWidth="1"/>
    <col min="4331" max="4332" width="10.28515625" style="1425" customWidth="1"/>
    <col min="4333" max="4334" width="12.42578125" style="1425" bestFit="1" customWidth="1"/>
    <col min="4335" max="4336" width="10.28515625" style="1425" customWidth="1"/>
    <col min="4337" max="4338" width="12.42578125" style="1425" bestFit="1" customWidth="1"/>
    <col min="4339" max="4340" width="10.28515625" style="1425" customWidth="1"/>
    <col min="4341" max="4342" width="12.42578125" style="1425" bestFit="1" customWidth="1"/>
    <col min="4343" max="4344" width="10.28515625" style="1425" customWidth="1"/>
    <col min="4345" max="4346" width="12.42578125" style="1425" bestFit="1" customWidth="1"/>
    <col min="4347" max="4348" width="10.28515625" style="1425" customWidth="1"/>
    <col min="4349" max="4350" width="12.42578125" style="1425" bestFit="1" customWidth="1"/>
    <col min="4351" max="4579" width="12.5703125" style="1425"/>
    <col min="4580" max="4580" width="0.85546875" style="1425" customWidth="1"/>
    <col min="4581" max="4581" width="9.42578125" style="1425" customWidth="1"/>
    <col min="4582" max="4582" width="14.7109375" style="1425" customWidth="1"/>
    <col min="4583" max="4584" width="10.28515625" style="1425" customWidth="1"/>
    <col min="4585" max="4585" width="12.42578125" style="1425" bestFit="1" customWidth="1"/>
    <col min="4586" max="4586" width="11.85546875" style="1425" bestFit="1" customWidth="1"/>
    <col min="4587" max="4588" width="10.28515625" style="1425" customWidth="1"/>
    <col min="4589" max="4590" width="12.42578125" style="1425" bestFit="1" customWidth="1"/>
    <col min="4591" max="4592" width="10.28515625" style="1425" customWidth="1"/>
    <col min="4593" max="4594" width="12.42578125" style="1425" bestFit="1" customWidth="1"/>
    <col min="4595" max="4596" width="10.28515625" style="1425" customWidth="1"/>
    <col min="4597" max="4598" width="12.42578125" style="1425" bestFit="1" customWidth="1"/>
    <col min="4599" max="4600" width="10.28515625" style="1425" customWidth="1"/>
    <col min="4601" max="4602" width="12.42578125" style="1425" bestFit="1" customWidth="1"/>
    <col min="4603" max="4604" width="10.28515625" style="1425" customWidth="1"/>
    <col min="4605" max="4606" width="12.42578125" style="1425" bestFit="1" customWidth="1"/>
    <col min="4607" max="4835" width="12.5703125" style="1425"/>
    <col min="4836" max="4836" width="0.85546875" style="1425" customWidth="1"/>
    <col min="4837" max="4837" width="9.42578125" style="1425" customWidth="1"/>
    <col min="4838" max="4838" width="14.7109375" style="1425" customWidth="1"/>
    <col min="4839" max="4840" width="10.28515625" style="1425" customWidth="1"/>
    <col min="4841" max="4841" width="12.42578125" style="1425" bestFit="1" customWidth="1"/>
    <col min="4842" max="4842" width="11.85546875" style="1425" bestFit="1" customWidth="1"/>
    <col min="4843" max="4844" width="10.28515625" style="1425" customWidth="1"/>
    <col min="4845" max="4846" width="12.42578125" style="1425" bestFit="1" customWidth="1"/>
    <col min="4847" max="4848" width="10.28515625" style="1425" customWidth="1"/>
    <col min="4849" max="4850" width="12.42578125" style="1425" bestFit="1" customWidth="1"/>
    <col min="4851" max="4852" width="10.28515625" style="1425" customWidth="1"/>
    <col min="4853" max="4854" width="12.42578125" style="1425" bestFit="1" customWidth="1"/>
    <col min="4855" max="4856" width="10.28515625" style="1425" customWidth="1"/>
    <col min="4857" max="4858" width="12.42578125" style="1425" bestFit="1" customWidth="1"/>
    <col min="4859" max="4860" width="10.28515625" style="1425" customWidth="1"/>
    <col min="4861" max="4862" width="12.42578125" style="1425" bestFit="1" customWidth="1"/>
    <col min="4863" max="5091" width="12.5703125" style="1425"/>
    <col min="5092" max="5092" width="0.85546875" style="1425" customWidth="1"/>
    <col min="5093" max="5093" width="9.42578125" style="1425" customWidth="1"/>
    <col min="5094" max="5094" width="14.7109375" style="1425" customWidth="1"/>
    <col min="5095" max="5096" width="10.28515625" style="1425" customWidth="1"/>
    <col min="5097" max="5097" width="12.42578125" style="1425" bestFit="1" customWidth="1"/>
    <col min="5098" max="5098" width="11.85546875" style="1425" bestFit="1" customWidth="1"/>
    <col min="5099" max="5100" width="10.28515625" style="1425" customWidth="1"/>
    <col min="5101" max="5102" width="12.42578125" style="1425" bestFit="1" customWidth="1"/>
    <col min="5103" max="5104" width="10.28515625" style="1425" customWidth="1"/>
    <col min="5105" max="5106" width="12.42578125" style="1425" bestFit="1" customWidth="1"/>
    <col min="5107" max="5108" width="10.28515625" style="1425" customWidth="1"/>
    <col min="5109" max="5110" width="12.42578125" style="1425" bestFit="1" customWidth="1"/>
    <col min="5111" max="5112" width="10.28515625" style="1425" customWidth="1"/>
    <col min="5113" max="5114" width="12.42578125" style="1425" bestFit="1" customWidth="1"/>
    <col min="5115" max="5116" width="10.28515625" style="1425" customWidth="1"/>
    <col min="5117" max="5118" width="12.42578125" style="1425" bestFit="1" customWidth="1"/>
    <col min="5119" max="5347" width="12.5703125" style="1425"/>
    <col min="5348" max="5348" width="0.85546875" style="1425" customWidth="1"/>
    <col min="5349" max="5349" width="9.42578125" style="1425" customWidth="1"/>
    <col min="5350" max="5350" width="14.7109375" style="1425" customWidth="1"/>
    <col min="5351" max="5352" width="10.28515625" style="1425" customWidth="1"/>
    <col min="5353" max="5353" width="12.42578125" style="1425" bestFit="1" customWidth="1"/>
    <col min="5354" max="5354" width="11.85546875" style="1425" bestFit="1" customWidth="1"/>
    <col min="5355" max="5356" width="10.28515625" style="1425" customWidth="1"/>
    <col min="5357" max="5358" width="12.42578125" style="1425" bestFit="1" customWidth="1"/>
    <col min="5359" max="5360" width="10.28515625" style="1425" customWidth="1"/>
    <col min="5361" max="5362" width="12.42578125" style="1425" bestFit="1" customWidth="1"/>
    <col min="5363" max="5364" width="10.28515625" style="1425" customWidth="1"/>
    <col min="5365" max="5366" width="12.42578125" style="1425" bestFit="1" customWidth="1"/>
    <col min="5367" max="5368" width="10.28515625" style="1425" customWidth="1"/>
    <col min="5369" max="5370" width="12.42578125" style="1425" bestFit="1" customWidth="1"/>
    <col min="5371" max="5372" width="10.28515625" style="1425" customWidth="1"/>
    <col min="5373" max="5374" width="12.42578125" style="1425" bestFit="1" customWidth="1"/>
    <col min="5375" max="5603" width="12.5703125" style="1425"/>
    <col min="5604" max="5604" width="0.85546875" style="1425" customWidth="1"/>
    <col min="5605" max="5605" width="9.42578125" style="1425" customWidth="1"/>
    <col min="5606" max="5606" width="14.7109375" style="1425" customWidth="1"/>
    <col min="5607" max="5608" width="10.28515625" style="1425" customWidth="1"/>
    <col min="5609" max="5609" width="12.42578125" style="1425" bestFit="1" customWidth="1"/>
    <col min="5610" max="5610" width="11.85546875" style="1425" bestFit="1" customWidth="1"/>
    <col min="5611" max="5612" width="10.28515625" style="1425" customWidth="1"/>
    <col min="5613" max="5614" width="12.42578125" style="1425" bestFit="1" customWidth="1"/>
    <col min="5615" max="5616" width="10.28515625" style="1425" customWidth="1"/>
    <col min="5617" max="5618" width="12.42578125" style="1425" bestFit="1" customWidth="1"/>
    <col min="5619" max="5620" width="10.28515625" style="1425" customWidth="1"/>
    <col min="5621" max="5622" width="12.42578125" style="1425" bestFit="1" customWidth="1"/>
    <col min="5623" max="5624" width="10.28515625" style="1425" customWidth="1"/>
    <col min="5625" max="5626" width="12.42578125" style="1425" bestFit="1" customWidth="1"/>
    <col min="5627" max="5628" width="10.28515625" style="1425" customWidth="1"/>
    <col min="5629" max="5630" width="12.42578125" style="1425" bestFit="1" customWidth="1"/>
    <col min="5631" max="5859" width="12.5703125" style="1425"/>
    <col min="5860" max="5860" width="0.85546875" style="1425" customWidth="1"/>
    <col min="5861" max="5861" width="9.42578125" style="1425" customWidth="1"/>
    <col min="5862" max="5862" width="14.7109375" style="1425" customWidth="1"/>
    <col min="5863" max="5864" width="10.28515625" style="1425" customWidth="1"/>
    <col min="5865" max="5865" width="12.42578125" style="1425" bestFit="1" customWidth="1"/>
    <col min="5866" max="5866" width="11.85546875" style="1425" bestFit="1" customWidth="1"/>
    <col min="5867" max="5868" width="10.28515625" style="1425" customWidth="1"/>
    <col min="5869" max="5870" width="12.42578125" style="1425" bestFit="1" customWidth="1"/>
    <col min="5871" max="5872" width="10.28515625" style="1425" customWidth="1"/>
    <col min="5873" max="5874" width="12.42578125" style="1425" bestFit="1" customWidth="1"/>
    <col min="5875" max="5876" width="10.28515625" style="1425" customWidth="1"/>
    <col min="5877" max="5878" width="12.42578125" style="1425" bestFit="1" customWidth="1"/>
    <col min="5879" max="5880" width="10.28515625" style="1425" customWidth="1"/>
    <col min="5881" max="5882" width="12.42578125" style="1425" bestFit="1" customWidth="1"/>
    <col min="5883" max="5884" width="10.28515625" style="1425" customWidth="1"/>
    <col min="5885" max="5886" width="12.42578125" style="1425" bestFit="1" customWidth="1"/>
    <col min="5887" max="6115" width="12.5703125" style="1425"/>
    <col min="6116" max="6116" width="0.85546875" style="1425" customWidth="1"/>
    <col min="6117" max="6117" width="9.42578125" style="1425" customWidth="1"/>
    <col min="6118" max="6118" width="14.7109375" style="1425" customWidth="1"/>
    <col min="6119" max="6120" width="10.28515625" style="1425" customWidth="1"/>
    <col min="6121" max="6121" width="12.42578125" style="1425" bestFit="1" customWidth="1"/>
    <col min="6122" max="6122" width="11.85546875" style="1425" bestFit="1" customWidth="1"/>
    <col min="6123" max="6124" width="10.28515625" style="1425" customWidth="1"/>
    <col min="6125" max="6126" width="12.42578125" style="1425" bestFit="1" customWidth="1"/>
    <col min="6127" max="6128" width="10.28515625" style="1425" customWidth="1"/>
    <col min="6129" max="6130" width="12.42578125" style="1425" bestFit="1" customWidth="1"/>
    <col min="6131" max="6132" width="10.28515625" style="1425" customWidth="1"/>
    <col min="6133" max="6134" width="12.42578125" style="1425" bestFit="1" customWidth="1"/>
    <col min="6135" max="6136" width="10.28515625" style="1425" customWidth="1"/>
    <col min="6137" max="6138" width="12.42578125" style="1425" bestFit="1" customWidth="1"/>
    <col min="6139" max="6140" width="10.28515625" style="1425" customWidth="1"/>
    <col min="6141" max="6142" width="12.42578125" style="1425" bestFit="1" customWidth="1"/>
    <col min="6143" max="6371" width="12.5703125" style="1425"/>
    <col min="6372" max="6372" width="0.85546875" style="1425" customWidth="1"/>
    <col min="6373" max="6373" width="9.42578125" style="1425" customWidth="1"/>
    <col min="6374" max="6374" width="14.7109375" style="1425" customWidth="1"/>
    <col min="6375" max="6376" width="10.28515625" style="1425" customWidth="1"/>
    <col min="6377" max="6377" width="12.42578125" style="1425" bestFit="1" customWidth="1"/>
    <col min="6378" max="6378" width="11.85546875" style="1425" bestFit="1" customWidth="1"/>
    <col min="6379" max="6380" width="10.28515625" style="1425" customWidth="1"/>
    <col min="6381" max="6382" width="12.42578125" style="1425" bestFit="1" customWidth="1"/>
    <col min="6383" max="6384" width="10.28515625" style="1425" customWidth="1"/>
    <col min="6385" max="6386" width="12.42578125" style="1425" bestFit="1" customWidth="1"/>
    <col min="6387" max="6388" width="10.28515625" style="1425" customWidth="1"/>
    <col min="6389" max="6390" width="12.42578125" style="1425" bestFit="1" customWidth="1"/>
    <col min="6391" max="6392" width="10.28515625" style="1425" customWidth="1"/>
    <col min="6393" max="6394" width="12.42578125" style="1425" bestFit="1" customWidth="1"/>
    <col min="6395" max="6396" width="10.28515625" style="1425" customWidth="1"/>
    <col min="6397" max="6398" width="12.42578125" style="1425" bestFit="1" customWidth="1"/>
    <col min="6399" max="6627" width="12.5703125" style="1425"/>
    <col min="6628" max="6628" width="0.85546875" style="1425" customWidth="1"/>
    <col min="6629" max="6629" width="9.42578125" style="1425" customWidth="1"/>
    <col min="6630" max="6630" width="14.7109375" style="1425" customWidth="1"/>
    <col min="6631" max="6632" width="10.28515625" style="1425" customWidth="1"/>
    <col min="6633" max="6633" width="12.42578125" style="1425" bestFit="1" customWidth="1"/>
    <col min="6634" max="6634" width="11.85546875" style="1425" bestFit="1" customWidth="1"/>
    <col min="6635" max="6636" width="10.28515625" style="1425" customWidth="1"/>
    <col min="6637" max="6638" width="12.42578125" style="1425" bestFit="1" customWidth="1"/>
    <col min="6639" max="6640" width="10.28515625" style="1425" customWidth="1"/>
    <col min="6641" max="6642" width="12.42578125" style="1425" bestFit="1" customWidth="1"/>
    <col min="6643" max="6644" width="10.28515625" style="1425" customWidth="1"/>
    <col min="6645" max="6646" width="12.42578125" style="1425" bestFit="1" customWidth="1"/>
    <col min="6647" max="6648" width="10.28515625" style="1425" customWidth="1"/>
    <col min="6649" max="6650" width="12.42578125" style="1425" bestFit="1" customWidth="1"/>
    <col min="6651" max="6652" width="10.28515625" style="1425" customWidth="1"/>
    <col min="6653" max="6654" width="12.42578125" style="1425" bestFit="1" customWidth="1"/>
    <col min="6655" max="6883" width="12.5703125" style="1425"/>
    <col min="6884" max="6884" width="0.85546875" style="1425" customWidth="1"/>
    <col min="6885" max="6885" width="9.42578125" style="1425" customWidth="1"/>
    <col min="6886" max="6886" width="14.7109375" style="1425" customWidth="1"/>
    <col min="6887" max="6888" width="10.28515625" style="1425" customWidth="1"/>
    <col min="6889" max="6889" width="12.42578125" style="1425" bestFit="1" customWidth="1"/>
    <col min="6890" max="6890" width="11.85546875" style="1425" bestFit="1" customWidth="1"/>
    <col min="6891" max="6892" width="10.28515625" style="1425" customWidth="1"/>
    <col min="6893" max="6894" width="12.42578125" style="1425" bestFit="1" customWidth="1"/>
    <col min="6895" max="6896" width="10.28515625" style="1425" customWidth="1"/>
    <col min="6897" max="6898" width="12.42578125" style="1425" bestFit="1" customWidth="1"/>
    <col min="6899" max="6900" width="10.28515625" style="1425" customWidth="1"/>
    <col min="6901" max="6902" width="12.42578125" style="1425" bestFit="1" customWidth="1"/>
    <col min="6903" max="6904" width="10.28515625" style="1425" customWidth="1"/>
    <col min="6905" max="6906" width="12.42578125" style="1425" bestFit="1" customWidth="1"/>
    <col min="6907" max="6908" width="10.28515625" style="1425" customWidth="1"/>
    <col min="6909" max="6910" width="12.42578125" style="1425" bestFit="1" customWidth="1"/>
    <col min="6911" max="7139" width="12.5703125" style="1425"/>
    <col min="7140" max="7140" width="0.85546875" style="1425" customWidth="1"/>
    <col min="7141" max="7141" width="9.42578125" style="1425" customWidth="1"/>
    <col min="7142" max="7142" width="14.7109375" style="1425" customWidth="1"/>
    <col min="7143" max="7144" width="10.28515625" style="1425" customWidth="1"/>
    <col min="7145" max="7145" width="12.42578125" style="1425" bestFit="1" customWidth="1"/>
    <col min="7146" max="7146" width="11.85546875" style="1425" bestFit="1" customWidth="1"/>
    <col min="7147" max="7148" width="10.28515625" style="1425" customWidth="1"/>
    <col min="7149" max="7150" width="12.42578125" style="1425" bestFit="1" customWidth="1"/>
    <col min="7151" max="7152" width="10.28515625" style="1425" customWidth="1"/>
    <col min="7153" max="7154" width="12.42578125" style="1425" bestFit="1" customWidth="1"/>
    <col min="7155" max="7156" width="10.28515625" style="1425" customWidth="1"/>
    <col min="7157" max="7158" width="12.42578125" style="1425" bestFit="1" customWidth="1"/>
    <col min="7159" max="7160" width="10.28515625" style="1425" customWidth="1"/>
    <col min="7161" max="7162" width="12.42578125" style="1425" bestFit="1" customWidth="1"/>
    <col min="7163" max="7164" width="10.28515625" style="1425" customWidth="1"/>
    <col min="7165" max="7166" width="12.42578125" style="1425" bestFit="1" customWidth="1"/>
    <col min="7167" max="7395" width="12.5703125" style="1425"/>
    <col min="7396" max="7396" width="0.85546875" style="1425" customWidth="1"/>
    <col min="7397" max="7397" width="9.42578125" style="1425" customWidth="1"/>
    <col min="7398" max="7398" width="14.7109375" style="1425" customWidth="1"/>
    <col min="7399" max="7400" width="10.28515625" style="1425" customWidth="1"/>
    <col min="7401" max="7401" width="12.42578125" style="1425" bestFit="1" customWidth="1"/>
    <col min="7402" max="7402" width="11.85546875" style="1425" bestFit="1" customWidth="1"/>
    <col min="7403" max="7404" width="10.28515625" style="1425" customWidth="1"/>
    <col min="7405" max="7406" width="12.42578125" style="1425" bestFit="1" customWidth="1"/>
    <col min="7407" max="7408" width="10.28515625" style="1425" customWidth="1"/>
    <col min="7409" max="7410" width="12.42578125" style="1425" bestFit="1" customWidth="1"/>
    <col min="7411" max="7412" width="10.28515625" style="1425" customWidth="1"/>
    <col min="7413" max="7414" width="12.42578125" style="1425" bestFit="1" customWidth="1"/>
    <col min="7415" max="7416" width="10.28515625" style="1425" customWidth="1"/>
    <col min="7417" max="7418" width="12.42578125" style="1425" bestFit="1" customWidth="1"/>
    <col min="7419" max="7420" width="10.28515625" style="1425" customWidth="1"/>
    <col min="7421" max="7422" width="12.42578125" style="1425" bestFit="1" customWidth="1"/>
    <col min="7423" max="7651" width="12.5703125" style="1425"/>
    <col min="7652" max="7652" width="0.85546875" style="1425" customWidth="1"/>
    <col min="7653" max="7653" width="9.42578125" style="1425" customWidth="1"/>
    <col min="7654" max="7654" width="14.7109375" style="1425" customWidth="1"/>
    <col min="7655" max="7656" width="10.28515625" style="1425" customWidth="1"/>
    <col min="7657" max="7657" width="12.42578125" style="1425" bestFit="1" customWidth="1"/>
    <col min="7658" max="7658" width="11.85546875" style="1425" bestFit="1" customWidth="1"/>
    <col min="7659" max="7660" width="10.28515625" style="1425" customWidth="1"/>
    <col min="7661" max="7662" width="12.42578125" style="1425" bestFit="1" customWidth="1"/>
    <col min="7663" max="7664" width="10.28515625" style="1425" customWidth="1"/>
    <col min="7665" max="7666" width="12.42578125" style="1425" bestFit="1" customWidth="1"/>
    <col min="7667" max="7668" width="10.28515625" style="1425" customWidth="1"/>
    <col min="7669" max="7670" width="12.42578125" style="1425" bestFit="1" customWidth="1"/>
    <col min="7671" max="7672" width="10.28515625" style="1425" customWidth="1"/>
    <col min="7673" max="7674" width="12.42578125" style="1425" bestFit="1" customWidth="1"/>
    <col min="7675" max="7676" width="10.28515625" style="1425" customWidth="1"/>
    <col min="7677" max="7678" width="12.42578125" style="1425" bestFit="1" customWidth="1"/>
    <col min="7679" max="7907" width="12.5703125" style="1425"/>
    <col min="7908" max="7908" width="0.85546875" style="1425" customWidth="1"/>
    <col min="7909" max="7909" width="9.42578125" style="1425" customWidth="1"/>
    <col min="7910" max="7910" width="14.7109375" style="1425" customWidth="1"/>
    <col min="7911" max="7912" width="10.28515625" style="1425" customWidth="1"/>
    <col min="7913" max="7913" width="12.42578125" style="1425" bestFit="1" customWidth="1"/>
    <col min="7914" max="7914" width="11.85546875" style="1425" bestFit="1" customWidth="1"/>
    <col min="7915" max="7916" width="10.28515625" style="1425" customWidth="1"/>
    <col min="7917" max="7918" width="12.42578125" style="1425" bestFit="1" customWidth="1"/>
    <col min="7919" max="7920" width="10.28515625" style="1425" customWidth="1"/>
    <col min="7921" max="7922" width="12.42578125" style="1425" bestFit="1" customWidth="1"/>
    <col min="7923" max="7924" width="10.28515625" style="1425" customWidth="1"/>
    <col min="7925" max="7926" width="12.42578125" style="1425" bestFit="1" customWidth="1"/>
    <col min="7927" max="7928" width="10.28515625" style="1425" customWidth="1"/>
    <col min="7929" max="7930" width="12.42578125" style="1425" bestFit="1" customWidth="1"/>
    <col min="7931" max="7932" width="10.28515625" style="1425" customWidth="1"/>
    <col min="7933" max="7934" width="12.42578125" style="1425" bestFit="1" customWidth="1"/>
    <col min="7935" max="8163" width="12.5703125" style="1425"/>
    <col min="8164" max="8164" width="0.85546875" style="1425" customWidth="1"/>
    <col min="8165" max="8165" width="9.42578125" style="1425" customWidth="1"/>
    <col min="8166" max="8166" width="14.7109375" style="1425" customWidth="1"/>
    <col min="8167" max="8168" width="10.28515625" style="1425" customWidth="1"/>
    <col min="8169" max="8169" width="12.42578125" style="1425" bestFit="1" customWidth="1"/>
    <col min="8170" max="8170" width="11.85546875" style="1425" bestFit="1" customWidth="1"/>
    <col min="8171" max="8172" width="10.28515625" style="1425" customWidth="1"/>
    <col min="8173" max="8174" width="12.42578125" style="1425" bestFit="1" customWidth="1"/>
    <col min="8175" max="8176" width="10.28515625" style="1425" customWidth="1"/>
    <col min="8177" max="8178" width="12.42578125" style="1425" bestFit="1" customWidth="1"/>
    <col min="8179" max="8180" width="10.28515625" style="1425" customWidth="1"/>
    <col min="8181" max="8182" width="12.42578125" style="1425" bestFit="1" customWidth="1"/>
    <col min="8183" max="8184" width="10.28515625" style="1425" customWidth="1"/>
    <col min="8185" max="8186" width="12.42578125" style="1425" bestFit="1" customWidth="1"/>
    <col min="8187" max="8188" width="10.28515625" style="1425" customWidth="1"/>
    <col min="8189" max="8190" width="12.42578125" style="1425" bestFit="1" customWidth="1"/>
    <col min="8191" max="8419" width="12.5703125" style="1425"/>
    <col min="8420" max="8420" width="0.85546875" style="1425" customWidth="1"/>
    <col min="8421" max="8421" width="9.42578125" style="1425" customWidth="1"/>
    <col min="8422" max="8422" width="14.7109375" style="1425" customWidth="1"/>
    <col min="8423" max="8424" width="10.28515625" style="1425" customWidth="1"/>
    <col min="8425" max="8425" width="12.42578125" style="1425" bestFit="1" customWidth="1"/>
    <col min="8426" max="8426" width="11.85546875" style="1425" bestFit="1" customWidth="1"/>
    <col min="8427" max="8428" width="10.28515625" style="1425" customWidth="1"/>
    <col min="8429" max="8430" width="12.42578125" style="1425" bestFit="1" customWidth="1"/>
    <col min="8431" max="8432" width="10.28515625" style="1425" customWidth="1"/>
    <col min="8433" max="8434" width="12.42578125" style="1425" bestFit="1" customWidth="1"/>
    <col min="8435" max="8436" width="10.28515625" style="1425" customWidth="1"/>
    <col min="8437" max="8438" width="12.42578125" style="1425" bestFit="1" customWidth="1"/>
    <col min="8439" max="8440" width="10.28515625" style="1425" customWidth="1"/>
    <col min="8441" max="8442" width="12.42578125" style="1425" bestFit="1" customWidth="1"/>
    <col min="8443" max="8444" width="10.28515625" style="1425" customWidth="1"/>
    <col min="8445" max="8446" width="12.42578125" style="1425" bestFit="1" customWidth="1"/>
    <col min="8447" max="8675" width="12.5703125" style="1425"/>
    <col min="8676" max="8676" width="0.85546875" style="1425" customWidth="1"/>
    <col min="8677" max="8677" width="9.42578125" style="1425" customWidth="1"/>
    <col min="8678" max="8678" width="14.7109375" style="1425" customWidth="1"/>
    <col min="8679" max="8680" width="10.28515625" style="1425" customWidth="1"/>
    <col min="8681" max="8681" width="12.42578125" style="1425" bestFit="1" customWidth="1"/>
    <col min="8682" max="8682" width="11.85546875" style="1425" bestFit="1" customWidth="1"/>
    <col min="8683" max="8684" width="10.28515625" style="1425" customWidth="1"/>
    <col min="8685" max="8686" width="12.42578125" style="1425" bestFit="1" customWidth="1"/>
    <col min="8687" max="8688" width="10.28515625" style="1425" customWidth="1"/>
    <col min="8689" max="8690" width="12.42578125" style="1425" bestFit="1" customWidth="1"/>
    <col min="8691" max="8692" width="10.28515625" style="1425" customWidth="1"/>
    <col min="8693" max="8694" width="12.42578125" style="1425" bestFit="1" customWidth="1"/>
    <col min="8695" max="8696" width="10.28515625" style="1425" customWidth="1"/>
    <col min="8697" max="8698" width="12.42578125" style="1425" bestFit="1" customWidth="1"/>
    <col min="8699" max="8700" width="10.28515625" style="1425" customWidth="1"/>
    <col min="8701" max="8702" width="12.42578125" style="1425" bestFit="1" customWidth="1"/>
    <col min="8703" max="8931" width="12.5703125" style="1425"/>
    <col min="8932" max="8932" width="0.85546875" style="1425" customWidth="1"/>
    <col min="8933" max="8933" width="9.42578125" style="1425" customWidth="1"/>
    <col min="8934" max="8934" width="14.7109375" style="1425" customWidth="1"/>
    <col min="8935" max="8936" width="10.28515625" style="1425" customWidth="1"/>
    <col min="8937" max="8937" width="12.42578125" style="1425" bestFit="1" customWidth="1"/>
    <col min="8938" max="8938" width="11.85546875" style="1425" bestFit="1" customWidth="1"/>
    <col min="8939" max="8940" width="10.28515625" style="1425" customWidth="1"/>
    <col min="8941" max="8942" width="12.42578125" style="1425" bestFit="1" customWidth="1"/>
    <col min="8943" max="8944" width="10.28515625" style="1425" customWidth="1"/>
    <col min="8945" max="8946" width="12.42578125" style="1425" bestFit="1" customWidth="1"/>
    <col min="8947" max="8948" width="10.28515625" style="1425" customWidth="1"/>
    <col min="8949" max="8950" width="12.42578125" style="1425" bestFit="1" customWidth="1"/>
    <col min="8951" max="8952" width="10.28515625" style="1425" customWidth="1"/>
    <col min="8953" max="8954" width="12.42578125" style="1425" bestFit="1" customWidth="1"/>
    <col min="8955" max="8956" width="10.28515625" style="1425" customWidth="1"/>
    <col min="8957" max="8958" width="12.42578125" style="1425" bestFit="1" customWidth="1"/>
    <col min="8959" max="9187" width="12.5703125" style="1425"/>
    <col min="9188" max="9188" width="0.85546875" style="1425" customWidth="1"/>
    <col min="9189" max="9189" width="9.42578125" style="1425" customWidth="1"/>
    <col min="9190" max="9190" width="14.7109375" style="1425" customWidth="1"/>
    <col min="9191" max="9192" width="10.28515625" style="1425" customWidth="1"/>
    <col min="9193" max="9193" width="12.42578125" style="1425" bestFit="1" customWidth="1"/>
    <col min="9194" max="9194" width="11.85546875" style="1425" bestFit="1" customWidth="1"/>
    <col min="9195" max="9196" width="10.28515625" style="1425" customWidth="1"/>
    <col min="9197" max="9198" width="12.42578125" style="1425" bestFit="1" customWidth="1"/>
    <col min="9199" max="9200" width="10.28515625" style="1425" customWidth="1"/>
    <col min="9201" max="9202" width="12.42578125" style="1425" bestFit="1" customWidth="1"/>
    <col min="9203" max="9204" width="10.28515625" style="1425" customWidth="1"/>
    <col min="9205" max="9206" width="12.42578125" style="1425" bestFit="1" customWidth="1"/>
    <col min="9207" max="9208" width="10.28515625" style="1425" customWidth="1"/>
    <col min="9209" max="9210" width="12.42578125" style="1425" bestFit="1" customWidth="1"/>
    <col min="9211" max="9212" width="10.28515625" style="1425" customWidth="1"/>
    <col min="9213" max="9214" width="12.42578125" style="1425" bestFit="1" customWidth="1"/>
    <col min="9215" max="9443" width="12.5703125" style="1425"/>
    <col min="9444" max="9444" width="0.85546875" style="1425" customWidth="1"/>
    <col min="9445" max="9445" width="9.42578125" style="1425" customWidth="1"/>
    <col min="9446" max="9446" width="14.7109375" style="1425" customWidth="1"/>
    <col min="9447" max="9448" width="10.28515625" style="1425" customWidth="1"/>
    <col min="9449" max="9449" width="12.42578125" style="1425" bestFit="1" customWidth="1"/>
    <col min="9450" max="9450" width="11.85546875" style="1425" bestFit="1" customWidth="1"/>
    <col min="9451" max="9452" width="10.28515625" style="1425" customWidth="1"/>
    <col min="9453" max="9454" width="12.42578125" style="1425" bestFit="1" customWidth="1"/>
    <col min="9455" max="9456" width="10.28515625" style="1425" customWidth="1"/>
    <col min="9457" max="9458" width="12.42578125" style="1425" bestFit="1" customWidth="1"/>
    <col min="9459" max="9460" width="10.28515625" style="1425" customWidth="1"/>
    <col min="9461" max="9462" width="12.42578125" style="1425" bestFit="1" customWidth="1"/>
    <col min="9463" max="9464" width="10.28515625" style="1425" customWidth="1"/>
    <col min="9465" max="9466" width="12.42578125" style="1425" bestFit="1" customWidth="1"/>
    <col min="9467" max="9468" width="10.28515625" style="1425" customWidth="1"/>
    <col min="9469" max="9470" width="12.42578125" style="1425" bestFit="1" customWidth="1"/>
    <col min="9471" max="9699" width="12.5703125" style="1425"/>
    <col min="9700" max="9700" width="0.85546875" style="1425" customWidth="1"/>
    <col min="9701" max="9701" width="9.42578125" style="1425" customWidth="1"/>
    <col min="9702" max="9702" width="14.7109375" style="1425" customWidth="1"/>
    <col min="9703" max="9704" width="10.28515625" style="1425" customWidth="1"/>
    <col min="9705" max="9705" width="12.42578125" style="1425" bestFit="1" customWidth="1"/>
    <col min="9706" max="9706" width="11.85546875" style="1425" bestFit="1" customWidth="1"/>
    <col min="9707" max="9708" width="10.28515625" style="1425" customWidth="1"/>
    <col min="9709" max="9710" width="12.42578125" style="1425" bestFit="1" customWidth="1"/>
    <col min="9711" max="9712" width="10.28515625" style="1425" customWidth="1"/>
    <col min="9713" max="9714" width="12.42578125" style="1425" bestFit="1" customWidth="1"/>
    <col min="9715" max="9716" width="10.28515625" style="1425" customWidth="1"/>
    <col min="9717" max="9718" width="12.42578125" style="1425" bestFit="1" customWidth="1"/>
    <col min="9719" max="9720" width="10.28515625" style="1425" customWidth="1"/>
    <col min="9721" max="9722" width="12.42578125" style="1425" bestFit="1" customWidth="1"/>
    <col min="9723" max="9724" width="10.28515625" style="1425" customWidth="1"/>
    <col min="9725" max="9726" width="12.42578125" style="1425" bestFit="1" customWidth="1"/>
    <col min="9727" max="9955" width="12.5703125" style="1425"/>
    <col min="9956" max="9956" width="0.85546875" style="1425" customWidth="1"/>
    <col min="9957" max="9957" width="9.42578125" style="1425" customWidth="1"/>
    <col min="9958" max="9958" width="14.7109375" style="1425" customWidth="1"/>
    <col min="9959" max="9960" width="10.28515625" style="1425" customWidth="1"/>
    <col min="9961" max="9961" width="12.42578125" style="1425" bestFit="1" customWidth="1"/>
    <col min="9962" max="9962" width="11.85546875" style="1425" bestFit="1" customWidth="1"/>
    <col min="9963" max="9964" width="10.28515625" style="1425" customWidth="1"/>
    <col min="9965" max="9966" width="12.42578125" style="1425" bestFit="1" customWidth="1"/>
    <col min="9967" max="9968" width="10.28515625" style="1425" customWidth="1"/>
    <col min="9969" max="9970" width="12.42578125" style="1425" bestFit="1" customWidth="1"/>
    <col min="9971" max="9972" width="10.28515625" style="1425" customWidth="1"/>
    <col min="9973" max="9974" width="12.42578125" style="1425" bestFit="1" customWidth="1"/>
    <col min="9975" max="9976" width="10.28515625" style="1425" customWidth="1"/>
    <col min="9977" max="9978" width="12.42578125" style="1425" bestFit="1" customWidth="1"/>
    <col min="9979" max="9980" width="10.28515625" style="1425" customWidth="1"/>
    <col min="9981" max="9982" width="12.42578125" style="1425" bestFit="1" customWidth="1"/>
    <col min="9983" max="10211" width="12.5703125" style="1425"/>
    <col min="10212" max="10212" width="0.85546875" style="1425" customWidth="1"/>
    <col min="10213" max="10213" width="9.42578125" style="1425" customWidth="1"/>
    <col min="10214" max="10214" width="14.7109375" style="1425" customWidth="1"/>
    <col min="10215" max="10216" width="10.28515625" style="1425" customWidth="1"/>
    <col min="10217" max="10217" width="12.42578125" style="1425" bestFit="1" customWidth="1"/>
    <col min="10218" max="10218" width="11.85546875" style="1425" bestFit="1" customWidth="1"/>
    <col min="10219" max="10220" width="10.28515625" style="1425" customWidth="1"/>
    <col min="10221" max="10222" width="12.42578125" style="1425" bestFit="1" customWidth="1"/>
    <col min="10223" max="10224" width="10.28515625" style="1425" customWidth="1"/>
    <col min="10225" max="10226" width="12.42578125" style="1425" bestFit="1" customWidth="1"/>
    <col min="10227" max="10228" width="10.28515625" style="1425" customWidth="1"/>
    <col min="10229" max="10230" width="12.42578125" style="1425" bestFit="1" customWidth="1"/>
    <col min="10231" max="10232" width="10.28515625" style="1425" customWidth="1"/>
    <col min="10233" max="10234" width="12.42578125" style="1425" bestFit="1" customWidth="1"/>
    <col min="10235" max="10236" width="10.28515625" style="1425" customWidth="1"/>
    <col min="10237" max="10238" width="12.42578125" style="1425" bestFit="1" customWidth="1"/>
    <col min="10239" max="10467" width="12.5703125" style="1425"/>
    <col min="10468" max="10468" width="0.85546875" style="1425" customWidth="1"/>
    <col min="10469" max="10469" width="9.42578125" style="1425" customWidth="1"/>
    <col min="10470" max="10470" width="14.7109375" style="1425" customWidth="1"/>
    <col min="10471" max="10472" width="10.28515625" style="1425" customWidth="1"/>
    <col min="10473" max="10473" width="12.42578125" style="1425" bestFit="1" customWidth="1"/>
    <col min="10474" max="10474" width="11.85546875" style="1425" bestFit="1" customWidth="1"/>
    <col min="10475" max="10476" width="10.28515625" style="1425" customWidth="1"/>
    <col min="10477" max="10478" width="12.42578125" style="1425" bestFit="1" customWidth="1"/>
    <col min="10479" max="10480" width="10.28515625" style="1425" customWidth="1"/>
    <col min="10481" max="10482" width="12.42578125" style="1425" bestFit="1" customWidth="1"/>
    <col min="10483" max="10484" width="10.28515625" style="1425" customWidth="1"/>
    <col min="10485" max="10486" width="12.42578125" style="1425" bestFit="1" customWidth="1"/>
    <col min="10487" max="10488" width="10.28515625" style="1425" customWidth="1"/>
    <col min="10489" max="10490" width="12.42578125" style="1425" bestFit="1" customWidth="1"/>
    <col min="10491" max="10492" width="10.28515625" style="1425" customWidth="1"/>
    <col min="10493" max="10494" width="12.42578125" style="1425" bestFit="1" customWidth="1"/>
    <col min="10495" max="10723" width="12.5703125" style="1425"/>
    <col min="10724" max="10724" width="0.85546875" style="1425" customWidth="1"/>
    <col min="10725" max="10725" width="9.42578125" style="1425" customWidth="1"/>
    <col min="10726" max="10726" width="14.7109375" style="1425" customWidth="1"/>
    <col min="10727" max="10728" width="10.28515625" style="1425" customWidth="1"/>
    <col min="10729" max="10729" width="12.42578125" style="1425" bestFit="1" customWidth="1"/>
    <col min="10730" max="10730" width="11.85546875" style="1425" bestFit="1" customWidth="1"/>
    <col min="10731" max="10732" width="10.28515625" style="1425" customWidth="1"/>
    <col min="10733" max="10734" width="12.42578125" style="1425" bestFit="1" customWidth="1"/>
    <col min="10735" max="10736" width="10.28515625" style="1425" customWidth="1"/>
    <col min="10737" max="10738" width="12.42578125" style="1425" bestFit="1" customWidth="1"/>
    <col min="10739" max="10740" width="10.28515625" style="1425" customWidth="1"/>
    <col min="10741" max="10742" width="12.42578125" style="1425" bestFit="1" customWidth="1"/>
    <col min="10743" max="10744" width="10.28515625" style="1425" customWidth="1"/>
    <col min="10745" max="10746" width="12.42578125" style="1425" bestFit="1" customWidth="1"/>
    <col min="10747" max="10748" width="10.28515625" style="1425" customWidth="1"/>
    <col min="10749" max="10750" width="12.42578125" style="1425" bestFit="1" customWidth="1"/>
    <col min="10751" max="10979" width="12.5703125" style="1425"/>
    <col min="10980" max="10980" width="0.85546875" style="1425" customWidth="1"/>
    <col min="10981" max="10981" width="9.42578125" style="1425" customWidth="1"/>
    <col min="10982" max="10982" width="14.7109375" style="1425" customWidth="1"/>
    <col min="10983" max="10984" width="10.28515625" style="1425" customWidth="1"/>
    <col min="10985" max="10985" width="12.42578125" style="1425" bestFit="1" customWidth="1"/>
    <col min="10986" max="10986" width="11.85546875" style="1425" bestFit="1" customWidth="1"/>
    <col min="10987" max="10988" width="10.28515625" style="1425" customWidth="1"/>
    <col min="10989" max="10990" width="12.42578125" style="1425" bestFit="1" customWidth="1"/>
    <col min="10991" max="10992" width="10.28515625" style="1425" customWidth="1"/>
    <col min="10993" max="10994" width="12.42578125" style="1425" bestFit="1" customWidth="1"/>
    <col min="10995" max="10996" width="10.28515625" style="1425" customWidth="1"/>
    <col min="10997" max="10998" width="12.42578125" style="1425" bestFit="1" customWidth="1"/>
    <col min="10999" max="11000" width="10.28515625" style="1425" customWidth="1"/>
    <col min="11001" max="11002" width="12.42578125" style="1425" bestFit="1" customWidth="1"/>
    <col min="11003" max="11004" width="10.28515625" style="1425" customWidth="1"/>
    <col min="11005" max="11006" width="12.42578125" style="1425" bestFit="1" customWidth="1"/>
    <col min="11007" max="11235" width="12.5703125" style="1425"/>
    <col min="11236" max="11236" width="0.85546875" style="1425" customWidth="1"/>
    <col min="11237" max="11237" width="9.42578125" style="1425" customWidth="1"/>
    <col min="11238" max="11238" width="14.7109375" style="1425" customWidth="1"/>
    <col min="11239" max="11240" width="10.28515625" style="1425" customWidth="1"/>
    <col min="11241" max="11241" width="12.42578125" style="1425" bestFit="1" customWidth="1"/>
    <col min="11242" max="11242" width="11.85546875" style="1425" bestFit="1" customWidth="1"/>
    <col min="11243" max="11244" width="10.28515625" style="1425" customWidth="1"/>
    <col min="11245" max="11246" width="12.42578125" style="1425" bestFit="1" customWidth="1"/>
    <col min="11247" max="11248" width="10.28515625" style="1425" customWidth="1"/>
    <col min="11249" max="11250" width="12.42578125" style="1425" bestFit="1" customWidth="1"/>
    <col min="11251" max="11252" width="10.28515625" style="1425" customWidth="1"/>
    <col min="11253" max="11254" width="12.42578125" style="1425" bestFit="1" customWidth="1"/>
    <col min="11255" max="11256" width="10.28515625" style="1425" customWidth="1"/>
    <col min="11257" max="11258" width="12.42578125" style="1425" bestFit="1" customWidth="1"/>
    <col min="11259" max="11260" width="10.28515625" style="1425" customWidth="1"/>
    <col min="11261" max="11262" width="12.42578125" style="1425" bestFit="1" customWidth="1"/>
    <col min="11263" max="11491" width="12.5703125" style="1425"/>
    <col min="11492" max="11492" width="0.85546875" style="1425" customWidth="1"/>
    <col min="11493" max="11493" width="9.42578125" style="1425" customWidth="1"/>
    <col min="11494" max="11494" width="14.7109375" style="1425" customWidth="1"/>
    <col min="11495" max="11496" width="10.28515625" style="1425" customWidth="1"/>
    <col min="11497" max="11497" width="12.42578125" style="1425" bestFit="1" customWidth="1"/>
    <col min="11498" max="11498" width="11.85546875" style="1425" bestFit="1" customWidth="1"/>
    <col min="11499" max="11500" width="10.28515625" style="1425" customWidth="1"/>
    <col min="11501" max="11502" width="12.42578125" style="1425" bestFit="1" customWidth="1"/>
    <col min="11503" max="11504" width="10.28515625" style="1425" customWidth="1"/>
    <col min="11505" max="11506" width="12.42578125" style="1425" bestFit="1" customWidth="1"/>
    <col min="11507" max="11508" width="10.28515625" style="1425" customWidth="1"/>
    <col min="11509" max="11510" width="12.42578125" style="1425" bestFit="1" customWidth="1"/>
    <col min="11511" max="11512" width="10.28515625" style="1425" customWidth="1"/>
    <col min="11513" max="11514" width="12.42578125" style="1425" bestFit="1" customWidth="1"/>
    <col min="11515" max="11516" width="10.28515625" style="1425" customWidth="1"/>
    <col min="11517" max="11518" width="12.42578125" style="1425" bestFit="1" customWidth="1"/>
    <col min="11519" max="11747" width="12.5703125" style="1425"/>
    <col min="11748" max="11748" width="0.85546875" style="1425" customWidth="1"/>
    <col min="11749" max="11749" width="9.42578125" style="1425" customWidth="1"/>
    <col min="11750" max="11750" width="14.7109375" style="1425" customWidth="1"/>
    <col min="11751" max="11752" width="10.28515625" style="1425" customWidth="1"/>
    <col min="11753" max="11753" width="12.42578125" style="1425" bestFit="1" customWidth="1"/>
    <col min="11754" max="11754" width="11.85546875" style="1425" bestFit="1" customWidth="1"/>
    <col min="11755" max="11756" width="10.28515625" style="1425" customWidth="1"/>
    <col min="11757" max="11758" width="12.42578125" style="1425" bestFit="1" customWidth="1"/>
    <col min="11759" max="11760" width="10.28515625" style="1425" customWidth="1"/>
    <col min="11761" max="11762" width="12.42578125" style="1425" bestFit="1" customWidth="1"/>
    <col min="11763" max="11764" width="10.28515625" style="1425" customWidth="1"/>
    <col min="11765" max="11766" width="12.42578125" style="1425" bestFit="1" customWidth="1"/>
    <col min="11767" max="11768" width="10.28515625" style="1425" customWidth="1"/>
    <col min="11769" max="11770" width="12.42578125" style="1425" bestFit="1" customWidth="1"/>
    <col min="11771" max="11772" width="10.28515625" style="1425" customWidth="1"/>
    <col min="11773" max="11774" width="12.42578125" style="1425" bestFit="1" customWidth="1"/>
    <col min="11775" max="12003" width="12.5703125" style="1425"/>
    <col min="12004" max="12004" width="0.85546875" style="1425" customWidth="1"/>
    <col min="12005" max="12005" width="9.42578125" style="1425" customWidth="1"/>
    <col min="12006" max="12006" width="14.7109375" style="1425" customWidth="1"/>
    <col min="12007" max="12008" width="10.28515625" style="1425" customWidth="1"/>
    <col min="12009" max="12009" width="12.42578125" style="1425" bestFit="1" customWidth="1"/>
    <col min="12010" max="12010" width="11.85546875" style="1425" bestFit="1" customWidth="1"/>
    <col min="12011" max="12012" width="10.28515625" style="1425" customWidth="1"/>
    <col min="12013" max="12014" width="12.42578125" style="1425" bestFit="1" customWidth="1"/>
    <col min="12015" max="12016" width="10.28515625" style="1425" customWidth="1"/>
    <col min="12017" max="12018" width="12.42578125" style="1425" bestFit="1" customWidth="1"/>
    <col min="12019" max="12020" width="10.28515625" style="1425" customWidth="1"/>
    <col min="12021" max="12022" width="12.42578125" style="1425" bestFit="1" customWidth="1"/>
    <col min="12023" max="12024" width="10.28515625" style="1425" customWidth="1"/>
    <col min="12025" max="12026" width="12.42578125" style="1425" bestFit="1" customWidth="1"/>
    <col min="12027" max="12028" width="10.28515625" style="1425" customWidth="1"/>
    <col min="12029" max="12030" width="12.42578125" style="1425" bestFit="1" customWidth="1"/>
    <col min="12031" max="12259" width="12.5703125" style="1425"/>
    <col min="12260" max="12260" width="0.85546875" style="1425" customWidth="1"/>
    <col min="12261" max="12261" width="9.42578125" style="1425" customWidth="1"/>
    <col min="12262" max="12262" width="14.7109375" style="1425" customWidth="1"/>
    <col min="12263" max="12264" width="10.28515625" style="1425" customWidth="1"/>
    <col min="12265" max="12265" width="12.42578125" style="1425" bestFit="1" customWidth="1"/>
    <col min="12266" max="12266" width="11.85546875" style="1425" bestFit="1" customWidth="1"/>
    <col min="12267" max="12268" width="10.28515625" style="1425" customWidth="1"/>
    <col min="12269" max="12270" width="12.42578125" style="1425" bestFit="1" customWidth="1"/>
    <col min="12271" max="12272" width="10.28515625" style="1425" customWidth="1"/>
    <col min="12273" max="12274" width="12.42578125" style="1425" bestFit="1" customWidth="1"/>
    <col min="12275" max="12276" width="10.28515625" style="1425" customWidth="1"/>
    <col min="12277" max="12278" width="12.42578125" style="1425" bestFit="1" customWidth="1"/>
    <col min="12279" max="12280" width="10.28515625" style="1425" customWidth="1"/>
    <col min="12281" max="12282" width="12.42578125" style="1425" bestFit="1" customWidth="1"/>
    <col min="12283" max="12284" width="10.28515625" style="1425" customWidth="1"/>
    <col min="12285" max="12286" width="12.42578125" style="1425" bestFit="1" customWidth="1"/>
    <col min="12287" max="12515" width="12.5703125" style="1425"/>
    <col min="12516" max="12516" width="0.85546875" style="1425" customWidth="1"/>
    <col min="12517" max="12517" width="9.42578125" style="1425" customWidth="1"/>
    <col min="12518" max="12518" width="14.7109375" style="1425" customWidth="1"/>
    <col min="12519" max="12520" width="10.28515625" style="1425" customWidth="1"/>
    <col min="12521" max="12521" width="12.42578125" style="1425" bestFit="1" customWidth="1"/>
    <col min="12522" max="12522" width="11.85546875" style="1425" bestFit="1" customWidth="1"/>
    <col min="12523" max="12524" width="10.28515625" style="1425" customWidth="1"/>
    <col min="12525" max="12526" width="12.42578125" style="1425" bestFit="1" customWidth="1"/>
    <col min="12527" max="12528" width="10.28515625" style="1425" customWidth="1"/>
    <col min="12529" max="12530" width="12.42578125" style="1425" bestFit="1" customWidth="1"/>
    <col min="12531" max="12532" width="10.28515625" style="1425" customWidth="1"/>
    <col min="12533" max="12534" width="12.42578125" style="1425" bestFit="1" customWidth="1"/>
    <col min="12535" max="12536" width="10.28515625" style="1425" customWidth="1"/>
    <col min="12537" max="12538" width="12.42578125" style="1425" bestFit="1" customWidth="1"/>
    <col min="12539" max="12540" width="10.28515625" style="1425" customWidth="1"/>
    <col min="12541" max="12542" width="12.42578125" style="1425" bestFit="1" customWidth="1"/>
    <col min="12543" max="12771" width="12.5703125" style="1425"/>
    <col min="12772" max="12772" width="0.85546875" style="1425" customWidth="1"/>
    <col min="12773" max="12773" width="9.42578125" style="1425" customWidth="1"/>
    <col min="12774" max="12774" width="14.7109375" style="1425" customWidth="1"/>
    <col min="12775" max="12776" width="10.28515625" style="1425" customWidth="1"/>
    <col min="12777" max="12777" width="12.42578125" style="1425" bestFit="1" customWidth="1"/>
    <col min="12778" max="12778" width="11.85546875" style="1425" bestFit="1" customWidth="1"/>
    <col min="12779" max="12780" width="10.28515625" style="1425" customWidth="1"/>
    <col min="12781" max="12782" width="12.42578125" style="1425" bestFit="1" customWidth="1"/>
    <col min="12783" max="12784" width="10.28515625" style="1425" customWidth="1"/>
    <col min="12785" max="12786" width="12.42578125" style="1425" bestFit="1" customWidth="1"/>
    <col min="12787" max="12788" width="10.28515625" style="1425" customWidth="1"/>
    <col min="12789" max="12790" width="12.42578125" style="1425" bestFit="1" customWidth="1"/>
    <col min="12791" max="12792" width="10.28515625" style="1425" customWidth="1"/>
    <col min="12793" max="12794" width="12.42578125" style="1425" bestFit="1" customWidth="1"/>
    <col min="12795" max="12796" width="10.28515625" style="1425" customWidth="1"/>
    <col min="12797" max="12798" width="12.42578125" style="1425" bestFit="1" customWidth="1"/>
    <col min="12799" max="13027" width="12.5703125" style="1425"/>
    <col min="13028" max="13028" width="0.85546875" style="1425" customWidth="1"/>
    <col min="13029" max="13029" width="9.42578125" style="1425" customWidth="1"/>
    <col min="13030" max="13030" width="14.7109375" style="1425" customWidth="1"/>
    <col min="13031" max="13032" width="10.28515625" style="1425" customWidth="1"/>
    <col min="13033" max="13033" width="12.42578125" style="1425" bestFit="1" customWidth="1"/>
    <col min="13034" max="13034" width="11.85546875" style="1425" bestFit="1" customWidth="1"/>
    <col min="13035" max="13036" width="10.28515625" style="1425" customWidth="1"/>
    <col min="13037" max="13038" width="12.42578125" style="1425" bestFit="1" customWidth="1"/>
    <col min="13039" max="13040" width="10.28515625" style="1425" customWidth="1"/>
    <col min="13041" max="13042" width="12.42578125" style="1425" bestFit="1" customWidth="1"/>
    <col min="13043" max="13044" width="10.28515625" style="1425" customWidth="1"/>
    <col min="13045" max="13046" width="12.42578125" style="1425" bestFit="1" customWidth="1"/>
    <col min="13047" max="13048" width="10.28515625" style="1425" customWidth="1"/>
    <col min="13049" max="13050" width="12.42578125" style="1425" bestFit="1" customWidth="1"/>
    <col min="13051" max="13052" width="10.28515625" style="1425" customWidth="1"/>
    <col min="13053" max="13054" width="12.42578125" style="1425" bestFit="1" customWidth="1"/>
    <col min="13055" max="13283" width="12.5703125" style="1425"/>
    <col min="13284" max="13284" width="0.85546875" style="1425" customWidth="1"/>
    <col min="13285" max="13285" width="9.42578125" style="1425" customWidth="1"/>
    <col min="13286" max="13286" width="14.7109375" style="1425" customWidth="1"/>
    <col min="13287" max="13288" width="10.28515625" style="1425" customWidth="1"/>
    <col min="13289" max="13289" width="12.42578125" style="1425" bestFit="1" customWidth="1"/>
    <col min="13290" max="13290" width="11.85546875" style="1425" bestFit="1" customWidth="1"/>
    <col min="13291" max="13292" width="10.28515625" style="1425" customWidth="1"/>
    <col min="13293" max="13294" width="12.42578125" style="1425" bestFit="1" customWidth="1"/>
    <col min="13295" max="13296" width="10.28515625" style="1425" customWidth="1"/>
    <col min="13297" max="13298" width="12.42578125" style="1425" bestFit="1" customWidth="1"/>
    <col min="13299" max="13300" width="10.28515625" style="1425" customWidth="1"/>
    <col min="13301" max="13302" width="12.42578125" style="1425" bestFit="1" customWidth="1"/>
    <col min="13303" max="13304" width="10.28515625" style="1425" customWidth="1"/>
    <col min="13305" max="13306" width="12.42578125" style="1425" bestFit="1" customWidth="1"/>
    <col min="13307" max="13308" width="10.28515625" style="1425" customWidth="1"/>
    <col min="13309" max="13310" width="12.42578125" style="1425" bestFit="1" customWidth="1"/>
    <col min="13311" max="13539" width="12.5703125" style="1425"/>
    <col min="13540" max="13540" width="0.85546875" style="1425" customWidth="1"/>
    <col min="13541" max="13541" width="9.42578125" style="1425" customWidth="1"/>
    <col min="13542" max="13542" width="14.7109375" style="1425" customWidth="1"/>
    <col min="13543" max="13544" width="10.28515625" style="1425" customWidth="1"/>
    <col min="13545" max="13545" width="12.42578125" style="1425" bestFit="1" customWidth="1"/>
    <col min="13546" max="13546" width="11.85546875" style="1425" bestFit="1" customWidth="1"/>
    <col min="13547" max="13548" width="10.28515625" style="1425" customWidth="1"/>
    <col min="13549" max="13550" width="12.42578125" style="1425" bestFit="1" customWidth="1"/>
    <col min="13551" max="13552" width="10.28515625" style="1425" customWidth="1"/>
    <col min="13553" max="13554" width="12.42578125" style="1425" bestFit="1" customWidth="1"/>
    <col min="13555" max="13556" width="10.28515625" style="1425" customWidth="1"/>
    <col min="13557" max="13558" width="12.42578125" style="1425" bestFit="1" customWidth="1"/>
    <col min="13559" max="13560" width="10.28515625" style="1425" customWidth="1"/>
    <col min="13561" max="13562" width="12.42578125" style="1425" bestFit="1" customWidth="1"/>
    <col min="13563" max="13564" width="10.28515625" style="1425" customWidth="1"/>
    <col min="13565" max="13566" width="12.42578125" style="1425" bestFit="1" customWidth="1"/>
    <col min="13567" max="13795" width="12.5703125" style="1425"/>
    <col min="13796" max="13796" width="0.85546875" style="1425" customWidth="1"/>
    <col min="13797" max="13797" width="9.42578125" style="1425" customWidth="1"/>
    <col min="13798" max="13798" width="14.7109375" style="1425" customWidth="1"/>
    <col min="13799" max="13800" width="10.28515625" style="1425" customWidth="1"/>
    <col min="13801" max="13801" width="12.42578125" style="1425" bestFit="1" customWidth="1"/>
    <col min="13802" max="13802" width="11.85546875" style="1425" bestFit="1" customWidth="1"/>
    <col min="13803" max="13804" width="10.28515625" style="1425" customWidth="1"/>
    <col min="13805" max="13806" width="12.42578125" style="1425" bestFit="1" customWidth="1"/>
    <col min="13807" max="13808" width="10.28515625" style="1425" customWidth="1"/>
    <col min="13809" max="13810" width="12.42578125" style="1425" bestFit="1" customWidth="1"/>
    <col min="13811" max="13812" width="10.28515625" style="1425" customWidth="1"/>
    <col min="13813" max="13814" width="12.42578125" style="1425" bestFit="1" customWidth="1"/>
    <col min="13815" max="13816" width="10.28515625" style="1425" customWidth="1"/>
    <col min="13817" max="13818" width="12.42578125" style="1425" bestFit="1" customWidth="1"/>
    <col min="13819" max="13820" width="10.28515625" style="1425" customWidth="1"/>
    <col min="13821" max="13822" width="12.42578125" style="1425" bestFit="1" customWidth="1"/>
    <col min="13823" max="14051" width="12.5703125" style="1425"/>
    <col min="14052" max="14052" width="0.85546875" style="1425" customWidth="1"/>
    <col min="14053" max="14053" width="9.42578125" style="1425" customWidth="1"/>
    <col min="14054" max="14054" width="14.7109375" style="1425" customWidth="1"/>
    <col min="14055" max="14056" width="10.28515625" style="1425" customWidth="1"/>
    <col min="14057" max="14057" width="12.42578125" style="1425" bestFit="1" customWidth="1"/>
    <col min="14058" max="14058" width="11.85546875" style="1425" bestFit="1" customWidth="1"/>
    <col min="14059" max="14060" width="10.28515625" style="1425" customWidth="1"/>
    <col min="14061" max="14062" width="12.42578125" style="1425" bestFit="1" customWidth="1"/>
    <col min="14063" max="14064" width="10.28515625" style="1425" customWidth="1"/>
    <col min="14065" max="14066" width="12.42578125" style="1425" bestFit="1" customWidth="1"/>
    <col min="14067" max="14068" width="10.28515625" style="1425" customWidth="1"/>
    <col min="14069" max="14070" width="12.42578125" style="1425" bestFit="1" customWidth="1"/>
    <col min="14071" max="14072" width="10.28515625" style="1425" customWidth="1"/>
    <col min="14073" max="14074" width="12.42578125" style="1425" bestFit="1" customWidth="1"/>
    <col min="14075" max="14076" width="10.28515625" style="1425" customWidth="1"/>
    <col min="14077" max="14078" width="12.42578125" style="1425" bestFit="1" customWidth="1"/>
    <col min="14079" max="14307" width="12.5703125" style="1425"/>
    <col min="14308" max="14308" width="0.85546875" style="1425" customWidth="1"/>
    <col min="14309" max="14309" width="9.42578125" style="1425" customWidth="1"/>
    <col min="14310" max="14310" width="14.7109375" style="1425" customWidth="1"/>
    <col min="14311" max="14312" width="10.28515625" style="1425" customWidth="1"/>
    <col min="14313" max="14313" width="12.42578125" style="1425" bestFit="1" customWidth="1"/>
    <col min="14314" max="14314" width="11.85546875" style="1425" bestFit="1" customWidth="1"/>
    <col min="14315" max="14316" width="10.28515625" style="1425" customWidth="1"/>
    <col min="14317" max="14318" width="12.42578125" style="1425" bestFit="1" customWidth="1"/>
    <col min="14319" max="14320" width="10.28515625" style="1425" customWidth="1"/>
    <col min="14321" max="14322" width="12.42578125" style="1425" bestFit="1" customWidth="1"/>
    <col min="14323" max="14324" width="10.28515625" style="1425" customWidth="1"/>
    <col min="14325" max="14326" width="12.42578125" style="1425" bestFit="1" customWidth="1"/>
    <col min="14327" max="14328" width="10.28515625" style="1425" customWidth="1"/>
    <col min="14329" max="14330" width="12.42578125" style="1425" bestFit="1" customWidth="1"/>
    <col min="14331" max="14332" width="10.28515625" style="1425" customWidth="1"/>
    <col min="14333" max="14334" width="12.42578125" style="1425" bestFit="1" customWidth="1"/>
    <col min="14335" max="14563" width="12.5703125" style="1425"/>
    <col min="14564" max="14564" width="0.85546875" style="1425" customWidth="1"/>
    <col min="14565" max="14565" width="9.42578125" style="1425" customWidth="1"/>
    <col min="14566" max="14566" width="14.7109375" style="1425" customWidth="1"/>
    <col min="14567" max="14568" width="10.28515625" style="1425" customWidth="1"/>
    <col min="14569" max="14569" width="12.42578125" style="1425" bestFit="1" customWidth="1"/>
    <col min="14570" max="14570" width="11.85546875" style="1425" bestFit="1" customWidth="1"/>
    <col min="14571" max="14572" width="10.28515625" style="1425" customWidth="1"/>
    <col min="14573" max="14574" width="12.42578125" style="1425" bestFit="1" customWidth="1"/>
    <col min="14575" max="14576" width="10.28515625" style="1425" customWidth="1"/>
    <col min="14577" max="14578" width="12.42578125" style="1425" bestFit="1" customWidth="1"/>
    <col min="14579" max="14580" width="10.28515625" style="1425" customWidth="1"/>
    <col min="14581" max="14582" width="12.42578125" style="1425" bestFit="1" customWidth="1"/>
    <col min="14583" max="14584" width="10.28515625" style="1425" customWidth="1"/>
    <col min="14585" max="14586" width="12.42578125" style="1425" bestFit="1" customWidth="1"/>
    <col min="14587" max="14588" width="10.28515625" style="1425" customWidth="1"/>
    <col min="14589" max="14590" width="12.42578125" style="1425" bestFit="1" customWidth="1"/>
    <col min="14591" max="14819" width="12.5703125" style="1425"/>
    <col min="14820" max="14820" width="0.85546875" style="1425" customWidth="1"/>
    <col min="14821" max="14821" width="9.42578125" style="1425" customWidth="1"/>
    <col min="14822" max="14822" width="14.7109375" style="1425" customWidth="1"/>
    <col min="14823" max="14824" width="10.28515625" style="1425" customWidth="1"/>
    <col min="14825" max="14825" width="12.42578125" style="1425" bestFit="1" customWidth="1"/>
    <col min="14826" max="14826" width="11.85546875" style="1425" bestFit="1" customWidth="1"/>
    <col min="14827" max="14828" width="10.28515625" style="1425" customWidth="1"/>
    <col min="14829" max="14830" width="12.42578125" style="1425" bestFit="1" customWidth="1"/>
    <col min="14831" max="14832" width="10.28515625" style="1425" customWidth="1"/>
    <col min="14833" max="14834" width="12.42578125" style="1425" bestFit="1" customWidth="1"/>
    <col min="14835" max="14836" width="10.28515625" style="1425" customWidth="1"/>
    <col min="14837" max="14838" width="12.42578125" style="1425" bestFit="1" customWidth="1"/>
    <col min="14839" max="14840" width="10.28515625" style="1425" customWidth="1"/>
    <col min="14841" max="14842" width="12.42578125" style="1425" bestFit="1" customWidth="1"/>
    <col min="14843" max="14844" width="10.28515625" style="1425" customWidth="1"/>
    <col min="14845" max="14846" width="12.42578125" style="1425" bestFit="1" customWidth="1"/>
    <col min="14847" max="15075" width="12.5703125" style="1425"/>
    <col min="15076" max="15076" width="0.85546875" style="1425" customWidth="1"/>
    <col min="15077" max="15077" width="9.42578125" style="1425" customWidth="1"/>
    <col min="15078" max="15078" width="14.7109375" style="1425" customWidth="1"/>
    <col min="15079" max="15080" width="10.28515625" style="1425" customWidth="1"/>
    <col min="15081" max="15081" width="12.42578125" style="1425" bestFit="1" customWidth="1"/>
    <col min="15082" max="15082" width="11.85546875" style="1425" bestFit="1" customWidth="1"/>
    <col min="15083" max="15084" width="10.28515625" style="1425" customWidth="1"/>
    <col min="15085" max="15086" width="12.42578125" style="1425" bestFit="1" customWidth="1"/>
    <col min="15087" max="15088" width="10.28515625" style="1425" customWidth="1"/>
    <col min="15089" max="15090" width="12.42578125" style="1425" bestFit="1" customWidth="1"/>
    <col min="15091" max="15092" width="10.28515625" style="1425" customWidth="1"/>
    <col min="15093" max="15094" width="12.42578125" style="1425" bestFit="1" customWidth="1"/>
    <col min="15095" max="15096" width="10.28515625" style="1425" customWidth="1"/>
    <col min="15097" max="15098" width="12.42578125" style="1425" bestFit="1" customWidth="1"/>
    <col min="15099" max="15100" width="10.28515625" style="1425" customWidth="1"/>
    <col min="15101" max="15102" width="12.42578125" style="1425" bestFit="1" customWidth="1"/>
    <col min="15103" max="15331" width="12.5703125" style="1425"/>
    <col min="15332" max="15332" width="0.85546875" style="1425" customWidth="1"/>
    <col min="15333" max="15333" width="9.42578125" style="1425" customWidth="1"/>
    <col min="15334" max="15334" width="14.7109375" style="1425" customWidth="1"/>
    <col min="15335" max="15336" width="10.28515625" style="1425" customWidth="1"/>
    <col min="15337" max="15337" width="12.42578125" style="1425" bestFit="1" customWidth="1"/>
    <col min="15338" max="15338" width="11.85546875" style="1425" bestFit="1" customWidth="1"/>
    <col min="15339" max="15340" width="10.28515625" style="1425" customWidth="1"/>
    <col min="15341" max="15342" width="12.42578125" style="1425" bestFit="1" customWidth="1"/>
    <col min="15343" max="15344" width="10.28515625" style="1425" customWidth="1"/>
    <col min="15345" max="15346" width="12.42578125" style="1425" bestFit="1" customWidth="1"/>
    <col min="15347" max="15348" width="10.28515625" style="1425" customWidth="1"/>
    <col min="15349" max="15350" width="12.42578125" style="1425" bestFit="1" customWidth="1"/>
    <col min="15351" max="15352" width="10.28515625" style="1425" customWidth="1"/>
    <col min="15353" max="15354" width="12.42578125" style="1425" bestFit="1" customWidth="1"/>
    <col min="15355" max="15356" width="10.28515625" style="1425" customWidth="1"/>
    <col min="15357" max="15358" width="12.42578125" style="1425" bestFit="1" customWidth="1"/>
    <col min="15359" max="15587" width="12.5703125" style="1425"/>
    <col min="15588" max="15588" width="0.85546875" style="1425" customWidth="1"/>
    <col min="15589" max="15589" width="9.42578125" style="1425" customWidth="1"/>
    <col min="15590" max="15590" width="14.7109375" style="1425" customWidth="1"/>
    <col min="15591" max="15592" width="10.28515625" style="1425" customWidth="1"/>
    <col min="15593" max="15593" width="12.42578125" style="1425" bestFit="1" customWidth="1"/>
    <col min="15594" max="15594" width="11.85546875" style="1425" bestFit="1" customWidth="1"/>
    <col min="15595" max="15596" width="10.28515625" style="1425" customWidth="1"/>
    <col min="15597" max="15598" width="12.42578125" style="1425" bestFit="1" customWidth="1"/>
    <col min="15599" max="15600" width="10.28515625" style="1425" customWidth="1"/>
    <col min="15601" max="15602" width="12.42578125" style="1425" bestFit="1" customWidth="1"/>
    <col min="15603" max="15604" width="10.28515625" style="1425" customWidth="1"/>
    <col min="15605" max="15606" width="12.42578125" style="1425" bestFit="1" customWidth="1"/>
    <col min="15607" max="15608" width="10.28515625" style="1425" customWidth="1"/>
    <col min="15609" max="15610" width="12.42578125" style="1425" bestFit="1" customWidth="1"/>
    <col min="15611" max="15612" width="10.28515625" style="1425" customWidth="1"/>
    <col min="15613" max="15614" width="12.42578125" style="1425" bestFit="1" customWidth="1"/>
    <col min="15615" max="15843" width="12.5703125" style="1425"/>
    <col min="15844" max="15844" width="0.85546875" style="1425" customWidth="1"/>
    <col min="15845" max="15845" width="9.42578125" style="1425" customWidth="1"/>
    <col min="15846" max="15846" width="14.7109375" style="1425" customWidth="1"/>
    <col min="15847" max="15848" width="10.28515625" style="1425" customWidth="1"/>
    <col min="15849" max="15849" width="12.42578125" style="1425" bestFit="1" customWidth="1"/>
    <col min="15850" max="15850" width="11.85546875" style="1425" bestFit="1" customWidth="1"/>
    <col min="15851" max="15852" width="10.28515625" style="1425" customWidth="1"/>
    <col min="15853" max="15854" width="12.42578125" style="1425" bestFit="1" customWidth="1"/>
    <col min="15855" max="15856" width="10.28515625" style="1425" customWidth="1"/>
    <col min="15857" max="15858" width="12.42578125" style="1425" bestFit="1" customWidth="1"/>
    <col min="15859" max="15860" width="10.28515625" style="1425" customWidth="1"/>
    <col min="15861" max="15862" width="12.42578125" style="1425" bestFit="1" customWidth="1"/>
    <col min="15863" max="15864" width="10.28515625" style="1425" customWidth="1"/>
    <col min="15865" max="15866" width="12.42578125" style="1425" bestFit="1" customWidth="1"/>
    <col min="15867" max="15868" width="10.28515625" style="1425" customWidth="1"/>
    <col min="15869" max="15870" width="12.42578125" style="1425" bestFit="1" customWidth="1"/>
    <col min="15871" max="16099" width="12.5703125" style="1425"/>
    <col min="16100" max="16100" width="0.85546875" style="1425" customWidth="1"/>
    <col min="16101" max="16101" width="9.42578125" style="1425" customWidth="1"/>
    <col min="16102" max="16102" width="14.7109375" style="1425" customWidth="1"/>
    <col min="16103" max="16104" width="10.28515625" style="1425" customWidth="1"/>
    <col min="16105" max="16105" width="12.42578125" style="1425" bestFit="1" customWidth="1"/>
    <col min="16106" max="16106" width="11.85546875" style="1425" bestFit="1" customWidth="1"/>
    <col min="16107" max="16108" width="10.28515625" style="1425" customWidth="1"/>
    <col min="16109" max="16110" width="12.42578125" style="1425" bestFit="1" customWidth="1"/>
    <col min="16111" max="16112" width="10.28515625" style="1425" customWidth="1"/>
    <col min="16113" max="16114" width="12.42578125" style="1425" bestFit="1" customWidth="1"/>
    <col min="16115" max="16116" width="10.28515625" style="1425" customWidth="1"/>
    <col min="16117" max="16118" width="12.42578125" style="1425" bestFit="1" customWidth="1"/>
    <col min="16119" max="16120" width="10.28515625" style="1425" customWidth="1"/>
    <col min="16121" max="16122" width="12.42578125" style="1425" bestFit="1" customWidth="1"/>
    <col min="16123" max="16124" width="10.28515625" style="1425" customWidth="1"/>
    <col min="16125" max="16126" width="12.42578125" style="1425" bestFit="1" customWidth="1"/>
    <col min="16127" max="16384" width="12.5703125" style="1425"/>
  </cols>
  <sheetData>
    <row r="1" spans="1:58" s="157" customFormat="1" ht="12.75" x14ac:dyDescent="0.2">
      <c r="A1" s="1297" t="s">
        <v>1177</v>
      </c>
      <c r="B1" s="156"/>
      <c r="C1" s="156"/>
      <c r="D1" s="156"/>
    </row>
    <row r="2" spans="1:58" ht="19.5" thickBot="1" x14ac:dyDescent="0.25">
      <c r="A2" s="391" t="s">
        <v>6070</v>
      </c>
      <c r="B2" s="1422"/>
      <c r="C2" s="1423"/>
      <c r="D2" s="1424"/>
      <c r="E2" s="1423"/>
      <c r="F2" s="1423"/>
      <c r="G2" s="1423"/>
      <c r="H2" s="1423"/>
      <c r="I2" s="1423"/>
      <c r="J2" s="1423"/>
      <c r="K2" s="1423"/>
      <c r="L2" s="1423"/>
      <c r="M2" s="1423"/>
      <c r="N2" s="1423"/>
      <c r="O2" s="1423"/>
      <c r="P2" s="1423"/>
      <c r="Q2" s="1423"/>
      <c r="R2" s="1423"/>
      <c r="S2" s="1423"/>
      <c r="T2" s="1423"/>
      <c r="U2" s="1423"/>
      <c r="Z2" s="1423"/>
      <c r="AA2" s="1423"/>
      <c r="AB2" s="1423"/>
      <c r="AC2" s="1423"/>
      <c r="AD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6"/>
      <c r="BF2" s="1426"/>
    </row>
    <row r="3" spans="1:58" ht="15.75" thickBot="1" x14ac:dyDescent="0.25">
      <c r="A3" s="3000" t="s">
        <v>36</v>
      </c>
      <c r="B3" s="2976">
        <v>2011</v>
      </c>
      <c r="C3" s="2977"/>
      <c r="D3" s="2978"/>
      <c r="E3" s="2977">
        <v>2012</v>
      </c>
      <c r="F3" s="2977"/>
      <c r="G3" s="2977"/>
      <c r="H3" s="2976">
        <v>2013</v>
      </c>
      <c r="I3" s="2977"/>
      <c r="J3" s="2978"/>
      <c r="K3" s="2997">
        <v>2014</v>
      </c>
      <c r="L3" s="2998"/>
      <c r="M3" s="2998"/>
      <c r="N3" s="2998"/>
      <c r="O3" s="2999"/>
      <c r="P3" s="2976">
        <v>2015</v>
      </c>
      <c r="Q3" s="2977"/>
      <c r="R3" s="2977"/>
      <c r="S3" s="2977"/>
      <c r="T3" s="2978"/>
      <c r="U3" s="2976">
        <v>2016</v>
      </c>
      <c r="V3" s="2977"/>
      <c r="W3" s="2977"/>
      <c r="X3" s="2977"/>
      <c r="Y3" s="2978"/>
      <c r="Z3" s="2976">
        <v>2017</v>
      </c>
      <c r="AA3" s="2977"/>
      <c r="AB3" s="2977"/>
      <c r="AC3" s="2977"/>
      <c r="AD3" s="2978"/>
      <c r="AE3" s="2976">
        <v>2018</v>
      </c>
      <c r="AF3" s="2977"/>
      <c r="AG3" s="2977"/>
      <c r="AH3" s="2977"/>
      <c r="AI3" s="2978"/>
      <c r="AJ3" s="2976">
        <v>2019</v>
      </c>
      <c r="AK3" s="2977"/>
      <c r="AL3" s="2977"/>
      <c r="AM3" s="2977"/>
      <c r="AN3" s="2978"/>
      <c r="AO3" s="2976">
        <v>2020</v>
      </c>
      <c r="AP3" s="2977"/>
      <c r="AQ3" s="2977"/>
      <c r="AR3" s="2977"/>
      <c r="AS3" s="2978"/>
      <c r="AT3" s="2976">
        <v>2021</v>
      </c>
      <c r="AU3" s="2977"/>
      <c r="AV3" s="2977"/>
      <c r="AW3" s="2977"/>
      <c r="AX3" s="2978"/>
    </row>
    <row r="4" spans="1:58" ht="15.75" thickBot="1" x14ac:dyDescent="0.25">
      <c r="A4" s="3001"/>
      <c r="B4" s="354" t="s">
        <v>581</v>
      </c>
      <c r="C4" s="355" t="s">
        <v>277</v>
      </c>
      <c r="D4" s="356" t="s">
        <v>87</v>
      </c>
      <c r="E4" s="355" t="s">
        <v>581</v>
      </c>
      <c r="F4" s="355" t="s">
        <v>277</v>
      </c>
      <c r="G4" s="355" t="s">
        <v>87</v>
      </c>
      <c r="H4" s="354" t="s">
        <v>581</v>
      </c>
      <c r="I4" s="355" t="s">
        <v>277</v>
      </c>
      <c r="J4" s="356" t="s">
        <v>87</v>
      </c>
      <c r="K4" s="357" t="s">
        <v>581</v>
      </c>
      <c r="L4" s="357" t="s">
        <v>277</v>
      </c>
      <c r="M4" s="357" t="s">
        <v>1722</v>
      </c>
      <c r="N4" s="357" t="s">
        <v>87</v>
      </c>
      <c r="O4" s="357" t="s">
        <v>1722</v>
      </c>
      <c r="P4" s="358" t="s">
        <v>581</v>
      </c>
      <c r="Q4" s="359" t="s">
        <v>277</v>
      </c>
      <c r="R4" s="359" t="s">
        <v>1722</v>
      </c>
      <c r="S4" s="359" t="s">
        <v>87</v>
      </c>
      <c r="T4" s="359" t="s">
        <v>1722</v>
      </c>
      <c r="U4" s="360" t="s">
        <v>581</v>
      </c>
      <c r="V4" s="361" t="s">
        <v>277</v>
      </c>
      <c r="W4" s="361"/>
      <c r="X4" s="361" t="s">
        <v>87</v>
      </c>
      <c r="Y4" s="361"/>
      <c r="Z4" s="360" t="s">
        <v>581</v>
      </c>
      <c r="AA4" s="361" t="s">
        <v>277</v>
      </c>
      <c r="AB4" s="361" t="s">
        <v>1722</v>
      </c>
      <c r="AC4" s="361" t="s">
        <v>87</v>
      </c>
      <c r="AD4" s="362" t="s">
        <v>1722</v>
      </c>
      <c r="AE4" s="360" t="s">
        <v>581</v>
      </c>
      <c r="AF4" s="361" t="s">
        <v>277</v>
      </c>
      <c r="AG4" s="361" t="s">
        <v>1722</v>
      </c>
      <c r="AH4" s="361" t="s">
        <v>87</v>
      </c>
      <c r="AI4" s="362" t="s">
        <v>1722</v>
      </c>
      <c r="AJ4" s="360" t="s">
        <v>581</v>
      </c>
      <c r="AK4" s="361" t="s">
        <v>277</v>
      </c>
      <c r="AL4" s="361" t="s">
        <v>1722</v>
      </c>
      <c r="AM4" s="361" t="s">
        <v>87</v>
      </c>
      <c r="AN4" s="362" t="s">
        <v>1722</v>
      </c>
      <c r="AO4" s="360" t="s">
        <v>581</v>
      </c>
      <c r="AP4" s="361" t="s">
        <v>277</v>
      </c>
      <c r="AQ4" s="361" t="s">
        <v>1722</v>
      </c>
      <c r="AR4" s="361" t="s">
        <v>87</v>
      </c>
      <c r="AS4" s="362" t="s">
        <v>1722</v>
      </c>
      <c r="AT4" s="360" t="s">
        <v>581</v>
      </c>
      <c r="AU4" s="361" t="s">
        <v>277</v>
      </c>
      <c r="AV4" s="361" t="s">
        <v>1722</v>
      </c>
      <c r="AW4" s="361" t="s">
        <v>87</v>
      </c>
      <c r="AX4" s="362" t="s">
        <v>1722</v>
      </c>
    </row>
    <row r="5" spans="1:58" ht="15" customHeight="1" x14ac:dyDescent="0.2">
      <c r="A5" s="351" t="s">
        <v>1205</v>
      </c>
      <c r="B5" s="120"/>
      <c r="C5" s="118"/>
      <c r="D5" s="121">
        <v>1</v>
      </c>
      <c r="E5" s="118"/>
      <c r="F5" s="118"/>
      <c r="G5" s="118">
        <v>4</v>
      </c>
      <c r="H5" s="120"/>
      <c r="I5" s="118"/>
      <c r="J5" s="121">
        <v>5</v>
      </c>
      <c r="K5" s="118"/>
      <c r="L5" s="118"/>
      <c r="M5" s="118"/>
      <c r="N5" s="118">
        <v>7</v>
      </c>
      <c r="O5" s="324">
        <f>N5/O$9</f>
        <v>0.25</v>
      </c>
      <c r="P5" s="120"/>
      <c r="Q5" s="118">
        <v>1</v>
      </c>
      <c r="R5" s="324">
        <f>Q5/T9</f>
        <v>2.2222222222222223E-2</v>
      </c>
      <c r="S5" s="118">
        <v>13</v>
      </c>
      <c r="T5" s="324">
        <f>S5/T$9</f>
        <v>0.28888888888888886</v>
      </c>
      <c r="U5" s="120"/>
      <c r="V5" s="118">
        <v>1</v>
      </c>
      <c r="W5" s="325">
        <f>V5/Y9</f>
        <v>1.8518518518518517E-2</v>
      </c>
      <c r="X5" s="118">
        <v>16</v>
      </c>
      <c r="Y5" s="327">
        <f>X5/Y$9</f>
        <v>0.29629629629629628</v>
      </c>
      <c r="Z5" s="118"/>
      <c r="AA5" s="118">
        <v>1</v>
      </c>
      <c r="AB5" s="324">
        <f>AA5/22</f>
        <v>4.5454545454545456E-2</v>
      </c>
      <c r="AC5" s="118">
        <v>18</v>
      </c>
      <c r="AD5" s="327">
        <f>AC5/22</f>
        <v>0.81818181818181823</v>
      </c>
      <c r="AE5" s="118"/>
      <c r="AF5" s="118">
        <v>1</v>
      </c>
      <c r="AG5" s="324">
        <f>AF5/22</f>
        <v>4.5454545454545456E-2</v>
      </c>
      <c r="AH5" s="118">
        <v>21</v>
      </c>
      <c r="AI5" s="327">
        <f>AH5/22</f>
        <v>0.95454545454545459</v>
      </c>
      <c r="AJ5" s="118"/>
      <c r="AK5" s="118">
        <v>1</v>
      </c>
      <c r="AL5" s="324">
        <f>AK5/22</f>
        <v>4.5454545454545456E-2</v>
      </c>
      <c r="AM5" s="118">
        <v>21</v>
      </c>
      <c r="AN5" s="327">
        <f>AM5/22</f>
        <v>0.95454545454545459</v>
      </c>
      <c r="AO5" s="118"/>
      <c r="AP5" s="118">
        <v>1</v>
      </c>
      <c r="AQ5" s="324">
        <f>AP5/'Definitivos x categoría'!BH6</f>
        <v>4.7619047619047616E-2</v>
      </c>
      <c r="AR5" s="118">
        <v>20</v>
      </c>
      <c r="AS5" s="327">
        <f>AR5/'Definitivos x categoría'!BH6</f>
        <v>0.95238095238095233</v>
      </c>
      <c r="AT5" s="373"/>
      <c r="AU5" s="373">
        <v>1</v>
      </c>
      <c r="AV5" s="374">
        <f>AU5/'Definitivos x categoría'!BN6</f>
        <v>4.3478260869565216E-2</v>
      </c>
      <c r="AW5" s="373">
        <v>22</v>
      </c>
      <c r="AX5" s="375">
        <f>AW5/'Definitivos x categoría'!BN6</f>
        <v>0.95652173913043481</v>
      </c>
    </row>
    <row r="6" spans="1:58" ht="15" customHeight="1" x14ac:dyDescent="0.2">
      <c r="A6" s="352" t="s">
        <v>1206</v>
      </c>
      <c r="B6" s="122"/>
      <c r="C6" s="59"/>
      <c r="D6" s="123">
        <v>3</v>
      </c>
      <c r="E6" s="59"/>
      <c r="F6" s="59"/>
      <c r="G6" s="59">
        <v>5</v>
      </c>
      <c r="H6" s="122"/>
      <c r="I6" s="59"/>
      <c r="J6" s="123">
        <v>9</v>
      </c>
      <c r="K6" s="59"/>
      <c r="L6" s="59"/>
      <c r="M6" s="59"/>
      <c r="N6" s="59">
        <v>11</v>
      </c>
      <c r="O6" s="287">
        <f>N6/O$9</f>
        <v>0.39285714285714285</v>
      </c>
      <c r="P6" s="122"/>
      <c r="Q6" s="59"/>
      <c r="R6" s="287"/>
      <c r="S6" s="59">
        <v>12</v>
      </c>
      <c r="T6" s="287">
        <f>S6/T$9</f>
        <v>0.26666666666666666</v>
      </c>
      <c r="U6" s="122"/>
      <c r="V6" s="59"/>
      <c r="W6" s="287"/>
      <c r="X6" s="59">
        <v>16</v>
      </c>
      <c r="Y6" s="328">
        <f>X6/Y$9</f>
        <v>0.29629629629629628</v>
      </c>
      <c r="Z6" s="59"/>
      <c r="AA6" s="59">
        <v>0</v>
      </c>
      <c r="AB6" s="287">
        <v>0</v>
      </c>
      <c r="AC6" s="59">
        <v>18</v>
      </c>
      <c r="AD6" s="328">
        <f>AC6/19</f>
        <v>0.94736842105263153</v>
      </c>
      <c r="AE6" s="59"/>
      <c r="AF6" s="59">
        <v>0</v>
      </c>
      <c r="AG6" s="287">
        <v>0</v>
      </c>
      <c r="AH6" s="59">
        <v>19</v>
      </c>
      <c r="AI6" s="328">
        <f>AH6/19</f>
        <v>1</v>
      </c>
      <c r="AJ6" s="59"/>
      <c r="AK6" s="59">
        <v>0</v>
      </c>
      <c r="AL6" s="287">
        <v>0</v>
      </c>
      <c r="AM6" s="59">
        <v>21</v>
      </c>
      <c r="AN6" s="328">
        <f>AM6/19</f>
        <v>1.1052631578947369</v>
      </c>
      <c r="AO6" s="59"/>
      <c r="AP6" s="59">
        <v>0</v>
      </c>
      <c r="AQ6" s="287">
        <v>0</v>
      </c>
      <c r="AR6" s="59">
        <v>21</v>
      </c>
      <c r="AS6" s="328">
        <f>AR6/'Definitivos x categoría'!BH7</f>
        <v>1</v>
      </c>
      <c r="AT6" s="376"/>
      <c r="AU6" s="376">
        <v>0</v>
      </c>
      <c r="AV6" s="377">
        <v>0</v>
      </c>
      <c r="AW6" s="376">
        <v>21</v>
      </c>
      <c r="AX6" s="339">
        <f>AW6/'Definitivos x categoría'!BN7</f>
        <v>1</v>
      </c>
    </row>
    <row r="7" spans="1:58" ht="15" customHeight="1" thickBot="1" x14ac:dyDescent="0.25">
      <c r="A7" s="353" t="s">
        <v>1207</v>
      </c>
      <c r="B7" s="124"/>
      <c r="C7" s="119"/>
      <c r="D7" s="125">
        <v>2</v>
      </c>
      <c r="E7" s="119"/>
      <c r="F7" s="119"/>
      <c r="G7" s="119">
        <v>3</v>
      </c>
      <c r="H7" s="124"/>
      <c r="I7" s="119">
        <v>1</v>
      </c>
      <c r="J7" s="125">
        <v>6</v>
      </c>
      <c r="K7" s="119"/>
      <c r="L7" s="119">
        <v>2</v>
      </c>
      <c r="M7" s="323">
        <f>L7/O9</f>
        <v>7.1428571428571425E-2</v>
      </c>
      <c r="N7" s="119">
        <v>8</v>
      </c>
      <c r="O7" s="323">
        <f>N7/O$9</f>
        <v>0.2857142857142857</v>
      </c>
      <c r="P7" s="122"/>
      <c r="Q7" s="59">
        <v>5</v>
      </c>
      <c r="R7" s="287">
        <f>Q7/T9</f>
        <v>0.1111111111111111</v>
      </c>
      <c r="S7" s="59">
        <v>14</v>
      </c>
      <c r="T7" s="287">
        <f>S7/T$9</f>
        <v>0.31111111111111112</v>
      </c>
      <c r="U7" s="124"/>
      <c r="V7" s="119">
        <v>3</v>
      </c>
      <c r="W7" s="326">
        <f>V7/Y9</f>
        <v>5.5555555555555552E-2</v>
      </c>
      <c r="X7" s="119">
        <v>18</v>
      </c>
      <c r="Y7" s="329">
        <f>X7/Y$9</f>
        <v>0.33333333333333331</v>
      </c>
      <c r="Z7" s="119"/>
      <c r="AA7" s="119">
        <v>6</v>
      </c>
      <c r="AB7" s="323">
        <f>AA7/31</f>
        <v>0.19354838709677419</v>
      </c>
      <c r="AC7" s="119">
        <v>22</v>
      </c>
      <c r="AD7" s="329">
        <f>AC7/31</f>
        <v>0.70967741935483875</v>
      </c>
      <c r="AE7" s="119"/>
      <c r="AF7" s="119">
        <v>6</v>
      </c>
      <c r="AG7" s="323">
        <f>AF7/31</f>
        <v>0.19354838709677419</v>
      </c>
      <c r="AH7" s="119">
        <v>25</v>
      </c>
      <c r="AI7" s="329">
        <f>AH7/31</f>
        <v>0.80645161290322576</v>
      </c>
      <c r="AJ7" s="119"/>
      <c r="AK7" s="119">
        <v>5</v>
      </c>
      <c r="AL7" s="323">
        <f>AK7/31</f>
        <v>0.16129032258064516</v>
      </c>
      <c r="AM7" s="119">
        <v>26</v>
      </c>
      <c r="AN7" s="329">
        <f>AM7/31</f>
        <v>0.83870967741935487</v>
      </c>
      <c r="AO7" s="119"/>
      <c r="AP7" s="119">
        <v>3</v>
      </c>
      <c r="AQ7" s="323">
        <f>AP7/'Definitivos x categoría'!BH8</f>
        <v>9.6774193548387094E-2</v>
      </c>
      <c r="AR7" s="119">
        <v>28</v>
      </c>
      <c r="AS7" s="329">
        <f>AR7/'Definitivos x categoría'!BH8</f>
        <v>0.90322580645161288</v>
      </c>
      <c r="AT7" s="378"/>
      <c r="AU7" s="378">
        <v>3</v>
      </c>
      <c r="AV7" s="379">
        <f>AU7/'Definitivos x categoría'!BN8</f>
        <v>9.375E-2</v>
      </c>
      <c r="AW7" s="378">
        <v>29</v>
      </c>
      <c r="AX7" s="380">
        <f>AW7/'Definitivos x categoría'!BN8</f>
        <v>0.90625</v>
      </c>
    </row>
    <row r="8" spans="1:58" ht="15" customHeight="1" thickBot="1" x14ac:dyDescent="0.25">
      <c r="A8" s="363" t="s">
        <v>4</v>
      </c>
      <c r="B8" s="364">
        <f t="shared" ref="B8:S8" si="0">SUM(B5:B7)</f>
        <v>0</v>
      </c>
      <c r="C8" s="365">
        <f t="shared" si="0"/>
        <v>0</v>
      </c>
      <c r="D8" s="366">
        <f t="shared" si="0"/>
        <v>6</v>
      </c>
      <c r="E8" s="365">
        <f t="shared" si="0"/>
        <v>0</v>
      </c>
      <c r="F8" s="365">
        <f t="shared" si="0"/>
        <v>0</v>
      </c>
      <c r="G8" s="365">
        <f t="shared" si="0"/>
        <v>12</v>
      </c>
      <c r="H8" s="364">
        <f t="shared" si="0"/>
        <v>0</v>
      </c>
      <c r="I8" s="365">
        <f t="shared" si="0"/>
        <v>1</v>
      </c>
      <c r="J8" s="366">
        <f t="shared" si="0"/>
        <v>20</v>
      </c>
      <c r="K8" s="365">
        <f t="shared" si="0"/>
        <v>0</v>
      </c>
      <c r="L8" s="365">
        <f t="shared" si="0"/>
        <v>2</v>
      </c>
      <c r="M8" s="292">
        <f>L8/O9</f>
        <v>7.1428571428571425E-2</v>
      </c>
      <c r="N8" s="365">
        <f t="shared" si="0"/>
        <v>26</v>
      </c>
      <c r="O8" s="292">
        <f>N8/O9</f>
        <v>0.9285714285714286</v>
      </c>
      <c r="P8" s="367">
        <f t="shared" si="0"/>
        <v>0</v>
      </c>
      <c r="Q8" s="368">
        <f t="shared" si="0"/>
        <v>6</v>
      </c>
      <c r="R8" s="369">
        <f>Q8/T9</f>
        <v>0.13333333333333333</v>
      </c>
      <c r="S8" s="368">
        <f t="shared" si="0"/>
        <v>39</v>
      </c>
      <c r="T8" s="369">
        <f>S8/T9</f>
        <v>0.8666666666666667</v>
      </c>
      <c r="U8" s="364">
        <f>SUM(U5:U7)</f>
        <v>0</v>
      </c>
      <c r="V8" s="365">
        <f>SUM(V5:V7)</f>
        <v>4</v>
      </c>
      <c r="W8" s="370">
        <f>V8/Y9</f>
        <v>7.407407407407407E-2</v>
      </c>
      <c r="X8" s="365">
        <f>SUM(X5:X7)</f>
        <v>50</v>
      </c>
      <c r="Y8" s="292">
        <f>X8/Y9</f>
        <v>0.92592592592592593</v>
      </c>
      <c r="Z8" s="364">
        <f>SUM(Z5:Z7)</f>
        <v>0</v>
      </c>
      <c r="AA8" s="365">
        <f>SUM(AA5:AA7)</f>
        <v>7</v>
      </c>
      <c r="AB8" s="292">
        <f>AA8/AD9</f>
        <v>0.1076923076923077</v>
      </c>
      <c r="AC8" s="365">
        <f>SUM(AC5:AC7)</f>
        <v>58</v>
      </c>
      <c r="AD8" s="371">
        <f>AC8/AD9</f>
        <v>0.89230769230769236</v>
      </c>
      <c r="AE8" s="364">
        <f>SUM(AE5:AE7)</f>
        <v>0</v>
      </c>
      <c r="AF8" s="365">
        <f>SUM(AF5:AF7)</f>
        <v>7</v>
      </c>
      <c r="AG8" s="292">
        <f>AF8/AI9</f>
        <v>9.7222222222222224E-2</v>
      </c>
      <c r="AH8" s="365">
        <f>SUM(AH5:AH7)</f>
        <v>65</v>
      </c>
      <c r="AI8" s="371">
        <f>AH8/AI9</f>
        <v>0.90277777777777779</v>
      </c>
      <c r="AJ8" s="364">
        <f>SUM(AJ5:AJ7)</f>
        <v>0</v>
      </c>
      <c r="AK8" s="365">
        <f>SUM(AK5:AK7)</f>
        <v>6</v>
      </c>
      <c r="AL8" s="292">
        <f>AK8/AN9</f>
        <v>8.1081081081081086E-2</v>
      </c>
      <c r="AM8" s="365">
        <f>SUM(AM5:AM7)</f>
        <v>68</v>
      </c>
      <c r="AN8" s="371">
        <f>AM8/AN9</f>
        <v>0.91891891891891897</v>
      </c>
      <c r="AO8" s="364">
        <f>SUM(AO5:AO7)</f>
        <v>0</v>
      </c>
      <c r="AP8" s="365">
        <f>SUM(AP5:AP7)</f>
        <v>4</v>
      </c>
      <c r="AQ8" s="292">
        <f>AP8/AS9</f>
        <v>5.4794520547945202E-2</v>
      </c>
      <c r="AR8" s="365">
        <f>SUM(AR5:AR7)</f>
        <v>69</v>
      </c>
      <c r="AS8" s="371">
        <f>AR8/AS9</f>
        <v>0.9452054794520548</v>
      </c>
      <c r="AT8" s="364">
        <f>SUM(AT5:AT7)</f>
        <v>0</v>
      </c>
      <c r="AU8" s="365">
        <f>SUM(AU5:AU7)</f>
        <v>4</v>
      </c>
      <c r="AV8" s="292">
        <f>AU8/AX9</f>
        <v>5.2631578947368418E-2</v>
      </c>
      <c r="AW8" s="365">
        <f>SUM(AW5:AW7)</f>
        <v>72</v>
      </c>
      <c r="AX8" s="371">
        <f>AW8/AX9</f>
        <v>0.94736842105263153</v>
      </c>
    </row>
    <row r="9" spans="1:58" ht="15" customHeight="1" thickBot="1" x14ac:dyDescent="0.25">
      <c r="A9" s="320"/>
      <c r="B9" s="319"/>
      <c r="C9" s="319"/>
      <c r="D9" s="321">
        <f>SUM(B8:D8)</f>
        <v>6</v>
      </c>
      <c r="E9" s="319"/>
      <c r="F9" s="319"/>
      <c r="G9" s="321">
        <f>SUM(E8:G8)</f>
        <v>12</v>
      </c>
      <c r="H9" s="319"/>
      <c r="I9" s="319"/>
      <c r="J9" s="321">
        <f>SUM(H8:J8)</f>
        <v>21</v>
      </c>
      <c r="K9" s="319"/>
      <c r="L9" s="319"/>
      <c r="M9" s="319"/>
      <c r="O9" s="321">
        <f>SUM(K8+L8+N8)</f>
        <v>28</v>
      </c>
      <c r="P9" s="319"/>
      <c r="Q9" s="319"/>
      <c r="R9" s="319"/>
      <c r="T9" s="322">
        <f>SUM(P8+Q8+S8)</f>
        <v>45</v>
      </c>
      <c r="U9" s="319"/>
      <c r="V9" s="319"/>
      <c r="W9" s="319"/>
      <c r="Y9" s="322">
        <f>SUM(U8+V8+X8)</f>
        <v>54</v>
      </c>
      <c r="Z9" s="319"/>
      <c r="AA9" s="319"/>
      <c r="AB9" s="319"/>
      <c r="AD9" s="322">
        <f>SUM(Z8+AA8+AC8)</f>
        <v>65</v>
      </c>
      <c r="AE9" s="319"/>
      <c r="AF9" s="319"/>
      <c r="AG9" s="319"/>
      <c r="AI9" s="322">
        <f>SUM(AE8+AF8+AH8)</f>
        <v>72</v>
      </c>
      <c r="AJ9" s="319"/>
      <c r="AK9" s="319"/>
      <c r="AL9" s="319"/>
      <c r="AN9" s="322">
        <f>SUM(AJ8+AK8+AM8)</f>
        <v>74</v>
      </c>
      <c r="AO9" s="319"/>
      <c r="AP9" s="319"/>
      <c r="AQ9" s="319"/>
      <c r="AS9" s="322">
        <f>SUM(AO8+AP8+AR8)</f>
        <v>73</v>
      </c>
      <c r="AT9" s="319"/>
      <c r="AU9" s="319"/>
      <c r="AV9" s="319"/>
      <c r="AX9" s="372">
        <f>SUM(AT8+AU8+AW8)</f>
        <v>76</v>
      </c>
    </row>
    <row r="10" spans="1:58" x14ac:dyDescent="0.2">
      <c r="C10" s="1425" t="s">
        <v>701</v>
      </c>
      <c r="D10" s="2996" t="s">
        <v>702</v>
      </c>
      <c r="E10" s="2996"/>
    </row>
    <row r="11" spans="1:58" x14ac:dyDescent="0.2">
      <c r="C11" s="1425" t="s">
        <v>277</v>
      </c>
      <c r="D11" s="2996" t="s">
        <v>703</v>
      </c>
      <c r="E11" s="2996"/>
    </row>
    <row r="12" spans="1:58" x14ac:dyDescent="0.2">
      <c r="C12" s="1425" t="s">
        <v>87</v>
      </c>
      <c r="D12" s="2996" t="s">
        <v>704</v>
      </c>
      <c r="E12" s="2996"/>
    </row>
    <row r="13" spans="1:58" x14ac:dyDescent="0.2">
      <c r="A13" s="1042" t="s">
        <v>3154</v>
      </c>
    </row>
    <row r="14" spans="1:58" x14ac:dyDescent="0.2">
      <c r="A14" s="1042" t="s">
        <v>3153</v>
      </c>
    </row>
  </sheetData>
  <sheetProtection algorithmName="SHA-512" hashValue="jItdAcLd0HqdgW9VeEpRub7rFvCoUO+C8nna96RDdNaYyZ53fsOxHlToFTLvYWDLOse9Jo8gNRtHX5iQUaPKaA==" saltValue="muswGg22w1ROHXID/hY9qA==" spinCount="100000" sheet="1" objects="1" scenarios="1"/>
  <mergeCells count="15">
    <mergeCell ref="A3:A4"/>
    <mergeCell ref="B3:D3"/>
    <mergeCell ref="E3:G3"/>
    <mergeCell ref="AE3:AI3"/>
    <mergeCell ref="U3:Y3"/>
    <mergeCell ref="Z3:AD3"/>
    <mergeCell ref="AT3:AX3"/>
    <mergeCell ref="AJ3:AN3"/>
    <mergeCell ref="D11:E11"/>
    <mergeCell ref="AO3:AS3"/>
    <mergeCell ref="D12:E12"/>
    <mergeCell ref="H3:J3"/>
    <mergeCell ref="K3:O3"/>
    <mergeCell ref="P3:T3"/>
    <mergeCell ref="D10:E10"/>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0" min="1" max="138" man="1"/>
  </colBreaks>
  <ignoredErrors>
    <ignoredError sqref="O8 M8 R8 T8 W8 Y8 AB8 AG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9B2190"/>
  </sheetPr>
  <dimension ref="A1:AI11"/>
  <sheetViews>
    <sheetView showGridLines="0" workbookViewId="0">
      <selection activeCell="W2" sqref="W2"/>
    </sheetView>
  </sheetViews>
  <sheetFormatPr baseColWidth="10" defaultColWidth="11.42578125" defaultRowHeight="15" x14ac:dyDescent="0.25"/>
  <cols>
    <col min="1" max="1" width="10.28515625" style="1428" customWidth="1"/>
    <col min="2" max="2" width="5.7109375" style="1428" hidden="1" customWidth="1"/>
    <col min="3" max="4" width="7.28515625" style="1428" hidden="1" customWidth="1"/>
    <col min="5" max="5" width="5.7109375" style="1428" hidden="1" customWidth="1"/>
    <col min="6" max="7" width="7.28515625" style="1428" hidden="1" customWidth="1"/>
    <col min="8" max="8" width="5.7109375" style="1428" hidden="1" customWidth="1"/>
    <col min="9" max="19" width="7.28515625" style="1428" hidden="1" customWidth="1"/>
    <col min="20" max="22" width="8.7109375" style="1428" hidden="1" customWidth="1"/>
    <col min="23" max="34" width="8.7109375" style="1428" customWidth="1"/>
    <col min="35" max="35" width="4" style="1428" bestFit="1" customWidth="1"/>
    <col min="36" max="50" width="8.7109375" style="1428" customWidth="1"/>
    <col min="51" max="16384" width="11.42578125" style="1428"/>
  </cols>
  <sheetData>
    <row r="1" spans="1:35" s="157" customFormat="1" ht="12.75" x14ac:dyDescent="0.2">
      <c r="A1" s="1297" t="s">
        <v>1177</v>
      </c>
    </row>
    <row r="2" spans="1:35" ht="18.75" x14ac:dyDescent="0.25">
      <c r="A2" s="391" t="s">
        <v>6071</v>
      </c>
      <c r="B2" s="41"/>
      <c r="AI2" s="21"/>
    </row>
    <row r="3" spans="1:35" x14ac:dyDescent="0.25">
      <c r="A3" s="2667" t="s">
        <v>0</v>
      </c>
      <c r="B3" s="3002">
        <v>2011</v>
      </c>
      <c r="C3" s="3002"/>
      <c r="D3" s="3002"/>
      <c r="E3" s="3002">
        <v>2012</v>
      </c>
      <c r="F3" s="3002"/>
      <c r="G3" s="3002"/>
      <c r="H3" s="3002">
        <v>2013</v>
      </c>
      <c r="I3" s="3002"/>
      <c r="J3" s="3002"/>
      <c r="K3" s="3002">
        <v>2014</v>
      </c>
      <c r="L3" s="3002"/>
      <c r="M3" s="3002"/>
      <c r="N3" s="3002">
        <v>2015</v>
      </c>
      <c r="O3" s="3002"/>
      <c r="P3" s="3002"/>
      <c r="Q3" s="3002">
        <v>2016</v>
      </c>
      <c r="R3" s="3002"/>
      <c r="S3" s="3002"/>
      <c r="T3" s="3002">
        <v>2017</v>
      </c>
      <c r="U3" s="3002"/>
      <c r="V3" s="3002"/>
      <c r="W3" s="3002">
        <v>2018</v>
      </c>
      <c r="X3" s="3002"/>
      <c r="Y3" s="3002"/>
      <c r="Z3" s="3002">
        <v>2019</v>
      </c>
      <c r="AA3" s="3002"/>
      <c r="AB3" s="3002"/>
      <c r="AC3" s="3002">
        <v>2020</v>
      </c>
      <c r="AD3" s="3002"/>
      <c r="AE3" s="3002"/>
      <c r="AF3" s="3002">
        <v>2021</v>
      </c>
      <c r="AG3" s="3002"/>
      <c r="AH3" s="3002"/>
    </row>
    <row r="4" spans="1:35" x14ac:dyDescent="0.25">
      <c r="A4" s="2667"/>
      <c r="B4" s="737" t="s">
        <v>26</v>
      </c>
      <c r="C4" s="737" t="s">
        <v>27</v>
      </c>
      <c r="D4" s="738" t="s">
        <v>4</v>
      </c>
      <c r="E4" s="737" t="s">
        <v>26</v>
      </c>
      <c r="F4" s="737" t="s">
        <v>27</v>
      </c>
      <c r="G4" s="738" t="s">
        <v>4</v>
      </c>
      <c r="H4" s="737" t="s">
        <v>26</v>
      </c>
      <c r="I4" s="737" t="s">
        <v>27</v>
      </c>
      <c r="J4" s="738" t="s">
        <v>4</v>
      </c>
      <c r="K4" s="737" t="s">
        <v>26</v>
      </c>
      <c r="L4" s="737" t="s">
        <v>27</v>
      </c>
      <c r="M4" s="738" t="s">
        <v>4</v>
      </c>
      <c r="N4" s="737" t="s">
        <v>26</v>
      </c>
      <c r="O4" s="737" t="s">
        <v>27</v>
      </c>
      <c r="P4" s="738" t="s">
        <v>4</v>
      </c>
      <c r="Q4" s="737" t="s">
        <v>26</v>
      </c>
      <c r="R4" s="737" t="s">
        <v>27</v>
      </c>
      <c r="S4" s="738" t="s">
        <v>4</v>
      </c>
      <c r="T4" s="737" t="s">
        <v>26</v>
      </c>
      <c r="U4" s="737" t="s">
        <v>27</v>
      </c>
      <c r="V4" s="738" t="s">
        <v>4</v>
      </c>
      <c r="W4" s="737" t="s">
        <v>26</v>
      </c>
      <c r="X4" s="737" t="s">
        <v>27</v>
      </c>
      <c r="Y4" s="738" t="s">
        <v>4</v>
      </c>
      <c r="Z4" s="737" t="s">
        <v>26</v>
      </c>
      <c r="AA4" s="737" t="s">
        <v>27</v>
      </c>
      <c r="AB4" s="738" t="s">
        <v>4</v>
      </c>
      <c r="AC4" s="737" t="s">
        <v>26</v>
      </c>
      <c r="AD4" s="737" t="s">
        <v>27</v>
      </c>
      <c r="AE4" s="738" t="s">
        <v>4</v>
      </c>
      <c r="AF4" s="737" t="s">
        <v>26</v>
      </c>
      <c r="AG4" s="737" t="s">
        <v>27</v>
      </c>
      <c r="AH4" s="738" t="s">
        <v>4</v>
      </c>
    </row>
    <row r="5" spans="1:35" x14ac:dyDescent="0.25">
      <c r="A5" s="1427" t="s">
        <v>1205</v>
      </c>
      <c r="B5" s="739"/>
      <c r="C5" s="739">
        <v>1</v>
      </c>
      <c r="D5" s="739">
        <f>SUM(B5:C5)</f>
        <v>1</v>
      </c>
      <c r="E5" s="739">
        <v>1</v>
      </c>
      <c r="F5" s="739">
        <v>3</v>
      </c>
      <c r="G5" s="739">
        <f>SUM(E5:F5)</f>
        <v>4</v>
      </c>
      <c r="H5" s="739">
        <v>1</v>
      </c>
      <c r="I5" s="739">
        <v>4</v>
      </c>
      <c r="J5" s="739">
        <f>SUM(H5:I5)</f>
        <v>5</v>
      </c>
      <c r="K5" s="739">
        <v>1</v>
      </c>
      <c r="L5" s="739">
        <v>6</v>
      </c>
      <c r="M5" s="739">
        <f>SUM(K5:L5)</f>
        <v>7</v>
      </c>
      <c r="N5" s="739">
        <v>2</v>
      </c>
      <c r="O5" s="739">
        <v>12</v>
      </c>
      <c r="P5" s="739">
        <f>SUM(N5:O5)</f>
        <v>14</v>
      </c>
      <c r="Q5" s="739">
        <v>2</v>
      </c>
      <c r="R5" s="739">
        <v>15</v>
      </c>
      <c r="S5" s="739">
        <f>SUM(Q5:R5)</f>
        <v>17</v>
      </c>
      <c r="T5" s="739">
        <v>3</v>
      </c>
      <c r="U5" s="739">
        <v>16</v>
      </c>
      <c r="V5" s="739">
        <f>SUM(T5:U5)</f>
        <v>19</v>
      </c>
      <c r="W5" s="739">
        <v>4</v>
      </c>
      <c r="X5" s="739">
        <v>18</v>
      </c>
      <c r="Y5" s="739">
        <f>SUM(W5:X5)</f>
        <v>22</v>
      </c>
      <c r="Z5" s="739">
        <v>4</v>
      </c>
      <c r="AA5" s="739">
        <v>18</v>
      </c>
      <c r="AB5" s="739">
        <f>SUM(Z5:AA5)</f>
        <v>22</v>
      </c>
      <c r="AC5" s="739">
        <v>4</v>
      </c>
      <c r="AD5" s="739">
        <v>17</v>
      </c>
      <c r="AE5" s="739">
        <f>SUM(AC5:AD5)</f>
        <v>21</v>
      </c>
      <c r="AF5" s="740">
        <v>4</v>
      </c>
      <c r="AG5" s="740">
        <v>19</v>
      </c>
      <c r="AH5" s="740">
        <f>SUM(AF5:AG5)</f>
        <v>23</v>
      </c>
    </row>
    <row r="6" spans="1:35" x14ac:dyDescent="0.25">
      <c r="A6" s="1427" t="s">
        <v>1206</v>
      </c>
      <c r="B6" s="739"/>
      <c r="C6" s="739">
        <v>3</v>
      </c>
      <c r="D6" s="739">
        <f>SUM(B6:C6)</f>
        <v>3</v>
      </c>
      <c r="E6" s="739">
        <v>1</v>
      </c>
      <c r="F6" s="739">
        <v>4</v>
      </c>
      <c r="G6" s="739">
        <f>SUM(E6:F6)</f>
        <v>5</v>
      </c>
      <c r="H6" s="739">
        <v>2</v>
      </c>
      <c r="I6" s="739">
        <v>7</v>
      </c>
      <c r="J6" s="739">
        <f>SUM(H6:I6)</f>
        <v>9</v>
      </c>
      <c r="K6" s="739">
        <v>2</v>
      </c>
      <c r="L6" s="739">
        <v>9</v>
      </c>
      <c r="M6" s="739">
        <f>SUM(K6:L6)</f>
        <v>11</v>
      </c>
      <c r="N6" s="739">
        <v>3</v>
      </c>
      <c r="O6" s="739">
        <v>9</v>
      </c>
      <c r="P6" s="739">
        <f>SUM(N6:O6)</f>
        <v>12</v>
      </c>
      <c r="Q6" s="739">
        <v>4</v>
      </c>
      <c r="R6" s="739">
        <v>12</v>
      </c>
      <c r="S6" s="739">
        <f>SUM(Q6:R6)</f>
        <v>16</v>
      </c>
      <c r="T6" s="739">
        <v>5</v>
      </c>
      <c r="U6" s="739">
        <v>13</v>
      </c>
      <c r="V6" s="739">
        <f>SUM(T6:U6)</f>
        <v>18</v>
      </c>
      <c r="W6" s="739">
        <v>5</v>
      </c>
      <c r="X6" s="739">
        <v>14</v>
      </c>
      <c r="Y6" s="739">
        <f>SUM(W6:X6)</f>
        <v>19</v>
      </c>
      <c r="Z6" s="739">
        <v>6</v>
      </c>
      <c r="AA6" s="739">
        <v>14</v>
      </c>
      <c r="AB6" s="739">
        <f>SUM(Z6:AA6)</f>
        <v>20</v>
      </c>
      <c r="AC6" s="739">
        <v>7</v>
      </c>
      <c r="AD6" s="739">
        <v>14</v>
      </c>
      <c r="AE6" s="739">
        <f>SUM(AC6:AD6)</f>
        <v>21</v>
      </c>
      <c r="AF6" s="740">
        <v>7</v>
      </c>
      <c r="AG6" s="740">
        <v>14</v>
      </c>
      <c r="AH6" s="740">
        <f>SUM(AF6:AG6)</f>
        <v>21</v>
      </c>
    </row>
    <row r="7" spans="1:35" x14ac:dyDescent="0.25">
      <c r="A7" s="1427" t="s">
        <v>1207</v>
      </c>
      <c r="B7" s="739">
        <v>1</v>
      </c>
      <c r="C7" s="739">
        <v>1</v>
      </c>
      <c r="D7" s="739">
        <f>SUM(B7:C7)</f>
        <v>2</v>
      </c>
      <c r="E7" s="739">
        <v>2</v>
      </c>
      <c r="F7" s="739">
        <v>1</v>
      </c>
      <c r="G7" s="739">
        <f>SUM(E7:F7)</f>
        <v>3</v>
      </c>
      <c r="H7" s="739">
        <v>3</v>
      </c>
      <c r="I7" s="739">
        <v>4</v>
      </c>
      <c r="J7" s="739">
        <f>SUM(H7:I7)</f>
        <v>7</v>
      </c>
      <c r="K7" s="739">
        <v>4</v>
      </c>
      <c r="L7" s="739">
        <v>6</v>
      </c>
      <c r="M7" s="739">
        <f>SUM(K7:L7)</f>
        <v>10</v>
      </c>
      <c r="N7" s="739">
        <v>9</v>
      </c>
      <c r="O7" s="739">
        <v>10</v>
      </c>
      <c r="P7" s="739">
        <f>SUM(N7:O7)</f>
        <v>19</v>
      </c>
      <c r="Q7" s="739">
        <v>9</v>
      </c>
      <c r="R7" s="739">
        <v>12</v>
      </c>
      <c r="S7" s="739">
        <f>SUM(Q7:R7)</f>
        <v>21</v>
      </c>
      <c r="T7" s="739">
        <v>11</v>
      </c>
      <c r="U7" s="739">
        <v>17</v>
      </c>
      <c r="V7" s="739">
        <f>SUM(T7:U7)</f>
        <v>28</v>
      </c>
      <c r="W7" s="739">
        <v>13</v>
      </c>
      <c r="X7" s="739">
        <v>18</v>
      </c>
      <c r="Y7" s="739">
        <f>SUM(W7:X7)</f>
        <v>31</v>
      </c>
      <c r="Z7" s="739">
        <v>14</v>
      </c>
      <c r="AA7" s="739">
        <v>18</v>
      </c>
      <c r="AB7" s="739">
        <f>SUM(Z7:AA7)</f>
        <v>32</v>
      </c>
      <c r="AC7" s="739">
        <v>13</v>
      </c>
      <c r="AD7" s="739">
        <v>18</v>
      </c>
      <c r="AE7" s="739">
        <f>SUM(AC7:AD7)</f>
        <v>31</v>
      </c>
      <c r="AF7" s="740">
        <v>14</v>
      </c>
      <c r="AG7" s="740">
        <v>18</v>
      </c>
      <c r="AH7" s="740">
        <f>SUM(AF7:AG7)</f>
        <v>32</v>
      </c>
    </row>
    <row r="8" spans="1:35" x14ac:dyDescent="0.25">
      <c r="A8" s="741" t="s">
        <v>4</v>
      </c>
      <c r="B8" s="742">
        <f>SUM(B5:B7)</f>
        <v>1</v>
      </c>
      <c r="C8" s="742">
        <f>SUM(C5:C7)</f>
        <v>5</v>
      </c>
      <c r="D8" s="742">
        <f>SUM(B8:C8)</f>
        <v>6</v>
      </c>
      <c r="E8" s="742">
        <f>SUM(E5:E7)</f>
        <v>4</v>
      </c>
      <c r="F8" s="742">
        <f>SUM(F5:F7)</f>
        <v>8</v>
      </c>
      <c r="G8" s="742">
        <f>SUM(E8:F8)</f>
        <v>12</v>
      </c>
      <c r="H8" s="742">
        <f>SUM(H5:H7)</f>
        <v>6</v>
      </c>
      <c r="I8" s="742">
        <f>SUM(I5:I7)</f>
        <v>15</v>
      </c>
      <c r="J8" s="742">
        <f>SUM(H8:I8)</f>
        <v>21</v>
      </c>
      <c r="K8" s="742">
        <f>SUM(K5:K7)</f>
        <v>7</v>
      </c>
      <c r="L8" s="742">
        <f>SUM(L5:L7)</f>
        <v>21</v>
      </c>
      <c r="M8" s="742">
        <f>SUM(K8:L8)</f>
        <v>28</v>
      </c>
      <c r="N8" s="742">
        <f>SUM(N5:N7)</f>
        <v>14</v>
      </c>
      <c r="O8" s="742">
        <f>SUM(O5:O7)</f>
        <v>31</v>
      </c>
      <c r="P8" s="742">
        <f>SUM(N8:O8)</f>
        <v>45</v>
      </c>
      <c r="Q8" s="742">
        <f>SUM(Q5:Q7)</f>
        <v>15</v>
      </c>
      <c r="R8" s="742">
        <f>SUM(R5:R7)</f>
        <v>39</v>
      </c>
      <c r="S8" s="742">
        <f>SUM(Q8:R8)</f>
        <v>54</v>
      </c>
      <c r="T8" s="742">
        <f>SUM(T5:T7)</f>
        <v>19</v>
      </c>
      <c r="U8" s="742">
        <f>SUM(U5:U7)</f>
        <v>46</v>
      </c>
      <c r="V8" s="742">
        <f>SUM(T8:U8)</f>
        <v>65</v>
      </c>
      <c r="W8" s="742">
        <f>SUM(W5:W7)</f>
        <v>22</v>
      </c>
      <c r="X8" s="742">
        <f>SUM(X5:X7)</f>
        <v>50</v>
      </c>
      <c r="Y8" s="742">
        <f>SUM(W8:X8)</f>
        <v>72</v>
      </c>
      <c r="Z8" s="743">
        <f>SUM(Z5:Z7)</f>
        <v>24</v>
      </c>
      <c r="AA8" s="743">
        <f>SUM(AA5:AA7)</f>
        <v>50</v>
      </c>
      <c r="AB8" s="743">
        <f>SUM(Z8:AA8)</f>
        <v>74</v>
      </c>
      <c r="AC8" s="743">
        <f>SUM(AC5:AC7)</f>
        <v>24</v>
      </c>
      <c r="AD8" s="743">
        <f>SUM(AD5:AD7)</f>
        <v>49</v>
      </c>
      <c r="AE8" s="743">
        <f>SUM(AC8:AD8)</f>
        <v>73</v>
      </c>
      <c r="AF8" s="743">
        <f>SUM(AF5:AF7)</f>
        <v>25</v>
      </c>
      <c r="AG8" s="743">
        <f>SUM(AG5:AG7)</f>
        <v>51</v>
      </c>
      <c r="AH8" s="743">
        <f>SUM(AF8:AG8)</f>
        <v>76</v>
      </c>
    </row>
    <row r="9" spans="1:35" x14ac:dyDescent="0.25">
      <c r="B9" s="1429">
        <f>B8/D8</f>
        <v>0.16666666666666666</v>
      </c>
      <c r="C9" s="1430">
        <f>C8/D8</f>
        <v>0.83333333333333337</v>
      </c>
      <c r="E9" s="1429">
        <f>E8/G8</f>
        <v>0.33333333333333331</v>
      </c>
      <c r="F9" s="1430">
        <f>F8/G8</f>
        <v>0.66666666666666663</v>
      </c>
      <c r="H9" s="1429">
        <f>H8/J8</f>
        <v>0.2857142857142857</v>
      </c>
      <c r="I9" s="1430">
        <f>I8/J8</f>
        <v>0.7142857142857143</v>
      </c>
      <c r="K9" s="1429">
        <f>K8/M8</f>
        <v>0.25</v>
      </c>
      <c r="L9" s="1430">
        <f>L8/M8</f>
        <v>0.75</v>
      </c>
      <c r="N9" s="1429">
        <f>N8/P8</f>
        <v>0.31111111111111112</v>
      </c>
      <c r="O9" s="1430">
        <f>O8/P8</f>
        <v>0.68888888888888888</v>
      </c>
      <c r="Q9" s="1429">
        <f>Q8/S8</f>
        <v>0.27777777777777779</v>
      </c>
      <c r="R9" s="1430">
        <f>R8/S8</f>
        <v>0.72222222222222221</v>
      </c>
      <c r="T9" s="1431">
        <f>T8/V8</f>
        <v>0.29230769230769232</v>
      </c>
      <c r="U9" s="1431">
        <f>U8/V8</f>
        <v>0.70769230769230773</v>
      </c>
      <c r="W9" s="1431">
        <f>W8/Y8</f>
        <v>0.30555555555555558</v>
      </c>
      <c r="X9" s="1431">
        <f>X8/Y8</f>
        <v>0.69444444444444442</v>
      </c>
      <c r="Z9" s="1431">
        <f>Z8/AB8</f>
        <v>0.32432432432432434</v>
      </c>
      <c r="AA9" s="1431">
        <f>AA8/AB8</f>
        <v>0.67567567567567566</v>
      </c>
      <c r="AC9" s="1844">
        <f>AC8/AE8</f>
        <v>0.32876712328767121</v>
      </c>
      <c r="AD9" s="1844">
        <f>AD8/AE8</f>
        <v>0.67123287671232879</v>
      </c>
      <c r="AF9" s="744">
        <f>AF8/AH8</f>
        <v>0.32894736842105265</v>
      </c>
      <c r="AG9" s="744">
        <f>AG8/AH8</f>
        <v>0.67105263157894735</v>
      </c>
    </row>
    <row r="10" spans="1:35" ht="13.9" customHeight="1" x14ac:dyDescent="0.25">
      <c r="A10" s="1042" t="s">
        <v>3154</v>
      </c>
    </row>
    <row r="11" spans="1:35" x14ac:dyDescent="0.25">
      <c r="A11" s="1042" t="s">
        <v>3153</v>
      </c>
    </row>
  </sheetData>
  <sheetProtection algorithmName="SHA-512" hashValue="j/pVUjQC6x/cH7XsVcNXYGjDKo6VdgCkz9xJWPXmX7nF/i/FZfAItni7C8ZQ8avUcfCP/yG5k+4GLzSojURybw==" saltValue="+nB6iqs9vUDGnVwXUqYcfQ==" spinCount="100000" sheet="1" objects="1" scenarios="1"/>
  <mergeCells count="12">
    <mergeCell ref="AF3:AH3"/>
    <mergeCell ref="A3:A4"/>
    <mergeCell ref="N3:P3"/>
    <mergeCell ref="K3:M3"/>
    <mergeCell ref="H3:J3"/>
    <mergeCell ref="B3:D3"/>
    <mergeCell ref="E3:G3"/>
    <mergeCell ref="AC3:AE3"/>
    <mergeCell ref="Z3:AB3"/>
    <mergeCell ref="W3:Y3"/>
    <mergeCell ref="T3:V3"/>
    <mergeCell ref="Q3:S3"/>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70" pageOrder="overThenDown" orientation="landscape" r:id="rId1"/>
  <colBreaks count="1" manualBreakCount="1">
    <brk id="17" min="1" max="142" man="1"/>
  </colBreaks>
  <ignoredErrors>
    <ignoredError sqref="B8:G8 J7 M7 D7 G7 G5 D5 M5 J5 J8 M8 S8 P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CQ38"/>
  <sheetViews>
    <sheetView showGridLines="0" zoomScaleNormal="100" workbookViewId="0">
      <selection activeCell="L37" sqref="L37"/>
    </sheetView>
  </sheetViews>
  <sheetFormatPr baseColWidth="10" defaultColWidth="11.42578125" defaultRowHeight="15" x14ac:dyDescent="0.25"/>
  <cols>
    <col min="1" max="1" width="20.5703125" style="94" customWidth="1"/>
    <col min="2" max="2" width="9.140625" style="94" bestFit="1" customWidth="1"/>
    <col min="3" max="3" width="8.28515625" style="94" customWidth="1"/>
    <col min="4" max="4" width="9.85546875" style="129" bestFit="1" customWidth="1"/>
    <col min="5" max="6" width="8.28515625" style="129" customWidth="1"/>
    <col min="7" max="7" width="8.140625" style="129" bestFit="1" customWidth="1"/>
    <col min="8" max="8" width="5.140625" style="129" bestFit="1" customWidth="1"/>
    <col min="9" max="9" width="9.140625" style="129" bestFit="1" customWidth="1"/>
    <col min="10" max="10" width="8.28515625" style="129" customWidth="1"/>
    <col min="11" max="11" width="9.85546875" style="129" bestFit="1" customWidth="1"/>
    <col min="12" max="12" width="9.140625" style="129" bestFit="1" customWidth="1"/>
    <col min="13" max="13" width="8.28515625" style="129" customWidth="1"/>
    <col min="14" max="14" width="8.140625" style="129" bestFit="1" customWidth="1"/>
    <col min="15" max="15" width="5.140625" style="129" bestFit="1" customWidth="1"/>
    <col min="16" max="16" width="9.140625" style="129" bestFit="1" customWidth="1"/>
    <col min="17" max="17" width="8.28515625" style="129" customWidth="1"/>
    <col min="18" max="18" width="9.85546875" style="129" bestFit="1" customWidth="1"/>
    <col min="19" max="19" width="9.140625" style="129" bestFit="1" customWidth="1"/>
    <col min="20" max="20" width="8.28515625" style="129" customWidth="1"/>
    <col min="21" max="21" width="8.140625" style="129" bestFit="1" customWidth="1"/>
    <col min="22" max="22" width="5.140625" style="129" bestFit="1" customWidth="1"/>
    <col min="23" max="23" width="8.5703125" style="129" customWidth="1"/>
    <col min="24" max="24" width="9" style="129" customWidth="1"/>
    <col min="25" max="25" width="10.7109375" style="129" customWidth="1"/>
    <col min="26" max="26" width="8.28515625" style="129" customWidth="1"/>
    <col min="27" max="27" width="9" style="129" customWidth="1"/>
    <col min="28" max="28" width="8.140625" style="129" bestFit="1" customWidth="1"/>
    <col min="29" max="29" width="4.5703125" style="129" customWidth="1"/>
    <col min="30" max="30" width="8.28515625" style="129" customWidth="1"/>
    <col min="31" max="31" width="9" style="129" customWidth="1"/>
    <col min="32" max="32" width="9.85546875" style="129" bestFit="1" customWidth="1"/>
    <col min="33" max="33" width="8.28515625" style="129" customWidth="1"/>
    <col min="34" max="34" width="9" style="129" customWidth="1"/>
    <col min="35" max="35" width="8.140625" style="129" bestFit="1" customWidth="1"/>
    <col min="36" max="36" width="4.5703125" style="129" customWidth="1"/>
    <col min="37" max="37" width="8.28515625" style="129" customWidth="1"/>
    <col min="38" max="38" width="9" style="129" customWidth="1"/>
    <col min="39" max="39" width="10.5703125" style="129" customWidth="1"/>
    <col min="40" max="40" width="8.28515625" style="129" customWidth="1"/>
    <col min="41" max="41" width="9" style="129" customWidth="1"/>
    <col min="42" max="42" width="8.140625" style="129" bestFit="1" customWidth="1"/>
    <col min="43" max="43" width="4.5703125" style="129" customWidth="1"/>
    <col min="44" max="44" width="8.28515625" style="129" customWidth="1"/>
    <col min="45" max="45" width="9" style="129" customWidth="1"/>
    <col min="46" max="46" width="9.85546875" style="129" bestFit="1" customWidth="1"/>
    <col min="47" max="47" width="8.28515625" style="129" customWidth="1"/>
    <col min="48" max="48" width="9" style="129" customWidth="1"/>
    <col min="49" max="49" width="8.140625" style="129" bestFit="1" customWidth="1"/>
    <col min="50" max="50" width="4.5703125" style="129" customWidth="1"/>
    <col min="51" max="51" width="8.28515625" style="129" customWidth="1"/>
    <col min="52" max="52" width="9" style="129" customWidth="1"/>
    <col min="53" max="53" width="9.85546875" style="129" bestFit="1" customWidth="1"/>
    <col min="54" max="54" width="8.28515625" style="129" customWidth="1"/>
    <col min="55" max="55" width="9" style="129" customWidth="1"/>
    <col min="56" max="56" width="8.140625" style="129" bestFit="1" customWidth="1"/>
    <col min="57" max="57" width="5.28515625" style="129" customWidth="1"/>
    <col min="58" max="58" width="8" style="129" bestFit="1" customWidth="1"/>
    <col min="59" max="59" width="8.28515625" style="129" bestFit="1" customWidth="1"/>
    <col min="60" max="60" width="9.85546875" style="129" bestFit="1" customWidth="1"/>
    <col min="61" max="61" width="8.42578125" style="129" bestFit="1" customWidth="1"/>
    <col min="62" max="62" width="8.28515625" style="129" bestFit="1" customWidth="1"/>
    <col min="63" max="63" width="8.140625" style="129" bestFit="1" customWidth="1"/>
    <col min="64" max="64" width="8" style="129" bestFit="1" customWidth="1"/>
    <col min="65" max="66" width="8" style="129" customWidth="1"/>
    <col min="67" max="67" width="9.85546875" style="129" bestFit="1" customWidth="1"/>
    <col min="68" max="68" width="8" style="129" customWidth="1"/>
    <col min="69" max="69" width="8.42578125" style="129" customWidth="1"/>
    <col min="70" max="71" width="8" style="129" customWidth="1"/>
    <col min="72" max="72" width="5.28515625" style="94" customWidth="1"/>
    <col min="73" max="73" width="21.5703125" style="108" customWidth="1"/>
    <col min="74" max="74" width="12.140625" style="129" bestFit="1" customWidth="1"/>
    <col min="75" max="81" width="12.5703125" style="129" bestFit="1" customWidth="1"/>
    <col min="82" max="82" width="13" style="129" bestFit="1" customWidth="1"/>
    <col min="83" max="83" width="13" style="129" customWidth="1"/>
    <col min="84" max="84" width="6.28515625" style="129" customWidth="1"/>
    <col min="85" max="85" width="20.140625" style="94" customWidth="1"/>
    <col min="86" max="86" width="12.140625" style="129" bestFit="1" customWidth="1"/>
    <col min="87" max="89" width="12.5703125" style="129" bestFit="1" customWidth="1"/>
    <col min="90" max="90" width="12.5703125" style="94" bestFit="1" customWidth="1"/>
    <col min="91" max="16384" width="11.42578125" style="94"/>
  </cols>
  <sheetData>
    <row r="1" spans="1:95" x14ac:dyDescent="0.25">
      <c r="A1" s="251" t="s">
        <v>40</v>
      </c>
      <c r="B1" s="166"/>
      <c r="C1" s="166"/>
      <c r="D1" s="451"/>
      <c r="E1" s="451"/>
      <c r="F1" s="451"/>
      <c r="G1" s="453"/>
      <c r="H1" s="453"/>
      <c r="I1" s="453"/>
      <c r="J1" s="453"/>
      <c r="K1" s="453"/>
      <c r="L1" s="453"/>
      <c r="M1" s="453"/>
    </row>
    <row r="2" spans="1:95" ht="18.75" x14ac:dyDescent="0.3">
      <c r="A2" s="382" t="s">
        <v>890</v>
      </c>
      <c r="B2" s="382"/>
      <c r="C2" s="382"/>
      <c r="BU2" s="95"/>
      <c r="CG2" s="96"/>
      <c r="CH2" s="97"/>
      <c r="CI2" s="97"/>
      <c r="CJ2" s="97"/>
      <c r="CK2" s="97"/>
    </row>
    <row r="3" spans="1:95" ht="15" customHeight="1" x14ac:dyDescent="0.25">
      <c r="BU3" s="98"/>
      <c r="BV3" s="128"/>
      <c r="BW3" s="128"/>
      <c r="BX3" s="128"/>
      <c r="BY3" s="130"/>
      <c r="BZ3" s="130"/>
      <c r="CA3" s="130"/>
      <c r="CB3" s="130"/>
      <c r="CC3" s="130"/>
      <c r="CD3" s="130"/>
      <c r="CE3" s="130"/>
      <c r="CF3" s="100"/>
      <c r="CG3" s="100"/>
      <c r="CH3" s="99"/>
      <c r="CI3" s="99"/>
      <c r="CJ3" s="99"/>
      <c r="CK3" s="100"/>
    </row>
    <row r="4" spans="1:95" ht="15.75" customHeight="1" x14ac:dyDescent="0.25">
      <c r="A4" s="101"/>
      <c r="B4" s="2614" t="s">
        <v>671</v>
      </c>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614"/>
      <c r="AN4" s="2614"/>
      <c r="AO4" s="2614"/>
      <c r="AP4" s="2614"/>
      <c r="AQ4" s="2614"/>
      <c r="AR4" s="2614"/>
      <c r="AS4" s="2614"/>
      <c r="AT4" s="2614"/>
      <c r="AU4" s="2614"/>
      <c r="AV4" s="2614"/>
      <c r="AW4" s="2614"/>
      <c r="AX4" s="2614"/>
      <c r="AY4" s="2614"/>
      <c r="AZ4" s="2614"/>
      <c r="BA4" s="2614"/>
      <c r="BB4" s="2614"/>
      <c r="BC4" s="2614"/>
      <c r="BD4" s="2614"/>
      <c r="BE4" s="2614"/>
      <c r="BF4" s="2614"/>
      <c r="BG4" s="2614"/>
      <c r="BH4" s="2614"/>
      <c r="BI4" s="2614"/>
      <c r="BJ4" s="2614"/>
      <c r="BK4" s="2614"/>
      <c r="BL4" s="2614"/>
      <c r="BM4" s="2614"/>
      <c r="BN4" s="2614"/>
      <c r="BO4" s="2614"/>
      <c r="BP4" s="2614"/>
      <c r="BQ4" s="2614"/>
      <c r="BR4" s="2614"/>
      <c r="BS4" s="2614"/>
      <c r="BU4" s="98"/>
      <c r="BV4" s="2601" t="s">
        <v>672</v>
      </c>
      <c r="BW4" s="2602"/>
      <c r="BX4" s="2602"/>
      <c r="BY4" s="2602"/>
      <c r="BZ4" s="2602"/>
      <c r="CA4" s="2602"/>
      <c r="CB4" s="2602"/>
      <c r="CC4" s="2602"/>
      <c r="CD4" s="2602"/>
      <c r="CE4" s="2603"/>
      <c r="CF4" s="100"/>
      <c r="CG4" s="98"/>
      <c r="CH4" s="2601" t="s">
        <v>673</v>
      </c>
      <c r="CI4" s="2602"/>
      <c r="CJ4" s="2602"/>
      <c r="CK4" s="2602"/>
      <c r="CL4" s="2602"/>
      <c r="CM4" s="2602"/>
      <c r="CN4" s="2602"/>
      <c r="CO4" s="2602"/>
      <c r="CP4" s="2602"/>
      <c r="CQ4" s="2603"/>
    </row>
    <row r="5" spans="1:95" ht="15" customHeight="1" x14ac:dyDescent="0.25">
      <c r="A5" s="101"/>
      <c r="B5" s="2598" t="s">
        <v>674</v>
      </c>
      <c r="C5" s="2598"/>
      <c r="D5" s="2598"/>
      <c r="E5" s="2598"/>
      <c r="F5" s="2598"/>
      <c r="G5" s="2598"/>
      <c r="H5" s="2598"/>
      <c r="I5" s="2604" t="s">
        <v>675</v>
      </c>
      <c r="J5" s="2605"/>
      <c r="K5" s="2605"/>
      <c r="L5" s="2605"/>
      <c r="M5" s="2605"/>
      <c r="N5" s="2605"/>
      <c r="O5" s="2606"/>
      <c r="P5" s="2604" t="s">
        <v>676</v>
      </c>
      <c r="Q5" s="2605"/>
      <c r="R5" s="2605"/>
      <c r="S5" s="2605"/>
      <c r="T5" s="2605"/>
      <c r="U5" s="2605"/>
      <c r="V5" s="2606"/>
      <c r="W5" s="2604" t="s">
        <v>235</v>
      </c>
      <c r="X5" s="2605"/>
      <c r="Y5" s="2605"/>
      <c r="Z5" s="2605"/>
      <c r="AA5" s="2605"/>
      <c r="AB5" s="2605"/>
      <c r="AC5" s="2606"/>
      <c r="AD5" s="2604" t="s">
        <v>236</v>
      </c>
      <c r="AE5" s="2605"/>
      <c r="AF5" s="2605"/>
      <c r="AG5" s="2605"/>
      <c r="AH5" s="2605"/>
      <c r="AI5" s="2605"/>
      <c r="AJ5" s="2606"/>
      <c r="AK5" s="2604" t="s">
        <v>1508</v>
      </c>
      <c r="AL5" s="2605"/>
      <c r="AM5" s="2605"/>
      <c r="AN5" s="2605"/>
      <c r="AO5" s="2605"/>
      <c r="AP5" s="2605"/>
      <c r="AQ5" s="2606"/>
      <c r="AR5" s="2604" t="s">
        <v>1490</v>
      </c>
      <c r="AS5" s="2605"/>
      <c r="AT5" s="2605"/>
      <c r="AU5" s="2605"/>
      <c r="AV5" s="2605"/>
      <c r="AW5" s="2605"/>
      <c r="AX5" s="2606"/>
      <c r="AY5" s="2604" t="s">
        <v>2158</v>
      </c>
      <c r="AZ5" s="2605"/>
      <c r="BA5" s="2605"/>
      <c r="BB5" s="2605"/>
      <c r="BC5" s="2605"/>
      <c r="BD5" s="2605"/>
      <c r="BE5" s="2606"/>
      <c r="BF5" s="2604" t="s">
        <v>2852</v>
      </c>
      <c r="BG5" s="2605"/>
      <c r="BH5" s="2605"/>
      <c r="BI5" s="2605"/>
      <c r="BJ5" s="2605"/>
      <c r="BK5" s="2605"/>
      <c r="BL5" s="2606"/>
      <c r="BM5" s="2604" t="s">
        <v>3713</v>
      </c>
      <c r="BN5" s="2605"/>
      <c r="BO5" s="2605"/>
      <c r="BP5" s="2605"/>
      <c r="BQ5" s="2605"/>
      <c r="BR5" s="2605"/>
      <c r="BS5" s="2606"/>
      <c r="BU5" s="98"/>
      <c r="BV5" s="1285" t="s">
        <v>674</v>
      </c>
      <c r="BW5" s="1285" t="s">
        <v>675</v>
      </c>
      <c r="BX5" s="1285" t="s">
        <v>676</v>
      </c>
      <c r="BY5" s="1285" t="s">
        <v>235</v>
      </c>
      <c r="BZ5" s="1285" t="s">
        <v>236</v>
      </c>
      <c r="CA5" s="1285" t="s">
        <v>1508</v>
      </c>
      <c r="CB5" s="1285" t="s">
        <v>1490</v>
      </c>
      <c r="CC5" s="1285" t="s">
        <v>2158</v>
      </c>
      <c r="CD5" s="1286" t="s">
        <v>2852</v>
      </c>
      <c r="CE5" s="1286" t="s">
        <v>3713</v>
      </c>
      <c r="CF5" s="100"/>
      <c r="CG5" s="98"/>
      <c r="CH5" s="710" t="s">
        <v>674</v>
      </c>
      <c r="CI5" s="710" t="s">
        <v>675</v>
      </c>
      <c r="CJ5" s="710" t="s">
        <v>676</v>
      </c>
      <c r="CK5" s="710" t="s">
        <v>235</v>
      </c>
      <c r="CL5" s="710" t="s">
        <v>236</v>
      </c>
      <c r="CM5" s="712" t="str">
        <f>AK5</f>
        <v>2016-2017</v>
      </c>
      <c r="CN5" s="712" t="s">
        <v>1490</v>
      </c>
      <c r="CO5" s="713" t="s">
        <v>2158</v>
      </c>
      <c r="CP5" s="713" t="s">
        <v>2852</v>
      </c>
      <c r="CQ5" s="1850" t="s">
        <v>3713</v>
      </c>
    </row>
    <row r="6" spans="1:95" ht="15" customHeight="1" x14ac:dyDescent="0.25">
      <c r="A6" s="101"/>
      <c r="B6" s="2613" t="s">
        <v>677</v>
      </c>
      <c r="C6" s="2613"/>
      <c r="D6" s="2613"/>
      <c r="E6" s="2613" t="s">
        <v>678</v>
      </c>
      <c r="F6" s="2613"/>
      <c r="G6" s="2613"/>
      <c r="H6" s="2613"/>
      <c r="I6" s="2610" t="s">
        <v>677</v>
      </c>
      <c r="J6" s="2611"/>
      <c r="K6" s="2612"/>
      <c r="L6" s="2610" t="s">
        <v>678</v>
      </c>
      <c r="M6" s="2611"/>
      <c r="N6" s="2611"/>
      <c r="O6" s="2612"/>
      <c r="P6" s="2610" t="s">
        <v>677</v>
      </c>
      <c r="Q6" s="2611"/>
      <c r="R6" s="2612"/>
      <c r="S6" s="2610" t="s">
        <v>678</v>
      </c>
      <c r="T6" s="2611"/>
      <c r="U6" s="2611"/>
      <c r="V6" s="2612"/>
      <c r="W6" s="2610" t="s">
        <v>677</v>
      </c>
      <c r="X6" s="2611"/>
      <c r="Y6" s="2612"/>
      <c r="Z6" s="2610" t="s">
        <v>678</v>
      </c>
      <c r="AA6" s="2611"/>
      <c r="AB6" s="2611"/>
      <c r="AC6" s="2612"/>
      <c r="AD6" s="2610" t="s">
        <v>677</v>
      </c>
      <c r="AE6" s="2611"/>
      <c r="AF6" s="2612"/>
      <c r="AG6" s="2610" t="s">
        <v>678</v>
      </c>
      <c r="AH6" s="2611"/>
      <c r="AI6" s="2611"/>
      <c r="AJ6" s="2612"/>
      <c r="AK6" s="2610" t="s">
        <v>677</v>
      </c>
      <c r="AL6" s="2611"/>
      <c r="AM6" s="2612"/>
      <c r="AN6" s="2610" t="s">
        <v>678</v>
      </c>
      <c r="AO6" s="2611"/>
      <c r="AP6" s="2611"/>
      <c r="AQ6" s="2612"/>
      <c r="AR6" s="2607" t="s">
        <v>677</v>
      </c>
      <c r="AS6" s="2608"/>
      <c r="AT6" s="2609"/>
      <c r="AU6" s="2607" t="s">
        <v>678</v>
      </c>
      <c r="AV6" s="2608"/>
      <c r="AW6" s="2608"/>
      <c r="AX6" s="2609"/>
      <c r="AY6" s="2607" t="s">
        <v>677</v>
      </c>
      <c r="AZ6" s="2608"/>
      <c r="BA6" s="2609"/>
      <c r="BB6" s="2607" t="s">
        <v>678</v>
      </c>
      <c r="BC6" s="2608"/>
      <c r="BD6" s="2608"/>
      <c r="BE6" s="2609"/>
      <c r="BF6" s="2607" t="s">
        <v>677</v>
      </c>
      <c r="BG6" s="2608"/>
      <c r="BH6" s="2609"/>
      <c r="BI6" s="2607" t="s">
        <v>678</v>
      </c>
      <c r="BJ6" s="2608"/>
      <c r="BK6" s="2608"/>
      <c r="BL6" s="2609"/>
      <c r="BM6" s="2623" t="s">
        <v>677</v>
      </c>
      <c r="BN6" s="2624"/>
      <c r="BO6" s="2625"/>
      <c r="BP6" s="2623" t="s">
        <v>678</v>
      </c>
      <c r="BQ6" s="2624"/>
      <c r="BR6" s="2624"/>
      <c r="BS6" s="2625"/>
      <c r="BU6" s="500" t="s">
        <v>679</v>
      </c>
      <c r="BV6" s="467">
        <v>0.47555251952350602</v>
      </c>
      <c r="BW6" s="467">
        <v>0.48745111619479364</v>
      </c>
      <c r="BX6" s="474">
        <v>0.52518378058142257</v>
      </c>
      <c r="BY6" s="498">
        <f>AC8</f>
        <v>0.48664253932506901</v>
      </c>
      <c r="BZ6" s="499">
        <f>AJ8</f>
        <v>0.48320030259240221</v>
      </c>
      <c r="CA6" s="501">
        <f>AQ8</f>
        <v>0.48221194141518414</v>
      </c>
      <c r="CB6" s="711">
        <f>AX8</f>
        <v>0.46905701790010812</v>
      </c>
      <c r="CC6" s="1295">
        <f>BE8</f>
        <v>0.47034554896116221</v>
      </c>
      <c r="CD6" s="1849">
        <f>BL8</f>
        <v>0.45404513928854484</v>
      </c>
      <c r="CE6" s="1287">
        <f>BS8</f>
        <v>0.3861423578424355</v>
      </c>
      <c r="CF6" s="100"/>
      <c r="CG6" s="500" t="s">
        <v>679</v>
      </c>
      <c r="CH6" s="467">
        <f>D8/D24</f>
        <v>0.74452065233958242</v>
      </c>
      <c r="CI6" s="467">
        <f>K8/K24</f>
        <v>0.75206246125101828</v>
      </c>
      <c r="CJ6" s="474">
        <f>R8/R24</f>
        <v>0.72533626149731478</v>
      </c>
      <c r="CK6" s="498">
        <f>Y8/Y24</f>
        <v>0.73984466482018529</v>
      </c>
      <c r="CL6" s="499">
        <f>AF8/AF24</f>
        <v>0.73959811264724318</v>
      </c>
      <c r="CM6" s="501">
        <f>AM8/AM24</f>
        <v>0.73759612838959754</v>
      </c>
      <c r="CN6" s="711">
        <f>AT8/AT24</f>
        <v>0.73115428673990279</v>
      </c>
      <c r="CO6" s="1295">
        <f>BA8/BA24</f>
        <v>0.72559337494399101</v>
      </c>
      <c r="CP6" s="1851">
        <f>BH32</f>
        <v>0.72990067353806709</v>
      </c>
      <c r="CQ6" s="1287">
        <f>BO32</f>
        <v>0.79226476992107009</v>
      </c>
    </row>
    <row r="7" spans="1:95" x14ac:dyDescent="0.25">
      <c r="A7" s="101"/>
      <c r="B7" s="484" t="s">
        <v>46</v>
      </c>
      <c r="C7" s="484" t="s">
        <v>47</v>
      </c>
      <c r="D7" s="481" t="s">
        <v>8</v>
      </c>
      <c r="E7" s="484" t="s">
        <v>46</v>
      </c>
      <c r="F7" s="484" t="s">
        <v>47</v>
      </c>
      <c r="G7" s="481" t="s">
        <v>8</v>
      </c>
      <c r="H7" s="481" t="s">
        <v>1722</v>
      </c>
      <c r="I7" s="484" t="s">
        <v>46</v>
      </c>
      <c r="J7" s="484" t="s">
        <v>47</v>
      </c>
      <c r="K7" s="481" t="s">
        <v>8</v>
      </c>
      <c r="L7" s="484" t="s">
        <v>46</v>
      </c>
      <c r="M7" s="484" t="s">
        <v>47</v>
      </c>
      <c r="N7" s="481" t="s">
        <v>8</v>
      </c>
      <c r="O7" s="481" t="s">
        <v>1722</v>
      </c>
      <c r="P7" s="484" t="s">
        <v>46</v>
      </c>
      <c r="Q7" s="484" t="s">
        <v>47</v>
      </c>
      <c r="R7" s="481" t="s">
        <v>8</v>
      </c>
      <c r="S7" s="484" t="s">
        <v>46</v>
      </c>
      <c r="T7" s="484" t="s">
        <v>47</v>
      </c>
      <c r="U7" s="481" t="s">
        <v>8</v>
      </c>
      <c r="V7" s="481" t="s">
        <v>1722</v>
      </c>
      <c r="W7" s="484" t="s">
        <v>46</v>
      </c>
      <c r="X7" s="484" t="s">
        <v>47</v>
      </c>
      <c r="Y7" s="481" t="s">
        <v>8</v>
      </c>
      <c r="Z7" s="484" t="s">
        <v>46</v>
      </c>
      <c r="AA7" s="484" t="s">
        <v>47</v>
      </c>
      <c r="AB7" s="481" t="s">
        <v>8</v>
      </c>
      <c r="AC7" s="481" t="s">
        <v>1722</v>
      </c>
      <c r="AD7" s="484" t="s">
        <v>46</v>
      </c>
      <c r="AE7" s="484" t="s">
        <v>47</v>
      </c>
      <c r="AF7" s="481" t="s">
        <v>8</v>
      </c>
      <c r="AG7" s="484" t="s">
        <v>46</v>
      </c>
      <c r="AH7" s="484" t="s">
        <v>47</v>
      </c>
      <c r="AI7" s="481" t="s">
        <v>8</v>
      </c>
      <c r="AJ7" s="481" t="s">
        <v>1722</v>
      </c>
      <c r="AK7" s="484" t="s">
        <v>46</v>
      </c>
      <c r="AL7" s="484" t="s">
        <v>47</v>
      </c>
      <c r="AM7" s="481" t="s">
        <v>8</v>
      </c>
      <c r="AN7" s="484" t="s">
        <v>46</v>
      </c>
      <c r="AO7" s="484" t="s">
        <v>47</v>
      </c>
      <c r="AP7" s="481" t="s">
        <v>8</v>
      </c>
      <c r="AQ7" s="481" t="s">
        <v>1722</v>
      </c>
      <c r="AR7" s="800" t="s">
        <v>46</v>
      </c>
      <c r="AS7" s="800" t="s">
        <v>47</v>
      </c>
      <c r="AT7" s="508" t="s">
        <v>8</v>
      </c>
      <c r="AU7" s="800" t="s">
        <v>46</v>
      </c>
      <c r="AV7" s="800" t="s">
        <v>47</v>
      </c>
      <c r="AW7" s="508" t="s">
        <v>8</v>
      </c>
      <c r="AX7" s="508" t="s">
        <v>1722</v>
      </c>
      <c r="AY7" s="800" t="s">
        <v>46</v>
      </c>
      <c r="AZ7" s="800" t="s">
        <v>47</v>
      </c>
      <c r="BA7" s="923" t="s">
        <v>8</v>
      </c>
      <c r="BB7" s="800" t="s">
        <v>46</v>
      </c>
      <c r="BC7" s="800" t="s">
        <v>47</v>
      </c>
      <c r="BD7" s="923" t="s">
        <v>8</v>
      </c>
      <c r="BE7" s="923" t="s">
        <v>1722</v>
      </c>
      <c r="BF7" s="2581" t="s">
        <v>46</v>
      </c>
      <c r="BG7" s="2581" t="s">
        <v>47</v>
      </c>
      <c r="BH7" s="2576" t="s">
        <v>8</v>
      </c>
      <c r="BI7" s="2581" t="s">
        <v>46</v>
      </c>
      <c r="BJ7" s="2581" t="s">
        <v>47</v>
      </c>
      <c r="BK7" s="2576" t="s">
        <v>8</v>
      </c>
      <c r="BL7" s="2582" t="s">
        <v>1722</v>
      </c>
      <c r="BM7" s="502" t="s">
        <v>46</v>
      </c>
      <c r="BN7" s="502"/>
      <c r="BO7" s="1848" t="s">
        <v>8</v>
      </c>
      <c r="BP7" s="502" t="s">
        <v>46</v>
      </c>
      <c r="BQ7" s="502" t="s">
        <v>47</v>
      </c>
      <c r="BR7" s="1848" t="s">
        <v>8</v>
      </c>
      <c r="BS7" s="1848" t="s">
        <v>1722</v>
      </c>
      <c r="BU7" s="500" t="s">
        <v>680</v>
      </c>
      <c r="BV7" s="467">
        <v>0.47908068566437384</v>
      </c>
      <c r="BW7" s="467">
        <v>0.43254038926345251</v>
      </c>
      <c r="BX7" s="474">
        <v>0.45605316832025444</v>
      </c>
      <c r="BY7" s="498">
        <f>AC9</f>
        <v>0.45725295367168162</v>
      </c>
      <c r="BZ7" s="499">
        <f>AJ9</f>
        <v>0.45059826257990493</v>
      </c>
      <c r="CA7" s="501">
        <f>AQ9</f>
        <v>0.44707567174098806</v>
      </c>
      <c r="CB7" s="711">
        <f>AX9</f>
        <v>0.42442711778740738</v>
      </c>
      <c r="CC7" s="1295">
        <f t="shared" ref="CC7:CC8" si="0">BE9</f>
        <v>0.44584640618769233</v>
      </c>
      <c r="CD7" s="1849">
        <f t="shared" ref="CD7:CD8" si="1">BL9</f>
        <v>0.42616529573051315</v>
      </c>
      <c r="CE7" s="1287">
        <f t="shared" ref="CE7:CE8" si="2">BS9</f>
        <v>0.32408263953129818</v>
      </c>
      <c r="CF7" s="100"/>
      <c r="CG7" s="500" t="s">
        <v>680</v>
      </c>
      <c r="CH7" s="467">
        <f>D9/D25</f>
        <v>0.69126093420983115</v>
      </c>
      <c r="CI7" s="467">
        <f>K9/K25</f>
        <v>0.71730142904619476</v>
      </c>
      <c r="CJ7" s="474">
        <f>R9/R25</f>
        <v>0.70888062523635442</v>
      </c>
      <c r="CK7" s="498">
        <f>Y9/Y25</f>
        <v>0.68757695000362118</v>
      </c>
      <c r="CL7" s="499">
        <f>AF9/AF25</f>
        <v>0.69073658945270933</v>
      </c>
      <c r="CM7" s="501">
        <f>AM9/AM25</f>
        <v>0.68447703480657895</v>
      </c>
      <c r="CN7" s="711">
        <f>AT9/AT25</f>
        <v>0.66146660439047178</v>
      </c>
      <c r="CO7" s="1295">
        <f>BA9/BA25</f>
        <v>0.67081375453614023</v>
      </c>
      <c r="CP7" s="1851">
        <f t="shared" ref="CP7:CP8" si="3">BH33</f>
        <v>0.64755537067662305</v>
      </c>
      <c r="CQ7" s="1287">
        <f t="shared" ref="CQ7:CQ8" si="4">BO33</f>
        <v>0.75177846141958171</v>
      </c>
    </row>
    <row r="8" spans="1:95" x14ac:dyDescent="0.25">
      <c r="A8" s="465" t="s">
        <v>679</v>
      </c>
      <c r="B8" s="468">
        <f>B24-B16</f>
        <v>462573</v>
      </c>
      <c r="C8" s="468">
        <f t="shared" ref="C8" si="5">C24-C16</f>
        <v>465539</v>
      </c>
      <c r="D8" s="468">
        <f>D24-D16</f>
        <v>928112</v>
      </c>
      <c r="E8" s="466">
        <f>E24-E16</f>
        <v>203659</v>
      </c>
      <c r="F8" s="466">
        <f t="shared" ref="F8:G8" si="6">F24-F16</f>
        <v>237707</v>
      </c>
      <c r="G8" s="466">
        <f t="shared" si="6"/>
        <v>441366</v>
      </c>
      <c r="H8" s="467">
        <f>G8/D8</f>
        <v>0.4755525195235058</v>
      </c>
      <c r="I8" s="487">
        <f>I24-I16</f>
        <v>483718</v>
      </c>
      <c r="J8" s="487">
        <f t="shared" ref="J8:N8" si="7">J24-J16</f>
        <v>497628</v>
      </c>
      <c r="K8" s="487">
        <f t="shared" si="7"/>
        <v>981346</v>
      </c>
      <c r="L8" s="487">
        <f t="shared" si="7"/>
        <v>211929</v>
      </c>
      <c r="M8" s="487">
        <f t="shared" si="7"/>
        <v>248220</v>
      </c>
      <c r="N8" s="487">
        <f t="shared" si="7"/>
        <v>460149</v>
      </c>
      <c r="O8" s="467">
        <f>N8/K8</f>
        <v>0.4688957819158584</v>
      </c>
      <c r="P8" s="487">
        <f>P24-P16</f>
        <v>451072</v>
      </c>
      <c r="Q8" s="487">
        <f t="shared" ref="Q8:U8" si="8">Q24-Q16</f>
        <v>463144</v>
      </c>
      <c r="R8" s="487">
        <f t="shared" si="8"/>
        <v>914216</v>
      </c>
      <c r="S8" s="487">
        <f t="shared" si="8"/>
        <v>213399</v>
      </c>
      <c r="T8" s="487">
        <f t="shared" si="8"/>
        <v>246509</v>
      </c>
      <c r="U8" s="487">
        <f t="shared" si="8"/>
        <v>459908</v>
      </c>
      <c r="V8" s="474">
        <f>U8/R8</f>
        <v>0.50306273353343189</v>
      </c>
      <c r="W8" s="489">
        <f>W24-W16</f>
        <v>491511</v>
      </c>
      <c r="X8" s="489">
        <f t="shared" ref="X8:AB8" si="9">X24-X16</f>
        <v>496027</v>
      </c>
      <c r="Y8" s="489">
        <f t="shared" si="9"/>
        <v>987538</v>
      </c>
      <c r="Z8" s="489">
        <f t="shared" si="9"/>
        <v>224413</v>
      </c>
      <c r="AA8" s="489">
        <f t="shared" si="9"/>
        <v>256165</v>
      </c>
      <c r="AB8" s="489">
        <f t="shared" si="9"/>
        <v>480578</v>
      </c>
      <c r="AC8" s="475">
        <f>AB8/Y8</f>
        <v>0.48664253932506901</v>
      </c>
      <c r="AD8" s="491">
        <f>AD24-AD16</f>
        <v>514410</v>
      </c>
      <c r="AE8" s="491">
        <f t="shared" ref="AE8:AI8" si="10">AE24-AE16</f>
        <v>516680</v>
      </c>
      <c r="AF8" s="491">
        <f t="shared" si="10"/>
        <v>1031090</v>
      </c>
      <c r="AG8" s="491">
        <f t="shared" si="10"/>
        <v>234133</v>
      </c>
      <c r="AH8" s="491">
        <f t="shared" si="10"/>
        <v>264090</v>
      </c>
      <c r="AI8" s="491">
        <f t="shared" si="10"/>
        <v>498223</v>
      </c>
      <c r="AJ8" s="476">
        <f>AI8/AF8</f>
        <v>0.48320030259240221</v>
      </c>
      <c r="AK8" s="496">
        <f>AK24-AK16</f>
        <v>531264</v>
      </c>
      <c r="AL8" s="496">
        <f t="shared" ref="AL8:AP8" si="11">AL24-AL16</f>
        <v>524641</v>
      </c>
      <c r="AM8" s="496">
        <f t="shared" si="11"/>
        <v>1055905</v>
      </c>
      <c r="AN8" s="496">
        <f t="shared" si="11"/>
        <v>241622</v>
      </c>
      <c r="AO8" s="496">
        <f t="shared" si="11"/>
        <v>267548</v>
      </c>
      <c r="AP8" s="496">
        <f t="shared" si="11"/>
        <v>509170</v>
      </c>
      <c r="AQ8" s="493">
        <f>AP8/AM8</f>
        <v>0.48221194141518414</v>
      </c>
      <c r="AR8" s="496">
        <f>AR24-AR16</f>
        <v>556430</v>
      </c>
      <c r="AS8" s="496">
        <f t="shared" ref="AS8:AW8" si="12">AS24-AS16</f>
        <v>551608</v>
      </c>
      <c r="AT8" s="496">
        <f t="shared" si="12"/>
        <v>1108038</v>
      </c>
      <c r="AU8" s="496">
        <f t="shared" si="12"/>
        <v>248532</v>
      </c>
      <c r="AV8" s="496">
        <f t="shared" si="12"/>
        <v>271201</v>
      </c>
      <c r="AW8" s="496">
        <f t="shared" si="12"/>
        <v>519733</v>
      </c>
      <c r="AX8" s="493">
        <f>AW8/AT8</f>
        <v>0.46905701790010812</v>
      </c>
      <c r="AY8" s="496">
        <f>AY24-AY16</f>
        <v>572883</v>
      </c>
      <c r="AZ8" s="496">
        <f t="shared" ref="AZ8:BD8" si="13">AZ24-AZ16</f>
        <v>559055</v>
      </c>
      <c r="BA8" s="496">
        <f t="shared" si="13"/>
        <v>1131938</v>
      </c>
      <c r="BB8" s="496">
        <f t="shared" si="13"/>
        <v>256983</v>
      </c>
      <c r="BC8" s="496">
        <f t="shared" si="13"/>
        <v>275419</v>
      </c>
      <c r="BD8" s="496">
        <f t="shared" si="13"/>
        <v>532402</v>
      </c>
      <c r="BE8" s="493">
        <f>BD8/BA8</f>
        <v>0.47034554896116221</v>
      </c>
      <c r="BF8" s="2583">
        <f>BF24-BF16</f>
        <v>614250</v>
      </c>
      <c r="BG8" s="2583">
        <f>BG24-BG16</f>
        <v>602074</v>
      </c>
      <c r="BH8" s="2583">
        <f t="shared" ref="BH8:BK8" si="14">BH24-BH16</f>
        <v>1216324</v>
      </c>
      <c r="BI8" s="2583">
        <f t="shared" si="14"/>
        <v>267732</v>
      </c>
      <c r="BJ8" s="2583">
        <f t="shared" si="14"/>
        <v>284534</v>
      </c>
      <c r="BK8" s="2583">
        <f t="shared" si="14"/>
        <v>552266</v>
      </c>
      <c r="BL8" s="2584">
        <f>BK8/BH8</f>
        <v>0.45404513928854484</v>
      </c>
      <c r="BM8" s="503">
        <f>BM24-BM16</f>
        <v>723254</v>
      </c>
      <c r="BN8" s="503">
        <f>BN24-BN16</f>
        <v>659824</v>
      </c>
      <c r="BO8" s="503">
        <f t="shared" ref="BO8:BR8" si="15">BO24-BO16</f>
        <v>1383078</v>
      </c>
      <c r="BP8" s="503">
        <f t="shared" si="15"/>
        <v>265557</v>
      </c>
      <c r="BQ8" s="503">
        <f t="shared" si="15"/>
        <v>268508</v>
      </c>
      <c r="BR8" s="503">
        <f t="shared" si="15"/>
        <v>534065</v>
      </c>
      <c r="BS8" s="494">
        <f>BR8/BO8</f>
        <v>0.3861423578424355</v>
      </c>
      <c r="BU8" s="500" t="s">
        <v>681</v>
      </c>
      <c r="BV8" s="467">
        <v>0.24430785566968205</v>
      </c>
      <c r="BW8" s="467">
        <v>0.26652526031623602</v>
      </c>
      <c r="BX8" s="474">
        <v>0.25609706856173786</v>
      </c>
      <c r="BY8" s="498">
        <f>AC10</f>
        <v>0.26491925567669483</v>
      </c>
      <c r="BZ8" s="499">
        <f>AJ10</f>
        <v>0.26710193518028352</v>
      </c>
      <c r="CA8" s="501">
        <f>AQ10</f>
        <v>0.23670154785262698</v>
      </c>
      <c r="CB8" s="711">
        <f>AX10</f>
        <v>0.23305799495696025</v>
      </c>
      <c r="CC8" s="1295">
        <f t="shared" si="0"/>
        <v>0.28813868613138688</v>
      </c>
      <c r="CD8" s="1849">
        <f t="shared" si="1"/>
        <v>0.22475281806640249</v>
      </c>
      <c r="CE8" s="1287">
        <f t="shared" si="2"/>
        <v>0.24787768537768537</v>
      </c>
      <c r="CF8" s="100"/>
      <c r="CG8" s="500" t="s">
        <v>681</v>
      </c>
      <c r="CH8" s="467">
        <f>D10/D26</f>
        <v>0.80541758494786353</v>
      </c>
      <c r="CI8" s="467">
        <f>K10/K26</f>
        <v>0.79828508779106866</v>
      </c>
      <c r="CJ8" s="474">
        <f>R10/R26</f>
        <v>0.77352656401286812</v>
      </c>
      <c r="CK8" s="498">
        <f>Y10/Y26</f>
        <v>0.75932899691886335</v>
      </c>
      <c r="CL8" s="499">
        <f>AF10/AF26</f>
        <v>0.77205915744539133</v>
      </c>
      <c r="CM8" s="501">
        <f>AM10/AM26</f>
        <v>0.76226613673817012</v>
      </c>
      <c r="CN8" s="711">
        <f>AT10/AT26</f>
        <v>0.75368948072033348</v>
      </c>
      <c r="CO8" s="1295">
        <f>BA10/BA26</f>
        <v>0.74120829576194769</v>
      </c>
      <c r="CP8" s="1851">
        <f t="shared" si="3"/>
        <v>0.75982928469116318</v>
      </c>
      <c r="CQ8" s="1287">
        <f t="shared" si="4"/>
        <v>0.76842175331158891</v>
      </c>
    </row>
    <row r="9" spans="1:95" x14ac:dyDescent="0.25">
      <c r="A9" s="465" t="s">
        <v>680</v>
      </c>
      <c r="B9" s="468">
        <f t="shared" ref="B9:G9" si="16">B25-B17</f>
        <v>47508</v>
      </c>
      <c r="C9" s="468">
        <f t="shared" si="16"/>
        <v>44082</v>
      </c>
      <c r="D9" s="468">
        <f t="shared" si="16"/>
        <v>91590</v>
      </c>
      <c r="E9" s="466">
        <f t="shared" si="16"/>
        <v>21167</v>
      </c>
      <c r="F9" s="466">
        <f t="shared" si="16"/>
        <v>22712</v>
      </c>
      <c r="G9" s="466">
        <f t="shared" si="16"/>
        <v>43879</v>
      </c>
      <c r="H9" s="467">
        <f>G9/D9</f>
        <v>0.47908068566437384</v>
      </c>
      <c r="I9" s="487">
        <f t="shared" ref="I9:N9" si="17">I25-I17</f>
        <v>55542</v>
      </c>
      <c r="J9" s="487">
        <f t="shared" si="17"/>
        <v>52376</v>
      </c>
      <c r="K9" s="487">
        <f t="shared" si="17"/>
        <v>107918</v>
      </c>
      <c r="L9" s="487">
        <f t="shared" si="17"/>
        <v>22348</v>
      </c>
      <c r="M9" s="487">
        <f t="shared" si="17"/>
        <v>24687</v>
      </c>
      <c r="N9" s="487">
        <f t="shared" si="17"/>
        <v>47035</v>
      </c>
      <c r="O9" s="467">
        <f>N9/K9</f>
        <v>0.43584017494764543</v>
      </c>
      <c r="P9" s="487">
        <f t="shared" ref="P9:U9" si="18">P25-P17</f>
        <v>57893</v>
      </c>
      <c r="Q9" s="487">
        <f t="shared" si="18"/>
        <v>54578</v>
      </c>
      <c r="R9" s="487">
        <f t="shared" si="18"/>
        <v>112471</v>
      </c>
      <c r="S9" s="487">
        <f t="shared" si="18"/>
        <v>24280</v>
      </c>
      <c r="T9" s="487">
        <f t="shared" si="18"/>
        <v>26522</v>
      </c>
      <c r="U9" s="487">
        <f t="shared" si="18"/>
        <v>50802</v>
      </c>
      <c r="V9" s="474">
        <f>U9/R9</f>
        <v>0.45168976891821006</v>
      </c>
      <c r="W9" s="489">
        <f t="shared" ref="W9:AB9" si="19">W25-W17</f>
        <v>58699</v>
      </c>
      <c r="X9" s="489">
        <f t="shared" si="19"/>
        <v>55227</v>
      </c>
      <c r="Y9" s="489">
        <f t="shared" si="19"/>
        <v>113926</v>
      </c>
      <c r="Z9" s="489">
        <f t="shared" si="19"/>
        <v>25066</v>
      </c>
      <c r="AA9" s="489">
        <f t="shared" si="19"/>
        <v>27027</v>
      </c>
      <c r="AB9" s="489">
        <f t="shared" si="19"/>
        <v>52093</v>
      </c>
      <c r="AC9" s="475">
        <f>AB9/Y9</f>
        <v>0.45725295367168162</v>
      </c>
      <c r="AD9" s="491">
        <f t="shared" ref="AD9:AI10" si="20">AD25-AD17</f>
        <v>63022</v>
      </c>
      <c r="AE9" s="491">
        <f t="shared" si="20"/>
        <v>58998</v>
      </c>
      <c r="AF9" s="491">
        <f t="shared" si="20"/>
        <v>122020</v>
      </c>
      <c r="AG9" s="491">
        <f t="shared" si="20"/>
        <v>26708</v>
      </c>
      <c r="AH9" s="491">
        <f t="shared" si="20"/>
        <v>28274</v>
      </c>
      <c r="AI9" s="491">
        <f t="shared" si="20"/>
        <v>54982</v>
      </c>
      <c r="AJ9" s="476">
        <f>AI9/AF9</f>
        <v>0.45059826257990493</v>
      </c>
      <c r="AK9" s="496">
        <f t="shared" ref="AK9:AP9" si="21">AK25-AK17</f>
        <v>65738</v>
      </c>
      <c r="AL9" s="496">
        <f t="shared" si="21"/>
        <v>60650</v>
      </c>
      <c r="AM9" s="496">
        <f t="shared" si="21"/>
        <v>126388</v>
      </c>
      <c r="AN9" s="496">
        <f t="shared" si="21"/>
        <v>27157</v>
      </c>
      <c r="AO9" s="496">
        <f t="shared" si="21"/>
        <v>29348</v>
      </c>
      <c r="AP9" s="496">
        <f t="shared" si="21"/>
        <v>56505</v>
      </c>
      <c r="AQ9" s="493">
        <f>AP9/AM9</f>
        <v>0.44707567174098806</v>
      </c>
      <c r="AR9" s="496">
        <f t="shared" ref="AR9:AW9" si="22">AR25-AR17</f>
        <v>68540</v>
      </c>
      <c r="AS9" s="496">
        <f t="shared" si="22"/>
        <v>65999</v>
      </c>
      <c r="AT9" s="496">
        <f t="shared" si="22"/>
        <v>134539</v>
      </c>
      <c r="AU9" s="496">
        <f t="shared" si="22"/>
        <v>27826</v>
      </c>
      <c r="AV9" s="496">
        <f t="shared" si="22"/>
        <v>29276</v>
      </c>
      <c r="AW9" s="496">
        <f t="shared" si="22"/>
        <v>57102</v>
      </c>
      <c r="AX9" s="493">
        <f>AW9/AT9</f>
        <v>0.42442711778740738</v>
      </c>
      <c r="AY9" s="496">
        <f t="shared" ref="AY9:BD9" si="23">AY25-AY17</f>
        <v>68783</v>
      </c>
      <c r="AZ9" s="496">
        <f t="shared" si="23"/>
        <v>64126</v>
      </c>
      <c r="BA9" s="496">
        <f t="shared" si="23"/>
        <v>132909</v>
      </c>
      <c r="BB9" s="496">
        <f t="shared" si="23"/>
        <v>28815</v>
      </c>
      <c r="BC9" s="496">
        <f t="shared" si="23"/>
        <v>30442</v>
      </c>
      <c r="BD9" s="496">
        <f t="shared" si="23"/>
        <v>59257</v>
      </c>
      <c r="BE9" s="493">
        <f>BD9/BA9</f>
        <v>0.44584640618769233</v>
      </c>
      <c r="BF9" s="2583">
        <f t="shared" ref="BF9:BK9" si="24">BF25-BF17</f>
        <v>64991</v>
      </c>
      <c r="BG9" s="2583">
        <f t="shared" si="24"/>
        <v>62659</v>
      </c>
      <c r="BH9" s="2583">
        <f t="shared" si="24"/>
        <v>127650</v>
      </c>
      <c r="BI9" s="2583">
        <f t="shared" si="24"/>
        <v>26113</v>
      </c>
      <c r="BJ9" s="2583">
        <f t="shared" si="24"/>
        <v>28287</v>
      </c>
      <c r="BK9" s="2583">
        <f t="shared" si="24"/>
        <v>54400</v>
      </c>
      <c r="BL9" s="2584">
        <f>BK9/BH9</f>
        <v>0.42616529573051315</v>
      </c>
      <c r="BM9" s="503">
        <f t="shared" ref="BM9:BR9" si="25">BM25-BM17</f>
        <v>83135</v>
      </c>
      <c r="BN9" s="503">
        <f t="shared" si="25"/>
        <v>72529</v>
      </c>
      <c r="BO9" s="503">
        <f t="shared" si="25"/>
        <v>155664</v>
      </c>
      <c r="BP9" s="503">
        <f t="shared" si="25"/>
        <v>24778</v>
      </c>
      <c r="BQ9" s="503">
        <f t="shared" si="25"/>
        <v>25670</v>
      </c>
      <c r="BR9" s="503">
        <f t="shared" si="25"/>
        <v>50448</v>
      </c>
      <c r="BS9" s="494">
        <f>BR9/BO9</f>
        <v>0.32408263953129818</v>
      </c>
      <c r="BU9" s="102"/>
      <c r="BV9" s="103"/>
      <c r="BW9" s="103"/>
      <c r="BX9" s="104"/>
      <c r="BY9" s="130"/>
      <c r="BZ9" s="130"/>
      <c r="CA9" s="130"/>
      <c r="CB9" s="130"/>
      <c r="CC9" s="130"/>
      <c r="CD9" s="130"/>
      <c r="CE9" s="130"/>
      <c r="CF9" s="100"/>
      <c r="CG9" s="102"/>
      <c r="CH9" s="103"/>
      <c r="CI9" s="103"/>
      <c r="CJ9" s="104"/>
      <c r="CK9" s="130"/>
      <c r="CL9" s="130"/>
    </row>
    <row r="10" spans="1:95" ht="15.75" customHeight="1" x14ac:dyDescent="0.25">
      <c r="A10" s="465" t="s">
        <v>681</v>
      </c>
      <c r="B10" s="468">
        <f>B26-B18</f>
        <v>26974</v>
      </c>
      <c r="C10" s="468">
        <f t="shared" ref="C10:G10" si="26">C26-C18</f>
        <v>21997</v>
      </c>
      <c r="D10" s="468">
        <f t="shared" si="26"/>
        <v>48971</v>
      </c>
      <c r="E10" s="466">
        <f t="shared" si="26"/>
        <v>6264</v>
      </c>
      <c r="F10" s="466">
        <f t="shared" si="26"/>
        <v>5700</v>
      </c>
      <c r="G10" s="466">
        <f t="shared" si="26"/>
        <v>11964</v>
      </c>
      <c r="H10" s="467">
        <f>G10/D10</f>
        <v>0.24430785566968205</v>
      </c>
      <c r="I10" s="487">
        <f t="shared" ref="I10:N10" si="27">I26-I18</f>
        <v>26602</v>
      </c>
      <c r="J10" s="487">
        <f t="shared" si="27"/>
        <v>22182</v>
      </c>
      <c r="K10" s="487">
        <f t="shared" si="27"/>
        <v>48784</v>
      </c>
      <c r="L10" s="487">
        <f t="shared" si="27"/>
        <v>6389</v>
      </c>
      <c r="M10" s="487">
        <f t="shared" si="27"/>
        <v>6010</v>
      </c>
      <c r="N10" s="487">
        <f t="shared" si="27"/>
        <v>12399</v>
      </c>
      <c r="O10" s="467">
        <f>N10/K10</f>
        <v>0.25416120039357165</v>
      </c>
      <c r="P10" s="487">
        <f t="shared" ref="P10:U10" si="28">P26-P18</f>
        <v>26582</v>
      </c>
      <c r="Q10" s="487">
        <f t="shared" si="28"/>
        <v>22950</v>
      </c>
      <c r="R10" s="487">
        <f t="shared" si="28"/>
        <v>49532</v>
      </c>
      <c r="S10" s="487">
        <f t="shared" si="28"/>
        <v>6584</v>
      </c>
      <c r="T10" s="487">
        <f t="shared" si="28"/>
        <v>6101</v>
      </c>
      <c r="U10" s="487">
        <f t="shared" si="28"/>
        <v>12685</v>
      </c>
      <c r="V10" s="474">
        <f>U10/R10</f>
        <v>0.25609706856173786</v>
      </c>
      <c r="W10" s="489">
        <f t="shared" ref="W10:AB10" si="29">W26-W18</f>
        <v>25960</v>
      </c>
      <c r="X10" s="489">
        <f t="shared" si="29"/>
        <v>22836</v>
      </c>
      <c r="Y10" s="489">
        <f t="shared" si="29"/>
        <v>48796</v>
      </c>
      <c r="Z10" s="489">
        <f t="shared" si="29"/>
        <v>6827</v>
      </c>
      <c r="AA10" s="489">
        <f t="shared" si="29"/>
        <v>6100</v>
      </c>
      <c r="AB10" s="489">
        <f t="shared" si="29"/>
        <v>12927</v>
      </c>
      <c r="AC10" s="475">
        <f>AB10/Y10</f>
        <v>0.26491925567669483</v>
      </c>
      <c r="AD10" s="491">
        <f t="shared" si="20"/>
        <v>27722</v>
      </c>
      <c r="AE10" s="491">
        <f t="shared" si="20"/>
        <v>23281</v>
      </c>
      <c r="AF10" s="491">
        <f t="shared" si="20"/>
        <v>51003</v>
      </c>
      <c r="AG10" s="491">
        <f t="shared" si="20"/>
        <v>7326</v>
      </c>
      <c r="AH10" s="491">
        <f t="shared" si="20"/>
        <v>6297</v>
      </c>
      <c r="AI10" s="491">
        <f t="shared" si="20"/>
        <v>13623</v>
      </c>
      <c r="AJ10" s="476">
        <f>AI10/AF10</f>
        <v>0.26710193518028352</v>
      </c>
      <c r="AK10" s="496">
        <f t="shared" ref="AK10:AP10" si="30">AK26-AK18</f>
        <v>30225</v>
      </c>
      <c r="AL10" s="496">
        <f t="shared" si="30"/>
        <v>24819</v>
      </c>
      <c r="AM10" s="496">
        <f t="shared" si="30"/>
        <v>55044</v>
      </c>
      <c r="AN10" s="496">
        <f t="shared" si="30"/>
        <v>6838</v>
      </c>
      <c r="AO10" s="496">
        <f t="shared" si="30"/>
        <v>6191</v>
      </c>
      <c r="AP10" s="496">
        <f t="shared" si="30"/>
        <v>13029</v>
      </c>
      <c r="AQ10" s="493">
        <f>AP10/AM10</f>
        <v>0.23670154785262698</v>
      </c>
      <c r="AR10" s="496">
        <f t="shared" ref="AR10:AW10" si="31">AR26-AR18</f>
        <v>30917</v>
      </c>
      <c r="AS10" s="496">
        <f t="shared" si="31"/>
        <v>26588</v>
      </c>
      <c r="AT10" s="496">
        <f t="shared" si="31"/>
        <v>57505</v>
      </c>
      <c r="AU10" s="496">
        <f t="shared" si="31"/>
        <v>7053</v>
      </c>
      <c r="AV10" s="496">
        <f t="shared" si="31"/>
        <v>6349</v>
      </c>
      <c r="AW10" s="496">
        <f t="shared" si="31"/>
        <v>13402</v>
      </c>
      <c r="AX10" s="493">
        <f>AW10/AT10</f>
        <v>0.23305799495696025</v>
      </c>
      <c r="AY10" s="496">
        <f t="shared" ref="AY10:BD10" si="32">AY26-AY18</f>
        <v>27487</v>
      </c>
      <c r="AZ10" s="496">
        <f t="shared" si="32"/>
        <v>21833</v>
      </c>
      <c r="BA10" s="496">
        <f t="shared" si="32"/>
        <v>49320</v>
      </c>
      <c r="BB10" s="496">
        <f t="shared" si="32"/>
        <v>7639</v>
      </c>
      <c r="BC10" s="496">
        <f t="shared" si="32"/>
        <v>6572</v>
      </c>
      <c r="BD10" s="496">
        <f t="shared" si="32"/>
        <v>14211</v>
      </c>
      <c r="BE10" s="493">
        <f>BD10/BA10</f>
        <v>0.28813868613138688</v>
      </c>
      <c r="BF10" s="2583">
        <f t="shared" ref="BF10:BK10" si="33">BF26-BF18</f>
        <v>27172</v>
      </c>
      <c r="BG10" s="2583">
        <f t="shared" si="33"/>
        <v>24814</v>
      </c>
      <c r="BH10" s="2583">
        <f t="shared" si="33"/>
        <v>51986</v>
      </c>
      <c r="BI10" s="2583">
        <f t="shared" si="33"/>
        <v>5992</v>
      </c>
      <c r="BJ10" s="2583">
        <f t="shared" si="33"/>
        <v>5692</v>
      </c>
      <c r="BK10" s="2583">
        <f t="shared" si="33"/>
        <v>11684</v>
      </c>
      <c r="BL10" s="2584">
        <f>BK10/BH10</f>
        <v>0.22475281806640249</v>
      </c>
      <c r="BM10" s="503">
        <f t="shared" ref="BM10:BR10" si="34">BM26-BM18</f>
        <v>24011</v>
      </c>
      <c r="BN10" s="503">
        <f t="shared" si="34"/>
        <v>22165</v>
      </c>
      <c r="BO10" s="503">
        <f t="shared" si="34"/>
        <v>46176</v>
      </c>
      <c r="BP10" s="503">
        <f t="shared" si="34"/>
        <v>5817</v>
      </c>
      <c r="BQ10" s="503">
        <f t="shared" si="34"/>
        <v>5629</v>
      </c>
      <c r="BR10" s="503">
        <f t="shared" si="34"/>
        <v>11446</v>
      </c>
      <c r="BS10" s="494">
        <f>BR10/BO10</f>
        <v>0.24787768537768537</v>
      </c>
      <c r="BU10" s="98"/>
      <c r="BV10" s="2601" t="s">
        <v>683</v>
      </c>
      <c r="BW10" s="2602"/>
      <c r="BX10" s="2602"/>
      <c r="BY10" s="2602"/>
      <c r="BZ10" s="2602"/>
      <c r="CA10" s="2602"/>
      <c r="CB10" s="2602"/>
      <c r="CC10" s="2602"/>
      <c r="CD10" s="2602"/>
      <c r="CE10" s="2603"/>
      <c r="CF10" s="100"/>
      <c r="CG10" s="98"/>
      <c r="CH10" s="2601" t="s">
        <v>684</v>
      </c>
      <c r="CI10" s="2602"/>
      <c r="CJ10" s="2602"/>
      <c r="CK10" s="2602"/>
      <c r="CL10" s="2602"/>
      <c r="CM10" s="2602"/>
      <c r="CN10" s="2602"/>
      <c r="CO10" s="2602"/>
      <c r="CP10" s="2602"/>
      <c r="CQ10" s="2603"/>
    </row>
    <row r="11" spans="1:95" ht="15.75" customHeight="1" x14ac:dyDescent="0.25">
      <c r="D11" s="106"/>
      <c r="E11" s="106"/>
      <c r="F11" s="106"/>
      <c r="G11" s="106"/>
      <c r="K11" s="106"/>
      <c r="L11" s="106"/>
      <c r="M11" s="106"/>
      <c r="N11" s="106"/>
      <c r="R11" s="106"/>
      <c r="S11" s="106"/>
      <c r="T11" s="106"/>
      <c r="U11" s="106"/>
      <c r="BU11" s="98"/>
      <c r="BV11" s="1285" t="s">
        <v>674</v>
      </c>
      <c r="BW11" s="1285" t="s">
        <v>675</v>
      </c>
      <c r="BX11" s="1285" t="s">
        <v>676</v>
      </c>
      <c r="BY11" s="1285" t="s">
        <v>235</v>
      </c>
      <c r="BZ11" s="1285" t="s">
        <v>236</v>
      </c>
      <c r="CA11" s="1285" t="s">
        <v>1508</v>
      </c>
      <c r="CB11" s="1285" t="s">
        <v>1490</v>
      </c>
      <c r="CC11" s="1285" t="s">
        <v>2158</v>
      </c>
      <c r="CD11" s="1286" t="s">
        <v>2852</v>
      </c>
      <c r="CE11" s="1286" t="s">
        <v>3713</v>
      </c>
      <c r="CF11" s="100"/>
      <c r="CG11" s="98"/>
      <c r="CH11" s="483" t="s">
        <v>674</v>
      </c>
      <c r="CI11" s="483" t="s">
        <v>675</v>
      </c>
      <c r="CJ11" s="483" t="s">
        <v>676</v>
      </c>
      <c r="CK11" s="483" t="s">
        <v>235</v>
      </c>
      <c r="CL11" s="483" t="s">
        <v>236</v>
      </c>
      <c r="CM11" s="505" t="s">
        <v>1508</v>
      </c>
      <c r="CN11" s="505" t="s">
        <v>1490</v>
      </c>
      <c r="CO11" s="713" t="s">
        <v>2158</v>
      </c>
      <c r="CP11" s="713" t="s">
        <v>2852</v>
      </c>
      <c r="CQ11" s="1850" t="s">
        <v>3713</v>
      </c>
    </row>
    <row r="12" spans="1:95" ht="15.75" customHeight="1" x14ac:dyDescent="0.25">
      <c r="A12" s="101"/>
      <c r="B12" s="2614" t="s">
        <v>686</v>
      </c>
      <c r="C12" s="2614"/>
      <c r="D12" s="2614"/>
      <c r="E12" s="2614"/>
      <c r="F12" s="2614"/>
      <c r="G12" s="2614"/>
      <c r="H12" s="2614"/>
      <c r="I12" s="2614"/>
      <c r="J12" s="2614"/>
      <c r="K12" s="2614"/>
      <c r="L12" s="2614"/>
      <c r="M12" s="2614"/>
      <c r="N12" s="2614"/>
      <c r="O12" s="2614"/>
      <c r="P12" s="2614"/>
      <c r="Q12" s="2614"/>
      <c r="R12" s="2614"/>
      <c r="S12" s="2614"/>
      <c r="T12" s="261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c r="AT12" s="2614"/>
      <c r="AU12" s="2614"/>
      <c r="AV12" s="2614"/>
      <c r="AW12" s="2614"/>
      <c r="AX12" s="2614"/>
      <c r="AY12" s="2614"/>
      <c r="AZ12" s="2614"/>
      <c r="BA12" s="2614"/>
      <c r="BB12" s="2614"/>
      <c r="BC12" s="2614"/>
      <c r="BD12" s="2614"/>
      <c r="BE12" s="2614"/>
      <c r="BF12" s="2614"/>
      <c r="BG12" s="2614"/>
      <c r="BH12" s="2614"/>
      <c r="BI12" s="2614"/>
      <c r="BJ12" s="2614"/>
      <c r="BK12" s="2614"/>
      <c r="BL12" s="2614"/>
      <c r="BM12" s="2614"/>
      <c r="BN12" s="2614"/>
      <c r="BO12" s="2614"/>
      <c r="BP12" s="2614"/>
      <c r="BQ12" s="2614"/>
      <c r="BR12" s="2614"/>
      <c r="BS12" s="2614"/>
      <c r="BU12" s="500" t="s">
        <v>679</v>
      </c>
      <c r="BV12" s="467">
        <v>0.7811465784135796</v>
      </c>
      <c r="BW12" s="467">
        <v>0.80441437411091732</v>
      </c>
      <c r="BX12" s="474">
        <v>0.77272683243410789</v>
      </c>
      <c r="BY12" s="498">
        <f>AC16</f>
        <v>0.74556303329272888</v>
      </c>
      <c r="BZ12" s="499">
        <f>AJ16</f>
        <v>0.77071718195641159</v>
      </c>
      <c r="CA12" s="501">
        <f>AQ16</f>
        <v>0.76432207089691306</v>
      </c>
      <c r="CB12" s="711">
        <f>AX16</f>
        <v>0.73491137040836862</v>
      </c>
      <c r="CC12" s="1294">
        <f>BE16</f>
        <v>0.74634822077233409</v>
      </c>
      <c r="CD12" s="1849">
        <f>BL16</f>
        <v>0.72734059097978232</v>
      </c>
      <c r="CE12" s="1287">
        <f>BS16</f>
        <v>0.71424710946397207</v>
      </c>
      <c r="CF12" s="100"/>
      <c r="CG12" s="500" t="s">
        <v>679</v>
      </c>
      <c r="CH12" s="467">
        <f>G8/G24</f>
        <v>0.63952740297677002</v>
      </c>
      <c r="CI12" s="467">
        <f>N8/N24</f>
        <v>0.64278200960787624</v>
      </c>
      <c r="CJ12" s="474">
        <f>U8/U24</f>
        <v>0.63960592393564275</v>
      </c>
      <c r="CK12" s="498">
        <f>AB8/AB24</f>
        <v>0.64988904320215501</v>
      </c>
      <c r="CL12" s="499">
        <f>AI8/AI24</f>
        <v>0.64037464428843549</v>
      </c>
      <c r="CM12" s="501">
        <f>AP8/AP24</f>
        <v>0.63943346774953125</v>
      </c>
      <c r="CN12" s="714">
        <f>AW8/AW24</f>
        <v>0.63447454999359099</v>
      </c>
      <c r="CO12" s="1295">
        <f>BD8/BD24</f>
        <v>0.62495979565628745</v>
      </c>
      <c r="CP12" s="1851">
        <f>BK32</f>
        <v>0.62783041282703644</v>
      </c>
      <c r="CQ12" s="1287">
        <f>BR32</f>
        <v>0.67340111917244783</v>
      </c>
    </row>
    <row r="13" spans="1:95" ht="15.75" customHeight="1" x14ac:dyDescent="0.25">
      <c r="A13" s="101"/>
      <c r="B13" s="2598" t="s">
        <v>674</v>
      </c>
      <c r="C13" s="2598"/>
      <c r="D13" s="2598"/>
      <c r="E13" s="2598"/>
      <c r="F13" s="2598"/>
      <c r="G13" s="2598"/>
      <c r="H13" s="2604"/>
      <c r="I13" s="2604" t="s">
        <v>675</v>
      </c>
      <c r="J13" s="2605"/>
      <c r="K13" s="2605"/>
      <c r="L13" s="2605"/>
      <c r="M13" s="2605"/>
      <c r="N13" s="2605"/>
      <c r="O13" s="2606"/>
      <c r="P13" s="2604" t="s">
        <v>676</v>
      </c>
      <c r="Q13" s="2605"/>
      <c r="R13" s="2605"/>
      <c r="S13" s="2605"/>
      <c r="T13" s="2605"/>
      <c r="U13" s="2605"/>
      <c r="V13" s="2606"/>
      <c r="W13" s="2604" t="s">
        <v>235</v>
      </c>
      <c r="X13" s="2605"/>
      <c r="Y13" s="2605"/>
      <c r="Z13" s="2605"/>
      <c r="AA13" s="2605"/>
      <c r="AB13" s="2605"/>
      <c r="AC13" s="2606"/>
      <c r="AD13" s="2604" t="s">
        <v>236</v>
      </c>
      <c r="AE13" s="2605"/>
      <c r="AF13" s="2605"/>
      <c r="AG13" s="2605"/>
      <c r="AH13" s="2605"/>
      <c r="AI13" s="2605"/>
      <c r="AJ13" s="2606"/>
      <c r="AK13" s="2604" t="s">
        <v>1508</v>
      </c>
      <c r="AL13" s="2605"/>
      <c r="AM13" s="2605"/>
      <c r="AN13" s="2605"/>
      <c r="AO13" s="2605"/>
      <c r="AP13" s="2605"/>
      <c r="AQ13" s="2606"/>
      <c r="AR13" s="2604" t="s">
        <v>1490</v>
      </c>
      <c r="AS13" s="2605"/>
      <c r="AT13" s="2605"/>
      <c r="AU13" s="2605"/>
      <c r="AV13" s="2605"/>
      <c r="AW13" s="2605"/>
      <c r="AX13" s="2606"/>
      <c r="AY13" s="2604" t="s">
        <v>2158</v>
      </c>
      <c r="AZ13" s="2605"/>
      <c r="BA13" s="2605"/>
      <c r="BB13" s="2605"/>
      <c r="BC13" s="2605"/>
      <c r="BD13" s="2605"/>
      <c r="BE13" s="2606"/>
      <c r="BF13" s="2604" t="s">
        <v>2852</v>
      </c>
      <c r="BG13" s="2605"/>
      <c r="BH13" s="2605"/>
      <c r="BI13" s="2605"/>
      <c r="BJ13" s="2605"/>
      <c r="BK13" s="2605"/>
      <c r="BL13" s="2606"/>
      <c r="BM13" s="2604" t="s">
        <v>3713</v>
      </c>
      <c r="BN13" s="2605"/>
      <c r="BO13" s="2605"/>
      <c r="BP13" s="2605"/>
      <c r="BQ13" s="2605"/>
      <c r="BR13" s="2605"/>
      <c r="BS13" s="2606"/>
      <c r="BU13" s="500" t="s">
        <v>680</v>
      </c>
      <c r="BV13" s="467">
        <v>0.93277434179969199</v>
      </c>
      <c r="BW13" s="467">
        <v>0.94421858555007532</v>
      </c>
      <c r="BX13" s="474">
        <v>0.93455070745981184</v>
      </c>
      <c r="BY13" s="498">
        <f>AC17</f>
        <v>0.82096356681992044</v>
      </c>
      <c r="BZ13" s="499">
        <f>AJ17</f>
        <v>0.8278298433152731</v>
      </c>
      <c r="CA13" s="501">
        <f>AQ17</f>
        <v>0.83671752973687374</v>
      </c>
      <c r="CB13" s="711">
        <f>AX17</f>
        <v>0.78229929127454401</v>
      </c>
      <c r="CC13" s="1294">
        <f t="shared" ref="CC13:CC14" si="35">BE17</f>
        <v>0.82288184968262246</v>
      </c>
      <c r="CD13" s="1849">
        <f t="shared" ref="CD13:CD14" si="36">BL17</f>
        <v>0.76783349645920895</v>
      </c>
      <c r="CE13" s="1287">
        <f t="shared" ref="CE13:CE14" si="37">BS17</f>
        <v>0.78105726015137067</v>
      </c>
      <c r="CF13" s="100"/>
      <c r="CG13" s="500" t="s">
        <v>680</v>
      </c>
      <c r="CH13" s="467">
        <f>G9/G25</f>
        <v>0.53487493295626309</v>
      </c>
      <c r="CI13" s="467">
        <f>N9/N25</f>
        <v>0.53613970294885382</v>
      </c>
      <c r="CJ13" s="474">
        <f>U9/U25</f>
        <v>0.5395055435198165</v>
      </c>
      <c r="CK13" s="498">
        <f>AB9/AB25</f>
        <v>0.55071835586895157</v>
      </c>
      <c r="CL13" s="499">
        <f>AI9/AI25</f>
        <v>0.54867874820373619</v>
      </c>
      <c r="CM13" s="501">
        <f>AP9/AP25</f>
        <v>0.53684930595802494</v>
      </c>
      <c r="CN13" s="714">
        <f>AW9/AW25</f>
        <v>0.51458078004469754</v>
      </c>
      <c r="CO13" s="1295">
        <f>BD9/BD25</f>
        <v>0.52473721961975439</v>
      </c>
      <c r="CP13" s="1851">
        <f t="shared" ref="CP13:CP14" si="38">BK33</f>
        <v>0.50489113284947928</v>
      </c>
      <c r="CQ13" s="1287">
        <f t="shared" ref="CQ13:CQ14" si="39">BR33</f>
        <v>0.55687036382903565</v>
      </c>
    </row>
    <row r="14" spans="1:95" ht="15" customHeight="1" x14ac:dyDescent="0.25">
      <c r="A14" s="101"/>
      <c r="B14" s="2613" t="s">
        <v>677</v>
      </c>
      <c r="C14" s="2613"/>
      <c r="D14" s="2613"/>
      <c r="E14" s="2613" t="s">
        <v>678</v>
      </c>
      <c r="F14" s="2613"/>
      <c r="G14" s="2613"/>
      <c r="H14" s="2610"/>
      <c r="I14" s="2610" t="s">
        <v>677</v>
      </c>
      <c r="J14" s="2611"/>
      <c r="K14" s="2612"/>
      <c r="L14" s="2610" t="s">
        <v>678</v>
      </c>
      <c r="M14" s="2611"/>
      <c r="N14" s="2611"/>
      <c r="O14" s="2612"/>
      <c r="P14" s="2610" t="s">
        <v>677</v>
      </c>
      <c r="Q14" s="2611"/>
      <c r="R14" s="2612"/>
      <c r="S14" s="2610" t="s">
        <v>678</v>
      </c>
      <c r="T14" s="2611"/>
      <c r="U14" s="2611"/>
      <c r="V14" s="2612"/>
      <c r="W14" s="2610" t="s">
        <v>677</v>
      </c>
      <c r="X14" s="2611"/>
      <c r="Y14" s="2612"/>
      <c r="Z14" s="2610" t="s">
        <v>678</v>
      </c>
      <c r="AA14" s="2611"/>
      <c r="AB14" s="2611"/>
      <c r="AC14" s="2612"/>
      <c r="AD14" s="2610" t="s">
        <v>677</v>
      </c>
      <c r="AE14" s="2611"/>
      <c r="AF14" s="2612"/>
      <c r="AG14" s="2610" t="s">
        <v>678</v>
      </c>
      <c r="AH14" s="2611"/>
      <c r="AI14" s="2611"/>
      <c r="AJ14" s="2612"/>
      <c r="AK14" s="2610" t="s">
        <v>677</v>
      </c>
      <c r="AL14" s="2611"/>
      <c r="AM14" s="2612"/>
      <c r="AN14" s="2610" t="s">
        <v>678</v>
      </c>
      <c r="AO14" s="2611"/>
      <c r="AP14" s="2611"/>
      <c r="AQ14" s="2612"/>
      <c r="AR14" s="2607" t="s">
        <v>677</v>
      </c>
      <c r="AS14" s="2608"/>
      <c r="AT14" s="2609"/>
      <c r="AU14" s="2607" t="s">
        <v>678</v>
      </c>
      <c r="AV14" s="2608"/>
      <c r="AW14" s="2608"/>
      <c r="AX14" s="2609"/>
      <c r="AY14" s="2607" t="s">
        <v>677</v>
      </c>
      <c r="AZ14" s="2608"/>
      <c r="BA14" s="2609"/>
      <c r="BB14" s="2607" t="s">
        <v>678</v>
      </c>
      <c r="BC14" s="2608"/>
      <c r="BD14" s="2608"/>
      <c r="BE14" s="2609"/>
      <c r="BF14" s="2607" t="s">
        <v>677</v>
      </c>
      <c r="BG14" s="2608"/>
      <c r="BH14" s="2609"/>
      <c r="BI14" s="2607" t="s">
        <v>678</v>
      </c>
      <c r="BJ14" s="2608"/>
      <c r="BK14" s="2608"/>
      <c r="BL14" s="2609"/>
      <c r="BM14" s="2623" t="s">
        <v>677</v>
      </c>
      <c r="BN14" s="2624"/>
      <c r="BO14" s="2625"/>
      <c r="BP14" s="2623" t="s">
        <v>678</v>
      </c>
      <c r="BQ14" s="2624"/>
      <c r="BR14" s="2624"/>
      <c r="BS14" s="2625"/>
      <c r="BU14" s="500" t="s">
        <v>681</v>
      </c>
      <c r="BV14" s="467">
        <v>0.7367931704843208</v>
      </c>
      <c r="BW14" s="467">
        <v>0.84545389410331728</v>
      </c>
      <c r="BX14" s="474">
        <v>0.77127292787201762</v>
      </c>
      <c r="BY14" s="498">
        <f>AC18</f>
        <v>0.75274796327427906</v>
      </c>
      <c r="BZ14" s="499">
        <f>AJ18</f>
        <v>0.79253552928675786</v>
      </c>
      <c r="CA14" s="501">
        <f>AQ18</f>
        <v>0.81452787324517972</v>
      </c>
      <c r="CB14" s="711">
        <f>AX18</f>
        <v>0.83994040334166975</v>
      </c>
      <c r="CC14" s="1294">
        <f t="shared" si="35"/>
        <v>0.84047619047619049</v>
      </c>
      <c r="CD14" s="1849">
        <f t="shared" si="36"/>
        <v>0.85266553067185979</v>
      </c>
      <c r="CE14" s="1287">
        <f t="shared" si="37"/>
        <v>0.78233687841333721</v>
      </c>
      <c r="CF14" s="100"/>
      <c r="CG14" s="500" t="s">
        <v>681</v>
      </c>
      <c r="CH14" s="467">
        <f>G10/G26</f>
        <v>0.5785020066727915</v>
      </c>
      <c r="CI14" s="467">
        <f>N10/N26</f>
        <v>0.54498703353698741</v>
      </c>
      <c r="CJ14" s="474">
        <f>U10/U26</f>
        <v>0.53142019271051533</v>
      </c>
      <c r="CK14" s="498">
        <f>AB10/AB26</f>
        <v>0.52615084049004845</v>
      </c>
      <c r="CL14" s="499">
        <f>AI10/AI26</f>
        <v>0.53304378448174672</v>
      </c>
      <c r="CM14" s="501">
        <f>AP10/AP26</f>
        <v>0.48234118169702356</v>
      </c>
      <c r="CN14" s="714">
        <f>AW10/AW26</f>
        <v>0.45917703086990785</v>
      </c>
      <c r="CO14" s="1295">
        <f>BD10/BD26</f>
        <v>0.49543299400362573</v>
      </c>
      <c r="CP14" s="1851">
        <f t="shared" si="38"/>
        <v>0.45471881689044563</v>
      </c>
      <c r="CQ14" s="1287">
        <f t="shared" si="39"/>
        <v>0.51251511216585321</v>
      </c>
    </row>
    <row r="15" spans="1:95" x14ac:dyDescent="0.25">
      <c r="A15" s="101"/>
      <c r="B15" s="485" t="s">
        <v>46</v>
      </c>
      <c r="C15" s="485" t="s">
        <v>47</v>
      </c>
      <c r="D15" s="472" t="s">
        <v>8</v>
      </c>
      <c r="E15" s="484" t="s">
        <v>46</v>
      </c>
      <c r="F15" s="484" t="s">
        <v>47</v>
      </c>
      <c r="G15" s="481" t="s">
        <v>8</v>
      </c>
      <c r="H15" s="482" t="s">
        <v>1722</v>
      </c>
      <c r="I15" s="484" t="s">
        <v>46</v>
      </c>
      <c r="J15" s="484" t="s">
        <v>47</v>
      </c>
      <c r="K15" s="481" t="s">
        <v>8</v>
      </c>
      <c r="L15" s="484" t="s">
        <v>46</v>
      </c>
      <c r="M15" s="484" t="s">
        <v>47</v>
      </c>
      <c r="N15" s="481" t="s">
        <v>8</v>
      </c>
      <c r="O15" s="481" t="s">
        <v>1722</v>
      </c>
      <c r="P15" s="484" t="s">
        <v>46</v>
      </c>
      <c r="Q15" s="484" t="s">
        <v>47</v>
      </c>
      <c r="R15" s="481" t="s">
        <v>8</v>
      </c>
      <c r="S15" s="484" t="s">
        <v>46</v>
      </c>
      <c r="T15" s="484" t="s">
        <v>47</v>
      </c>
      <c r="U15" s="481" t="s">
        <v>8</v>
      </c>
      <c r="V15" s="481" t="s">
        <v>1722</v>
      </c>
      <c r="W15" s="484" t="s">
        <v>46</v>
      </c>
      <c r="X15" s="484" t="s">
        <v>47</v>
      </c>
      <c r="Y15" s="481" t="s">
        <v>8</v>
      </c>
      <c r="Z15" s="484" t="s">
        <v>46</v>
      </c>
      <c r="AA15" s="484" t="s">
        <v>47</v>
      </c>
      <c r="AB15" s="481" t="s">
        <v>8</v>
      </c>
      <c r="AC15" s="481" t="s">
        <v>1722</v>
      </c>
      <c r="AD15" s="484" t="s">
        <v>46</v>
      </c>
      <c r="AE15" s="484" t="s">
        <v>47</v>
      </c>
      <c r="AF15" s="481" t="s">
        <v>8</v>
      </c>
      <c r="AG15" s="484" t="s">
        <v>46</v>
      </c>
      <c r="AH15" s="484" t="s">
        <v>47</v>
      </c>
      <c r="AI15" s="481" t="s">
        <v>8</v>
      </c>
      <c r="AJ15" s="481" t="s">
        <v>1722</v>
      </c>
      <c r="AK15" s="484" t="s">
        <v>46</v>
      </c>
      <c r="AL15" s="484" t="s">
        <v>47</v>
      </c>
      <c r="AM15" s="481" t="s">
        <v>8</v>
      </c>
      <c r="AN15" s="484" t="s">
        <v>46</v>
      </c>
      <c r="AO15" s="484" t="s">
        <v>47</v>
      </c>
      <c r="AP15" s="481" t="s">
        <v>8</v>
      </c>
      <c r="AQ15" s="481" t="s">
        <v>1722</v>
      </c>
      <c r="AR15" s="800" t="s">
        <v>46</v>
      </c>
      <c r="AS15" s="800" t="s">
        <v>47</v>
      </c>
      <c r="AT15" s="508" t="s">
        <v>8</v>
      </c>
      <c r="AU15" s="800" t="s">
        <v>46</v>
      </c>
      <c r="AV15" s="800" t="s">
        <v>47</v>
      </c>
      <c r="AW15" s="508" t="s">
        <v>8</v>
      </c>
      <c r="AX15" s="508" t="s">
        <v>1722</v>
      </c>
      <c r="AY15" s="800" t="s">
        <v>46</v>
      </c>
      <c r="AZ15" s="800" t="s">
        <v>47</v>
      </c>
      <c r="BA15" s="923" t="s">
        <v>8</v>
      </c>
      <c r="BB15" s="800" t="s">
        <v>46</v>
      </c>
      <c r="BC15" s="800" t="s">
        <v>47</v>
      </c>
      <c r="BD15" s="923" t="s">
        <v>8</v>
      </c>
      <c r="BE15" s="923" t="s">
        <v>1722</v>
      </c>
      <c r="BF15" s="800" t="s">
        <v>46</v>
      </c>
      <c r="BG15" s="800" t="s">
        <v>47</v>
      </c>
      <c r="BH15" s="2576" t="s">
        <v>8</v>
      </c>
      <c r="BI15" s="800" t="s">
        <v>46</v>
      </c>
      <c r="BJ15" s="800" t="s">
        <v>47</v>
      </c>
      <c r="BK15" s="2576" t="s">
        <v>8</v>
      </c>
      <c r="BL15" s="2576" t="s">
        <v>1722</v>
      </c>
      <c r="BM15" s="502" t="s">
        <v>46</v>
      </c>
      <c r="BN15" s="502" t="s">
        <v>47</v>
      </c>
      <c r="BO15" s="1848" t="s">
        <v>8</v>
      </c>
      <c r="BP15" s="502" t="s">
        <v>46</v>
      </c>
      <c r="BQ15" s="502" t="s">
        <v>47</v>
      </c>
      <c r="BR15" s="1848" t="s">
        <v>8</v>
      </c>
      <c r="BS15" s="1848" t="s">
        <v>1722</v>
      </c>
      <c r="BU15" s="102"/>
      <c r="BV15" s="103"/>
      <c r="BW15" s="103"/>
      <c r="BX15" s="104"/>
      <c r="BY15" s="130"/>
      <c r="BZ15" s="130"/>
      <c r="CA15" s="130"/>
      <c r="CB15" s="130"/>
      <c r="CC15" s="130"/>
      <c r="CD15" s="130"/>
      <c r="CE15" s="130"/>
      <c r="CF15" s="100"/>
      <c r="CG15" s="102"/>
      <c r="CH15" s="103"/>
      <c r="CI15" s="103"/>
      <c r="CJ15" s="104"/>
      <c r="CK15" s="130"/>
      <c r="CL15" s="130"/>
    </row>
    <row r="16" spans="1:95" ht="15.75" customHeight="1" x14ac:dyDescent="0.25">
      <c r="A16" s="465" t="s">
        <v>679</v>
      </c>
      <c r="B16" s="468">
        <v>171463</v>
      </c>
      <c r="C16" s="468">
        <v>147015</v>
      </c>
      <c r="D16" s="466">
        <f>B16+C16</f>
        <v>318478</v>
      </c>
      <c r="E16" s="466">
        <v>133824</v>
      </c>
      <c r="F16" s="466">
        <v>114954</v>
      </c>
      <c r="G16" s="466">
        <f>E16+F16</f>
        <v>248778</v>
      </c>
      <c r="H16" s="477">
        <f>G16/D16</f>
        <v>0.7811465784135796</v>
      </c>
      <c r="I16" s="488">
        <v>172907</v>
      </c>
      <c r="J16" s="488">
        <v>150620</v>
      </c>
      <c r="K16" s="466">
        <f>I16+J16</f>
        <v>323527</v>
      </c>
      <c r="L16" s="466">
        <v>137812</v>
      </c>
      <c r="M16" s="466">
        <v>117910</v>
      </c>
      <c r="N16" s="466">
        <f>L16+M16</f>
        <v>255722</v>
      </c>
      <c r="O16" s="467">
        <f>N16/K16</f>
        <v>0.79041934676240311</v>
      </c>
      <c r="P16" s="487">
        <v>186687</v>
      </c>
      <c r="Q16" s="487">
        <v>159500</v>
      </c>
      <c r="R16" s="466">
        <f>P16+Q16</f>
        <v>346187</v>
      </c>
      <c r="S16" s="466">
        <v>140322</v>
      </c>
      <c r="T16" s="466">
        <v>118819</v>
      </c>
      <c r="U16" s="469">
        <f>S16+T16</f>
        <v>259141</v>
      </c>
      <c r="V16" s="467">
        <f>U16/R16</f>
        <v>0.74855786034715344</v>
      </c>
      <c r="W16" s="489">
        <v>186762</v>
      </c>
      <c r="X16" s="489">
        <v>160491</v>
      </c>
      <c r="Y16" s="466">
        <f>W16+X16</f>
        <v>347253</v>
      </c>
      <c r="Z16" s="466">
        <v>139600</v>
      </c>
      <c r="AA16" s="466">
        <v>119299</v>
      </c>
      <c r="AB16" s="469">
        <f>Z16+AA16</f>
        <v>258899</v>
      </c>
      <c r="AC16" s="475">
        <f>AB16/Y16</f>
        <v>0.74556303329272888</v>
      </c>
      <c r="AD16" s="491">
        <v>195968</v>
      </c>
      <c r="AE16" s="491">
        <v>167064</v>
      </c>
      <c r="AF16" s="478">
        <f>AD16+AE16</f>
        <v>363032</v>
      </c>
      <c r="AG16" s="478">
        <v>151411</v>
      </c>
      <c r="AH16" s="478">
        <v>128384</v>
      </c>
      <c r="AI16" s="478">
        <f>AG16+AH16</f>
        <v>279795</v>
      </c>
      <c r="AJ16" s="476">
        <f>AI16/AF16</f>
        <v>0.77071718195641159</v>
      </c>
      <c r="AK16" s="496">
        <v>203438</v>
      </c>
      <c r="AL16" s="496">
        <v>172206</v>
      </c>
      <c r="AM16" s="497">
        <f>AK16+AL16</f>
        <v>375644</v>
      </c>
      <c r="AN16" s="497">
        <v>155904</v>
      </c>
      <c r="AO16" s="497">
        <v>131209</v>
      </c>
      <c r="AP16" s="497">
        <f>AO16+AN16</f>
        <v>287113</v>
      </c>
      <c r="AQ16" s="493">
        <f>AP16/AM16</f>
        <v>0.76432207089691306</v>
      </c>
      <c r="AR16" s="496">
        <v>221678</v>
      </c>
      <c r="AS16" s="496">
        <v>185748</v>
      </c>
      <c r="AT16" s="497">
        <f>AR16+AS16</f>
        <v>407426</v>
      </c>
      <c r="AU16" s="497">
        <v>163701</v>
      </c>
      <c r="AV16" s="497">
        <v>135721</v>
      </c>
      <c r="AW16" s="497">
        <f>AV16+AU16</f>
        <v>299422</v>
      </c>
      <c r="AX16" s="493">
        <f>AW16/AT16</f>
        <v>0.73491137040836862</v>
      </c>
      <c r="AY16" s="496">
        <v>234286</v>
      </c>
      <c r="AZ16" s="496">
        <v>193793</v>
      </c>
      <c r="BA16" s="497">
        <f>AY16+AZ16</f>
        <v>428079</v>
      </c>
      <c r="BB16" s="497">
        <v>175926</v>
      </c>
      <c r="BC16" s="497">
        <v>143570</v>
      </c>
      <c r="BD16" s="497">
        <f>BC16+BB16</f>
        <v>319496</v>
      </c>
      <c r="BE16" s="493">
        <f>BD16/BA16</f>
        <v>0.74634822077233409</v>
      </c>
      <c r="BF16" s="496">
        <v>247584</v>
      </c>
      <c r="BG16" s="496">
        <v>202516</v>
      </c>
      <c r="BH16" s="497">
        <f>BF16+BG16</f>
        <v>450100</v>
      </c>
      <c r="BI16" s="497">
        <v>181731</v>
      </c>
      <c r="BJ16" s="497">
        <v>145645</v>
      </c>
      <c r="BK16" s="497">
        <f>BJ16+BI16</f>
        <v>327376</v>
      </c>
      <c r="BL16" s="493">
        <f>BK16/BH16</f>
        <v>0.72734059097978232</v>
      </c>
      <c r="BM16" s="503">
        <v>204098</v>
      </c>
      <c r="BN16" s="503">
        <v>158551</v>
      </c>
      <c r="BO16" s="504">
        <f>BM16+BN16</f>
        <v>362649</v>
      </c>
      <c r="BP16" s="504">
        <v>147822</v>
      </c>
      <c r="BQ16" s="504">
        <v>111199</v>
      </c>
      <c r="BR16" s="504">
        <f>BQ16+BP16</f>
        <v>259021</v>
      </c>
      <c r="BS16" s="494">
        <f>BR16/BO16</f>
        <v>0.71424710946397207</v>
      </c>
      <c r="BU16" s="98"/>
      <c r="BV16" s="2601" t="s">
        <v>687</v>
      </c>
      <c r="BW16" s="2602"/>
      <c r="BX16" s="2602"/>
      <c r="BY16" s="2602"/>
      <c r="BZ16" s="2602"/>
      <c r="CA16" s="2602"/>
      <c r="CB16" s="2602"/>
      <c r="CC16" s="2602"/>
      <c r="CD16" s="2602"/>
      <c r="CE16" s="2603"/>
      <c r="CF16" s="100"/>
    </row>
    <row r="17" spans="1:84" x14ac:dyDescent="0.25">
      <c r="A17" s="465" t="s">
        <v>680</v>
      </c>
      <c r="B17" s="468">
        <v>22447</v>
      </c>
      <c r="C17" s="468">
        <v>18460</v>
      </c>
      <c r="D17" s="466">
        <f>B17+C17</f>
        <v>40907</v>
      </c>
      <c r="E17" s="466">
        <v>20987</v>
      </c>
      <c r="F17" s="466">
        <v>17170</v>
      </c>
      <c r="G17" s="466">
        <f>E17+F17</f>
        <v>38157</v>
      </c>
      <c r="H17" s="477">
        <f>G17/D17</f>
        <v>0.93277434179969199</v>
      </c>
      <c r="I17" s="488">
        <v>22616</v>
      </c>
      <c r="J17" s="488">
        <v>19916</v>
      </c>
      <c r="K17" s="466">
        <f t="shared" ref="K17:K18" si="40">I17+J17</f>
        <v>42532</v>
      </c>
      <c r="L17" s="466">
        <v>21982</v>
      </c>
      <c r="M17" s="466">
        <v>18712</v>
      </c>
      <c r="N17" s="466">
        <f t="shared" ref="N17:N18" si="41">L17+M17</f>
        <v>40694</v>
      </c>
      <c r="O17" s="467">
        <f>N17/K17</f>
        <v>0.956785479168626</v>
      </c>
      <c r="P17" s="487">
        <v>25253</v>
      </c>
      <c r="Q17" s="487">
        <v>20936</v>
      </c>
      <c r="R17" s="466">
        <f t="shared" ref="R17:R18" si="42">P17+Q17</f>
        <v>46189</v>
      </c>
      <c r="S17" s="466">
        <v>23727</v>
      </c>
      <c r="T17" s="466">
        <v>19635</v>
      </c>
      <c r="U17" s="469">
        <f t="shared" ref="U17:U18" si="43">S17+T17</f>
        <v>43362</v>
      </c>
      <c r="V17" s="467">
        <f>U17/R17</f>
        <v>0.93879495117885214</v>
      </c>
      <c r="W17" s="489">
        <v>27837</v>
      </c>
      <c r="X17" s="489">
        <v>23929</v>
      </c>
      <c r="Y17" s="466">
        <f t="shared" ref="Y17:Y18" si="44">W17+X17</f>
        <v>51766</v>
      </c>
      <c r="Z17" s="466">
        <v>22803</v>
      </c>
      <c r="AA17" s="466">
        <v>19695</v>
      </c>
      <c r="AB17" s="469">
        <f t="shared" ref="AB17:AB18" si="45">Z17+AA17</f>
        <v>42498</v>
      </c>
      <c r="AC17" s="475">
        <f>AB17/Y17</f>
        <v>0.82096356681992044</v>
      </c>
      <c r="AD17" s="491">
        <v>28953</v>
      </c>
      <c r="AE17" s="491">
        <v>25679</v>
      </c>
      <c r="AF17" s="478">
        <f t="shared" ref="AF17:AF18" si="46">AD17+AE17</f>
        <v>54632</v>
      </c>
      <c r="AG17" s="478">
        <v>24039</v>
      </c>
      <c r="AH17" s="478">
        <v>21187</v>
      </c>
      <c r="AI17" s="478">
        <f t="shared" ref="AI17:AI18" si="47">AG17+AH17</f>
        <v>45226</v>
      </c>
      <c r="AJ17" s="476">
        <f>AI17/AF17</f>
        <v>0.8278298433152731</v>
      </c>
      <c r="AK17" s="496">
        <v>30473</v>
      </c>
      <c r="AL17" s="496">
        <v>27788</v>
      </c>
      <c r="AM17" s="497">
        <f t="shared" ref="AM17:AM18" si="48">AK17+AL17</f>
        <v>58261</v>
      </c>
      <c r="AN17" s="497">
        <v>25911</v>
      </c>
      <c r="AO17" s="497">
        <v>22837</v>
      </c>
      <c r="AP17" s="497">
        <f t="shared" ref="AP17:AP18" si="49">AO17+AN17</f>
        <v>48748</v>
      </c>
      <c r="AQ17" s="493">
        <f>AP17/AM17</f>
        <v>0.83671752973687374</v>
      </c>
      <c r="AR17" s="496">
        <v>37477</v>
      </c>
      <c r="AS17" s="496">
        <v>31379</v>
      </c>
      <c r="AT17" s="497">
        <f t="shared" ref="AT17:AT18" si="50">AR17+AS17</f>
        <v>68856</v>
      </c>
      <c r="AU17" s="497">
        <v>29579</v>
      </c>
      <c r="AV17" s="497">
        <v>24287</v>
      </c>
      <c r="AW17" s="497">
        <f t="shared" ref="AW17:AW18" si="51">AV17+AU17</f>
        <v>53866</v>
      </c>
      <c r="AX17" s="493">
        <f>AW17/AT17</f>
        <v>0.78229929127454401</v>
      </c>
      <c r="AY17" s="496">
        <v>35686</v>
      </c>
      <c r="AZ17" s="496">
        <v>29536</v>
      </c>
      <c r="BA17" s="497">
        <f t="shared" ref="BA17:BA18" si="52">AY17+AZ17</f>
        <v>65222</v>
      </c>
      <c r="BB17" s="497">
        <v>29335</v>
      </c>
      <c r="BC17" s="497">
        <v>24335</v>
      </c>
      <c r="BD17" s="497">
        <f t="shared" ref="BD17:BD18" si="53">BC17+BB17</f>
        <v>53670</v>
      </c>
      <c r="BE17" s="493">
        <f>BD17/BA17</f>
        <v>0.82288184968262246</v>
      </c>
      <c r="BF17" s="496">
        <v>38134</v>
      </c>
      <c r="BG17" s="496">
        <v>31342</v>
      </c>
      <c r="BH17" s="497">
        <f t="shared" ref="BH17:BH18" si="54">BF17+BG17</f>
        <v>69476</v>
      </c>
      <c r="BI17" s="497">
        <v>29285</v>
      </c>
      <c r="BJ17" s="497">
        <v>24061</v>
      </c>
      <c r="BK17" s="497">
        <f t="shared" ref="BK17:BK18" si="55">BJ17+BI17</f>
        <v>53346</v>
      </c>
      <c r="BL17" s="493">
        <f>BK17/BH17</f>
        <v>0.76783349645920895</v>
      </c>
      <c r="BM17" s="503">
        <v>28918</v>
      </c>
      <c r="BN17" s="503">
        <v>22479</v>
      </c>
      <c r="BO17" s="504">
        <f t="shared" ref="BO17:BO18" si="56">BM17+BN17</f>
        <v>51397</v>
      </c>
      <c r="BP17" s="504">
        <v>22818</v>
      </c>
      <c r="BQ17" s="504">
        <v>17326</v>
      </c>
      <c r="BR17" s="504">
        <f t="shared" ref="BR17:BR18" si="57">BQ17+BP17</f>
        <v>40144</v>
      </c>
      <c r="BS17" s="494">
        <f>BR17/BO17</f>
        <v>0.78105726015137067</v>
      </c>
      <c r="BU17" s="98"/>
      <c r="BV17" s="1286" t="s">
        <v>674</v>
      </c>
      <c r="BW17" s="1286" t="s">
        <v>675</v>
      </c>
      <c r="BX17" s="1286" t="s">
        <v>676</v>
      </c>
      <c r="BY17" s="1286" t="s">
        <v>235</v>
      </c>
      <c r="BZ17" s="1286" t="s">
        <v>236</v>
      </c>
      <c r="CA17" s="1286" t="s">
        <v>1508</v>
      </c>
      <c r="CB17" s="1286" t="s">
        <v>1490</v>
      </c>
      <c r="CC17" s="1286" t="s">
        <v>2158</v>
      </c>
      <c r="CD17" s="1286" t="s">
        <v>2852</v>
      </c>
      <c r="CE17" s="1286" t="s">
        <v>3713</v>
      </c>
      <c r="CF17" s="100"/>
    </row>
    <row r="18" spans="1:84" x14ac:dyDescent="0.25">
      <c r="A18" s="465" t="s">
        <v>681</v>
      </c>
      <c r="B18" s="468">
        <v>6483</v>
      </c>
      <c r="C18" s="468">
        <v>5348</v>
      </c>
      <c r="D18" s="466">
        <f>B18+C18</f>
        <v>11831</v>
      </c>
      <c r="E18" s="466">
        <v>4673</v>
      </c>
      <c r="F18" s="466">
        <v>4044</v>
      </c>
      <c r="G18" s="466">
        <f>E18+F18</f>
        <v>8717</v>
      </c>
      <c r="H18" s="477">
        <f>G18/D18</f>
        <v>0.7367931704843208</v>
      </c>
      <c r="I18" s="488">
        <v>6433</v>
      </c>
      <c r="J18" s="488">
        <v>5894</v>
      </c>
      <c r="K18" s="466">
        <f t="shared" si="40"/>
        <v>12327</v>
      </c>
      <c r="L18" s="466">
        <v>5359</v>
      </c>
      <c r="M18" s="466">
        <v>4993</v>
      </c>
      <c r="N18" s="466">
        <f t="shared" si="41"/>
        <v>10352</v>
      </c>
      <c r="O18" s="467">
        <f>N18/K18</f>
        <v>0.8397825910602742</v>
      </c>
      <c r="P18" s="487">
        <v>7646</v>
      </c>
      <c r="Q18" s="487">
        <v>6856</v>
      </c>
      <c r="R18" s="466">
        <f t="shared" si="42"/>
        <v>14502</v>
      </c>
      <c r="S18" s="466">
        <v>5905</v>
      </c>
      <c r="T18" s="466">
        <v>5280</v>
      </c>
      <c r="U18" s="469">
        <f t="shared" si="43"/>
        <v>11185</v>
      </c>
      <c r="V18" s="467">
        <f>U18/R18</f>
        <v>0.77127292787201762</v>
      </c>
      <c r="W18" s="489">
        <v>8059</v>
      </c>
      <c r="X18" s="489">
        <v>7407</v>
      </c>
      <c r="Y18" s="466">
        <f t="shared" si="44"/>
        <v>15466</v>
      </c>
      <c r="Z18" s="466">
        <v>6040</v>
      </c>
      <c r="AA18" s="466">
        <v>5602</v>
      </c>
      <c r="AB18" s="469">
        <f t="shared" si="45"/>
        <v>11642</v>
      </c>
      <c r="AC18" s="475">
        <f>AB18/Y18</f>
        <v>0.75274796327427906</v>
      </c>
      <c r="AD18" s="491">
        <v>7960</v>
      </c>
      <c r="AE18" s="491">
        <v>7098</v>
      </c>
      <c r="AF18" s="478">
        <f t="shared" si="46"/>
        <v>15058</v>
      </c>
      <c r="AG18" s="478">
        <v>6173</v>
      </c>
      <c r="AH18" s="478">
        <v>5761</v>
      </c>
      <c r="AI18" s="478">
        <f t="shared" si="47"/>
        <v>11934</v>
      </c>
      <c r="AJ18" s="476">
        <f>AI18/AF18</f>
        <v>0.79253552928675786</v>
      </c>
      <c r="AK18" s="496">
        <v>8602</v>
      </c>
      <c r="AL18" s="496">
        <v>8565</v>
      </c>
      <c r="AM18" s="497">
        <f t="shared" si="48"/>
        <v>17167</v>
      </c>
      <c r="AN18" s="497">
        <v>7053</v>
      </c>
      <c r="AO18" s="497">
        <v>6930</v>
      </c>
      <c r="AP18" s="497">
        <f t="shared" si="49"/>
        <v>13983</v>
      </c>
      <c r="AQ18" s="493">
        <f>AP18/AM18</f>
        <v>0.81452787324517972</v>
      </c>
      <c r="AR18" s="496">
        <v>10213</v>
      </c>
      <c r="AS18" s="496">
        <v>8580</v>
      </c>
      <c r="AT18" s="497">
        <f t="shared" si="50"/>
        <v>18793</v>
      </c>
      <c r="AU18" s="497">
        <v>8491</v>
      </c>
      <c r="AV18" s="497">
        <v>7294</v>
      </c>
      <c r="AW18" s="497">
        <f t="shared" si="51"/>
        <v>15785</v>
      </c>
      <c r="AX18" s="493">
        <f>AW18/AT18</f>
        <v>0.83994040334166975</v>
      </c>
      <c r="AY18" s="496">
        <v>8979</v>
      </c>
      <c r="AZ18" s="496">
        <v>8241</v>
      </c>
      <c r="BA18" s="497">
        <f t="shared" si="52"/>
        <v>17220</v>
      </c>
      <c r="BB18" s="497">
        <v>7473</v>
      </c>
      <c r="BC18" s="497">
        <v>7000</v>
      </c>
      <c r="BD18" s="497">
        <f t="shared" si="53"/>
        <v>14473</v>
      </c>
      <c r="BE18" s="493">
        <f>BD18/BA18</f>
        <v>0.84047619047619049</v>
      </c>
      <c r="BF18" s="496">
        <v>8571</v>
      </c>
      <c r="BG18" s="496">
        <v>7861</v>
      </c>
      <c r="BH18" s="497">
        <f t="shared" si="54"/>
        <v>16432</v>
      </c>
      <c r="BI18" s="497">
        <v>7232</v>
      </c>
      <c r="BJ18" s="497">
        <v>6779</v>
      </c>
      <c r="BK18" s="497">
        <f t="shared" si="55"/>
        <v>14011</v>
      </c>
      <c r="BL18" s="493">
        <f>BK18/BH18</f>
        <v>0.85266553067185979</v>
      </c>
      <c r="BM18" s="503">
        <v>7535</v>
      </c>
      <c r="BN18" s="503">
        <v>6381</v>
      </c>
      <c r="BO18" s="504">
        <f t="shared" si="56"/>
        <v>13916</v>
      </c>
      <c r="BP18" s="504">
        <v>5919</v>
      </c>
      <c r="BQ18" s="504">
        <v>4968</v>
      </c>
      <c r="BR18" s="504">
        <f t="shared" si="57"/>
        <v>10887</v>
      </c>
      <c r="BS18" s="494">
        <f>BR18/BO18</f>
        <v>0.78233687841333721</v>
      </c>
      <c r="BU18" s="500" t="s">
        <v>679</v>
      </c>
      <c r="BV18" s="1288">
        <v>0.55362549033764108</v>
      </c>
      <c r="BW18" s="1288">
        <v>0.56926839711692545</v>
      </c>
      <c r="BX18" s="1289">
        <v>0.59970620398046215</v>
      </c>
      <c r="BY18" s="1290">
        <f>AC24</f>
        <v>0.55400208721814881</v>
      </c>
      <c r="BZ18" s="1291">
        <f>AJ24</f>
        <v>0.55807024062456512</v>
      </c>
      <c r="CA18" s="1292">
        <f>AQ24</f>
        <v>0.55623873161170168</v>
      </c>
      <c r="CB18" s="1293">
        <f>AX24</f>
        <v>0.54053082092349269</v>
      </c>
      <c r="CC18" s="1296">
        <f>BE24</f>
        <v>0.54608251063930713</v>
      </c>
      <c r="CD18" s="1849">
        <f>BL24</f>
        <v>0.52786205671545772</v>
      </c>
      <c r="CE18" s="1287">
        <f>BS24</f>
        <v>0.45430127391052555</v>
      </c>
      <c r="CF18" s="100"/>
    </row>
    <row r="19" spans="1:84" ht="15.75" customHeight="1" x14ac:dyDescent="0.25">
      <c r="A19" s="115"/>
      <c r="B19" s="115"/>
      <c r="C19" s="115"/>
      <c r="D19" s="106"/>
      <c r="E19" s="106"/>
      <c r="F19" s="106"/>
      <c r="G19" s="106"/>
      <c r="K19" s="106"/>
      <c r="L19" s="106"/>
      <c r="M19" s="106"/>
      <c r="N19" s="106"/>
      <c r="R19" s="106"/>
      <c r="S19" s="106"/>
      <c r="T19" s="106"/>
      <c r="U19" s="106"/>
      <c r="BU19" s="500" t="s">
        <v>680</v>
      </c>
      <c r="BV19" s="1288">
        <v>0.6191536412145181</v>
      </c>
      <c r="BW19" s="1288">
        <v>0.58157021614213933</v>
      </c>
      <c r="BX19" s="1289">
        <v>0.60830033470041955</v>
      </c>
      <c r="BY19" s="1290">
        <f>AC25</f>
        <v>0.57088453274750739</v>
      </c>
      <c r="BZ19" s="1291">
        <f>AJ25</f>
        <v>0.56726218780427051</v>
      </c>
      <c r="CA19" s="1292">
        <f>AQ25</f>
        <v>0.5700166261393238</v>
      </c>
      <c r="CB19" s="1293">
        <f>AX25</f>
        <v>0.54557879987216995</v>
      </c>
      <c r="CC19" s="1296">
        <f t="shared" ref="CC19:CC20" si="58">BE25</f>
        <v>0.5699612882385896</v>
      </c>
      <c r="CD19" s="1849">
        <f t="shared" ref="CD19:CD20" si="59">BL25</f>
        <v>0.54658441808792346</v>
      </c>
      <c r="CE19" s="1287">
        <f t="shared" ref="CE19:CE20" si="60">BS25</f>
        <v>0.43751358295381554</v>
      </c>
      <c r="CF19" s="100"/>
    </row>
    <row r="20" spans="1:84" ht="15.75" customHeight="1" x14ac:dyDescent="0.25">
      <c r="A20" s="101"/>
      <c r="B20" s="2614" t="s">
        <v>688</v>
      </c>
      <c r="C20" s="2614"/>
      <c r="D20" s="2614"/>
      <c r="E20" s="2614"/>
      <c r="F20" s="2614"/>
      <c r="G20" s="2614"/>
      <c r="H20" s="2614"/>
      <c r="I20" s="2614"/>
      <c r="J20" s="2614"/>
      <c r="K20" s="2614"/>
      <c r="L20" s="2614"/>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c r="BA20" s="2614"/>
      <c r="BB20" s="2614"/>
      <c r="BC20" s="2614"/>
      <c r="BD20" s="2614"/>
      <c r="BE20" s="2614"/>
      <c r="BF20" s="2614"/>
      <c r="BG20" s="2614"/>
      <c r="BH20" s="2614"/>
      <c r="BI20" s="2614"/>
      <c r="BJ20" s="2614"/>
      <c r="BK20" s="2614"/>
      <c r="BL20" s="2614"/>
      <c r="BM20" s="2614"/>
      <c r="BN20" s="2614"/>
      <c r="BO20" s="2614"/>
      <c r="BP20" s="2614"/>
      <c r="BQ20" s="2614"/>
      <c r="BR20" s="2614"/>
      <c r="BS20" s="2614"/>
      <c r="BU20" s="500" t="s">
        <v>681</v>
      </c>
      <c r="BV20" s="1288">
        <v>0.34013683760402619</v>
      </c>
      <c r="BW20" s="1288">
        <v>0.38929152042785298</v>
      </c>
      <c r="BX20" s="1289">
        <v>0.37277071555736002</v>
      </c>
      <c r="BY20" s="1290">
        <f>AC26</f>
        <v>0.38232548006597988</v>
      </c>
      <c r="BZ20" s="1291">
        <f>AJ26</f>
        <v>0.38686971132740949</v>
      </c>
      <c r="CA20" s="1292">
        <f>AQ26</f>
        <v>0.37407043248258576</v>
      </c>
      <c r="CB20" s="1293">
        <f>AX26</f>
        <v>0.38253951610789272</v>
      </c>
      <c r="CC20" s="1296">
        <f t="shared" si="58"/>
        <v>0.43107905019537118</v>
      </c>
      <c r="CD20" s="1849">
        <f t="shared" si="59"/>
        <v>0.37555906340436729</v>
      </c>
      <c r="CE20" s="1287">
        <f t="shared" si="60"/>
        <v>0.37164680822738466</v>
      </c>
      <c r="CF20" s="100"/>
    </row>
    <row r="21" spans="1:84" ht="15" customHeight="1" x14ac:dyDescent="0.25">
      <c r="A21" s="101"/>
      <c r="B21" s="2598" t="s">
        <v>674</v>
      </c>
      <c r="C21" s="2598"/>
      <c r="D21" s="2598"/>
      <c r="E21" s="2598"/>
      <c r="F21" s="2598"/>
      <c r="G21" s="2598"/>
      <c r="H21" s="2598"/>
      <c r="I21" s="2604" t="s">
        <v>675</v>
      </c>
      <c r="J21" s="2605"/>
      <c r="K21" s="2605"/>
      <c r="L21" s="2605"/>
      <c r="M21" s="2605"/>
      <c r="N21" s="2605"/>
      <c r="O21" s="2606"/>
      <c r="P21" s="2604" t="s">
        <v>676</v>
      </c>
      <c r="Q21" s="2605"/>
      <c r="R21" s="2605"/>
      <c r="S21" s="2605"/>
      <c r="T21" s="2605"/>
      <c r="U21" s="2605"/>
      <c r="V21" s="2606"/>
      <c r="W21" s="2604" t="s">
        <v>235</v>
      </c>
      <c r="X21" s="2605"/>
      <c r="Y21" s="2605"/>
      <c r="Z21" s="2605"/>
      <c r="AA21" s="2605"/>
      <c r="AB21" s="2605"/>
      <c r="AC21" s="2606"/>
      <c r="AD21" s="2604" t="s">
        <v>236</v>
      </c>
      <c r="AE21" s="2605"/>
      <c r="AF21" s="2605"/>
      <c r="AG21" s="2605"/>
      <c r="AH21" s="2605"/>
      <c r="AI21" s="2605"/>
      <c r="AJ21" s="2606"/>
      <c r="AK21" s="2604" t="s">
        <v>1508</v>
      </c>
      <c r="AL21" s="2605"/>
      <c r="AM21" s="2605"/>
      <c r="AN21" s="2605"/>
      <c r="AO21" s="2605"/>
      <c r="AP21" s="2605"/>
      <c r="AQ21" s="2606"/>
      <c r="AR21" s="2604" t="s">
        <v>1490</v>
      </c>
      <c r="AS21" s="2605"/>
      <c r="AT21" s="2605"/>
      <c r="AU21" s="2605"/>
      <c r="AV21" s="2605"/>
      <c r="AW21" s="2605"/>
      <c r="AX21" s="2606"/>
      <c r="AY21" s="2604" t="s">
        <v>2158</v>
      </c>
      <c r="AZ21" s="2605"/>
      <c r="BA21" s="2605"/>
      <c r="BB21" s="2605"/>
      <c r="BC21" s="2605"/>
      <c r="BD21" s="2605"/>
      <c r="BE21" s="2606"/>
      <c r="BF21" s="2604" t="s">
        <v>2852</v>
      </c>
      <c r="BG21" s="2605"/>
      <c r="BH21" s="2605"/>
      <c r="BI21" s="2605"/>
      <c r="BJ21" s="2605"/>
      <c r="BK21" s="2605"/>
      <c r="BL21" s="2606"/>
      <c r="BM21" s="2604" t="s">
        <v>3713</v>
      </c>
      <c r="BN21" s="2605"/>
      <c r="BO21" s="2605"/>
      <c r="BP21" s="2605"/>
      <c r="BQ21" s="2605"/>
      <c r="BR21" s="2605"/>
      <c r="BS21" s="2606"/>
      <c r="BU21" s="102"/>
      <c r="BV21" s="103"/>
      <c r="BW21" s="103"/>
      <c r="BX21" s="104"/>
      <c r="BY21" s="130"/>
      <c r="BZ21" s="130"/>
      <c r="CA21" s="130"/>
      <c r="CB21" s="130"/>
      <c r="CC21" s="130"/>
      <c r="CD21" s="130"/>
      <c r="CE21" s="130"/>
      <c r="CF21" s="100"/>
    </row>
    <row r="22" spans="1:84" ht="15.75" customHeight="1" x14ac:dyDescent="0.25">
      <c r="A22" s="101"/>
      <c r="B22" s="2613" t="s">
        <v>677</v>
      </c>
      <c r="C22" s="2613"/>
      <c r="D22" s="2613"/>
      <c r="E22" s="2613" t="s">
        <v>678</v>
      </c>
      <c r="F22" s="2613"/>
      <c r="G22" s="2613"/>
      <c r="H22" s="2613"/>
      <c r="I22" s="2610" t="s">
        <v>677</v>
      </c>
      <c r="J22" s="2611"/>
      <c r="K22" s="2612"/>
      <c r="L22" s="2610" t="s">
        <v>678</v>
      </c>
      <c r="M22" s="2611"/>
      <c r="N22" s="2611"/>
      <c r="O22" s="2612"/>
      <c r="P22" s="2610" t="s">
        <v>677</v>
      </c>
      <c r="Q22" s="2611"/>
      <c r="R22" s="2612"/>
      <c r="S22" s="2610" t="s">
        <v>678</v>
      </c>
      <c r="T22" s="2611"/>
      <c r="U22" s="2611"/>
      <c r="V22" s="2612"/>
      <c r="W22" s="2610" t="s">
        <v>677</v>
      </c>
      <c r="X22" s="2611"/>
      <c r="Y22" s="2612"/>
      <c r="Z22" s="2610" t="s">
        <v>678</v>
      </c>
      <c r="AA22" s="2611"/>
      <c r="AB22" s="2611"/>
      <c r="AC22" s="2612"/>
      <c r="AD22" s="2610" t="s">
        <v>677</v>
      </c>
      <c r="AE22" s="2611"/>
      <c r="AF22" s="2612"/>
      <c r="AG22" s="2610" t="s">
        <v>678</v>
      </c>
      <c r="AH22" s="2611"/>
      <c r="AI22" s="2611"/>
      <c r="AJ22" s="2612"/>
      <c r="AK22" s="2610" t="s">
        <v>677</v>
      </c>
      <c r="AL22" s="2611"/>
      <c r="AM22" s="2612"/>
      <c r="AN22" s="2610" t="s">
        <v>678</v>
      </c>
      <c r="AO22" s="2611"/>
      <c r="AP22" s="2611"/>
      <c r="AQ22" s="2612"/>
      <c r="AR22" s="2607" t="s">
        <v>677</v>
      </c>
      <c r="AS22" s="2608"/>
      <c r="AT22" s="2609"/>
      <c r="AU22" s="2607" t="s">
        <v>678</v>
      </c>
      <c r="AV22" s="2608"/>
      <c r="AW22" s="2608"/>
      <c r="AX22" s="2609"/>
      <c r="AY22" s="2607" t="s">
        <v>677</v>
      </c>
      <c r="AZ22" s="2608"/>
      <c r="BA22" s="2609"/>
      <c r="BB22" s="2607" t="s">
        <v>678</v>
      </c>
      <c r="BC22" s="2608"/>
      <c r="BD22" s="2608"/>
      <c r="BE22" s="2609"/>
      <c r="BF22" s="2607" t="s">
        <v>677</v>
      </c>
      <c r="BG22" s="2608"/>
      <c r="BH22" s="2609"/>
      <c r="BI22" s="2607" t="s">
        <v>678</v>
      </c>
      <c r="BJ22" s="2608"/>
      <c r="BK22" s="2608"/>
      <c r="BL22" s="2609"/>
      <c r="BM22" s="2623" t="s">
        <v>677</v>
      </c>
      <c r="BN22" s="2624"/>
      <c r="BO22" s="2625"/>
      <c r="BP22" s="2623" t="s">
        <v>678</v>
      </c>
      <c r="BQ22" s="2624"/>
      <c r="BR22" s="2624"/>
      <c r="BS22" s="2625"/>
      <c r="BU22" s="107"/>
      <c r="BV22" s="105"/>
      <c r="BW22" s="105"/>
      <c r="BX22" s="105"/>
      <c r="BY22" s="105"/>
      <c r="BZ22" s="105"/>
      <c r="CA22" s="105"/>
      <c r="CB22" s="105"/>
      <c r="CC22" s="105"/>
      <c r="CD22" s="105"/>
      <c r="CE22" s="105"/>
      <c r="CF22" s="100"/>
    </row>
    <row r="23" spans="1:84" x14ac:dyDescent="0.25">
      <c r="A23" s="101"/>
      <c r="B23" s="484" t="s">
        <v>46</v>
      </c>
      <c r="C23" s="484" t="s">
        <v>47</v>
      </c>
      <c r="D23" s="486" t="s">
        <v>8</v>
      </c>
      <c r="E23" s="484" t="s">
        <v>46</v>
      </c>
      <c r="F23" s="484" t="s">
        <v>47</v>
      </c>
      <c r="G23" s="486" t="s">
        <v>8</v>
      </c>
      <c r="H23" s="486" t="s">
        <v>1722</v>
      </c>
      <c r="I23" s="484" t="s">
        <v>46</v>
      </c>
      <c r="J23" s="484" t="s">
        <v>47</v>
      </c>
      <c r="K23" s="481" t="s">
        <v>8</v>
      </c>
      <c r="L23" s="484" t="s">
        <v>46</v>
      </c>
      <c r="M23" s="484" t="s">
        <v>47</v>
      </c>
      <c r="N23" s="481" t="s">
        <v>8</v>
      </c>
      <c r="O23" s="481" t="s">
        <v>1722</v>
      </c>
      <c r="P23" s="484" t="s">
        <v>46</v>
      </c>
      <c r="Q23" s="484" t="s">
        <v>47</v>
      </c>
      <c r="R23" s="481" t="s">
        <v>8</v>
      </c>
      <c r="S23" s="484" t="s">
        <v>46</v>
      </c>
      <c r="T23" s="484" t="s">
        <v>47</v>
      </c>
      <c r="U23" s="481" t="s">
        <v>8</v>
      </c>
      <c r="V23" s="481" t="s">
        <v>1722</v>
      </c>
      <c r="W23" s="484" t="s">
        <v>46</v>
      </c>
      <c r="X23" s="484" t="s">
        <v>47</v>
      </c>
      <c r="Y23" s="481" t="s">
        <v>8</v>
      </c>
      <c r="Z23" s="484" t="s">
        <v>46</v>
      </c>
      <c r="AA23" s="484" t="s">
        <v>47</v>
      </c>
      <c r="AB23" s="481" t="s">
        <v>8</v>
      </c>
      <c r="AC23" s="481" t="s">
        <v>1722</v>
      </c>
      <c r="AD23" s="484" t="s">
        <v>46</v>
      </c>
      <c r="AE23" s="484" t="s">
        <v>47</v>
      </c>
      <c r="AF23" s="481" t="s">
        <v>8</v>
      </c>
      <c r="AG23" s="484" t="s">
        <v>46</v>
      </c>
      <c r="AH23" s="484" t="s">
        <v>47</v>
      </c>
      <c r="AI23" s="481" t="s">
        <v>8</v>
      </c>
      <c r="AJ23" s="481" t="s">
        <v>1722</v>
      </c>
      <c r="AK23" s="484" t="s">
        <v>46</v>
      </c>
      <c r="AL23" s="484" t="s">
        <v>47</v>
      </c>
      <c r="AM23" s="481" t="s">
        <v>8</v>
      </c>
      <c r="AN23" s="484" t="s">
        <v>46</v>
      </c>
      <c r="AO23" s="484" t="s">
        <v>47</v>
      </c>
      <c r="AP23" s="481" t="s">
        <v>8</v>
      </c>
      <c r="AQ23" s="481" t="s">
        <v>1722</v>
      </c>
      <c r="AR23" s="800" t="s">
        <v>46</v>
      </c>
      <c r="AS23" s="800" t="s">
        <v>47</v>
      </c>
      <c r="AT23" s="508" t="s">
        <v>8</v>
      </c>
      <c r="AU23" s="800" t="s">
        <v>46</v>
      </c>
      <c r="AV23" s="800" t="s">
        <v>47</v>
      </c>
      <c r="AW23" s="508" t="s">
        <v>8</v>
      </c>
      <c r="AX23" s="508" t="s">
        <v>1722</v>
      </c>
      <c r="AY23" s="800" t="s">
        <v>46</v>
      </c>
      <c r="AZ23" s="800" t="s">
        <v>47</v>
      </c>
      <c r="BA23" s="923" t="s">
        <v>8</v>
      </c>
      <c r="BB23" s="800" t="s">
        <v>46</v>
      </c>
      <c r="BC23" s="800" t="s">
        <v>47</v>
      </c>
      <c r="BD23" s="923" t="s">
        <v>8</v>
      </c>
      <c r="BE23" s="923" t="s">
        <v>1722</v>
      </c>
      <c r="BF23" s="800" t="s">
        <v>46</v>
      </c>
      <c r="BG23" s="800" t="s">
        <v>47</v>
      </c>
      <c r="BH23" s="2576" t="s">
        <v>8</v>
      </c>
      <c r="BI23" s="800" t="s">
        <v>46</v>
      </c>
      <c r="BJ23" s="800" t="s">
        <v>47</v>
      </c>
      <c r="BK23" s="2576" t="s">
        <v>8</v>
      </c>
      <c r="BL23" s="2576" t="s">
        <v>1722</v>
      </c>
      <c r="BM23" s="502" t="s">
        <v>46</v>
      </c>
      <c r="BN23" s="502" t="s">
        <v>47</v>
      </c>
      <c r="BO23" s="1848" t="s">
        <v>8</v>
      </c>
      <c r="BP23" s="502" t="s">
        <v>46</v>
      </c>
      <c r="BQ23" s="502" t="s">
        <v>47</v>
      </c>
      <c r="BR23" s="1848" t="s">
        <v>8</v>
      </c>
      <c r="BS23" s="1848" t="s">
        <v>1722</v>
      </c>
      <c r="CF23" s="105"/>
    </row>
    <row r="24" spans="1:84" x14ac:dyDescent="0.25">
      <c r="A24" s="465" t="s">
        <v>679</v>
      </c>
      <c r="B24" s="468">
        <v>634036</v>
      </c>
      <c r="C24" s="468">
        <v>612554</v>
      </c>
      <c r="D24" s="469">
        <f>B24+C24</f>
        <v>1246590</v>
      </c>
      <c r="E24" s="469">
        <v>337483</v>
      </c>
      <c r="F24" s="469">
        <v>352661</v>
      </c>
      <c r="G24" s="466">
        <f>E24+F24</f>
        <v>690144</v>
      </c>
      <c r="H24" s="467">
        <f>G24/D24</f>
        <v>0.55362549033764108</v>
      </c>
      <c r="I24" s="487">
        <v>656625</v>
      </c>
      <c r="J24" s="487">
        <v>648248</v>
      </c>
      <c r="K24" s="466">
        <f>I24+J24</f>
        <v>1304873</v>
      </c>
      <c r="L24" s="466">
        <v>349741</v>
      </c>
      <c r="M24" s="466">
        <v>366130</v>
      </c>
      <c r="N24" s="466">
        <f>L24+M24</f>
        <v>715871</v>
      </c>
      <c r="O24" s="467">
        <f>N24/K24</f>
        <v>0.54861354323370937</v>
      </c>
      <c r="P24" s="487">
        <v>637759</v>
      </c>
      <c r="Q24" s="487">
        <v>622644</v>
      </c>
      <c r="R24" s="466">
        <f>P24+Q24</f>
        <v>1260403</v>
      </c>
      <c r="S24" s="466">
        <v>353721</v>
      </c>
      <c r="T24" s="466">
        <v>365328</v>
      </c>
      <c r="U24" s="469">
        <f>S24+T24</f>
        <v>719049</v>
      </c>
      <c r="V24" s="474">
        <f>U24/R24</f>
        <v>0.57049134284827951</v>
      </c>
      <c r="W24" s="489">
        <v>678273</v>
      </c>
      <c r="X24" s="489">
        <v>656518</v>
      </c>
      <c r="Y24" s="466">
        <f>W24+X24</f>
        <v>1334791</v>
      </c>
      <c r="Z24" s="466">
        <v>364013</v>
      </c>
      <c r="AA24" s="466">
        <v>375464</v>
      </c>
      <c r="AB24" s="469">
        <f>Z24+AA24</f>
        <v>739477</v>
      </c>
      <c r="AC24" s="475">
        <f>AB24/Y24</f>
        <v>0.55400208721814881</v>
      </c>
      <c r="AD24" s="491">
        <v>710378</v>
      </c>
      <c r="AE24" s="491">
        <v>683744</v>
      </c>
      <c r="AF24" s="478">
        <f>AD24+AE24</f>
        <v>1394122</v>
      </c>
      <c r="AG24" s="478">
        <v>385544</v>
      </c>
      <c r="AH24" s="478">
        <v>392474</v>
      </c>
      <c r="AI24" s="478">
        <f>AG24+AH24</f>
        <v>778018</v>
      </c>
      <c r="AJ24" s="492">
        <f>AI24/AF24</f>
        <v>0.55807024062456512</v>
      </c>
      <c r="AK24" s="496">
        <v>734702</v>
      </c>
      <c r="AL24" s="496">
        <v>696847</v>
      </c>
      <c r="AM24" s="497">
        <f>AK24+AL24</f>
        <v>1431549</v>
      </c>
      <c r="AN24" s="497">
        <v>397526</v>
      </c>
      <c r="AO24" s="497">
        <v>398757</v>
      </c>
      <c r="AP24" s="497">
        <f>AN24+AO24</f>
        <v>796283</v>
      </c>
      <c r="AQ24" s="493">
        <f>AP24/AM24</f>
        <v>0.55623873161170168</v>
      </c>
      <c r="AR24" s="496">
        <v>778108</v>
      </c>
      <c r="AS24" s="496">
        <v>737356</v>
      </c>
      <c r="AT24" s="497">
        <f>AR24+AS24</f>
        <v>1515464</v>
      </c>
      <c r="AU24" s="497">
        <v>412233</v>
      </c>
      <c r="AV24" s="497">
        <v>406922</v>
      </c>
      <c r="AW24" s="497">
        <f>AU24+AV24</f>
        <v>819155</v>
      </c>
      <c r="AX24" s="493">
        <f>AW24/AT24</f>
        <v>0.54053082092349269</v>
      </c>
      <c r="AY24" s="496">
        <v>807169</v>
      </c>
      <c r="AZ24" s="496">
        <v>752848</v>
      </c>
      <c r="BA24" s="497">
        <f>AY24+AZ24</f>
        <v>1560017</v>
      </c>
      <c r="BB24" s="497">
        <v>432909</v>
      </c>
      <c r="BC24" s="497">
        <v>418989</v>
      </c>
      <c r="BD24" s="497">
        <f>BB24+BC24</f>
        <v>851898</v>
      </c>
      <c r="BE24" s="493">
        <f>BD24/BA24</f>
        <v>0.54608251063930713</v>
      </c>
      <c r="BF24" s="496">
        <v>861834</v>
      </c>
      <c r="BG24" s="496">
        <v>804590</v>
      </c>
      <c r="BH24" s="497">
        <f>BF24+BG24</f>
        <v>1666424</v>
      </c>
      <c r="BI24" s="497">
        <v>449463</v>
      </c>
      <c r="BJ24" s="497">
        <v>430179</v>
      </c>
      <c r="BK24" s="497">
        <f>BI24+BJ24</f>
        <v>879642</v>
      </c>
      <c r="BL24" s="493">
        <f>BK24/BH24</f>
        <v>0.52786205671545772</v>
      </c>
      <c r="BM24" s="503">
        <v>927352</v>
      </c>
      <c r="BN24" s="503">
        <v>818375</v>
      </c>
      <c r="BO24" s="504">
        <f>BM24+BN24</f>
        <v>1745727</v>
      </c>
      <c r="BP24" s="504">
        <v>413379</v>
      </c>
      <c r="BQ24" s="504">
        <v>379707</v>
      </c>
      <c r="BR24" s="504">
        <f>BP24+BQ24</f>
        <v>793086</v>
      </c>
      <c r="BS24" s="494">
        <f>BR24/BO24</f>
        <v>0.45430127391052555</v>
      </c>
      <c r="BT24" s="709"/>
      <c r="CF24" s="105"/>
    </row>
    <row r="25" spans="1:84" x14ac:dyDescent="0.25">
      <c r="A25" s="465" t="s">
        <v>680</v>
      </c>
      <c r="B25" s="468">
        <v>69955</v>
      </c>
      <c r="C25" s="468">
        <v>62542</v>
      </c>
      <c r="D25" s="469">
        <f>B25+C25</f>
        <v>132497</v>
      </c>
      <c r="E25" s="469">
        <v>42154</v>
      </c>
      <c r="F25" s="469">
        <v>39882</v>
      </c>
      <c r="G25" s="466">
        <f>E25+F25</f>
        <v>82036</v>
      </c>
      <c r="H25" s="467">
        <f>G25/D25</f>
        <v>0.6191536412145181</v>
      </c>
      <c r="I25" s="487">
        <v>78158</v>
      </c>
      <c r="J25" s="487">
        <v>72292</v>
      </c>
      <c r="K25" s="466">
        <f t="shared" ref="K25:K26" si="61">I25+J25</f>
        <v>150450</v>
      </c>
      <c r="L25" s="466">
        <v>44330</v>
      </c>
      <c r="M25" s="466">
        <v>43399</v>
      </c>
      <c r="N25" s="466">
        <f t="shared" ref="N25:N26" si="62">L25+M25</f>
        <v>87729</v>
      </c>
      <c r="O25" s="467">
        <f>N25/K25</f>
        <v>0.58311066799601197</v>
      </c>
      <c r="P25" s="487">
        <v>83146</v>
      </c>
      <c r="Q25" s="487">
        <v>75514</v>
      </c>
      <c r="R25" s="466">
        <f t="shared" ref="R25:R26" si="63">P25+Q25</f>
        <v>158660</v>
      </c>
      <c r="S25" s="466">
        <v>48007</v>
      </c>
      <c r="T25" s="466">
        <v>46157</v>
      </c>
      <c r="U25" s="469">
        <f t="shared" ref="U25:U26" si="64">S25+T25</f>
        <v>94164</v>
      </c>
      <c r="V25" s="474">
        <f>U25/R25</f>
        <v>0.59349552502205971</v>
      </c>
      <c r="W25" s="489">
        <v>86536</v>
      </c>
      <c r="X25" s="489">
        <v>79156</v>
      </c>
      <c r="Y25" s="466">
        <f t="shared" ref="Y25:Y26" si="65">W25+X25</f>
        <v>165692</v>
      </c>
      <c r="Z25" s="466">
        <v>47869</v>
      </c>
      <c r="AA25" s="466">
        <v>46722</v>
      </c>
      <c r="AB25" s="469">
        <f t="shared" ref="AB25:AB26" si="66">Z25+AA25</f>
        <v>94591</v>
      </c>
      <c r="AC25" s="475">
        <f>AB25/Y25</f>
        <v>0.57088453274750739</v>
      </c>
      <c r="AD25" s="491">
        <v>91975</v>
      </c>
      <c r="AE25" s="491">
        <v>84677</v>
      </c>
      <c r="AF25" s="478">
        <f t="shared" ref="AF25:AF26" si="67">AD25+AE25</f>
        <v>176652</v>
      </c>
      <c r="AG25" s="478">
        <v>50747</v>
      </c>
      <c r="AH25" s="478">
        <v>49461</v>
      </c>
      <c r="AI25" s="478">
        <f t="shared" ref="AI25:AI26" si="68">AG25+AH25</f>
        <v>100208</v>
      </c>
      <c r="AJ25" s="492">
        <f t="shared" ref="AJ25:AJ26" si="69">AI25/AF25</f>
        <v>0.56726218780427051</v>
      </c>
      <c r="AK25" s="496">
        <v>96211</v>
      </c>
      <c r="AL25" s="496">
        <v>88438</v>
      </c>
      <c r="AM25" s="497">
        <f t="shared" ref="AM25:AM26" si="70">AK25+AL25</f>
        <v>184649</v>
      </c>
      <c r="AN25" s="497">
        <v>53068</v>
      </c>
      <c r="AO25" s="497">
        <v>52185</v>
      </c>
      <c r="AP25" s="497">
        <f t="shared" ref="AP25:AP26" si="71">AN25+AO25</f>
        <v>105253</v>
      </c>
      <c r="AQ25" s="493">
        <f>AP25/AM25</f>
        <v>0.5700166261393238</v>
      </c>
      <c r="AR25" s="496">
        <v>106017</v>
      </c>
      <c r="AS25" s="496">
        <v>97378</v>
      </c>
      <c r="AT25" s="497">
        <f t="shared" ref="AT25:AT26" si="72">AR25+AS25</f>
        <v>203395</v>
      </c>
      <c r="AU25" s="497">
        <v>57405</v>
      </c>
      <c r="AV25" s="497">
        <v>53563</v>
      </c>
      <c r="AW25" s="497">
        <f t="shared" ref="AW25:AW26" si="73">AU25+AV25</f>
        <v>110968</v>
      </c>
      <c r="AX25" s="493">
        <f>AW25/AT25</f>
        <v>0.54557879987216995</v>
      </c>
      <c r="AY25" s="496">
        <v>104469</v>
      </c>
      <c r="AZ25" s="496">
        <v>93662</v>
      </c>
      <c r="BA25" s="497">
        <f t="shared" ref="BA25:BA26" si="74">AY25+AZ25</f>
        <v>198131</v>
      </c>
      <c r="BB25" s="497">
        <v>58150</v>
      </c>
      <c r="BC25" s="497">
        <v>54777</v>
      </c>
      <c r="BD25" s="497">
        <f t="shared" ref="BD25:BD26" si="75">BB25+BC25</f>
        <v>112927</v>
      </c>
      <c r="BE25" s="493">
        <f>BD25/BA25</f>
        <v>0.5699612882385896</v>
      </c>
      <c r="BF25" s="496">
        <v>103125</v>
      </c>
      <c r="BG25" s="496">
        <v>94001</v>
      </c>
      <c r="BH25" s="497">
        <f t="shared" ref="BH25:BH26" si="76">BF25+BG25</f>
        <v>197126</v>
      </c>
      <c r="BI25" s="497">
        <v>55398</v>
      </c>
      <c r="BJ25" s="497">
        <v>52348</v>
      </c>
      <c r="BK25" s="497">
        <f t="shared" ref="BK25:BK26" si="77">BI25+BJ25</f>
        <v>107746</v>
      </c>
      <c r="BL25" s="493">
        <f>BK25/BH25</f>
        <v>0.54658441808792346</v>
      </c>
      <c r="BM25" s="503">
        <v>112053</v>
      </c>
      <c r="BN25" s="503">
        <v>95008</v>
      </c>
      <c r="BO25" s="504">
        <f t="shared" ref="BO25:BO26" si="78">BM25+BN25</f>
        <v>207061</v>
      </c>
      <c r="BP25" s="504">
        <v>47596</v>
      </c>
      <c r="BQ25" s="504">
        <v>42996</v>
      </c>
      <c r="BR25" s="504">
        <f t="shared" ref="BR25:BR26" si="79">BP25+BQ25</f>
        <v>90592</v>
      </c>
      <c r="BS25" s="494">
        <f>BR25/BO25</f>
        <v>0.43751358295381554</v>
      </c>
      <c r="BT25" s="709"/>
    </row>
    <row r="26" spans="1:84" x14ac:dyDescent="0.25">
      <c r="A26" s="465" t="s">
        <v>681</v>
      </c>
      <c r="B26" s="468">
        <v>33457</v>
      </c>
      <c r="C26" s="468">
        <v>27345</v>
      </c>
      <c r="D26" s="469">
        <f>B26+C26</f>
        <v>60802</v>
      </c>
      <c r="E26" s="469">
        <v>10937</v>
      </c>
      <c r="F26" s="469">
        <v>9744</v>
      </c>
      <c r="G26" s="466">
        <f>E26+F26</f>
        <v>20681</v>
      </c>
      <c r="H26" s="467">
        <f>G26/D26</f>
        <v>0.34013683760402619</v>
      </c>
      <c r="I26" s="487">
        <v>33035</v>
      </c>
      <c r="J26" s="487">
        <v>28076</v>
      </c>
      <c r="K26" s="466">
        <f t="shared" si="61"/>
        <v>61111</v>
      </c>
      <c r="L26" s="466">
        <v>11748</v>
      </c>
      <c r="M26" s="466">
        <v>11003</v>
      </c>
      <c r="N26" s="466">
        <f t="shared" si="62"/>
        <v>22751</v>
      </c>
      <c r="O26" s="467">
        <f>N26/K26</f>
        <v>0.37228976779957784</v>
      </c>
      <c r="P26" s="487">
        <v>34228</v>
      </c>
      <c r="Q26" s="487">
        <v>29806</v>
      </c>
      <c r="R26" s="466">
        <f t="shared" si="63"/>
        <v>64034</v>
      </c>
      <c r="S26" s="466">
        <v>12489</v>
      </c>
      <c r="T26" s="466">
        <v>11381</v>
      </c>
      <c r="U26" s="469">
        <f t="shared" si="64"/>
        <v>23870</v>
      </c>
      <c r="V26" s="474">
        <f>U26/R26</f>
        <v>0.37277071555736013</v>
      </c>
      <c r="W26" s="489">
        <v>34019</v>
      </c>
      <c r="X26" s="489">
        <v>30243</v>
      </c>
      <c r="Y26" s="466">
        <f t="shared" si="65"/>
        <v>64262</v>
      </c>
      <c r="Z26" s="466">
        <v>12867</v>
      </c>
      <c r="AA26" s="466">
        <v>11702</v>
      </c>
      <c r="AB26" s="469">
        <f t="shared" si="66"/>
        <v>24569</v>
      </c>
      <c r="AC26" s="475">
        <f>AB26/Y26</f>
        <v>0.38232548006597988</v>
      </c>
      <c r="AD26" s="491">
        <v>35682</v>
      </c>
      <c r="AE26" s="491">
        <v>30379</v>
      </c>
      <c r="AF26" s="478">
        <f t="shared" si="67"/>
        <v>66061</v>
      </c>
      <c r="AG26" s="478">
        <v>13499</v>
      </c>
      <c r="AH26" s="478">
        <v>12058</v>
      </c>
      <c r="AI26" s="478">
        <f t="shared" si="68"/>
        <v>25557</v>
      </c>
      <c r="AJ26" s="492">
        <f t="shared" si="69"/>
        <v>0.38686971132740949</v>
      </c>
      <c r="AK26" s="496">
        <v>38827</v>
      </c>
      <c r="AL26" s="496">
        <v>33384</v>
      </c>
      <c r="AM26" s="497">
        <f t="shared" si="70"/>
        <v>72211</v>
      </c>
      <c r="AN26" s="497">
        <v>13891</v>
      </c>
      <c r="AO26" s="497">
        <v>13121</v>
      </c>
      <c r="AP26" s="497">
        <f t="shared" si="71"/>
        <v>27012</v>
      </c>
      <c r="AQ26" s="493">
        <f>AP26/AM26</f>
        <v>0.37407043248258576</v>
      </c>
      <c r="AR26" s="496">
        <v>41130</v>
      </c>
      <c r="AS26" s="496">
        <v>35168</v>
      </c>
      <c r="AT26" s="497">
        <f t="shared" si="72"/>
        <v>76298</v>
      </c>
      <c r="AU26" s="497">
        <v>15544</v>
      </c>
      <c r="AV26" s="497">
        <v>13643</v>
      </c>
      <c r="AW26" s="497">
        <f t="shared" si="73"/>
        <v>29187</v>
      </c>
      <c r="AX26" s="493">
        <f>AW26/AT26</f>
        <v>0.38253951610789272</v>
      </c>
      <c r="AY26" s="496">
        <v>36466</v>
      </c>
      <c r="AZ26" s="496">
        <v>30074</v>
      </c>
      <c r="BA26" s="497">
        <f t="shared" si="74"/>
        <v>66540</v>
      </c>
      <c r="BB26" s="497">
        <v>15112</v>
      </c>
      <c r="BC26" s="497">
        <v>13572</v>
      </c>
      <c r="BD26" s="497">
        <f t="shared" si="75"/>
        <v>28684</v>
      </c>
      <c r="BE26" s="493">
        <f>BD26/BA26</f>
        <v>0.43107905019537118</v>
      </c>
      <c r="BF26" s="496">
        <v>35743</v>
      </c>
      <c r="BG26" s="496">
        <v>32675</v>
      </c>
      <c r="BH26" s="497">
        <f t="shared" si="76"/>
        <v>68418</v>
      </c>
      <c r="BI26" s="497">
        <v>13224</v>
      </c>
      <c r="BJ26" s="497">
        <v>12471</v>
      </c>
      <c r="BK26" s="497">
        <f t="shared" si="77"/>
        <v>25695</v>
      </c>
      <c r="BL26" s="493">
        <f>BK26/BH26</f>
        <v>0.37555906340436729</v>
      </c>
      <c r="BM26" s="503">
        <v>31546</v>
      </c>
      <c r="BN26" s="503">
        <v>28546</v>
      </c>
      <c r="BO26" s="504">
        <f t="shared" si="78"/>
        <v>60092</v>
      </c>
      <c r="BP26" s="504">
        <v>11736</v>
      </c>
      <c r="BQ26" s="504">
        <v>10597</v>
      </c>
      <c r="BR26" s="504">
        <f t="shared" si="79"/>
        <v>22333</v>
      </c>
      <c r="BS26" s="494">
        <f>BR26/BO26</f>
        <v>0.37164680822738466</v>
      </c>
      <c r="BT26" s="709"/>
    </row>
    <row r="27" spans="1:84" ht="15.75" customHeight="1" x14ac:dyDescent="0.25">
      <c r="A27" s="115"/>
      <c r="B27" s="115"/>
      <c r="C27" s="115"/>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row>
    <row r="28" spans="1:84" ht="15.75" customHeight="1" x14ac:dyDescent="0.25">
      <c r="A28" s="101"/>
      <c r="B28" s="2614" t="s">
        <v>689</v>
      </c>
      <c r="C28" s="2614"/>
      <c r="D28" s="2614"/>
      <c r="E28" s="2614"/>
      <c r="F28" s="2614"/>
      <c r="G28" s="2614"/>
      <c r="H28" s="2614"/>
      <c r="I28" s="2614"/>
      <c r="J28" s="2614"/>
      <c r="K28" s="2614"/>
      <c r="L28" s="2614"/>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c r="BA28" s="2614"/>
      <c r="BB28" s="2614"/>
      <c r="BC28" s="2614"/>
      <c r="BD28" s="2614"/>
      <c r="BE28" s="2614"/>
      <c r="BF28" s="2614"/>
      <c r="BG28" s="2614"/>
      <c r="BH28" s="2614"/>
      <c r="BI28" s="2614"/>
      <c r="BJ28" s="2614"/>
      <c r="BK28" s="2614"/>
      <c r="BL28" s="2614"/>
      <c r="BM28" s="2614"/>
      <c r="BN28" s="2614"/>
      <c r="BO28" s="2614"/>
      <c r="BP28" s="2614"/>
      <c r="BQ28" s="2614"/>
      <c r="BR28" s="2614"/>
      <c r="BS28" s="2614"/>
    </row>
    <row r="29" spans="1:84" ht="15.75" customHeight="1" x14ac:dyDescent="0.25">
      <c r="A29" s="101"/>
      <c r="B29" s="2598" t="s">
        <v>674</v>
      </c>
      <c r="C29" s="2598"/>
      <c r="D29" s="2598"/>
      <c r="E29" s="2598"/>
      <c r="F29" s="2598"/>
      <c r="G29" s="2598"/>
      <c r="H29" s="2598"/>
      <c r="I29" s="2604" t="s">
        <v>675</v>
      </c>
      <c r="J29" s="2605"/>
      <c r="K29" s="2605"/>
      <c r="L29" s="2605"/>
      <c r="M29" s="2605"/>
      <c r="N29" s="2605"/>
      <c r="O29" s="2606"/>
      <c r="P29" s="2604" t="s">
        <v>676</v>
      </c>
      <c r="Q29" s="2605"/>
      <c r="R29" s="2605"/>
      <c r="S29" s="2605"/>
      <c r="T29" s="2605"/>
      <c r="U29" s="2605"/>
      <c r="V29" s="2606"/>
      <c r="W29" s="2604" t="s">
        <v>235</v>
      </c>
      <c r="X29" s="2605"/>
      <c r="Y29" s="2605"/>
      <c r="Z29" s="2605"/>
      <c r="AA29" s="2605"/>
      <c r="AB29" s="2605"/>
      <c r="AC29" s="2606"/>
      <c r="AD29" s="2604" t="s">
        <v>236</v>
      </c>
      <c r="AE29" s="2605"/>
      <c r="AF29" s="2605"/>
      <c r="AG29" s="2605"/>
      <c r="AH29" s="2605"/>
      <c r="AI29" s="2605"/>
      <c r="AJ29" s="2606"/>
      <c r="AK29" s="2604" t="s">
        <v>1508</v>
      </c>
      <c r="AL29" s="2605"/>
      <c r="AM29" s="2605"/>
      <c r="AN29" s="2605"/>
      <c r="AO29" s="2605"/>
      <c r="AP29" s="2605"/>
      <c r="AQ29" s="2606"/>
      <c r="AR29" s="2604" t="s">
        <v>1490</v>
      </c>
      <c r="AS29" s="2605"/>
      <c r="AT29" s="2605"/>
      <c r="AU29" s="2605"/>
      <c r="AV29" s="2605"/>
      <c r="AW29" s="2605"/>
      <c r="AX29" s="2606"/>
      <c r="AY29" s="2604" t="s">
        <v>2158</v>
      </c>
      <c r="AZ29" s="2605"/>
      <c r="BA29" s="2605"/>
      <c r="BB29" s="2605"/>
      <c r="BC29" s="2605"/>
      <c r="BD29" s="2605"/>
      <c r="BE29" s="2606"/>
      <c r="BF29" s="2604" t="s">
        <v>2852</v>
      </c>
      <c r="BG29" s="2605"/>
      <c r="BH29" s="2605"/>
      <c r="BI29" s="2605"/>
      <c r="BJ29" s="2605"/>
      <c r="BK29" s="2605"/>
      <c r="BL29" s="2606"/>
      <c r="BM29" s="2604" t="s">
        <v>3713</v>
      </c>
      <c r="BN29" s="2605"/>
      <c r="BO29" s="2605"/>
      <c r="BP29" s="2605"/>
      <c r="BQ29" s="2605"/>
      <c r="BR29" s="2605"/>
      <c r="BS29" s="2606"/>
    </row>
    <row r="30" spans="1:84" ht="15" customHeight="1" x14ac:dyDescent="0.25">
      <c r="A30" s="101"/>
      <c r="B30" s="2613" t="s">
        <v>677</v>
      </c>
      <c r="C30" s="2613"/>
      <c r="D30" s="2613"/>
      <c r="E30" s="2613" t="s">
        <v>678</v>
      </c>
      <c r="F30" s="2613"/>
      <c r="G30" s="2613"/>
      <c r="H30" s="2613"/>
      <c r="I30" s="2613" t="s">
        <v>677</v>
      </c>
      <c r="J30" s="2613"/>
      <c r="K30" s="2613"/>
      <c r="L30" s="2613" t="s">
        <v>678</v>
      </c>
      <c r="M30" s="2613"/>
      <c r="N30" s="2613"/>
      <c r="O30" s="2613"/>
      <c r="P30" s="2613" t="s">
        <v>677</v>
      </c>
      <c r="Q30" s="2613"/>
      <c r="R30" s="2613"/>
      <c r="S30" s="2613" t="s">
        <v>678</v>
      </c>
      <c r="T30" s="2613"/>
      <c r="U30" s="2613"/>
      <c r="V30" s="2613"/>
      <c r="W30" s="2613" t="s">
        <v>677</v>
      </c>
      <c r="X30" s="2613"/>
      <c r="Y30" s="2613"/>
      <c r="Z30" s="2613" t="s">
        <v>678</v>
      </c>
      <c r="AA30" s="2613"/>
      <c r="AB30" s="2613"/>
      <c r="AC30" s="2613"/>
      <c r="AD30" s="2613" t="s">
        <v>677</v>
      </c>
      <c r="AE30" s="2613"/>
      <c r="AF30" s="2613"/>
      <c r="AG30" s="2613" t="s">
        <v>678</v>
      </c>
      <c r="AH30" s="2613"/>
      <c r="AI30" s="2613"/>
      <c r="AJ30" s="2613"/>
      <c r="AK30" s="2613" t="s">
        <v>677</v>
      </c>
      <c r="AL30" s="2613"/>
      <c r="AM30" s="2613"/>
      <c r="AN30" s="2613" t="s">
        <v>678</v>
      </c>
      <c r="AO30" s="2613"/>
      <c r="AP30" s="2613"/>
      <c r="AQ30" s="2613"/>
      <c r="AR30" s="2615" t="s">
        <v>677</v>
      </c>
      <c r="AS30" s="2615"/>
      <c r="AT30" s="2615"/>
      <c r="AU30" s="2615" t="s">
        <v>678</v>
      </c>
      <c r="AV30" s="2615"/>
      <c r="AW30" s="2615"/>
      <c r="AX30" s="2615"/>
      <c r="AY30" s="2615" t="s">
        <v>677</v>
      </c>
      <c r="AZ30" s="2615"/>
      <c r="BA30" s="2615"/>
      <c r="BB30" s="2615" t="s">
        <v>678</v>
      </c>
      <c r="BC30" s="2615"/>
      <c r="BD30" s="2615"/>
      <c r="BE30" s="2615"/>
      <c r="BF30" s="2615" t="s">
        <v>677</v>
      </c>
      <c r="BG30" s="2615"/>
      <c r="BH30" s="2615"/>
      <c r="BI30" s="2615" t="s">
        <v>678</v>
      </c>
      <c r="BJ30" s="2615"/>
      <c r="BK30" s="2615"/>
      <c r="BL30" s="2615"/>
      <c r="BM30" s="2621" t="s">
        <v>677</v>
      </c>
      <c r="BN30" s="2621"/>
      <c r="BO30" s="2621"/>
      <c r="BP30" s="2621" t="s">
        <v>678</v>
      </c>
      <c r="BQ30" s="2621"/>
      <c r="BR30" s="2621"/>
      <c r="BS30" s="2621"/>
    </row>
    <row r="31" spans="1:84" x14ac:dyDescent="0.25">
      <c r="B31" s="484" t="s">
        <v>46</v>
      </c>
      <c r="C31" s="484" t="s">
        <v>47</v>
      </c>
      <c r="D31" s="481" t="s">
        <v>8</v>
      </c>
      <c r="E31" s="484" t="s">
        <v>46</v>
      </c>
      <c r="F31" s="484" t="s">
        <v>47</v>
      </c>
      <c r="G31" s="2613" t="s">
        <v>8</v>
      </c>
      <c r="H31" s="2613"/>
      <c r="I31" s="484" t="s">
        <v>46</v>
      </c>
      <c r="J31" s="484" t="s">
        <v>47</v>
      </c>
      <c r="K31" s="481" t="s">
        <v>8</v>
      </c>
      <c r="L31" s="484" t="s">
        <v>46</v>
      </c>
      <c r="M31" s="484" t="s">
        <v>47</v>
      </c>
      <c r="N31" s="2613" t="s">
        <v>8</v>
      </c>
      <c r="O31" s="2613"/>
      <c r="P31" s="484" t="s">
        <v>46</v>
      </c>
      <c r="Q31" s="484" t="s">
        <v>47</v>
      </c>
      <c r="R31" s="481" t="s">
        <v>8</v>
      </c>
      <c r="S31" s="484" t="s">
        <v>46</v>
      </c>
      <c r="T31" s="484" t="s">
        <v>47</v>
      </c>
      <c r="U31" s="2613" t="s">
        <v>8</v>
      </c>
      <c r="V31" s="2613"/>
      <c r="W31" s="484" t="s">
        <v>46</v>
      </c>
      <c r="X31" s="484" t="s">
        <v>47</v>
      </c>
      <c r="Y31" s="481" t="s">
        <v>8</v>
      </c>
      <c r="Z31" s="484" t="s">
        <v>46</v>
      </c>
      <c r="AA31" s="484" t="s">
        <v>47</v>
      </c>
      <c r="AB31" s="2613" t="s">
        <v>8</v>
      </c>
      <c r="AC31" s="2613"/>
      <c r="AD31" s="484" t="s">
        <v>46</v>
      </c>
      <c r="AE31" s="484" t="s">
        <v>47</v>
      </c>
      <c r="AF31" s="481" t="s">
        <v>8</v>
      </c>
      <c r="AG31" s="484" t="s">
        <v>46</v>
      </c>
      <c r="AH31" s="484" t="s">
        <v>47</v>
      </c>
      <c r="AI31" s="2613" t="s">
        <v>8</v>
      </c>
      <c r="AJ31" s="2613"/>
      <c r="AK31" s="484" t="s">
        <v>46</v>
      </c>
      <c r="AL31" s="484" t="s">
        <v>47</v>
      </c>
      <c r="AM31" s="481" t="s">
        <v>8</v>
      </c>
      <c r="AN31" s="484" t="s">
        <v>46</v>
      </c>
      <c r="AO31" s="484" t="s">
        <v>47</v>
      </c>
      <c r="AP31" s="2613" t="s">
        <v>8</v>
      </c>
      <c r="AQ31" s="2613"/>
      <c r="AR31" s="800" t="s">
        <v>46</v>
      </c>
      <c r="AS31" s="800" t="s">
        <v>47</v>
      </c>
      <c r="AT31" s="508" t="s">
        <v>8</v>
      </c>
      <c r="AU31" s="800" t="s">
        <v>46</v>
      </c>
      <c r="AV31" s="800" t="s">
        <v>47</v>
      </c>
      <c r="AW31" s="2615" t="s">
        <v>8</v>
      </c>
      <c r="AX31" s="2615"/>
      <c r="AY31" s="800" t="s">
        <v>46</v>
      </c>
      <c r="AZ31" s="800" t="s">
        <v>47</v>
      </c>
      <c r="BA31" s="923" t="s">
        <v>8</v>
      </c>
      <c r="BB31" s="800" t="s">
        <v>46</v>
      </c>
      <c r="BC31" s="800" t="s">
        <v>47</v>
      </c>
      <c r="BD31" s="2615" t="s">
        <v>8</v>
      </c>
      <c r="BE31" s="2615"/>
      <c r="BF31" s="800" t="s">
        <v>46</v>
      </c>
      <c r="BG31" s="800" t="s">
        <v>47</v>
      </c>
      <c r="BH31" s="2576" t="s">
        <v>8</v>
      </c>
      <c r="BI31" s="800" t="s">
        <v>46</v>
      </c>
      <c r="BJ31" s="800" t="s">
        <v>47</v>
      </c>
      <c r="BK31" s="2615" t="s">
        <v>8</v>
      </c>
      <c r="BL31" s="2615"/>
      <c r="BM31" s="502" t="s">
        <v>46</v>
      </c>
      <c r="BN31" s="502" t="s">
        <v>47</v>
      </c>
      <c r="BO31" s="1848" t="s">
        <v>8</v>
      </c>
      <c r="BP31" s="502" t="s">
        <v>46</v>
      </c>
      <c r="BQ31" s="502" t="s">
        <v>47</v>
      </c>
      <c r="BR31" s="2621" t="s">
        <v>8</v>
      </c>
      <c r="BS31" s="2621"/>
    </row>
    <row r="32" spans="1:84" ht="15.75" customHeight="1" x14ac:dyDescent="0.25">
      <c r="A32" s="465" t="s">
        <v>679</v>
      </c>
      <c r="B32" s="471">
        <f>B8/B24</f>
        <v>0.72956898346466126</v>
      </c>
      <c r="C32" s="471">
        <f t="shared" ref="C32:D32" si="80">C8/C24</f>
        <v>0.75999666968136692</v>
      </c>
      <c r="D32" s="471">
        <f t="shared" si="80"/>
        <v>0.74452065233958242</v>
      </c>
      <c r="E32" s="470">
        <f>E8/E24</f>
        <v>0.60346447080297383</v>
      </c>
      <c r="F32" s="470">
        <f>F8/F24</f>
        <v>0.67403824069006779</v>
      </c>
      <c r="G32" s="2618">
        <f>G8/G24</f>
        <v>0.63952740297677002</v>
      </c>
      <c r="H32" s="2618"/>
      <c r="I32" s="473">
        <f t="shared" ref="I32:N32" si="81">I8/I24</f>
        <v>0.73667313915857602</v>
      </c>
      <c r="J32" s="473">
        <f t="shared" si="81"/>
        <v>0.76765065221952089</v>
      </c>
      <c r="K32" s="473">
        <f t="shared" si="81"/>
        <v>0.75206246125101828</v>
      </c>
      <c r="L32" s="473">
        <f t="shared" si="81"/>
        <v>0.60595983885217919</v>
      </c>
      <c r="M32" s="473">
        <f t="shared" si="81"/>
        <v>0.67795591729713489</v>
      </c>
      <c r="N32" s="2618">
        <f t="shared" si="81"/>
        <v>0.64278200960787624</v>
      </c>
      <c r="O32" s="2618"/>
      <c r="P32" s="473">
        <f>P8/P24</f>
        <v>0.70727657312558501</v>
      </c>
      <c r="Q32" s="473">
        <f>Q8/Q24</f>
        <v>0.74383435799590136</v>
      </c>
      <c r="R32" s="473">
        <f t="shared" ref="R32:U34" si="82">R8/R24</f>
        <v>0.72533626149731478</v>
      </c>
      <c r="S32" s="473">
        <f>S8/S24</f>
        <v>0.6032975141425021</v>
      </c>
      <c r="T32" s="473">
        <f>T8/T24</f>
        <v>0.67476076293084575</v>
      </c>
      <c r="U32" s="2619">
        <f t="shared" si="82"/>
        <v>0.63960592393564275</v>
      </c>
      <c r="V32" s="2619"/>
      <c r="W32" s="479">
        <f>W8/W24</f>
        <v>0.72465069374720803</v>
      </c>
      <c r="X32" s="479">
        <f>X8/X24</f>
        <v>0.75554211765709389</v>
      </c>
      <c r="Y32" s="479">
        <f t="shared" ref="Y32:AB34" si="83">Y8/Y24</f>
        <v>0.73984466482018529</v>
      </c>
      <c r="Z32" s="479">
        <f>Z8/Z24</f>
        <v>0.61649721301162319</v>
      </c>
      <c r="AA32" s="479">
        <f>AA8/AA24</f>
        <v>0.68226248055739036</v>
      </c>
      <c r="AB32" s="2620">
        <f t="shared" si="83"/>
        <v>0.64988904320215501</v>
      </c>
      <c r="AC32" s="2620"/>
      <c r="AD32" s="490">
        <f>AD8/AD24</f>
        <v>0.72413560104620356</v>
      </c>
      <c r="AE32" s="490">
        <f>AE8/AE24</f>
        <v>0.75566293817569152</v>
      </c>
      <c r="AF32" s="480">
        <f t="shared" ref="AF32:AI34" si="84">AF8/AF24</f>
        <v>0.73959811264724318</v>
      </c>
      <c r="AG32" s="480">
        <f>AG8/AG24</f>
        <v>0.60727958417197514</v>
      </c>
      <c r="AH32" s="480">
        <f>AH8/AH24</f>
        <v>0.67288533762746072</v>
      </c>
      <c r="AI32" s="2616">
        <f t="shared" si="84"/>
        <v>0.64037464428843549</v>
      </c>
      <c r="AJ32" s="2616"/>
      <c r="AK32" s="495">
        <f>AK8/AK24</f>
        <v>0.72310133904630725</v>
      </c>
      <c r="AL32" s="495">
        <f>AL8/AL24</f>
        <v>0.75287832192719495</v>
      </c>
      <c r="AM32" s="495">
        <f t="shared" ref="AM32:AP34" si="85">AM8/AM24</f>
        <v>0.73759612838959754</v>
      </c>
      <c r="AN32" s="495">
        <f>AN8/AN24</f>
        <v>0.6078143316412008</v>
      </c>
      <c r="AO32" s="495">
        <f>AO8/AO24</f>
        <v>0.67095499263962766</v>
      </c>
      <c r="AP32" s="2617">
        <f t="shared" si="85"/>
        <v>0.63943346774953125</v>
      </c>
      <c r="AQ32" s="2617"/>
      <c r="AR32" s="799">
        <f>AR8/AR24</f>
        <v>0.715106386260005</v>
      </c>
      <c r="AS32" s="799">
        <f>AS8/AS24</f>
        <v>0.74808911841769787</v>
      </c>
      <c r="AT32" s="799">
        <f t="shared" ref="AT32" si="86">AT8/AT24</f>
        <v>0.73115428673990279</v>
      </c>
      <c r="AU32" s="799">
        <f>AU8/AU24</f>
        <v>0.6028920537657102</v>
      </c>
      <c r="AV32" s="799">
        <f>AV8/AV24</f>
        <v>0.66646924963506515</v>
      </c>
      <c r="AW32" s="2617">
        <f t="shared" ref="AW32" si="87">AW8/AW24</f>
        <v>0.63447454999359099</v>
      </c>
      <c r="AX32" s="2617"/>
      <c r="AY32" s="922">
        <f>AY8/AY24</f>
        <v>0.70974356051830534</v>
      </c>
      <c r="AZ32" s="922">
        <f>AZ8/AZ24</f>
        <v>0.74258681699360296</v>
      </c>
      <c r="BA32" s="922">
        <f t="shared" ref="BA32" si="88">BA8/BA24</f>
        <v>0.72559337494399101</v>
      </c>
      <c r="BB32" s="922">
        <f>BB8/BB24</f>
        <v>0.59361898228034071</v>
      </c>
      <c r="BC32" s="922">
        <f>BC8/BC24</f>
        <v>0.65734183952323333</v>
      </c>
      <c r="BD32" s="2617">
        <f t="shared" ref="BD32" si="89">BD8/BD24</f>
        <v>0.62495979565628745</v>
      </c>
      <c r="BE32" s="2617"/>
      <c r="BF32" s="2575">
        <f>BF8/BF24</f>
        <v>0.71272426012433954</v>
      </c>
      <c r="BG32" s="2575">
        <f>BG8/BG24</f>
        <v>0.7482991337202799</v>
      </c>
      <c r="BH32" s="2575">
        <f t="shared" ref="BH32" si="90">BH8/BH24</f>
        <v>0.72990067353806709</v>
      </c>
      <c r="BI32" s="2575">
        <f>BI8/BI24</f>
        <v>0.59567083386174169</v>
      </c>
      <c r="BJ32" s="2575">
        <f>BJ8/BJ24</f>
        <v>0.66143163659778836</v>
      </c>
      <c r="BK32" s="2617">
        <f t="shared" ref="BK32" si="91">BK8/BK24</f>
        <v>0.62783041282703644</v>
      </c>
      <c r="BL32" s="2617"/>
      <c r="BM32" s="1847">
        <f>BM8/BM24</f>
        <v>0.77991312899524667</v>
      </c>
      <c r="BN32" s="1847">
        <f>BN8/BN24</f>
        <v>0.80626118833053306</v>
      </c>
      <c r="BO32" s="1847">
        <f t="shared" ref="BO32" si="92">BO8/BO24</f>
        <v>0.79226476992107009</v>
      </c>
      <c r="BP32" s="1847">
        <f>BP8/BP24</f>
        <v>0.64240563744166979</v>
      </c>
      <c r="BQ32" s="1847">
        <f>BQ8/BQ24</f>
        <v>0.70714524620299335</v>
      </c>
      <c r="BR32" s="2622">
        <f t="shared" ref="BR32" si="93">BR8/BR24</f>
        <v>0.67340111917244783</v>
      </c>
      <c r="BS32" s="2622"/>
    </row>
    <row r="33" spans="1:89" x14ac:dyDescent="0.25">
      <c r="A33" s="465" t="s">
        <v>680</v>
      </c>
      <c r="B33" s="471">
        <f t="shared" ref="B33:F33" si="94">B9/B25</f>
        <v>0.67912229290258019</v>
      </c>
      <c r="C33" s="471">
        <f t="shared" si="94"/>
        <v>0.70483834862972083</v>
      </c>
      <c r="D33" s="471">
        <f t="shared" si="94"/>
        <v>0.69126093420983115</v>
      </c>
      <c r="E33" s="470">
        <f t="shared" si="94"/>
        <v>0.50213502870427484</v>
      </c>
      <c r="F33" s="470">
        <f t="shared" si="94"/>
        <v>0.5694799658994032</v>
      </c>
      <c r="G33" s="2618">
        <f t="shared" ref="G33" si="95">G9/G25</f>
        <v>0.53487493295626309</v>
      </c>
      <c r="H33" s="2618"/>
      <c r="I33" s="473">
        <f t="shared" ref="I33:J34" si="96">I9/I25</f>
        <v>0.71063742675094044</v>
      </c>
      <c r="J33" s="473">
        <f t="shared" si="96"/>
        <v>0.7245061694240027</v>
      </c>
      <c r="K33" s="473">
        <f t="shared" ref="K33:N33" si="97">K9/K25</f>
        <v>0.71730142904619476</v>
      </c>
      <c r="L33" s="473">
        <f t="shared" si="97"/>
        <v>0.50412812993458156</v>
      </c>
      <c r="M33" s="473">
        <f t="shared" ref="M33" si="98">M9/M25</f>
        <v>0.56883799165879401</v>
      </c>
      <c r="N33" s="2618">
        <f t="shared" si="97"/>
        <v>0.53613970294885382</v>
      </c>
      <c r="O33" s="2618"/>
      <c r="P33" s="473">
        <f t="shared" ref="P33:Q33" si="99">P9/P25</f>
        <v>0.69628124022803262</v>
      </c>
      <c r="Q33" s="473">
        <f t="shared" si="99"/>
        <v>0.72275339672113781</v>
      </c>
      <c r="R33" s="473">
        <f t="shared" si="82"/>
        <v>0.70888062523635442</v>
      </c>
      <c r="S33" s="473">
        <f t="shared" si="82"/>
        <v>0.50575957672839378</v>
      </c>
      <c r="T33" s="473">
        <f t="shared" ref="T33" si="100">T9/T25</f>
        <v>0.57460406872197067</v>
      </c>
      <c r="U33" s="2619">
        <f t="shared" si="82"/>
        <v>0.5395055435198165</v>
      </c>
      <c r="V33" s="2619"/>
      <c r="W33" s="479">
        <f t="shared" ref="W33:X33" si="101">W9/W25</f>
        <v>0.67831884995839886</v>
      </c>
      <c r="X33" s="479">
        <f t="shared" si="101"/>
        <v>0.69769821618070649</v>
      </c>
      <c r="Y33" s="479">
        <f t="shared" si="83"/>
        <v>0.68757695000362118</v>
      </c>
      <c r="Z33" s="479">
        <f t="shared" si="83"/>
        <v>0.52363742714491635</v>
      </c>
      <c r="AA33" s="479">
        <f t="shared" si="83"/>
        <v>0.57846410684474125</v>
      </c>
      <c r="AB33" s="2620">
        <f t="shared" si="83"/>
        <v>0.55071835586895157</v>
      </c>
      <c r="AC33" s="2620"/>
      <c r="AD33" s="490">
        <f t="shared" ref="AD33:AE33" si="102">AD9/AD25</f>
        <v>0.68520793693938575</v>
      </c>
      <c r="AE33" s="490">
        <f t="shared" si="102"/>
        <v>0.69674173624478897</v>
      </c>
      <c r="AF33" s="480">
        <f t="shared" si="84"/>
        <v>0.69073658945270933</v>
      </c>
      <c r="AG33" s="480">
        <f t="shared" si="84"/>
        <v>0.52629712101207948</v>
      </c>
      <c r="AH33" s="480">
        <f t="shared" si="84"/>
        <v>0.57164230403752447</v>
      </c>
      <c r="AI33" s="2616">
        <f t="shared" si="84"/>
        <v>0.54867874820373619</v>
      </c>
      <c r="AJ33" s="2616"/>
      <c r="AK33" s="495">
        <f t="shared" ref="AK33:AL33" si="103">AK9/AK25</f>
        <v>0.68326906486784256</v>
      </c>
      <c r="AL33" s="495">
        <f t="shared" si="103"/>
        <v>0.68579117573893578</v>
      </c>
      <c r="AM33" s="495">
        <f t="shared" si="85"/>
        <v>0.68447703480657895</v>
      </c>
      <c r="AN33" s="495">
        <f t="shared" si="85"/>
        <v>0.51173965478254313</v>
      </c>
      <c r="AO33" s="495">
        <f t="shared" si="85"/>
        <v>0.56238382677014465</v>
      </c>
      <c r="AP33" s="2617">
        <f t="shared" si="85"/>
        <v>0.53684930595802494</v>
      </c>
      <c r="AQ33" s="2617"/>
      <c r="AR33" s="799">
        <f t="shared" ref="AR33:AW33" si="104">AR9/AR25</f>
        <v>0.64650008960827032</v>
      </c>
      <c r="AS33" s="799">
        <f t="shared" si="104"/>
        <v>0.67776089055022692</v>
      </c>
      <c r="AT33" s="799">
        <f t="shared" si="104"/>
        <v>0.66146660439047178</v>
      </c>
      <c r="AU33" s="799">
        <f t="shared" si="104"/>
        <v>0.4847312951833464</v>
      </c>
      <c r="AV33" s="799">
        <f t="shared" si="104"/>
        <v>0.54657132722214963</v>
      </c>
      <c r="AW33" s="2617">
        <f t="shared" si="104"/>
        <v>0.51458078004469754</v>
      </c>
      <c r="AX33" s="2617"/>
      <c r="AY33" s="922">
        <f t="shared" ref="AY33:BD33" si="105">AY9/AY25</f>
        <v>0.65840584288162041</v>
      </c>
      <c r="AZ33" s="922">
        <f t="shared" si="105"/>
        <v>0.68465332792381117</v>
      </c>
      <c r="BA33" s="922">
        <f t="shared" si="105"/>
        <v>0.67081375453614023</v>
      </c>
      <c r="BB33" s="922">
        <f t="shared" si="105"/>
        <v>0.49552880481513328</v>
      </c>
      <c r="BC33" s="922">
        <f t="shared" si="105"/>
        <v>0.55574419920769669</v>
      </c>
      <c r="BD33" s="2617">
        <f t="shared" si="105"/>
        <v>0.52473721961975439</v>
      </c>
      <c r="BE33" s="2617"/>
      <c r="BF33" s="2575">
        <f t="shared" ref="BF33:BK33" si="106">BF9/BF25</f>
        <v>0.63021575757575754</v>
      </c>
      <c r="BG33" s="2575">
        <f t="shared" si="106"/>
        <v>0.66657801512749859</v>
      </c>
      <c r="BH33" s="2575">
        <f t="shared" si="106"/>
        <v>0.64755537067662305</v>
      </c>
      <c r="BI33" s="2575">
        <f t="shared" si="106"/>
        <v>0.47137080761038302</v>
      </c>
      <c r="BJ33" s="2575">
        <f t="shared" si="106"/>
        <v>0.5403644838389241</v>
      </c>
      <c r="BK33" s="2617">
        <f t="shared" si="106"/>
        <v>0.50489113284947928</v>
      </c>
      <c r="BL33" s="2617"/>
      <c r="BM33" s="1847">
        <f t="shared" ref="BM33:BR33" si="107">BM9/BM25</f>
        <v>0.74192569587605861</v>
      </c>
      <c r="BN33" s="1847">
        <f t="shared" si="107"/>
        <v>0.76339887167396425</v>
      </c>
      <c r="BO33" s="1847">
        <f t="shared" si="107"/>
        <v>0.75177846141958171</v>
      </c>
      <c r="BP33" s="1847">
        <f t="shared" si="107"/>
        <v>0.52058996554332293</v>
      </c>
      <c r="BQ33" s="1847">
        <f t="shared" si="107"/>
        <v>0.59703228207275094</v>
      </c>
      <c r="BR33" s="2622">
        <f t="shared" si="107"/>
        <v>0.55687036382903565</v>
      </c>
      <c r="BS33" s="2622"/>
    </row>
    <row r="34" spans="1:89" x14ac:dyDescent="0.25">
      <c r="A34" s="465" t="s">
        <v>681</v>
      </c>
      <c r="B34" s="471">
        <f t="shared" ref="B34:F34" si="108">B10/B26</f>
        <v>0.80622889081507609</v>
      </c>
      <c r="C34" s="471">
        <f t="shared" si="108"/>
        <v>0.80442494057414515</v>
      </c>
      <c r="D34" s="471">
        <f t="shared" si="108"/>
        <v>0.80541758494786353</v>
      </c>
      <c r="E34" s="470">
        <f t="shared" si="108"/>
        <v>0.57273475358873549</v>
      </c>
      <c r="F34" s="470">
        <f t="shared" si="108"/>
        <v>0.58497536945812811</v>
      </c>
      <c r="G34" s="2618">
        <f>G10/G26</f>
        <v>0.5785020066727915</v>
      </c>
      <c r="H34" s="2618"/>
      <c r="I34" s="473">
        <f t="shared" si="96"/>
        <v>0.80526714091115481</v>
      </c>
      <c r="J34" s="473">
        <f t="shared" si="96"/>
        <v>0.79006981051431824</v>
      </c>
      <c r="K34" s="473">
        <f>K10/K26</f>
        <v>0.79828508779106866</v>
      </c>
      <c r="L34" s="473">
        <f t="shared" ref="L34:M34" si="109">L10/L26</f>
        <v>0.54383724889342866</v>
      </c>
      <c r="M34" s="473">
        <f t="shared" si="109"/>
        <v>0.54621466872671087</v>
      </c>
      <c r="N34" s="2618">
        <f>N10/N26</f>
        <v>0.54498703353698741</v>
      </c>
      <c r="O34" s="2618"/>
      <c r="P34" s="473">
        <f t="shared" ref="P34:Q34" si="110">P10/P26</f>
        <v>0.77661563632114061</v>
      </c>
      <c r="Q34" s="473">
        <f t="shared" si="110"/>
        <v>0.76997919881902976</v>
      </c>
      <c r="R34" s="473">
        <f t="shared" si="82"/>
        <v>0.77352656401286812</v>
      </c>
      <c r="S34" s="473">
        <f t="shared" si="82"/>
        <v>0.52718392185122909</v>
      </c>
      <c r="T34" s="473">
        <f t="shared" ref="T34" si="111">T10/T26</f>
        <v>0.53606888674105968</v>
      </c>
      <c r="U34" s="2619">
        <f t="shared" si="82"/>
        <v>0.53142019271051533</v>
      </c>
      <c r="V34" s="2619"/>
      <c r="W34" s="479">
        <f t="shared" ref="W34:X34" si="112">W10/W26</f>
        <v>0.76310297186866161</v>
      </c>
      <c r="X34" s="479">
        <f t="shared" si="112"/>
        <v>0.755083821049499</v>
      </c>
      <c r="Y34" s="479">
        <f t="shared" si="83"/>
        <v>0.75932899691886335</v>
      </c>
      <c r="Z34" s="479">
        <f t="shared" si="83"/>
        <v>0.53058210927178051</v>
      </c>
      <c r="AA34" s="479">
        <f t="shared" si="83"/>
        <v>0.52127841394633401</v>
      </c>
      <c r="AB34" s="2620">
        <f t="shared" si="83"/>
        <v>0.52615084049004845</v>
      </c>
      <c r="AC34" s="2620"/>
      <c r="AD34" s="490">
        <f t="shared" ref="AD34:AE34" si="113">AD10/AD26</f>
        <v>0.77691833417409339</v>
      </c>
      <c r="AE34" s="490">
        <f t="shared" si="113"/>
        <v>0.76635175614733864</v>
      </c>
      <c r="AF34" s="480">
        <f t="shared" si="84"/>
        <v>0.77205915744539133</v>
      </c>
      <c r="AG34" s="480">
        <f t="shared" si="84"/>
        <v>0.54270686717534633</v>
      </c>
      <c r="AH34" s="480">
        <f t="shared" si="84"/>
        <v>0.52222590811079783</v>
      </c>
      <c r="AI34" s="2616">
        <f t="shared" si="84"/>
        <v>0.53304378448174672</v>
      </c>
      <c r="AJ34" s="2616"/>
      <c r="AK34" s="495">
        <f t="shared" ref="AK34:AL34" si="114">AK10/AK26</f>
        <v>0.7784531382800628</v>
      </c>
      <c r="AL34" s="495">
        <f t="shared" si="114"/>
        <v>0.74343997124370953</v>
      </c>
      <c r="AM34" s="495">
        <f t="shared" si="85"/>
        <v>0.76226613673817012</v>
      </c>
      <c r="AN34" s="495">
        <f t="shared" si="85"/>
        <v>0.4922611763012022</v>
      </c>
      <c r="AO34" s="495">
        <f t="shared" si="85"/>
        <v>0.47183903665879123</v>
      </c>
      <c r="AP34" s="2617">
        <f t="shared" si="85"/>
        <v>0.48234118169702356</v>
      </c>
      <c r="AQ34" s="2617"/>
      <c r="AR34" s="799">
        <f t="shared" ref="AR34:AW34" si="115">AR10/AR26</f>
        <v>0.75168976416241184</v>
      </c>
      <c r="AS34" s="799">
        <f t="shared" si="115"/>
        <v>0.75602820746132848</v>
      </c>
      <c r="AT34" s="799">
        <f t="shared" si="115"/>
        <v>0.75368948072033348</v>
      </c>
      <c r="AU34" s="799">
        <f t="shared" si="115"/>
        <v>0.45374420998455994</v>
      </c>
      <c r="AV34" s="799">
        <f t="shared" si="115"/>
        <v>0.46536685479733197</v>
      </c>
      <c r="AW34" s="2617">
        <f t="shared" si="115"/>
        <v>0.45917703086990785</v>
      </c>
      <c r="AX34" s="2617"/>
      <c r="AY34" s="922">
        <f t="shared" ref="AY34:BD34" si="116">AY10/AY26</f>
        <v>0.75377063566061542</v>
      </c>
      <c r="AZ34" s="922">
        <f t="shared" si="116"/>
        <v>0.7259759260490789</v>
      </c>
      <c r="BA34" s="922">
        <f t="shared" si="116"/>
        <v>0.74120829576194769</v>
      </c>
      <c r="BB34" s="922">
        <f t="shared" si="116"/>
        <v>0.50549232398094235</v>
      </c>
      <c r="BC34" s="922">
        <f t="shared" si="116"/>
        <v>0.48423224285293248</v>
      </c>
      <c r="BD34" s="2617">
        <f t="shared" si="116"/>
        <v>0.49543299400362573</v>
      </c>
      <c r="BE34" s="2617"/>
      <c r="BF34" s="2575">
        <f t="shared" ref="BF34:BK34" si="117">BF10/BF26</f>
        <v>0.76020479534454299</v>
      </c>
      <c r="BG34" s="2575">
        <f t="shared" si="117"/>
        <v>0.75941851568477425</v>
      </c>
      <c r="BH34" s="2575">
        <f t="shared" si="117"/>
        <v>0.75982928469116318</v>
      </c>
      <c r="BI34" s="2575">
        <f t="shared" si="117"/>
        <v>0.45311554748941318</v>
      </c>
      <c r="BJ34" s="2575">
        <f t="shared" si="117"/>
        <v>0.45641889182904338</v>
      </c>
      <c r="BK34" s="2617">
        <f t="shared" si="117"/>
        <v>0.45471881689044563</v>
      </c>
      <c r="BL34" s="2617"/>
      <c r="BM34" s="1847">
        <f t="shared" ref="BM34:BR34" si="118">BM10/BM26</f>
        <v>0.76114245863183927</v>
      </c>
      <c r="BN34" s="1847">
        <f t="shared" si="118"/>
        <v>0.77646605478876196</v>
      </c>
      <c r="BO34" s="1847">
        <f t="shared" si="118"/>
        <v>0.76842175331158891</v>
      </c>
      <c r="BP34" s="1847">
        <f t="shared" si="118"/>
        <v>0.49565439672801637</v>
      </c>
      <c r="BQ34" s="1847">
        <f t="shared" si="118"/>
        <v>0.53118807209587615</v>
      </c>
      <c r="BR34" s="2622">
        <f t="shared" si="118"/>
        <v>0.51251511216585321</v>
      </c>
      <c r="BS34" s="2622"/>
    </row>
    <row r="35" spans="1:89" ht="15.75" customHeight="1" x14ac:dyDescent="0.25"/>
    <row r="36" spans="1:89" x14ac:dyDescent="0.25">
      <c r="A36" s="115" t="s">
        <v>693</v>
      </c>
      <c r="B36" s="115"/>
      <c r="C36" s="115"/>
      <c r="BU36" s="95"/>
      <c r="CG36" s="96"/>
      <c r="CH36" s="97"/>
      <c r="CI36" s="97"/>
      <c r="CJ36" s="97"/>
      <c r="CK36" s="97"/>
    </row>
    <row r="37" spans="1:89" x14ac:dyDescent="0.25">
      <c r="A37" s="626" t="s">
        <v>682</v>
      </c>
      <c r="BU37" s="98"/>
      <c r="BV37" s="128"/>
      <c r="BW37" s="128"/>
      <c r="BX37" s="128"/>
      <c r="BY37" s="130"/>
      <c r="BZ37" s="130"/>
      <c r="CA37" s="130"/>
      <c r="CB37" s="130"/>
      <c r="CC37" s="130"/>
      <c r="CD37" s="130"/>
      <c r="CE37" s="130"/>
      <c r="CF37" s="100"/>
      <c r="CG37" s="100"/>
      <c r="CH37" s="99"/>
      <c r="CI37" s="99"/>
      <c r="CJ37" s="99"/>
      <c r="CK37" s="100"/>
    </row>
    <row r="38" spans="1:89" ht="15.75" customHeight="1" x14ac:dyDescent="0.25"/>
  </sheetData>
  <sheetProtection algorithmName="SHA-512" hashValue="+FzgIgfUnsMViCR1oPTh7flUl/ILGpiAosWaSQK3vDBR0v79zrHQcPh1+odlM5T6NnUs7RkmYow8D9iJXUDbOQ==" saltValue="TqybA5sGiYdt0Us5//H7SA==" spinCount="100000" sheet="1" objects="1" scenarios="1"/>
  <mergeCells count="169">
    <mergeCell ref="BM29:BS29"/>
    <mergeCell ref="BM30:BO30"/>
    <mergeCell ref="BP30:BS30"/>
    <mergeCell ref="BR31:BS31"/>
    <mergeCell ref="BR32:BS32"/>
    <mergeCell ref="BR33:BS33"/>
    <mergeCell ref="BR34:BS34"/>
    <mergeCell ref="BM5:BS5"/>
    <mergeCell ref="BM6:BO6"/>
    <mergeCell ref="BP6:BS6"/>
    <mergeCell ref="BM13:BS13"/>
    <mergeCell ref="BM14:BO14"/>
    <mergeCell ref="BP14:BS14"/>
    <mergeCell ref="BM21:BS21"/>
    <mergeCell ref="BM22:BO22"/>
    <mergeCell ref="BP22:BS22"/>
    <mergeCell ref="I30:K30"/>
    <mergeCell ref="L30:O30"/>
    <mergeCell ref="Z22:AC22"/>
    <mergeCell ref="W21:AC21"/>
    <mergeCell ref="B29:H29"/>
    <mergeCell ref="B13:H13"/>
    <mergeCell ref="B14:D14"/>
    <mergeCell ref="E14:H14"/>
    <mergeCell ref="P13:V13"/>
    <mergeCell ref="L14:O14"/>
    <mergeCell ref="I22:K22"/>
    <mergeCell ref="W13:AC13"/>
    <mergeCell ref="P21:V21"/>
    <mergeCell ref="L22:O22"/>
    <mergeCell ref="I21:O21"/>
    <mergeCell ref="P14:R14"/>
    <mergeCell ref="S14:V14"/>
    <mergeCell ref="P22:R22"/>
    <mergeCell ref="BK32:BL32"/>
    <mergeCell ref="BK33:BL33"/>
    <mergeCell ref="BK34:BL34"/>
    <mergeCell ref="BF5:BL5"/>
    <mergeCell ref="BF6:BH6"/>
    <mergeCell ref="BI6:BL6"/>
    <mergeCell ref="BF13:BL13"/>
    <mergeCell ref="BF14:BH14"/>
    <mergeCell ref="BI14:BL14"/>
    <mergeCell ref="BF21:BL21"/>
    <mergeCell ref="BF22:BH22"/>
    <mergeCell ref="BI22:BL22"/>
    <mergeCell ref="BK31:BL31"/>
    <mergeCell ref="BF29:BL29"/>
    <mergeCell ref="AD21:AJ21"/>
    <mergeCell ref="AR5:AX5"/>
    <mergeCell ref="AU6:AX6"/>
    <mergeCell ref="AK5:AQ5"/>
    <mergeCell ref="W5:AC5"/>
    <mergeCell ref="G33:H33"/>
    <mergeCell ref="N33:O33"/>
    <mergeCell ref="U33:V33"/>
    <mergeCell ref="S22:V22"/>
    <mergeCell ref="W14:Y14"/>
    <mergeCell ref="AD22:AF22"/>
    <mergeCell ref="W22:Y22"/>
    <mergeCell ref="I14:K14"/>
    <mergeCell ref="AD5:AJ5"/>
    <mergeCell ref="AK6:AM6"/>
    <mergeCell ref="B5:H5"/>
    <mergeCell ref="I5:O5"/>
    <mergeCell ref="P5:V5"/>
    <mergeCell ref="B21:H21"/>
    <mergeCell ref="B22:D22"/>
    <mergeCell ref="E22:H22"/>
    <mergeCell ref="W29:AC29"/>
    <mergeCell ref="W30:Y30"/>
    <mergeCell ref="Z30:AC30"/>
    <mergeCell ref="AK29:AQ29"/>
    <mergeCell ref="AY13:BE13"/>
    <mergeCell ref="AY14:BA14"/>
    <mergeCell ref="BB14:BE14"/>
    <mergeCell ref="AY21:BE21"/>
    <mergeCell ref="AY22:BA22"/>
    <mergeCell ref="BB22:BE22"/>
    <mergeCell ref="AK14:AM14"/>
    <mergeCell ref="AN14:AQ14"/>
    <mergeCell ref="AR21:AX21"/>
    <mergeCell ref="AR22:AT22"/>
    <mergeCell ref="AU22:AX22"/>
    <mergeCell ref="AG22:AJ22"/>
    <mergeCell ref="Z14:AC14"/>
    <mergeCell ref="AK21:AQ21"/>
    <mergeCell ref="G34:H34"/>
    <mergeCell ref="N34:O34"/>
    <mergeCell ref="AN30:AQ30"/>
    <mergeCell ref="AB31:AC31"/>
    <mergeCell ref="AD30:AF30"/>
    <mergeCell ref="U34:V34"/>
    <mergeCell ref="AB34:AC34"/>
    <mergeCell ref="G32:H32"/>
    <mergeCell ref="N32:O32"/>
    <mergeCell ref="U32:V32"/>
    <mergeCell ref="AB32:AC32"/>
    <mergeCell ref="AI32:AJ32"/>
    <mergeCell ref="AI34:AJ34"/>
    <mergeCell ref="AP34:AQ34"/>
    <mergeCell ref="AP33:AQ33"/>
    <mergeCell ref="AP32:AQ32"/>
    <mergeCell ref="AP31:AQ31"/>
    <mergeCell ref="N31:O31"/>
    <mergeCell ref="P30:R30"/>
    <mergeCell ref="S30:V30"/>
    <mergeCell ref="AB33:AC33"/>
    <mergeCell ref="AI33:AJ33"/>
    <mergeCell ref="AI31:AJ31"/>
    <mergeCell ref="AK30:AM30"/>
    <mergeCell ref="AW34:AX34"/>
    <mergeCell ref="AR30:AT30"/>
    <mergeCell ref="BD31:BE31"/>
    <mergeCell ref="BD32:BE32"/>
    <mergeCell ref="BD33:BE33"/>
    <mergeCell ref="BD34:BE34"/>
    <mergeCell ref="AY30:BA30"/>
    <mergeCell ref="BB30:BE30"/>
    <mergeCell ref="AU30:AX30"/>
    <mergeCell ref="AW31:AX31"/>
    <mergeCell ref="AW32:AX32"/>
    <mergeCell ref="AW33:AX33"/>
    <mergeCell ref="U31:V31"/>
    <mergeCell ref="AD29:AJ29"/>
    <mergeCell ref="B4:BS4"/>
    <mergeCell ref="B12:BS12"/>
    <mergeCell ref="B20:BS20"/>
    <mergeCell ref="B28:BS28"/>
    <mergeCell ref="BV4:CE4"/>
    <mergeCell ref="BV10:CE10"/>
    <mergeCell ref="BV16:CE16"/>
    <mergeCell ref="B6:D6"/>
    <mergeCell ref="E6:H6"/>
    <mergeCell ref="G31:H31"/>
    <mergeCell ref="AK22:AM22"/>
    <mergeCell ref="AR29:AX29"/>
    <mergeCell ref="AY29:BE29"/>
    <mergeCell ref="AN22:AQ22"/>
    <mergeCell ref="BF30:BH30"/>
    <mergeCell ref="BI30:BL30"/>
    <mergeCell ref="B30:D30"/>
    <mergeCell ref="E30:H30"/>
    <mergeCell ref="I29:O29"/>
    <mergeCell ref="P29:V29"/>
    <mergeCell ref="AG30:AJ30"/>
    <mergeCell ref="AY6:BA6"/>
    <mergeCell ref="CH4:CQ4"/>
    <mergeCell ref="CH10:CQ10"/>
    <mergeCell ref="I13:O13"/>
    <mergeCell ref="AR6:AT6"/>
    <mergeCell ref="I6:K6"/>
    <mergeCell ref="L6:O6"/>
    <mergeCell ref="AD14:AF14"/>
    <mergeCell ref="AG14:AJ14"/>
    <mergeCell ref="AD13:AJ13"/>
    <mergeCell ref="P6:R6"/>
    <mergeCell ref="S6:V6"/>
    <mergeCell ref="Z6:AC6"/>
    <mergeCell ref="AD6:AF6"/>
    <mergeCell ref="AG6:AJ6"/>
    <mergeCell ref="AN6:AQ6"/>
    <mergeCell ref="BB6:BE6"/>
    <mergeCell ref="AY5:BE5"/>
    <mergeCell ref="W6:Y6"/>
    <mergeCell ref="AK13:AQ13"/>
    <mergeCell ref="AR13:AX13"/>
    <mergeCell ref="AR14:AT14"/>
    <mergeCell ref="AU14:AX14"/>
  </mergeCells>
  <hyperlinks>
    <hyperlink ref="A1" location="Índice!A1" display="INDICE"/>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Q113"/>
  <sheetViews>
    <sheetView showGridLines="0" zoomScaleNormal="100" workbookViewId="0">
      <selection activeCell="B131" sqref="B131"/>
    </sheetView>
  </sheetViews>
  <sheetFormatPr baseColWidth="10" defaultColWidth="11.42578125" defaultRowHeight="12.75" x14ac:dyDescent="0.2"/>
  <cols>
    <col min="1" max="1" width="11.42578125" style="183"/>
    <col min="2" max="2" width="36.140625" style="183" customWidth="1"/>
    <col min="3" max="3" width="14.28515625" style="183" bestFit="1" customWidth="1"/>
    <col min="4" max="6" width="11.42578125" style="183"/>
    <col min="7" max="7" width="35.85546875" style="183" bestFit="1" customWidth="1"/>
    <col min="8" max="9" width="11.42578125" style="183"/>
    <col min="10" max="10" width="25.140625" style="183" bestFit="1" customWidth="1"/>
    <col min="11" max="11" width="19.42578125" style="183" bestFit="1" customWidth="1"/>
    <col min="12" max="14" width="11.42578125" style="183"/>
    <col min="15" max="15" width="13.42578125" style="183" bestFit="1" customWidth="1"/>
    <col min="16" max="16" width="11.42578125" style="183"/>
    <col min="17" max="17" width="13.140625" style="183" customWidth="1"/>
    <col min="18" max="16384" width="11.42578125" style="183"/>
  </cols>
  <sheetData>
    <row r="1" spans="1:17" x14ac:dyDescent="0.2">
      <c r="A1" s="208" t="s">
        <v>1177</v>
      </c>
    </row>
    <row r="2" spans="1:17" ht="18.75" x14ac:dyDescent="0.3">
      <c r="A2" s="706" t="s">
        <v>3598</v>
      </c>
      <c r="B2" s="706"/>
      <c r="C2" s="706"/>
      <c r="D2" s="706"/>
      <c r="E2" s="706"/>
      <c r="F2" s="706"/>
      <c r="G2" s="706"/>
      <c r="H2" s="706"/>
      <c r="I2" s="706"/>
      <c r="J2" s="706"/>
    </row>
    <row r="3" spans="1:17" ht="24" x14ac:dyDescent="0.2">
      <c r="A3" s="1763" t="s">
        <v>36</v>
      </c>
      <c r="B3" s="1764" t="s">
        <v>219</v>
      </c>
      <c r="C3" s="1764" t="s">
        <v>1146</v>
      </c>
      <c r="D3" s="1764" t="s">
        <v>242</v>
      </c>
      <c r="E3" s="1764" t="s">
        <v>1147</v>
      </c>
      <c r="F3" s="1764" t="s">
        <v>221</v>
      </c>
      <c r="G3" s="1764" t="s">
        <v>620</v>
      </c>
      <c r="H3" s="1764" t="s">
        <v>293</v>
      </c>
      <c r="I3" s="1764" t="s">
        <v>1148</v>
      </c>
      <c r="J3" s="1764" t="s">
        <v>1149</v>
      </c>
      <c r="K3" s="1764" t="s">
        <v>1150</v>
      </c>
      <c r="N3" s="1765" t="s">
        <v>36</v>
      </c>
      <c r="O3" s="1765" t="s">
        <v>3599</v>
      </c>
      <c r="P3" s="1765" t="s">
        <v>77</v>
      </c>
      <c r="Q3" s="1766" t="s">
        <v>6087</v>
      </c>
    </row>
    <row r="4" spans="1:17" ht="15" x14ac:dyDescent="0.2">
      <c r="A4" s="3023" t="s">
        <v>1205</v>
      </c>
      <c r="B4" s="3003" t="s">
        <v>2865</v>
      </c>
      <c r="C4" s="3004">
        <v>41260</v>
      </c>
      <c r="D4" s="3004">
        <v>11284</v>
      </c>
      <c r="E4" s="3003" t="s">
        <v>1154</v>
      </c>
      <c r="F4" s="3004" t="s">
        <v>87</v>
      </c>
      <c r="G4" s="3003" t="s">
        <v>134</v>
      </c>
      <c r="H4" s="1767">
        <v>100.9</v>
      </c>
      <c r="I4" s="1768">
        <v>44015</v>
      </c>
      <c r="J4" s="1768">
        <v>44067</v>
      </c>
      <c r="K4" s="1768">
        <v>44431</v>
      </c>
      <c r="N4" s="1769" t="s">
        <v>1205</v>
      </c>
      <c r="O4" s="1811">
        <v>0</v>
      </c>
      <c r="P4" s="1811">
        <v>29</v>
      </c>
      <c r="Q4" s="1810">
        <f>O4/P4</f>
        <v>0</v>
      </c>
    </row>
    <row r="5" spans="1:17" ht="15" x14ac:dyDescent="0.2">
      <c r="A5" s="3023"/>
      <c r="B5" s="3003"/>
      <c r="C5" s="3004"/>
      <c r="D5" s="3004"/>
      <c r="E5" s="3003"/>
      <c r="F5" s="3004"/>
      <c r="G5" s="3003"/>
      <c r="H5" s="1767">
        <v>102.2</v>
      </c>
      <c r="I5" s="1768">
        <v>44088</v>
      </c>
      <c r="J5" s="1768">
        <v>44088</v>
      </c>
      <c r="K5" s="1768">
        <v>44452</v>
      </c>
      <c r="N5" s="1769" t="s">
        <v>1206</v>
      </c>
      <c r="O5" s="1811">
        <v>9</v>
      </c>
      <c r="P5" s="1811">
        <v>28</v>
      </c>
      <c r="Q5" s="1810">
        <f>O5/P5</f>
        <v>0.32142857142857145</v>
      </c>
    </row>
    <row r="6" spans="1:17" ht="15" x14ac:dyDescent="0.2">
      <c r="A6" s="3023"/>
      <c r="B6" s="3024" t="s">
        <v>2391</v>
      </c>
      <c r="C6" s="3021">
        <v>42436</v>
      </c>
      <c r="D6" s="3004">
        <v>11286</v>
      </c>
      <c r="E6" s="3003" t="s">
        <v>947</v>
      </c>
      <c r="F6" s="3004" t="s">
        <v>89</v>
      </c>
      <c r="G6" s="3003" t="s">
        <v>2392</v>
      </c>
      <c r="H6" s="1767" t="s">
        <v>2866</v>
      </c>
      <c r="I6" s="1768">
        <v>44088</v>
      </c>
      <c r="J6" s="1768">
        <v>44088</v>
      </c>
      <c r="K6" s="1768">
        <v>44452</v>
      </c>
      <c r="N6" s="1769" t="s">
        <v>1207</v>
      </c>
      <c r="O6" s="1811">
        <v>9</v>
      </c>
      <c r="P6" s="1811">
        <f>'Plazas Div x Depto'!$L$7</f>
        <v>37</v>
      </c>
      <c r="Q6" s="1810">
        <f>O6/P6</f>
        <v>0.24324324324324326</v>
      </c>
    </row>
    <row r="7" spans="1:17" ht="15" x14ac:dyDescent="0.25">
      <c r="A7" s="3023"/>
      <c r="B7" s="3024"/>
      <c r="C7" s="3021"/>
      <c r="D7" s="3022"/>
      <c r="E7" s="3005"/>
      <c r="F7" s="3022"/>
      <c r="G7" s="3005"/>
      <c r="H7" s="1771">
        <v>92.3</v>
      </c>
      <c r="I7" s="1772">
        <v>43720</v>
      </c>
      <c r="J7" s="1773">
        <v>43721</v>
      </c>
      <c r="K7" s="1772">
        <v>44086</v>
      </c>
      <c r="N7" s="1769" t="s">
        <v>363</v>
      </c>
      <c r="O7" s="1769">
        <f>SUM(O4:O6)</f>
        <v>18</v>
      </c>
      <c r="P7" s="1769">
        <f>SUM(P4:P6)</f>
        <v>94</v>
      </c>
      <c r="Q7" s="1770">
        <f>O7/P7</f>
        <v>0.19148936170212766</v>
      </c>
    </row>
    <row r="8" spans="1:17" ht="15" x14ac:dyDescent="0.25">
      <c r="A8" s="3023"/>
      <c r="B8" s="1774" t="s">
        <v>959</v>
      </c>
      <c r="C8" s="1775">
        <v>37350</v>
      </c>
      <c r="D8" s="1775">
        <v>11290</v>
      </c>
      <c r="E8" s="1776" t="s">
        <v>139</v>
      </c>
      <c r="F8" s="1775" t="s">
        <v>88</v>
      </c>
      <c r="G8" s="1774" t="s">
        <v>134</v>
      </c>
      <c r="H8" s="1777">
        <v>58.7</v>
      </c>
      <c r="I8" s="1778">
        <v>42755</v>
      </c>
      <c r="J8" s="1778">
        <v>42756</v>
      </c>
      <c r="K8" s="1778">
        <v>43121</v>
      </c>
    </row>
    <row r="9" spans="1:17" ht="15" x14ac:dyDescent="0.25">
      <c r="A9" s="3023"/>
      <c r="B9" s="1774" t="s">
        <v>1522</v>
      </c>
      <c r="C9" s="1775">
        <v>40114</v>
      </c>
      <c r="D9" s="1775">
        <v>9898</v>
      </c>
      <c r="E9" s="1776" t="s">
        <v>139</v>
      </c>
      <c r="F9" s="1775" t="s">
        <v>88</v>
      </c>
      <c r="G9" s="1774" t="s">
        <v>134</v>
      </c>
      <c r="H9" s="1777">
        <v>58.6</v>
      </c>
      <c r="I9" s="1778">
        <v>42755</v>
      </c>
      <c r="J9" s="1778">
        <v>42758</v>
      </c>
      <c r="K9" s="1778">
        <v>43122</v>
      </c>
    </row>
    <row r="10" spans="1:17" ht="15" x14ac:dyDescent="0.25">
      <c r="A10" s="3023"/>
      <c r="B10" s="1774" t="s">
        <v>612</v>
      </c>
      <c r="C10" s="1775">
        <v>28181</v>
      </c>
      <c r="D10" s="1775">
        <v>11108</v>
      </c>
      <c r="E10" s="1776" t="s">
        <v>139</v>
      </c>
      <c r="F10" s="1775" t="s">
        <v>88</v>
      </c>
      <c r="G10" s="1774" t="s">
        <v>134</v>
      </c>
      <c r="H10" s="1777">
        <v>67.400000000000006</v>
      </c>
      <c r="I10" s="1778">
        <v>42935</v>
      </c>
      <c r="J10" s="1778">
        <v>42982</v>
      </c>
      <c r="K10" s="1778">
        <v>43279</v>
      </c>
    </row>
    <row r="11" spans="1:17" ht="15" x14ac:dyDescent="0.25">
      <c r="A11" s="3023"/>
      <c r="B11" s="1774" t="s">
        <v>959</v>
      </c>
      <c r="C11" s="1775">
        <v>37350</v>
      </c>
      <c r="D11" s="1775">
        <v>11290</v>
      </c>
      <c r="E11" s="1776" t="s">
        <v>139</v>
      </c>
      <c r="F11" s="1775" t="s">
        <v>88</v>
      </c>
      <c r="G11" s="1774" t="s">
        <v>134</v>
      </c>
      <c r="H11" s="1775">
        <v>41.4</v>
      </c>
      <c r="I11" s="1779">
        <v>42387</v>
      </c>
      <c r="J11" s="1780">
        <v>42388</v>
      </c>
      <c r="K11" s="1779">
        <v>42753</v>
      </c>
    </row>
    <row r="12" spans="1:17" ht="15" x14ac:dyDescent="0.25">
      <c r="A12" s="3023"/>
      <c r="B12" s="1781" t="s">
        <v>611</v>
      </c>
      <c r="C12" s="1771">
        <v>39425</v>
      </c>
      <c r="D12" s="1771">
        <v>11109</v>
      </c>
      <c r="E12" s="1782" t="s">
        <v>139</v>
      </c>
      <c r="F12" s="1771" t="s">
        <v>88</v>
      </c>
      <c r="G12" s="1781" t="s">
        <v>134</v>
      </c>
      <c r="H12" s="1771">
        <v>45.3</v>
      </c>
      <c r="I12" s="1772">
        <v>42485</v>
      </c>
      <c r="J12" s="1773">
        <v>42487</v>
      </c>
      <c r="K12" s="1772">
        <v>42851</v>
      </c>
    </row>
    <row r="13" spans="1:17" ht="15" x14ac:dyDescent="0.25">
      <c r="A13" s="3023"/>
      <c r="B13" s="1781" t="s">
        <v>612</v>
      </c>
      <c r="C13" s="1771">
        <v>28181</v>
      </c>
      <c r="D13" s="1771">
        <v>11108</v>
      </c>
      <c r="E13" s="1782" t="s">
        <v>139</v>
      </c>
      <c r="F13" s="1771" t="s">
        <v>88</v>
      </c>
      <c r="G13" s="1781" t="s">
        <v>134</v>
      </c>
      <c r="H13" s="1771">
        <v>45.4</v>
      </c>
      <c r="I13" s="1772">
        <v>42485</v>
      </c>
      <c r="J13" s="1773">
        <v>42508</v>
      </c>
      <c r="K13" s="1772">
        <v>42872</v>
      </c>
    </row>
    <row r="14" spans="1:17" ht="15" x14ac:dyDescent="0.25">
      <c r="A14" s="3023"/>
      <c r="B14" s="1781" t="s">
        <v>611</v>
      </c>
      <c r="C14" s="1771">
        <f>C12</f>
        <v>39425</v>
      </c>
      <c r="D14" s="1771">
        <f t="shared" ref="D14:G15" si="0">D12</f>
        <v>11109</v>
      </c>
      <c r="E14" s="1782" t="str">
        <f t="shared" si="0"/>
        <v>Titular</v>
      </c>
      <c r="F14" s="1771" t="str">
        <f t="shared" si="0"/>
        <v>B</v>
      </c>
      <c r="G14" s="1781" t="str">
        <f t="shared" si="0"/>
        <v>Recursos de la Tierra</v>
      </c>
      <c r="H14" s="1771">
        <v>24.4</v>
      </c>
      <c r="I14" s="1772">
        <v>42062</v>
      </c>
      <c r="J14" s="1772">
        <v>42121</v>
      </c>
      <c r="K14" s="1773">
        <v>42486</v>
      </c>
    </row>
    <row r="15" spans="1:17" ht="15" x14ac:dyDescent="0.25">
      <c r="A15" s="3023"/>
      <c r="B15" s="1781" t="s">
        <v>612</v>
      </c>
      <c r="C15" s="1771">
        <f>C13</f>
        <v>28181</v>
      </c>
      <c r="D15" s="1771">
        <f t="shared" si="0"/>
        <v>11108</v>
      </c>
      <c r="E15" s="1782" t="str">
        <f t="shared" si="0"/>
        <v>Titular</v>
      </c>
      <c r="F15" s="1771" t="str">
        <f t="shared" si="0"/>
        <v>B</v>
      </c>
      <c r="G15" s="1781" t="str">
        <f>G13</f>
        <v>Recursos de la Tierra</v>
      </c>
      <c r="H15" s="1771">
        <v>29.3</v>
      </c>
      <c r="I15" s="1772">
        <v>42121</v>
      </c>
      <c r="J15" s="1773">
        <v>42121</v>
      </c>
      <c r="K15" s="1772">
        <v>42486</v>
      </c>
    </row>
    <row r="16" spans="1:17" ht="15" x14ac:dyDescent="0.25">
      <c r="A16" s="3023"/>
      <c r="B16" s="1781" t="s">
        <v>1151</v>
      </c>
      <c r="C16" s="1771">
        <v>38563</v>
      </c>
      <c r="D16" s="1771">
        <v>11415</v>
      </c>
      <c r="E16" s="1782" t="s">
        <v>947</v>
      </c>
      <c r="F16" s="1771" t="s">
        <v>88</v>
      </c>
      <c r="G16" s="1781" t="s">
        <v>149</v>
      </c>
      <c r="H16" s="1771">
        <v>29.4</v>
      </c>
      <c r="I16" s="1772">
        <v>42121</v>
      </c>
      <c r="J16" s="1773">
        <v>42177</v>
      </c>
      <c r="K16" s="1772">
        <v>42542</v>
      </c>
    </row>
    <row r="17" spans="1:13" ht="15" x14ac:dyDescent="0.25">
      <c r="A17" s="3025" t="s">
        <v>1206</v>
      </c>
      <c r="B17" s="1783" t="s">
        <v>3600</v>
      </c>
      <c r="C17" s="3016" t="s">
        <v>3601</v>
      </c>
      <c r="D17" s="3017"/>
      <c r="E17" s="3017"/>
      <c r="F17" s="3018"/>
      <c r="G17" s="1783" t="s">
        <v>163</v>
      </c>
      <c r="H17" s="1771" t="s">
        <v>3602</v>
      </c>
      <c r="I17" s="1772">
        <v>44546</v>
      </c>
      <c r="J17" s="1773">
        <v>44608</v>
      </c>
      <c r="K17" s="1772">
        <v>44824</v>
      </c>
    </row>
    <row r="18" spans="1:13" ht="15" x14ac:dyDescent="0.25">
      <c r="A18" s="3026"/>
      <c r="B18" s="3006" t="s">
        <v>2806</v>
      </c>
      <c r="C18" s="3006">
        <v>43749</v>
      </c>
      <c r="D18" s="3006">
        <v>11421</v>
      </c>
      <c r="E18" s="3012" t="s">
        <v>123</v>
      </c>
      <c r="F18" s="3006" t="s">
        <v>87</v>
      </c>
      <c r="G18" s="3012" t="s">
        <v>163</v>
      </c>
      <c r="H18" s="1784" t="s">
        <v>3603</v>
      </c>
      <c r="I18" s="1785">
        <v>44490</v>
      </c>
      <c r="J18" s="1786">
        <v>44524</v>
      </c>
      <c r="K18" s="1785">
        <v>44888</v>
      </c>
    </row>
    <row r="19" spans="1:13" ht="15" x14ac:dyDescent="0.25">
      <c r="A19" s="3026"/>
      <c r="B19" s="3019"/>
      <c r="C19" s="3019"/>
      <c r="D19" s="3019"/>
      <c r="E19" s="3013"/>
      <c r="F19" s="3019"/>
      <c r="G19" s="3013"/>
      <c r="H19" s="1771" t="s">
        <v>2835</v>
      </c>
      <c r="I19" s="1772">
        <v>44158</v>
      </c>
      <c r="J19" s="1772">
        <v>44159</v>
      </c>
      <c r="K19" s="1772">
        <v>44523</v>
      </c>
    </row>
    <row r="20" spans="1:13" ht="15" x14ac:dyDescent="0.25">
      <c r="A20" s="3026"/>
      <c r="B20" s="3019"/>
      <c r="C20" s="3019"/>
      <c r="D20" s="3019"/>
      <c r="E20" s="3013"/>
      <c r="F20" s="3019"/>
      <c r="G20" s="3013"/>
      <c r="H20" s="1771" t="s">
        <v>2811</v>
      </c>
      <c r="I20" s="1772">
        <v>44000</v>
      </c>
      <c r="J20" s="1772">
        <v>44030</v>
      </c>
      <c r="K20" s="1772">
        <v>44158</v>
      </c>
    </row>
    <row r="21" spans="1:13" ht="15" x14ac:dyDescent="0.25">
      <c r="A21" s="3026"/>
      <c r="B21" s="3019"/>
      <c r="C21" s="3019"/>
      <c r="D21" s="3019"/>
      <c r="E21" s="3013"/>
      <c r="F21" s="3019"/>
      <c r="G21" s="3013"/>
      <c r="H21" s="1771" t="s">
        <v>2810</v>
      </c>
      <c r="I21" s="1772">
        <v>43950</v>
      </c>
      <c r="J21" s="1772">
        <v>43955</v>
      </c>
      <c r="K21" s="1772">
        <v>44029</v>
      </c>
    </row>
    <row r="22" spans="1:13" ht="15" x14ac:dyDescent="0.25">
      <c r="A22" s="3026"/>
      <c r="B22" s="3020"/>
      <c r="C22" s="3020"/>
      <c r="D22" s="3020"/>
      <c r="E22" s="3014"/>
      <c r="F22" s="3020"/>
      <c r="G22" s="3014"/>
      <c r="H22" s="1771" t="s">
        <v>2808</v>
      </c>
      <c r="I22" s="1772" t="s">
        <v>2794</v>
      </c>
      <c r="J22" s="1772" t="s">
        <v>2807</v>
      </c>
      <c r="K22" s="1772">
        <v>43981</v>
      </c>
    </row>
    <row r="23" spans="1:13" ht="15" x14ac:dyDescent="0.25">
      <c r="A23" s="3026"/>
      <c r="B23" s="3012" t="s">
        <v>2403</v>
      </c>
      <c r="C23" s="3006">
        <v>42864</v>
      </c>
      <c r="D23" s="3006">
        <v>11423</v>
      </c>
      <c r="E23" s="3012" t="s">
        <v>123</v>
      </c>
      <c r="F23" s="3006" t="s">
        <v>87</v>
      </c>
      <c r="G23" s="3012" t="s">
        <v>142</v>
      </c>
      <c r="H23" s="1784" t="s">
        <v>3604</v>
      </c>
      <c r="I23" s="1785">
        <v>44323</v>
      </c>
      <c r="J23" s="1785">
        <v>44337</v>
      </c>
      <c r="K23" s="1785">
        <v>44701</v>
      </c>
    </row>
    <row r="24" spans="1:13" ht="15" x14ac:dyDescent="0.25">
      <c r="A24" s="3026"/>
      <c r="B24" s="3014"/>
      <c r="C24" s="3020"/>
      <c r="D24" s="3009"/>
      <c r="E24" s="3015"/>
      <c r="F24" s="3009"/>
      <c r="G24" s="3015"/>
      <c r="H24" s="1771" t="s">
        <v>2809</v>
      </c>
      <c r="I24" s="1772">
        <v>43950</v>
      </c>
      <c r="J24" s="1772">
        <v>43972</v>
      </c>
      <c r="K24" s="1772">
        <v>44336</v>
      </c>
    </row>
    <row r="25" spans="1:13" ht="15" x14ac:dyDescent="0.25">
      <c r="A25" s="3026"/>
      <c r="B25" s="3012" t="s">
        <v>2812</v>
      </c>
      <c r="C25" s="3006">
        <v>42808</v>
      </c>
      <c r="D25" s="3006">
        <v>11880</v>
      </c>
      <c r="E25" s="3006" t="s">
        <v>1154</v>
      </c>
      <c r="F25" s="3008" t="s">
        <v>87</v>
      </c>
      <c r="G25" s="3010" t="s">
        <v>163</v>
      </c>
      <c r="H25" s="1784" t="s">
        <v>3605</v>
      </c>
      <c r="I25" s="1785">
        <v>44343</v>
      </c>
      <c r="J25" s="1785">
        <v>44395</v>
      </c>
      <c r="K25" s="1785">
        <v>44759</v>
      </c>
    </row>
    <row r="26" spans="1:13" ht="15" x14ac:dyDescent="0.25">
      <c r="A26" s="3026"/>
      <c r="B26" s="3014"/>
      <c r="C26" s="3020"/>
      <c r="D26" s="3020"/>
      <c r="E26" s="3020"/>
      <c r="F26" s="3007"/>
      <c r="G26" s="3011"/>
      <c r="H26" s="1771" t="s">
        <v>2813</v>
      </c>
      <c r="I26" s="1772">
        <v>44000</v>
      </c>
      <c r="J26" s="1772">
        <v>44030</v>
      </c>
      <c r="K26" s="1772">
        <v>44394</v>
      </c>
    </row>
    <row r="27" spans="1:13" ht="15" x14ac:dyDescent="0.25">
      <c r="A27" s="3026"/>
      <c r="B27" s="3012" t="s">
        <v>2814</v>
      </c>
      <c r="C27" s="3006">
        <v>42820</v>
      </c>
      <c r="D27" s="3006">
        <v>11881</v>
      </c>
      <c r="E27" s="3006" t="s">
        <v>1154</v>
      </c>
      <c r="F27" s="3006" t="s">
        <v>87</v>
      </c>
      <c r="G27" s="3012" t="s">
        <v>138</v>
      </c>
      <c r="H27" s="1784" t="s">
        <v>3606</v>
      </c>
      <c r="I27" s="1785">
        <v>44238</v>
      </c>
      <c r="J27" s="1785" t="s">
        <v>3607</v>
      </c>
      <c r="K27" s="1785">
        <v>44620</v>
      </c>
      <c r="M27" s="1787"/>
    </row>
    <row r="28" spans="1:13" ht="15" x14ac:dyDescent="0.25">
      <c r="A28" s="3026"/>
      <c r="B28" s="3014"/>
      <c r="C28" s="3020"/>
      <c r="D28" s="3009"/>
      <c r="E28" s="3009"/>
      <c r="F28" s="3009"/>
      <c r="G28" s="3015"/>
      <c r="H28" s="1771" t="s">
        <v>2815</v>
      </c>
      <c r="I28" s="1772">
        <v>44000</v>
      </c>
      <c r="J28" s="1772">
        <v>44030</v>
      </c>
      <c r="K28" s="1772">
        <v>44255</v>
      </c>
      <c r="M28" s="1787"/>
    </row>
    <row r="29" spans="1:13" ht="15" x14ac:dyDescent="0.25">
      <c r="A29" s="3026"/>
      <c r="B29" s="3006" t="s">
        <v>2816</v>
      </c>
      <c r="C29" s="3006">
        <v>44043</v>
      </c>
      <c r="D29" s="3008">
        <v>11119</v>
      </c>
      <c r="E29" s="3010" t="s">
        <v>139</v>
      </c>
      <c r="F29" s="3008" t="s">
        <v>86</v>
      </c>
      <c r="G29" s="3010" t="s">
        <v>138</v>
      </c>
      <c r="H29" s="1784" t="s">
        <v>3608</v>
      </c>
      <c r="I29" s="1785" t="s">
        <v>3609</v>
      </c>
      <c r="J29" s="1785" t="s">
        <v>3609</v>
      </c>
      <c r="K29" s="1785" t="s">
        <v>2882</v>
      </c>
      <c r="M29" s="1787"/>
    </row>
    <row r="30" spans="1:13" ht="15" x14ac:dyDescent="0.25">
      <c r="A30" s="3026"/>
      <c r="B30" s="3020"/>
      <c r="C30" s="3007"/>
      <c r="D30" s="3009"/>
      <c r="E30" s="3011"/>
      <c r="F30" s="3009"/>
      <c r="G30" s="3011"/>
      <c r="H30" s="1771" t="s">
        <v>2817</v>
      </c>
      <c r="I30" s="1772">
        <v>44000</v>
      </c>
      <c r="J30" s="1772">
        <v>44067</v>
      </c>
      <c r="K30" s="1772">
        <v>44431</v>
      </c>
    </row>
    <row r="31" spans="1:13" ht="15" x14ac:dyDescent="0.25">
      <c r="A31" s="3026"/>
      <c r="B31" s="1781" t="s">
        <v>2818</v>
      </c>
      <c r="C31" s="1771">
        <v>43780</v>
      </c>
      <c r="D31" s="1771">
        <v>11760</v>
      </c>
      <c r="E31" s="1782" t="s">
        <v>1154</v>
      </c>
      <c r="F31" s="1771" t="s">
        <v>87</v>
      </c>
      <c r="G31" s="1781" t="s">
        <v>142</v>
      </c>
      <c r="H31" s="1771" t="s">
        <v>2819</v>
      </c>
      <c r="I31" s="1772">
        <v>44000</v>
      </c>
      <c r="J31" s="1772">
        <v>44067</v>
      </c>
      <c r="K31" s="1772">
        <v>44158</v>
      </c>
    </row>
    <row r="32" spans="1:13" ht="15" x14ac:dyDescent="0.25">
      <c r="A32" s="3026"/>
      <c r="B32" s="3012" t="s">
        <v>2836</v>
      </c>
      <c r="C32" s="3006">
        <v>43915</v>
      </c>
      <c r="D32" s="3006">
        <v>11883</v>
      </c>
      <c r="E32" s="3012" t="s">
        <v>123</v>
      </c>
      <c r="F32" s="3006" t="s">
        <v>87</v>
      </c>
      <c r="G32" s="3012" t="s">
        <v>142</v>
      </c>
      <c r="H32" s="1784" t="s">
        <v>3610</v>
      </c>
      <c r="I32" s="1785">
        <v>44522</v>
      </c>
      <c r="J32" s="1785">
        <v>44524</v>
      </c>
      <c r="K32" s="1785">
        <v>44888</v>
      </c>
    </row>
    <row r="33" spans="1:11" ht="15" x14ac:dyDescent="0.25">
      <c r="A33" s="3026"/>
      <c r="B33" s="3014"/>
      <c r="C33" s="3009"/>
      <c r="D33" s="3009"/>
      <c r="E33" s="3015"/>
      <c r="F33" s="3009"/>
      <c r="G33" s="3015"/>
      <c r="H33" s="1771" t="s">
        <v>2837</v>
      </c>
      <c r="I33" s="1772">
        <v>44158</v>
      </c>
      <c r="J33" s="1772">
        <v>44159</v>
      </c>
      <c r="K33" s="1772">
        <v>44523</v>
      </c>
    </row>
    <row r="34" spans="1:11" ht="15" x14ac:dyDescent="0.25">
      <c r="A34" s="3026"/>
      <c r="B34" s="3012" t="s">
        <v>2400</v>
      </c>
      <c r="C34" s="3006">
        <v>43336</v>
      </c>
      <c r="D34" s="3006">
        <v>11300</v>
      </c>
      <c r="E34" s="3012" t="s">
        <v>947</v>
      </c>
      <c r="F34" s="3006" t="s">
        <v>88</v>
      </c>
      <c r="G34" s="3012" t="s">
        <v>2401</v>
      </c>
      <c r="H34" s="1784" t="s">
        <v>3611</v>
      </c>
      <c r="I34" s="1785">
        <v>44470</v>
      </c>
      <c r="J34" s="1785">
        <v>44476</v>
      </c>
      <c r="K34" s="1785">
        <v>44840</v>
      </c>
    </row>
    <row r="35" spans="1:11" ht="15" x14ac:dyDescent="0.25">
      <c r="A35" s="3026"/>
      <c r="B35" s="3014"/>
      <c r="C35" s="3020"/>
      <c r="D35" s="3009"/>
      <c r="E35" s="3015"/>
      <c r="F35" s="3009"/>
      <c r="G35" s="3015"/>
      <c r="H35" s="1771" t="s">
        <v>2822</v>
      </c>
      <c r="I35" s="1772">
        <v>44106</v>
      </c>
      <c r="J35" s="1772">
        <v>44111</v>
      </c>
      <c r="K35" s="1772">
        <v>44475</v>
      </c>
    </row>
    <row r="36" spans="1:11" ht="15" x14ac:dyDescent="0.25">
      <c r="A36" s="3026"/>
      <c r="B36" s="1781" t="s">
        <v>2393</v>
      </c>
      <c r="C36" s="1771">
        <v>43151</v>
      </c>
      <c r="D36" s="1771">
        <v>11283</v>
      </c>
      <c r="E36" s="1771" t="s">
        <v>947</v>
      </c>
      <c r="F36" s="1771" t="s">
        <v>86</v>
      </c>
      <c r="G36" s="1781" t="s">
        <v>2394</v>
      </c>
      <c r="H36" s="1771" t="s">
        <v>2395</v>
      </c>
      <c r="I36" s="1772">
        <v>43817</v>
      </c>
      <c r="J36" s="1773">
        <v>43836</v>
      </c>
      <c r="K36" s="1773">
        <v>44200</v>
      </c>
    </row>
    <row r="37" spans="1:11" ht="15" x14ac:dyDescent="0.25">
      <c r="A37" s="3026"/>
      <c r="B37" s="3012" t="s">
        <v>2300</v>
      </c>
      <c r="C37" s="3006">
        <v>42768</v>
      </c>
      <c r="D37" s="3006">
        <v>11118</v>
      </c>
      <c r="E37" s="3006" t="s">
        <v>139</v>
      </c>
      <c r="F37" s="3006" t="s">
        <v>86</v>
      </c>
      <c r="G37" s="3012" t="s">
        <v>142</v>
      </c>
      <c r="H37" s="1784" t="s">
        <v>3612</v>
      </c>
      <c r="I37" s="1785">
        <v>44546</v>
      </c>
      <c r="J37" s="1786">
        <v>44568</v>
      </c>
      <c r="K37" s="1786">
        <v>44607</v>
      </c>
    </row>
    <row r="38" spans="1:11" ht="15" x14ac:dyDescent="0.25">
      <c r="A38" s="3026"/>
      <c r="B38" s="3013"/>
      <c r="C38" s="3028"/>
      <c r="D38" s="3028"/>
      <c r="E38" s="3028"/>
      <c r="F38" s="3028"/>
      <c r="G38" s="3029"/>
      <c r="H38" s="1771" t="s">
        <v>2396</v>
      </c>
      <c r="I38" s="1772">
        <v>43817</v>
      </c>
      <c r="J38" s="1773">
        <v>43837</v>
      </c>
      <c r="K38" s="1772">
        <v>44202</v>
      </c>
    </row>
    <row r="39" spans="1:11" ht="15" x14ac:dyDescent="0.25">
      <c r="A39" s="3026"/>
      <c r="B39" s="3014"/>
      <c r="C39" s="3009"/>
      <c r="D39" s="3009"/>
      <c r="E39" s="3009"/>
      <c r="F39" s="3009"/>
      <c r="G39" s="3015"/>
      <c r="H39" s="1771" t="s">
        <v>2844</v>
      </c>
      <c r="I39" s="1772">
        <v>44182</v>
      </c>
      <c r="J39" s="1773">
        <v>44203</v>
      </c>
      <c r="K39" s="1772">
        <v>44567</v>
      </c>
    </row>
    <row r="40" spans="1:11" ht="15" x14ac:dyDescent="0.25">
      <c r="A40" s="3026"/>
      <c r="B40" s="3012" t="s">
        <v>2299</v>
      </c>
      <c r="C40" s="3006">
        <v>42746</v>
      </c>
      <c r="D40" s="3006">
        <v>11882</v>
      </c>
      <c r="E40" s="3006" t="s">
        <v>123</v>
      </c>
      <c r="F40" s="3006" t="s">
        <v>87</v>
      </c>
      <c r="G40" s="3012" t="s">
        <v>142</v>
      </c>
      <c r="H40" s="1784" t="s">
        <v>3613</v>
      </c>
      <c r="I40" s="1785">
        <v>44546</v>
      </c>
      <c r="J40" s="1786">
        <v>44575</v>
      </c>
      <c r="K40" s="1785">
        <v>44712</v>
      </c>
    </row>
    <row r="41" spans="1:11" ht="15" x14ac:dyDescent="0.25">
      <c r="A41" s="3026"/>
      <c r="B41" s="3013"/>
      <c r="C41" s="3019"/>
      <c r="D41" s="3019"/>
      <c r="E41" s="3019"/>
      <c r="F41" s="3019"/>
      <c r="G41" s="3013"/>
      <c r="H41" s="1771" t="s">
        <v>2845</v>
      </c>
      <c r="I41" s="1772">
        <v>44182</v>
      </c>
      <c r="J41" s="1773">
        <v>44210</v>
      </c>
      <c r="K41" s="1772">
        <v>44574</v>
      </c>
    </row>
    <row r="42" spans="1:11" ht="15" x14ac:dyDescent="0.25">
      <c r="A42" s="3026"/>
      <c r="B42" s="3014"/>
      <c r="C42" s="3020"/>
      <c r="D42" s="3020"/>
      <c r="E42" s="3020"/>
      <c r="F42" s="3020"/>
      <c r="G42" s="3014"/>
      <c r="H42" s="1771" t="s">
        <v>2397</v>
      </c>
      <c r="I42" s="1772">
        <v>43817</v>
      </c>
      <c r="J42" s="1773">
        <v>43844</v>
      </c>
      <c r="K42" s="1772">
        <v>44209</v>
      </c>
    </row>
    <row r="43" spans="1:11" ht="15" x14ac:dyDescent="0.25">
      <c r="A43" s="3026"/>
      <c r="B43" s="1781" t="s">
        <v>2398</v>
      </c>
      <c r="C43" s="1771">
        <v>42763</v>
      </c>
      <c r="D43" s="1771">
        <v>10090</v>
      </c>
      <c r="E43" s="1782" t="s">
        <v>947</v>
      </c>
      <c r="F43" s="1771" t="s">
        <v>88</v>
      </c>
      <c r="G43" s="1781" t="s">
        <v>2394</v>
      </c>
      <c r="H43" s="1771" t="s">
        <v>2399</v>
      </c>
      <c r="I43" s="1773">
        <v>43817</v>
      </c>
      <c r="J43" s="1773">
        <v>43836</v>
      </c>
      <c r="K43" s="1773">
        <v>43910</v>
      </c>
    </row>
    <row r="44" spans="1:11" ht="15" x14ac:dyDescent="0.25">
      <c r="A44" s="3026"/>
      <c r="B44" s="1781" t="s">
        <v>2400</v>
      </c>
      <c r="C44" s="1771">
        <v>43336</v>
      </c>
      <c r="D44" s="1771">
        <v>11300</v>
      </c>
      <c r="E44" s="1781" t="s">
        <v>947</v>
      </c>
      <c r="F44" s="1771" t="s">
        <v>88</v>
      </c>
      <c r="G44" s="1781" t="s">
        <v>2401</v>
      </c>
      <c r="H44" s="1771" t="s">
        <v>2402</v>
      </c>
      <c r="I44" s="1773">
        <v>43740</v>
      </c>
      <c r="J44" s="1773">
        <v>43745</v>
      </c>
      <c r="K44" s="1773">
        <v>44110</v>
      </c>
    </row>
    <row r="45" spans="1:11" ht="15" x14ac:dyDescent="0.25">
      <c r="A45" s="3026"/>
      <c r="B45" s="1788" t="s">
        <v>2403</v>
      </c>
      <c r="C45" s="1771">
        <v>42864</v>
      </c>
      <c r="D45" s="1771">
        <v>11423</v>
      </c>
      <c r="E45" s="1782" t="s">
        <v>123</v>
      </c>
      <c r="F45" s="1771" t="s">
        <v>87</v>
      </c>
      <c r="G45" s="1788" t="s">
        <v>2401</v>
      </c>
      <c r="H45" s="1789" t="s">
        <v>2404</v>
      </c>
      <c r="I45" s="1772">
        <v>43605</v>
      </c>
      <c r="J45" s="1772">
        <v>43606</v>
      </c>
      <c r="K45" s="1772">
        <v>43971</v>
      </c>
    </row>
    <row r="46" spans="1:11" ht="15" x14ac:dyDescent="0.25">
      <c r="A46" s="3026"/>
      <c r="B46" s="1781" t="s">
        <v>2300</v>
      </c>
      <c r="C46" s="1771">
        <v>42768</v>
      </c>
      <c r="D46" s="1771">
        <v>11118</v>
      </c>
      <c r="E46" s="1782" t="s">
        <v>139</v>
      </c>
      <c r="F46" s="1771" t="s">
        <v>86</v>
      </c>
      <c r="G46" s="1781" t="s">
        <v>142</v>
      </c>
      <c r="H46" s="1771" t="s">
        <v>2298</v>
      </c>
      <c r="I46" s="1772">
        <v>43448</v>
      </c>
      <c r="J46" s="1773">
        <v>43472</v>
      </c>
      <c r="K46" s="1772">
        <v>43836</v>
      </c>
    </row>
    <row r="47" spans="1:11" ht="15" x14ac:dyDescent="0.25">
      <c r="A47" s="3026"/>
      <c r="B47" s="1781" t="s">
        <v>2299</v>
      </c>
      <c r="C47" s="1771">
        <v>42746</v>
      </c>
      <c r="D47" s="1771">
        <v>11882</v>
      </c>
      <c r="E47" s="1782" t="s">
        <v>123</v>
      </c>
      <c r="F47" s="1771" t="s">
        <v>87</v>
      </c>
      <c r="G47" s="1781" t="s">
        <v>142</v>
      </c>
      <c r="H47" s="1771" t="s">
        <v>2405</v>
      </c>
      <c r="I47" s="1772">
        <v>43448</v>
      </c>
      <c r="J47" s="1773">
        <v>43479</v>
      </c>
      <c r="K47" s="1772">
        <v>43843</v>
      </c>
    </row>
    <row r="48" spans="1:11" ht="15" x14ac:dyDescent="0.25">
      <c r="A48" s="3026"/>
      <c r="B48" s="1781" t="s">
        <v>2007</v>
      </c>
      <c r="C48" s="1771">
        <v>42391</v>
      </c>
      <c r="D48" s="1771">
        <v>11306</v>
      </c>
      <c r="E48" s="1782" t="s">
        <v>139</v>
      </c>
      <c r="F48" s="1771" t="s">
        <v>88</v>
      </c>
      <c r="G48" s="1781" t="s">
        <v>142</v>
      </c>
      <c r="H48" s="1771" t="s">
        <v>2008</v>
      </c>
      <c r="I48" s="1772">
        <v>43304</v>
      </c>
      <c r="J48" s="1773">
        <v>43353</v>
      </c>
      <c r="K48" s="1772">
        <v>43717</v>
      </c>
    </row>
    <row r="49" spans="1:11" ht="15" x14ac:dyDescent="0.25">
      <c r="A49" s="3026"/>
      <c r="B49" s="1781" t="s">
        <v>2005</v>
      </c>
      <c r="C49" s="1771">
        <v>29789</v>
      </c>
      <c r="D49" s="1771">
        <v>11759</v>
      </c>
      <c r="E49" s="1782" t="s">
        <v>139</v>
      </c>
      <c r="F49" s="1771" t="s">
        <v>88</v>
      </c>
      <c r="G49" s="1781" t="s">
        <v>163</v>
      </c>
      <c r="H49" s="1771" t="s">
        <v>2006</v>
      </c>
      <c r="I49" s="1772" t="s">
        <v>1999</v>
      </c>
      <c r="J49" s="1773">
        <v>43222</v>
      </c>
      <c r="K49" s="1772">
        <v>43586</v>
      </c>
    </row>
    <row r="50" spans="1:11" ht="15" x14ac:dyDescent="0.25">
      <c r="A50" s="3026"/>
      <c r="B50" s="1781" t="s">
        <v>1153</v>
      </c>
      <c r="C50" s="1771">
        <v>40381</v>
      </c>
      <c r="D50" s="1771">
        <v>11236</v>
      </c>
      <c r="E50" s="1782" t="s">
        <v>123</v>
      </c>
      <c r="F50" s="1771" t="s">
        <v>87</v>
      </c>
      <c r="G50" s="1781" t="s">
        <v>142</v>
      </c>
      <c r="H50" s="1771" t="s">
        <v>2002</v>
      </c>
      <c r="I50" s="1772" t="s">
        <v>2003</v>
      </c>
      <c r="J50" s="1773">
        <v>43191</v>
      </c>
      <c r="K50" s="1772" t="s">
        <v>2004</v>
      </c>
    </row>
    <row r="51" spans="1:11" ht="15" x14ac:dyDescent="0.25">
      <c r="A51" s="3026"/>
      <c r="B51" s="1781" t="s">
        <v>1540</v>
      </c>
      <c r="C51" s="1771">
        <v>41213</v>
      </c>
      <c r="D51" s="1771">
        <v>11760</v>
      </c>
      <c r="E51" s="1782" t="s">
        <v>123</v>
      </c>
      <c r="F51" s="1771" t="s">
        <v>87</v>
      </c>
      <c r="G51" s="1781" t="s">
        <v>142</v>
      </c>
      <c r="H51" s="1771" t="s">
        <v>1551</v>
      </c>
      <c r="I51" s="1772">
        <v>42835</v>
      </c>
      <c r="J51" s="1772">
        <v>42835</v>
      </c>
      <c r="K51" s="1772">
        <v>43199</v>
      </c>
    </row>
    <row r="52" spans="1:11" ht="15" x14ac:dyDescent="0.25">
      <c r="A52" s="3026"/>
      <c r="B52" s="1781" t="s">
        <v>1153</v>
      </c>
      <c r="C52" s="1771">
        <v>40381</v>
      </c>
      <c r="D52" s="1771">
        <v>11236</v>
      </c>
      <c r="E52" s="1782" t="s">
        <v>1154</v>
      </c>
      <c r="F52" s="1771" t="s">
        <v>87</v>
      </c>
      <c r="G52" s="1781" t="s">
        <v>142</v>
      </c>
      <c r="H52" s="1771" t="s">
        <v>1541</v>
      </c>
      <c r="I52" s="1773">
        <v>42781</v>
      </c>
      <c r="J52" s="1772">
        <v>42826</v>
      </c>
      <c r="K52" s="1772" t="s">
        <v>1523</v>
      </c>
    </row>
    <row r="53" spans="1:11" ht="15" x14ac:dyDescent="0.25">
      <c r="A53" s="3026"/>
      <c r="B53" s="1781" t="s">
        <v>1153</v>
      </c>
      <c r="C53" s="1771">
        <v>40381</v>
      </c>
      <c r="D53" s="1771">
        <v>11236</v>
      </c>
      <c r="E53" s="1781" t="s">
        <v>1154</v>
      </c>
      <c r="F53" s="1771" t="s">
        <v>87</v>
      </c>
      <c r="G53" s="1782" t="s">
        <v>142</v>
      </c>
      <c r="H53" s="1771" t="s">
        <v>1155</v>
      </c>
      <c r="I53" s="1790" t="s">
        <v>1020</v>
      </c>
      <c r="J53" s="1773">
        <v>42461</v>
      </c>
      <c r="K53" s="1790" t="s">
        <v>1156</v>
      </c>
    </row>
    <row r="54" spans="1:11" ht="15" x14ac:dyDescent="0.25">
      <c r="A54" s="3026"/>
      <c r="B54" s="1781" t="s">
        <v>1157</v>
      </c>
      <c r="C54" s="1771">
        <v>40382</v>
      </c>
      <c r="D54" s="1771">
        <v>11306</v>
      </c>
      <c r="E54" s="1781" t="s">
        <v>139</v>
      </c>
      <c r="F54" s="1771" t="s">
        <v>89</v>
      </c>
      <c r="G54" s="1782" t="s">
        <v>142</v>
      </c>
      <c r="H54" s="1771" t="s">
        <v>1158</v>
      </c>
      <c r="I54" s="1790" t="s">
        <v>1020</v>
      </c>
      <c r="J54" s="1773">
        <v>42461</v>
      </c>
      <c r="K54" s="1790" t="s">
        <v>1156</v>
      </c>
    </row>
    <row r="55" spans="1:11" ht="15" x14ac:dyDescent="0.25">
      <c r="A55" s="3026"/>
      <c r="B55" s="1781" t="s">
        <v>614</v>
      </c>
      <c r="C55" s="1771">
        <v>39395</v>
      </c>
      <c r="D55" s="1771">
        <v>11302</v>
      </c>
      <c r="E55" s="1781" t="s">
        <v>947</v>
      </c>
      <c r="F55" s="1771" t="s">
        <v>88</v>
      </c>
      <c r="G55" s="1782" t="s">
        <v>138</v>
      </c>
      <c r="H55" s="1771" t="s">
        <v>1152</v>
      </c>
      <c r="I55" s="1772">
        <v>42423</v>
      </c>
      <c r="J55" s="1773">
        <v>42461</v>
      </c>
      <c r="K55" s="1772">
        <v>42857</v>
      </c>
    </row>
    <row r="56" spans="1:11" ht="15" x14ac:dyDescent="0.25">
      <c r="A56" s="3026"/>
      <c r="B56" s="1781" t="s">
        <v>616</v>
      </c>
      <c r="C56" s="1771">
        <v>39145</v>
      </c>
      <c r="D56" s="1771">
        <v>11431</v>
      </c>
      <c r="E56" s="1781" t="s">
        <v>139</v>
      </c>
      <c r="F56" s="1771" t="s">
        <v>88</v>
      </c>
      <c r="G56" s="1782" t="s">
        <v>163</v>
      </c>
      <c r="H56" s="1771" t="s">
        <v>1166</v>
      </c>
      <c r="I56" s="1772">
        <v>42352</v>
      </c>
      <c r="J56" s="1773">
        <v>42312</v>
      </c>
      <c r="K56" s="1772">
        <v>42677</v>
      </c>
    </row>
    <row r="57" spans="1:11" ht="15" x14ac:dyDescent="0.25">
      <c r="A57" s="3026"/>
      <c r="B57" s="1781" t="s">
        <v>1161</v>
      </c>
      <c r="C57" s="1771">
        <v>37900</v>
      </c>
      <c r="D57" s="1771">
        <v>11422</v>
      </c>
      <c r="E57" s="1781" t="s">
        <v>947</v>
      </c>
      <c r="F57" s="1771" t="s">
        <v>86</v>
      </c>
      <c r="G57" s="1782" t="s">
        <v>138</v>
      </c>
      <c r="H57" s="1771" t="s">
        <v>1162</v>
      </c>
      <c r="I57" s="1772">
        <v>42185</v>
      </c>
      <c r="J57" s="1773">
        <v>42235</v>
      </c>
      <c r="K57" s="1772">
        <v>42600</v>
      </c>
    </row>
    <row r="58" spans="1:11" ht="15" x14ac:dyDescent="0.25">
      <c r="A58" s="3026"/>
      <c r="B58" s="1774" t="s">
        <v>964</v>
      </c>
      <c r="C58" s="1775">
        <v>37902</v>
      </c>
      <c r="D58" s="1775">
        <v>11423</v>
      </c>
      <c r="E58" s="1774" t="s">
        <v>1154</v>
      </c>
      <c r="F58" s="1775" t="s">
        <v>87</v>
      </c>
      <c r="G58" s="1774" t="s">
        <v>142</v>
      </c>
      <c r="H58" s="1775" t="s">
        <v>1167</v>
      </c>
      <c r="I58" s="1780">
        <v>42185</v>
      </c>
      <c r="J58" s="1780">
        <v>42241</v>
      </c>
      <c r="K58" s="1780">
        <v>42490</v>
      </c>
    </row>
    <row r="59" spans="1:11" ht="15" x14ac:dyDescent="0.25">
      <c r="A59" s="3026"/>
      <c r="B59" s="1781" t="s">
        <v>1164</v>
      </c>
      <c r="C59" s="1771">
        <v>37901</v>
      </c>
      <c r="D59" s="1771">
        <v>11421</v>
      </c>
      <c r="E59" s="1781" t="s">
        <v>947</v>
      </c>
      <c r="F59" s="1771" t="s">
        <v>88</v>
      </c>
      <c r="G59" s="1782" t="s">
        <v>163</v>
      </c>
      <c r="H59" s="1771" t="s">
        <v>1165</v>
      </c>
      <c r="I59" s="1772">
        <v>42185</v>
      </c>
      <c r="J59" s="1773">
        <v>42235</v>
      </c>
      <c r="K59" s="1772">
        <v>42600</v>
      </c>
    </row>
    <row r="60" spans="1:11" ht="15" x14ac:dyDescent="0.25">
      <c r="A60" s="3026"/>
      <c r="B60" s="1781" t="s">
        <v>615</v>
      </c>
      <c r="C60" s="1771">
        <v>30408</v>
      </c>
      <c r="D60" s="1771">
        <v>11283</v>
      </c>
      <c r="E60" s="1781" t="s">
        <v>947</v>
      </c>
      <c r="F60" s="1771" t="s">
        <v>88</v>
      </c>
      <c r="G60" s="1782" t="s">
        <v>163</v>
      </c>
      <c r="H60" s="1771" t="s">
        <v>1163</v>
      </c>
      <c r="I60" s="1772">
        <v>42152</v>
      </c>
      <c r="J60" s="1773">
        <v>42156</v>
      </c>
      <c r="K60" s="1772">
        <v>42521</v>
      </c>
    </row>
    <row r="61" spans="1:11" ht="15" x14ac:dyDescent="0.25">
      <c r="A61" s="3026"/>
      <c r="B61" s="1781" t="s">
        <v>613</v>
      </c>
      <c r="C61" s="1771">
        <v>37023</v>
      </c>
      <c r="D61" s="1771">
        <v>11118</v>
      </c>
      <c r="E61" s="1781" t="s">
        <v>139</v>
      </c>
      <c r="F61" s="1771" t="s">
        <v>86</v>
      </c>
      <c r="G61" s="1782" t="s">
        <v>138</v>
      </c>
      <c r="H61" s="1771" t="s">
        <v>1159</v>
      </c>
      <c r="I61" s="1772">
        <v>42030</v>
      </c>
      <c r="J61" s="1773">
        <v>42037</v>
      </c>
      <c r="K61" s="1772">
        <v>42262</v>
      </c>
    </row>
    <row r="62" spans="1:11" ht="15" x14ac:dyDescent="0.25">
      <c r="A62" s="3027"/>
      <c r="B62" s="1781" t="s">
        <v>614</v>
      </c>
      <c r="C62" s="1771">
        <f>C55</f>
        <v>39395</v>
      </c>
      <c r="D62" s="1771">
        <f>D55</f>
        <v>11302</v>
      </c>
      <c r="E62" s="1782" t="str">
        <f>E55</f>
        <v xml:space="preserve">Titular </v>
      </c>
      <c r="F62" s="1771" t="str">
        <f>F55</f>
        <v>B</v>
      </c>
      <c r="G62" s="1782" t="s">
        <v>138</v>
      </c>
      <c r="H62" s="1771" t="s">
        <v>1160</v>
      </c>
      <c r="I62" s="1772">
        <v>42030</v>
      </c>
      <c r="J62" s="1773">
        <v>42095</v>
      </c>
      <c r="K62" s="1790" t="s">
        <v>1020</v>
      </c>
    </row>
    <row r="63" spans="1:11" ht="15" x14ac:dyDescent="0.25">
      <c r="A63" s="3025" t="s">
        <v>1207</v>
      </c>
      <c r="B63" s="1781" t="s">
        <v>3614</v>
      </c>
      <c r="C63" s="3016" t="s">
        <v>3615</v>
      </c>
      <c r="D63" s="3017"/>
      <c r="E63" s="3017"/>
      <c r="F63" s="3018"/>
      <c r="G63" s="1782" t="s">
        <v>166</v>
      </c>
      <c r="H63" s="1771">
        <v>135.30000000000001</v>
      </c>
      <c r="I63" s="1772">
        <v>44546</v>
      </c>
      <c r="J63" s="1773">
        <v>44564</v>
      </c>
      <c r="K63" s="1772">
        <v>44928</v>
      </c>
    </row>
    <row r="64" spans="1:11" ht="15" x14ac:dyDescent="0.25">
      <c r="A64" s="3026"/>
      <c r="B64" s="1791" t="s">
        <v>3278</v>
      </c>
      <c r="C64" s="1784">
        <v>43485</v>
      </c>
      <c r="D64" s="1784">
        <v>12051</v>
      </c>
      <c r="E64" s="1792" t="s">
        <v>123</v>
      </c>
      <c r="F64" s="1784" t="s">
        <v>87</v>
      </c>
      <c r="G64" s="1792" t="s">
        <v>122</v>
      </c>
      <c r="H64" s="1784">
        <v>134.4</v>
      </c>
      <c r="I64" s="1785">
        <v>44516</v>
      </c>
      <c r="J64" s="1786">
        <v>44517</v>
      </c>
      <c r="K64" s="1785">
        <v>44881</v>
      </c>
    </row>
    <row r="65" spans="1:11" ht="15" x14ac:dyDescent="0.25">
      <c r="A65" s="3026"/>
      <c r="B65" s="1791" t="s">
        <v>3616</v>
      </c>
      <c r="C65" s="1784">
        <v>43729</v>
      </c>
      <c r="D65" s="1784">
        <v>11116</v>
      </c>
      <c r="E65" s="1792" t="s">
        <v>139</v>
      </c>
      <c r="F65" s="1784" t="s">
        <v>88</v>
      </c>
      <c r="G65" s="1792" t="s">
        <v>122</v>
      </c>
      <c r="H65" s="1784">
        <v>127.2</v>
      </c>
      <c r="I65" s="1785">
        <v>44400</v>
      </c>
      <c r="J65" s="1786">
        <v>44410</v>
      </c>
      <c r="K65" s="1785">
        <v>44774</v>
      </c>
    </row>
    <row r="66" spans="1:11" ht="15" x14ac:dyDescent="0.25">
      <c r="A66" s="3026"/>
      <c r="B66" s="1781" t="s">
        <v>2935</v>
      </c>
      <c r="C66" s="1771">
        <v>42386</v>
      </c>
      <c r="D66" s="1771">
        <v>12051</v>
      </c>
      <c r="E66" s="1782" t="s">
        <v>947</v>
      </c>
      <c r="F66" s="1771" t="s">
        <v>89</v>
      </c>
      <c r="G66" s="1782" t="s">
        <v>122</v>
      </c>
      <c r="H66" s="1771">
        <v>115.2</v>
      </c>
      <c r="I66" s="1772">
        <v>44168</v>
      </c>
      <c r="J66" s="1773">
        <v>44172</v>
      </c>
      <c r="K66" s="1772">
        <v>44536</v>
      </c>
    </row>
    <row r="67" spans="1:11" ht="15" x14ac:dyDescent="0.25">
      <c r="A67" s="3026"/>
      <c r="B67" s="3030" t="s">
        <v>2313</v>
      </c>
      <c r="C67" s="3032">
        <v>42745</v>
      </c>
      <c r="D67" s="3006">
        <v>11297</v>
      </c>
      <c r="E67" s="3012" t="s">
        <v>139</v>
      </c>
      <c r="F67" s="3006" t="s">
        <v>88</v>
      </c>
      <c r="G67" s="3012" t="s">
        <v>166</v>
      </c>
      <c r="H67" s="1771">
        <v>133.30000000000001</v>
      </c>
      <c r="I67" s="1772">
        <v>44490</v>
      </c>
      <c r="J67" s="1773">
        <v>44575</v>
      </c>
      <c r="K67" s="1772">
        <v>44939</v>
      </c>
    </row>
    <row r="68" spans="1:11" ht="15" x14ac:dyDescent="0.25">
      <c r="A68" s="3026"/>
      <c r="B68" s="3031"/>
      <c r="C68" s="3033"/>
      <c r="D68" s="3009"/>
      <c r="E68" s="3015"/>
      <c r="F68" s="3009"/>
      <c r="G68" s="3015"/>
      <c r="H68" s="1784">
        <v>114.3</v>
      </c>
      <c r="I68" s="1785">
        <v>44153</v>
      </c>
      <c r="J68" s="1786">
        <v>44210</v>
      </c>
      <c r="K68" s="1785">
        <v>44574</v>
      </c>
    </row>
    <row r="69" spans="1:11" ht="15" x14ac:dyDescent="0.25">
      <c r="A69" s="3026"/>
      <c r="B69" s="3030" t="s">
        <v>2407</v>
      </c>
      <c r="C69" s="3032">
        <v>43484</v>
      </c>
      <c r="D69" s="3008">
        <v>12038</v>
      </c>
      <c r="E69" s="3010" t="s">
        <v>1154</v>
      </c>
      <c r="F69" s="3008" t="s">
        <v>87</v>
      </c>
      <c r="G69" s="3010" t="s">
        <v>170</v>
      </c>
      <c r="H69" s="1784">
        <v>134.6</v>
      </c>
      <c r="I69" s="1785">
        <v>44516</v>
      </c>
      <c r="J69" s="1786">
        <v>44532</v>
      </c>
      <c r="K69" s="1785">
        <v>44847</v>
      </c>
    </row>
    <row r="70" spans="1:11" ht="15" x14ac:dyDescent="0.25">
      <c r="A70" s="3026"/>
      <c r="B70" s="3031"/>
      <c r="C70" s="3033"/>
      <c r="D70" s="3007"/>
      <c r="E70" s="3011"/>
      <c r="F70" s="3007"/>
      <c r="G70" s="3011"/>
      <c r="H70" s="1771">
        <v>114.4</v>
      </c>
      <c r="I70" s="1772">
        <v>44153</v>
      </c>
      <c r="J70" s="1773">
        <v>44167</v>
      </c>
      <c r="K70" s="1793">
        <v>44531</v>
      </c>
    </row>
    <row r="71" spans="1:11" ht="15" x14ac:dyDescent="0.25">
      <c r="A71" s="3026"/>
      <c r="B71" s="3030" t="s">
        <v>2406</v>
      </c>
      <c r="C71" s="3032">
        <v>42747</v>
      </c>
      <c r="D71" s="3032">
        <v>11112</v>
      </c>
      <c r="E71" s="3030" t="s">
        <v>947</v>
      </c>
      <c r="F71" s="3032" t="s">
        <v>86</v>
      </c>
      <c r="G71" s="3030" t="s">
        <v>170</v>
      </c>
      <c r="H71" s="1771">
        <v>134.5</v>
      </c>
      <c r="I71" s="1772">
        <v>44516</v>
      </c>
      <c r="J71" s="1773">
        <v>44568</v>
      </c>
      <c r="K71" s="1793">
        <v>44847</v>
      </c>
    </row>
    <row r="72" spans="1:11" ht="15" x14ac:dyDescent="0.25">
      <c r="A72" s="3026"/>
      <c r="B72" s="3031"/>
      <c r="C72" s="3033"/>
      <c r="D72" s="3033"/>
      <c r="E72" s="3031"/>
      <c r="F72" s="3033"/>
      <c r="G72" s="3031"/>
      <c r="H72" s="1784">
        <v>114.5</v>
      </c>
      <c r="I72" s="1785">
        <v>44153</v>
      </c>
      <c r="J72" s="1786">
        <v>44203</v>
      </c>
      <c r="K72" s="1794">
        <v>44567</v>
      </c>
    </row>
    <row r="73" spans="1:11" ht="15" x14ac:dyDescent="0.25">
      <c r="A73" s="3026"/>
      <c r="B73" s="3012" t="s">
        <v>2322</v>
      </c>
      <c r="C73" s="3032">
        <v>40160</v>
      </c>
      <c r="D73" s="3032">
        <v>11113</v>
      </c>
      <c r="E73" s="3030" t="s">
        <v>1154</v>
      </c>
      <c r="F73" s="3032" t="s">
        <v>87</v>
      </c>
      <c r="G73" s="3030" t="s">
        <v>170</v>
      </c>
      <c r="H73" s="1784">
        <v>132.19999999999999</v>
      </c>
      <c r="I73" s="1785">
        <v>44483</v>
      </c>
      <c r="J73" s="1786">
        <v>44513</v>
      </c>
      <c r="K73" s="1794">
        <v>44877</v>
      </c>
    </row>
    <row r="74" spans="1:11" ht="15" x14ac:dyDescent="0.25">
      <c r="A74" s="3026"/>
      <c r="B74" s="3014"/>
      <c r="C74" s="3033"/>
      <c r="D74" s="3009"/>
      <c r="E74" s="3015"/>
      <c r="F74" s="3009"/>
      <c r="G74" s="3015"/>
      <c r="H74" s="1771">
        <v>112.4</v>
      </c>
      <c r="I74" s="1772">
        <v>44120</v>
      </c>
      <c r="J74" s="1773">
        <v>44148</v>
      </c>
      <c r="K74" s="1772">
        <v>44512</v>
      </c>
    </row>
    <row r="75" spans="1:11" ht="15" x14ac:dyDescent="0.25">
      <c r="A75" s="3026"/>
      <c r="B75" s="3012" t="s">
        <v>2916</v>
      </c>
      <c r="C75" s="3006">
        <v>43802</v>
      </c>
      <c r="D75" s="3032">
        <v>11429</v>
      </c>
      <c r="E75" s="3030" t="s">
        <v>1154</v>
      </c>
      <c r="F75" s="3032" t="s">
        <v>87</v>
      </c>
      <c r="G75" s="3030" t="s">
        <v>170</v>
      </c>
      <c r="H75" s="1784">
        <v>130.5</v>
      </c>
      <c r="I75" s="1785">
        <v>44427</v>
      </c>
      <c r="J75" s="1786">
        <v>44439</v>
      </c>
      <c r="K75" s="1785">
        <v>44803</v>
      </c>
    </row>
    <row r="76" spans="1:11" ht="15" x14ac:dyDescent="0.25">
      <c r="A76" s="3026"/>
      <c r="B76" s="3014"/>
      <c r="C76" s="3020"/>
      <c r="D76" s="3009"/>
      <c r="E76" s="3015"/>
      <c r="F76" s="3009"/>
      <c r="G76" s="3015"/>
      <c r="H76" s="1771">
        <v>110.3</v>
      </c>
      <c r="I76" s="1772">
        <v>44070</v>
      </c>
      <c r="J76" s="1773">
        <v>44074</v>
      </c>
      <c r="K76" s="1772">
        <v>44438</v>
      </c>
    </row>
    <row r="77" spans="1:11" ht="15" x14ac:dyDescent="0.25">
      <c r="A77" s="3026"/>
      <c r="B77" s="3030" t="s">
        <v>2012</v>
      </c>
      <c r="C77" s="3032">
        <v>42476</v>
      </c>
      <c r="D77" s="3006">
        <v>11432</v>
      </c>
      <c r="E77" s="3012" t="s">
        <v>123</v>
      </c>
      <c r="F77" s="3006" t="s">
        <v>87</v>
      </c>
      <c r="G77" s="3012" t="s">
        <v>166</v>
      </c>
      <c r="H77" s="1784">
        <v>122.2</v>
      </c>
      <c r="I77" s="1785">
        <v>44324</v>
      </c>
      <c r="J77" s="1786">
        <v>44348</v>
      </c>
      <c r="K77" s="1785">
        <v>44712</v>
      </c>
    </row>
    <row r="78" spans="1:11" ht="15" x14ac:dyDescent="0.25">
      <c r="A78" s="3026"/>
      <c r="B78" s="3031"/>
      <c r="C78" s="3033"/>
      <c r="D78" s="3009"/>
      <c r="E78" s="3015"/>
      <c r="F78" s="3009"/>
      <c r="G78" s="3015"/>
      <c r="H78" s="1771">
        <v>107.2</v>
      </c>
      <c r="I78" s="1772">
        <v>43978</v>
      </c>
      <c r="J78" s="1773">
        <v>43983</v>
      </c>
      <c r="K78" s="1772">
        <v>44347</v>
      </c>
    </row>
    <row r="79" spans="1:11" ht="15" x14ac:dyDescent="0.25">
      <c r="A79" s="3026"/>
      <c r="B79" s="3034" t="s">
        <v>2884</v>
      </c>
      <c r="C79" s="3036">
        <v>41272</v>
      </c>
      <c r="D79" s="3008">
        <v>11966</v>
      </c>
      <c r="E79" s="3010" t="s">
        <v>139</v>
      </c>
      <c r="F79" s="3008" t="s">
        <v>86</v>
      </c>
      <c r="G79" s="3010" t="s">
        <v>166</v>
      </c>
      <c r="H79" s="1784">
        <v>122.3</v>
      </c>
      <c r="I79" s="1785">
        <v>44343</v>
      </c>
      <c r="J79" s="1786">
        <v>44337</v>
      </c>
      <c r="K79" s="1785">
        <v>44701</v>
      </c>
    </row>
    <row r="80" spans="1:11" ht="15" x14ac:dyDescent="0.25">
      <c r="A80" s="3026"/>
      <c r="B80" s="3035"/>
      <c r="C80" s="3037"/>
      <c r="D80" s="3007"/>
      <c r="E80" s="3011"/>
      <c r="F80" s="3007"/>
      <c r="G80" s="3011"/>
      <c r="H80" s="1771">
        <v>106.2</v>
      </c>
      <c r="I80" s="1772">
        <v>43965</v>
      </c>
      <c r="J80" s="1773">
        <v>43972</v>
      </c>
      <c r="K80" s="1772">
        <v>44336</v>
      </c>
    </row>
    <row r="81" spans="1:11" ht="15" x14ac:dyDescent="0.25">
      <c r="A81" s="3026"/>
      <c r="B81" s="1774" t="s">
        <v>2313</v>
      </c>
      <c r="C81" s="1775">
        <v>42745</v>
      </c>
      <c r="D81" s="1775">
        <v>11297</v>
      </c>
      <c r="E81" s="1774" t="s">
        <v>139</v>
      </c>
      <c r="F81" s="1775" t="s">
        <v>88</v>
      </c>
      <c r="G81" s="1774" t="s">
        <v>166</v>
      </c>
      <c r="H81" s="1775">
        <v>102.7</v>
      </c>
      <c r="I81" s="1780">
        <v>43794</v>
      </c>
      <c r="J81" s="1780">
        <v>43844</v>
      </c>
      <c r="K81" s="1780">
        <v>44209</v>
      </c>
    </row>
    <row r="82" spans="1:11" ht="15" x14ac:dyDescent="0.25">
      <c r="A82" s="3026"/>
      <c r="B82" s="1774" t="s">
        <v>2406</v>
      </c>
      <c r="C82" s="1775">
        <v>42747</v>
      </c>
      <c r="D82" s="1775">
        <v>11112</v>
      </c>
      <c r="E82" s="1774" t="s">
        <v>947</v>
      </c>
      <c r="F82" s="1775" t="s">
        <v>86</v>
      </c>
      <c r="G82" s="1774" t="s">
        <v>170</v>
      </c>
      <c r="H82" s="1775">
        <v>102.6</v>
      </c>
      <c r="I82" s="1780">
        <v>43794</v>
      </c>
      <c r="J82" s="1780">
        <v>43837</v>
      </c>
      <c r="K82" s="1780">
        <v>44202</v>
      </c>
    </row>
    <row r="83" spans="1:11" ht="15" x14ac:dyDescent="0.25">
      <c r="A83" s="3026"/>
      <c r="B83" s="1774" t="s">
        <v>2407</v>
      </c>
      <c r="C83" s="1775">
        <v>43484</v>
      </c>
      <c r="D83" s="1775">
        <v>11429</v>
      </c>
      <c r="E83" s="1774" t="s">
        <v>1154</v>
      </c>
      <c r="F83" s="1775" t="s">
        <v>87</v>
      </c>
      <c r="G83" s="1774" t="s">
        <v>170</v>
      </c>
      <c r="H83" s="1775">
        <v>102.5</v>
      </c>
      <c r="I83" s="1780">
        <v>43794</v>
      </c>
      <c r="J83" s="1780">
        <v>43801</v>
      </c>
      <c r="K83" s="1780">
        <v>44166</v>
      </c>
    </row>
    <row r="84" spans="1:11" ht="15" x14ac:dyDescent="0.25">
      <c r="A84" s="3026"/>
      <c r="B84" s="1774" t="s">
        <v>2322</v>
      </c>
      <c r="C84" s="1775">
        <v>40160</v>
      </c>
      <c r="D84" s="1775">
        <v>11113</v>
      </c>
      <c r="E84" s="1774" t="s">
        <v>1154</v>
      </c>
      <c r="F84" s="1775" t="s">
        <v>87</v>
      </c>
      <c r="G84" s="1774" t="s">
        <v>170</v>
      </c>
      <c r="H84" s="1775">
        <v>99.6</v>
      </c>
      <c r="I84" s="1780">
        <v>43768</v>
      </c>
      <c r="J84" s="1780">
        <v>43782</v>
      </c>
      <c r="K84" s="1780">
        <v>44147</v>
      </c>
    </row>
    <row r="85" spans="1:11" ht="15" x14ac:dyDescent="0.25">
      <c r="A85" s="3026"/>
      <c r="B85" s="1774" t="s">
        <v>2012</v>
      </c>
      <c r="C85" s="1775">
        <v>42476</v>
      </c>
      <c r="D85" s="1775">
        <v>11432</v>
      </c>
      <c r="E85" s="1774" t="s">
        <v>123</v>
      </c>
      <c r="F85" s="1775" t="s">
        <v>87</v>
      </c>
      <c r="G85" s="1774" t="s">
        <v>166</v>
      </c>
      <c r="H85" s="1775">
        <v>94.4</v>
      </c>
      <c r="I85" s="1779">
        <v>43664</v>
      </c>
      <c r="J85" s="1779">
        <v>43711</v>
      </c>
      <c r="K85" s="1780">
        <v>43982</v>
      </c>
    </row>
    <row r="86" spans="1:11" ht="15" x14ac:dyDescent="0.25">
      <c r="A86" s="3026"/>
      <c r="B86" s="1774" t="s">
        <v>3049</v>
      </c>
      <c r="C86" s="1775">
        <v>41272</v>
      </c>
      <c r="D86" s="1775">
        <v>11966</v>
      </c>
      <c r="E86" s="1774" t="s">
        <v>139</v>
      </c>
      <c r="F86" s="1775" t="s">
        <v>86</v>
      </c>
      <c r="G86" s="1774" t="s">
        <v>166</v>
      </c>
      <c r="H86" s="1775">
        <v>84.7</v>
      </c>
      <c r="I86" s="1780">
        <v>43605</v>
      </c>
      <c r="J86" s="1780">
        <v>43606</v>
      </c>
      <c r="K86" s="1780">
        <v>43971</v>
      </c>
    </row>
    <row r="87" spans="1:11" ht="15" x14ac:dyDescent="0.25">
      <c r="A87" s="3026"/>
      <c r="B87" s="1774" t="s">
        <v>2322</v>
      </c>
      <c r="C87" s="1775">
        <v>40160</v>
      </c>
      <c r="D87" s="1775">
        <v>11113</v>
      </c>
      <c r="E87" s="1774" t="s">
        <v>1154</v>
      </c>
      <c r="F87" s="1775" t="s">
        <v>87</v>
      </c>
      <c r="G87" s="1774" t="s">
        <v>170</v>
      </c>
      <c r="H87" s="1775">
        <v>83.6</v>
      </c>
      <c r="I87" s="1780">
        <v>43475</v>
      </c>
      <c r="J87" s="1780">
        <v>43480</v>
      </c>
      <c r="K87" s="1780">
        <v>43720</v>
      </c>
    </row>
    <row r="88" spans="1:11" ht="15" x14ac:dyDescent="0.25">
      <c r="A88" s="3026"/>
      <c r="B88" s="1774" t="s">
        <v>2323</v>
      </c>
      <c r="C88" s="1775">
        <v>42470</v>
      </c>
      <c r="D88" s="1775">
        <v>4119</v>
      </c>
      <c r="E88" s="1774" t="s">
        <v>123</v>
      </c>
      <c r="F88" s="1775" t="s">
        <v>88</v>
      </c>
      <c r="G88" s="1774" t="s">
        <v>122</v>
      </c>
      <c r="H88" s="1775">
        <v>83.5</v>
      </c>
      <c r="I88" s="1780">
        <v>43475</v>
      </c>
      <c r="J88" s="1780">
        <v>43480</v>
      </c>
      <c r="K88" s="1780">
        <v>43709</v>
      </c>
    </row>
    <row r="89" spans="1:11" ht="15" x14ac:dyDescent="0.25">
      <c r="A89" s="3026"/>
      <c r="B89" s="1774" t="s">
        <v>3050</v>
      </c>
      <c r="C89" s="1775">
        <v>42590</v>
      </c>
      <c r="D89" s="1775">
        <v>11233</v>
      </c>
      <c r="E89" s="1774" t="s">
        <v>139</v>
      </c>
      <c r="F89" s="1775" t="s">
        <v>89</v>
      </c>
      <c r="G89" s="1774" t="s">
        <v>170</v>
      </c>
      <c r="H89" s="1795">
        <v>83.4</v>
      </c>
      <c r="I89" s="1780">
        <v>43475</v>
      </c>
      <c r="J89" s="1780">
        <v>43480</v>
      </c>
      <c r="K89" s="1780">
        <v>43657</v>
      </c>
    </row>
    <row r="90" spans="1:11" ht="15" x14ac:dyDescent="0.25">
      <c r="A90" s="3026"/>
      <c r="B90" s="1774" t="s">
        <v>1562</v>
      </c>
      <c r="C90" s="1775">
        <v>41067</v>
      </c>
      <c r="D90" s="1775">
        <v>11428</v>
      </c>
      <c r="E90" s="1774" t="s">
        <v>139</v>
      </c>
      <c r="F90" s="1775" t="s">
        <v>86</v>
      </c>
      <c r="G90" s="1774" t="s">
        <v>170</v>
      </c>
      <c r="H90" s="1775">
        <v>83.3</v>
      </c>
      <c r="I90" s="1780">
        <v>43475</v>
      </c>
      <c r="J90" s="1780">
        <v>43488</v>
      </c>
      <c r="K90" s="1780">
        <v>43740</v>
      </c>
    </row>
    <row r="91" spans="1:11" ht="15" x14ac:dyDescent="0.25">
      <c r="A91" s="3026"/>
      <c r="B91" s="1774" t="s">
        <v>2406</v>
      </c>
      <c r="C91" s="1775">
        <v>42747</v>
      </c>
      <c r="D91" s="1775">
        <v>11112</v>
      </c>
      <c r="E91" s="1774" t="s">
        <v>947</v>
      </c>
      <c r="F91" s="1775" t="s">
        <v>86</v>
      </c>
      <c r="G91" s="1774" t="s">
        <v>170</v>
      </c>
      <c r="H91" s="1775">
        <v>82.9</v>
      </c>
      <c r="I91" s="1780">
        <v>43434</v>
      </c>
      <c r="J91" s="1780">
        <v>43472</v>
      </c>
      <c r="K91" s="1780">
        <v>43836</v>
      </c>
    </row>
    <row r="92" spans="1:11" ht="15" x14ac:dyDescent="0.25">
      <c r="A92" s="3026"/>
      <c r="B92" s="1774" t="s">
        <v>2313</v>
      </c>
      <c r="C92" s="1775">
        <v>42745</v>
      </c>
      <c r="D92" s="1775">
        <v>11297</v>
      </c>
      <c r="E92" s="1774" t="s">
        <v>139</v>
      </c>
      <c r="F92" s="1775" t="s">
        <v>88</v>
      </c>
      <c r="G92" s="1774" t="s">
        <v>166</v>
      </c>
      <c r="H92" s="1775">
        <v>82.7</v>
      </c>
      <c r="I92" s="1780">
        <v>43434</v>
      </c>
      <c r="J92" s="1780">
        <v>43479</v>
      </c>
      <c r="K92" s="1780">
        <v>43843</v>
      </c>
    </row>
    <row r="93" spans="1:11" ht="15" x14ac:dyDescent="0.25">
      <c r="A93" s="3026"/>
      <c r="B93" s="1774" t="s">
        <v>2012</v>
      </c>
      <c r="C93" s="1775">
        <v>42476</v>
      </c>
      <c r="D93" s="1775">
        <v>11432</v>
      </c>
      <c r="E93" s="1774" t="s">
        <v>123</v>
      </c>
      <c r="F93" s="1775" t="s">
        <v>87</v>
      </c>
      <c r="G93" s="1774" t="s">
        <v>166</v>
      </c>
      <c r="H93" s="1775">
        <v>79.5</v>
      </c>
      <c r="I93" s="1779">
        <v>43299</v>
      </c>
      <c r="J93" s="1779">
        <v>43346</v>
      </c>
      <c r="K93" s="1780">
        <v>43710</v>
      </c>
    </row>
    <row r="94" spans="1:11" ht="15" x14ac:dyDescent="0.25">
      <c r="A94" s="3026"/>
      <c r="B94" s="1774" t="s">
        <v>1655</v>
      </c>
      <c r="C94" s="1775">
        <v>38887</v>
      </c>
      <c r="D94" s="1775">
        <v>11295</v>
      </c>
      <c r="E94" s="1775" t="s">
        <v>139</v>
      </c>
      <c r="F94" s="1775" t="s">
        <v>86</v>
      </c>
      <c r="G94" s="1774" t="s">
        <v>1656</v>
      </c>
      <c r="H94" s="1775">
        <v>72.2</v>
      </c>
      <c r="I94" s="1779">
        <v>43196</v>
      </c>
      <c r="J94" s="1779">
        <v>43206</v>
      </c>
      <c r="K94" s="1780">
        <v>43346</v>
      </c>
    </row>
    <row r="95" spans="1:11" ht="15" x14ac:dyDescent="0.25">
      <c r="A95" s="3026"/>
      <c r="B95" s="1774" t="s">
        <v>1594</v>
      </c>
      <c r="C95" s="1775">
        <v>40692</v>
      </c>
      <c r="D95" s="1775">
        <v>11426</v>
      </c>
      <c r="E95" s="1774" t="s">
        <v>1154</v>
      </c>
      <c r="F95" s="1775" t="s">
        <v>87</v>
      </c>
      <c r="G95" s="1774" t="s">
        <v>122</v>
      </c>
      <c r="H95" s="1775">
        <v>71.599999999999994</v>
      </c>
      <c r="I95" s="1779" t="s">
        <v>2011</v>
      </c>
      <c r="J95" s="1779" t="s">
        <v>2011</v>
      </c>
      <c r="K95" s="1780">
        <v>43386</v>
      </c>
    </row>
    <row r="96" spans="1:11" ht="15" x14ac:dyDescent="0.25">
      <c r="A96" s="3026"/>
      <c r="B96" s="1774" t="s">
        <v>1562</v>
      </c>
      <c r="C96" s="1775">
        <v>41067</v>
      </c>
      <c r="D96" s="1775">
        <v>11428</v>
      </c>
      <c r="E96" s="1774" t="s">
        <v>139</v>
      </c>
      <c r="F96" s="1775" t="s">
        <v>86</v>
      </c>
      <c r="G96" s="1774" t="s">
        <v>170</v>
      </c>
      <c r="H96" s="1775">
        <v>70.599999999999994</v>
      </c>
      <c r="I96" s="1780">
        <v>43130</v>
      </c>
      <c r="J96" s="1780">
        <v>43123</v>
      </c>
      <c r="K96" s="1780">
        <v>43487</v>
      </c>
    </row>
    <row r="97" spans="1:11" ht="15" x14ac:dyDescent="0.25">
      <c r="A97" s="3026"/>
      <c r="B97" s="1774" t="s">
        <v>1564</v>
      </c>
      <c r="C97" s="1775">
        <v>41090</v>
      </c>
      <c r="D97" s="1775">
        <v>11455</v>
      </c>
      <c r="E97" s="1774" t="s">
        <v>123</v>
      </c>
      <c r="F97" s="1775" t="s">
        <v>87</v>
      </c>
      <c r="G97" s="1774" t="s">
        <v>166</v>
      </c>
      <c r="H97" s="1775">
        <v>70.5</v>
      </c>
      <c r="I97" s="1780">
        <v>43130</v>
      </c>
      <c r="J97" s="1780">
        <v>43123</v>
      </c>
      <c r="K97" s="1780">
        <v>43273</v>
      </c>
    </row>
    <row r="98" spans="1:11" ht="15" x14ac:dyDescent="0.25">
      <c r="A98" s="3026"/>
      <c r="B98" s="1774" t="s">
        <v>1655</v>
      </c>
      <c r="C98" s="1771">
        <v>38887</v>
      </c>
      <c r="D98" s="1771">
        <v>11295</v>
      </c>
      <c r="E98" s="1781" t="s">
        <v>139</v>
      </c>
      <c r="F98" s="1771" t="s">
        <v>86</v>
      </c>
      <c r="G98" s="1774" t="s">
        <v>1656</v>
      </c>
      <c r="H98" s="1775">
        <v>67.599999999999994</v>
      </c>
      <c r="I98" s="1790" t="s">
        <v>1658</v>
      </c>
      <c r="J98" s="1773">
        <v>43013</v>
      </c>
      <c r="K98" s="1790" t="s">
        <v>1657</v>
      </c>
    </row>
    <row r="99" spans="1:11" ht="15" x14ac:dyDescent="0.25">
      <c r="A99" s="3026"/>
      <c r="B99" s="1774" t="s">
        <v>1594</v>
      </c>
      <c r="C99" s="1775">
        <v>40692</v>
      </c>
      <c r="D99" s="1775">
        <v>11426</v>
      </c>
      <c r="E99" s="1774" t="s">
        <v>1154</v>
      </c>
      <c r="F99" s="1775" t="s">
        <v>87</v>
      </c>
      <c r="G99" s="1774" t="s">
        <v>122</v>
      </c>
      <c r="H99" s="1775">
        <v>66.3</v>
      </c>
      <c r="I99" s="1779">
        <v>42935</v>
      </c>
      <c r="J99" s="1779">
        <v>42976</v>
      </c>
      <c r="K99" s="1779" t="s">
        <v>1569</v>
      </c>
    </row>
    <row r="100" spans="1:11" ht="15" x14ac:dyDescent="0.25">
      <c r="A100" s="3026"/>
      <c r="B100" s="1774" t="s">
        <v>619</v>
      </c>
      <c r="C100" s="1775">
        <v>17734</v>
      </c>
      <c r="D100" s="1775">
        <v>11234</v>
      </c>
      <c r="E100" s="1774" t="s">
        <v>123</v>
      </c>
      <c r="F100" s="1775" t="s">
        <v>87</v>
      </c>
      <c r="G100" s="1774" t="s">
        <v>122</v>
      </c>
      <c r="H100" s="1775">
        <v>64.3</v>
      </c>
      <c r="I100" s="1779">
        <v>42894</v>
      </c>
      <c r="J100" s="1779">
        <v>42895</v>
      </c>
      <c r="K100" s="1779">
        <v>43259</v>
      </c>
    </row>
    <row r="101" spans="1:11" ht="15" x14ac:dyDescent="0.25">
      <c r="A101" s="3026"/>
      <c r="B101" s="1774" t="s">
        <v>1051</v>
      </c>
      <c r="C101" s="1775">
        <v>40356</v>
      </c>
      <c r="D101" s="1775">
        <v>11296</v>
      </c>
      <c r="E101" s="1774" t="s">
        <v>1154</v>
      </c>
      <c r="F101" s="1775" t="s">
        <v>87</v>
      </c>
      <c r="G101" s="1774" t="s">
        <v>122</v>
      </c>
      <c r="H101" s="1775">
        <v>59.8</v>
      </c>
      <c r="I101" s="1779" t="s">
        <v>1565</v>
      </c>
      <c r="J101" s="1779" t="s">
        <v>1565</v>
      </c>
      <c r="K101" s="1779" t="s">
        <v>1569</v>
      </c>
    </row>
    <row r="102" spans="1:11" ht="15" x14ac:dyDescent="0.25">
      <c r="A102" s="3026"/>
      <c r="B102" s="1774" t="s">
        <v>1562</v>
      </c>
      <c r="C102" s="1775">
        <v>41067</v>
      </c>
      <c r="D102" s="1775">
        <v>11428</v>
      </c>
      <c r="E102" s="1774" t="s">
        <v>139</v>
      </c>
      <c r="F102" s="1775" t="s">
        <v>86</v>
      </c>
      <c r="G102" s="1774" t="s">
        <v>170</v>
      </c>
      <c r="H102" s="1775">
        <v>58.3</v>
      </c>
      <c r="I102" s="1780">
        <v>42755</v>
      </c>
      <c r="J102" s="1780">
        <v>42758</v>
      </c>
      <c r="K102" s="1780">
        <v>43122</v>
      </c>
    </row>
    <row r="103" spans="1:11" ht="15" x14ac:dyDescent="0.25">
      <c r="A103" s="3026"/>
      <c r="B103" s="1774" t="s">
        <v>1564</v>
      </c>
      <c r="C103" s="1775">
        <v>41090</v>
      </c>
      <c r="D103" s="1775">
        <v>11455</v>
      </c>
      <c r="E103" s="1774" t="s">
        <v>123</v>
      </c>
      <c r="F103" s="1775" t="s">
        <v>87</v>
      </c>
      <c r="G103" s="1774" t="s">
        <v>166</v>
      </c>
      <c r="H103" s="1775">
        <v>58.4</v>
      </c>
      <c r="I103" s="1780">
        <v>42755</v>
      </c>
      <c r="J103" s="1780">
        <v>42758</v>
      </c>
      <c r="K103" s="1780">
        <v>43122</v>
      </c>
    </row>
    <row r="104" spans="1:11" ht="15" x14ac:dyDescent="0.25">
      <c r="A104" s="3026"/>
      <c r="B104" s="1781" t="s">
        <v>1170</v>
      </c>
      <c r="C104" s="1771">
        <v>40692</v>
      </c>
      <c r="D104" s="1777">
        <v>11426</v>
      </c>
      <c r="E104" s="1781" t="s">
        <v>1154</v>
      </c>
      <c r="F104" s="1771" t="s">
        <v>87</v>
      </c>
      <c r="G104" s="1782" t="s">
        <v>122</v>
      </c>
      <c r="H104" s="1771">
        <v>54.4</v>
      </c>
      <c r="I104" s="1772">
        <v>42569</v>
      </c>
      <c r="J104" s="1796">
        <v>42611</v>
      </c>
      <c r="K104" s="1778">
        <v>42975</v>
      </c>
    </row>
    <row r="105" spans="1:11" ht="15" x14ac:dyDescent="0.25">
      <c r="A105" s="3026"/>
      <c r="B105" s="1781" t="s">
        <v>619</v>
      </c>
      <c r="C105" s="1771">
        <v>17734</v>
      </c>
      <c r="D105" s="1771">
        <v>11234</v>
      </c>
      <c r="E105" s="1781" t="s">
        <v>1154</v>
      </c>
      <c r="F105" s="1771" t="s">
        <v>87</v>
      </c>
      <c r="G105" s="1782" t="s">
        <v>122</v>
      </c>
      <c r="H105" s="1771">
        <v>52.3</v>
      </c>
      <c r="I105" s="1772">
        <v>42523</v>
      </c>
      <c r="J105" s="1780">
        <v>42529</v>
      </c>
      <c r="K105" s="1779">
        <v>42893</v>
      </c>
    </row>
    <row r="106" spans="1:11" ht="15" x14ac:dyDescent="0.25">
      <c r="A106" s="3026"/>
      <c r="B106" s="1797" t="s">
        <v>1169</v>
      </c>
      <c r="C106" s="1798">
        <v>40482</v>
      </c>
      <c r="D106" s="1799">
        <v>11295</v>
      </c>
      <c r="E106" s="1797" t="s">
        <v>139</v>
      </c>
      <c r="F106" s="1798" t="s">
        <v>86</v>
      </c>
      <c r="G106" s="1800" t="s">
        <v>122</v>
      </c>
      <c r="H106" s="1798">
        <v>49.6</v>
      </c>
      <c r="I106" s="1801">
        <v>42503</v>
      </c>
      <c r="J106" s="1802">
        <v>42502</v>
      </c>
      <c r="K106" s="1803">
        <v>42866</v>
      </c>
    </row>
    <row r="107" spans="1:11" ht="15" x14ac:dyDescent="0.25">
      <c r="A107" s="3026"/>
      <c r="B107" s="1797" t="s">
        <v>1051</v>
      </c>
      <c r="C107" s="1798">
        <v>40356</v>
      </c>
      <c r="D107" s="1799">
        <v>11296</v>
      </c>
      <c r="E107" s="1797" t="s">
        <v>1154</v>
      </c>
      <c r="F107" s="1798" t="s">
        <v>87</v>
      </c>
      <c r="G107" s="1800" t="s">
        <v>122</v>
      </c>
      <c r="H107" s="1798">
        <v>45.7</v>
      </c>
      <c r="I107" s="1804" t="s">
        <v>1057</v>
      </c>
      <c r="J107" s="1802">
        <v>42431</v>
      </c>
      <c r="K107" s="1803" t="s">
        <v>1168</v>
      </c>
    </row>
    <row r="108" spans="1:11" ht="15" x14ac:dyDescent="0.25">
      <c r="A108" s="3026"/>
      <c r="B108" s="1797" t="s">
        <v>618</v>
      </c>
      <c r="C108" s="1798">
        <v>38897</v>
      </c>
      <c r="D108" s="1799">
        <v>11428</v>
      </c>
      <c r="E108" s="1797" t="s">
        <v>1154</v>
      </c>
      <c r="F108" s="1798" t="s">
        <v>87</v>
      </c>
      <c r="G108" s="1800" t="s">
        <v>170</v>
      </c>
      <c r="H108" s="1798">
        <v>44.12</v>
      </c>
      <c r="I108" s="1801">
        <v>42395</v>
      </c>
      <c r="J108" s="1802">
        <v>42395</v>
      </c>
      <c r="K108" s="1803">
        <v>42760</v>
      </c>
    </row>
    <row r="109" spans="1:11" ht="15" x14ac:dyDescent="0.25">
      <c r="A109" s="3026"/>
      <c r="B109" s="1805" t="s">
        <v>619</v>
      </c>
      <c r="C109" s="1806">
        <v>17311</v>
      </c>
      <c r="D109" s="1806">
        <v>11234</v>
      </c>
      <c r="E109" s="1805" t="s">
        <v>1154</v>
      </c>
      <c r="F109" s="1806" t="s">
        <v>87</v>
      </c>
      <c r="G109" s="1805" t="s">
        <v>122</v>
      </c>
      <c r="H109" s="1806">
        <v>36.799999999999997</v>
      </c>
      <c r="I109" s="1807">
        <v>42164</v>
      </c>
      <c r="J109" s="1807">
        <v>42164</v>
      </c>
      <c r="K109" s="1807">
        <v>42529</v>
      </c>
    </row>
    <row r="110" spans="1:11" ht="15" x14ac:dyDescent="0.25">
      <c r="A110" s="3026"/>
      <c r="B110" s="1797" t="s">
        <v>966</v>
      </c>
      <c r="C110" s="1798">
        <v>38518</v>
      </c>
      <c r="D110" s="1799">
        <v>11430</v>
      </c>
      <c r="E110" s="1797" t="s">
        <v>947</v>
      </c>
      <c r="F110" s="1798" t="s">
        <v>86</v>
      </c>
      <c r="G110" s="1800" t="s">
        <v>1563</v>
      </c>
      <c r="H110" s="1798">
        <v>26.5</v>
      </c>
      <c r="I110" s="1801" t="s">
        <v>1142</v>
      </c>
      <c r="J110" s="1802">
        <v>42095</v>
      </c>
      <c r="K110" s="1803">
        <v>42247</v>
      </c>
    </row>
    <row r="111" spans="1:11" ht="15" x14ac:dyDescent="0.25">
      <c r="A111" s="3026"/>
      <c r="B111" s="1797" t="s">
        <v>618</v>
      </c>
      <c r="C111" s="1798">
        <f>C108</f>
        <v>38897</v>
      </c>
      <c r="D111" s="1798">
        <f>D108</f>
        <v>11428</v>
      </c>
      <c r="E111" s="1800" t="str">
        <f>E108</f>
        <v xml:space="preserve">Asociado </v>
      </c>
      <c r="F111" s="1798" t="str">
        <f>F108</f>
        <v>D</v>
      </c>
      <c r="G111" s="1800" t="s">
        <v>1563</v>
      </c>
      <c r="H111" s="1798">
        <v>29.4</v>
      </c>
      <c r="I111" s="1801">
        <v>42104</v>
      </c>
      <c r="J111" s="1802">
        <v>42107</v>
      </c>
      <c r="K111" s="1803">
        <v>42279</v>
      </c>
    </row>
    <row r="112" spans="1:11" ht="15" x14ac:dyDescent="0.25">
      <c r="A112" s="3027"/>
      <c r="B112" s="1797" t="s">
        <v>617</v>
      </c>
      <c r="C112" s="1798">
        <v>38165</v>
      </c>
      <c r="D112" s="1799">
        <v>11426</v>
      </c>
      <c r="E112" s="1797" t="s">
        <v>1154</v>
      </c>
      <c r="F112" s="1798" t="s">
        <v>86</v>
      </c>
      <c r="G112" s="1800" t="s">
        <v>122</v>
      </c>
      <c r="H112" s="1798">
        <v>24.5</v>
      </c>
      <c r="I112" s="1801">
        <v>42039</v>
      </c>
      <c r="J112" s="1802">
        <v>42023</v>
      </c>
      <c r="K112" s="1803">
        <v>42279</v>
      </c>
    </row>
    <row r="113" spans="1:1" x14ac:dyDescent="0.2">
      <c r="A113" s="183" t="s">
        <v>1595</v>
      </c>
    </row>
  </sheetData>
  <sheetProtection algorithmName="SHA-512" hashValue="lWO2w+TbqSxcCoCiTtDbVtmXtDAeWu3fR6IeU1Q5qMW3z2tbxIBMjKTy3ujGu78AswCY+Rnctm7e4b0AB6bH4Q==" saltValue="eM81Sn4i3XvkWEPeWaNdZA==" spinCount="100000" sheet="1" objects="1" scenarios="1"/>
  <mergeCells count="113">
    <mergeCell ref="G79:G80"/>
    <mergeCell ref="B79:B80"/>
    <mergeCell ref="C79:C80"/>
    <mergeCell ref="D79:D80"/>
    <mergeCell ref="E79:E80"/>
    <mergeCell ref="F79:F80"/>
    <mergeCell ref="F75:F76"/>
    <mergeCell ref="G75:G76"/>
    <mergeCell ref="B77:B78"/>
    <mergeCell ref="C77:C78"/>
    <mergeCell ref="D77:D78"/>
    <mergeCell ref="E77:E78"/>
    <mergeCell ref="F77:F78"/>
    <mergeCell ref="G77:G78"/>
    <mergeCell ref="C73:C74"/>
    <mergeCell ref="D73:D74"/>
    <mergeCell ref="E73:E74"/>
    <mergeCell ref="F73:F74"/>
    <mergeCell ref="G73:G74"/>
    <mergeCell ref="G67:G68"/>
    <mergeCell ref="B69:B70"/>
    <mergeCell ref="C69:C70"/>
    <mergeCell ref="D69:D70"/>
    <mergeCell ref="E69:E70"/>
    <mergeCell ref="F69:F70"/>
    <mergeCell ref="G69:G70"/>
    <mergeCell ref="G40:G42"/>
    <mergeCell ref="C37:C39"/>
    <mergeCell ref="D37:D39"/>
    <mergeCell ref="E37:E39"/>
    <mergeCell ref="F37:F39"/>
    <mergeCell ref="G37:G39"/>
    <mergeCell ref="A63:A112"/>
    <mergeCell ref="C63:F63"/>
    <mergeCell ref="B67:B68"/>
    <mergeCell ref="C67:C68"/>
    <mergeCell ref="D67:D68"/>
    <mergeCell ref="E67:E68"/>
    <mergeCell ref="F67:F68"/>
    <mergeCell ref="B71:B72"/>
    <mergeCell ref="C71:C72"/>
    <mergeCell ref="D71:D72"/>
    <mergeCell ref="E71:E72"/>
    <mergeCell ref="F71:F72"/>
    <mergeCell ref="B75:B76"/>
    <mergeCell ref="C75:C76"/>
    <mergeCell ref="D75:D76"/>
    <mergeCell ref="E75:E76"/>
    <mergeCell ref="G71:G72"/>
    <mergeCell ref="B73:B74"/>
    <mergeCell ref="G27:G28"/>
    <mergeCell ref="G23:G24"/>
    <mergeCell ref="B25:B26"/>
    <mergeCell ref="C25:C26"/>
    <mergeCell ref="D25:D26"/>
    <mergeCell ref="E25:E26"/>
    <mergeCell ref="F25:F26"/>
    <mergeCell ref="G25:G26"/>
    <mergeCell ref="C34:C35"/>
    <mergeCell ref="D34:D35"/>
    <mergeCell ref="E34:E35"/>
    <mergeCell ref="F34:F35"/>
    <mergeCell ref="G34:G35"/>
    <mergeCell ref="C32:C33"/>
    <mergeCell ref="D32:D33"/>
    <mergeCell ref="E32:E33"/>
    <mergeCell ref="F32:F33"/>
    <mergeCell ref="G32:G33"/>
    <mergeCell ref="F6:F7"/>
    <mergeCell ref="A4:A16"/>
    <mergeCell ref="B4:B5"/>
    <mergeCell ref="B6:B7"/>
    <mergeCell ref="B29:B30"/>
    <mergeCell ref="A17:A62"/>
    <mergeCell ref="B18:B22"/>
    <mergeCell ref="B23:B24"/>
    <mergeCell ref="B27:B28"/>
    <mergeCell ref="B32:B33"/>
    <mergeCell ref="B34:B35"/>
    <mergeCell ref="B37:B39"/>
    <mergeCell ref="B40:B42"/>
    <mergeCell ref="C27:C28"/>
    <mergeCell ref="D27:D28"/>
    <mergeCell ref="E27:E28"/>
    <mergeCell ref="F27:F28"/>
    <mergeCell ref="C40:C42"/>
    <mergeCell ref="D40:D42"/>
    <mergeCell ref="E40:E42"/>
    <mergeCell ref="F40:F42"/>
    <mergeCell ref="G4:G5"/>
    <mergeCell ref="F4:F5"/>
    <mergeCell ref="E4:E5"/>
    <mergeCell ref="D4:D5"/>
    <mergeCell ref="C4:C5"/>
    <mergeCell ref="G6:G7"/>
    <mergeCell ref="C29:C30"/>
    <mergeCell ref="D29:D30"/>
    <mergeCell ref="E29:E30"/>
    <mergeCell ref="F29:F30"/>
    <mergeCell ref="G29:G30"/>
    <mergeCell ref="G18:G22"/>
    <mergeCell ref="D23:D24"/>
    <mergeCell ref="E23:E24"/>
    <mergeCell ref="F23:F24"/>
    <mergeCell ref="C17:F17"/>
    <mergeCell ref="C18:C22"/>
    <mergeCell ref="D18:D22"/>
    <mergeCell ref="E18:E22"/>
    <mergeCell ref="F18:F22"/>
    <mergeCell ref="C23:C24"/>
    <mergeCell ref="C6:C7"/>
    <mergeCell ref="D6:D7"/>
    <mergeCell ref="E6:E7"/>
  </mergeCells>
  <hyperlinks>
    <hyperlink ref="A1" location="Índice!A1" display="ÍNDICE"/>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K15"/>
  <sheetViews>
    <sheetView showGridLines="0" workbookViewId="0">
      <selection activeCell="J4" sqref="J4"/>
    </sheetView>
  </sheetViews>
  <sheetFormatPr baseColWidth="10" defaultColWidth="10.7109375" defaultRowHeight="12.75" x14ac:dyDescent="0.2"/>
  <cols>
    <col min="2" max="2" width="32.28515625" bestFit="1" customWidth="1"/>
    <col min="3" max="3" width="20.5703125" bestFit="1" customWidth="1"/>
    <col min="4" max="4" width="10.42578125" customWidth="1"/>
    <col min="7" max="7" width="36.7109375" bestFit="1" customWidth="1"/>
    <col min="8" max="8" width="16" customWidth="1"/>
    <col min="9" max="9" width="5.5703125" bestFit="1" customWidth="1"/>
    <col min="10" max="10" width="8" bestFit="1" customWidth="1"/>
    <col min="11" max="11" width="65.7109375" bestFit="1" customWidth="1"/>
  </cols>
  <sheetData>
    <row r="1" spans="1:11" x14ac:dyDescent="0.2">
      <c r="A1" s="208" t="s">
        <v>1177</v>
      </c>
    </row>
    <row r="2" spans="1:11" ht="18.75" x14ac:dyDescent="0.3">
      <c r="A2" s="3038" t="s">
        <v>3282</v>
      </c>
      <c r="B2" s="3038"/>
      <c r="C2" s="3038"/>
      <c r="D2" s="3038"/>
      <c r="E2" s="3038"/>
      <c r="F2" s="3038"/>
      <c r="G2" s="3038"/>
      <c r="H2" s="3038"/>
      <c r="I2" s="3038"/>
    </row>
    <row r="3" spans="1:11" s="11" customFormat="1" ht="15" x14ac:dyDescent="0.25">
      <c r="A3" s="1432" t="s">
        <v>36</v>
      </c>
      <c r="B3" s="1433" t="s">
        <v>219</v>
      </c>
      <c r="C3" s="1433" t="s">
        <v>1480</v>
      </c>
      <c r="D3" s="1433" t="s">
        <v>1146</v>
      </c>
      <c r="E3" s="1433" t="s">
        <v>1147</v>
      </c>
      <c r="F3" s="1433" t="s">
        <v>221</v>
      </c>
      <c r="G3" s="1433" t="s">
        <v>620</v>
      </c>
      <c r="H3" s="1433" t="s">
        <v>293</v>
      </c>
      <c r="I3" s="1433" t="s">
        <v>222</v>
      </c>
      <c r="J3" s="1433" t="s">
        <v>1171</v>
      </c>
      <c r="K3" s="1433" t="s">
        <v>275</v>
      </c>
    </row>
    <row r="4" spans="1:11" s="1434" customFormat="1" ht="15" x14ac:dyDescent="0.25">
      <c r="A4" s="3039" t="s">
        <v>1205</v>
      </c>
      <c r="B4" s="1656" t="s">
        <v>3283</v>
      </c>
      <c r="C4" s="1656" t="s">
        <v>3284</v>
      </c>
      <c r="D4" s="1654">
        <v>10666</v>
      </c>
      <c r="E4" s="1654" t="s">
        <v>139</v>
      </c>
      <c r="F4" s="1654" t="s">
        <v>86</v>
      </c>
      <c r="G4" s="1656" t="s">
        <v>193</v>
      </c>
      <c r="H4" s="2550" t="s">
        <v>3285</v>
      </c>
      <c r="I4" s="2551" t="s">
        <v>2715</v>
      </c>
      <c r="J4" s="2551" t="s">
        <v>3442</v>
      </c>
      <c r="K4" s="1656" t="s">
        <v>1789</v>
      </c>
    </row>
    <row r="5" spans="1:11" s="11" customFormat="1" ht="12.75" customHeight="1" x14ac:dyDescent="0.25">
      <c r="A5" s="3040"/>
      <c r="B5" s="2552" t="s">
        <v>1178</v>
      </c>
      <c r="C5" s="2552" t="s">
        <v>9</v>
      </c>
      <c r="D5" s="1654">
        <v>162</v>
      </c>
      <c r="E5" s="1654" t="s">
        <v>139</v>
      </c>
      <c r="F5" s="1654" t="s">
        <v>86</v>
      </c>
      <c r="G5" s="2552" t="s">
        <v>149</v>
      </c>
      <c r="H5" s="2550" t="s">
        <v>1172</v>
      </c>
      <c r="I5" s="2551" t="s">
        <v>1173</v>
      </c>
      <c r="J5" s="2551" t="s">
        <v>1173</v>
      </c>
      <c r="K5" s="956" t="s">
        <v>1789</v>
      </c>
    </row>
    <row r="6" spans="1:11" s="11" customFormat="1" ht="12.75" customHeight="1" x14ac:dyDescent="0.25">
      <c r="A6" s="3041"/>
      <c r="B6" s="2552" t="s">
        <v>1187</v>
      </c>
      <c r="C6" s="2552" t="s">
        <v>9</v>
      </c>
      <c r="D6" s="1654">
        <v>17114</v>
      </c>
      <c r="E6" s="1654" t="s">
        <v>139</v>
      </c>
      <c r="F6" s="1654" t="s">
        <v>88</v>
      </c>
      <c r="G6" s="2552" t="s">
        <v>193</v>
      </c>
      <c r="H6" s="2550" t="s">
        <v>1172</v>
      </c>
      <c r="I6" s="2551" t="s">
        <v>1173</v>
      </c>
      <c r="J6" s="2551" t="s">
        <v>1185</v>
      </c>
      <c r="K6" s="956" t="s">
        <v>1788</v>
      </c>
    </row>
    <row r="7" spans="1:11" s="11" customFormat="1" ht="12.75" customHeight="1" x14ac:dyDescent="0.25">
      <c r="A7" s="3039" t="s">
        <v>1206</v>
      </c>
      <c r="B7" s="2552" t="s">
        <v>3300</v>
      </c>
      <c r="C7" s="2552" t="s">
        <v>10</v>
      </c>
      <c r="D7" s="1654">
        <v>25859</v>
      </c>
      <c r="E7" s="1654" t="s">
        <v>139</v>
      </c>
      <c r="F7" s="1654" t="s">
        <v>86</v>
      </c>
      <c r="G7" s="2552" t="s">
        <v>142</v>
      </c>
      <c r="H7" s="2550" t="s">
        <v>3285</v>
      </c>
      <c r="I7" s="2551" t="s">
        <v>2715</v>
      </c>
      <c r="J7" s="2551" t="s">
        <v>3287</v>
      </c>
      <c r="K7" s="956" t="s">
        <v>1789</v>
      </c>
    </row>
    <row r="8" spans="1:11" s="11" customFormat="1" ht="12.75" customHeight="1" x14ac:dyDescent="0.25">
      <c r="A8" s="3041"/>
      <c r="B8" s="2552" t="s">
        <v>3301</v>
      </c>
      <c r="C8" s="2552" t="s">
        <v>3284</v>
      </c>
      <c r="D8" s="1654">
        <v>19643</v>
      </c>
      <c r="E8" s="1654" t="s">
        <v>139</v>
      </c>
      <c r="F8" s="1654" t="s">
        <v>86</v>
      </c>
      <c r="G8" s="2552" t="s">
        <v>163</v>
      </c>
      <c r="H8" s="2550" t="s">
        <v>3303</v>
      </c>
      <c r="I8" s="2551" t="s">
        <v>2715</v>
      </c>
      <c r="J8" s="2551" t="s">
        <v>3302</v>
      </c>
      <c r="K8" s="956" t="s">
        <v>1789</v>
      </c>
    </row>
    <row r="9" spans="1:11" s="11" customFormat="1" ht="12.75" customHeight="1" x14ac:dyDescent="0.25">
      <c r="A9" s="3039" t="s">
        <v>1207</v>
      </c>
      <c r="B9" s="2552" t="s">
        <v>3286</v>
      </c>
      <c r="C9" s="2552" t="s">
        <v>3284</v>
      </c>
      <c r="D9" s="1654">
        <v>11534</v>
      </c>
      <c r="E9" s="1654" t="s">
        <v>139</v>
      </c>
      <c r="F9" s="1654" t="s">
        <v>88</v>
      </c>
      <c r="G9" s="2552" t="s">
        <v>170</v>
      </c>
      <c r="H9" s="2550" t="s">
        <v>3285</v>
      </c>
      <c r="I9" s="2551" t="s">
        <v>2715</v>
      </c>
      <c r="J9" s="2551" t="s">
        <v>3287</v>
      </c>
      <c r="K9" s="956" t="s">
        <v>1789</v>
      </c>
    </row>
    <row r="10" spans="1:11" s="11" customFormat="1" ht="15" x14ac:dyDescent="0.25">
      <c r="A10" s="3040"/>
      <c r="B10" s="1435" t="s">
        <v>969</v>
      </c>
      <c r="C10" s="1435" t="s">
        <v>9</v>
      </c>
      <c r="D10" s="1436">
        <v>30062</v>
      </c>
      <c r="E10" s="1436" t="s">
        <v>123</v>
      </c>
      <c r="F10" s="1436" t="s">
        <v>87</v>
      </c>
      <c r="G10" s="1435" t="s">
        <v>122</v>
      </c>
      <c r="H10" s="1437" t="s">
        <v>1172</v>
      </c>
      <c r="I10" s="1438" t="s">
        <v>1173</v>
      </c>
      <c r="J10" s="1438" t="s">
        <v>1174</v>
      </c>
      <c r="K10" s="575" t="s">
        <v>1787</v>
      </c>
    </row>
    <row r="11" spans="1:11" s="11" customFormat="1" ht="15" x14ac:dyDescent="0.25">
      <c r="A11" s="3040"/>
      <c r="B11" s="1435" t="s">
        <v>1479</v>
      </c>
      <c r="C11" s="1435" t="s">
        <v>9</v>
      </c>
      <c r="D11" s="1436">
        <v>30037</v>
      </c>
      <c r="E11" s="1436" t="s">
        <v>139</v>
      </c>
      <c r="F11" s="1436" t="s">
        <v>86</v>
      </c>
      <c r="G11" s="1435" t="s">
        <v>170</v>
      </c>
      <c r="H11" s="1437" t="s">
        <v>1172</v>
      </c>
      <c r="I11" s="1438" t="s">
        <v>1173</v>
      </c>
      <c r="J11" s="1438" t="s">
        <v>1174</v>
      </c>
      <c r="K11" s="575" t="s">
        <v>1787</v>
      </c>
    </row>
    <row r="12" spans="1:11" s="11" customFormat="1" ht="15" x14ac:dyDescent="0.25">
      <c r="A12" s="3040"/>
      <c r="B12" s="1435" t="s">
        <v>970</v>
      </c>
      <c r="C12" s="1435" t="s">
        <v>10</v>
      </c>
      <c r="D12" s="1436">
        <v>28178</v>
      </c>
      <c r="E12" s="1436" t="s">
        <v>123</v>
      </c>
      <c r="F12" s="1436" t="s">
        <v>88</v>
      </c>
      <c r="G12" s="1435" t="s">
        <v>122</v>
      </c>
      <c r="H12" s="1437" t="s">
        <v>1172</v>
      </c>
      <c r="I12" s="1438" t="s">
        <v>1173</v>
      </c>
      <c r="J12" s="1438" t="s">
        <v>1174</v>
      </c>
      <c r="K12" s="575" t="s">
        <v>1787</v>
      </c>
    </row>
    <row r="13" spans="1:11" s="11" customFormat="1" ht="15" x14ac:dyDescent="0.25">
      <c r="A13" s="3040"/>
      <c r="B13" s="1435" t="s">
        <v>1175</v>
      </c>
      <c r="C13" s="1435" t="s">
        <v>9</v>
      </c>
      <c r="D13" s="1436">
        <v>14851</v>
      </c>
      <c r="E13" s="1436" t="s">
        <v>139</v>
      </c>
      <c r="F13" s="1436" t="s">
        <v>86</v>
      </c>
      <c r="G13" s="1435" t="s">
        <v>170</v>
      </c>
      <c r="H13" s="1437" t="s">
        <v>1172</v>
      </c>
      <c r="I13" s="1438" t="s">
        <v>1173</v>
      </c>
      <c r="J13" s="1438" t="s">
        <v>1616</v>
      </c>
      <c r="K13" s="575" t="s">
        <v>1768</v>
      </c>
    </row>
    <row r="14" spans="1:11" s="11" customFormat="1" ht="15" x14ac:dyDescent="0.25">
      <c r="A14" s="3041"/>
      <c r="B14" s="1435" t="s">
        <v>950</v>
      </c>
      <c r="C14" s="1435" t="s">
        <v>10</v>
      </c>
      <c r="D14" s="1436">
        <v>6598</v>
      </c>
      <c r="E14" s="1436" t="s">
        <v>947</v>
      </c>
      <c r="F14" s="1436" t="s">
        <v>86</v>
      </c>
      <c r="G14" s="1435" t="s">
        <v>122</v>
      </c>
      <c r="H14" s="1437" t="s">
        <v>1172</v>
      </c>
      <c r="I14" s="1438" t="s">
        <v>1173</v>
      </c>
      <c r="J14" s="1438" t="s">
        <v>1174</v>
      </c>
      <c r="K14" s="575" t="s">
        <v>1787</v>
      </c>
    </row>
    <row r="15" spans="1:11" x14ac:dyDescent="0.2">
      <c r="A15" s="390" t="s">
        <v>3469</v>
      </c>
    </row>
  </sheetData>
  <sheetProtection algorithmName="SHA-512" hashValue="/jrg0OLZIOOWkHjBJnq4rrhWa2z1AdTqZapJCHTHBuseRs54VlQhbRXNvE1o4Q8Z/PnOE+WVqv9ARtdxs4Is3g==" saltValue="MwQh5BjrgX0wGkcmxPQWmg==" spinCount="100000" sheet="1" objects="1" scenarios="1"/>
  <mergeCells count="4">
    <mergeCell ref="A2:I2"/>
    <mergeCell ref="A9:A14"/>
    <mergeCell ref="A4:A6"/>
    <mergeCell ref="A7:A8"/>
  </mergeCells>
  <hyperlinks>
    <hyperlink ref="A1" location="Índice!A1" display="ÍNDIC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M11"/>
  <sheetViews>
    <sheetView showGridLines="0" zoomScaleNormal="100" workbookViewId="0">
      <selection activeCell="S33" sqref="S33"/>
    </sheetView>
  </sheetViews>
  <sheetFormatPr baseColWidth="10" defaultColWidth="10.7109375" defaultRowHeight="12.75" x14ac:dyDescent="0.2"/>
  <cols>
    <col min="1" max="1" width="10.7109375" style="9" customWidth="1"/>
    <col min="2" max="2" width="6.42578125" style="9" bestFit="1" customWidth="1"/>
    <col min="3" max="3" width="7.28515625" style="9" bestFit="1" customWidth="1"/>
    <col min="4" max="7" width="6.28515625" style="9" bestFit="1" customWidth="1"/>
    <col min="8" max="9" width="7.7109375" style="9" customWidth="1"/>
    <col min="10" max="10" width="7.28515625" style="9" customWidth="1"/>
    <col min="11" max="13" width="9" style="9" customWidth="1"/>
    <col min="14" max="203" width="11.42578125" style="9"/>
    <col min="204" max="204" width="0.28515625" style="9" customWidth="1"/>
    <col min="205" max="205" width="19" style="9" customWidth="1"/>
    <col min="206" max="206" width="7.140625" style="9" customWidth="1"/>
    <col min="207" max="207" width="41.28515625" style="9" customWidth="1"/>
    <col min="208" max="209" width="9" style="9" customWidth="1"/>
    <col min="210" max="210" width="10.5703125" style="9" customWidth="1"/>
    <col min="211" max="211" width="9.42578125" style="9" customWidth="1"/>
    <col min="212" max="212" width="9.85546875" style="9" customWidth="1"/>
    <col min="213" max="213" width="10.5703125" style="9" customWidth="1"/>
    <col min="214" max="215" width="9.42578125" style="9" customWidth="1"/>
    <col min="216" max="216" width="10.5703125" style="9" customWidth="1"/>
    <col min="217" max="218" width="9" style="9" customWidth="1"/>
    <col min="219" max="219" width="10.5703125" style="9" customWidth="1"/>
    <col min="220" max="221" width="9.42578125" style="9" customWidth="1"/>
    <col min="222" max="222" width="10.5703125" style="9" customWidth="1"/>
    <col min="223" max="223" width="9.42578125" style="9" customWidth="1"/>
    <col min="224" max="224" width="9.85546875" style="9" customWidth="1"/>
    <col min="225" max="225" width="10.5703125" style="9" customWidth="1"/>
    <col min="226" max="226" width="9" style="9" customWidth="1"/>
    <col min="227" max="227" width="9.85546875" style="9" customWidth="1"/>
    <col min="228" max="228" width="12" style="9" customWidth="1"/>
    <col min="229" max="459" width="11.42578125" style="9"/>
    <col min="460" max="460" width="0.28515625" style="9" customWidth="1"/>
    <col min="461" max="461" width="19" style="9" customWidth="1"/>
    <col min="462" max="462" width="7.140625" style="9" customWidth="1"/>
    <col min="463" max="463" width="41.28515625" style="9" customWidth="1"/>
    <col min="464" max="465" width="9" style="9" customWidth="1"/>
    <col min="466" max="466" width="10.5703125" style="9" customWidth="1"/>
    <col min="467" max="467" width="9.42578125" style="9" customWidth="1"/>
    <col min="468" max="468" width="9.85546875" style="9" customWidth="1"/>
    <col min="469" max="469" width="10.5703125" style="9" customWidth="1"/>
    <col min="470" max="471" width="9.42578125" style="9" customWidth="1"/>
    <col min="472" max="472" width="10.5703125" style="9" customWidth="1"/>
    <col min="473" max="474" width="9" style="9" customWidth="1"/>
    <col min="475" max="475" width="10.5703125" style="9" customWidth="1"/>
    <col min="476" max="477" width="9.42578125" style="9" customWidth="1"/>
    <col min="478" max="478" width="10.5703125" style="9" customWidth="1"/>
    <col min="479" max="479" width="9.42578125" style="9" customWidth="1"/>
    <col min="480" max="480" width="9.85546875" style="9" customWidth="1"/>
    <col min="481" max="481" width="10.5703125" style="9" customWidth="1"/>
    <col min="482" max="482" width="9" style="9" customWidth="1"/>
    <col min="483" max="483" width="9.85546875" style="9" customWidth="1"/>
    <col min="484" max="484" width="12" style="9" customWidth="1"/>
    <col min="485" max="715" width="11.42578125" style="9"/>
    <col min="716" max="716" width="0.28515625" style="9" customWidth="1"/>
    <col min="717" max="717" width="19" style="9" customWidth="1"/>
    <col min="718" max="718" width="7.140625" style="9" customWidth="1"/>
    <col min="719" max="719" width="41.28515625" style="9" customWidth="1"/>
    <col min="720" max="721" width="9" style="9" customWidth="1"/>
    <col min="722" max="722" width="10.5703125" style="9" customWidth="1"/>
    <col min="723" max="723" width="9.42578125" style="9" customWidth="1"/>
    <col min="724" max="724" width="9.85546875" style="9" customWidth="1"/>
    <col min="725" max="725" width="10.5703125" style="9" customWidth="1"/>
    <col min="726" max="727" width="9.42578125" style="9" customWidth="1"/>
    <col min="728" max="728" width="10.5703125" style="9" customWidth="1"/>
    <col min="729" max="730" width="9" style="9" customWidth="1"/>
    <col min="731" max="731" width="10.5703125" style="9" customWidth="1"/>
    <col min="732" max="733" width="9.42578125" style="9" customWidth="1"/>
    <col min="734" max="734" width="10.5703125" style="9" customWidth="1"/>
    <col min="735" max="735" width="9.42578125" style="9" customWidth="1"/>
    <col min="736" max="736" width="9.85546875" style="9" customWidth="1"/>
    <col min="737" max="737" width="10.5703125" style="9" customWidth="1"/>
    <col min="738" max="738" width="9" style="9" customWidth="1"/>
    <col min="739" max="739" width="9.85546875" style="9" customWidth="1"/>
    <col min="740" max="740" width="12" style="9" customWidth="1"/>
    <col min="741" max="971" width="11.42578125" style="9"/>
    <col min="972" max="972" width="0.28515625" style="9" customWidth="1"/>
    <col min="973" max="973" width="19" style="9" customWidth="1"/>
    <col min="974" max="974" width="7.140625" style="9" customWidth="1"/>
    <col min="975" max="975" width="41.28515625" style="9" customWidth="1"/>
    <col min="976" max="977" width="9" style="9" customWidth="1"/>
    <col min="978" max="978" width="10.5703125" style="9" customWidth="1"/>
    <col min="979" max="979" width="9.42578125" style="9" customWidth="1"/>
    <col min="980" max="980" width="9.85546875" style="9" customWidth="1"/>
    <col min="981" max="981" width="10.5703125" style="9" customWidth="1"/>
    <col min="982" max="983" width="9.42578125" style="9" customWidth="1"/>
    <col min="984" max="984" width="10.5703125" style="9" customWidth="1"/>
    <col min="985" max="986" width="9" style="9" customWidth="1"/>
    <col min="987" max="987" width="10.5703125" style="9" customWidth="1"/>
    <col min="988" max="989" width="9.42578125" style="9" customWidth="1"/>
    <col min="990" max="990" width="10.5703125" style="9" customWidth="1"/>
    <col min="991" max="991" width="9.42578125" style="9" customWidth="1"/>
    <col min="992" max="992" width="9.85546875" style="9" customWidth="1"/>
    <col min="993" max="993" width="10.5703125" style="9" customWidth="1"/>
    <col min="994" max="994" width="9" style="9" customWidth="1"/>
    <col min="995" max="995" width="9.85546875" style="9" customWidth="1"/>
    <col min="996" max="996" width="12" style="9" customWidth="1"/>
    <col min="997" max="1227" width="11.42578125" style="9"/>
    <col min="1228" max="1228" width="0.28515625" style="9" customWidth="1"/>
    <col min="1229" max="1229" width="19" style="9" customWidth="1"/>
    <col min="1230" max="1230" width="7.140625" style="9" customWidth="1"/>
    <col min="1231" max="1231" width="41.28515625" style="9" customWidth="1"/>
    <col min="1232" max="1233" width="9" style="9" customWidth="1"/>
    <col min="1234" max="1234" width="10.5703125" style="9" customWidth="1"/>
    <col min="1235" max="1235" width="9.42578125" style="9" customWidth="1"/>
    <col min="1236" max="1236" width="9.85546875" style="9" customWidth="1"/>
    <col min="1237" max="1237" width="10.5703125" style="9" customWidth="1"/>
    <col min="1238" max="1239" width="9.42578125" style="9" customWidth="1"/>
    <col min="1240" max="1240" width="10.5703125" style="9" customWidth="1"/>
    <col min="1241" max="1242" width="9" style="9" customWidth="1"/>
    <col min="1243" max="1243" width="10.5703125" style="9" customWidth="1"/>
    <col min="1244" max="1245" width="9.42578125" style="9" customWidth="1"/>
    <col min="1246" max="1246" width="10.5703125" style="9" customWidth="1"/>
    <col min="1247" max="1247" width="9.42578125" style="9" customWidth="1"/>
    <col min="1248" max="1248" width="9.85546875" style="9" customWidth="1"/>
    <col min="1249" max="1249" width="10.5703125" style="9" customWidth="1"/>
    <col min="1250" max="1250" width="9" style="9" customWidth="1"/>
    <col min="1251" max="1251" width="9.85546875" style="9" customWidth="1"/>
    <col min="1252" max="1252" width="12" style="9" customWidth="1"/>
    <col min="1253" max="1483" width="11.42578125" style="9"/>
    <col min="1484" max="1484" width="0.28515625" style="9" customWidth="1"/>
    <col min="1485" max="1485" width="19" style="9" customWidth="1"/>
    <col min="1486" max="1486" width="7.140625" style="9" customWidth="1"/>
    <col min="1487" max="1487" width="41.28515625" style="9" customWidth="1"/>
    <col min="1488" max="1489" width="9" style="9" customWidth="1"/>
    <col min="1490" max="1490" width="10.5703125" style="9" customWidth="1"/>
    <col min="1491" max="1491" width="9.42578125" style="9" customWidth="1"/>
    <col min="1492" max="1492" width="9.85546875" style="9" customWidth="1"/>
    <col min="1493" max="1493" width="10.5703125" style="9" customWidth="1"/>
    <col min="1494" max="1495" width="9.42578125" style="9" customWidth="1"/>
    <col min="1496" max="1496" width="10.5703125" style="9" customWidth="1"/>
    <col min="1497" max="1498" width="9" style="9" customWidth="1"/>
    <col min="1499" max="1499" width="10.5703125" style="9" customWidth="1"/>
    <col min="1500" max="1501" width="9.42578125" style="9" customWidth="1"/>
    <col min="1502" max="1502" width="10.5703125" style="9" customWidth="1"/>
    <col min="1503" max="1503" width="9.42578125" style="9" customWidth="1"/>
    <col min="1504" max="1504" width="9.85546875" style="9" customWidth="1"/>
    <col min="1505" max="1505" width="10.5703125" style="9" customWidth="1"/>
    <col min="1506" max="1506" width="9" style="9" customWidth="1"/>
    <col min="1507" max="1507" width="9.85546875" style="9" customWidth="1"/>
    <col min="1508" max="1508" width="12" style="9" customWidth="1"/>
    <col min="1509" max="1739" width="11.42578125" style="9"/>
    <col min="1740" max="1740" width="0.28515625" style="9" customWidth="1"/>
    <col min="1741" max="1741" width="19" style="9" customWidth="1"/>
    <col min="1742" max="1742" width="7.140625" style="9" customWidth="1"/>
    <col min="1743" max="1743" width="41.28515625" style="9" customWidth="1"/>
    <col min="1744" max="1745" width="9" style="9" customWidth="1"/>
    <col min="1746" max="1746" width="10.5703125" style="9" customWidth="1"/>
    <col min="1747" max="1747" width="9.42578125" style="9" customWidth="1"/>
    <col min="1748" max="1748" width="9.85546875" style="9" customWidth="1"/>
    <col min="1749" max="1749" width="10.5703125" style="9" customWidth="1"/>
    <col min="1750" max="1751" width="9.42578125" style="9" customWidth="1"/>
    <col min="1752" max="1752" width="10.5703125" style="9" customWidth="1"/>
    <col min="1753" max="1754" width="9" style="9" customWidth="1"/>
    <col min="1755" max="1755" width="10.5703125" style="9" customWidth="1"/>
    <col min="1756" max="1757" width="9.42578125" style="9" customWidth="1"/>
    <col min="1758" max="1758" width="10.5703125" style="9" customWidth="1"/>
    <col min="1759" max="1759" width="9.42578125" style="9" customWidth="1"/>
    <col min="1760" max="1760" width="9.85546875" style="9" customWidth="1"/>
    <col min="1761" max="1761" width="10.5703125" style="9" customWidth="1"/>
    <col min="1762" max="1762" width="9" style="9" customWidth="1"/>
    <col min="1763" max="1763" width="9.85546875" style="9" customWidth="1"/>
    <col min="1764" max="1764" width="12" style="9" customWidth="1"/>
    <col min="1765" max="1995" width="11.42578125" style="9"/>
    <col min="1996" max="1996" width="0.28515625" style="9" customWidth="1"/>
    <col min="1997" max="1997" width="19" style="9" customWidth="1"/>
    <col min="1998" max="1998" width="7.140625" style="9" customWidth="1"/>
    <col min="1999" max="1999" width="41.28515625" style="9" customWidth="1"/>
    <col min="2000" max="2001" width="9" style="9" customWidth="1"/>
    <col min="2002" max="2002" width="10.5703125" style="9" customWidth="1"/>
    <col min="2003" max="2003" width="9.42578125" style="9" customWidth="1"/>
    <col min="2004" max="2004" width="9.85546875" style="9" customWidth="1"/>
    <col min="2005" max="2005" width="10.5703125" style="9" customWidth="1"/>
    <col min="2006" max="2007" width="9.42578125" style="9" customWidth="1"/>
    <col min="2008" max="2008" width="10.5703125" style="9" customWidth="1"/>
    <col min="2009" max="2010" width="9" style="9" customWidth="1"/>
    <col min="2011" max="2011" width="10.5703125" style="9" customWidth="1"/>
    <col min="2012" max="2013" width="9.42578125" style="9" customWidth="1"/>
    <col min="2014" max="2014" width="10.5703125" style="9" customWidth="1"/>
    <col min="2015" max="2015" width="9.42578125" style="9" customWidth="1"/>
    <col min="2016" max="2016" width="9.85546875" style="9" customWidth="1"/>
    <col min="2017" max="2017" width="10.5703125" style="9" customWidth="1"/>
    <col min="2018" max="2018" width="9" style="9" customWidth="1"/>
    <col min="2019" max="2019" width="9.85546875" style="9" customWidth="1"/>
    <col min="2020" max="2020" width="12" style="9" customWidth="1"/>
    <col min="2021" max="2251" width="11.42578125" style="9"/>
    <col min="2252" max="2252" width="0.28515625" style="9" customWidth="1"/>
    <col min="2253" max="2253" width="19" style="9" customWidth="1"/>
    <col min="2254" max="2254" width="7.140625" style="9" customWidth="1"/>
    <col min="2255" max="2255" width="41.28515625" style="9" customWidth="1"/>
    <col min="2256" max="2257" width="9" style="9" customWidth="1"/>
    <col min="2258" max="2258" width="10.5703125" style="9" customWidth="1"/>
    <col min="2259" max="2259" width="9.42578125" style="9" customWidth="1"/>
    <col min="2260" max="2260" width="9.85546875" style="9" customWidth="1"/>
    <col min="2261" max="2261" width="10.5703125" style="9" customWidth="1"/>
    <col min="2262" max="2263" width="9.42578125" style="9" customWidth="1"/>
    <col min="2264" max="2264" width="10.5703125" style="9" customWidth="1"/>
    <col min="2265" max="2266" width="9" style="9" customWidth="1"/>
    <col min="2267" max="2267" width="10.5703125" style="9" customWidth="1"/>
    <col min="2268" max="2269" width="9.42578125" style="9" customWidth="1"/>
    <col min="2270" max="2270" width="10.5703125" style="9" customWidth="1"/>
    <col min="2271" max="2271" width="9.42578125" style="9" customWidth="1"/>
    <col min="2272" max="2272" width="9.85546875" style="9" customWidth="1"/>
    <col min="2273" max="2273" width="10.5703125" style="9" customWidth="1"/>
    <col min="2274" max="2274" width="9" style="9" customWidth="1"/>
    <col min="2275" max="2275" width="9.85546875" style="9" customWidth="1"/>
    <col min="2276" max="2276" width="12" style="9" customWidth="1"/>
    <col min="2277" max="2507" width="11.42578125" style="9"/>
    <col min="2508" max="2508" width="0.28515625" style="9" customWidth="1"/>
    <col min="2509" max="2509" width="19" style="9" customWidth="1"/>
    <col min="2510" max="2510" width="7.140625" style="9" customWidth="1"/>
    <col min="2511" max="2511" width="41.28515625" style="9" customWidth="1"/>
    <col min="2512" max="2513" width="9" style="9" customWidth="1"/>
    <col min="2514" max="2514" width="10.5703125" style="9" customWidth="1"/>
    <col min="2515" max="2515" width="9.42578125" style="9" customWidth="1"/>
    <col min="2516" max="2516" width="9.85546875" style="9" customWidth="1"/>
    <col min="2517" max="2517" width="10.5703125" style="9" customWidth="1"/>
    <col min="2518" max="2519" width="9.42578125" style="9" customWidth="1"/>
    <col min="2520" max="2520" width="10.5703125" style="9" customWidth="1"/>
    <col min="2521" max="2522" width="9" style="9" customWidth="1"/>
    <col min="2523" max="2523" width="10.5703125" style="9" customWidth="1"/>
    <col min="2524" max="2525" width="9.42578125" style="9" customWidth="1"/>
    <col min="2526" max="2526" width="10.5703125" style="9" customWidth="1"/>
    <col min="2527" max="2527" width="9.42578125" style="9" customWidth="1"/>
    <col min="2528" max="2528" width="9.85546875" style="9" customWidth="1"/>
    <col min="2529" max="2529" width="10.5703125" style="9" customWidth="1"/>
    <col min="2530" max="2530" width="9" style="9" customWidth="1"/>
    <col min="2531" max="2531" width="9.85546875" style="9" customWidth="1"/>
    <col min="2532" max="2532" width="12" style="9" customWidth="1"/>
    <col min="2533" max="2763" width="11.42578125" style="9"/>
    <col min="2764" max="2764" width="0.28515625" style="9" customWidth="1"/>
    <col min="2765" max="2765" width="19" style="9" customWidth="1"/>
    <col min="2766" max="2766" width="7.140625" style="9" customWidth="1"/>
    <col min="2767" max="2767" width="41.28515625" style="9" customWidth="1"/>
    <col min="2768" max="2769" width="9" style="9" customWidth="1"/>
    <col min="2770" max="2770" width="10.5703125" style="9" customWidth="1"/>
    <col min="2771" max="2771" width="9.42578125" style="9" customWidth="1"/>
    <col min="2772" max="2772" width="9.85546875" style="9" customWidth="1"/>
    <col min="2773" max="2773" width="10.5703125" style="9" customWidth="1"/>
    <col min="2774" max="2775" width="9.42578125" style="9" customWidth="1"/>
    <col min="2776" max="2776" width="10.5703125" style="9" customWidth="1"/>
    <col min="2777" max="2778" width="9" style="9" customWidth="1"/>
    <col min="2779" max="2779" width="10.5703125" style="9" customWidth="1"/>
    <col min="2780" max="2781" width="9.42578125" style="9" customWidth="1"/>
    <col min="2782" max="2782" width="10.5703125" style="9" customWidth="1"/>
    <col min="2783" max="2783" width="9.42578125" style="9" customWidth="1"/>
    <col min="2784" max="2784" width="9.85546875" style="9" customWidth="1"/>
    <col min="2785" max="2785" width="10.5703125" style="9" customWidth="1"/>
    <col min="2786" max="2786" width="9" style="9" customWidth="1"/>
    <col min="2787" max="2787" width="9.85546875" style="9" customWidth="1"/>
    <col min="2788" max="2788" width="12" style="9" customWidth="1"/>
    <col min="2789" max="3019" width="11.42578125" style="9"/>
    <col min="3020" max="3020" width="0.28515625" style="9" customWidth="1"/>
    <col min="3021" max="3021" width="19" style="9" customWidth="1"/>
    <col min="3022" max="3022" width="7.140625" style="9" customWidth="1"/>
    <col min="3023" max="3023" width="41.28515625" style="9" customWidth="1"/>
    <col min="3024" max="3025" width="9" style="9" customWidth="1"/>
    <col min="3026" max="3026" width="10.5703125" style="9" customWidth="1"/>
    <col min="3027" max="3027" width="9.42578125" style="9" customWidth="1"/>
    <col min="3028" max="3028" width="9.85546875" style="9" customWidth="1"/>
    <col min="3029" max="3029" width="10.5703125" style="9" customWidth="1"/>
    <col min="3030" max="3031" width="9.42578125" style="9" customWidth="1"/>
    <col min="3032" max="3032" width="10.5703125" style="9" customWidth="1"/>
    <col min="3033" max="3034" width="9" style="9" customWidth="1"/>
    <col min="3035" max="3035" width="10.5703125" style="9" customWidth="1"/>
    <col min="3036" max="3037" width="9.42578125" style="9" customWidth="1"/>
    <col min="3038" max="3038" width="10.5703125" style="9" customWidth="1"/>
    <col min="3039" max="3039" width="9.42578125" style="9" customWidth="1"/>
    <col min="3040" max="3040" width="9.85546875" style="9" customWidth="1"/>
    <col min="3041" max="3041" width="10.5703125" style="9" customWidth="1"/>
    <col min="3042" max="3042" width="9" style="9" customWidth="1"/>
    <col min="3043" max="3043" width="9.85546875" style="9" customWidth="1"/>
    <col min="3044" max="3044" width="12" style="9" customWidth="1"/>
    <col min="3045" max="3275" width="11.42578125" style="9"/>
    <col min="3276" max="3276" width="0.28515625" style="9" customWidth="1"/>
    <col min="3277" max="3277" width="19" style="9" customWidth="1"/>
    <col min="3278" max="3278" width="7.140625" style="9" customWidth="1"/>
    <col min="3279" max="3279" width="41.28515625" style="9" customWidth="1"/>
    <col min="3280" max="3281" width="9" style="9" customWidth="1"/>
    <col min="3282" max="3282" width="10.5703125" style="9" customWidth="1"/>
    <col min="3283" max="3283" width="9.42578125" style="9" customWidth="1"/>
    <col min="3284" max="3284" width="9.85546875" style="9" customWidth="1"/>
    <col min="3285" max="3285" width="10.5703125" style="9" customWidth="1"/>
    <col min="3286" max="3287" width="9.42578125" style="9" customWidth="1"/>
    <col min="3288" max="3288" width="10.5703125" style="9" customWidth="1"/>
    <col min="3289" max="3290" width="9" style="9" customWidth="1"/>
    <col min="3291" max="3291" width="10.5703125" style="9" customWidth="1"/>
    <col min="3292" max="3293" width="9.42578125" style="9" customWidth="1"/>
    <col min="3294" max="3294" width="10.5703125" style="9" customWidth="1"/>
    <col min="3295" max="3295" width="9.42578125" style="9" customWidth="1"/>
    <col min="3296" max="3296" width="9.85546875" style="9" customWidth="1"/>
    <col min="3297" max="3297" width="10.5703125" style="9" customWidth="1"/>
    <col min="3298" max="3298" width="9" style="9" customWidth="1"/>
    <col min="3299" max="3299" width="9.85546875" style="9" customWidth="1"/>
    <col min="3300" max="3300" width="12" style="9" customWidth="1"/>
    <col min="3301" max="3531" width="11.42578125" style="9"/>
    <col min="3532" max="3532" width="0.28515625" style="9" customWidth="1"/>
    <col min="3533" max="3533" width="19" style="9" customWidth="1"/>
    <col min="3534" max="3534" width="7.140625" style="9" customWidth="1"/>
    <col min="3535" max="3535" width="41.28515625" style="9" customWidth="1"/>
    <col min="3536" max="3537" width="9" style="9" customWidth="1"/>
    <col min="3538" max="3538" width="10.5703125" style="9" customWidth="1"/>
    <col min="3539" max="3539" width="9.42578125" style="9" customWidth="1"/>
    <col min="3540" max="3540" width="9.85546875" style="9" customWidth="1"/>
    <col min="3541" max="3541" width="10.5703125" style="9" customWidth="1"/>
    <col min="3542" max="3543" width="9.42578125" style="9" customWidth="1"/>
    <col min="3544" max="3544" width="10.5703125" style="9" customWidth="1"/>
    <col min="3545" max="3546" width="9" style="9" customWidth="1"/>
    <col min="3547" max="3547" width="10.5703125" style="9" customWidth="1"/>
    <col min="3548" max="3549" width="9.42578125" style="9" customWidth="1"/>
    <col min="3550" max="3550" width="10.5703125" style="9" customWidth="1"/>
    <col min="3551" max="3551" width="9.42578125" style="9" customWidth="1"/>
    <col min="3552" max="3552" width="9.85546875" style="9" customWidth="1"/>
    <col min="3553" max="3553" width="10.5703125" style="9" customWidth="1"/>
    <col min="3554" max="3554" width="9" style="9" customWidth="1"/>
    <col min="3555" max="3555" width="9.85546875" style="9" customWidth="1"/>
    <col min="3556" max="3556" width="12" style="9" customWidth="1"/>
    <col min="3557" max="3787" width="11.42578125" style="9"/>
    <col min="3788" max="3788" width="0.28515625" style="9" customWidth="1"/>
    <col min="3789" max="3789" width="19" style="9" customWidth="1"/>
    <col min="3790" max="3790" width="7.140625" style="9" customWidth="1"/>
    <col min="3791" max="3791" width="41.28515625" style="9" customWidth="1"/>
    <col min="3792" max="3793" width="9" style="9" customWidth="1"/>
    <col min="3794" max="3794" width="10.5703125" style="9" customWidth="1"/>
    <col min="3795" max="3795" width="9.42578125" style="9" customWidth="1"/>
    <col min="3796" max="3796" width="9.85546875" style="9" customWidth="1"/>
    <col min="3797" max="3797" width="10.5703125" style="9" customWidth="1"/>
    <col min="3798" max="3799" width="9.42578125" style="9" customWidth="1"/>
    <col min="3800" max="3800" width="10.5703125" style="9" customWidth="1"/>
    <col min="3801" max="3802" width="9" style="9" customWidth="1"/>
    <col min="3803" max="3803" width="10.5703125" style="9" customWidth="1"/>
    <col min="3804" max="3805" width="9.42578125" style="9" customWidth="1"/>
    <col min="3806" max="3806" width="10.5703125" style="9" customWidth="1"/>
    <col min="3807" max="3807" width="9.42578125" style="9" customWidth="1"/>
    <col min="3808" max="3808" width="9.85546875" style="9" customWidth="1"/>
    <col min="3809" max="3809" width="10.5703125" style="9" customWidth="1"/>
    <col min="3810" max="3810" width="9" style="9" customWidth="1"/>
    <col min="3811" max="3811" width="9.85546875" style="9" customWidth="1"/>
    <col min="3812" max="3812" width="12" style="9" customWidth="1"/>
    <col min="3813" max="4043" width="11.42578125" style="9"/>
    <col min="4044" max="4044" width="0.28515625" style="9" customWidth="1"/>
    <col min="4045" max="4045" width="19" style="9" customWidth="1"/>
    <col min="4046" max="4046" width="7.140625" style="9" customWidth="1"/>
    <col min="4047" max="4047" width="41.28515625" style="9" customWidth="1"/>
    <col min="4048" max="4049" width="9" style="9" customWidth="1"/>
    <col min="4050" max="4050" width="10.5703125" style="9" customWidth="1"/>
    <col min="4051" max="4051" width="9.42578125" style="9" customWidth="1"/>
    <col min="4052" max="4052" width="9.85546875" style="9" customWidth="1"/>
    <col min="4053" max="4053" width="10.5703125" style="9" customWidth="1"/>
    <col min="4054" max="4055" width="9.42578125" style="9" customWidth="1"/>
    <col min="4056" max="4056" width="10.5703125" style="9" customWidth="1"/>
    <col min="4057" max="4058" width="9" style="9" customWidth="1"/>
    <col min="4059" max="4059" width="10.5703125" style="9" customWidth="1"/>
    <col min="4060" max="4061" width="9.42578125" style="9" customWidth="1"/>
    <col min="4062" max="4062" width="10.5703125" style="9" customWidth="1"/>
    <col min="4063" max="4063" width="9.42578125" style="9" customWidth="1"/>
    <col min="4064" max="4064" width="9.85546875" style="9" customWidth="1"/>
    <col min="4065" max="4065" width="10.5703125" style="9" customWidth="1"/>
    <col min="4066" max="4066" width="9" style="9" customWidth="1"/>
    <col min="4067" max="4067" width="9.85546875" style="9" customWidth="1"/>
    <col min="4068" max="4068" width="12" style="9" customWidth="1"/>
    <col min="4069" max="4299" width="11.42578125" style="9"/>
    <col min="4300" max="4300" width="0.28515625" style="9" customWidth="1"/>
    <col min="4301" max="4301" width="19" style="9" customWidth="1"/>
    <col min="4302" max="4302" width="7.140625" style="9" customWidth="1"/>
    <col min="4303" max="4303" width="41.28515625" style="9" customWidth="1"/>
    <col min="4304" max="4305" width="9" style="9" customWidth="1"/>
    <col min="4306" max="4306" width="10.5703125" style="9" customWidth="1"/>
    <col min="4307" max="4307" width="9.42578125" style="9" customWidth="1"/>
    <col min="4308" max="4308" width="9.85546875" style="9" customWidth="1"/>
    <col min="4309" max="4309" width="10.5703125" style="9" customWidth="1"/>
    <col min="4310" max="4311" width="9.42578125" style="9" customWidth="1"/>
    <col min="4312" max="4312" width="10.5703125" style="9" customWidth="1"/>
    <col min="4313" max="4314" width="9" style="9" customWidth="1"/>
    <col min="4315" max="4315" width="10.5703125" style="9" customWidth="1"/>
    <col min="4316" max="4317" width="9.42578125" style="9" customWidth="1"/>
    <col min="4318" max="4318" width="10.5703125" style="9" customWidth="1"/>
    <col min="4319" max="4319" width="9.42578125" style="9" customWidth="1"/>
    <col min="4320" max="4320" width="9.85546875" style="9" customWidth="1"/>
    <col min="4321" max="4321" width="10.5703125" style="9" customWidth="1"/>
    <col min="4322" max="4322" width="9" style="9" customWidth="1"/>
    <col min="4323" max="4323" width="9.85546875" style="9" customWidth="1"/>
    <col min="4324" max="4324" width="12" style="9" customWidth="1"/>
    <col min="4325" max="4555" width="11.42578125" style="9"/>
    <col min="4556" max="4556" width="0.28515625" style="9" customWidth="1"/>
    <col min="4557" max="4557" width="19" style="9" customWidth="1"/>
    <col min="4558" max="4558" width="7.140625" style="9" customWidth="1"/>
    <col min="4559" max="4559" width="41.28515625" style="9" customWidth="1"/>
    <col min="4560" max="4561" width="9" style="9" customWidth="1"/>
    <col min="4562" max="4562" width="10.5703125" style="9" customWidth="1"/>
    <col min="4563" max="4563" width="9.42578125" style="9" customWidth="1"/>
    <col min="4564" max="4564" width="9.85546875" style="9" customWidth="1"/>
    <col min="4565" max="4565" width="10.5703125" style="9" customWidth="1"/>
    <col min="4566" max="4567" width="9.42578125" style="9" customWidth="1"/>
    <col min="4568" max="4568" width="10.5703125" style="9" customWidth="1"/>
    <col min="4569" max="4570" width="9" style="9" customWidth="1"/>
    <col min="4571" max="4571" width="10.5703125" style="9" customWidth="1"/>
    <col min="4572" max="4573" width="9.42578125" style="9" customWidth="1"/>
    <col min="4574" max="4574" width="10.5703125" style="9" customWidth="1"/>
    <col min="4575" max="4575" width="9.42578125" style="9" customWidth="1"/>
    <col min="4576" max="4576" width="9.85546875" style="9" customWidth="1"/>
    <col min="4577" max="4577" width="10.5703125" style="9" customWidth="1"/>
    <col min="4578" max="4578" width="9" style="9" customWidth="1"/>
    <col min="4579" max="4579" width="9.85546875" style="9" customWidth="1"/>
    <col min="4580" max="4580" width="12" style="9" customWidth="1"/>
    <col min="4581" max="4811" width="11.42578125" style="9"/>
    <col min="4812" max="4812" width="0.28515625" style="9" customWidth="1"/>
    <col min="4813" max="4813" width="19" style="9" customWidth="1"/>
    <col min="4814" max="4814" width="7.140625" style="9" customWidth="1"/>
    <col min="4815" max="4815" width="41.28515625" style="9" customWidth="1"/>
    <col min="4816" max="4817" width="9" style="9" customWidth="1"/>
    <col min="4818" max="4818" width="10.5703125" style="9" customWidth="1"/>
    <col min="4819" max="4819" width="9.42578125" style="9" customWidth="1"/>
    <col min="4820" max="4820" width="9.85546875" style="9" customWidth="1"/>
    <col min="4821" max="4821" width="10.5703125" style="9" customWidth="1"/>
    <col min="4822" max="4823" width="9.42578125" style="9" customWidth="1"/>
    <col min="4824" max="4824" width="10.5703125" style="9" customWidth="1"/>
    <col min="4825" max="4826" width="9" style="9" customWidth="1"/>
    <col min="4827" max="4827" width="10.5703125" style="9" customWidth="1"/>
    <col min="4828" max="4829" width="9.42578125" style="9" customWidth="1"/>
    <col min="4830" max="4830" width="10.5703125" style="9" customWidth="1"/>
    <col min="4831" max="4831" width="9.42578125" style="9" customWidth="1"/>
    <col min="4832" max="4832" width="9.85546875" style="9" customWidth="1"/>
    <col min="4833" max="4833" width="10.5703125" style="9" customWidth="1"/>
    <col min="4834" max="4834" width="9" style="9" customWidth="1"/>
    <col min="4835" max="4835" width="9.85546875" style="9" customWidth="1"/>
    <col min="4836" max="4836" width="12" style="9" customWidth="1"/>
    <col min="4837" max="5067" width="11.42578125" style="9"/>
    <col min="5068" max="5068" width="0.28515625" style="9" customWidth="1"/>
    <col min="5069" max="5069" width="19" style="9" customWidth="1"/>
    <col min="5070" max="5070" width="7.140625" style="9" customWidth="1"/>
    <col min="5071" max="5071" width="41.28515625" style="9" customWidth="1"/>
    <col min="5072" max="5073" width="9" style="9" customWidth="1"/>
    <col min="5074" max="5074" width="10.5703125" style="9" customWidth="1"/>
    <col min="5075" max="5075" width="9.42578125" style="9" customWidth="1"/>
    <col min="5076" max="5076" width="9.85546875" style="9" customWidth="1"/>
    <col min="5077" max="5077" width="10.5703125" style="9" customWidth="1"/>
    <col min="5078" max="5079" width="9.42578125" style="9" customWidth="1"/>
    <col min="5080" max="5080" width="10.5703125" style="9" customWidth="1"/>
    <col min="5081" max="5082" width="9" style="9" customWidth="1"/>
    <col min="5083" max="5083" width="10.5703125" style="9" customWidth="1"/>
    <col min="5084" max="5085" width="9.42578125" style="9" customWidth="1"/>
    <col min="5086" max="5086" width="10.5703125" style="9" customWidth="1"/>
    <col min="5087" max="5087" width="9.42578125" style="9" customWidth="1"/>
    <col min="5088" max="5088" width="9.85546875" style="9" customWidth="1"/>
    <col min="5089" max="5089" width="10.5703125" style="9" customWidth="1"/>
    <col min="5090" max="5090" width="9" style="9" customWidth="1"/>
    <col min="5091" max="5091" width="9.85546875" style="9" customWidth="1"/>
    <col min="5092" max="5092" width="12" style="9" customWidth="1"/>
    <col min="5093" max="5323" width="11.42578125" style="9"/>
    <col min="5324" max="5324" width="0.28515625" style="9" customWidth="1"/>
    <col min="5325" max="5325" width="19" style="9" customWidth="1"/>
    <col min="5326" max="5326" width="7.140625" style="9" customWidth="1"/>
    <col min="5327" max="5327" width="41.28515625" style="9" customWidth="1"/>
    <col min="5328" max="5329" width="9" style="9" customWidth="1"/>
    <col min="5330" max="5330" width="10.5703125" style="9" customWidth="1"/>
    <col min="5331" max="5331" width="9.42578125" style="9" customWidth="1"/>
    <col min="5332" max="5332" width="9.85546875" style="9" customWidth="1"/>
    <col min="5333" max="5333" width="10.5703125" style="9" customWidth="1"/>
    <col min="5334" max="5335" width="9.42578125" style="9" customWidth="1"/>
    <col min="5336" max="5336" width="10.5703125" style="9" customWidth="1"/>
    <col min="5337" max="5338" width="9" style="9" customWidth="1"/>
    <col min="5339" max="5339" width="10.5703125" style="9" customWidth="1"/>
    <col min="5340" max="5341" width="9.42578125" style="9" customWidth="1"/>
    <col min="5342" max="5342" width="10.5703125" style="9" customWidth="1"/>
    <col min="5343" max="5343" width="9.42578125" style="9" customWidth="1"/>
    <col min="5344" max="5344" width="9.85546875" style="9" customWidth="1"/>
    <col min="5345" max="5345" width="10.5703125" style="9" customWidth="1"/>
    <col min="5346" max="5346" width="9" style="9" customWidth="1"/>
    <col min="5347" max="5347" width="9.85546875" style="9" customWidth="1"/>
    <col min="5348" max="5348" width="12" style="9" customWidth="1"/>
    <col min="5349" max="5579" width="11.42578125" style="9"/>
    <col min="5580" max="5580" width="0.28515625" style="9" customWidth="1"/>
    <col min="5581" max="5581" width="19" style="9" customWidth="1"/>
    <col min="5582" max="5582" width="7.140625" style="9" customWidth="1"/>
    <col min="5583" max="5583" width="41.28515625" style="9" customWidth="1"/>
    <col min="5584" max="5585" width="9" style="9" customWidth="1"/>
    <col min="5586" max="5586" width="10.5703125" style="9" customWidth="1"/>
    <col min="5587" max="5587" width="9.42578125" style="9" customWidth="1"/>
    <col min="5588" max="5588" width="9.85546875" style="9" customWidth="1"/>
    <col min="5589" max="5589" width="10.5703125" style="9" customWidth="1"/>
    <col min="5590" max="5591" width="9.42578125" style="9" customWidth="1"/>
    <col min="5592" max="5592" width="10.5703125" style="9" customWidth="1"/>
    <col min="5593" max="5594" width="9" style="9" customWidth="1"/>
    <col min="5595" max="5595" width="10.5703125" style="9" customWidth="1"/>
    <col min="5596" max="5597" width="9.42578125" style="9" customWidth="1"/>
    <col min="5598" max="5598" width="10.5703125" style="9" customWidth="1"/>
    <col min="5599" max="5599" width="9.42578125" style="9" customWidth="1"/>
    <col min="5600" max="5600" width="9.85546875" style="9" customWidth="1"/>
    <col min="5601" max="5601" width="10.5703125" style="9" customWidth="1"/>
    <col min="5602" max="5602" width="9" style="9" customWidth="1"/>
    <col min="5603" max="5603" width="9.85546875" style="9" customWidth="1"/>
    <col min="5604" max="5604" width="12" style="9" customWidth="1"/>
    <col min="5605" max="5835" width="11.42578125" style="9"/>
    <col min="5836" max="5836" width="0.28515625" style="9" customWidth="1"/>
    <col min="5837" max="5837" width="19" style="9" customWidth="1"/>
    <col min="5838" max="5838" width="7.140625" style="9" customWidth="1"/>
    <col min="5839" max="5839" width="41.28515625" style="9" customWidth="1"/>
    <col min="5840" max="5841" width="9" style="9" customWidth="1"/>
    <col min="5842" max="5842" width="10.5703125" style="9" customWidth="1"/>
    <col min="5843" max="5843" width="9.42578125" style="9" customWidth="1"/>
    <col min="5844" max="5844" width="9.85546875" style="9" customWidth="1"/>
    <col min="5845" max="5845" width="10.5703125" style="9" customWidth="1"/>
    <col min="5846" max="5847" width="9.42578125" style="9" customWidth="1"/>
    <col min="5848" max="5848" width="10.5703125" style="9" customWidth="1"/>
    <col min="5849" max="5850" width="9" style="9" customWidth="1"/>
    <col min="5851" max="5851" width="10.5703125" style="9" customWidth="1"/>
    <col min="5852" max="5853" width="9.42578125" style="9" customWidth="1"/>
    <col min="5854" max="5854" width="10.5703125" style="9" customWidth="1"/>
    <col min="5855" max="5855" width="9.42578125" style="9" customWidth="1"/>
    <col min="5856" max="5856" width="9.85546875" style="9" customWidth="1"/>
    <col min="5857" max="5857" width="10.5703125" style="9" customWidth="1"/>
    <col min="5858" max="5858" width="9" style="9" customWidth="1"/>
    <col min="5859" max="5859" width="9.85546875" style="9" customWidth="1"/>
    <col min="5860" max="5860" width="12" style="9" customWidth="1"/>
    <col min="5861" max="6091" width="11.42578125" style="9"/>
    <col min="6092" max="6092" width="0.28515625" style="9" customWidth="1"/>
    <col min="6093" max="6093" width="19" style="9" customWidth="1"/>
    <col min="6094" max="6094" width="7.140625" style="9" customWidth="1"/>
    <col min="6095" max="6095" width="41.28515625" style="9" customWidth="1"/>
    <col min="6096" max="6097" width="9" style="9" customWidth="1"/>
    <col min="6098" max="6098" width="10.5703125" style="9" customWidth="1"/>
    <col min="6099" max="6099" width="9.42578125" style="9" customWidth="1"/>
    <col min="6100" max="6100" width="9.85546875" style="9" customWidth="1"/>
    <col min="6101" max="6101" width="10.5703125" style="9" customWidth="1"/>
    <col min="6102" max="6103" width="9.42578125" style="9" customWidth="1"/>
    <col min="6104" max="6104" width="10.5703125" style="9" customWidth="1"/>
    <col min="6105" max="6106" width="9" style="9" customWidth="1"/>
    <col min="6107" max="6107" width="10.5703125" style="9" customWidth="1"/>
    <col min="6108" max="6109" width="9.42578125" style="9" customWidth="1"/>
    <col min="6110" max="6110" width="10.5703125" style="9" customWidth="1"/>
    <col min="6111" max="6111" width="9.42578125" style="9" customWidth="1"/>
    <col min="6112" max="6112" width="9.85546875" style="9" customWidth="1"/>
    <col min="6113" max="6113" width="10.5703125" style="9" customWidth="1"/>
    <col min="6114" max="6114" width="9" style="9" customWidth="1"/>
    <col min="6115" max="6115" width="9.85546875" style="9" customWidth="1"/>
    <col min="6116" max="6116" width="12" style="9" customWidth="1"/>
    <col min="6117" max="6347" width="11.42578125" style="9"/>
    <col min="6348" max="6348" width="0.28515625" style="9" customWidth="1"/>
    <col min="6349" max="6349" width="19" style="9" customWidth="1"/>
    <col min="6350" max="6350" width="7.140625" style="9" customWidth="1"/>
    <col min="6351" max="6351" width="41.28515625" style="9" customWidth="1"/>
    <col min="6352" max="6353" width="9" style="9" customWidth="1"/>
    <col min="6354" max="6354" width="10.5703125" style="9" customWidth="1"/>
    <col min="6355" max="6355" width="9.42578125" style="9" customWidth="1"/>
    <col min="6356" max="6356" width="9.85546875" style="9" customWidth="1"/>
    <col min="6357" max="6357" width="10.5703125" style="9" customWidth="1"/>
    <col min="6358" max="6359" width="9.42578125" style="9" customWidth="1"/>
    <col min="6360" max="6360" width="10.5703125" style="9" customWidth="1"/>
    <col min="6361" max="6362" width="9" style="9" customWidth="1"/>
    <col min="6363" max="6363" width="10.5703125" style="9" customWidth="1"/>
    <col min="6364" max="6365" width="9.42578125" style="9" customWidth="1"/>
    <col min="6366" max="6366" width="10.5703125" style="9" customWidth="1"/>
    <col min="6367" max="6367" width="9.42578125" style="9" customWidth="1"/>
    <col min="6368" max="6368" width="9.85546875" style="9" customWidth="1"/>
    <col min="6369" max="6369" width="10.5703125" style="9" customWidth="1"/>
    <col min="6370" max="6370" width="9" style="9" customWidth="1"/>
    <col min="6371" max="6371" width="9.85546875" style="9" customWidth="1"/>
    <col min="6372" max="6372" width="12" style="9" customWidth="1"/>
    <col min="6373" max="6603" width="11.42578125" style="9"/>
    <col min="6604" max="6604" width="0.28515625" style="9" customWidth="1"/>
    <col min="6605" max="6605" width="19" style="9" customWidth="1"/>
    <col min="6606" max="6606" width="7.140625" style="9" customWidth="1"/>
    <col min="6607" max="6607" width="41.28515625" style="9" customWidth="1"/>
    <col min="6608" max="6609" width="9" style="9" customWidth="1"/>
    <col min="6610" max="6610" width="10.5703125" style="9" customWidth="1"/>
    <col min="6611" max="6611" width="9.42578125" style="9" customWidth="1"/>
    <col min="6612" max="6612" width="9.85546875" style="9" customWidth="1"/>
    <col min="6613" max="6613" width="10.5703125" style="9" customWidth="1"/>
    <col min="6614" max="6615" width="9.42578125" style="9" customWidth="1"/>
    <col min="6616" max="6616" width="10.5703125" style="9" customWidth="1"/>
    <col min="6617" max="6618" width="9" style="9" customWidth="1"/>
    <col min="6619" max="6619" width="10.5703125" style="9" customWidth="1"/>
    <col min="6620" max="6621" width="9.42578125" style="9" customWidth="1"/>
    <col min="6622" max="6622" width="10.5703125" style="9" customWidth="1"/>
    <col min="6623" max="6623" width="9.42578125" style="9" customWidth="1"/>
    <col min="6624" max="6624" width="9.85546875" style="9" customWidth="1"/>
    <col min="6625" max="6625" width="10.5703125" style="9" customWidth="1"/>
    <col min="6626" max="6626" width="9" style="9" customWidth="1"/>
    <col min="6627" max="6627" width="9.85546875" style="9" customWidth="1"/>
    <col min="6628" max="6628" width="12" style="9" customWidth="1"/>
    <col min="6629" max="6859" width="11.42578125" style="9"/>
    <col min="6860" max="6860" width="0.28515625" style="9" customWidth="1"/>
    <col min="6861" max="6861" width="19" style="9" customWidth="1"/>
    <col min="6862" max="6862" width="7.140625" style="9" customWidth="1"/>
    <col min="6863" max="6863" width="41.28515625" style="9" customWidth="1"/>
    <col min="6864" max="6865" width="9" style="9" customWidth="1"/>
    <col min="6866" max="6866" width="10.5703125" style="9" customWidth="1"/>
    <col min="6867" max="6867" width="9.42578125" style="9" customWidth="1"/>
    <col min="6868" max="6868" width="9.85546875" style="9" customWidth="1"/>
    <col min="6869" max="6869" width="10.5703125" style="9" customWidth="1"/>
    <col min="6870" max="6871" width="9.42578125" style="9" customWidth="1"/>
    <col min="6872" max="6872" width="10.5703125" style="9" customWidth="1"/>
    <col min="6873" max="6874" width="9" style="9" customWidth="1"/>
    <col min="6875" max="6875" width="10.5703125" style="9" customWidth="1"/>
    <col min="6876" max="6877" width="9.42578125" style="9" customWidth="1"/>
    <col min="6878" max="6878" width="10.5703125" style="9" customWidth="1"/>
    <col min="6879" max="6879" width="9.42578125" style="9" customWidth="1"/>
    <col min="6880" max="6880" width="9.85546875" style="9" customWidth="1"/>
    <col min="6881" max="6881" width="10.5703125" style="9" customWidth="1"/>
    <col min="6882" max="6882" width="9" style="9" customWidth="1"/>
    <col min="6883" max="6883" width="9.85546875" style="9" customWidth="1"/>
    <col min="6884" max="6884" width="12" style="9" customWidth="1"/>
    <col min="6885" max="7115" width="11.42578125" style="9"/>
    <col min="7116" max="7116" width="0.28515625" style="9" customWidth="1"/>
    <col min="7117" max="7117" width="19" style="9" customWidth="1"/>
    <col min="7118" max="7118" width="7.140625" style="9" customWidth="1"/>
    <col min="7119" max="7119" width="41.28515625" style="9" customWidth="1"/>
    <col min="7120" max="7121" width="9" style="9" customWidth="1"/>
    <col min="7122" max="7122" width="10.5703125" style="9" customWidth="1"/>
    <col min="7123" max="7123" width="9.42578125" style="9" customWidth="1"/>
    <col min="7124" max="7124" width="9.85546875" style="9" customWidth="1"/>
    <col min="7125" max="7125" width="10.5703125" style="9" customWidth="1"/>
    <col min="7126" max="7127" width="9.42578125" style="9" customWidth="1"/>
    <col min="7128" max="7128" width="10.5703125" style="9" customWidth="1"/>
    <col min="7129" max="7130" width="9" style="9" customWidth="1"/>
    <col min="7131" max="7131" width="10.5703125" style="9" customWidth="1"/>
    <col min="7132" max="7133" width="9.42578125" style="9" customWidth="1"/>
    <col min="7134" max="7134" width="10.5703125" style="9" customWidth="1"/>
    <col min="7135" max="7135" width="9.42578125" style="9" customWidth="1"/>
    <col min="7136" max="7136" width="9.85546875" style="9" customWidth="1"/>
    <col min="7137" max="7137" width="10.5703125" style="9" customWidth="1"/>
    <col min="7138" max="7138" width="9" style="9" customWidth="1"/>
    <col min="7139" max="7139" width="9.85546875" style="9" customWidth="1"/>
    <col min="7140" max="7140" width="12" style="9" customWidth="1"/>
    <col min="7141" max="7371" width="11.42578125" style="9"/>
    <col min="7372" max="7372" width="0.28515625" style="9" customWidth="1"/>
    <col min="7373" max="7373" width="19" style="9" customWidth="1"/>
    <col min="7374" max="7374" width="7.140625" style="9" customWidth="1"/>
    <col min="7375" max="7375" width="41.28515625" style="9" customWidth="1"/>
    <col min="7376" max="7377" width="9" style="9" customWidth="1"/>
    <col min="7378" max="7378" width="10.5703125" style="9" customWidth="1"/>
    <col min="7379" max="7379" width="9.42578125" style="9" customWidth="1"/>
    <col min="7380" max="7380" width="9.85546875" style="9" customWidth="1"/>
    <col min="7381" max="7381" width="10.5703125" style="9" customWidth="1"/>
    <col min="7382" max="7383" width="9.42578125" style="9" customWidth="1"/>
    <col min="7384" max="7384" width="10.5703125" style="9" customWidth="1"/>
    <col min="7385" max="7386" width="9" style="9" customWidth="1"/>
    <col min="7387" max="7387" width="10.5703125" style="9" customWidth="1"/>
    <col min="7388" max="7389" width="9.42578125" style="9" customWidth="1"/>
    <col min="7390" max="7390" width="10.5703125" style="9" customWidth="1"/>
    <col min="7391" max="7391" width="9.42578125" style="9" customWidth="1"/>
    <col min="7392" max="7392" width="9.85546875" style="9" customWidth="1"/>
    <col min="7393" max="7393" width="10.5703125" style="9" customWidth="1"/>
    <col min="7394" max="7394" width="9" style="9" customWidth="1"/>
    <col min="7395" max="7395" width="9.85546875" style="9" customWidth="1"/>
    <col min="7396" max="7396" width="12" style="9" customWidth="1"/>
    <col min="7397" max="7627" width="11.42578125" style="9"/>
    <col min="7628" max="7628" width="0.28515625" style="9" customWidth="1"/>
    <col min="7629" max="7629" width="19" style="9" customWidth="1"/>
    <col min="7630" max="7630" width="7.140625" style="9" customWidth="1"/>
    <col min="7631" max="7631" width="41.28515625" style="9" customWidth="1"/>
    <col min="7632" max="7633" width="9" style="9" customWidth="1"/>
    <col min="7634" max="7634" width="10.5703125" style="9" customWidth="1"/>
    <col min="7635" max="7635" width="9.42578125" style="9" customWidth="1"/>
    <col min="7636" max="7636" width="9.85546875" style="9" customWidth="1"/>
    <col min="7637" max="7637" width="10.5703125" style="9" customWidth="1"/>
    <col min="7638" max="7639" width="9.42578125" style="9" customWidth="1"/>
    <col min="7640" max="7640" width="10.5703125" style="9" customWidth="1"/>
    <col min="7641" max="7642" width="9" style="9" customWidth="1"/>
    <col min="7643" max="7643" width="10.5703125" style="9" customWidth="1"/>
    <col min="7644" max="7645" width="9.42578125" style="9" customWidth="1"/>
    <col min="7646" max="7646" width="10.5703125" style="9" customWidth="1"/>
    <col min="7647" max="7647" width="9.42578125" style="9" customWidth="1"/>
    <col min="7648" max="7648" width="9.85546875" style="9" customWidth="1"/>
    <col min="7649" max="7649" width="10.5703125" style="9" customWidth="1"/>
    <col min="7650" max="7650" width="9" style="9" customWidth="1"/>
    <col min="7651" max="7651" width="9.85546875" style="9" customWidth="1"/>
    <col min="7652" max="7652" width="12" style="9" customWidth="1"/>
    <col min="7653" max="7883" width="11.42578125" style="9"/>
    <col min="7884" max="7884" width="0.28515625" style="9" customWidth="1"/>
    <col min="7885" max="7885" width="19" style="9" customWidth="1"/>
    <col min="7886" max="7886" width="7.140625" style="9" customWidth="1"/>
    <col min="7887" max="7887" width="41.28515625" style="9" customWidth="1"/>
    <col min="7888" max="7889" width="9" style="9" customWidth="1"/>
    <col min="7890" max="7890" width="10.5703125" style="9" customWidth="1"/>
    <col min="7891" max="7891" width="9.42578125" style="9" customWidth="1"/>
    <col min="7892" max="7892" width="9.85546875" style="9" customWidth="1"/>
    <col min="7893" max="7893" width="10.5703125" style="9" customWidth="1"/>
    <col min="7894" max="7895" width="9.42578125" style="9" customWidth="1"/>
    <col min="7896" max="7896" width="10.5703125" style="9" customWidth="1"/>
    <col min="7897" max="7898" width="9" style="9" customWidth="1"/>
    <col min="7899" max="7899" width="10.5703125" style="9" customWidth="1"/>
    <col min="7900" max="7901" width="9.42578125" style="9" customWidth="1"/>
    <col min="7902" max="7902" width="10.5703125" style="9" customWidth="1"/>
    <col min="7903" max="7903" width="9.42578125" style="9" customWidth="1"/>
    <col min="7904" max="7904" width="9.85546875" style="9" customWidth="1"/>
    <col min="7905" max="7905" width="10.5703125" style="9" customWidth="1"/>
    <col min="7906" max="7906" width="9" style="9" customWidth="1"/>
    <col min="7907" max="7907" width="9.85546875" style="9" customWidth="1"/>
    <col min="7908" max="7908" width="12" style="9" customWidth="1"/>
    <col min="7909" max="8139" width="11.42578125" style="9"/>
    <col min="8140" max="8140" width="0.28515625" style="9" customWidth="1"/>
    <col min="8141" max="8141" width="19" style="9" customWidth="1"/>
    <col min="8142" max="8142" width="7.140625" style="9" customWidth="1"/>
    <col min="8143" max="8143" width="41.28515625" style="9" customWidth="1"/>
    <col min="8144" max="8145" width="9" style="9" customWidth="1"/>
    <col min="8146" max="8146" width="10.5703125" style="9" customWidth="1"/>
    <col min="8147" max="8147" width="9.42578125" style="9" customWidth="1"/>
    <col min="8148" max="8148" width="9.85546875" style="9" customWidth="1"/>
    <col min="8149" max="8149" width="10.5703125" style="9" customWidth="1"/>
    <col min="8150" max="8151" width="9.42578125" style="9" customWidth="1"/>
    <col min="8152" max="8152" width="10.5703125" style="9" customWidth="1"/>
    <col min="8153" max="8154" width="9" style="9" customWidth="1"/>
    <col min="8155" max="8155" width="10.5703125" style="9" customWidth="1"/>
    <col min="8156" max="8157" width="9.42578125" style="9" customWidth="1"/>
    <col min="8158" max="8158" width="10.5703125" style="9" customWidth="1"/>
    <col min="8159" max="8159" width="9.42578125" style="9" customWidth="1"/>
    <col min="8160" max="8160" width="9.85546875" style="9" customWidth="1"/>
    <col min="8161" max="8161" width="10.5703125" style="9" customWidth="1"/>
    <col min="8162" max="8162" width="9" style="9" customWidth="1"/>
    <col min="8163" max="8163" width="9.85546875" style="9" customWidth="1"/>
    <col min="8164" max="8164" width="12" style="9" customWidth="1"/>
    <col min="8165" max="8395" width="11.42578125" style="9"/>
    <col min="8396" max="8396" width="0.28515625" style="9" customWidth="1"/>
    <col min="8397" max="8397" width="19" style="9" customWidth="1"/>
    <col min="8398" max="8398" width="7.140625" style="9" customWidth="1"/>
    <col min="8399" max="8399" width="41.28515625" style="9" customWidth="1"/>
    <col min="8400" max="8401" width="9" style="9" customWidth="1"/>
    <col min="8402" max="8402" width="10.5703125" style="9" customWidth="1"/>
    <col min="8403" max="8403" width="9.42578125" style="9" customWidth="1"/>
    <col min="8404" max="8404" width="9.85546875" style="9" customWidth="1"/>
    <col min="8405" max="8405" width="10.5703125" style="9" customWidth="1"/>
    <col min="8406" max="8407" width="9.42578125" style="9" customWidth="1"/>
    <col min="8408" max="8408" width="10.5703125" style="9" customWidth="1"/>
    <col min="8409" max="8410" width="9" style="9" customWidth="1"/>
    <col min="8411" max="8411" width="10.5703125" style="9" customWidth="1"/>
    <col min="8412" max="8413" width="9.42578125" style="9" customWidth="1"/>
    <col min="8414" max="8414" width="10.5703125" style="9" customWidth="1"/>
    <col min="8415" max="8415" width="9.42578125" style="9" customWidth="1"/>
    <col min="8416" max="8416" width="9.85546875" style="9" customWidth="1"/>
    <col min="8417" max="8417" width="10.5703125" style="9" customWidth="1"/>
    <col min="8418" max="8418" width="9" style="9" customWidth="1"/>
    <col min="8419" max="8419" width="9.85546875" style="9" customWidth="1"/>
    <col min="8420" max="8420" width="12" style="9" customWidth="1"/>
    <col min="8421" max="8651" width="11.42578125" style="9"/>
    <col min="8652" max="8652" width="0.28515625" style="9" customWidth="1"/>
    <col min="8653" max="8653" width="19" style="9" customWidth="1"/>
    <col min="8654" max="8654" width="7.140625" style="9" customWidth="1"/>
    <col min="8655" max="8655" width="41.28515625" style="9" customWidth="1"/>
    <col min="8656" max="8657" width="9" style="9" customWidth="1"/>
    <col min="8658" max="8658" width="10.5703125" style="9" customWidth="1"/>
    <col min="8659" max="8659" width="9.42578125" style="9" customWidth="1"/>
    <col min="8660" max="8660" width="9.85546875" style="9" customWidth="1"/>
    <col min="8661" max="8661" width="10.5703125" style="9" customWidth="1"/>
    <col min="8662" max="8663" width="9.42578125" style="9" customWidth="1"/>
    <col min="8664" max="8664" width="10.5703125" style="9" customWidth="1"/>
    <col min="8665" max="8666" width="9" style="9" customWidth="1"/>
    <col min="8667" max="8667" width="10.5703125" style="9" customWidth="1"/>
    <col min="8668" max="8669" width="9.42578125" style="9" customWidth="1"/>
    <col min="8670" max="8670" width="10.5703125" style="9" customWidth="1"/>
    <col min="8671" max="8671" width="9.42578125" style="9" customWidth="1"/>
    <col min="8672" max="8672" width="9.85546875" style="9" customWidth="1"/>
    <col min="8673" max="8673" width="10.5703125" style="9" customWidth="1"/>
    <col min="8674" max="8674" width="9" style="9" customWidth="1"/>
    <col min="8675" max="8675" width="9.85546875" style="9" customWidth="1"/>
    <col min="8676" max="8676" width="12" style="9" customWidth="1"/>
    <col min="8677" max="8907" width="11.42578125" style="9"/>
    <col min="8908" max="8908" width="0.28515625" style="9" customWidth="1"/>
    <col min="8909" max="8909" width="19" style="9" customWidth="1"/>
    <col min="8910" max="8910" width="7.140625" style="9" customWidth="1"/>
    <col min="8911" max="8911" width="41.28515625" style="9" customWidth="1"/>
    <col min="8912" max="8913" width="9" style="9" customWidth="1"/>
    <col min="8914" max="8914" width="10.5703125" style="9" customWidth="1"/>
    <col min="8915" max="8915" width="9.42578125" style="9" customWidth="1"/>
    <col min="8916" max="8916" width="9.85546875" style="9" customWidth="1"/>
    <col min="8917" max="8917" width="10.5703125" style="9" customWidth="1"/>
    <col min="8918" max="8919" width="9.42578125" style="9" customWidth="1"/>
    <col min="8920" max="8920" width="10.5703125" style="9" customWidth="1"/>
    <col min="8921" max="8922" width="9" style="9" customWidth="1"/>
    <col min="8923" max="8923" width="10.5703125" style="9" customWidth="1"/>
    <col min="8924" max="8925" width="9.42578125" style="9" customWidth="1"/>
    <col min="8926" max="8926" width="10.5703125" style="9" customWidth="1"/>
    <col min="8927" max="8927" width="9.42578125" style="9" customWidth="1"/>
    <col min="8928" max="8928" width="9.85546875" style="9" customWidth="1"/>
    <col min="8929" max="8929" width="10.5703125" style="9" customWidth="1"/>
    <col min="8930" max="8930" width="9" style="9" customWidth="1"/>
    <col min="8931" max="8931" width="9.85546875" style="9" customWidth="1"/>
    <col min="8932" max="8932" width="12" style="9" customWidth="1"/>
    <col min="8933" max="9163" width="11.42578125" style="9"/>
    <col min="9164" max="9164" width="0.28515625" style="9" customWidth="1"/>
    <col min="9165" max="9165" width="19" style="9" customWidth="1"/>
    <col min="9166" max="9166" width="7.140625" style="9" customWidth="1"/>
    <col min="9167" max="9167" width="41.28515625" style="9" customWidth="1"/>
    <col min="9168" max="9169" width="9" style="9" customWidth="1"/>
    <col min="9170" max="9170" width="10.5703125" style="9" customWidth="1"/>
    <col min="9171" max="9171" width="9.42578125" style="9" customWidth="1"/>
    <col min="9172" max="9172" width="9.85546875" style="9" customWidth="1"/>
    <col min="9173" max="9173" width="10.5703125" style="9" customWidth="1"/>
    <col min="9174" max="9175" width="9.42578125" style="9" customWidth="1"/>
    <col min="9176" max="9176" width="10.5703125" style="9" customWidth="1"/>
    <col min="9177" max="9178" width="9" style="9" customWidth="1"/>
    <col min="9179" max="9179" width="10.5703125" style="9" customWidth="1"/>
    <col min="9180" max="9181" width="9.42578125" style="9" customWidth="1"/>
    <col min="9182" max="9182" width="10.5703125" style="9" customWidth="1"/>
    <col min="9183" max="9183" width="9.42578125" style="9" customWidth="1"/>
    <col min="9184" max="9184" width="9.85546875" style="9" customWidth="1"/>
    <col min="9185" max="9185" width="10.5703125" style="9" customWidth="1"/>
    <col min="9186" max="9186" width="9" style="9" customWidth="1"/>
    <col min="9187" max="9187" width="9.85546875" style="9" customWidth="1"/>
    <col min="9188" max="9188" width="12" style="9" customWidth="1"/>
    <col min="9189" max="9419" width="11.42578125" style="9"/>
    <col min="9420" max="9420" width="0.28515625" style="9" customWidth="1"/>
    <col min="9421" max="9421" width="19" style="9" customWidth="1"/>
    <col min="9422" max="9422" width="7.140625" style="9" customWidth="1"/>
    <col min="9423" max="9423" width="41.28515625" style="9" customWidth="1"/>
    <col min="9424" max="9425" width="9" style="9" customWidth="1"/>
    <col min="9426" max="9426" width="10.5703125" style="9" customWidth="1"/>
    <col min="9427" max="9427" width="9.42578125" style="9" customWidth="1"/>
    <col min="9428" max="9428" width="9.85546875" style="9" customWidth="1"/>
    <col min="9429" max="9429" width="10.5703125" style="9" customWidth="1"/>
    <col min="9430" max="9431" width="9.42578125" style="9" customWidth="1"/>
    <col min="9432" max="9432" width="10.5703125" style="9" customWidth="1"/>
    <col min="9433" max="9434" width="9" style="9" customWidth="1"/>
    <col min="9435" max="9435" width="10.5703125" style="9" customWidth="1"/>
    <col min="9436" max="9437" width="9.42578125" style="9" customWidth="1"/>
    <col min="9438" max="9438" width="10.5703125" style="9" customWidth="1"/>
    <col min="9439" max="9439" width="9.42578125" style="9" customWidth="1"/>
    <col min="9440" max="9440" width="9.85546875" style="9" customWidth="1"/>
    <col min="9441" max="9441" width="10.5703125" style="9" customWidth="1"/>
    <col min="9442" max="9442" width="9" style="9" customWidth="1"/>
    <col min="9443" max="9443" width="9.85546875" style="9" customWidth="1"/>
    <col min="9444" max="9444" width="12" style="9" customWidth="1"/>
    <col min="9445" max="9675" width="11.42578125" style="9"/>
    <col min="9676" max="9676" width="0.28515625" style="9" customWidth="1"/>
    <col min="9677" max="9677" width="19" style="9" customWidth="1"/>
    <col min="9678" max="9678" width="7.140625" style="9" customWidth="1"/>
    <col min="9679" max="9679" width="41.28515625" style="9" customWidth="1"/>
    <col min="9680" max="9681" width="9" style="9" customWidth="1"/>
    <col min="9682" max="9682" width="10.5703125" style="9" customWidth="1"/>
    <col min="9683" max="9683" width="9.42578125" style="9" customWidth="1"/>
    <col min="9684" max="9684" width="9.85546875" style="9" customWidth="1"/>
    <col min="9685" max="9685" width="10.5703125" style="9" customWidth="1"/>
    <col min="9686" max="9687" width="9.42578125" style="9" customWidth="1"/>
    <col min="9688" max="9688" width="10.5703125" style="9" customWidth="1"/>
    <col min="9689" max="9690" width="9" style="9" customWidth="1"/>
    <col min="9691" max="9691" width="10.5703125" style="9" customWidth="1"/>
    <col min="9692" max="9693" width="9.42578125" style="9" customWidth="1"/>
    <col min="9694" max="9694" width="10.5703125" style="9" customWidth="1"/>
    <col min="9695" max="9695" width="9.42578125" style="9" customWidth="1"/>
    <col min="9696" max="9696" width="9.85546875" style="9" customWidth="1"/>
    <col min="9697" max="9697" width="10.5703125" style="9" customWidth="1"/>
    <col min="9698" max="9698" width="9" style="9" customWidth="1"/>
    <col min="9699" max="9699" width="9.85546875" style="9" customWidth="1"/>
    <col min="9700" max="9700" width="12" style="9" customWidth="1"/>
    <col min="9701" max="9931" width="11.42578125" style="9"/>
    <col min="9932" max="9932" width="0.28515625" style="9" customWidth="1"/>
    <col min="9933" max="9933" width="19" style="9" customWidth="1"/>
    <col min="9934" max="9934" width="7.140625" style="9" customWidth="1"/>
    <col min="9935" max="9935" width="41.28515625" style="9" customWidth="1"/>
    <col min="9936" max="9937" width="9" style="9" customWidth="1"/>
    <col min="9938" max="9938" width="10.5703125" style="9" customWidth="1"/>
    <col min="9939" max="9939" width="9.42578125" style="9" customWidth="1"/>
    <col min="9940" max="9940" width="9.85546875" style="9" customWidth="1"/>
    <col min="9941" max="9941" width="10.5703125" style="9" customWidth="1"/>
    <col min="9942" max="9943" width="9.42578125" style="9" customWidth="1"/>
    <col min="9944" max="9944" width="10.5703125" style="9" customWidth="1"/>
    <col min="9945" max="9946" width="9" style="9" customWidth="1"/>
    <col min="9947" max="9947" width="10.5703125" style="9" customWidth="1"/>
    <col min="9948" max="9949" width="9.42578125" style="9" customWidth="1"/>
    <col min="9950" max="9950" width="10.5703125" style="9" customWidth="1"/>
    <col min="9951" max="9951" width="9.42578125" style="9" customWidth="1"/>
    <col min="9952" max="9952" width="9.85546875" style="9" customWidth="1"/>
    <col min="9953" max="9953" width="10.5703125" style="9" customWidth="1"/>
    <col min="9954" max="9954" width="9" style="9" customWidth="1"/>
    <col min="9955" max="9955" width="9.85546875" style="9" customWidth="1"/>
    <col min="9956" max="9956" width="12" style="9" customWidth="1"/>
    <col min="9957" max="10187" width="11.42578125" style="9"/>
    <col min="10188" max="10188" width="0.28515625" style="9" customWidth="1"/>
    <col min="10189" max="10189" width="19" style="9" customWidth="1"/>
    <col min="10190" max="10190" width="7.140625" style="9" customWidth="1"/>
    <col min="10191" max="10191" width="41.28515625" style="9" customWidth="1"/>
    <col min="10192" max="10193" width="9" style="9" customWidth="1"/>
    <col min="10194" max="10194" width="10.5703125" style="9" customWidth="1"/>
    <col min="10195" max="10195" width="9.42578125" style="9" customWidth="1"/>
    <col min="10196" max="10196" width="9.85546875" style="9" customWidth="1"/>
    <col min="10197" max="10197" width="10.5703125" style="9" customWidth="1"/>
    <col min="10198" max="10199" width="9.42578125" style="9" customWidth="1"/>
    <col min="10200" max="10200" width="10.5703125" style="9" customWidth="1"/>
    <col min="10201" max="10202" width="9" style="9" customWidth="1"/>
    <col min="10203" max="10203" width="10.5703125" style="9" customWidth="1"/>
    <col min="10204" max="10205" width="9.42578125" style="9" customWidth="1"/>
    <col min="10206" max="10206" width="10.5703125" style="9" customWidth="1"/>
    <col min="10207" max="10207" width="9.42578125" style="9" customWidth="1"/>
    <col min="10208" max="10208" width="9.85546875" style="9" customWidth="1"/>
    <col min="10209" max="10209" width="10.5703125" style="9" customWidth="1"/>
    <col min="10210" max="10210" width="9" style="9" customWidth="1"/>
    <col min="10211" max="10211" width="9.85546875" style="9" customWidth="1"/>
    <col min="10212" max="10212" width="12" style="9" customWidth="1"/>
    <col min="10213" max="10443" width="11.42578125" style="9"/>
    <col min="10444" max="10444" width="0.28515625" style="9" customWidth="1"/>
    <col min="10445" max="10445" width="19" style="9" customWidth="1"/>
    <col min="10446" max="10446" width="7.140625" style="9" customWidth="1"/>
    <col min="10447" max="10447" width="41.28515625" style="9" customWidth="1"/>
    <col min="10448" max="10449" width="9" style="9" customWidth="1"/>
    <col min="10450" max="10450" width="10.5703125" style="9" customWidth="1"/>
    <col min="10451" max="10451" width="9.42578125" style="9" customWidth="1"/>
    <col min="10452" max="10452" width="9.85546875" style="9" customWidth="1"/>
    <col min="10453" max="10453" width="10.5703125" style="9" customWidth="1"/>
    <col min="10454" max="10455" width="9.42578125" style="9" customWidth="1"/>
    <col min="10456" max="10456" width="10.5703125" style="9" customWidth="1"/>
    <col min="10457" max="10458" width="9" style="9" customWidth="1"/>
    <col min="10459" max="10459" width="10.5703125" style="9" customWidth="1"/>
    <col min="10460" max="10461" width="9.42578125" style="9" customWidth="1"/>
    <col min="10462" max="10462" width="10.5703125" style="9" customWidth="1"/>
    <col min="10463" max="10463" width="9.42578125" style="9" customWidth="1"/>
    <col min="10464" max="10464" width="9.85546875" style="9" customWidth="1"/>
    <col min="10465" max="10465" width="10.5703125" style="9" customWidth="1"/>
    <col min="10466" max="10466" width="9" style="9" customWidth="1"/>
    <col min="10467" max="10467" width="9.85546875" style="9" customWidth="1"/>
    <col min="10468" max="10468" width="12" style="9" customWidth="1"/>
    <col min="10469" max="10699" width="11.42578125" style="9"/>
    <col min="10700" max="10700" width="0.28515625" style="9" customWidth="1"/>
    <col min="10701" max="10701" width="19" style="9" customWidth="1"/>
    <col min="10702" max="10702" width="7.140625" style="9" customWidth="1"/>
    <col min="10703" max="10703" width="41.28515625" style="9" customWidth="1"/>
    <col min="10704" max="10705" width="9" style="9" customWidth="1"/>
    <col min="10706" max="10706" width="10.5703125" style="9" customWidth="1"/>
    <col min="10707" max="10707" width="9.42578125" style="9" customWidth="1"/>
    <col min="10708" max="10708" width="9.85546875" style="9" customWidth="1"/>
    <col min="10709" max="10709" width="10.5703125" style="9" customWidth="1"/>
    <col min="10710" max="10711" width="9.42578125" style="9" customWidth="1"/>
    <col min="10712" max="10712" width="10.5703125" style="9" customWidth="1"/>
    <col min="10713" max="10714" width="9" style="9" customWidth="1"/>
    <col min="10715" max="10715" width="10.5703125" style="9" customWidth="1"/>
    <col min="10716" max="10717" width="9.42578125" style="9" customWidth="1"/>
    <col min="10718" max="10718" width="10.5703125" style="9" customWidth="1"/>
    <col min="10719" max="10719" width="9.42578125" style="9" customWidth="1"/>
    <col min="10720" max="10720" width="9.85546875" style="9" customWidth="1"/>
    <col min="10721" max="10721" width="10.5703125" style="9" customWidth="1"/>
    <col min="10722" max="10722" width="9" style="9" customWidth="1"/>
    <col min="10723" max="10723" width="9.85546875" style="9" customWidth="1"/>
    <col min="10724" max="10724" width="12" style="9" customWidth="1"/>
    <col min="10725" max="10955" width="11.42578125" style="9"/>
    <col min="10956" max="10956" width="0.28515625" style="9" customWidth="1"/>
    <col min="10957" max="10957" width="19" style="9" customWidth="1"/>
    <col min="10958" max="10958" width="7.140625" style="9" customWidth="1"/>
    <col min="10959" max="10959" width="41.28515625" style="9" customWidth="1"/>
    <col min="10960" max="10961" width="9" style="9" customWidth="1"/>
    <col min="10962" max="10962" width="10.5703125" style="9" customWidth="1"/>
    <col min="10963" max="10963" width="9.42578125" style="9" customWidth="1"/>
    <col min="10964" max="10964" width="9.85546875" style="9" customWidth="1"/>
    <col min="10965" max="10965" width="10.5703125" style="9" customWidth="1"/>
    <col min="10966" max="10967" width="9.42578125" style="9" customWidth="1"/>
    <col min="10968" max="10968" width="10.5703125" style="9" customWidth="1"/>
    <col min="10969" max="10970" width="9" style="9" customWidth="1"/>
    <col min="10971" max="10971" width="10.5703125" style="9" customWidth="1"/>
    <col min="10972" max="10973" width="9.42578125" style="9" customWidth="1"/>
    <col min="10974" max="10974" width="10.5703125" style="9" customWidth="1"/>
    <col min="10975" max="10975" width="9.42578125" style="9" customWidth="1"/>
    <col min="10976" max="10976" width="9.85546875" style="9" customWidth="1"/>
    <col min="10977" max="10977" width="10.5703125" style="9" customWidth="1"/>
    <col min="10978" max="10978" width="9" style="9" customWidth="1"/>
    <col min="10979" max="10979" width="9.85546875" style="9" customWidth="1"/>
    <col min="10980" max="10980" width="12" style="9" customWidth="1"/>
    <col min="10981" max="11211" width="11.42578125" style="9"/>
    <col min="11212" max="11212" width="0.28515625" style="9" customWidth="1"/>
    <col min="11213" max="11213" width="19" style="9" customWidth="1"/>
    <col min="11214" max="11214" width="7.140625" style="9" customWidth="1"/>
    <col min="11215" max="11215" width="41.28515625" style="9" customWidth="1"/>
    <col min="11216" max="11217" width="9" style="9" customWidth="1"/>
    <col min="11218" max="11218" width="10.5703125" style="9" customWidth="1"/>
    <col min="11219" max="11219" width="9.42578125" style="9" customWidth="1"/>
    <col min="11220" max="11220" width="9.85546875" style="9" customWidth="1"/>
    <col min="11221" max="11221" width="10.5703125" style="9" customWidth="1"/>
    <col min="11222" max="11223" width="9.42578125" style="9" customWidth="1"/>
    <col min="11224" max="11224" width="10.5703125" style="9" customWidth="1"/>
    <col min="11225" max="11226" width="9" style="9" customWidth="1"/>
    <col min="11227" max="11227" width="10.5703125" style="9" customWidth="1"/>
    <col min="11228" max="11229" width="9.42578125" style="9" customWidth="1"/>
    <col min="11230" max="11230" width="10.5703125" style="9" customWidth="1"/>
    <col min="11231" max="11231" width="9.42578125" style="9" customWidth="1"/>
    <col min="11232" max="11232" width="9.85546875" style="9" customWidth="1"/>
    <col min="11233" max="11233" width="10.5703125" style="9" customWidth="1"/>
    <col min="11234" max="11234" width="9" style="9" customWidth="1"/>
    <col min="11235" max="11235" width="9.85546875" style="9" customWidth="1"/>
    <col min="11236" max="11236" width="12" style="9" customWidth="1"/>
    <col min="11237" max="11467" width="11.42578125" style="9"/>
    <col min="11468" max="11468" width="0.28515625" style="9" customWidth="1"/>
    <col min="11469" max="11469" width="19" style="9" customWidth="1"/>
    <col min="11470" max="11470" width="7.140625" style="9" customWidth="1"/>
    <col min="11471" max="11471" width="41.28515625" style="9" customWidth="1"/>
    <col min="11472" max="11473" width="9" style="9" customWidth="1"/>
    <col min="11474" max="11474" width="10.5703125" style="9" customWidth="1"/>
    <col min="11475" max="11475" width="9.42578125" style="9" customWidth="1"/>
    <col min="11476" max="11476" width="9.85546875" style="9" customWidth="1"/>
    <col min="11477" max="11477" width="10.5703125" style="9" customWidth="1"/>
    <col min="11478" max="11479" width="9.42578125" style="9" customWidth="1"/>
    <col min="11480" max="11480" width="10.5703125" style="9" customWidth="1"/>
    <col min="11481" max="11482" width="9" style="9" customWidth="1"/>
    <col min="11483" max="11483" width="10.5703125" style="9" customWidth="1"/>
    <col min="11484" max="11485" width="9.42578125" style="9" customWidth="1"/>
    <col min="11486" max="11486" width="10.5703125" style="9" customWidth="1"/>
    <col min="11487" max="11487" width="9.42578125" style="9" customWidth="1"/>
    <col min="11488" max="11488" width="9.85546875" style="9" customWidth="1"/>
    <col min="11489" max="11489" width="10.5703125" style="9" customWidth="1"/>
    <col min="11490" max="11490" width="9" style="9" customWidth="1"/>
    <col min="11491" max="11491" width="9.85546875" style="9" customWidth="1"/>
    <col min="11492" max="11492" width="12" style="9" customWidth="1"/>
    <col min="11493" max="11723" width="11.42578125" style="9"/>
    <col min="11724" max="11724" width="0.28515625" style="9" customWidth="1"/>
    <col min="11725" max="11725" width="19" style="9" customWidth="1"/>
    <col min="11726" max="11726" width="7.140625" style="9" customWidth="1"/>
    <col min="11727" max="11727" width="41.28515625" style="9" customWidth="1"/>
    <col min="11728" max="11729" width="9" style="9" customWidth="1"/>
    <col min="11730" max="11730" width="10.5703125" style="9" customWidth="1"/>
    <col min="11731" max="11731" width="9.42578125" style="9" customWidth="1"/>
    <col min="11732" max="11732" width="9.85546875" style="9" customWidth="1"/>
    <col min="11733" max="11733" width="10.5703125" style="9" customWidth="1"/>
    <col min="11734" max="11735" width="9.42578125" style="9" customWidth="1"/>
    <col min="11736" max="11736" width="10.5703125" style="9" customWidth="1"/>
    <col min="11737" max="11738" width="9" style="9" customWidth="1"/>
    <col min="11739" max="11739" width="10.5703125" style="9" customWidth="1"/>
    <col min="11740" max="11741" width="9.42578125" style="9" customWidth="1"/>
    <col min="11742" max="11742" width="10.5703125" style="9" customWidth="1"/>
    <col min="11743" max="11743" width="9.42578125" style="9" customWidth="1"/>
    <col min="11744" max="11744" width="9.85546875" style="9" customWidth="1"/>
    <col min="11745" max="11745" width="10.5703125" style="9" customWidth="1"/>
    <col min="11746" max="11746" width="9" style="9" customWidth="1"/>
    <col min="11747" max="11747" width="9.85546875" style="9" customWidth="1"/>
    <col min="11748" max="11748" width="12" style="9" customWidth="1"/>
    <col min="11749" max="11979" width="11.42578125" style="9"/>
    <col min="11980" max="11980" width="0.28515625" style="9" customWidth="1"/>
    <col min="11981" max="11981" width="19" style="9" customWidth="1"/>
    <col min="11982" max="11982" width="7.140625" style="9" customWidth="1"/>
    <col min="11983" max="11983" width="41.28515625" style="9" customWidth="1"/>
    <col min="11984" max="11985" width="9" style="9" customWidth="1"/>
    <col min="11986" max="11986" width="10.5703125" style="9" customWidth="1"/>
    <col min="11987" max="11987" width="9.42578125" style="9" customWidth="1"/>
    <col min="11988" max="11988" width="9.85546875" style="9" customWidth="1"/>
    <col min="11989" max="11989" width="10.5703125" style="9" customWidth="1"/>
    <col min="11990" max="11991" width="9.42578125" style="9" customWidth="1"/>
    <col min="11992" max="11992" width="10.5703125" style="9" customWidth="1"/>
    <col min="11993" max="11994" width="9" style="9" customWidth="1"/>
    <col min="11995" max="11995" width="10.5703125" style="9" customWidth="1"/>
    <col min="11996" max="11997" width="9.42578125" style="9" customWidth="1"/>
    <col min="11998" max="11998" width="10.5703125" style="9" customWidth="1"/>
    <col min="11999" max="11999" width="9.42578125" style="9" customWidth="1"/>
    <col min="12000" max="12000" width="9.85546875" style="9" customWidth="1"/>
    <col min="12001" max="12001" width="10.5703125" style="9" customWidth="1"/>
    <col min="12002" max="12002" width="9" style="9" customWidth="1"/>
    <col min="12003" max="12003" width="9.85546875" style="9" customWidth="1"/>
    <col min="12004" max="12004" width="12" style="9" customWidth="1"/>
    <col min="12005" max="12235" width="11.42578125" style="9"/>
    <col min="12236" max="12236" width="0.28515625" style="9" customWidth="1"/>
    <col min="12237" max="12237" width="19" style="9" customWidth="1"/>
    <col min="12238" max="12238" width="7.140625" style="9" customWidth="1"/>
    <col min="12239" max="12239" width="41.28515625" style="9" customWidth="1"/>
    <col min="12240" max="12241" width="9" style="9" customWidth="1"/>
    <col min="12242" max="12242" width="10.5703125" style="9" customWidth="1"/>
    <col min="12243" max="12243" width="9.42578125" style="9" customWidth="1"/>
    <col min="12244" max="12244" width="9.85546875" style="9" customWidth="1"/>
    <col min="12245" max="12245" width="10.5703125" style="9" customWidth="1"/>
    <col min="12246" max="12247" width="9.42578125" style="9" customWidth="1"/>
    <col min="12248" max="12248" width="10.5703125" style="9" customWidth="1"/>
    <col min="12249" max="12250" width="9" style="9" customWidth="1"/>
    <col min="12251" max="12251" width="10.5703125" style="9" customWidth="1"/>
    <col min="12252" max="12253" width="9.42578125" style="9" customWidth="1"/>
    <col min="12254" max="12254" width="10.5703125" style="9" customWidth="1"/>
    <col min="12255" max="12255" width="9.42578125" style="9" customWidth="1"/>
    <col min="12256" max="12256" width="9.85546875" style="9" customWidth="1"/>
    <col min="12257" max="12257" width="10.5703125" style="9" customWidth="1"/>
    <col min="12258" max="12258" width="9" style="9" customWidth="1"/>
    <col min="12259" max="12259" width="9.85546875" style="9" customWidth="1"/>
    <col min="12260" max="12260" width="12" style="9" customWidth="1"/>
    <col min="12261" max="12491" width="11.42578125" style="9"/>
    <col min="12492" max="12492" width="0.28515625" style="9" customWidth="1"/>
    <col min="12493" max="12493" width="19" style="9" customWidth="1"/>
    <col min="12494" max="12494" width="7.140625" style="9" customWidth="1"/>
    <col min="12495" max="12495" width="41.28515625" style="9" customWidth="1"/>
    <col min="12496" max="12497" width="9" style="9" customWidth="1"/>
    <col min="12498" max="12498" width="10.5703125" style="9" customWidth="1"/>
    <col min="12499" max="12499" width="9.42578125" style="9" customWidth="1"/>
    <col min="12500" max="12500" width="9.85546875" style="9" customWidth="1"/>
    <col min="12501" max="12501" width="10.5703125" style="9" customWidth="1"/>
    <col min="12502" max="12503" width="9.42578125" style="9" customWidth="1"/>
    <col min="12504" max="12504" width="10.5703125" style="9" customWidth="1"/>
    <col min="12505" max="12506" width="9" style="9" customWidth="1"/>
    <col min="12507" max="12507" width="10.5703125" style="9" customWidth="1"/>
    <col min="12508" max="12509" width="9.42578125" style="9" customWidth="1"/>
    <col min="12510" max="12510" width="10.5703125" style="9" customWidth="1"/>
    <col min="12511" max="12511" width="9.42578125" style="9" customWidth="1"/>
    <col min="12512" max="12512" width="9.85546875" style="9" customWidth="1"/>
    <col min="12513" max="12513" width="10.5703125" style="9" customWidth="1"/>
    <col min="12514" max="12514" width="9" style="9" customWidth="1"/>
    <col min="12515" max="12515" width="9.85546875" style="9" customWidth="1"/>
    <col min="12516" max="12516" width="12" style="9" customWidth="1"/>
    <col min="12517" max="12747" width="11.42578125" style="9"/>
    <col min="12748" max="12748" width="0.28515625" style="9" customWidth="1"/>
    <col min="12749" max="12749" width="19" style="9" customWidth="1"/>
    <col min="12750" max="12750" width="7.140625" style="9" customWidth="1"/>
    <col min="12751" max="12751" width="41.28515625" style="9" customWidth="1"/>
    <col min="12752" max="12753" width="9" style="9" customWidth="1"/>
    <col min="12754" max="12754" width="10.5703125" style="9" customWidth="1"/>
    <col min="12755" max="12755" width="9.42578125" style="9" customWidth="1"/>
    <col min="12756" max="12756" width="9.85546875" style="9" customWidth="1"/>
    <col min="12757" max="12757" width="10.5703125" style="9" customWidth="1"/>
    <col min="12758" max="12759" width="9.42578125" style="9" customWidth="1"/>
    <col min="12760" max="12760" width="10.5703125" style="9" customWidth="1"/>
    <col min="12761" max="12762" width="9" style="9" customWidth="1"/>
    <col min="12763" max="12763" width="10.5703125" style="9" customWidth="1"/>
    <col min="12764" max="12765" width="9.42578125" style="9" customWidth="1"/>
    <col min="12766" max="12766" width="10.5703125" style="9" customWidth="1"/>
    <col min="12767" max="12767" width="9.42578125" style="9" customWidth="1"/>
    <col min="12768" max="12768" width="9.85546875" style="9" customWidth="1"/>
    <col min="12769" max="12769" width="10.5703125" style="9" customWidth="1"/>
    <col min="12770" max="12770" width="9" style="9" customWidth="1"/>
    <col min="12771" max="12771" width="9.85546875" style="9" customWidth="1"/>
    <col min="12772" max="12772" width="12" style="9" customWidth="1"/>
    <col min="12773" max="13003" width="11.42578125" style="9"/>
    <col min="13004" max="13004" width="0.28515625" style="9" customWidth="1"/>
    <col min="13005" max="13005" width="19" style="9" customWidth="1"/>
    <col min="13006" max="13006" width="7.140625" style="9" customWidth="1"/>
    <col min="13007" max="13007" width="41.28515625" style="9" customWidth="1"/>
    <col min="13008" max="13009" width="9" style="9" customWidth="1"/>
    <col min="13010" max="13010" width="10.5703125" style="9" customWidth="1"/>
    <col min="13011" max="13011" width="9.42578125" style="9" customWidth="1"/>
    <col min="13012" max="13012" width="9.85546875" style="9" customWidth="1"/>
    <col min="13013" max="13013" width="10.5703125" style="9" customWidth="1"/>
    <col min="13014" max="13015" width="9.42578125" style="9" customWidth="1"/>
    <col min="13016" max="13016" width="10.5703125" style="9" customWidth="1"/>
    <col min="13017" max="13018" width="9" style="9" customWidth="1"/>
    <col min="13019" max="13019" width="10.5703125" style="9" customWidth="1"/>
    <col min="13020" max="13021" width="9.42578125" style="9" customWidth="1"/>
    <col min="13022" max="13022" width="10.5703125" style="9" customWidth="1"/>
    <col min="13023" max="13023" width="9.42578125" style="9" customWidth="1"/>
    <col min="13024" max="13024" width="9.85546875" style="9" customWidth="1"/>
    <col min="13025" max="13025" width="10.5703125" style="9" customWidth="1"/>
    <col min="13026" max="13026" width="9" style="9" customWidth="1"/>
    <col min="13027" max="13027" width="9.85546875" style="9" customWidth="1"/>
    <col min="13028" max="13028" width="12" style="9" customWidth="1"/>
    <col min="13029" max="13259" width="11.42578125" style="9"/>
    <col min="13260" max="13260" width="0.28515625" style="9" customWidth="1"/>
    <col min="13261" max="13261" width="19" style="9" customWidth="1"/>
    <col min="13262" max="13262" width="7.140625" style="9" customWidth="1"/>
    <col min="13263" max="13263" width="41.28515625" style="9" customWidth="1"/>
    <col min="13264" max="13265" width="9" style="9" customWidth="1"/>
    <col min="13266" max="13266" width="10.5703125" style="9" customWidth="1"/>
    <col min="13267" max="13267" width="9.42578125" style="9" customWidth="1"/>
    <col min="13268" max="13268" width="9.85546875" style="9" customWidth="1"/>
    <col min="13269" max="13269" width="10.5703125" style="9" customWidth="1"/>
    <col min="13270" max="13271" width="9.42578125" style="9" customWidth="1"/>
    <col min="13272" max="13272" width="10.5703125" style="9" customWidth="1"/>
    <col min="13273" max="13274" width="9" style="9" customWidth="1"/>
    <col min="13275" max="13275" width="10.5703125" style="9" customWidth="1"/>
    <col min="13276" max="13277" width="9.42578125" style="9" customWidth="1"/>
    <col min="13278" max="13278" width="10.5703125" style="9" customWidth="1"/>
    <col min="13279" max="13279" width="9.42578125" style="9" customWidth="1"/>
    <col min="13280" max="13280" width="9.85546875" style="9" customWidth="1"/>
    <col min="13281" max="13281" width="10.5703125" style="9" customWidth="1"/>
    <col min="13282" max="13282" width="9" style="9" customWidth="1"/>
    <col min="13283" max="13283" width="9.85546875" style="9" customWidth="1"/>
    <col min="13284" max="13284" width="12" style="9" customWidth="1"/>
    <col min="13285" max="13515" width="11.42578125" style="9"/>
    <col min="13516" max="13516" width="0.28515625" style="9" customWidth="1"/>
    <col min="13517" max="13517" width="19" style="9" customWidth="1"/>
    <col min="13518" max="13518" width="7.140625" style="9" customWidth="1"/>
    <col min="13519" max="13519" width="41.28515625" style="9" customWidth="1"/>
    <col min="13520" max="13521" width="9" style="9" customWidth="1"/>
    <col min="13522" max="13522" width="10.5703125" style="9" customWidth="1"/>
    <col min="13523" max="13523" width="9.42578125" style="9" customWidth="1"/>
    <col min="13524" max="13524" width="9.85546875" style="9" customWidth="1"/>
    <col min="13525" max="13525" width="10.5703125" style="9" customWidth="1"/>
    <col min="13526" max="13527" width="9.42578125" style="9" customWidth="1"/>
    <col min="13528" max="13528" width="10.5703125" style="9" customWidth="1"/>
    <col min="13529" max="13530" width="9" style="9" customWidth="1"/>
    <col min="13531" max="13531" width="10.5703125" style="9" customWidth="1"/>
    <col min="13532" max="13533" width="9.42578125" style="9" customWidth="1"/>
    <col min="13534" max="13534" width="10.5703125" style="9" customWidth="1"/>
    <col min="13535" max="13535" width="9.42578125" style="9" customWidth="1"/>
    <col min="13536" max="13536" width="9.85546875" style="9" customWidth="1"/>
    <col min="13537" max="13537" width="10.5703125" style="9" customWidth="1"/>
    <col min="13538" max="13538" width="9" style="9" customWidth="1"/>
    <col min="13539" max="13539" width="9.85546875" style="9" customWidth="1"/>
    <col min="13540" max="13540" width="12" style="9" customWidth="1"/>
    <col min="13541" max="13771" width="11.42578125" style="9"/>
    <col min="13772" max="13772" width="0.28515625" style="9" customWidth="1"/>
    <col min="13773" max="13773" width="19" style="9" customWidth="1"/>
    <col min="13774" max="13774" width="7.140625" style="9" customWidth="1"/>
    <col min="13775" max="13775" width="41.28515625" style="9" customWidth="1"/>
    <col min="13776" max="13777" width="9" style="9" customWidth="1"/>
    <col min="13778" max="13778" width="10.5703125" style="9" customWidth="1"/>
    <col min="13779" max="13779" width="9.42578125" style="9" customWidth="1"/>
    <col min="13780" max="13780" width="9.85546875" style="9" customWidth="1"/>
    <col min="13781" max="13781" width="10.5703125" style="9" customWidth="1"/>
    <col min="13782" max="13783" width="9.42578125" style="9" customWidth="1"/>
    <col min="13784" max="13784" width="10.5703125" style="9" customWidth="1"/>
    <col min="13785" max="13786" width="9" style="9" customWidth="1"/>
    <col min="13787" max="13787" width="10.5703125" style="9" customWidth="1"/>
    <col min="13788" max="13789" width="9.42578125" style="9" customWidth="1"/>
    <col min="13790" max="13790" width="10.5703125" style="9" customWidth="1"/>
    <col min="13791" max="13791" width="9.42578125" style="9" customWidth="1"/>
    <col min="13792" max="13792" width="9.85546875" style="9" customWidth="1"/>
    <col min="13793" max="13793" width="10.5703125" style="9" customWidth="1"/>
    <col min="13794" max="13794" width="9" style="9" customWidth="1"/>
    <col min="13795" max="13795" width="9.85546875" style="9" customWidth="1"/>
    <col min="13796" max="13796" width="12" style="9" customWidth="1"/>
    <col min="13797" max="14027" width="11.42578125" style="9"/>
    <col min="14028" max="14028" width="0.28515625" style="9" customWidth="1"/>
    <col min="14029" max="14029" width="19" style="9" customWidth="1"/>
    <col min="14030" max="14030" width="7.140625" style="9" customWidth="1"/>
    <col min="14031" max="14031" width="41.28515625" style="9" customWidth="1"/>
    <col min="14032" max="14033" width="9" style="9" customWidth="1"/>
    <col min="14034" max="14034" width="10.5703125" style="9" customWidth="1"/>
    <col min="14035" max="14035" width="9.42578125" style="9" customWidth="1"/>
    <col min="14036" max="14036" width="9.85546875" style="9" customWidth="1"/>
    <col min="14037" max="14037" width="10.5703125" style="9" customWidth="1"/>
    <col min="14038" max="14039" width="9.42578125" style="9" customWidth="1"/>
    <col min="14040" max="14040" width="10.5703125" style="9" customWidth="1"/>
    <col min="14041" max="14042" width="9" style="9" customWidth="1"/>
    <col min="14043" max="14043" width="10.5703125" style="9" customWidth="1"/>
    <col min="14044" max="14045" width="9.42578125" style="9" customWidth="1"/>
    <col min="14046" max="14046" width="10.5703125" style="9" customWidth="1"/>
    <col min="14047" max="14047" width="9.42578125" style="9" customWidth="1"/>
    <col min="14048" max="14048" width="9.85546875" style="9" customWidth="1"/>
    <col min="14049" max="14049" width="10.5703125" style="9" customWidth="1"/>
    <col min="14050" max="14050" width="9" style="9" customWidth="1"/>
    <col min="14051" max="14051" width="9.85546875" style="9" customWidth="1"/>
    <col min="14052" max="14052" width="12" style="9" customWidth="1"/>
    <col min="14053" max="14283" width="11.42578125" style="9"/>
    <col min="14284" max="14284" width="0.28515625" style="9" customWidth="1"/>
    <col min="14285" max="14285" width="19" style="9" customWidth="1"/>
    <col min="14286" max="14286" width="7.140625" style="9" customWidth="1"/>
    <col min="14287" max="14287" width="41.28515625" style="9" customWidth="1"/>
    <col min="14288" max="14289" width="9" style="9" customWidth="1"/>
    <col min="14290" max="14290" width="10.5703125" style="9" customWidth="1"/>
    <col min="14291" max="14291" width="9.42578125" style="9" customWidth="1"/>
    <col min="14292" max="14292" width="9.85546875" style="9" customWidth="1"/>
    <col min="14293" max="14293" width="10.5703125" style="9" customWidth="1"/>
    <col min="14294" max="14295" width="9.42578125" style="9" customWidth="1"/>
    <col min="14296" max="14296" width="10.5703125" style="9" customWidth="1"/>
    <col min="14297" max="14298" width="9" style="9" customWidth="1"/>
    <col min="14299" max="14299" width="10.5703125" style="9" customWidth="1"/>
    <col min="14300" max="14301" width="9.42578125" style="9" customWidth="1"/>
    <col min="14302" max="14302" width="10.5703125" style="9" customWidth="1"/>
    <col min="14303" max="14303" width="9.42578125" style="9" customWidth="1"/>
    <col min="14304" max="14304" width="9.85546875" style="9" customWidth="1"/>
    <col min="14305" max="14305" width="10.5703125" style="9" customWidth="1"/>
    <col min="14306" max="14306" width="9" style="9" customWidth="1"/>
    <col min="14307" max="14307" width="9.85546875" style="9" customWidth="1"/>
    <col min="14308" max="14308" width="12" style="9" customWidth="1"/>
    <col min="14309" max="14539" width="11.42578125" style="9"/>
    <col min="14540" max="14540" width="0.28515625" style="9" customWidth="1"/>
    <col min="14541" max="14541" width="19" style="9" customWidth="1"/>
    <col min="14542" max="14542" width="7.140625" style="9" customWidth="1"/>
    <col min="14543" max="14543" width="41.28515625" style="9" customWidth="1"/>
    <col min="14544" max="14545" width="9" style="9" customWidth="1"/>
    <col min="14546" max="14546" width="10.5703125" style="9" customWidth="1"/>
    <col min="14547" max="14547" width="9.42578125" style="9" customWidth="1"/>
    <col min="14548" max="14548" width="9.85546875" style="9" customWidth="1"/>
    <col min="14549" max="14549" width="10.5703125" style="9" customWidth="1"/>
    <col min="14550" max="14551" width="9.42578125" style="9" customWidth="1"/>
    <col min="14552" max="14552" width="10.5703125" style="9" customWidth="1"/>
    <col min="14553" max="14554" width="9" style="9" customWidth="1"/>
    <col min="14555" max="14555" width="10.5703125" style="9" customWidth="1"/>
    <col min="14556" max="14557" width="9.42578125" style="9" customWidth="1"/>
    <col min="14558" max="14558" width="10.5703125" style="9" customWidth="1"/>
    <col min="14559" max="14559" width="9.42578125" style="9" customWidth="1"/>
    <col min="14560" max="14560" width="9.85546875" style="9" customWidth="1"/>
    <col min="14561" max="14561" width="10.5703125" style="9" customWidth="1"/>
    <col min="14562" max="14562" width="9" style="9" customWidth="1"/>
    <col min="14563" max="14563" width="9.85546875" style="9" customWidth="1"/>
    <col min="14564" max="14564" width="12" style="9" customWidth="1"/>
    <col min="14565" max="14795" width="11.42578125" style="9"/>
    <col min="14796" max="14796" width="0.28515625" style="9" customWidth="1"/>
    <col min="14797" max="14797" width="19" style="9" customWidth="1"/>
    <col min="14798" max="14798" width="7.140625" style="9" customWidth="1"/>
    <col min="14799" max="14799" width="41.28515625" style="9" customWidth="1"/>
    <col min="14800" max="14801" width="9" style="9" customWidth="1"/>
    <col min="14802" max="14802" width="10.5703125" style="9" customWidth="1"/>
    <col min="14803" max="14803" width="9.42578125" style="9" customWidth="1"/>
    <col min="14804" max="14804" width="9.85546875" style="9" customWidth="1"/>
    <col min="14805" max="14805" width="10.5703125" style="9" customWidth="1"/>
    <col min="14806" max="14807" width="9.42578125" style="9" customWidth="1"/>
    <col min="14808" max="14808" width="10.5703125" style="9" customWidth="1"/>
    <col min="14809" max="14810" width="9" style="9" customWidth="1"/>
    <col min="14811" max="14811" width="10.5703125" style="9" customWidth="1"/>
    <col min="14812" max="14813" width="9.42578125" style="9" customWidth="1"/>
    <col min="14814" max="14814" width="10.5703125" style="9" customWidth="1"/>
    <col min="14815" max="14815" width="9.42578125" style="9" customWidth="1"/>
    <col min="14816" max="14816" width="9.85546875" style="9" customWidth="1"/>
    <col min="14817" max="14817" width="10.5703125" style="9" customWidth="1"/>
    <col min="14818" max="14818" width="9" style="9" customWidth="1"/>
    <col min="14819" max="14819" width="9.85546875" style="9" customWidth="1"/>
    <col min="14820" max="14820" width="12" style="9" customWidth="1"/>
    <col min="14821" max="15051" width="11.42578125" style="9"/>
    <col min="15052" max="15052" width="0.28515625" style="9" customWidth="1"/>
    <col min="15053" max="15053" width="19" style="9" customWidth="1"/>
    <col min="15054" max="15054" width="7.140625" style="9" customWidth="1"/>
    <col min="15055" max="15055" width="41.28515625" style="9" customWidth="1"/>
    <col min="15056" max="15057" width="9" style="9" customWidth="1"/>
    <col min="15058" max="15058" width="10.5703125" style="9" customWidth="1"/>
    <col min="15059" max="15059" width="9.42578125" style="9" customWidth="1"/>
    <col min="15060" max="15060" width="9.85546875" style="9" customWidth="1"/>
    <col min="15061" max="15061" width="10.5703125" style="9" customWidth="1"/>
    <col min="15062" max="15063" width="9.42578125" style="9" customWidth="1"/>
    <col min="15064" max="15064" width="10.5703125" style="9" customWidth="1"/>
    <col min="15065" max="15066" width="9" style="9" customWidth="1"/>
    <col min="15067" max="15067" width="10.5703125" style="9" customWidth="1"/>
    <col min="15068" max="15069" width="9.42578125" style="9" customWidth="1"/>
    <col min="15070" max="15070" width="10.5703125" style="9" customWidth="1"/>
    <col min="15071" max="15071" width="9.42578125" style="9" customWidth="1"/>
    <col min="15072" max="15072" width="9.85546875" style="9" customWidth="1"/>
    <col min="15073" max="15073" width="10.5703125" style="9" customWidth="1"/>
    <col min="15074" max="15074" width="9" style="9" customWidth="1"/>
    <col min="15075" max="15075" width="9.85546875" style="9" customWidth="1"/>
    <col min="15076" max="15076" width="12" style="9" customWidth="1"/>
    <col min="15077" max="15307" width="11.42578125" style="9"/>
    <col min="15308" max="15308" width="0.28515625" style="9" customWidth="1"/>
    <col min="15309" max="15309" width="19" style="9" customWidth="1"/>
    <col min="15310" max="15310" width="7.140625" style="9" customWidth="1"/>
    <col min="15311" max="15311" width="41.28515625" style="9" customWidth="1"/>
    <col min="15312" max="15313" width="9" style="9" customWidth="1"/>
    <col min="15314" max="15314" width="10.5703125" style="9" customWidth="1"/>
    <col min="15315" max="15315" width="9.42578125" style="9" customWidth="1"/>
    <col min="15316" max="15316" width="9.85546875" style="9" customWidth="1"/>
    <col min="15317" max="15317" width="10.5703125" style="9" customWidth="1"/>
    <col min="15318" max="15319" width="9.42578125" style="9" customWidth="1"/>
    <col min="15320" max="15320" width="10.5703125" style="9" customWidth="1"/>
    <col min="15321" max="15322" width="9" style="9" customWidth="1"/>
    <col min="15323" max="15323" width="10.5703125" style="9" customWidth="1"/>
    <col min="15324" max="15325" width="9.42578125" style="9" customWidth="1"/>
    <col min="15326" max="15326" width="10.5703125" style="9" customWidth="1"/>
    <col min="15327" max="15327" width="9.42578125" style="9" customWidth="1"/>
    <col min="15328" max="15328" width="9.85546875" style="9" customWidth="1"/>
    <col min="15329" max="15329" width="10.5703125" style="9" customWidth="1"/>
    <col min="15330" max="15330" width="9" style="9" customWidth="1"/>
    <col min="15331" max="15331" width="9.85546875" style="9" customWidth="1"/>
    <col min="15332" max="15332" width="12" style="9" customWidth="1"/>
    <col min="15333" max="15563" width="11.42578125" style="9"/>
    <col min="15564" max="15564" width="0.28515625" style="9" customWidth="1"/>
    <col min="15565" max="15565" width="19" style="9" customWidth="1"/>
    <col min="15566" max="15566" width="7.140625" style="9" customWidth="1"/>
    <col min="15567" max="15567" width="41.28515625" style="9" customWidth="1"/>
    <col min="15568" max="15569" width="9" style="9" customWidth="1"/>
    <col min="15570" max="15570" width="10.5703125" style="9" customWidth="1"/>
    <col min="15571" max="15571" width="9.42578125" style="9" customWidth="1"/>
    <col min="15572" max="15572" width="9.85546875" style="9" customWidth="1"/>
    <col min="15573" max="15573" width="10.5703125" style="9" customWidth="1"/>
    <col min="15574" max="15575" width="9.42578125" style="9" customWidth="1"/>
    <col min="15576" max="15576" width="10.5703125" style="9" customWidth="1"/>
    <col min="15577" max="15578" width="9" style="9" customWidth="1"/>
    <col min="15579" max="15579" width="10.5703125" style="9" customWidth="1"/>
    <col min="15580" max="15581" width="9.42578125" style="9" customWidth="1"/>
    <col min="15582" max="15582" width="10.5703125" style="9" customWidth="1"/>
    <col min="15583" max="15583" width="9.42578125" style="9" customWidth="1"/>
    <col min="15584" max="15584" width="9.85546875" style="9" customWidth="1"/>
    <col min="15585" max="15585" width="10.5703125" style="9" customWidth="1"/>
    <col min="15586" max="15586" width="9" style="9" customWidth="1"/>
    <col min="15587" max="15587" width="9.85546875" style="9" customWidth="1"/>
    <col min="15588" max="15588" width="12" style="9" customWidth="1"/>
    <col min="15589" max="15819" width="11.42578125" style="9"/>
    <col min="15820" max="15820" width="0.28515625" style="9" customWidth="1"/>
    <col min="15821" max="15821" width="19" style="9" customWidth="1"/>
    <col min="15822" max="15822" width="7.140625" style="9" customWidth="1"/>
    <col min="15823" max="15823" width="41.28515625" style="9" customWidth="1"/>
    <col min="15824" max="15825" width="9" style="9" customWidth="1"/>
    <col min="15826" max="15826" width="10.5703125" style="9" customWidth="1"/>
    <col min="15827" max="15827" width="9.42578125" style="9" customWidth="1"/>
    <col min="15828" max="15828" width="9.85546875" style="9" customWidth="1"/>
    <col min="15829" max="15829" width="10.5703125" style="9" customWidth="1"/>
    <col min="15830" max="15831" width="9.42578125" style="9" customWidth="1"/>
    <col min="15832" max="15832" width="10.5703125" style="9" customWidth="1"/>
    <col min="15833" max="15834" width="9" style="9" customWidth="1"/>
    <col min="15835" max="15835" width="10.5703125" style="9" customWidth="1"/>
    <col min="15836" max="15837" width="9.42578125" style="9" customWidth="1"/>
    <col min="15838" max="15838" width="10.5703125" style="9" customWidth="1"/>
    <col min="15839" max="15839" width="9.42578125" style="9" customWidth="1"/>
    <col min="15840" max="15840" width="9.85546875" style="9" customWidth="1"/>
    <col min="15841" max="15841" width="10.5703125" style="9" customWidth="1"/>
    <col min="15842" max="15842" width="9" style="9" customWidth="1"/>
    <col min="15843" max="15843" width="9.85546875" style="9" customWidth="1"/>
    <col min="15844" max="15844" width="12" style="9" customWidth="1"/>
    <col min="15845" max="16075" width="11.42578125" style="9"/>
    <col min="16076" max="16076" width="0.28515625" style="9" customWidth="1"/>
    <col min="16077" max="16077" width="19" style="9" customWidth="1"/>
    <col min="16078" max="16078" width="7.140625" style="9" customWidth="1"/>
    <col min="16079" max="16079" width="41.28515625" style="9" customWidth="1"/>
    <col min="16080" max="16081" width="9" style="9" customWidth="1"/>
    <col min="16082" max="16082" width="10.5703125" style="9" customWidth="1"/>
    <col min="16083" max="16083" width="9.42578125" style="9" customWidth="1"/>
    <col min="16084" max="16084" width="9.85546875" style="9" customWidth="1"/>
    <col min="16085" max="16085" width="10.5703125" style="9" customWidth="1"/>
    <col min="16086" max="16087" width="9.42578125" style="9" customWidth="1"/>
    <col min="16088" max="16088" width="10.5703125" style="9" customWidth="1"/>
    <col min="16089" max="16090" width="9" style="9" customWidth="1"/>
    <col min="16091" max="16091" width="10.5703125" style="9" customWidth="1"/>
    <col min="16092" max="16093" width="9.42578125" style="9" customWidth="1"/>
    <col min="16094" max="16094" width="10.5703125" style="9" customWidth="1"/>
    <col min="16095" max="16095" width="9.42578125" style="9" customWidth="1"/>
    <col min="16096" max="16096" width="9.85546875" style="9" customWidth="1"/>
    <col min="16097" max="16097" width="10.5703125" style="9" customWidth="1"/>
    <col min="16098" max="16098" width="9" style="9" customWidth="1"/>
    <col min="16099" max="16099" width="9.85546875" style="9" customWidth="1"/>
    <col min="16100" max="16100" width="12" style="9" customWidth="1"/>
    <col min="16101" max="16384" width="11.42578125" style="9"/>
  </cols>
  <sheetData>
    <row r="1" spans="1:13" s="149" customFormat="1" x14ac:dyDescent="0.2">
      <c r="A1" s="166" t="s">
        <v>1177</v>
      </c>
    </row>
    <row r="2" spans="1:13" ht="18" customHeight="1" x14ac:dyDescent="0.3">
      <c r="A2" s="28" t="s">
        <v>6072</v>
      </c>
      <c r="B2" s="32"/>
    </row>
    <row r="3" spans="1:13" s="152" customFormat="1" ht="15.75" x14ac:dyDescent="0.2">
      <c r="A3" s="39"/>
      <c r="B3" s="39"/>
      <c r="C3" s="548">
        <v>2011</v>
      </c>
      <c r="D3" s="548">
        <v>2012</v>
      </c>
      <c r="E3" s="548">
        <v>2013</v>
      </c>
      <c r="F3" s="548">
        <v>2014</v>
      </c>
      <c r="G3" s="548">
        <v>2015</v>
      </c>
      <c r="H3" s="548">
        <v>2016</v>
      </c>
      <c r="I3" s="548">
        <v>2017</v>
      </c>
      <c r="J3" s="548">
        <v>2018</v>
      </c>
      <c r="K3" s="548">
        <v>2019</v>
      </c>
      <c r="L3" s="548">
        <v>2020</v>
      </c>
      <c r="M3" s="2220">
        <v>2021</v>
      </c>
    </row>
    <row r="4" spans="1:13" s="151" customFormat="1" ht="15" customHeight="1" x14ac:dyDescent="0.2">
      <c r="A4" s="3042" t="s">
        <v>16</v>
      </c>
      <c r="B4" s="630" t="s">
        <v>1205</v>
      </c>
      <c r="C4" s="330">
        <f>'Alumnado Activo'!B16/'Plazas Div x Depto'!C5</f>
        <v>7.375</v>
      </c>
      <c r="D4" s="330">
        <f>'Alumnado Activo'!C16/'Plazas Div x Depto'!D5</f>
        <v>5.0625</v>
      </c>
      <c r="E4" s="330">
        <f>'Alumnado Activo'!D16/'Plazas Div x Depto'!E5</f>
        <v>6.5789473684210522</v>
      </c>
      <c r="F4" s="330">
        <f>'Alumnado Activo'!E16/'Plazas Div x Depto'!F5</f>
        <v>7.2631578947368425</v>
      </c>
      <c r="G4" s="331">
        <f>'Alumnado Activo'!F16/'Plazas Div x Depto'!G5</f>
        <v>9.0526315789473681</v>
      </c>
      <c r="H4" s="331">
        <f>'Alumnado Activo'!G16/'Plazas Div x Depto'!H5</f>
        <v>7.7391304347826084</v>
      </c>
      <c r="I4" s="331">
        <f>'Alumnado Activo'!H16/'Plazas Div x Depto'!I5</f>
        <v>11.608695652173912</v>
      </c>
      <c r="J4" s="823">
        <f>'Alumnado Activo'!I16/'Plazas Div x Depto'!J5</f>
        <v>12.296296296296296</v>
      </c>
      <c r="K4" s="823">
        <f>'Alumnado Activo'!J16/'Plazas Div x Depto'!K5</f>
        <v>15.666666666666666</v>
      </c>
      <c r="L4" s="823">
        <f>'Alumnado Activo'!K16/'Plazas Div x Depto'!L5</f>
        <v>17.666666666666668</v>
      </c>
      <c r="M4" s="821">
        <f>'Alumnado Activo'!L16/'Plazas Div x Depto'!M5</f>
        <v>18.724137931034484</v>
      </c>
    </row>
    <row r="5" spans="1:13" s="151" customFormat="1" ht="15" customHeight="1" x14ac:dyDescent="0.2">
      <c r="A5" s="3042"/>
      <c r="B5" s="630" t="s">
        <v>1206</v>
      </c>
      <c r="C5" s="330">
        <f>'Alumnado Activo'!B17/'Plazas Div x Depto'!C6</f>
        <v>5.5</v>
      </c>
      <c r="D5" s="330">
        <f>'Alumnado Activo'!C17/'Plazas Div x Depto'!D6</f>
        <v>4.1111111111111107</v>
      </c>
      <c r="E5" s="330">
        <f>'Alumnado Activo'!D17/'Plazas Div x Depto'!E6</f>
        <v>5.3809523809523814</v>
      </c>
      <c r="F5" s="330">
        <f>'Alumnado Activo'!E17/'Plazas Div x Depto'!F6</f>
        <v>7.0952380952380949</v>
      </c>
      <c r="G5" s="330">
        <f>'Alumnado Activo'!F17/'Plazas Div x Depto'!G6</f>
        <v>10.15</v>
      </c>
      <c r="H5" s="331">
        <f>'Alumnado Activo'!G17/'Plazas Div x Depto'!H6</f>
        <v>11.136363636363637</v>
      </c>
      <c r="I5" s="331">
        <f>'Alumnado Activo'!H17/'Plazas Div x Depto'!I6</f>
        <v>13.5</v>
      </c>
      <c r="J5" s="823">
        <f>'Alumnado Activo'!I17/'Plazas Div x Depto'!J6</f>
        <v>15.227272727272727</v>
      </c>
      <c r="K5" s="823">
        <f>'Alumnado Activo'!J17/'Plazas Div x Depto'!K6</f>
        <v>14.777777777777779</v>
      </c>
      <c r="L5" s="823">
        <f>'Alumnado Activo'!K17/'Plazas Div x Depto'!L6</f>
        <v>17.814814814814813</v>
      </c>
      <c r="M5" s="821">
        <f>'Alumnado Activo'!L17/'Plazas Div x Depto'!M6</f>
        <v>19.357142857142858</v>
      </c>
    </row>
    <row r="6" spans="1:13" s="151" customFormat="1" ht="15" customHeight="1" x14ac:dyDescent="0.2">
      <c r="A6" s="3042"/>
      <c r="B6" s="630" t="s">
        <v>1207</v>
      </c>
      <c r="C6" s="330">
        <f>'Alumnado Activo'!B18/'Plazas Div x Depto'!C7</f>
        <v>7.125</v>
      </c>
      <c r="D6" s="330">
        <f>'Alumnado Activo'!C18/'Plazas Div x Depto'!D7</f>
        <v>5.0625</v>
      </c>
      <c r="E6" s="330">
        <f>'Alumnado Activo'!D18/'Plazas Div x Depto'!E7</f>
        <v>5.52</v>
      </c>
      <c r="F6" s="330">
        <f>'Alumnado Activo'!E18/'Plazas Div x Depto'!F7</f>
        <v>7.04</v>
      </c>
      <c r="G6" s="330">
        <f>'Alumnado Activo'!F18/'Plazas Div x Depto'!G7</f>
        <v>8.44</v>
      </c>
      <c r="H6" s="331">
        <f>'Alumnado Activo'!G18/'Plazas Div x Depto'!H7</f>
        <v>8.5517241379310338</v>
      </c>
      <c r="I6" s="331">
        <f>'Alumnado Activo'!H18/'Plazas Div x Depto'!I7</f>
        <v>9</v>
      </c>
      <c r="J6" s="823">
        <f>'Alumnado Activo'!I18/'Plazas Div x Depto'!J7</f>
        <v>10.666666666666666</v>
      </c>
      <c r="K6" s="823">
        <f>'Alumnado Activo'!J18/'Plazas Div x Depto'!K7</f>
        <v>10.777777777777779</v>
      </c>
      <c r="L6" s="823">
        <f>'Alumnado Activo'!K18/'Plazas Div x Depto'!L7</f>
        <v>13.054054054054054</v>
      </c>
      <c r="M6" s="821">
        <f>'Alumnado Activo'!L18/'Plazas Div x Depto'!M7</f>
        <v>13.972972972972974</v>
      </c>
    </row>
    <row r="7" spans="1:13" s="151" customFormat="1" ht="15" customHeight="1" x14ac:dyDescent="0.2">
      <c r="A7" s="3042"/>
      <c r="B7" s="631" t="s">
        <v>363</v>
      </c>
      <c r="C7" s="632">
        <f>'Alumnado Activo'!B19/'Plazas Div x Depto'!C8</f>
        <v>6.5769230769230766</v>
      </c>
      <c r="D7" s="632">
        <f>'Alumnado Activo'!C19/'Plazas Div x Depto'!D8</f>
        <v>4.72</v>
      </c>
      <c r="E7" s="632">
        <f>'Alumnado Activo'!D19/'Plazas Div x Depto'!E8</f>
        <v>5.7846153846153845</v>
      </c>
      <c r="F7" s="632">
        <f>'Alumnado Activo'!E19/'Plazas Div x Depto'!F8</f>
        <v>7.1230769230769226</v>
      </c>
      <c r="G7" s="632">
        <f>'Alumnado Activo'!F19/'Plazas Div x Depto'!G8</f>
        <v>9.15625</v>
      </c>
      <c r="H7" s="632">
        <f>'Alumnado Activo'!G19/'Plazas Div x Depto'!H8</f>
        <v>9.0675675675675684</v>
      </c>
      <c r="I7" s="632">
        <f>'Alumnado Activo'!H19/'Plazas Div x Depto'!I8</f>
        <v>11.038461538461538</v>
      </c>
      <c r="J7" s="824">
        <f>'Alumnado Activo'!I19/'Plazas Div x Depto'!J8</f>
        <v>12.426829268292684</v>
      </c>
      <c r="K7" s="824">
        <f>'Alumnado Activo'!J19/'Plazas Div x Depto'!K8</f>
        <v>13.444444444444445</v>
      </c>
      <c r="L7" s="824">
        <f>'Alumnado Activo'!K19/'Plazas Div x Depto'!L8</f>
        <v>15.835164835164836</v>
      </c>
      <c r="M7" s="822">
        <f>'Alumnado Activo'!L19/'Plazas Div x Depto'!M8</f>
        <v>17.042553191489361</v>
      </c>
    </row>
    <row r="8" spans="1:13" s="151" customFormat="1" ht="15" customHeight="1" x14ac:dyDescent="0.2">
      <c r="A8" s="2587" t="s">
        <v>6073</v>
      </c>
      <c r="B8" s="69"/>
      <c r="C8" s="70"/>
      <c r="D8" s="70"/>
      <c r="E8" s="70"/>
      <c r="F8" s="70"/>
      <c r="G8" s="70"/>
    </row>
    <row r="9" spans="1:13" ht="15" x14ac:dyDescent="0.25">
      <c r="A9" s="11"/>
      <c r="B9" s="13"/>
      <c r="C9" s="4"/>
      <c r="D9" s="4"/>
      <c r="E9" s="4"/>
    </row>
    <row r="10" spans="1:13" x14ac:dyDescent="0.2">
      <c r="A10" s="4"/>
      <c r="B10" s="4"/>
      <c r="C10" s="4"/>
      <c r="D10" s="4"/>
      <c r="E10" s="4"/>
    </row>
    <row r="11" spans="1:13" x14ac:dyDescent="0.2">
      <c r="G11" s="77"/>
    </row>
  </sheetData>
  <sheetProtection algorithmName="SHA-512" hashValue="vqIVam3pLkQlyOVz+5PmZ9UX1YNCu3kaxybhIcx5ggjm9SVJfKlPBdG1cZSnSmw5U9AB6cOa3YWv3cx+8xa7uw==" saltValue="iDobrOh2Hs9NOXsgYCW1gA==" spinCount="100000" sheet="1" objects="1" scenarios="1"/>
  <mergeCells count="1">
    <mergeCell ref="A4:A7"/>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2190"/>
    <pageSetUpPr autoPageBreaks="0"/>
  </sheetPr>
  <dimension ref="A1:AJ187"/>
  <sheetViews>
    <sheetView showGridLines="0" zoomScaleNormal="100" workbookViewId="0">
      <selection activeCell="A2" sqref="A2"/>
    </sheetView>
  </sheetViews>
  <sheetFormatPr baseColWidth="10" defaultColWidth="11.42578125" defaultRowHeight="18" customHeight="1" x14ac:dyDescent="0.25"/>
  <cols>
    <col min="1" max="1" width="13.5703125" style="1469" bestFit="1" customWidth="1"/>
    <col min="2" max="2" width="17.42578125" style="1469" bestFit="1" customWidth="1"/>
    <col min="3" max="3" width="10.28515625" style="1469" customWidth="1"/>
    <col min="4" max="4" width="26.7109375" style="1456" customWidth="1"/>
    <col min="5" max="5" width="39.7109375" style="1469" bestFit="1" customWidth="1"/>
    <col min="6" max="6" width="12.140625" style="1469" bestFit="1" customWidth="1"/>
    <col min="7" max="7" width="22.5703125" style="1469" bestFit="1" customWidth="1"/>
    <col min="8" max="8" width="22.5703125" style="1469" customWidth="1"/>
    <col min="9" max="9" width="26" style="1469" bestFit="1" customWidth="1"/>
    <col min="10" max="10" width="20.42578125" style="1456" bestFit="1" customWidth="1"/>
    <col min="11" max="11" width="16.85546875" style="1456" bestFit="1" customWidth="1"/>
    <col min="12" max="12" width="34.42578125" style="1469" bestFit="1" customWidth="1"/>
    <col min="13" max="13" width="6.140625" style="1456" bestFit="1" customWidth="1"/>
    <col min="14" max="16384" width="11.42578125" style="1456"/>
  </cols>
  <sheetData>
    <row r="1" spans="1:36" s="1440" customFormat="1" ht="18" customHeight="1" x14ac:dyDescent="0.2">
      <c r="A1" s="1439" t="s">
        <v>1177</v>
      </c>
      <c r="M1" s="1441"/>
      <c r="N1" s="1441"/>
      <c r="O1" s="1441"/>
      <c r="P1" s="1441"/>
      <c r="Q1" s="1441"/>
      <c r="R1" s="1441"/>
      <c r="S1" s="1441"/>
      <c r="T1" s="1441"/>
      <c r="U1" s="1441"/>
      <c r="V1" s="1441"/>
      <c r="W1" s="1441"/>
      <c r="X1" s="1441"/>
      <c r="Y1" s="1441"/>
      <c r="Z1" s="1441"/>
      <c r="AA1" s="1441"/>
      <c r="AB1" s="1441"/>
      <c r="AC1" s="1441"/>
    </row>
    <row r="2" spans="1:36" s="1444" customFormat="1" ht="18" customHeight="1" x14ac:dyDescent="0.2">
      <c r="A2" s="392" t="s">
        <v>6074</v>
      </c>
      <c r="B2" s="248"/>
      <c r="C2" s="248"/>
      <c r="D2" s="248"/>
      <c r="E2" s="248"/>
      <c r="F2" s="248"/>
      <c r="G2" s="249"/>
      <c r="H2" s="248"/>
      <c r="I2" s="248"/>
      <c r="J2" s="248"/>
      <c r="K2" s="1443"/>
      <c r="L2" s="1443"/>
      <c r="M2" s="1443"/>
      <c r="N2" s="1443"/>
      <c r="O2" s="1443"/>
      <c r="P2" s="1443"/>
      <c r="Q2" s="1443"/>
      <c r="R2" s="1443"/>
      <c r="S2" s="1443"/>
      <c r="T2" s="1443"/>
      <c r="U2" s="1443"/>
      <c r="V2" s="1442"/>
      <c r="W2" s="250"/>
      <c r="X2" s="1442"/>
      <c r="Y2" s="250"/>
      <c r="Z2" s="250"/>
      <c r="AA2" s="250"/>
      <c r="AB2" s="1442"/>
      <c r="AC2" s="1442"/>
      <c r="AD2" s="1442"/>
      <c r="AE2" s="1442"/>
      <c r="AF2" s="1442"/>
      <c r="AG2" s="1442"/>
      <c r="AH2" s="1442"/>
      <c r="AI2" s="1443"/>
      <c r="AJ2" s="1443"/>
    </row>
    <row r="3" spans="1:36" s="1444" customFormat="1" ht="18" customHeight="1" x14ac:dyDescent="0.25">
      <c r="A3" s="3049" t="s">
        <v>110</v>
      </c>
      <c r="B3" s="3049"/>
      <c r="C3" s="3049"/>
      <c r="D3" s="3049"/>
      <c r="E3" s="3049"/>
      <c r="F3" s="3049"/>
      <c r="G3" s="3049"/>
      <c r="H3" s="3049"/>
      <c r="I3" s="3049"/>
      <c r="J3" s="3050" t="s">
        <v>111</v>
      </c>
      <c r="K3" s="3050"/>
      <c r="L3" s="3050"/>
      <c r="M3" s="3050"/>
      <c r="N3" s="1443"/>
      <c r="O3" s="1443"/>
      <c r="P3" s="1443"/>
      <c r="Q3" s="1443"/>
      <c r="R3" s="1443"/>
      <c r="S3" s="1443"/>
      <c r="T3" s="1443"/>
      <c r="U3" s="1443"/>
      <c r="V3" s="1442"/>
      <c r="W3" s="250"/>
      <c r="X3" s="1442"/>
      <c r="Y3" s="250"/>
      <c r="Z3" s="250"/>
      <c r="AA3" s="250"/>
      <c r="AB3" s="1442"/>
      <c r="AC3" s="1442"/>
      <c r="AD3" s="1442"/>
      <c r="AE3" s="1442"/>
      <c r="AF3" s="1442"/>
      <c r="AG3" s="1442"/>
      <c r="AH3" s="1442"/>
      <c r="AI3" s="1443"/>
      <c r="AJ3" s="1443"/>
    </row>
    <row r="4" spans="1:36" s="1444" customFormat="1" ht="30" customHeight="1" x14ac:dyDescent="0.2">
      <c r="A4" s="762" t="s">
        <v>708</v>
      </c>
      <c r="B4" s="762" t="s">
        <v>112</v>
      </c>
      <c r="C4" s="762" t="s">
        <v>2568</v>
      </c>
      <c r="D4" s="762" t="s">
        <v>85</v>
      </c>
      <c r="E4" s="762" t="s">
        <v>113</v>
      </c>
      <c r="F4" s="762" t="s">
        <v>114</v>
      </c>
      <c r="G4" s="762" t="s">
        <v>115</v>
      </c>
      <c r="H4" s="762" t="s">
        <v>709</v>
      </c>
      <c r="I4" s="762" t="s">
        <v>116</v>
      </c>
      <c r="J4" s="769" t="s">
        <v>117</v>
      </c>
      <c r="K4" s="769" t="s">
        <v>118</v>
      </c>
      <c r="L4" s="769" t="s">
        <v>119</v>
      </c>
      <c r="M4" s="769" t="s">
        <v>120</v>
      </c>
      <c r="N4" s="1443"/>
      <c r="O4" s="1443"/>
      <c r="P4" s="1443"/>
      <c r="Q4" s="1443"/>
      <c r="R4" s="1443"/>
      <c r="S4" s="1443"/>
      <c r="T4" s="1443"/>
      <c r="U4" s="1443"/>
      <c r="V4" s="1442"/>
      <c r="W4" s="250"/>
      <c r="X4" s="1442"/>
      <c r="Y4" s="250"/>
      <c r="Z4" s="250"/>
      <c r="AA4" s="250"/>
      <c r="AB4" s="1442"/>
      <c r="AC4" s="1442"/>
      <c r="AD4" s="1442"/>
      <c r="AE4" s="1442"/>
      <c r="AF4" s="1442"/>
      <c r="AG4" s="1442"/>
      <c r="AH4" s="1442"/>
      <c r="AI4" s="1443"/>
      <c r="AJ4" s="1443"/>
    </row>
    <row r="5" spans="1:36" s="1444" customFormat="1" ht="18" customHeight="1" x14ac:dyDescent="0.25">
      <c r="A5" s="1445">
        <v>42261</v>
      </c>
      <c r="B5" s="763" t="s">
        <v>710</v>
      </c>
      <c r="C5" s="763" t="s">
        <v>1205</v>
      </c>
      <c r="D5" s="1446">
        <v>11414</v>
      </c>
      <c r="E5" s="1447" t="s">
        <v>711</v>
      </c>
      <c r="F5" s="1446" t="s">
        <v>123</v>
      </c>
      <c r="G5" s="1445">
        <v>42275</v>
      </c>
      <c r="H5" s="1445">
        <v>42353</v>
      </c>
      <c r="I5" s="1445" t="s">
        <v>135</v>
      </c>
      <c r="J5" s="1448" t="s">
        <v>712</v>
      </c>
      <c r="K5" s="1449">
        <v>42271</v>
      </c>
      <c r="L5" s="1450" t="s">
        <v>713</v>
      </c>
      <c r="M5" s="1448" t="s">
        <v>86</v>
      </c>
      <c r="N5" s="1443"/>
      <c r="O5" s="1443"/>
      <c r="P5" s="1443"/>
      <c r="Q5" s="1443"/>
      <c r="R5" s="1443"/>
      <c r="S5" s="1443"/>
      <c r="T5" s="1443"/>
      <c r="U5" s="1443"/>
      <c r="V5" s="1442"/>
      <c r="W5" s="250"/>
      <c r="X5" s="1442"/>
      <c r="Y5" s="250"/>
      <c r="Z5" s="250"/>
      <c r="AA5" s="250"/>
      <c r="AB5" s="1442"/>
      <c r="AC5" s="1442"/>
      <c r="AD5" s="1442"/>
      <c r="AE5" s="1442"/>
      <c r="AF5" s="1442"/>
      <c r="AG5" s="1442"/>
      <c r="AH5" s="1442"/>
      <c r="AI5" s="1443"/>
      <c r="AJ5" s="1443"/>
    </row>
    <row r="6" spans="1:36" s="1444" customFormat="1" ht="18" customHeight="1" x14ac:dyDescent="0.25">
      <c r="A6" s="1445">
        <v>42331</v>
      </c>
      <c r="B6" s="763" t="s">
        <v>720</v>
      </c>
      <c r="C6" s="763" t="s">
        <v>1205</v>
      </c>
      <c r="D6" s="1446">
        <v>10335</v>
      </c>
      <c r="E6" s="1447" t="s">
        <v>134</v>
      </c>
      <c r="F6" s="1446" t="s">
        <v>123</v>
      </c>
      <c r="G6" s="1445">
        <v>42382</v>
      </c>
      <c r="H6" s="1445">
        <v>42475</v>
      </c>
      <c r="I6" s="1445" t="s">
        <v>152</v>
      </c>
      <c r="J6" s="1448" t="s">
        <v>721</v>
      </c>
      <c r="K6" s="1449">
        <v>42346</v>
      </c>
      <c r="L6" s="1450" t="s">
        <v>722</v>
      </c>
      <c r="M6" s="1448" t="s">
        <v>87</v>
      </c>
      <c r="N6" s="1443"/>
      <c r="O6" s="1443"/>
      <c r="P6" s="1443"/>
      <c r="Q6" s="1443"/>
      <c r="R6" s="1443"/>
      <c r="S6" s="1443"/>
      <c r="T6" s="1443"/>
      <c r="U6" s="1443"/>
      <c r="V6" s="1442"/>
      <c r="W6" s="250"/>
      <c r="X6" s="1442"/>
      <c r="Y6" s="250"/>
      <c r="Z6" s="250"/>
      <c r="AA6" s="250"/>
      <c r="AB6" s="1442"/>
      <c r="AC6" s="1442"/>
      <c r="AD6" s="1442"/>
      <c r="AE6" s="1442"/>
      <c r="AF6" s="1442"/>
      <c r="AG6" s="1442"/>
      <c r="AH6" s="1442"/>
      <c r="AI6" s="1443"/>
      <c r="AJ6" s="1443"/>
    </row>
    <row r="7" spans="1:36" s="1444" customFormat="1" ht="18" customHeight="1" x14ac:dyDescent="0.25">
      <c r="A7" s="1445">
        <v>42513</v>
      </c>
      <c r="B7" s="763" t="s">
        <v>739</v>
      </c>
      <c r="C7" s="763" t="s">
        <v>1205</v>
      </c>
      <c r="D7" s="1446">
        <v>11289</v>
      </c>
      <c r="E7" s="1447" t="s">
        <v>149</v>
      </c>
      <c r="F7" s="1446" t="s">
        <v>123</v>
      </c>
      <c r="G7" s="764">
        <v>42513</v>
      </c>
      <c r="H7" s="764">
        <v>42580</v>
      </c>
      <c r="I7" s="1445" t="s">
        <v>135</v>
      </c>
      <c r="J7" s="1448" t="s">
        <v>740</v>
      </c>
      <c r="K7" s="1449">
        <v>42521</v>
      </c>
      <c r="L7" s="1450" t="s">
        <v>741</v>
      </c>
      <c r="M7" s="1448" t="s">
        <v>87</v>
      </c>
      <c r="N7" s="1443"/>
      <c r="O7" s="1443"/>
      <c r="P7" s="1443"/>
      <c r="Q7" s="1443"/>
      <c r="R7" s="1443"/>
      <c r="S7" s="1443"/>
      <c r="T7" s="1443"/>
      <c r="U7" s="1443"/>
      <c r="V7" s="1442"/>
      <c r="W7" s="250"/>
      <c r="X7" s="1442"/>
      <c r="Y7" s="250"/>
      <c r="Z7" s="250"/>
      <c r="AA7" s="250"/>
      <c r="AB7" s="1442"/>
      <c r="AC7" s="1442"/>
      <c r="AD7" s="1442"/>
      <c r="AE7" s="1442"/>
      <c r="AF7" s="1442"/>
      <c r="AG7" s="1442"/>
      <c r="AH7" s="1442"/>
      <c r="AI7" s="1443"/>
      <c r="AJ7" s="1443"/>
    </row>
    <row r="8" spans="1:36" s="1444" customFormat="1" ht="18" customHeight="1" x14ac:dyDescent="0.25">
      <c r="A8" s="1445">
        <v>42527</v>
      </c>
      <c r="B8" s="763" t="s">
        <v>742</v>
      </c>
      <c r="C8" s="763" t="s">
        <v>1205</v>
      </c>
      <c r="D8" s="1446">
        <v>9898</v>
      </c>
      <c r="E8" s="1447" t="s">
        <v>134</v>
      </c>
      <c r="F8" s="1446" t="s">
        <v>139</v>
      </c>
      <c r="G8" s="764">
        <v>42527</v>
      </c>
      <c r="H8" s="764">
        <v>42571</v>
      </c>
      <c r="I8" s="1445" t="s">
        <v>135</v>
      </c>
      <c r="J8" s="1448" t="s">
        <v>743</v>
      </c>
      <c r="K8" s="1449">
        <v>42534</v>
      </c>
      <c r="L8" s="1450" t="s">
        <v>744</v>
      </c>
      <c r="M8" s="1448" t="s">
        <v>86</v>
      </c>
      <c r="N8" s="1443"/>
      <c r="O8" s="1443"/>
      <c r="P8" s="1443"/>
      <c r="Q8" s="1443"/>
      <c r="R8" s="1443"/>
      <c r="S8" s="1443"/>
      <c r="T8" s="1443"/>
      <c r="U8" s="1443"/>
      <c r="V8" s="1442"/>
      <c r="W8" s="250"/>
      <c r="X8" s="1442"/>
      <c r="Y8" s="250"/>
      <c r="Z8" s="250"/>
      <c r="AA8" s="250"/>
      <c r="AB8" s="1442"/>
      <c r="AC8" s="1442"/>
      <c r="AD8" s="1442"/>
      <c r="AE8" s="1442"/>
      <c r="AF8" s="1442"/>
      <c r="AG8" s="1442"/>
      <c r="AH8" s="1442"/>
      <c r="AI8" s="1443"/>
      <c r="AJ8" s="1443"/>
    </row>
    <row r="9" spans="1:36" s="1444" customFormat="1" ht="18" customHeight="1" x14ac:dyDescent="0.25">
      <c r="A9" s="1445">
        <v>42569</v>
      </c>
      <c r="B9" s="763" t="s">
        <v>748</v>
      </c>
      <c r="C9" s="763" t="s">
        <v>1205</v>
      </c>
      <c r="D9" s="1446">
        <v>3154</v>
      </c>
      <c r="E9" s="1447" t="s">
        <v>149</v>
      </c>
      <c r="F9" s="1446" t="s">
        <v>139</v>
      </c>
      <c r="G9" s="764">
        <v>42618</v>
      </c>
      <c r="H9" s="764">
        <v>42717</v>
      </c>
      <c r="I9" s="1445" t="s">
        <v>749</v>
      </c>
      <c r="J9" s="1448" t="s">
        <v>750</v>
      </c>
      <c r="K9" s="1449">
        <v>42578</v>
      </c>
      <c r="L9" s="1450" t="s">
        <v>751</v>
      </c>
      <c r="M9" s="1448" t="s">
        <v>88</v>
      </c>
      <c r="N9" s="1443"/>
      <c r="O9" s="1443"/>
      <c r="P9" s="1443"/>
      <c r="Q9" s="1443"/>
      <c r="R9" s="1443"/>
      <c r="S9" s="1443"/>
      <c r="T9" s="1443"/>
      <c r="U9" s="1443"/>
      <c r="V9" s="1442"/>
      <c r="W9" s="250"/>
      <c r="X9" s="1442"/>
      <c r="Y9" s="250"/>
      <c r="Z9" s="250"/>
      <c r="AA9" s="250"/>
      <c r="AB9" s="1442"/>
      <c r="AC9" s="1442"/>
      <c r="AD9" s="1442"/>
      <c r="AE9" s="1442"/>
      <c r="AF9" s="1442"/>
      <c r="AG9" s="1442"/>
      <c r="AH9" s="1442"/>
      <c r="AI9" s="1443"/>
      <c r="AJ9" s="1443"/>
    </row>
    <row r="10" spans="1:36" s="1444" customFormat="1" ht="18" customHeight="1" x14ac:dyDescent="0.25">
      <c r="A10" s="1445">
        <v>42569</v>
      </c>
      <c r="B10" s="763" t="s">
        <v>752</v>
      </c>
      <c r="C10" s="763" t="s">
        <v>1205</v>
      </c>
      <c r="D10" s="1446">
        <v>11752</v>
      </c>
      <c r="E10" s="1447" t="s">
        <v>149</v>
      </c>
      <c r="F10" s="1446" t="s">
        <v>123</v>
      </c>
      <c r="G10" s="764">
        <v>42618</v>
      </c>
      <c r="H10" s="764">
        <v>42717</v>
      </c>
      <c r="I10" s="1445" t="s">
        <v>749</v>
      </c>
      <c r="J10" s="1448" t="s">
        <v>753</v>
      </c>
      <c r="K10" s="1449">
        <v>42578</v>
      </c>
      <c r="L10" s="1450" t="s">
        <v>754</v>
      </c>
      <c r="M10" s="1448" t="s">
        <v>88</v>
      </c>
      <c r="N10" s="1443"/>
      <c r="O10" s="1443"/>
      <c r="P10" s="1443"/>
      <c r="Q10" s="1443"/>
      <c r="R10" s="1443"/>
      <c r="S10" s="1443"/>
      <c r="T10" s="1443"/>
      <c r="U10" s="1443"/>
      <c r="V10" s="1442"/>
      <c r="W10" s="250"/>
      <c r="X10" s="1442"/>
      <c r="Y10" s="250"/>
      <c r="Z10" s="250"/>
      <c r="AA10" s="250"/>
      <c r="AB10" s="1442"/>
      <c r="AC10" s="1442"/>
      <c r="AD10" s="1442"/>
      <c r="AE10" s="1442"/>
      <c r="AF10" s="1442"/>
      <c r="AG10" s="1442"/>
      <c r="AH10" s="1442"/>
      <c r="AI10" s="1443"/>
      <c r="AJ10" s="1443"/>
    </row>
    <row r="11" spans="1:36" s="1444" customFormat="1" ht="18" customHeight="1" x14ac:dyDescent="0.25">
      <c r="A11" s="1445">
        <v>42569</v>
      </c>
      <c r="B11" s="763" t="s">
        <v>755</v>
      </c>
      <c r="C11" s="763" t="s">
        <v>1205</v>
      </c>
      <c r="D11" s="1446">
        <v>2822</v>
      </c>
      <c r="E11" s="1447" t="s">
        <v>134</v>
      </c>
      <c r="F11" s="1446" t="s">
        <v>139</v>
      </c>
      <c r="G11" s="764">
        <v>42618</v>
      </c>
      <c r="H11" s="764">
        <v>42717</v>
      </c>
      <c r="I11" s="1445" t="s">
        <v>749</v>
      </c>
      <c r="J11" s="1448" t="s">
        <v>756</v>
      </c>
      <c r="K11" s="1449">
        <v>42578</v>
      </c>
      <c r="L11" s="1450" t="s">
        <v>2569</v>
      </c>
      <c r="M11" s="1448" t="s">
        <v>89</v>
      </c>
      <c r="N11" s="1443"/>
      <c r="O11" s="1443"/>
      <c r="P11" s="1443"/>
      <c r="Q11" s="1443"/>
      <c r="R11" s="1443"/>
      <c r="S11" s="1443"/>
      <c r="T11" s="1443"/>
      <c r="U11" s="1443"/>
      <c r="V11" s="1442"/>
      <c r="W11" s="250"/>
      <c r="X11" s="1442"/>
      <c r="Y11" s="250"/>
      <c r="Z11" s="250"/>
      <c r="AA11" s="250"/>
      <c r="AB11" s="1442"/>
      <c r="AC11" s="1442"/>
      <c r="AD11" s="1442"/>
      <c r="AE11" s="1442"/>
      <c r="AF11" s="1442"/>
      <c r="AG11" s="1442"/>
      <c r="AH11" s="1442"/>
      <c r="AI11" s="1443"/>
      <c r="AJ11" s="1443"/>
    </row>
    <row r="12" spans="1:36" s="1444" customFormat="1" ht="18" customHeight="1" x14ac:dyDescent="0.25">
      <c r="A12" s="1445">
        <v>42569</v>
      </c>
      <c r="B12" s="763" t="s">
        <v>757</v>
      </c>
      <c r="C12" s="763" t="s">
        <v>1205</v>
      </c>
      <c r="D12" s="1446">
        <v>11753</v>
      </c>
      <c r="E12" s="1447" t="s">
        <v>711</v>
      </c>
      <c r="F12" s="1446" t="s">
        <v>123</v>
      </c>
      <c r="G12" s="1445">
        <v>42618</v>
      </c>
      <c r="H12" s="1445">
        <v>42717</v>
      </c>
      <c r="I12" s="1445" t="s">
        <v>749</v>
      </c>
      <c r="J12" s="1448" t="s">
        <v>758</v>
      </c>
      <c r="K12" s="1449">
        <v>42578</v>
      </c>
      <c r="L12" s="1450" t="s">
        <v>759</v>
      </c>
      <c r="M12" s="1448" t="s">
        <v>87</v>
      </c>
      <c r="N12" s="1443"/>
      <c r="O12" s="1443"/>
      <c r="P12" s="1443"/>
      <c r="Q12" s="1443"/>
      <c r="R12" s="1443"/>
      <c r="S12" s="1443"/>
      <c r="T12" s="1443"/>
      <c r="U12" s="1443"/>
      <c r="V12" s="1442"/>
      <c r="W12" s="250"/>
      <c r="X12" s="1442"/>
      <c r="Y12" s="250"/>
      <c r="Z12" s="250"/>
      <c r="AA12" s="250"/>
      <c r="AB12" s="1442"/>
      <c r="AC12" s="1442"/>
      <c r="AD12" s="1442"/>
      <c r="AE12" s="1442"/>
      <c r="AF12" s="1442"/>
      <c r="AG12" s="1442"/>
      <c r="AH12" s="1442"/>
      <c r="AI12" s="1443"/>
      <c r="AJ12" s="1443"/>
    </row>
    <row r="13" spans="1:36" s="1444" customFormat="1" ht="18" customHeight="1" x14ac:dyDescent="0.25">
      <c r="A13" s="1445">
        <v>42569</v>
      </c>
      <c r="B13" s="763" t="s">
        <v>760</v>
      </c>
      <c r="C13" s="763" t="s">
        <v>1205</v>
      </c>
      <c r="D13" s="1446">
        <v>11754</v>
      </c>
      <c r="E13" s="1447" t="s">
        <v>711</v>
      </c>
      <c r="F13" s="1446" t="s">
        <v>123</v>
      </c>
      <c r="G13" s="1445">
        <v>42618</v>
      </c>
      <c r="H13" s="1445">
        <v>42717</v>
      </c>
      <c r="I13" s="1445" t="s">
        <v>749</v>
      </c>
      <c r="J13" s="1448" t="s">
        <v>761</v>
      </c>
      <c r="K13" s="1449">
        <v>42578</v>
      </c>
      <c r="L13" s="1450" t="s">
        <v>762</v>
      </c>
      <c r="M13" s="1448" t="s">
        <v>87</v>
      </c>
      <c r="N13" s="1443"/>
      <c r="O13" s="1443"/>
      <c r="P13" s="1443"/>
      <c r="Q13" s="1443"/>
      <c r="R13" s="1443"/>
      <c r="S13" s="1443"/>
      <c r="T13" s="1443"/>
      <c r="U13" s="1443"/>
      <c r="V13" s="1442"/>
      <c r="W13" s="250"/>
      <c r="X13" s="1442"/>
      <c r="Y13" s="250"/>
      <c r="Z13" s="250"/>
      <c r="AA13" s="250"/>
      <c r="AB13" s="1442"/>
      <c r="AC13" s="1442"/>
      <c r="AD13" s="1442"/>
      <c r="AE13" s="1442"/>
      <c r="AF13" s="1442"/>
      <c r="AG13" s="1442"/>
      <c r="AH13" s="1442"/>
      <c r="AI13" s="1443"/>
      <c r="AJ13" s="1443"/>
    </row>
    <row r="14" spans="1:36" s="1444" customFormat="1" ht="18" customHeight="1" x14ac:dyDescent="0.25">
      <c r="A14" s="1445">
        <v>42576</v>
      </c>
      <c r="B14" s="763" t="s">
        <v>763</v>
      </c>
      <c r="C14" s="763" t="s">
        <v>1205</v>
      </c>
      <c r="D14" s="1446">
        <v>11289</v>
      </c>
      <c r="E14" s="1447" t="s">
        <v>149</v>
      </c>
      <c r="F14" s="1446" t="s">
        <v>123</v>
      </c>
      <c r="G14" s="1445">
        <v>42618</v>
      </c>
      <c r="H14" s="1445">
        <v>42717</v>
      </c>
      <c r="I14" s="1445" t="s">
        <v>135</v>
      </c>
      <c r="J14" s="1448" t="s">
        <v>764</v>
      </c>
      <c r="K14" s="1449">
        <v>42613</v>
      </c>
      <c r="L14" s="1450" t="s">
        <v>765</v>
      </c>
      <c r="M14" s="1448" t="s">
        <v>87</v>
      </c>
      <c r="N14" s="1443"/>
      <c r="O14" s="1443"/>
      <c r="P14" s="1443"/>
      <c r="Q14" s="1443"/>
      <c r="R14" s="1443"/>
      <c r="S14" s="1443"/>
      <c r="T14" s="1443"/>
      <c r="U14" s="1443"/>
      <c r="V14" s="1442"/>
      <c r="W14" s="250"/>
      <c r="X14" s="1442"/>
      <c r="Y14" s="250"/>
      <c r="Z14" s="250"/>
      <c r="AA14" s="250"/>
      <c r="AB14" s="1442"/>
      <c r="AC14" s="1442"/>
      <c r="AD14" s="1442"/>
      <c r="AE14" s="1442"/>
      <c r="AF14" s="1442"/>
      <c r="AG14" s="1442"/>
      <c r="AH14" s="1442"/>
      <c r="AI14" s="1443"/>
      <c r="AJ14" s="1443"/>
    </row>
    <row r="15" spans="1:36" s="1444" customFormat="1" ht="18" customHeight="1" x14ac:dyDescent="0.25">
      <c r="A15" s="1445">
        <v>42576</v>
      </c>
      <c r="B15" s="763" t="s">
        <v>766</v>
      </c>
      <c r="C15" s="763" t="s">
        <v>1205</v>
      </c>
      <c r="D15" s="1446">
        <v>9898</v>
      </c>
      <c r="E15" s="1447" t="s">
        <v>134</v>
      </c>
      <c r="F15" s="1446" t="s">
        <v>139</v>
      </c>
      <c r="G15" s="1445">
        <v>42618</v>
      </c>
      <c r="H15" s="1445">
        <v>42717</v>
      </c>
      <c r="I15" s="1445" t="s">
        <v>135</v>
      </c>
      <c r="J15" s="1448" t="s">
        <v>767</v>
      </c>
      <c r="K15" s="1449">
        <v>42613</v>
      </c>
      <c r="L15" s="1450" t="s">
        <v>744</v>
      </c>
      <c r="M15" s="1448" t="s">
        <v>86</v>
      </c>
      <c r="N15" s="1443"/>
      <c r="O15" s="1443"/>
      <c r="P15" s="1443"/>
      <c r="Q15" s="1443"/>
      <c r="R15" s="1443"/>
      <c r="S15" s="1443"/>
      <c r="T15" s="1443"/>
      <c r="U15" s="1443"/>
      <c r="V15" s="1442"/>
      <c r="W15" s="250"/>
      <c r="X15" s="1442"/>
      <c r="Y15" s="250"/>
      <c r="Z15" s="250"/>
      <c r="AA15" s="250"/>
      <c r="AB15" s="1442"/>
      <c r="AC15" s="1442"/>
      <c r="AD15" s="1442"/>
      <c r="AE15" s="1442"/>
      <c r="AF15" s="1442"/>
      <c r="AG15" s="1442"/>
      <c r="AH15" s="1442"/>
      <c r="AI15" s="1443"/>
      <c r="AJ15" s="1443"/>
    </row>
    <row r="16" spans="1:36" s="1444" customFormat="1" ht="18" customHeight="1" x14ac:dyDescent="0.25">
      <c r="A16" s="1445">
        <v>42625</v>
      </c>
      <c r="B16" s="763" t="s">
        <v>770</v>
      </c>
      <c r="C16" s="763" t="s">
        <v>1205</v>
      </c>
      <c r="D16" s="1446">
        <v>11415</v>
      </c>
      <c r="E16" s="1447" t="s">
        <v>149</v>
      </c>
      <c r="F16" s="1446" t="s">
        <v>771</v>
      </c>
      <c r="G16" s="1445">
        <v>42639</v>
      </c>
      <c r="H16" s="1445">
        <v>42719</v>
      </c>
      <c r="I16" s="1445" t="s">
        <v>772</v>
      </c>
      <c r="J16" s="1448" t="s">
        <v>773</v>
      </c>
      <c r="K16" s="1449">
        <v>42640</v>
      </c>
      <c r="L16" s="1450" t="s">
        <v>774</v>
      </c>
      <c r="M16" s="1448" t="s">
        <v>88</v>
      </c>
      <c r="N16" s="1443"/>
      <c r="O16" s="1443"/>
      <c r="P16" s="1443"/>
      <c r="Q16" s="1443"/>
      <c r="R16" s="1443"/>
      <c r="S16" s="1443"/>
      <c r="T16" s="1443"/>
      <c r="U16" s="1443"/>
      <c r="V16" s="1442"/>
      <c r="W16" s="250"/>
      <c r="X16" s="1442"/>
      <c r="Y16" s="250"/>
      <c r="Z16" s="250"/>
      <c r="AA16" s="250"/>
      <c r="AB16" s="1442"/>
      <c r="AC16" s="1442"/>
      <c r="AD16" s="1442"/>
      <c r="AE16" s="1442"/>
      <c r="AF16" s="1442"/>
      <c r="AG16" s="1442"/>
      <c r="AH16" s="1442"/>
      <c r="AI16" s="1443"/>
      <c r="AJ16" s="1443"/>
    </row>
    <row r="17" spans="1:36" s="1444" customFormat="1" ht="18" customHeight="1" x14ac:dyDescent="0.25">
      <c r="A17" s="1445">
        <v>42639</v>
      </c>
      <c r="B17" s="763" t="s">
        <v>778</v>
      </c>
      <c r="C17" s="763" t="s">
        <v>1205</v>
      </c>
      <c r="D17" s="1446">
        <v>2822</v>
      </c>
      <c r="E17" s="1447" t="s">
        <v>134</v>
      </c>
      <c r="F17" s="1446" t="s">
        <v>139</v>
      </c>
      <c r="G17" s="1445">
        <v>42653</v>
      </c>
      <c r="H17" s="1445">
        <v>42719</v>
      </c>
      <c r="I17" s="1446" t="s">
        <v>779</v>
      </c>
      <c r="J17" s="1448" t="s">
        <v>780</v>
      </c>
      <c r="K17" s="1449">
        <v>42654</v>
      </c>
      <c r="L17" s="1450" t="s">
        <v>777</v>
      </c>
      <c r="M17" s="1448"/>
      <c r="N17" s="1443"/>
      <c r="O17" s="1443"/>
      <c r="P17" s="1443"/>
      <c r="Q17" s="1443"/>
      <c r="R17" s="1443"/>
      <c r="S17" s="1443"/>
      <c r="T17" s="1443"/>
      <c r="U17" s="1443"/>
      <c r="V17" s="1442"/>
      <c r="W17" s="250"/>
      <c r="X17" s="1442"/>
      <c r="Y17" s="250"/>
      <c r="Z17" s="250"/>
      <c r="AA17" s="250"/>
      <c r="AB17" s="1442"/>
      <c r="AC17" s="1442"/>
      <c r="AD17" s="1442"/>
      <c r="AE17" s="1442"/>
      <c r="AF17" s="1442"/>
      <c r="AG17" s="1442"/>
      <c r="AH17" s="1442"/>
      <c r="AI17" s="1443"/>
      <c r="AJ17" s="1443"/>
    </row>
    <row r="18" spans="1:36" s="1444" customFormat="1" ht="18" customHeight="1" x14ac:dyDescent="0.25">
      <c r="A18" s="1451">
        <v>42737</v>
      </c>
      <c r="B18" s="765" t="s">
        <v>838</v>
      </c>
      <c r="C18" s="763" t="s">
        <v>1205</v>
      </c>
      <c r="D18" s="1446">
        <v>11286</v>
      </c>
      <c r="E18" s="1452" t="s">
        <v>711</v>
      </c>
      <c r="F18" s="1453" t="s">
        <v>839</v>
      </c>
      <c r="G18" s="1451">
        <v>42751</v>
      </c>
      <c r="H18" s="1451">
        <v>42836</v>
      </c>
      <c r="I18" s="1453" t="s">
        <v>772</v>
      </c>
      <c r="J18" s="1448" t="s">
        <v>840</v>
      </c>
      <c r="K18" s="1449">
        <v>42752</v>
      </c>
      <c r="L18" s="1450" t="s">
        <v>754</v>
      </c>
      <c r="M18" s="1448" t="s">
        <v>88</v>
      </c>
      <c r="N18" s="1443"/>
      <c r="O18" s="1443"/>
      <c r="P18" s="1443"/>
      <c r="Q18" s="1443"/>
      <c r="R18" s="1443"/>
      <c r="S18" s="1443"/>
      <c r="T18" s="1443"/>
      <c r="U18" s="1443"/>
      <c r="V18" s="1442"/>
      <c r="W18" s="250"/>
      <c r="X18" s="1442"/>
      <c r="Y18" s="250"/>
      <c r="Z18" s="250"/>
      <c r="AA18" s="250"/>
      <c r="AB18" s="1442"/>
      <c r="AC18" s="1442"/>
      <c r="AD18" s="1442"/>
      <c r="AE18" s="1442"/>
      <c r="AF18" s="1442"/>
      <c r="AG18" s="1442"/>
      <c r="AH18" s="1442"/>
      <c r="AI18" s="1443"/>
      <c r="AJ18" s="1443"/>
    </row>
    <row r="19" spans="1:36" s="1444" customFormat="1" ht="18" customHeight="1" x14ac:dyDescent="0.25">
      <c r="A19" s="766">
        <v>42744</v>
      </c>
      <c r="B19" s="765" t="s">
        <v>849</v>
      </c>
      <c r="C19" s="763" t="s">
        <v>1205</v>
      </c>
      <c r="D19" s="1446">
        <v>10335</v>
      </c>
      <c r="E19" s="767" t="s">
        <v>134</v>
      </c>
      <c r="F19" s="765" t="s">
        <v>123</v>
      </c>
      <c r="G19" s="766">
        <v>42758</v>
      </c>
      <c r="H19" s="766">
        <v>42836</v>
      </c>
      <c r="I19" s="765" t="s">
        <v>779</v>
      </c>
      <c r="J19" s="3051" t="s">
        <v>829</v>
      </c>
      <c r="K19" s="3051"/>
      <c r="L19" s="3051"/>
      <c r="M19" s="3051"/>
      <c r="N19" s="1443"/>
      <c r="O19" s="1443"/>
      <c r="P19" s="1443"/>
      <c r="Q19" s="1443"/>
      <c r="R19" s="1443"/>
      <c r="S19" s="1443"/>
      <c r="T19" s="1443"/>
      <c r="U19" s="1443"/>
      <c r="V19" s="1442"/>
      <c r="W19" s="250"/>
      <c r="X19" s="1442"/>
      <c r="Y19" s="250"/>
      <c r="Z19" s="250"/>
      <c r="AA19" s="250"/>
      <c r="AB19" s="1442"/>
      <c r="AC19" s="1442"/>
      <c r="AD19" s="1442"/>
      <c r="AE19" s="1442"/>
      <c r="AF19" s="1442"/>
      <c r="AG19" s="1442"/>
      <c r="AH19" s="1442"/>
      <c r="AI19" s="1443"/>
      <c r="AJ19" s="1443"/>
    </row>
    <row r="20" spans="1:36" s="1444" customFormat="1" ht="18" customHeight="1" x14ac:dyDescent="0.25">
      <c r="A20" s="766">
        <v>42779</v>
      </c>
      <c r="B20" s="765" t="s">
        <v>1194</v>
      </c>
      <c r="C20" s="763" t="s">
        <v>1205</v>
      </c>
      <c r="D20" s="1446">
        <v>10335</v>
      </c>
      <c r="E20" s="767" t="s">
        <v>134</v>
      </c>
      <c r="F20" s="765" t="s">
        <v>839</v>
      </c>
      <c r="G20" s="766">
        <v>42793</v>
      </c>
      <c r="H20" s="766">
        <v>42836</v>
      </c>
      <c r="I20" s="765" t="s">
        <v>772</v>
      </c>
      <c r="J20" s="1448" t="s">
        <v>1449</v>
      </c>
      <c r="K20" s="1449">
        <v>42787</v>
      </c>
      <c r="L20" s="1450" t="s">
        <v>1450</v>
      </c>
      <c r="M20" s="1448" t="s">
        <v>88</v>
      </c>
      <c r="N20" s="1443"/>
      <c r="O20" s="1443"/>
      <c r="P20" s="1443"/>
      <c r="Q20" s="1443"/>
      <c r="R20" s="1443"/>
      <c r="S20" s="1443"/>
      <c r="T20" s="1443"/>
      <c r="U20" s="1443"/>
      <c r="V20" s="1442"/>
      <c r="W20" s="250"/>
      <c r="X20" s="1442"/>
      <c r="Y20" s="250"/>
      <c r="Z20" s="250"/>
      <c r="AA20" s="250"/>
      <c r="AB20" s="1442"/>
      <c r="AC20" s="1442"/>
      <c r="AD20" s="1442"/>
      <c r="AE20" s="1442"/>
      <c r="AF20" s="1442"/>
      <c r="AG20" s="1442"/>
      <c r="AH20" s="1442"/>
      <c r="AI20" s="1443"/>
      <c r="AJ20" s="1443"/>
    </row>
    <row r="21" spans="1:36" s="1444" customFormat="1" ht="18" customHeight="1" x14ac:dyDescent="0.25">
      <c r="A21" s="766">
        <v>42793</v>
      </c>
      <c r="B21" s="765" t="s">
        <v>1198</v>
      </c>
      <c r="C21" s="763" t="s">
        <v>1205</v>
      </c>
      <c r="D21" s="1446">
        <v>11415</v>
      </c>
      <c r="E21" s="767" t="s">
        <v>149</v>
      </c>
      <c r="F21" s="765" t="s">
        <v>139</v>
      </c>
      <c r="G21" s="766">
        <v>42857</v>
      </c>
      <c r="H21" s="766">
        <v>42943</v>
      </c>
      <c r="I21" s="765" t="s">
        <v>135</v>
      </c>
      <c r="J21" s="1448" t="s">
        <v>1754</v>
      </c>
      <c r="K21" s="1449">
        <v>42801</v>
      </c>
      <c r="L21" s="1450" t="s">
        <v>774</v>
      </c>
      <c r="M21" s="1448" t="s">
        <v>88</v>
      </c>
      <c r="N21" s="1443"/>
      <c r="O21" s="1443"/>
      <c r="P21" s="1443"/>
      <c r="Q21" s="1443"/>
      <c r="R21" s="1443"/>
      <c r="S21" s="1443"/>
      <c r="T21" s="1443"/>
      <c r="U21" s="1443"/>
      <c r="V21" s="1442"/>
      <c r="W21" s="250"/>
      <c r="X21" s="1442"/>
      <c r="Y21" s="250"/>
      <c r="Z21" s="250"/>
      <c r="AA21" s="250"/>
      <c r="AB21" s="1442"/>
      <c r="AC21" s="1442"/>
      <c r="AD21" s="1442"/>
      <c r="AE21" s="1442"/>
      <c r="AF21" s="1442"/>
      <c r="AG21" s="1442"/>
      <c r="AH21" s="1442"/>
      <c r="AI21" s="1443"/>
      <c r="AJ21" s="1443"/>
    </row>
    <row r="22" spans="1:36" s="1444" customFormat="1" ht="18" customHeight="1" x14ac:dyDescent="0.25">
      <c r="A22" s="766">
        <v>42793</v>
      </c>
      <c r="B22" s="765" t="s">
        <v>1199</v>
      </c>
      <c r="C22" s="763" t="s">
        <v>1205</v>
      </c>
      <c r="D22" s="1446">
        <v>11286</v>
      </c>
      <c r="E22" s="767" t="s">
        <v>711</v>
      </c>
      <c r="F22" s="765" t="s">
        <v>123</v>
      </c>
      <c r="G22" s="766">
        <v>42857</v>
      </c>
      <c r="H22" s="766">
        <v>42943</v>
      </c>
      <c r="I22" s="765" t="s">
        <v>135</v>
      </c>
      <c r="J22" s="1448" t="s">
        <v>1756</v>
      </c>
      <c r="K22" s="1449">
        <v>42801</v>
      </c>
      <c r="L22" s="1450" t="s">
        <v>754</v>
      </c>
      <c r="M22" s="1448" t="s">
        <v>88</v>
      </c>
      <c r="N22" s="1443"/>
      <c r="O22" s="1443"/>
      <c r="P22" s="1443"/>
      <c r="Q22" s="1443"/>
      <c r="R22" s="1443"/>
      <c r="S22" s="1443"/>
      <c r="T22" s="1443"/>
      <c r="U22" s="1443"/>
      <c r="V22" s="1442"/>
      <c r="W22" s="250"/>
      <c r="X22" s="1442"/>
      <c r="Y22" s="250"/>
      <c r="Z22" s="250"/>
      <c r="AA22" s="250"/>
      <c r="AB22" s="1442"/>
      <c r="AC22" s="1442"/>
      <c r="AD22" s="1442"/>
      <c r="AE22" s="1442"/>
      <c r="AF22" s="1442"/>
      <c r="AG22" s="1442"/>
      <c r="AH22" s="1442"/>
      <c r="AI22" s="1443"/>
      <c r="AJ22" s="1443"/>
    </row>
    <row r="23" spans="1:36" s="1444" customFormat="1" ht="18" customHeight="1" x14ac:dyDescent="0.25">
      <c r="A23" s="766">
        <v>42835</v>
      </c>
      <c r="B23" s="765" t="s">
        <v>1496</v>
      </c>
      <c r="C23" s="763" t="s">
        <v>1205</v>
      </c>
      <c r="D23" s="1446">
        <v>2822</v>
      </c>
      <c r="E23" s="767" t="s">
        <v>134</v>
      </c>
      <c r="F23" s="765" t="s">
        <v>139</v>
      </c>
      <c r="G23" s="766">
        <v>42863</v>
      </c>
      <c r="H23" s="766">
        <v>42943</v>
      </c>
      <c r="I23" s="765" t="s">
        <v>135</v>
      </c>
      <c r="J23" s="1448" t="s">
        <v>1757</v>
      </c>
      <c r="K23" s="1449">
        <v>42851</v>
      </c>
      <c r="L23" s="1450" t="s">
        <v>1758</v>
      </c>
      <c r="M23" s="1448" t="s">
        <v>86</v>
      </c>
      <c r="N23" s="1443"/>
      <c r="O23" s="1443"/>
      <c r="P23" s="1443"/>
      <c r="Q23" s="1443"/>
      <c r="R23" s="1443"/>
      <c r="S23" s="1443"/>
      <c r="T23" s="1443"/>
      <c r="U23" s="1443"/>
      <c r="V23" s="1442"/>
      <c r="W23" s="250"/>
      <c r="X23" s="1442"/>
      <c r="Y23" s="250"/>
      <c r="Z23" s="250"/>
      <c r="AA23" s="250"/>
      <c r="AB23" s="1442"/>
      <c r="AC23" s="1442"/>
      <c r="AD23" s="1442"/>
      <c r="AE23" s="1442"/>
      <c r="AF23" s="1442"/>
      <c r="AG23" s="1442"/>
      <c r="AH23" s="1442"/>
      <c r="AI23" s="1443"/>
      <c r="AJ23" s="1443"/>
    </row>
    <row r="24" spans="1:36" s="1444" customFormat="1" ht="18" customHeight="1" x14ac:dyDescent="0.25">
      <c r="A24" s="1445">
        <v>42891</v>
      </c>
      <c r="B24" s="1446" t="s">
        <v>1723</v>
      </c>
      <c r="C24" s="763" t="s">
        <v>1205</v>
      </c>
      <c r="D24" s="1446">
        <v>3154</v>
      </c>
      <c r="E24" s="1447" t="s">
        <v>149</v>
      </c>
      <c r="F24" s="1446" t="s">
        <v>139</v>
      </c>
      <c r="G24" s="1445">
        <v>42982</v>
      </c>
      <c r="H24" s="1445">
        <v>43082</v>
      </c>
      <c r="I24" s="1446" t="s">
        <v>135</v>
      </c>
      <c r="J24" s="1448" t="s">
        <v>1759</v>
      </c>
      <c r="K24" s="1454">
        <v>42899</v>
      </c>
      <c r="L24" s="1450" t="s">
        <v>132</v>
      </c>
      <c r="M24" s="1448"/>
      <c r="N24" s="1443"/>
      <c r="O24" s="1443"/>
      <c r="P24" s="1443"/>
      <c r="Q24" s="1443"/>
      <c r="R24" s="1443"/>
      <c r="S24" s="1443"/>
      <c r="T24" s="1443"/>
      <c r="U24" s="1443"/>
      <c r="V24" s="1442"/>
      <c r="W24" s="250"/>
      <c r="X24" s="1442"/>
      <c r="Y24" s="250"/>
      <c r="Z24" s="250"/>
      <c r="AA24" s="250"/>
      <c r="AB24" s="1442"/>
      <c r="AC24" s="1442"/>
      <c r="AD24" s="1442"/>
      <c r="AE24" s="1442"/>
      <c r="AF24" s="1442"/>
      <c r="AG24" s="1442"/>
      <c r="AH24" s="1442"/>
      <c r="AI24" s="1443"/>
      <c r="AJ24" s="1443"/>
    </row>
    <row r="25" spans="1:36" s="1444" customFormat="1" ht="18" customHeight="1" x14ac:dyDescent="0.25">
      <c r="A25" s="1445">
        <v>42891</v>
      </c>
      <c r="B25" s="1446" t="s">
        <v>1724</v>
      </c>
      <c r="C25" s="763" t="s">
        <v>1205</v>
      </c>
      <c r="D25" s="1446">
        <v>11286</v>
      </c>
      <c r="E25" s="1447" t="s">
        <v>711</v>
      </c>
      <c r="F25" s="1446" t="s">
        <v>123</v>
      </c>
      <c r="G25" s="1445">
        <v>42982</v>
      </c>
      <c r="H25" s="1445">
        <v>43082</v>
      </c>
      <c r="I25" s="1446" t="s">
        <v>135</v>
      </c>
      <c r="J25" s="1448" t="s">
        <v>1760</v>
      </c>
      <c r="K25" s="1454">
        <v>42899</v>
      </c>
      <c r="L25" s="1450" t="s">
        <v>754</v>
      </c>
      <c r="M25" s="1448" t="s">
        <v>88</v>
      </c>
      <c r="N25" s="1443"/>
      <c r="O25" s="1443"/>
      <c r="P25" s="1443"/>
      <c r="Q25" s="1443"/>
      <c r="R25" s="1443"/>
      <c r="S25" s="1443"/>
      <c r="T25" s="1443"/>
      <c r="U25" s="1443"/>
      <c r="V25" s="1442"/>
      <c r="W25" s="250"/>
      <c r="X25" s="1442"/>
      <c r="Y25" s="250"/>
      <c r="Z25" s="250"/>
      <c r="AA25" s="250"/>
      <c r="AB25" s="1442"/>
      <c r="AC25" s="1442"/>
      <c r="AD25" s="1442"/>
      <c r="AE25" s="1442"/>
      <c r="AF25" s="1442"/>
      <c r="AG25" s="1442"/>
      <c r="AH25" s="1442"/>
      <c r="AI25" s="1443"/>
      <c r="AJ25" s="1443"/>
    </row>
    <row r="26" spans="1:36" s="1444" customFormat="1" ht="18" customHeight="1" x14ac:dyDescent="0.25">
      <c r="A26" s="1446" t="s">
        <v>1725</v>
      </c>
      <c r="B26" s="1446" t="s">
        <v>1726</v>
      </c>
      <c r="C26" s="763" t="s">
        <v>1205</v>
      </c>
      <c r="D26" s="1446">
        <v>10335</v>
      </c>
      <c r="E26" s="1447" t="s">
        <v>134</v>
      </c>
      <c r="F26" s="1446" t="s">
        <v>123</v>
      </c>
      <c r="G26" s="1445">
        <v>42982</v>
      </c>
      <c r="H26" s="1445">
        <v>43082</v>
      </c>
      <c r="I26" s="1446" t="s">
        <v>1182</v>
      </c>
      <c r="J26" s="1448" t="s">
        <v>1761</v>
      </c>
      <c r="K26" s="1454">
        <v>42922</v>
      </c>
      <c r="L26" s="1450" t="s">
        <v>1762</v>
      </c>
      <c r="M26" s="1448" t="s">
        <v>87</v>
      </c>
      <c r="N26" s="1443"/>
      <c r="O26" s="1443"/>
      <c r="P26" s="1443"/>
      <c r="Q26" s="1443"/>
      <c r="R26" s="1443"/>
      <c r="S26" s="1443"/>
      <c r="T26" s="1443"/>
      <c r="U26" s="1443"/>
      <c r="V26" s="1442"/>
      <c r="W26" s="250"/>
      <c r="X26" s="1442"/>
      <c r="Y26" s="250"/>
      <c r="Z26" s="250"/>
      <c r="AA26" s="250"/>
      <c r="AB26" s="1442"/>
      <c r="AC26" s="1442"/>
      <c r="AD26" s="1442"/>
      <c r="AE26" s="1442"/>
      <c r="AF26" s="1442"/>
      <c r="AG26" s="1442"/>
      <c r="AH26" s="1442"/>
      <c r="AI26" s="1443"/>
      <c r="AJ26" s="1443"/>
    </row>
    <row r="27" spans="1:36" s="1444" customFormat="1" ht="18" customHeight="1" x14ac:dyDescent="0.25">
      <c r="A27" s="1445">
        <v>42912</v>
      </c>
      <c r="B27" s="1446" t="s">
        <v>1723</v>
      </c>
      <c r="C27" s="763" t="s">
        <v>1205</v>
      </c>
      <c r="D27" s="1446">
        <v>3154</v>
      </c>
      <c r="E27" s="1447" t="s">
        <v>149</v>
      </c>
      <c r="F27" s="1446" t="s">
        <v>139</v>
      </c>
      <c r="G27" s="1445">
        <v>42982</v>
      </c>
      <c r="H27" s="1445">
        <v>43082</v>
      </c>
      <c r="I27" s="1446" t="s">
        <v>135</v>
      </c>
      <c r="J27" s="1448" t="s">
        <v>1755</v>
      </c>
      <c r="K27" s="1454">
        <v>42922</v>
      </c>
      <c r="L27" s="1450" t="s">
        <v>759</v>
      </c>
      <c r="M27" s="1448" t="s">
        <v>89</v>
      </c>
      <c r="N27" s="1443"/>
      <c r="O27" s="1443"/>
      <c r="P27" s="1443"/>
      <c r="Q27" s="1443"/>
      <c r="R27" s="1443"/>
      <c r="S27" s="1443"/>
      <c r="T27" s="1443"/>
      <c r="U27" s="1443"/>
      <c r="V27" s="1442"/>
      <c r="W27" s="250"/>
      <c r="X27" s="1442"/>
      <c r="Y27" s="250"/>
      <c r="Z27" s="250"/>
      <c r="AA27" s="250"/>
      <c r="AB27" s="1442"/>
      <c r="AC27" s="1442"/>
      <c r="AD27" s="1442"/>
      <c r="AE27" s="1442"/>
      <c r="AF27" s="1442"/>
      <c r="AG27" s="1442"/>
      <c r="AH27" s="1442"/>
      <c r="AI27" s="1443"/>
      <c r="AJ27" s="1443"/>
    </row>
    <row r="28" spans="1:36" s="1444" customFormat="1" ht="18" customHeight="1" x14ac:dyDescent="0.25">
      <c r="A28" s="1445">
        <v>42919</v>
      </c>
      <c r="B28" s="1446" t="s">
        <v>1727</v>
      </c>
      <c r="C28" s="763" t="s">
        <v>1205</v>
      </c>
      <c r="D28" s="1446">
        <v>11289</v>
      </c>
      <c r="E28" s="1447" t="s">
        <v>149</v>
      </c>
      <c r="F28" s="1446" t="s">
        <v>123</v>
      </c>
      <c r="G28" s="1445">
        <v>42982</v>
      </c>
      <c r="H28" s="1445">
        <v>43082</v>
      </c>
      <c r="I28" s="1446" t="s">
        <v>135</v>
      </c>
      <c r="J28" s="1448" t="s">
        <v>1763</v>
      </c>
      <c r="K28" s="1454">
        <v>42927</v>
      </c>
      <c r="L28" s="1450" t="s">
        <v>1764</v>
      </c>
      <c r="M28" s="1448" t="s">
        <v>87</v>
      </c>
      <c r="N28" s="1443"/>
      <c r="O28" s="1443"/>
      <c r="P28" s="1443"/>
      <c r="Q28" s="1443"/>
      <c r="R28" s="1443"/>
      <c r="S28" s="1443"/>
      <c r="T28" s="1443"/>
      <c r="U28" s="1443"/>
      <c r="V28" s="1442"/>
      <c r="W28" s="250"/>
      <c r="X28" s="1442"/>
      <c r="Y28" s="250"/>
      <c r="Z28" s="250"/>
      <c r="AA28" s="250"/>
      <c r="AB28" s="1442"/>
      <c r="AC28" s="1442"/>
      <c r="AD28" s="1442"/>
      <c r="AE28" s="1442"/>
      <c r="AF28" s="1442"/>
      <c r="AG28" s="1442"/>
      <c r="AH28" s="1442"/>
      <c r="AI28" s="1443"/>
      <c r="AJ28" s="1443"/>
    </row>
    <row r="29" spans="1:36" s="1444" customFormat="1" ht="18" customHeight="1" x14ac:dyDescent="0.25">
      <c r="A29" s="1445">
        <v>42933</v>
      </c>
      <c r="B29" s="1446" t="s">
        <v>1728</v>
      </c>
      <c r="C29" s="763" t="s">
        <v>1205</v>
      </c>
      <c r="D29" s="1446">
        <v>11108</v>
      </c>
      <c r="E29" s="1447" t="s">
        <v>134</v>
      </c>
      <c r="F29" s="1446" t="s">
        <v>123</v>
      </c>
      <c r="G29" s="1445">
        <v>42982</v>
      </c>
      <c r="H29" s="1445">
        <v>43082</v>
      </c>
      <c r="I29" s="1446" t="s">
        <v>779</v>
      </c>
      <c r="J29" s="1448" t="s">
        <v>1765</v>
      </c>
      <c r="K29" s="1454">
        <v>42941</v>
      </c>
      <c r="L29" s="1450" t="s">
        <v>1758</v>
      </c>
      <c r="M29" s="1448" t="s">
        <v>87</v>
      </c>
      <c r="N29" s="1443"/>
      <c r="O29" s="1443"/>
      <c r="P29" s="1443"/>
      <c r="Q29" s="1443"/>
      <c r="R29" s="1443"/>
      <c r="S29" s="1443"/>
      <c r="T29" s="1443"/>
      <c r="U29" s="1443"/>
      <c r="V29" s="1442"/>
      <c r="W29" s="250"/>
      <c r="X29" s="1442"/>
      <c r="Y29" s="250"/>
      <c r="Z29" s="250"/>
      <c r="AA29" s="250"/>
      <c r="AB29" s="1442"/>
      <c r="AC29" s="1442"/>
      <c r="AD29" s="1442"/>
      <c r="AE29" s="1442"/>
      <c r="AF29" s="1442"/>
      <c r="AG29" s="1442"/>
      <c r="AH29" s="1442"/>
      <c r="AI29" s="1443"/>
      <c r="AJ29" s="1443"/>
    </row>
    <row r="30" spans="1:36" s="1444" customFormat="1" ht="18" customHeight="1" x14ac:dyDescent="0.25">
      <c r="A30" s="1445">
        <v>43045</v>
      </c>
      <c r="B30" s="1446" t="s">
        <v>1730</v>
      </c>
      <c r="C30" s="763" t="s">
        <v>1205</v>
      </c>
      <c r="D30" s="1446">
        <v>10335</v>
      </c>
      <c r="E30" s="1447" t="s">
        <v>134</v>
      </c>
      <c r="F30" s="1446" t="s">
        <v>123</v>
      </c>
      <c r="G30" s="1445">
        <v>43108</v>
      </c>
      <c r="H30" s="1445">
        <v>43203</v>
      </c>
      <c r="I30" s="1446" t="s">
        <v>135</v>
      </c>
      <c r="J30" s="1448" t="s">
        <v>1771</v>
      </c>
      <c r="K30" s="1454">
        <v>43055</v>
      </c>
      <c r="L30" s="1450" t="s">
        <v>1772</v>
      </c>
      <c r="M30" s="1448" t="s">
        <v>87</v>
      </c>
      <c r="N30" s="1443"/>
      <c r="O30" s="1443"/>
      <c r="P30" s="1443"/>
      <c r="Q30" s="1443"/>
      <c r="R30" s="1443"/>
      <c r="S30" s="1443"/>
      <c r="T30" s="1443"/>
      <c r="U30" s="1443"/>
      <c r="V30" s="1442"/>
      <c r="W30" s="250"/>
      <c r="X30" s="1442"/>
      <c r="Y30" s="250"/>
      <c r="Z30" s="250"/>
      <c r="AA30" s="250"/>
      <c r="AB30" s="1442"/>
      <c r="AC30" s="1442"/>
      <c r="AD30" s="1442"/>
      <c r="AE30" s="1442"/>
      <c r="AF30" s="1442"/>
      <c r="AG30" s="1442"/>
      <c r="AH30" s="1442"/>
      <c r="AI30" s="1443"/>
      <c r="AJ30" s="1443"/>
    </row>
    <row r="31" spans="1:36" s="1444" customFormat="1" ht="18" customHeight="1" x14ac:dyDescent="0.25">
      <c r="A31" s="1445">
        <v>43066</v>
      </c>
      <c r="B31" s="1446" t="s">
        <v>1733</v>
      </c>
      <c r="C31" s="763" t="s">
        <v>1205</v>
      </c>
      <c r="D31" s="1446">
        <v>11286</v>
      </c>
      <c r="E31" s="1447" t="s">
        <v>711</v>
      </c>
      <c r="F31" s="1446" t="s">
        <v>123</v>
      </c>
      <c r="G31" s="1445">
        <v>43108</v>
      </c>
      <c r="H31" s="1445">
        <v>43203</v>
      </c>
      <c r="I31" s="1446" t="s">
        <v>135</v>
      </c>
      <c r="J31" s="1448"/>
      <c r="K31" s="1450"/>
      <c r="L31" s="1450"/>
      <c r="M31" s="1448"/>
      <c r="N31" s="1443"/>
      <c r="O31" s="1443"/>
      <c r="P31" s="1443"/>
      <c r="Q31" s="1443"/>
      <c r="R31" s="1443"/>
      <c r="S31" s="1443"/>
      <c r="T31" s="1443"/>
      <c r="U31" s="1443"/>
      <c r="V31" s="1442"/>
      <c r="W31" s="250"/>
      <c r="X31" s="1442"/>
      <c r="Y31" s="250"/>
      <c r="Z31" s="250"/>
      <c r="AA31" s="250"/>
      <c r="AB31" s="1442"/>
      <c r="AC31" s="1442"/>
      <c r="AD31" s="1442"/>
      <c r="AE31" s="1442"/>
      <c r="AF31" s="1442"/>
      <c r="AG31" s="1442"/>
      <c r="AH31" s="1442"/>
      <c r="AI31" s="1443"/>
      <c r="AJ31" s="1443"/>
    </row>
    <row r="32" spans="1:36" s="1444" customFormat="1" ht="18" customHeight="1" x14ac:dyDescent="0.25">
      <c r="A32" s="1445">
        <v>43080</v>
      </c>
      <c r="B32" s="1446" t="s">
        <v>1769</v>
      </c>
      <c r="C32" s="763" t="s">
        <v>1205</v>
      </c>
      <c r="D32" s="1446">
        <v>11415</v>
      </c>
      <c r="E32" s="1447" t="s">
        <v>149</v>
      </c>
      <c r="F32" s="1446" t="s">
        <v>123</v>
      </c>
      <c r="G32" s="1446" t="s">
        <v>1770</v>
      </c>
      <c r="H32" s="1445">
        <v>43203</v>
      </c>
      <c r="I32" s="1446" t="s">
        <v>135</v>
      </c>
      <c r="J32" s="1448"/>
      <c r="K32" s="1450"/>
      <c r="L32" s="1450"/>
      <c r="M32" s="1448"/>
      <c r="N32" s="1443"/>
      <c r="O32" s="1443"/>
      <c r="P32" s="1443"/>
      <c r="Q32" s="1443"/>
      <c r="R32" s="1443"/>
      <c r="S32" s="1443"/>
      <c r="T32" s="1443"/>
      <c r="U32" s="1443"/>
      <c r="V32" s="1442"/>
      <c r="W32" s="250"/>
      <c r="X32" s="1442"/>
      <c r="Y32" s="250"/>
      <c r="Z32" s="250"/>
      <c r="AA32" s="250"/>
      <c r="AB32" s="1442"/>
      <c r="AC32" s="1442"/>
      <c r="AD32" s="1442"/>
      <c r="AE32" s="1442"/>
      <c r="AF32" s="1442"/>
      <c r="AG32" s="1442"/>
      <c r="AH32" s="1442"/>
      <c r="AI32" s="1443"/>
      <c r="AJ32" s="1443"/>
    </row>
    <row r="33" spans="1:36" s="1444" customFormat="1" ht="18" customHeight="1" x14ac:dyDescent="0.25">
      <c r="A33" s="1445">
        <v>43122</v>
      </c>
      <c r="B33" s="1446" t="s">
        <v>2134</v>
      </c>
      <c r="C33" s="763" t="s">
        <v>1205</v>
      </c>
      <c r="D33" s="1446">
        <v>9898</v>
      </c>
      <c r="E33" s="1447" t="s">
        <v>134</v>
      </c>
      <c r="F33" s="1446" t="s">
        <v>139</v>
      </c>
      <c r="G33" s="1445">
        <v>43137</v>
      </c>
      <c r="H33" s="1445">
        <v>43203</v>
      </c>
      <c r="I33" s="1446" t="s">
        <v>135</v>
      </c>
      <c r="J33" s="1448" t="s">
        <v>2189</v>
      </c>
      <c r="K33" s="1449">
        <v>43130</v>
      </c>
      <c r="L33" s="1450" t="s">
        <v>2190</v>
      </c>
      <c r="M33" s="1448" t="s">
        <v>86</v>
      </c>
      <c r="N33" s="1443"/>
      <c r="O33" s="1443"/>
      <c r="P33" s="1443"/>
      <c r="Q33" s="1443"/>
      <c r="R33" s="1443"/>
      <c r="S33" s="1443"/>
      <c r="T33" s="1443"/>
      <c r="U33" s="1443"/>
      <c r="V33" s="1442"/>
      <c r="W33" s="250"/>
      <c r="X33" s="1442"/>
      <c r="Y33" s="250"/>
      <c r="Z33" s="250"/>
      <c r="AA33" s="250"/>
      <c r="AB33" s="1442"/>
      <c r="AC33" s="1442"/>
      <c r="AD33" s="1442"/>
      <c r="AE33" s="1442"/>
      <c r="AF33" s="1442"/>
      <c r="AG33" s="1442"/>
      <c r="AH33" s="1442"/>
      <c r="AI33" s="1443"/>
      <c r="AJ33" s="1443"/>
    </row>
    <row r="34" spans="1:36" s="1444" customFormat="1" ht="18" customHeight="1" x14ac:dyDescent="0.25">
      <c r="A34" s="1445">
        <v>43122</v>
      </c>
      <c r="B34" s="1446" t="s">
        <v>2135</v>
      </c>
      <c r="C34" s="763" t="s">
        <v>1205</v>
      </c>
      <c r="D34" s="1446">
        <v>11284</v>
      </c>
      <c r="E34" s="1447" t="s">
        <v>2136</v>
      </c>
      <c r="F34" s="1446" t="s">
        <v>123</v>
      </c>
      <c r="G34" s="1445">
        <v>43137</v>
      </c>
      <c r="H34" s="1445">
        <v>43203</v>
      </c>
      <c r="I34" s="1446" t="s">
        <v>135</v>
      </c>
      <c r="J34" s="1448" t="s">
        <v>2191</v>
      </c>
      <c r="K34" s="1449">
        <v>43130</v>
      </c>
      <c r="L34" s="1450" t="s">
        <v>2192</v>
      </c>
      <c r="M34" s="1448" t="s">
        <v>87</v>
      </c>
      <c r="N34" s="1443"/>
      <c r="O34" s="1443"/>
      <c r="P34" s="1443"/>
      <c r="Q34" s="1443"/>
      <c r="R34" s="1443"/>
      <c r="S34" s="1443"/>
      <c r="T34" s="1443"/>
      <c r="U34" s="1443"/>
      <c r="V34" s="1442"/>
      <c r="W34" s="250"/>
      <c r="X34" s="1442"/>
      <c r="Y34" s="250"/>
      <c r="Z34" s="250"/>
      <c r="AA34" s="250"/>
      <c r="AB34" s="1442"/>
      <c r="AC34" s="1442"/>
      <c r="AD34" s="1442"/>
      <c r="AE34" s="1442"/>
      <c r="AF34" s="1442"/>
      <c r="AG34" s="1442"/>
      <c r="AH34" s="1442"/>
      <c r="AI34" s="1443"/>
      <c r="AJ34" s="1443"/>
    </row>
    <row r="35" spans="1:36" s="1444" customFormat="1" ht="18" customHeight="1" x14ac:dyDescent="0.25">
      <c r="A35" s="1445">
        <v>43122</v>
      </c>
      <c r="B35" s="1446" t="s">
        <v>2137</v>
      </c>
      <c r="C35" s="763" t="s">
        <v>1205</v>
      </c>
      <c r="D35" s="1446">
        <v>11286</v>
      </c>
      <c r="E35" s="1447" t="s">
        <v>711</v>
      </c>
      <c r="F35" s="1446" t="s">
        <v>123</v>
      </c>
      <c r="G35" s="1445">
        <v>43137</v>
      </c>
      <c r="H35" s="1445">
        <v>43203</v>
      </c>
      <c r="I35" s="1446" t="s">
        <v>135</v>
      </c>
      <c r="J35" s="1448" t="s">
        <v>2187</v>
      </c>
      <c r="K35" s="1449">
        <v>43130</v>
      </c>
      <c r="L35" s="1450" t="s">
        <v>2188</v>
      </c>
      <c r="M35" s="1448" t="s">
        <v>88</v>
      </c>
      <c r="N35" s="1443"/>
      <c r="O35" s="1443"/>
      <c r="P35" s="1443"/>
      <c r="Q35" s="1443"/>
      <c r="R35" s="1443"/>
      <c r="S35" s="1443"/>
      <c r="T35" s="1443"/>
      <c r="U35" s="1443"/>
      <c r="V35" s="1442"/>
      <c r="W35" s="250"/>
      <c r="X35" s="1442"/>
      <c r="Y35" s="250"/>
      <c r="Z35" s="250"/>
      <c r="AA35" s="250"/>
      <c r="AB35" s="1442"/>
      <c r="AC35" s="1442"/>
      <c r="AD35" s="1442"/>
      <c r="AE35" s="1442"/>
      <c r="AF35" s="1442"/>
      <c r="AG35" s="1442"/>
      <c r="AH35" s="1442"/>
      <c r="AI35" s="1443"/>
      <c r="AJ35" s="1443"/>
    </row>
    <row r="36" spans="1:36" s="1444" customFormat="1" ht="18" customHeight="1" x14ac:dyDescent="0.25">
      <c r="A36" s="1445">
        <v>43137</v>
      </c>
      <c r="B36" s="1446" t="s">
        <v>2154</v>
      </c>
      <c r="C36" s="763" t="s">
        <v>1205</v>
      </c>
      <c r="D36" s="1446">
        <v>11753</v>
      </c>
      <c r="E36" s="1447" t="s">
        <v>711</v>
      </c>
      <c r="F36" s="1446" t="s">
        <v>123</v>
      </c>
      <c r="G36" s="1445">
        <v>43150</v>
      </c>
      <c r="H36" s="1445">
        <v>43203</v>
      </c>
      <c r="I36" s="1446" t="s">
        <v>135</v>
      </c>
      <c r="J36" s="1448" t="s">
        <v>2193</v>
      </c>
      <c r="K36" s="1449">
        <v>43147</v>
      </c>
      <c r="L36" s="1450" t="s">
        <v>2194</v>
      </c>
      <c r="M36" s="1448" t="s">
        <v>88</v>
      </c>
      <c r="N36" s="1443"/>
      <c r="O36" s="1443"/>
      <c r="P36" s="1443"/>
      <c r="Q36" s="1443"/>
      <c r="R36" s="1443"/>
      <c r="S36" s="1443"/>
      <c r="T36" s="1443"/>
      <c r="U36" s="1443"/>
      <c r="V36" s="1442"/>
      <c r="W36" s="250"/>
      <c r="X36" s="1442"/>
      <c r="Y36" s="250"/>
      <c r="Z36" s="250"/>
      <c r="AA36" s="250"/>
      <c r="AB36" s="1442"/>
      <c r="AC36" s="1442"/>
      <c r="AD36" s="1442"/>
      <c r="AE36" s="1442"/>
      <c r="AF36" s="1442"/>
      <c r="AG36" s="1442"/>
      <c r="AH36" s="1442"/>
      <c r="AI36" s="1443"/>
      <c r="AJ36" s="1443"/>
    </row>
    <row r="37" spans="1:36" s="1444" customFormat="1" ht="18" customHeight="1" x14ac:dyDescent="0.25">
      <c r="A37" s="1445">
        <v>43178</v>
      </c>
      <c r="B37" s="1446" t="s">
        <v>2144</v>
      </c>
      <c r="C37" s="763" t="s">
        <v>1205</v>
      </c>
      <c r="D37" s="1446">
        <v>9898</v>
      </c>
      <c r="E37" s="1447" t="s">
        <v>134</v>
      </c>
      <c r="F37" s="1446" t="s">
        <v>123</v>
      </c>
      <c r="G37" s="1445">
        <v>43220</v>
      </c>
      <c r="H37" s="1445">
        <v>43312</v>
      </c>
      <c r="I37" s="1446" t="s">
        <v>135</v>
      </c>
      <c r="J37" s="1448" t="s">
        <v>2195</v>
      </c>
      <c r="K37" s="1449">
        <v>43182</v>
      </c>
      <c r="L37" s="1450" t="s">
        <v>1450</v>
      </c>
      <c r="M37" s="1448" t="s">
        <v>86</v>
      </c>
      <c r="N37" s="1443"/>
      <c r="O37" s="1443"/>
      <c r="P37" s="1443"/>
      <c r="Q37" s="1443"/>
      <c r="R37" s="1443"/>
      <c r="S37" s="1443"/>
      <c r="T37" s="1443"/>
      <c r="U37" s="1443"/>
      <c r="V37" s="1442"/>
      <c r="W37" s="250"/>
      <c r="X37" s="1442"/>
      <c r="Y37" s="250"/>
      <c r="Z37" s="250"/>
      <c r="AA37" s="250"/>
      <c r="AB37" s="1442"/>
      <c r="AC37" s="1442"/>
      <c r="AD37" s="1442"/>
      <c r="AE37" s="1442"/>
      <c r="AF37" s="1442"/>
      <c r="AG37" s="1442"/>
      <c r="AH37" s="1442"/>
      <c r="AI37" s="1443"/>
      <c r="AJ37" s="1443"/>
    </row>
    <row r="38" spans="1:36" s="1444" customFormat="1" ht="18" customHeight="1" x14ac:dyDescent="0.25">
      <c r="A38" s="1445">
        <v>43178</v>
      </c>
      <c r="B38" s="1446" t="s">
        <v>2145</v>
      </c>
      <c r="C38" s="763" t="s">
        <v>1205</v>
      </c>
      <c r="D38" s="1446">
        <v>11286</v>
      </c>
      <c r="E38" s="1447" t="s">
        <v>711</v>
      </c>
      <c r="F38" s="1446" t="s">
        <v>123</v>
      </c>
      <c r="G38" s="1445">
        <v>43220</v>
      </c>
      <c r="H38" s="1445">
        <v>43312</v>
      </c>
      <c r="I38" s="1446" t="s">
        <v>135</v>
      </c>
      <c r="J38" s="1448" t="s">
        <v>2196</v>
      </c>
      <c r="K38" s="1449">
        <v>43182</v>
      </c>
      <c r="L38" s="1450" t="s">
        <v>2197</v>
      </c>
      <c r="M38" s="1448" t="s">
        <v>87</v>
      </c>
      <c r="N38" s="1443"/>
      <c r="O38" s="1443"/>
      <c r="P38" s="1443"/>
      <c r="Q38" s="1443"/>
      <c r="R38" s="1443"/>
      <c r="S38" s="1443"/>
      <c r="T38" s="1443"/>
      <c r="U38" s="1443"/>
      <c r="V38" s="1442"/>
      <c r="W38" s="250"/>
      <c r="X38" s="1442"/>
      <c r="Y38" s="250"/>
      <c r="Z38" s="250"/>
      <c r="AA38" s="250"/>
      <c r="AB38" s="1442"/>
      <c r="AC38" s="1442"/>
      <c r="AD38" s="1442"/>
      <c r="AE38" s="1442"/>
      <c r="AF38" s="1442"/>
      <c r="AG38" s="1442"/>
      <c r="AH38" s="1442"/>
      <c r="AI38" s="1443"/>
      <c r="AJ38" s="1443"/>
    </row>
    <row r="39" spans="1:36" s="1444" customFormat="1" ht="18" customHeight="1" x14ac:dyDescent="0.25">
      <c r="A39" s="1445">
        <v>43185</v>
      </c>
      <c r="B39" s="1446" t="s">
        <v>2146</v>
      </c>
      <c r="C39" s="763" t="s">
        <v>1205</v>
      </c>
      <c r="D39" s="1446">
        <v>11108</v>
      </c>
      <c r="E39" s="1447" t="s">
        <v>134</v>
      </c>
      <c r="F39" s="1446" t="s">
        <v>123</v>
      </c>
      <c r="G39" s="1445">
        <v>43220</v>
      </c>
      <c r="H39" s="1445">
        <v>43312</v>
      </c>
      <c r="I39" s="1446" t="s">
        <v>135</v>
      </c>
      <c r="J39" s="1448" t="s">
        <v>2198</v>
      </c>
      <c r="K39" s="1449">
        <v>43199</v>
      </c>
      <c r="L39" s="1455" t="s">
        <v>1758</v>
      </c>
      <c r="M39" s="1448" t="s">
        <v>87</v>
      </c>
      <c r="N39" s="1443"/>
      <c r="O39" s="1443"/>
      <c r="P39" s="1443"/>
      <c r="Q39" s="1443"/>
      <c r="R39" s="1443"/>
      <c r="S39" s="1443"/>
      <c r="T39" s="1443"/>
      <c r="U39" s="1443"/>
      <c r="V39" s="1442"/>
      <c r="W39" s="250"/>
      <c r="X39" s="1442"/>
      <c r="Y39" s="250"/>
      <c r="Z39" s="250"/>
      <c r="AA39" s="250"/>
      <c r="AB39" s="1442"/>
      <c r="AC39" s="1442"/>
      <c r="AD39" s="1442"/>
      <c r="AE39" s="1442"/>
      <c r="AF39" s="1442"/>
      <c r="AG39" s="1442"/>
      <c r="AH39" s="1442"/>
      <c r="AI39" s="1443"/>
      <c r="AJ39" s="1443"/>
    </row>
    <row r="40" spans="1:36" s="1444" customFormat="1" ht="18" customHeight="1" x14ac:dyDescent="0.25">
      <c r="A40" s="1445">
        <v>43260</v>
      </c>
      <c r="B40" s="1446" t="s">
        <v>2199</v>
      </c>
      <c r="C40" s="763" t="s">
        <v>1205</v>
      </c>
      <c r="D40" s="1446">
        <v>11284</v>
      </c>
      <c r="E40" s="1447" t="s">
        <v>134</v>
      </c>
      <c r="F40" s="765" t="s">
        <v>123</v>
      </c>
      <c r="G40" s="766">
        <v>43353</v>
      </c>
      <c r="H40" s="766">
        <v>43452</v>
      </c>
      <c r="I40" s="1445" t="s">
        <v>135</v>
      </c>
      <c r="J40" s="1448" t="s">
        <v>2200</v>
      </c>
      <c r="K40" s="1449">
        <v>43299</v>
      </c>
      <c r="L40" s="1455" t="s">
        <v>1758</v>
      </c>
      <c r="M40" s="1448" t="s">
        <v>87</v>
      </c>
      <c r="N40" s="1443"/>
      <c r="O40" s="1443"/>
      <c r="P40" s="1443"/>
      <c r="Q40" s="1443"/>
      <c r="R40" s="1443"/>
      <c r="S40" s="1443"/>
      <c r="T40" s="1443"/>
      <c r="U40" s="1443"/>
      <c r="V40" s="1442"/>
      <c r="W40" s="250"/>
      <c r="X40" s="1442"/>
      <c r="Y40" s="250"/>
      <c r="Z40" s="250"/>
      <c r="AA40" s="250"/>
      <c r="AB40" s="1442"/>
      <c r="AC40" s="1442"/>
      <c r="AD40" s="1442"/>
      <c r="AE40" s="1442"/>
      <c r="AF40" s="1442"/>
      <c r="AG40" s="1442"/>
      <c r="AH40" s="1442"/>
      <c r="AI40" s="1443"/>
      <c r="AJ40" s="1443"/>
    </row>
    <row r="41" spans="1:36" s="1444" customFormat="1" ht="18" customHeight="1" x14ac:dyDescent="0.25">
      <c r="A41" s="766">
        <v>43260</v>
      </c>
      <c r="B41" s="765" t="s">
        <v>2201</v>
      </c>
      <c r="C41" s="763" t="s">
        <v>1205</v>
      </c>
      <c r="D41" s="1446">
        <v>11108</v>
      </c>
      <c r="E41" s="767" t="s">
        <v>134</v>
      </c>
      <c r="F41" s="765" t="s">
        <v>123</v>
      </c>
      <c r="G41" s="766">
        <v>43353</v>
      </c>
      <c r="H41" s="766">
        <v>43452</v>
      </c>
      <c r="I41" s="1445" t="s">
        <v>772</v>
      </c>
      <c r="J41" s="1448" t="s">
        <v>2202</v>
      </c>
      <c r="K41" s="1449">
        <v>43299</v>
      </c>
      <c r="L41" s="1450" t="s">
        <v>2203</v>
      </c>
      <c r="M41" s="1448" t="s">
        <v>87</v>
      </c>
      <c r="N41" s="1443"/>
      <c r="O41" s="1443"/>
      <c r="P41" s="1443"/>
      <c r="Q41" s="1443"/>
      <c r="R41" s="1443"/>
      <c r="S41" s="1443"/>
      <c r="T41" s="1443"/>
      <c r="U41" s="1443"/>
      <c r="V41" s="1442"/>
      <c r="W41" s="250"/>
      <c r="X41" s="1442"/>
      <c r="Y41" s="250"/>
      <c r="Z41" s="250"/>
      <c r="AA41" s="250"/>
      <c r="AB41" s="1442"/>
      <c r="AC41" s="1442"/>
      <c r="AD41" s="1442"/>
      <c r="AE41" s="1442"/>
      <c r="AF41" s="1442"/>
      <c r="AG41" s="1442"/>
      <c r="AH41" s="1442"/>
      <c r="AI41" s="1443"/>
      <c r="AJ41" s="1443"/>
    </row>
    <row r="42" spans="1:36" s="1444" customFormat="1" ht="18" customHeight="1" x14ac:dyDescent="0.25">
      <c r="A42" s="766">
        <v>43260</v>
      </c>
      <c r="B42" s="765" t="s">
        <v>2204</v>
      </c>
      <c r="C42" s="763" t="s">
        <v>1205</v>
      </c>
      <c r="D42" s="1446">
        <v>11289</v>
      </c>
      <c r="E42" s="767" t="s">
        <v>149</v>
      </c>
      <c r="F42" s="765" t="s">
        <v>123</v>
      </c>
      <c r="G42" s="766">
        <v>43353</v>
      </c>
      <c r="H42" s="766">
        <v>43452</v>
      </c>
      <c r="I42" s="1445" t="s">
        <v>135</v>
      </c>
      <c r="J42" s="1448" t="s">
        <v>2205</v>
      </c>
      <c r="K42" s="1449">
        <v>43299</v>
      </c>
      <c r="L42" s="1450" t="s">
        <v>2206</v>
      </c>
      <c r="M42" s="1448" t="s">
        <v>87</v>
      </c>
      <c r="N42" s="1443"/>
      <c r="O42" s="1443"/>
      <c r="P42" s="1443"/>
      <c r="Q42" s="1443"/>
      <c r="R42" s="1443"/>
      <c r="S42" s="1443"/>
      <c r="T42" s="1443"/>
      <c r="U42" s="1443"/>
      <c r="V42" s="1442"/>
      <c r="W42" s="250"/>
      <c r="X42" s="1442"/>
      <c r="Y42" s="250"/>
      <c r="Z42" s="250"/>
      <c r="AA42" s="250"/>
      <c r="AB42" s="1442"/>
      <c r="AC42" s="1442"/>
      <c r="AD42" s="1442"/>
      <c r="AE42" s="1442"/>
      <c r="AF42" s="1442"/>
      <c r="AG42" s="1442"/>
      <c r="AH42" s="1442"/>
      <c r="AI42" s="1443"/>
      <c r="AJ42" s="1443"/>
    </row>
    <row r="43" spans="1:36" s="1444" customFormat="1" ht="18" customHeight="1" x14ac:dyDescent="0.25">
      <c r="A43" s="766">
        <v>43260</v>
      </c>
      <c r="B43" s="765" t="s">
        <v>2207</v>
      </c>
      <c r="C43" s="763" t="s">
        <v>1205</v>
      </c>
      <c r="D43" s="1446">
        <v>3056</v>
      </c>
      <c r="E43" s="767" t="s">
        <v>149</v>
      </c>
      <c r="F43" s="765" t="s">
        <v>139</v>
      </c>
      <c r="G43" s="766">
        <v>43353</v>
      </c>
      <c r="H43" s="766">
        <v>43452</v>
      </c>
      <c r="I43" s="1445" t="s">
        <v>772</v>
      </c>
      <c r="J43" s="1448" t="s">
        <v>2208</v>
      </c>
      <c r="K43" s="1449">
        <v>43299</v>
      </c>
      <c r="L43" s="1450" t="s">
        <v>2197</v>
      </c>
      <c r="M43" s="1448" t="s">
        <v>88</v>
      </c>
      <c r="N43" s="1443"/>
      <c r="O43" s="1443"/>
      <c r="P43" s="1443"/>
      <c r="Q43" s="1443"/>
      <c r="R43" s="1443"/>
      <c r="S43" s="1443"/>
      <c r="T43" s="1443"/>
      <c r="U43" s="1443"/>
      <c r="V43" s="1442"/>
      <c r="W43" s="250"/>
      <c r="X43" s="1442"/>
      <c r="Y43" s="250"/>
      <c r="Z43" s="250"/>
      <c r="AA43" s="250"/>
      <c r="AB43" s="1442"/>
      <c r="AC43" s="1442"/>
      <c r="AD43" s="1442"/>
      <c r="AE43" s="1442"/>
      <c r="AF43" s="1442"/>
      <c r="AG43" s="1442"/>
      <c r="AH43" s="1442"/>
      <c r="AI43" s="1443"/>
      <c r="AJ43" s="1443"/>
    </row>
    <row r="44" spans="1:36" s="1444" customFormat="1" ht="18" customHeight="1" x14ac:dyDescent="0.25">
      <c r="A44" s="766">
        <v>43346</v>
      </c>
      <c r="B44" s="765" t="s">
        <v>2209</v>
      </c>
      <c r="C44" s="763" t="s">
        <v>1205</v>
      </c>
      <c r="D44" s="1446">
        <v>11286</v>
      </c>
      <c r="E44" s="767" t="s">
        <v>711</v>
      </c>
      <c r="F44" s="765" t="s">
        <v>123</v>
      </c>
      <c r="G44" s="766">
        <v>43360</v>
      </c>
      <c r="H44" s="766">
        <v>43452</v>
      </c>
      <c r="I44" s="1445" t="s">
        <v>135</v>
      </c>
      <c r="J44" s="1448" t="s">
        <v>2210</v>
      </c>
      <c r="K44" s="1449">
        <v>43355</v>
      </c>
      <c r="L44" s="1450" t="s">
        <v>2211</v>
      </c>
      <c r="M44" s="1448" t="s">
        <v>87</v>
      </c>
      <c r="N44" s="1443"/>
      <c r="O44" s="1443"/>
      <c r="P44" s="1443"/>
      <c r="Q44" s="1443"/>
      <c r="R44" s="1443"/>
      <c r="S44" s="1443"/>
      <c r="T44" s="1443"/>
      <c r="U44" s="1443"/>
      <c r="V44" s="1442"/>
      <c r="W44" s="250"/>
      <c r="X44" s="1442"/>
      <c r="Y44" s="250"/>
      <c r="Z44" s="250"/>
      <c r="AA44" s="250"/>
      <c r="AB44" s="1442"/>
      <c r="AC44" s="1442"/>
      <c r="AD44" s="1442"/>
      <c r="AE44" s="1442"/>
      <c r="AF44" s="1442"/>
      <c r="AG44" s="1442"/>
      <c r="AH44" s="1442"/>
      <c r="AI44" s="1443"/>
      <c r="AJ44" s="1443"/>
    </row>
    <row r="45" spans="1:36" s="1444" customFormat="1" ht="18" customHeight="1" x14ac:dyDescent="0.25">
      <c r="A45" s="1445">
        <v>43360</v>
      </c>
      <c r="B45" s="1446" t="s">
        <v>2161</v>
      </c>
      <c r="C45" s="763" t="s">
        <v>1205</v>
      </c>
      <c r="D45" s="1446">
        <v>11752</v>
      </c>
      <c r="E45" s="767" t="s">
        <v>2213</v>
      </c>
      <c r="F45" s="765" t="s">
        <v>123</v>
      </c>
      <c r="G45" s="766">
        <v>43374</v>
      </c>
      <c r="H45" s="766">
        <v>43452</v>
      </c>
      <c r="I45" s="1445" t="s">
        <v>135</v>
      </c>
      <c r="J45" s="1448" t="s">
        <v>2214</v>
      </c>
      <c r="K45" s="1449">
        <v>43368</v>
      </c>
      <c r="L45" s="1450" t="s">
        <v>2215</v>
      </c>
      <c r="M45" s="1448" t="s">
        <v>87</v>
      </c>
      <c r="N45" s="1443"/>
      <c r="O45" s="1443"/>
      <c r="P45" s="1443"/>
      <c r="Q45" s="1443"/>
      <c r="R45" s="1443"/>
      <c r="S45" s="1443"/>
      <c r="T45" s="1443"/>
      <c r="U45" s="1443"/>
      <c r="V45" s="1442"/>
      <c r="W45" s="250"/>
      <c r="X45" s="1442"/>
      <c r="Y45" s="250"/>
      <c r="Z45" s="250"/>
      <c r="AA45" s="250"/>
      <c r="AB45" s="1442"/>
      <c r="AC45" s="1442"/>
      <c r="AD45" s="1442"/>
      <c r="AE45" s="1442"/>
      <c r="AF45" s="1442"/>
      <c r="AG45" s="1442"/>
      <c r="AH45" s="1442"/>
      <c r="AI45" s="1443"/>
      <c r="AJ45" s="1443"/>
    </row>
    <row r="46" spans="1:36" s="1444" customFormat="1" ht="18" customHeight="1" x14ac:dyDescent="0.25">
      <c r="A46" s="1445">
        <v>43360</v>
      </c>
      <c r="B46" s="1446" t="s">
        <v>2162</v>
      </c>
      <c r="C46" s="763" t="s">
        <v>1205</v>
      </c>
      <c r="D46" s="1446">
        <v>11878</v>
      </c>
      <c r="E46" s="767" t="s">
        <v>2213</v>
      </c>
      <c r="F46" s="765" t="s">
        <v>123</v>
      </c>
      <c r="G46" s="766">
        <v>43374</v>
      </c>
      <c r="H46" s="766">
        <v>43452</v>
      </c>
      <c r="I46" s="1445" t="s">
        <v>135</v>
      </c>
      <c r="J46" s="1448" t="s">
        <v>2216</v>
      </c>
      <c r="K46" s="1449">
        <v>43368</v>
      </c>
      <c r="L46" s="1450" t="s">
        <v>2217</v>
      </c>
      <c r="M46" s="1448" t="s">
        <v>87</v>
      </c>
      <c r="N46" s="1443"/>
      <c r="O46" s="1443"/>
      <c r="P46" s="1443"/>
      <c r="Q46" s="1443"/>
      <c r="R46" s="1443"/>
      <c r="S46" s="1443"/>
      <c r="T46" s="1443"/>
      <c r="U46" s="1443"/>
      <c r="V46" s="1442"/>
      <c r="W46" s="250"/>
      <c r="X46" s="1442"/>
      <c r="Y46" s="250"/>
      <c r="Z46" s="250"/>
      <c r="AA46" s="250"/>
      <c r="AB46" s="1442"/>
      <c r="AC46" s="1442"/>
      <c r="AD46" s="1442"/>
      <c r="AE46" s="1442"/>
      <c r="AF46" s="1442"/>
      <c r="AG46" s="1442"/>
      <c r="AH46" s="1442"/>
      <c r="AI46" s="1443"/>
      <c r="AJ46" s="1443"/>
    </row>
    <row r="47" spans="1:36" s="1444" customFormat="1" ht="18" customHeight="1" x14ac:dyDescent="0.25">
      <c r="A47" s="1445">
        <v>43360</v>
      </c>
      <c r="B47" s="1446" t="s">
        <v>2164</v>
      </c>
      <c r="C47" s="763" t="s">
        <v>1205</v>
      </c>
      <c r="D47" s="1446">
        <v>3056</v>
      </c>
      <c r="E47" s="767" t="s">
        <v>2213</v>
      </c>
      <c r="F47" s="765" t="s">
        <v>123</v>
      </c>
      <c r="G47" s="766">
        <v>43374</v>
      </c>
      <c r="H47" s="766">
        <v>43452</v>
      </c>
      <c r="I47" s="1445" t="s">
        <v>772</v>
      </c>
      <c r="J47" s="1448" t="s">
        <v>2218</v>
      </c>
      <c r="K47" s="1449">
        <v>43368</v>
      </c>
      <c r="L47" s="1450" t="s">
        <v>2188</v>
      </c>
      <c r="M47" s="1448" t="s">
        <v>88</v>
      </c>
      <c r="N47" s="1443"/>
      <c r="O47" s="1443"/>
      <c r="P47" s="1443"/>
      <c r="Q47" s="1443"/>
      <c r="R47" s="1443"/>
      <c r="S47" s="1443"/>
      <c r="T47" s="1443"/>
      <c r="U47" s="1443"/>
      <c r="V47" s="1442"/>
      <c r="W47" s="250"/>
      <c r="X47" s="1442"/>
      <c r="Y47" s="250"/>
      <c r="Z47" s="250"/>
      <c r="AA47" s="250"/>
      <c r="AB47" s="1442"/>
      <c r="AC47" s="1442"/>
      <c r="AD47" s="1442"/>
      <c r="AE47" s="1442"/>
      <c r="AF47" s="1442"/>
      <c r="AG47" s="1442"/>
      <c r="AH47" s="1442"/>
      <c r="AI47" s="1443"/>
      <c r="AJ47" s="1443"/>
    </row>
    <row r="48" spans="1:36" s="1444" customFormat="1" ht="18" customHeight="1" x14ac:dyDescent="0.25">
      <c r="A48" s="1445">
        <v>43360</v>
      </c>
      <c r="B48" s="1446" t="s">
        <v>2163</v>
      </c>
      <c r="C48" s="763" t="s">
        <v>1205</v>
      </c>
      <c r="D48" s="1446">
        <v>10335</v>
      </c>
      <c r="E48" s="767" t="s">
        <v>134</v>
      </c>
      <c r="F48" s="765" t="s">
        <v>123</v>
      </c>
      <c r="G48" s="766">
        <v>43374</v>
      </c>
      <c r="H48" s="766">
        <v>43452</v>
      </c>
      <c r="I48" s="1445" t="s">
        <v>135</v>
      </c>
      <c r="J48" s="1448" t="s">
        <v>2223</v>
      </c>
      <c r="K48" s="1449">
        <v>43368</v>
      </c>
      <c r="L48" s="1450" t="s">
        <v>2224</v>
      </c>
      <c r="M48" s="1448" t="s">
        <v>87</v>
      </c>
      <c r="N48" s="1443"/>
      <c r="O48" s="1443"/>
      <c r="P48" s="1443"/>
      <c r="Q48" s="1443"/>
      <c r="R48" s="1443"/>
      <c r="S48" s="1443"/>
      <c r="T48" s="1443"/>
      <c r="U48" s="1443"/>
      <c r="V48" s="1442"/>
      <c r="W48" s="250"/>
      <c r="X48" s="1442"/>
      <c r="Y48" s="250"/>
      <c r="Z48" s="250"/>
      <c r="AA48" s="250"/>
      <c r="AB48" s="1442"/>
      <c r="AC48" s="1442"/>
      <c r="AD48" s="1442"/>
      <c r="AE48" s="1442"/>
      <c r="AF48" s="1442"/>
      <c r="AG48" s="1442"/>
      <c r="AH48" s="1442"/>
      <c r="AI48" s="1443"/>
      <c r="AJ48" s="1443"/>
    </row>
    <row r="49" spans="1:36" s="1444" customFormat="1" ht="18" customHeight="1" x14ac:dyDescent="0.25">
      <c r="A49" s="1445">
        <v>43360</v>
      </c>
      <c r="B49" s="1446" t="s">
        <v>2165</v>
      </c>
      <c r="C49" s="763" t="s">
        <v>1205</v>
      </c>
      <c r="D49" s="1446">
        <v>11876</v>
      </c>
      <c r="E49" s="767" t="s">
        <v>711</v>
      </c>
      <c r="F49" s="765" t="s">
        <v>123</v>
      </c>
      <c r="G49" s="766">
        <v>43374</v>
      </c>
      <c r="H49" s="766">
        <v>43452</v>
      </c>
      <c r="I49" s="1445" t="s">
        <v>135</v>
      </c>
      <c r="J49" s="1448" t="s">
        <v>2219</v>
      </c>
      <c r="K49" s="1449">
        <v>43368</v>
      </c>
      <c r="L49" s="1450" t="s">
        <v>2220</v>
      </c>
      <c r="M49" s="1448" t="s">
        <v>87</v>
      </c>
      <c r="N49" s="1443"/>
      <c r="O49" s="1443"/>
      <c r="P49" s="1443"/>
      <c r="Q49" s="1443"/>
      <c r="R49" s="1443"/>
      <c r="S49" s="1443"/>
      <c r="T49" s="1443"/>
      <c r="U49" s="1443"/>
      <c r="V49" s="1442"/>
      <c r="W49" s="250"/>
      <c r="X49" s="1442"/>
      <c r="Y49" s="250"/>
      <c r="Z49" s="250"/>
      <c r="AA49" s="250"/>
      <c r="AB49" s="1442"/>
      <c r="AC49" s="1442"/>
      <c r="AD49" s="1442"/>
      <c r="AE49" s="1442"/>
      <c r="AF49" s="1442"/>
      <c r="AG49" s="1442"/>
      <c r="AH49" s="1442"/>
      <c r="AI49" s="1443"/>
      <c r="AJ49" s="1443"/>
    </row>
    <row r="50" spans="1:36" s="1444" customFormat="1" ht="18" customHeight="1" x14ac:dyDescent="0.25">
      <c r="A50" s="1445">
        <v>43360</v>
      </c>
      <c r="B50" s="1446" t="s">
        <v>2166</v>
      </c>
      <c r="C50" s="763" t="s">
        <v>1205</v>
      </c>
      <c r="D50" s="1446">
        <v>11877</v>
      </c>
      <c r="E50" s="767" t="s">
        <v>711</v>
      </c>
      <c r="F50" s="765" t="s">
        <v>123</v>
      </c>
      <c r="G50" s="766">
        <v>43374</v>
      </c>
      <c r="H50" s="766">
        <v>43452</v>
      </c>
      <c r="I50" s="1445" t="s">
        <v>135</v>
      </c>
      <c r="J50" s="1448" t="s">
        <v>2221</v>
      </c>
      <c r="K50" s="1449">
        <v>43368</v>
      </c>
      <c r="L50" s="1450" t="s">
        <v>2222</v>
      </c>
      <c r="M50" s="1448" t="s">
        <v>87</v>
      </c>
      <c r="N50" s="1443"/>
      <c r="O50" s="1443"/>
      <c r="P50" s="1443"/>
      <c r="Q50" s="1443"/>
      <c r="R50" s="1443"/>
      <c r="S50" s="1443"/>
      <c r="T50" s="1443"/>
      <c r="U50" s="1443"/>
      <c r="V50" s="1442"/>
      <c r="W50" s="250"/>
      <c r="X50" s="1442"/>
      <c r="Y50" s="250"/>
      <c r="Z50" s="250"/>
      <c r="AA50" s="250"/>
      <c r="AB50" s="1442"/>
      <c r="AC50" s="1442"/>
      <c r="AD50" s="1442"/>
      <c r="AE50" s="1442"/>
      <c r="AF50" s="1442"/>
      <c r="AG50" s="1442"/>
      <c r="AH50" s="1442"/>
      <c r="AI50" s="1443"/>
      <c r="AJ50" s="1443"/>
    </row>
    <row r="51" spans="1:36" s="1444" customFormat="1" ht="18" customHeight="1" x14ac:dyDescent="0.25">
      <c r="A51" s="766">
        <v>43451</v>
      </c>
      <c r="B51" s="765" t="s">
        <v>2225</v>
      </c>
      <c r="C51" s="763" t="s">
        <v>1205</v>
      </c>
      <c r="D51" s="1446">
        <v>3154</v>
      </c>
      <c r="E51" s="767" t="s">
        <v>149</v>
      </c>
      <c r="F51" s="765" t="s">
        <v>123</v>
      </c>
      <c r="G51" s="766">
        <v>43479</v>
      </c>
      <c r="H51" s="766">
        <v>43570</v>
      </c>
      <c r="I51" s="1445" t="s">
        <v>772</v>
      </c>
      <c r="J51" s="1448" t="s">
        <v>2226</v>
      </c>
      <c r="K51" s="1449">
        <v>43474</v>
      </c>
      <c r="L51" s="1450" t="s">
        <v>2227</v>
      </c>
      <c r="M51" s="1448"/>
      <c r="N51" s="1443"/>
      <c r="O51" s="1443"/>
      <c r="P51" s="1443"/>
      <c r="Q51" s="1443"/>
      <c r="R51" s="1443"/>
      <c r="S51" s="1443"/>
      <c r="T51" s="1443"/>
      <c r="U51" s="1443"/>
      <c r="V51" s="1442"/>
      <c r="W51" s="250"/>
      <c r="X51" s="1442"/>
      <c r="Y51" s="250"/>
      <c r="Z51" s="250"/>
      <c r="AA51" s="250"/>
      <c r="AB51" s="1442"/>
      <c r="AC51" s="1442"/>
      <c r="AD51" s="1442"/>
      <c r="AE51" s="1442"/>
      <c r="AF51" s="1442"/>
      <c r="AG51" s="1442"/>
      <c r="AH51" s="1442"/>
      <c r="AI51" s="1443"/>
      <c r="AJ51" s="1443"/>
    </row>
    <row r="52" spans="1:36" s="1444" customFormat="1" ht="18" customHeight="1" x14ac:dyDescent="0.25">
      <c r="A52" s="766">
        <v>43451</v>
      </c>
      <c r="B52" s="765" t="s">
        <v>2228</v>
      </c>
      <c r="C52" s="763" t="s">
        <v>1205</v>
      </c>
      <c r="D52" s="1446">
        <v>11879</v>
      </c>
      <c r="E52" s="767" t="s">
        <v>134</v>
      </c>
      <c r="F52" s="765" t="s">
        <v>123</v>
      </c>
      <c r="G52" s="766">
        <v>43479</v>
      </c>
      <c r="H52" s="766">
        <v>43570</v>
      </c>
      <c r="I52" s="1445" t="s">
        <v>135</v>
      </c>
      <c r="J52" s="1448" t="s">
        <v>2229</v>
      </c>
      <c r="K52" s="1449">
        <v>43474</v>
      </c>
      <c r="L52" s="1450" t="s">
        <v>2230</v>
      </c>
      <c r="M52" s="1448" t="s">
        <v>87</v>
      </c>
      <c r="N52" s="1443"/>
      <c r="O52" s="1443"/>
      <c r="P52" s="1443"/>
      <c r="Q52" s="1443"/>
      <c r="R52" s="1443"/>
      <c r="S52" s="1443"/>
      <c r="T52" s="1443"/>
      <c r="U52" s="1443"/>
      <c r="V52" s="1442"/>
      <c r="W52" s="250"/>
      <c r="X52" s="1442"/>
      <c r="Y52" s="250"/>
      <c r="Z52" s="250"/>
      <c r="AA52" s="250"/>
      <c r="AB52" s="1442"/>
      <c r="AC52" s="1442"/>
      <c r="AD52" s="1442"/>
      <c r="AE52" s="1442"/>
      <c r="AF52" s="1442"/>
      <c r="AG52" s="1442"/>
      <c r="AH52" s="1442"/>
      <c r="AI52" s="1443"/>
      <c r="AJ52" s="1443"/>
    </row>
    <row r="53" spans="1:36" s="1444" customFormat="1" ht="18" customHeight="1" x14ac:dyDescent="0.25">
      <c r="A53" s="1445">
        <v>43486</v>
      </c>
      <c r="B53" s="1446" t="s">
        <v>2570</v>
      </c>
      <c r="C53" s="763" t="s">
        <v>1205</v>
      </c>
      <c r="D53" s="1446">
        <v>3154</v>
      </c>
      <c r="E53" s="1447" t="s">
        <v>2571</v>
      </c>
      <c r="F53" s="1446" t="s">
        <v>123</v>
      </c>
      <c r="G53" s="1445">
        <v>43500</v>
      </c>
      <c r="H53" s="1445">
        <v>43584</v>
      </c>
      <c r="I53" s="1446" t="s">
        <v>2572</v>
      </c>
      <c r="J53" s="1448" t="s">
        <v>2573</v>
      </c>
      <c r="K53" s="1449">
        <v>43496</v>
      </c>
      <c r="L53" s="1450" t="s">
        <v>2188</v>
      </c>
      <c r="M53" s="1448" t="s">
        <v>87</v>
      </c>
      <c r="N53" s="1443"/>
      <c r="O53" s="1443"/>
      <c r="P53" s="1443"/>
      <c r="Q53" s="1443"/>
      <c r="R53" s="1443"/>
      <c r="S53" s="1443"/>
      <c r="T53" s="1443"/>
      <c r="U53" s="1443"/>
      <c r="V53" s="1442"/>
      <c r="W53" s="250"/>
      <c r="X53" s="1442"/>
      <c r="Y53" s="250"/>
      <c r="Z53" s="250"/>
      <c r="AA53" s="250"/>
      <c r="AB53" s="1442"/>
      <c r="AC53" s="1442"/>
      <c r="AD53" s="1442"/>
      <c r="AE53" s="1442"/>
      <c r="AF53" s="1442"/>
      <c r="AG53" s="1442"/>
      <c r="AH53" s="1442"/>
      <c r="AI53" s="1443"/>
      <c r="AJ53" s="1443"/>
    </row>
    <row r="54" spans="1:36" s="1444" customFormat="1" ht="18" customHeight="1" x14ac:dyDescent="0.25">
      <c r="A54" s="1445">
        <v>43640</v>
      </c>
      <c r="B54" s="1446" t="s">
        <v>2574</v>
      </c>
      <c r="C54" s="763" t="s">
        <v>1205</v>
      </c>
      <c r="D54" s="1446">
        <v>11752</v>
      </c>
      <c r="E54" s="1447" t="s">
        <v>2571</v>
      </c>
      <c r="F54" s="1446" t="s">
        <v>123</v>
      </c>
      <c r="G54" s="1445">
        <v>43710</v>
      </c>
      <c r="H54" s="1445">
        <v>43798</v>
      </c>
      <c r="I54" s="1446" t="s">
        <v>135</v>
      </c>
      <c r="J54" s="1448" t="s">
        <v>2575</v>
      </c>
      <c r="K54" s="1449">
        <v>43650</v>
      </c>
      <c r="L54" s="1450" t="s">
        <v>2217</v>
      </c>
      <c r="M54" s="1448" t="s">
        <v>87</v>
      </c>
      <c r="N54" s="1443"/>
      <c r="O54" s="1443"/>
      <c r="P54" s="1443"/>
      <c r="Q54" s="1443"/>
      <c r="R54" s="1443"/>
      <c r="S54" s="1443"/>
      <c r="T54" s="1443"/>
      <c r="U54" s="1443"/>
      <c r="V54" s="1442"/>
      <c r="W54" s="250"/>
      <c r="X54" s="1442"/>
      <c r="Y54" s="250"/>
      <c r="Z54" s="250"/>
      <c r="AA54" s="250"/>
      <c r="AB54" s="1442"/>
      <c r="AC54" s="1442"/>
      <c r="AD54" s="1442"/>
      <c r="AE54" s="1442"/>
      <c r="AF54" s="1442"/>
      <c r="AG54" s="1442"/>
      <c r="AH54" s="1442"/>
      <c r="AI54" s="1443"/>
      <c r="AJ54" s="1443"/>
    </row>
    <row r="55" spans="1:36" s="1444" customFormat="1" ht="18" customHeight="1" x14ac:dyDescent="0.25">
      <c r="A55" s="1445">
        <v>43640</v>
      </c>
      <c r="B55" s="1446" t="s">
        <v>2576</v>
      </c>
      <c r="C55" s="763" t="s">
        <v>1205</v>
      </c>
      <c r="D55" s="1446">
        <v>11289</v>
      </c>
      <c r="E55" s="1447" t="s">
        <v>2571</v>
      </c>
      <c r="F55" s="1446" t="s">
        <v>123</v>
      </c>
      <c r="G55" s="1445">
        <v>43710</v>
      </c>
      <c r="H55" s="1445">
        <v>43798</v>
      </c>
      <c r="I55" s="1446" t="s">
        <v>135</v>
      </c>
      <c r="J55" s="1448" t="s">
        <v>2577</v>
      </c>
      <c r="K55" s="1449">
        <v>43650</v>
      </c>
      <c r="L55" s="1450" t="s">
        <v>2206</v>
      </c>
      <c r="M55" s="1448" t="s">
        <v>87</v>
      </c>
      <c r="N55" s="1443"/>
      <c r="O55" s="1443"/>
      <c r="P55" s="1443"/>
      <c r="Q55" s="1443"/>
      <c r="R55" s="1443"/>
      <c r="S55" s="1443"/>
      <c r="T55" s="1443"/>
      <c r="U55" s="1443"/>
      <c r="V55" s="1442"/>
      <c r="W55" s="250"/>
      <c r="X55" s="1442"/>
      <c r="Y55" s="250"/>
      <c r="Z55" s="250"/>
      <c r="AA55" s="250"/>
      <c r="AB55" s="1442"/>
      <c r="AC55" s="1442"/>
      <c r="AD55" s="1442"/>
      <c r="AE55" s="1442"/>
      <c r="AF55" s="1442"/>
      <c r="AG55" s="1442"/>
      <c r="AH55" s="1442"/>
      <c r="AI55" s="1443"/>
      <c r="AJ55" s="1443"/>
    </row>
    <row r="56" spans="1:36" s="1444" customFormat="1" ht="18" customHeight="1" x14ac:dyDescent="0.25">
      <c r="A56" s="1445">
        <v>43640</v>
      </c>
      <c r="B56" s="1446" t="s">
        <v>2578</v>
      </c>
      <c r="C56" s="763" t="s">
        <v>1205</v>
      </c>
      <c r="D56" s="1446">
        <v>11876</v>
      </c>
      <c r="E56" s="1447" t="s">
        <v>2579</v>
      </c>
      <c r="F56" s="1446" t="s">
        <v>123</v>
      </c>
      <c r="G56" s="1445">
        <v>43710</v>
      </c>
      <c r="H56" s="1445">
        <v>43798</v>
      </c>
      <c r="I56" s="1446" t="s">
        <v>135</v>
      </c>
      <c r="J56" s="1448" t="s">
        <v>2580</v>
      </c>
      <c r="K56" s="1449">
        <v>43650</v>
      </c>
      <c r="L56" s="1450" t="s">
        <v>2220</v>
      </c>
      <c r="M56" s="1448" t="s">
        <v>87</v>
      </c>
      <c r="N56" s="1443"/>
      <c r="O56" s="1443"/>
      <c r="P56" s="1443"/>
      <c r="Q56" s="1443"/>
      <c r="R56" s="1443"/>
      <c r="S56" s="1443"/>
      <c r="T56" s="1443"/>
      <c r="U56" s="1443"/>
      <c r="V56" s="1442"/>
      <c r="W56" s="250"/>
      <c r="X56" s="1442"/>
      <c r="Y56" s="250"/>
      <c r="Z56" s="250"/>
      <c r="AA56" s="250"/>
      <c r="AB56" s="1442"/>
      <c r="AC56" s="1442"/>
      <c r="AD56" s="1442"/>
      <c r="AE56" s="1442"/>
      <c r="AF56" s="1442"/>
      <c r="AG56" s="1442"/>
      <c r="AH56" s="1442"/>
      <c r="AI56" s="1443"/>
      <c r="AJ56" s="1443"/>
    </row>
    <row r="57" spans="1:36" s="1444" customFormat="1" ht="18" customHeight="1" x14ac:dyDescent="0.25">
      <c r="A57" s="1445">
        <v>43640</v>
      </c>
      <c r="B57" s="1446" t="s">
        <v>2581</v>
      </c>
      <c r="C57" s="763" t="s">
        <v>1205</v>
      </c>
      <c r="D57" s="1446">
        <v>11877</v>
      </c>
      <c r="E57" s="1447" t="s">
        <v>2579</v>
      </c>
      <c r="F57" s="1446" t="s">
        <v>123</v>
      </c>
      <c r="G57" s="1445">
        <v>43710</v>
      </c>
      <c r="H57" s="1445">
        <v>43798</v>
      </c>
      <c r="I57" s="1446" t="s">
        <v>135</v>
      </c>
      <c r="J57" s="1448" t="s">
        <v>2582</v>
      </c>
      <c r="K57" s="1449">
        <v>43650</v>
      </c>
      <c r="L57" s="1450" t="s">
        <v>2222</v>
      </c>
      <c r="M57" s="1448" t="s">
        <v>87</v>
      </c>
      <c r="N57" s="1443"/>
      <c r="O57" s="1443"/>
      <c r="P57" s="1443"/>
      <c r="Q57" s="1443"/>
      <c r="R57" s="1443"/>
      <c r="S57" s="1443"/>
      <c r="T57" s="1443"/>
      <c r="U57" s="1443"/>
      <c r="V57" s="1442"/>
      <c r="W57" s="250"/>
      <c r="X57" s="1442"/>
      <c r="Y57" s="250"/>
      <c r="Z57" s="250"/>
      <c r="AA57" s="250"/>
      <c r="AB57" s="1442"/>
      <c r="AC57" s="1442"/>
      <c r="AD57" s="1442"/>
      <c r="AE57" s="1442"/>
      <c r="AF57" s="1442"/>
      <c r="AG57" s="1442"/>
      <c r="AH57" s="1442"/>
      <c r="AI57" s="1443"/>
      <c r="AJ57" s="1443"/>
    </row>
    <row r="58" spans="1:36" s="1444" customFormat="1" ht="18" customHeight="1" x14ac:dyDescent="0.25">
      <c r="A58" s="1445">
        <v>43661</v>
      </c>
      <c r="B58" s="1446" t="s">
        <v>2583</v>
      </c>
      <c r="C58" s="763" t="s">
        <v>1205</v>
      </c>
      <c r="D58" s="1446">
        <v>3056</v>
      </c>
      <c r="E58" s="1447" t="s">
        <v>2571</v>
      </c>
      <c r="F58" s="1446" t="s">
        <v>123</v>
      </c>
      <c r="G58" s="1445">
        <v>43718</v>
      </c>
      <c r="H58" s="1445">
        <v>43798</v>
      </c>
      <c r="I58" s="1446" t="s">
        <v>772</v>
      </c>
      <c r="J58" s="1448" t="s">
        <v>2584</v>
      </c>
      <c r="K58" s="1449">
        <v>43667</v>
      </c>
      <c r="L58" s="1450" t="s">
        <v>2585</v>
      </c>
      <c r="M58" s="1448" t="s">
        <v>87</v>
      </c>
      <c r="N58" s="1443"/>
      <c r="O58" s="1443"/>
      <c r="P58" s="1443"/>
      <c r="Q58" s="1443"/>
      <c r="R58" s="1443"/>
      <c r="S58" s="1443"/>
      <c r="T58" s="1443"/>
      <c r="U58" s="1443"/>
      <c r="V58" s="1442"/>
      <c r="W58" s="250"/>
      <c r="X58" s="1442"/>
      <c r="Y58" s="250"/>
      <c r="Z58" s="250"/>
      <c r="AA58" s="250"/>
      <c r="AB58" s="1442"/>
      <c r="AC58" s="1442"/>
      <c r="AD58" s="1442"/>
      <c r="AE58" s="1442"/>
      <c r="AF58" s="1442"/>
      <c r="AG58" s="1442"/>
      <c r="AH58" s="1442"/>
      <c r="AI58" s="1443"/>
      <c r="AJ58" s="1443"/>
    </row>
    <row r="59" spans="1:36" s="1444" customFormat="1" ht="18" customHeight="1" x14ac:dyDescent="0.25">
      <c r="A59" s="1445">
        <v>43668</v>
      </c>
      <c r="B59" s="1446" t="s">
        <v>2586</v>
      </c>
      <c r="C59" s="763" t="s">
        <v>1205</v>
      </c>
      <c r="D59" s="1446">
        <v>10335</v>
      </c>
      <c r="E59" s="1447" t="s">
        <v>134</v>
      </c>
      <c r="F59" s="1446" t="s">
        <v>123</v>
      </c>
      <c r="G59" s="1445">
        <v>43710</v>
      </c>
      <c r="H59" s="1445">
        <v>43798</v>
      </c>
      <c r="I59" s="1446" t="s">
        <v>135</v>
      </c>
      <c r="J59" s="1448" t="s">
        <v>2587</v>
      </c>
      <c r="K59" s="1449">
        <v>43704</v>
      </c>
      <c r="L59" s="1450" t="s">
        <v>1772</v>
      </c>
      <c r="M59" s="1448" t="s">
        <v>87</v>
      </c>
      <c r="N59" s="1443"/>
      <c r="O59" s="1443"/>
      <c r="P59" s="1443"/>
      <c r="Q59" s="1443"/>
      <c r="R59" s="1443"/>
      <c r="S59" s="1443"/>
      <c r="T59" s="1443"/>
      <c r="U59" s="1443"/>
      <c r="V59" s="1442"/>
      <c r="W59" s="250"/>
      <c r="X59" s="1442"/>
      <c r="Y59" s="250"/>
      <c r="Z59" s="250"/>
      <c r="AA59" s="250"/>
      <c r="AB59" s="1442"/>
      <c r="AC59" s="1442"/>
      <c r="AD59" s="1442"/>
      <c r="AE59" s="1442"/>
      <c r="AF59" s="1442"/>
      <c r="AG59" s="1442"/>
      <c r="AH59" s="1442"/>
      <c r="AI59" s="1443"/>
      <c r="AJ59" s="1443"/>
    </row>
    <row r="60" spans="1:36" s="1444" customFormat="1" ht="18" customHeight="1" x14ac:dyDescent="0.25">
      <c r="A60" s="1445">
        <v>43668</v>
      </c>
      <c r="B60" s="1446" t="s">
        <v>2588</v>
      </c>
      <c r="C60" s="763" t="s">
        <v>1205</v>
      </c>
      <c r="D60" s="1446">
        <v>11284</v>
      </c>
      <c r="E60" s="1447" t="s">
        <v>134</v>
      </c>
      <c r="F60" s="1446" t="s">
        <v>123</v>
      </c>
      <c r="G60" s="1445">
        <v>43710</v>
      </c>
      <c r="H60" s="1445">
        <v>43798</v>
      </c>
      <c r="I60" s="1446" t="s">
        <v>135</v>
      </c>
      <c r="J60" s="1448" t="s">
        <v>2589</v>
      </c>
      <c r="K60" s="1449">
        <v>43704</v>
      </c>
      <c r="L60" s="1455" t="s">
        <v>1758</v>
      </c>
      <c r="M60" s="1448" t="s">
        <v>87</v>
      </c>
      <c r="N60" s="1443"/>
      <c r="O60" s="1443"/>
      <c r="P60" s="1443"/>
      <c r="Q60" s="1443"/>
      <c r="R60" s="1443"/>
      <c r="S60" s="1443"/>
      <c r="T60" s="1443"/>
      <c r="U60" s="1443"/>
      <c r="V60" s="1442"/>
      <c r="W60" s="250"/>
      <c r="X60" s="1442"/>
      <c r="Y60" s="250"/>
      <c r="Z60" s="250"/>
      <c r="AA60" s="250"/>
      <c r="AB60" s="1442"/>
      <c r="AC60" s="1442"/>
      <c r="AD60" s="1442"/>
      <c r="AE60" s="1442"/>
      <c r="AF60" s="1442"/>
      <c r="AG60" s="1442"/>
      <c r="AH60" s="1442"/>
      <c r="AI60" s="1443"/>
      <c r="AJ60" s="1443"/>
    </row>
    <row r="61" spans="1:36" s="1444" customFormat="1" ht="18" customHeight="1" x14ac:dyDescent="0.25">
      <c r="A61" s="1445">
        <v>43668</v>
      </c>
      <c r="B61" s="1446" t="s">
        <v>2590</v>
      </c>
      <c r="C61" s="763" t="s">
        <v>1205</v>
      </c>
      <c r="D61" s="1446">
        <v>11108</v>
      </c>
      <c r="E61" s="1447" t="s">
        <v>134</v>
      </c>
      <c r="F61" s="1446" t="s">
        <v>123</v>
      </c>
      <c r="G61" s="1445">
        <v>43710</v>
      </c>
      <c r="H61" s="1445">
        <v>43798</v>
      </c>
      <c r="I61" s="1446" t="s">
        <v>772</v>
      </c>
      <c r="J61" s="1448" t="s">
        <v>2591</v>
      </c>
      <c r="K61" s="1449">
        <v>43704</v>
      </c>
      <c r="L61" s="1450" t="s">
        <v>2203</v>
      </c>
      <c r="M61" s="1448" t="s">
        <v>87</v>
      </c>
      <c r="N61" s="1443"/>
      <c r="O61" s="1443"/>
      <c r="P61" s="1443"/>
      <c r="Q61" s="1443"/>
      <c r="R61" s="1443"/>
      <c r="S61" s="1443"/>
      <c r="T61" s="1443"/>
      <c r="U61" s="1443"/>
      <c r="V61" s="1442"/>
      <c r="W61" s="250"/>
      <c r="X61" s="1442"/>
      <c r="Y61" s="250"/>
      <c r="Z61" s="250"/>
      <c r="AA61" s="250"/>
      <c r="AB61" s="1442"/>
      <c r="AC61" s="1442"/>
      <c r="AD61" s="1442"/>
      <c r="AE61" s="1442"/>
      <c r="AF61" s="1442"/>
      <c r="AG61" s="1442"/>
      <c r="AH61" s="1442"/>
      <c r="AI61" s="1443"/>
      <c r="AJ61" s="1443"/>
    </row>
    <row r="62" spans="1:36" s="1444" customFormat="1" ht="18" customHeight="1" x14ac:dyDescent="0.25">
      <c r="A62" s="1445">
        <v>43668</v>
      </c>
      <c r="B62" s="1446" t="s">
        <v>2592</v>
      </c>
      <c r="C62" s="763" t="s">
        <v>1205</v>
      </c>
      <c r="D62" s="1446">
        <v>11879</v>
      </c>
      <c r="E62" s="1447" t="s">
        <v>134</v>
      </c>
      <c r="F62" s="1446" t="s">
        <v>123</v>
      </c>
      <c r="G62" s="1445">
        <v>43710</v>
      </c>
      <c r="H62" s="1445">
        <v>43798</v>
      </c>
      <c r="I62" s="1446" t="s">
        <v>2572</v>
      </c>
      <c r="J62" s="1448" t="s">
        <v>2593</v>
      </c>
      <c r="K62" s="1449">
        <v>43704</v>
      </c>
      <c r="L62" s="1450" t="s">
        <v>2203</v>
      </c>
      <c r="M62" s="1448" t="s">
        <v>87</v>
      </c>
      <c r="N62" s="1443"/>
      <c r="O62" s="1443"/>
      <c r="P62" s="1443"/>
      <c r="Q62" s="1443"/>
      <c r="R62" s="1443"/>
      <c r="S62" s="1443"/>
      <c r="T62" s="1443"/>
      <c r="U62" s="1443"/>
      <c r="V62" s="1442"/>
      <c r="W62" s="250"/>
      <c r="X62" s="1442"/>
      <c r="Y62" s="250"/>
      <c r="Z62" s="250"/>
      <c r="AA62" s="250"/>
      <c r="AB62" s="1442"/>
      <c r="AC62" s="1442"/>
      <c r="AD62" s="1442"/>
      <c r="AE62" s="1442"/>
      <c r="AF62" s="1442"/>
      <c r="AG62" s="1442"/>
      <c r="AH62" s="1442"/>
      <c r="AI62" s="1443"/>
      <c r="AJ62" s="1443"/>
    </row>
    <row r="63" spans="1:36" s="1444" customFormat="1" ht="18" customHeight="1" x14ac:dyDescent="0.25">
      <c r="A63" s="1445">
        <v>43731</v>
      </c>
      <c r="B63" s="1446" t="s">
        <v>2594</v>
      </c>
      <c r="C63" s="763" t="s">
        <v>1205</v>
      </c>
      <c r="D63" s="1446">
        <v>11878</v>
      </c>
      <c r="E63" s="1447" t="s">
        <v>2571</v>
      </c>
      <c r="F63" s="1446" t="s">
        <v>123</v>
      </c>
      <c r="G63" s="1445">
        <v>43745</v>
      </c>
      <c r="H63" s="1445">
        <v>43798</v>
      </c>
      <c r="I63" s="1446" t="s">
        <v>135</v>
      </c>
      <c r="J63" s="1448" t="s">
        <v>2595</v>
      </c>
      <c r="K63" s="1454">
        <v>43740</v>
      </c>
      <c r="L63" s="1450" t="s">
        <v>2596</v>
      </c>
      <c r="M63" s="1448" t="s">
        <v>87</v>
      </c>
      <c r="N63" s="1443"/>
      <c r="O63" s="1443"/>
      <c r="P63" s="1443"/>
      <c r="Q63" s="1443"/>
      <c r="R63" s="1443"/>
      <c r="S63" s="1443"/>
      <c r="T63" s="1443"/>
      <c r="U63" s="1443"/>
      <c r="V63" s="1442"/>
      <c r="W63" s="250"/>
      <c r="X63" s="1442"/>
      <c r="Y63" s="250"/>
      <c r="Z63" s="250"/>
      <c r="AA63" s="250"/>
      <c r="AB63" s="1442"/>
      <c r="AC63" s="1442"/>
      <c r="AD63" s="1442"/>
      <c r="AE63" s="1442"/>
      <c r="AF63" s="1442"/>
      <c r="AG63" s="1442"/>
      <c r="AH63" s="1442"/>
      <c r="AI63" s="1443"/>
      <c r="AJ63" s="1443"/>
    </row>
    <row r="64" spans="1:36" s="1444" customFormat="1" ht="18" customHeight="1" x14ac:dyDescent="0.25">
      <c r="A64" s="1445">
        <v>43773</v>
      </c>
      <c r="B64" s="1446" t="s">
        <v>2597</v>
      </c>
      <c r="C64" s="763" t="s">
        <v>1205</v>
      </c>
      <c r="D64" s="1446">
        <v>3154</v>
      </c>
      <c r="E64" s="1447" t="s">
        <v>2571</v>
      </c>
      <c r="F64" s="1446" t="s">
        <v>123</v>
      </c>
      <c r="G64" s="1445">
        <v>43808</v>
      </c>
      <c r="H64" s="1445">
        <v>43910</v>
      </c>
      <c r="I64" s="1446" t="s">
        <v>2377</v>
      </c>
      <c r="J64" s="1448" t="s">
        <v>2598</v>
      </c>
      <c r="K64" s="1454">
        <v>43783</v>
      </c>
      <c r="L64" s="1450" t="s">
        <v>2188</v>
      </c>
      <c r="M64" s="1448" t="s">
        <v>89</v>
      </c>
      <c r="N64" s="1443"/>
      <c r="O64" s="1443"/>
      <c r="P64" s="1443"/>
      <c r="Q64" s="1443"/>
      <c r="R64" s="1443"/>
      <c r="S64" s="1443"/>
      <c r="T64" s="1443"/>
      <c r="U64" s="1443"/>
      <c r="V64" s="1442"/>
      <c r="W64" s="250"/>
      <c r="X64" s="1442"/>
      <c r="Y64" s="250"/>
      <c r="Z64" s="250"/>
      <c r="AA64" s="250"/>
      <c r="AB64" s="1442"/>
      <c r="AC64" s="1442"/>
      <c r="AD64" s="1442"/>
      <c r="AE64" s="1442"/>
      <c r="AF64" s="1442"/>
      <c r="AG64" s="1442"/>
      <c r="AH64" s="1442"/>
      <c r="AI64" s="1443"/>
      <c r="AJ64" s="1443"/>
    </row>
    <row r="65" spans="1:36" s="1444" customFormat="1" ht="18" customHeight="1" x14ac:dyDescent="0.25">
      <c r="A65" s="1445">
        <v>43773</v>
      </c>
      <c r="B65" s="1446" t="s">
        <v>2599</v>
      </c>
      <c r="C65" s="763" t="s">
        <v>1205</v>
      </c>
      <c r="D65" s="1446">
        <v>3056</v>
      </c>
      <c r="E65" s="1447" t="s">
        <v>2571</v>
      </c>
      <c r="F65" s="1446" t="s">
        <v>123</v>
      </c>
      <c r="G65" s="1445">
        <v>43808</v>
      </c>
      <c r="H65" s="1445">
        <v>43889</v>
      </c>
      <c r="I65" s="1446" t="s">
        <v>2377</v>
      </c>
      <c r="J65" s="1448"/>
      <c r="K65" s="1450"/>
      <c r="L65" s="1450" t="s">
        <v>829</v>
      </c>
      <c r="M65" s="1448"/>
      <c r="N65" s="1443"/>
      <c r="O65" s="1443"/>
      <c r="P65" s="1443"/>
      <c r="Q65" s="1443"/>
      <c r="R65" s="1443"/>
      <c r="S65" s="1443"/>
      <c r="T65" s="1443"/>
      <c r="U65" s="1443"/>
      <c r="V65" s="1442"/>
      <c r="W65" s="250"/>
      <c r="X65" s="1442"/>
      <c r="Y65" s="250"/>
      <c r="Z65" s="250"/>
      <c r="AA65" s="250"/>
      <c r="AB65" s="1442"/>
      <c r="AC65" s="1442"/>
      <c r="AD65" s="1442"/>
      <c r="AE65" s="1442"/>
      <c r="AF65" s="1442"/>
      <c r="AG65" s="1442"/>
      <c r="AH65" s="1442"/>
      <c r="AI65" s="1443"/>
      <c r="AJ65" s="1443"/>
    </row>
    <row r="66" spans="1:36" s="1444" customFormat="1" ht="18" customHeight="1" x14ac:dyDescent="0.25">
      <c r="A66" s="1445">
        <v>43780</v>
      </c>
      <c r="B66" s="1446" t="s">
        <v>2600</v>
      </c>
      <c r="C66" s="763" t="s">
        <v>1205</v>
      </c>
      <c r="D66" s="1446">
        <v>11109</v>
      </c>
      <c r="E66" s="1447" t="s">
        <v>134</v>
      </c>
      <c r="F66" s="1446" t="s">
        <v>123</v>
      </c>
      <c r="G66" s="1445">
        <v>43808</v>
      </c>
      <c r="H66" s="1445">
        <v>43910</v>
      </c>
      <c r="I66" s="1446" t="s">
        <v>135</v>
      </c>
      <c r="J66" s="1448" t="s">
        <v>2601</v>
      </c>
      <c r="K66" s="1454">
        <v>43791</v>
      </c>
      <c r="L66" s="1450" t="s">
        <v>2602</v>
      </c>
      <c r="M66" s="1448" t="s">
        <v>86</v>
      </c>
      <c r="N66" s="1443"/>
      <c r="O66" s="1443"/>
      <c r="P66" s="1443"/>
      <c r="Q66" s="1443"/>
      <c r="R66" s="1443"/>
      <c r="S66" s="1443"/>
      <c r="T66" s="1443"/>
      <c r="U66" s="1443"/>
      <c r="V66" s="1442"/>
      <c r="W66" s="250"/>
      <c r="X66" s="1442"/>
      <c r="Y66" s="250"/>
      <c r="Z66" s="250"/>
      <c r="AA66" s="250"/>
      <c r="AB66" s="1442"/>
      <c r="AC66" s="1442"/>
      <c r="AD66" s="1442"/>
      <c r="AE66" s="1442"/>
      <c r="AF66" s="1442"/>
      <c r="AG66" s="1442"/>
      <c r="AH66" s="1442"/>
      <c r="AI66" s="1443"/>
      <c r="AJ66" s="1443"/>
    </row>
    <row r="67" spans="1:36" s="1444" customFormat="1" ht="18" customHeight="1" x14ac:dyDescent="0.25">
      <c r="A67" s="1445">
        <v>43808</v>
      </c>
      <c r="B67" s="1446" t="s">
        <v>2603</v>
      </c>
      <c r="C67" s="763" t="s">
        <v>1205</v>
      </c>
      <c r="D67" s="1446">
        <v>3056</v>
      </c>
      <c r="E67" s="1447" t="s">
        <v>2571</v>
      </c>
      <c r="F67" s="1446" t="s">
        <v>123</v>
      </c>
      <c r="G67" s="1445">
        <v>43836</v>
      </c>
      <c r="H67" s="1445">
        <v>43889</v>
      </c>
      <c r="I67" s="1446" t="s">
        <v>2377</v>
      </c>
      <c r="J67" s="1448" t="s">
        <v>2604</v>
      </c>
      <c r="K67" s="1454">
        <v>43836</v>
      </c>
      <c r="L67" s="1450" t="s">
        <v>2605</v>
      </c>
      <c r="M67" s="1448" t="s">
        <v>88</v>
      </c>
      <c r="N67" s="1443"/>
      <c r="O67" s="1443"/>
      <c r="P67" s="1443"/>
      <c r="Q67" s="1443"/>
      <c r="R67" s="1443"/>
      <c r="S67" s="1443"/>
      <c r="T67" s="1443"/>
      <c r="U67" s="1443"/>
      <c r="V67" s="1442"/>
      <c r="W67" s="250"/>
      <c r="X67" s="1442"/>
      <c r="Y67" s="250"/>
      <c r="Z67" s="250"/>
      <c r="AA67" s="250"/>
      <c r="AB67" s="1442"/>
      <c r="AC67" s="1442"/>
      <c r="AD67" s="1442"/>
      <c r="AE67" s="1442"/>
      <c r="AF67" s="1442"/>
      <c r="AG67" s="1442"/>
      <c r="AH67" s="1442"/>
      <c r="AI67" s="1443"/>
      <c r="AJ67" s="1443"/>
    </row>
    <row r="68" spans="1:36" s="1444" customFormat="1" ht="18" customHeight="1" x14ac:dyDescent="0.25">
      <c r="A68" s="1445">
        <v>42261</v>
      </c>
      <c r="B68" s="763" t="s">
        <v>714</v>
      </c>
      <c r="C68" s="763" t="s">
        <v>1206</v>
      </c>
      <c r="D68" s="1446">
        <v>11119</v>
      </c>
      <c r="E68" s="1447" t="s">
        <v>138</v>
      </c>
      <c r="F68" s="1446" t="s">
        <v>139</v>
      </c>
      <c r="G68" s="1445">
        <v>42275</v>
      </c>
      <c r="H68" s="1445">
        <v>42353</v>
      </c>
      <c r="I68" s="1445" t="s">
        <v>135</v>
      </c>
      <c r="J68" s="1448" t="s">
        <v>715</v>
      </c>
      <c r="K68" s="1449">
        <v>42271</v>
      </c>
      <c r="L68" s="1450" t="s">
        <v>716</v>
      </c>
      <c r="M68" s="1448" t="s">
        <v>86</v>
      </c>
      <c r="N68" s="1443"/>
      <c r="O68" s="1443"/>
      <c r="P68" s="1443"/>
      <c r="Q68" s="1443"/>
      <c r="R68" s="1443"/>
      <c r="S68" s="1443"/>
      <c r="T68" s="1443"/>
      <c r="U68" s="1443"/>
      <c r="V68" s="1442"/>
      <c r="W68" s="250"/>
      <c r="X68" s="1442"/>
      <c r="Y68" s="250"/>
      <c r="Z68" s="250"/>
      <c r="AA68" s="250"/>
      <c r="AB68" s="1442"/>
      <c r="AC68" s="1442"/>
      <c r="AD68" s="1442"/>
      <c r="AE68" s="1442"/>
      <c r="AF68" s="1442"/>
      <c r="AG68" s="1442"/>
      <c r="AH68" s="1442"/>
      <c r="AI68" s="1443"/>
      <c r="AJ68" s="1443"/>
    </row>
    <row r="69" spans="1:36" s="1444" customFormat="1" ht="18" customHeight="1" x14ac:dyDescent="0.25">
      <c r="A69" s="1445">
        <v>42261</v>
      </c>
      <c r="B69" s="763" t="s">
        <v>717</v>
      </c>
      <c r="C69" s="763" t="s">
        <v>1206</v>
      </c>
      <c r="D69" s="1446">
        <v>11305</v>
      </c>
      <c r="E69" s="1447" t="s">
        <v>138</v>
      </c>
      <c r="F69" s="1446" t="s">
        <v>139</v>
      </c>
      <c r="G69" s="1445">
        <v>42275</v>
      </c>
      <c r="H69" s="1445">
        <v>42353</v>
      </c>
      <c r="I69" s="1445" t="s">
        <v>135</v>
      </c>
      <c r="J69" s="1448" t="s">
        <v>718</v>
      </c>
      <c r="K69" s="1449">
        <v>42271</v>
      </c>
      <c r="L69" s="1450" t="s">
        <v>719</v>
      </c>
      <c r="M69" s="1448" t="s">
        <v>86</v>
      </c>
      <c r="N69" s="1443"/>
      <c r="O69" s="1443"/>
      <c r="P69" s="1443"/>
      <c r="Q69" s="1443"/>
      <c r="R69" s="1443"/>
      <c r="S69" s="1443"/>
      <c r="T69" s="1443"/>
      <c r="U69" s="1443"/>
      <c r="V69" s="1442"/>
      <c r="W69" s="250"/>
      <c r="X69" s="1442"/>
      <c r="Y69" s="250"/>
      <c r="Z69" s="250"/>
      <c r="AA69" s="250"/>
      <c r="AB69" s="1442"/>
      <c r="AC69" s="1442"/>
      <c r="AD69" s="1442"/>
      <c r="AE69" s="1442"/>
      <c r="AF69" s="1442"/>
      <c r="AG69" s="1442"/>
      <c r="AH69" s="1442"/>
      <c r="AI69" s="1443"/>
      <c r="AJ69" s="1443"/>
    </row>
    <row r="70" spans="1:36" s="1444" customFormat="1" ht="18" customHeight="1" x14ac:dyDescent="0.25">
      <c r="A70" s="1445">
        <v>42520</v>
      </c>
      <c r="B70" s="763" t="s">
        <v>735</v>
      </c>
      <c r="C70" s="763" t="s">
        <v>1206</v>
      </c>
      <c r="D70" s="1446">
        <v>11305</v>
      </c>
      <c r="E70" s="1447" t="s">
        <v>138</v>
      </c>
      <c r="F70" s="1446" t="s">
        <v>139</v>
      </c>
      <c r="G70" s="764">
        <v>42611</v>
      </c>
      <c r="H70" s="764">
        <v>42719</v>
      </c>
      <c r="I70" s="1445" t="s">
        <v>135</v>
      </c>
      <c r="J70" s="1448" t="s">
        <v>736</v>
      </c>
      <c r="K70" s="1449">
        <v>42545</v>
      </c>
      <c r="L70" s="1450" t="s">
        <v>719</v>
      </c>
      <c r="M70" s="1448" t="s">
        <v>86</v>
      </c>
      <c r="N70" s="1443"/>
      <c r="O70" s="1443"/>
      <c r="P70" s="1443"/>
      <c r="Q70" s="1443"/>
      <c r="R70" s="1443"/>
      <c r="S70" s="1443"/>
      <c r="T70" s="1443"/>
      <c r="U70" s="1443"/>
      <c r="V70" s="1442"/>
      <c r="W70" s="250"/>
      <c r="X70" s="1442"/>
      <c r="Y70" s="250"/>
      <c r="Z70" s="250"/>
      <c r="AA70" s="250"/>
      <c r="AB70" s="1442"/>
      <c r="AC70" s="1442"/>
      <c r="AD70" s="1442"/>
      <c r="AE70" s="1442"/>
      <c r="AF70" s="1442"/>
      <c r="AG70" s="1442"/>
      <c r="AH70" s="1442"/>
      <c r="AI70" s="1443"/>
      <c r="AJ70" s="1443"/>
    </row>
    <row r="71" spans="1:36" s="1444" customFormat="1" ht="18" customHeight="1" x14ac:dyDescent="0.25">
      <c r="A71" s="1445">
        <v>42520</v>
      </c>
      <c r="B71" s="763" t="s">
        <v>737</v>
      </c>
      <c r="C71" s="763" t="s">
        <v>1206</v>
      </c>
      <c r="D71" s="1446">
        <v>11119</v>
      </c>
      <c r="E71" s="1447" t="s">
        <v>138</v>
      </c>
      <c r="F71" s="1446" t="s">
        <v>139</v>
      </c>
      <c r="G71" s="764">
        <v>42611</v>
      </c>
      <c r="H71" s="764">
        <v>42720</v>
      </c>
      <c r="I71" s="1445" t="s">
        <v>135</v>
      </c>
      <c r="J71" s="1448" t="s">
        <v>738</v>
      </c>
      <c r="K71" s="1449">
        <v>42545</v>
      </c>
      <c r="L71" s="1450" t="s">
        <v>716</v>
      </c>
      <c r="M71" s="1448" t="s">
        <v>86</v>
      </c>
      <c r="N71" s="1443"/>
      <c r="O71" s="1443"/>
      <c r="P71" s="1443"/>
      <c r="Q71" s="1443"/>
      <c r="R71" s="1443"/>
      <c r="S71" s="1443"/>
      <c r="T71" s="1443"/>
      <c r="U71" s="1443"/>
      <c r="V71" s="1442"/>
      <c r="W71" s="250"/>
      <c r="X71" s="1442"/>
      <c r="Y71" s="250"/>
      <c r="Z71" s="250"/>
      <c r="AA71" s="250"/>
      <c r="AB71" s="1442"/>
      <c r="AC71" s="1442"/>
      <c r="AD71" s="1442"/>
      <c r="AE71" s="1442"/>
      <c r="AF71" s="1442"/>
      <c r="AG71" s="1442"/>
      <c r="AH71" s="1442"/>
      <c r="AI71" s="1443"/>
      <c r="AJ71" s="1443"/>
    </row>
    <row r="72" spans="1:36" s="1444" customFormat="1" ht="18" customHeight="1" x14ac:dyDescent="0.25">
      <c r="A72" s="1445">
        <v>42534</v>
      </c>
      <c r="B72" s="763" t="s">
        <v>745</v>
      </c>
      <c r="C72" s="763" t="s">
        <v>1206</v>
      </c>
      <c r="D72" s="1446">
        <v>11422</v>
      </c>
      <c r="E72" s="1447" t="s">
        <v>138</v>
      </c>
      <c r="F72" s="1446" t="s">
        <v>139</v>
      </c>
      <c r="G72" s="764">
        <v>42611</v>
      </c>
      <c r="H72" s="764">
        <v>42720</v>
      </c>
      <c r="I72" s="1445" t="s">
        <v>135</v>
      </c>
      <c r="J72" s="1448" t="s">
        <v>746</v>
      </c>
      <c r="K72" s="1449">
        <v>42545</v>
      </c>
      <c r="L72" s="1450" t="s">
        <v>747</v>
      </c>
      <c r="M72" s="1448" t="s">
        <v>86</v>
      </c>
      <c r="N72" s="1443"/>
      <c r="O72" s="1443"/>
      <c r="P72" s="1443"/>
      <c r="Q72" s="1443"/>
      <c r="R72" s="1443"/>
      <c r="S72" s="1443"/>
      <c r="T72" s="1443"/>
      <c r="U72" s="1443"/>
      <c r="V72" s="1442"/>
      <c r="W72" s="250"/>
      <c r="X72" s="1442"/>
      <c r="Y72" s="250"/>
      <c r="Z72" s="250"/>
      <c r="AA72" s="250"/>
      <c r="AB72" s="1442"/>
      <c r="AC72" s="1442"/>
      <c r="AD72" s="1442"/>
      <c r="AE72" s="1442"/>
      <c r="AF72" s="1442"/>
      <c r="AG72" s="1442"/>
      <c r="AH72" s="1442"/>
      <c r="AI72" s="1443"/>
      <c r="AJ72" s="1443"/>
    </row>
    <row r="73" spans="1:36" s="1444" customFormat="1" ht="18" customHeight="1" x14ac:dyDescent="0.25">
      <c r="A73" s="1445">
        <v>42625</v>
      </c>
      <c r="B73" s="763" t="s">
        <v>775</v>
      </c>
      <c r="C73" s="763" t="s">
        <v>1206</v>
      </c>
      <c r="D73" s="1446">
        <v>11305</v>
      </c>
      <c r="E73" s="1447" t="s">
        <v>138</v>
      </c>
      <c r="F73" s="1446" t="s">
        <v>139</v>
      </c>
      <c r="G73" s="1445">
        <v>42639</v>
      </c>
      <c r="H73" s="1445">
        <v>42719</v>
      </c>
      <c r="I73" s="1445" t="s">
        <v>135</v>
      </c>
      <c r="J73" s="1448" t="s">
        <v>776</v>
      </c>
      <c r="K73" s="1449">
        <v>42634</v>
      </c>
      <c r="L73" s="1450" t="s">
        <v>777</v>
      </c>
      <c r="M73" s="1448"/>
      <c r="N73" s="1443"/>
      <c r="O73" s="1443"/>
      <c r="P73" s="1443"/>
      <c r="Q73" s="1443"/>
      <c r="R73" s="1443"/>
      <c r="S73" s="1443"/>
      <c r="T73" s="1443"/>
      <c r="U73" s="1443"/>
      <c r="V73" s="1442"/>
      <c r="W73" s="250"/>
      <c r="X73" s="1442"/>
      <c r="Y73" s="250"/>
      <c r="Z73" s="250"/>
      <c r="AA73" s="250"/>
      <c r="AB73" s="1442"/>
      <c r="AC73" s="1442"/>
      <c r="AD73" s="1442"/>
      <c r="AE73" s="1442"/>
      <c r="AF73" s="1442"/>
      <c r="AG73" s="1442"/>
      <c r="AH73" s="1442"/>
      <c r="AI73" s="1443"/>
      <c r="AJ73" s="1443"/>
    </row>
    <row r="74" spans="1:36" s="1444" customFormat="1" ht="18" customHeight="1" x14ac:dyDescent="0.25">
      <c r="A74" s="1445">
        <v>42646</v>
      </c>
      <c r="B74" s="763" t="s">
        <v>775</v>
      </c>
      <c r="C74" s="763" t="s">
        <v>1206</v>
      </c>
      <c r="D74" s="1446">
        <v>11305</v>
      </c>
      <c r="E74" s="1447" t="s">
        <v>138</v>
      </c>
      <c r="F74" s="1446" t="s">
        <v>139</v>
      </c>
      <c r="G74" s="1445">
        <v>42660</v>
      </c>
      <c r="H74" s="1445">
        <v>42719</v>
      </c>
      <c r="I74" s="1446" t="s">
        <v>135</v>
      </c>
      <c r="J74" s="1448" t="s">
        <v>781</v>
      </c>
      <c r="K74" s="1449">
        <v>42656</v>
      </c>
      <c r="L74" s="1450" t="s">
        <v>777</v>
      </c>
      <c r="M74" s="1448"/>
      <c r="N74" s="1443"/>
      <c r="O74" s="1443"/>
      <c r="P74" s="1443"/>
      <c r="Q74" s="1443"/>
      <c r="R74" s="1443"/>
      <c r="S74" s="1443"/>
      <c r="T74" s="1443"/>
      <c r="U74" s="1443"/>
      <c r="V74" s="1442"/>
      <c r="W74" s="250"/>
      <c r="X74" s="1442"/>
      <c r="Y74" s="250"/>
      <c r="Z74" s="250"/>
      <c r="AA74" s="250"/>
      <c r="AB74" s="1442"/>
      <c r="AC74" s="1442"/>
      <c r="AD74" s="1442"/>
      <c r="AE74" s="1442"/>
      <c r="AF74" s="1442"/>
      <c r="AG74" s="1442"/>
      <c r="AH74" s="1442"/>
      <c r="AI74" s="1443"/>
      <c r="AJ74" s="1443"/>
    </row>
    <row r="75" spans="1:36" s="1444" customFormat="1" ht="18" customHeight="1" x14ac:dyDescent="0.25">
      <c r="A75" s="1445">
        <v>42653</v>
      </c>
      <c r="B75" s="763" t="s">
        <v>782</v>
      </c>
      <c r="C75" s="763" t="s">
        <v>1206</v>
      </c>
      <c r="D75" s="1446">
        <v>11759</v>
      </c>
      <c r="E75" s="1447" t="s">
        <v>163</v>
      </c>
      <c r="F75" s="1446" t="s">
        <v>123</v>
      </c>
      <c r="G75" s="1445">
        <v>42667</v>
      </c>
      <c r="H75" s="1445">
        <v>42719</v>
      </c>
      <c r="I75" s="1446" t="s">
        <v>135</v>
      </c>
      <c r="J75" s="1448" t="s">
        <v>783</v>
      </c>
      <c r="K75" s="1449">
        <v>42661</v>
      </c>
      <c r="L75" s="1450" t="s">
        <v>784</v>
      </c>
      <c r="M75" s="1448" t="s">
        <v>87</v>
      </c>
      <c r="N75" s="1443"/>
      <c r="O75" s="1443"/>
      <c r="P75" s="1443"/>
      <c r="Q75" s="1443"/>
      <c r="R75" s="1443"/>
      <c r="S75" s="1443"/>
      <c r="T75" s="1443"/>
      <c r="U75" s="1443"/>
      <c r="V75" s="1442"/>
      <c r="W75" s="250"/>
      <c r="X75" s="1442"/>
      <c r="Y75" s="250"/>
      <c r="Z75" s="250"/>
      <c r="AA75" s="250"/>
      <c r="AB75" s="1442"/>
      <c r="AC75" s="1442"/>
      <c r="AD75" s="1442"/>
      <c r="AE75" s="1442"/>
      <c r="AF75" s="1442"/>
      <c r="AG75" s="1442"/>
      <c r="AH75" s="1442"/>
      <c r="AI75" s="1443"/>
      <c r="AJ75" s="1443"/>
    </row>
    <row r="76" spans="1:36" s="1444" customFormat="1" ht="18" customHeight="1" x14ac:dyDescent="0.25">
      <c r="A76" s="1445">
        <v>42653</v>
      </c>
      <c r="B76" s="763" t="s">
        <v>785</v>
      </c>
      <c r="C76" s="763" t="s">
        <v>1206</v>
      </c>
      <c r="D76" s="1446">
        <v>11118</v>
      </c>
      <c r="E76" s="1447" t="s">
        <v>142</v>
      </c>
      <c r="F76" s="1446" t="s">
        <v>139</v>
      </c>
      <c r="G76" s="1445">
        <v>42667</v>
      </c>
      <c r="H76" s="1445">
        <v>42719</v>
      </c>
      <c r="I76" s="1446" t="s">
        <v>135</v>
      </c>
      <c r="J76" s="1448" t="s">
        <v>786</v>
      </c>
      <c r="K76" s="1449">
        <v>42661</v>
      </c>
      <c r="L76" s="1450" t="s">
        <v>787</v>
      </c>
      <c r="M76" s="1448" t="s">
        <v>86</v>
      </c>
      <c r="N76" s="1443"/>
      <c r="O76" s="1443"/>
      <c r="P76" s="1443"/>
      <c r="Q76" s="1443"/>
      <c r="R76" s="1443"/>
      <c r="S76" s="1443"/>
      <c r="T76" s="1443"/>
      <c r="U76" s="1443"/>
      <c r="V76" s="1442"/>
      <c r="W76" s="250"/>
      <c r="X76" s="1442"/>
      <c r="Y76" s="250"/>
      <c r="Z76" s="250"/>
      <c r="AA76" s="250"/>
      <c r="AB76" s="1442"/>
      <c r="AC76" s="1442"/>
      <c r="AD76" s="1442"/>
      <c r="AE76" s="1442"/>
      <c r="AF76" s="1442"/>
      <c r="AG76" s="1442"/>
      <c r="AH76" s="1442"/>
      <c r="AI76" s="1443"/>
      <c r="AJ76" s="1443"/>
    </row>
    <row r="77" spans="1:36" s="1444" customFormat="1" ht="18" customHeight="1" x14ac:dyDescent="0.25">
      <c r="A77" s="1445">
        <v>42667</v>
      </c>
      <c r="B77" s="763" t="s">
        <v>775</v>
      </c>
      <c r="C77" s="763" t="s">
        <v>1206</v>
      </c>
      <c r="D77" s="1446">
        <v>11305</v>
      </c>
      <c r="E77" s="1447" t="s">
        <v>138</v>
      </c>
      <c r="F77" s="1446" t="s">
        <v>139</v>
      </c>
      <c r="G77" s="1445">
        <v>42681</v>
      </c>
      <c r="H77" s="1445">
        <v>42719</v>
      </c>
      <c r="I77" s="1446" t="s">
        <v>135</v>
      </c>
      <c r="J77" s="1448" t="s">
        <v>788</v>
      </c>
      <c r="K77" s="1449">
        <v>42681</v>
      </c>
      <c r="L77" s="1450" t="s">
        <v>789</v>
      </c>
      <c r="M77" s="1448" t="s">
        <v>89</v>
      </c>
      <c r="N77" s="1443"/>
      <c r="O77" s="1443"/>
      <c r="P77" s="1443"/>
      <c r="Q77" s="1443"/>
      <c r="R77" s="1443"/>
      <c r="S77" s="1443"/>
      <c r="T77" s="1443"/>
      <c r="U77" s="1443"/>
      <c r="V77" s="1442"/>
      <c r="W77" s="250"/>
      <c r="X77" s="1442"/>
      <c r="Y77" s="250"/>
      <c r="Z77" s="250"/>
      <c r="AA77" s="250"/>
      <c r="AB77" s="1442"/>
      <c r="AC77" s="1442"/>
      <c r="AD77" s="1442"/>
      <c r="AE77" s="1442"/>
      <c r="AF77" s="1442"/>
      <c r="AG77" s="1442"/>
      <c r="AH77" s="1442"/>
      <c r="AI77" s="1443"/>
      <c r="AJ77" s="1443"/>
    </row>
    <row r="78" spans="1:36" s="1444" customFormat="1" ht="18" customHeight="1" x14ac:dyDescent="0.25">
      <c r="A78" s="766">
        <v>42786</v>
      </c>
      <c r="B78" s="765" t="s">
        <v>1195</v>
      </c>
      <c r="C78" s="763" t="s">
        <v>1206</v>
      </c>
      <c r="D78" s="1446">
        <v>11119</v>
      </c>
      <c r="E78" s="767" t="s">
        <v>138</v>
      </c>
      <c r="F78" s="765" t="s">
        <v>139</v>
      </c>
      <c r="G78" s="766">
        <v>42857</v>
      </c>
      <c r="H78" s="766">
        <v>42943</v>
      </c>
      <c r="I78" s="765" t="s">
        <v>135</v>
      </c>
      <c r="J78" s="1448" t="s">
        <v>1741</v>
      </c>
      <c r="K78" s="1449">
        <v>42802</v>
      </c>
      <c r="L78" s="1450" t="s">
        <v>716</v>
      </c>
      <c r="M78" s="1448" t="s">
        <v>86</v>
      </c>
      <c r="N78" s="1443"/>
      <c r="O78" s="1443"/>
      <c r="P78" s="1443"/>
      <c r="Q78" s="1443"/>
      <c r="R78" s="1443"/>
      <c r="S78" s="1443"/>
      <c r="T78" s="1443"/>
      <c r="U78" s="1443"/>
      <c r="V78" s="1442"/>
      <c r="W78" s="250"/>
      <c r="X78" s="1442"/>
      <c r="Y78" s="250"/>
      <c r="Z78" s="250"/>
      <c r="AA78" s="250"/>
      <c r="AB78" s="1442"/>
      <c r="AC78" s="1442"/>
      <c r="AD78" s="1442"/>
      <c r="AE78" s="1442"/>
      <c r="AF78" s="1442"/>
      <c r="AG78" s="1442"/>
      <c r="AH78" s="1442"/>
      <c r="AI78" s="1443"/>
      <c r="AJ78" s="1443"/>
    </row>
    <row r="79" spans="1:36" s="1444" customFormat="1" ht="18" customHeight="1" x14ac:dyDescent="0.25">
      <c r="A79" s="766">
        <v>42786</v>
      </c>
      <c r="B79" s="765" t="s">
        <v>1196</v>
      </c>
      <c r="C79" s="763" t="s">
        <v>1206</v>
      </c>
      <c r="D79" s="1446">
        <v>11422</v>
      </c>
      <c r="E79" s="767" t="s">
        <v>138</v>
      </c>
      <c r="F79" s="765" t="s">
        <v>139</v>
      </c>
      <c r="G79" s="766">
        <v>42857</v>
      </c>
      <c r="H79" s="766">
        <v>42943</v>
      </c>
      <c r="I79" s="765" t="s">
        <v>135</v>
      </c>
      <c r="J79" s="1448" t="s">
        <v>1740</v>
      </c>
      <c r="K79" s="1449">
        <v>42802</v>
      </c>
      <c r="L79" s="1450" t="s">
        <v>747</v>
      </c>
      <c r="M79" s="1448" t="s">
        <v>86</v>
      </c>
      <c r="N79" s="1443"/>
      <c r="O79" s="1443"/>
      <c r="P79" s="1443"/>
      <c r="Q79" s="1443"/>
      <c r="R79" s="1443"/>
      <c r="S79" s="1443"/>
      <c r="T79" s="1443"/>
      <c r="U79" s="1443"/>
      <c r="V79" s="1442"/>
      <c r="W79" s="250"/>
      <c r="X79" s="1442"/>
      <c r="Y79" s="250"/>
      <c r="Z79" s="250"/>
      <c r="AA79" s="250"/>
      <c r="AB79" s="1442"/>
      <c r="AC79" s="1442"/>
      <c r="AD79" s="1442"/>
      <c r="AE79" s="1442"/>
      <c r="AF79" s="1442"/>
      <c r="AG79" s="1442"/>
      <c r="AH79" s="1442"/>
      <c r="AI79" s="1443"/>
      <c r="AJ79" s="1443"/>
    </row>
    <row r="80" spans="1:36" s="1444" customFormat="1" ht="18" customHeight="1" x14ac:dyDescent="0.25">
      <c r="A80" s="766">
        <v>42786</v>
      </c>
      <c r="B80" s="765" t="s">
        <v>1197</v>
      </c>
      <c r="C80" s="763" t="s">
        <v>1206</v>
      </c>
      <c r="D80" s="1446">
        <v>11759</v>
      </c>
      <c r="E80" s="767" t="s">
        <v>163</v>
      </c>
      <c r="F80" s="765" t="s">
        <v>139</v>
      </c>
      <c r="G80" s="766">
        <v>42800</v>
      </c>
      <c r="H80" s="766">
        <v>42836</v>
      </c>
      <c r="I80" s="765" t="s">
        <v>135</v>
      </c>
      <c r="J80" s="1448" t="s">
        <v>1736</v>
      </c>
      <c r="K80" s="1449">
        <v>42802</v>
      </c>
      <c r="L80" s="1450" t="s">
        <v>1737</v>
      </c>
      <c r="M80" s="1448" t="s">
        <v>86</v>
      </c>
      <c r="N80" s="1443"/>
      <c r="O80" s="1443"/>
      <c r="P80" s="1443"/>
      <c r="Q80" s="1443"/>
      <c r="R80" s="1443"/>
      <c r="S80" s="1443"/>
      <c r="T80" s="1443"/>
      <c r="U80" s="1443"/>
      <c r="V80" s="1442"/>
      <c r="W80" s="250"/>
      <c r="X80" s="1442"/>
      <c r="Y80" s="250"/>
      <c r="Z80" s="250"/>
      <c r="AA80" s="250"/>
      <c r="AB80" s="1442"/>
      <c r="AC80" s="1442"/>
      <c r="AD80" s="1442"/>
      <c r="AE80" s="1442"/>
      <c r="AF80" s="1442"/>
      <c r="AG80" s="1442"/>
      <c r="AH80" s="1442"/>
      <c r="AI80" s="1443"/>
      <c r="AJ80" s="1443"/>
    </row>
    <row r="81" spans="1:36" s="1444" customFormat="1" ht="18" customHeight="1" x14ac:dyDescent="0.25">
      <c r="A81" s="766">
        <v>42800</v>
      </c>
      <c r="B81" s="765" t="s">
        <v>1200</v>
      </c>
      <c r="C81" s="763" t="s">
        <v>1206</v>
      </c>
      <c r="D81" s="1446">
        <v>11305</v>
      </c>
      <c r="E81" s="767" t="s">
        <v>138</v>
      </c>
      <c r="F81" s="765" t="s">
        <v>139</v>
      </c>
      <c r="G81" s="766">
        <v>42858</v>
      </c>
      <c r="H81" s="766">
        <v>42943</v>
      </c>
      <c r="I81" s="765" t="s">
        <v>135</v>
      </c>
      <c r="J81" s="1455" t="s">
        <v>1738</v>
      </c>
      <c r="K81" s="1449">
        <v>42831</v>
      </c>
      <c r="L81" s="1450" t="s">
        <v>1739</v>
      </c>
      <c r="M81" s="1448" t="s">
        <v>86</v>
      </c>
      <c r="N81" s="1443"/>
      <c r="O81" s="1443"/>
      <c r="P81" s="1443"/>
      <c r="Q81" s="1443"/>
      <c r="R81" s="1443"/>
      <c r="S81" s="1443"/>
      <c r="T81" s="1443"/>
      <c r="U81" s="1443"/>
      <c r="V81" s="1442"/>
      <c r="W81" s="250"/>
      <c r="X81" s="1442"/>
      <c r="Y81" s="250"/>
      <c r="Z81" s="250"/>
      <c r="AA81" s="250"/>
      <c r="AB81" s="1442"/>
      <c r="AC81" s="1442"/>
      <c r="AD81" s="1442"/>
      <c r="AE81" s="1442"/>
      <c r="AF81" s="1442"/>
      <c r="AG81" s="1442"/>
      <c r="AH81" s="1442"/>
      <c r="AI81" s="1443"/>
      <c r="AJ81" s="1443"/>
    </row>
    <row r="82" spans="1:36" s="1444" customFormat="1" ht="18" customHeight="1" x14ac:dyDescent="0.25">
      <c r="A82" s="1445">
        <v>42940</v>
      </c>
      <c r="B82" s="1446" t="s">
        <v>1729</v>
      </c>
      <c r="C82" s="763" t="s">
        <v>1206</v>
      </c>
      <c r="D82" s="1446">
        <v>11306</v>
      </c>
      <c r="E82" s="1447" t="s">
        <v>142</v>
      </c>
      <c r="F82" s="1446" t="s">
        <v>139</v>
      </c>
      <c r="G82" s="1445">
        <v>42982</v>
      </c>
      <c r="H82" s="1445">
        <v>43082</v>
      </c>
      <c r="I82" s="1446" t="s">
        <v>135</v>
      </c>
      <c r="J82" s="1448" t="s">
        <v>1734</v>
      </c>
      <c r="K82" s="1454">
        <v>42982</v>
      </c>
      <c r="L82" s="1450" t="s">
        <v>1735</v>
      </c>
      <c r="M82" s="1448" t="s">
        <v>86</v>
      </c>
      <c r="N82" s="1443"/>
      <c r="O82" s="1443"/>
      <c r="P82" s="1443"/>
      <c r="Q82" s="1443"/>
      <c r="R82" s="1443"/>
      <c r="S82" s="1443"/>
      <c r="T82" s="1443"/>
      <c r="U82" s="1443"/>
      <c r="V82" s="1442"/>
      <c r="W82" s="250"/>
      <c r="X82" s="1442"/>
      <c r="Y82" s="250"/>
      <c r="Z82" s="250"/>
      <c r="AA82" s="250"/>
      <c r="AB82" s="1442"/>
      <c r="AC82" s="1442"/>
      <c r="AD82" s="1442"/>
      <c r="AE82" s="1442"/>
      <c r="AF82" s="1442"/>
      <c r="AG82" s="1442"/>
      <c r="AH82" s="1442"/>
      <c r="AI82" s="1443"/>
      <c r="AJ82" s="1443"/>
    </row>
    <row r="83" spans="1:36" s="1444" customFormat="1" ht="18" customHeight="1" x14ac:dyDescent="0.25">
      <c r="A83" s="1445">
        <v>43115</v>
      </c>
      <c r="B83" s="1446" t="s">
        <v>2133</v>
      </c>
      <c r="C83" s="763" t="s">
        <v>1206</v>
      </c>
      <c r="D83" s="1446">
        <v>11759</v>
      </c>
      <c r="E83" s="1447" t="s">
        <v>163</v>
      </c>
      <c r="F83" s="1446" t="s">
        <v>139</v>
      </c>
      <c r="G83" s="1445">
        <v>43129</v>
      </c>
      <c r="H83" s="1445">
        <v>43203</v>
      </c>
      <c r="I83" s="1446" t="s">
        <v>135</v>
      </c>
      <c r="J83" s="770" t="s">
        <v>2314</v>
      </c>
      <c r="K83" s="1454">
        <v>43129</v>
      </c>
      <c r="L83" s="771" t="s">
        <v>1737</v>
      </c>
      <c r="M83" s="770" t="s">
        <v>86</v>
      </c>
      <c r="N83" s="1443"/>
      <c r="O83" s="1443"/>
      <c r="P83" s="1443"/>
      <c r="Q83" s="1443"/>
      <c r="R83" s="1443"/>
      <c r="S83" s="1443"/>
      <c r="T83" s="1443"/>
      <c r="U83" s="1443"/>
      <c r="V83" s="1442"/>
      <c r="W83" s="250"/>
      <c r="X83" s="1442"/>
      <c r="Y83" s="250"/>
      <c r="Z83" s="250"/>
      <c r="AA83" s="250"/>
      <c r="AB83" s="1442"/>
      <c r="AC83" s="1442"/>
      <c r="AD83" s="1442"/>
      <c r="AE83" s="1442"/>
      <c r="AF83" s="1442"/>
      <c r="AG83" s="1442"/>
      <c r="AH83" s="1442"/>
      <c r="AI83" s="1443"/>
      <c r="AJ83" s="1443"/>
    </row>
    <row r="84" spans="1:36" s="1444" customFormat="1" ht="18" customHeight="1" x14ac:dyDescent="0.25">
      <c r="A84" s="1445">
        <v>43143</v>
      </c>
      <c r="B84" s="1446" t="s">
        <v>2139</v>
      </c>
      <c r="C84" s="763" t="s">
        <v>1206</v>
      </c>
      <c r="D84" s="1446">
        <v>11119</v>
      </c>
      <c r="E84" s="1447" t="s">
        <v>138</v>
      </c>
      <c r="F84" s="1446" t="s">
        <v>139</v>
      </c>
      <c r="G84" s="1445">
        <v>43220</v>
      </c>
      <c r="H84" s="1445">
        <v>43312</v>
      </c>
      <c r="I84" s="1446" t="s">
        <v>135</v>
      </c>
      <c r="J84" s="770" t="s">
        <v>2315</v>
      </c>
      <c r="K84" s="1448" t="s">
        <v>2318</v>
      </c>
      <c r="L84" s="771" t="s">
        <v>716</v>
      </c>
      <c r="M84" s="770" t="s">
        <v>86</v>
      </c>
      <c r="N84" s="1443"/>
      <c r="O84" s="1443"/>
      <c r="P84" s="1443"/>
      <c r="Q84" s="1443"/>
      <c r="R84" s="1443"/>
      <c r="S84" s="1443"/>
      <c r="T84" s="1443"/>
      <c r="U84" s="1443"/>
      <c r="V84" s="1442"/>
      <c r="W84" s="250"/>
      <c r="X84" s="1442"/>
      <c r="Y84" s="250"/>
      <c r="Z84" s="250"/>
      <c r="AA84" s="250"/>
      <c r="AB84" s="1442"/>
      <c r="AC84" s="1442"/>
      <c r="AD84" s="1442"/>
      <c r="AE84" s="1442"/>
      <c r="AF84" s="1442"/>
      <c r="AG84" s="1442"/>
      <c r="AH84" s="1442"/>
      <c r="AI84" s="1443"/>
      <c r="AJ84" s="1443"/>
    </row>
    <row r="85" spans="1:36" s="1444" customFormat="1" ht="18" customHeight="1" x14ac:dyDescent="0.25">
      <c r="A85" s="1445">
        <v>43143</v>
      </c>
      <c r="B85" s="1446" t="s">
        <v>2140</v>
      </c>
      <c r="C85" s="763" t="s">
        <v>1206</v>
      </c>
      <c r="D85" s="1446">
        <v>11305</v>
      </c>
      <c r="E85" s="1447" t="s">
        <v>138</v>
      </c>
      <c r="F85" s="1446" t="s">
        <v>139</v>
      </c>
      <c r="G85" s="1445">
        <v>43220</v>
      </c>
      <c r="H85" s="1445">
        <v>43312</v>
      </c>
      <c r="I85" s="1446" t="s">
        <v>135</v>
      </c>
      <c r="J85" s="770" t="s">
        <v>2316</v>
      </c>
      <c r="K85" s="1448" t="s">
        <v>2318</v>
      </c>
      <c r="L85" s="771" t="s">
        <v>2317</v>
      </c>
      <c r="M85" s="770" t="s">
        <v>86</v>
      </c>
      <c r="N85" s="1443"/>
      <c r="O85" s="1443"/>
      <c r="P85" s="1443"/>
      <c r="Q85" s="1443"/>
      <c r="R85" s="1443"/>
      <c r="S85" s="1443"/>
      <c r="T85" s="1443"/>
      <c r="U85" s="1443"/>
      <c r="V85" s="1442"/>
      <c r="W85" s="250"/>
      <c r="X85" s="1442"/>
      <c r="Y85" s="250"/>
      <c r="Z85" s="250"/>
      <c r="AA85" s="250"/>
      <c r="AB85" s="1442"/>
      <c r="AC85" s="1442"/>
      <c r="AD85" s="1442"/>
      <c r="AE85" s="1442"/>
      <c r="AF85" s="1442"/>
      <c r="AG85" s="1442"/>
      <c r="AH85" s="1442"/>
      <c r="AI85" s="1443"/>
      <c r="AJ85" s="1443"/>
    </row>
    <row r="86" spans="1:36" s="1444" customFormat="1" ht="18" customHeight="1" x14ac:dyDescent="0.25">
      <c r="A86" s="1445">
        <v>43227</v>
      </c>
      <c r="B86" s="1446" t="s">
        <v>2150</v>
      </c>
      <c r="C86" s="763" t="s">
        <v>1206</v>
      </c>
      <c r="D86" s="1446">
        <v>11422</v>
      </c>
      <c r="E86" s="1447" t="s">
        <v>138</v>
      </c>
      <c r="F86" s="1446" t="s">
        <v>139</v>
      </c>
      <c r="G86" s="1445">
        <v>43241</v>
      </c>
      <c r="H86" s="1445">
        <v>43296</v>
      </c>
      <c r="I86" s="1446" t="s">
        <v>135</v>
      </c>
      <c r="J86" s="770" t="s">
        <v>2319</v>
      </c>
      <c r="K86" s="1454">
        <v>43242</v>
      </c>
      <c r="L86" s="771" t="s">
        <v>2310</v>
      </c>
      <c r="M86" s="770" t="s">
        <v>86</v>
      </c>
      <c r="N86" s="1443"/>
      <c r="O86" s="1443"/>
      <c r="P86" s="1443"/>
      <c r="Q86" s="1443"/>
      <c r="R86" s="1443"/>
      <c r="S86" s="1443"/>
      <c r="T86" s="1443"/>
      <c r="U86" s="1443"/>
      <c r="V86" s="1442"/>
      <c r="W86" s="250"/>
      <c r="X86" s="1442"/>
      <c r="Y86" s="250"/>
      <c r="Z86" s="250"/>
      <c r="AA86" s="250"/>
      <c r="AB86" s="1442"/>
      <c r="AC86" s="1442"/>
      <c r="AD86" s="1442"/>
      <c r="AE86" s="1442"/>
      <c r="AF86" s="1442"/>
      <c r="AG86" s="1442"/>
      <c r="AH86" s="1442"/>
      <c r="AI86" s="1443"/>
      <c r="AJ86" s="1443"/>
    </row>
    <row r="87" spans="1:36" s="1444" customFormat="1" ht="18" customHeight="1" x14ac:dyDescent="0.25">
      <c r="A87" s="1445">
        <v>43241</v>
      </c>
      <c r="B87" s="1446" t="s">
        <v>2152</v>
      </c>
      <c r="C87" s="763" t="s">
        <v>1206</v>
      </c>
      <c r="D87" s="1446">
        <v>10090</v>
      </c>
      <c r="E87" s="1447" t="s">
        <v>163</v>
      </c>
      <c r="F87" s="1446" t="s">
        <v>139</v>
      </c>
      <c r="G87" s="1445">
        <v>43255</v>
      </c>
      <c r="H87" s="1445">
        <v>43312</v>
      </c>
      <c r="I87" s="1446" t="s">
        <v>135</v>
      </c>
      <c r="J87" s="1448" t="s">
        <v>2320</v>
      </c>
      <c r="K87" s="1449">
        <v>43250</v>
      </c>
      <c r="L87" s="1450" t="s">
        <v>2321</v>
      </c>
      <c r="M87" s="1448" t="s">
        <v>86</v>
      </c>
      <c r="N87" s="1443"/>
      <c r="O87" s="1443"/>
      <c r="P87" s="1443"/>
      <c r="Q87" s="1443"/>
      <c r="R87" s="1443"/>
      <c r="S87" s="1443"/>
      <c r="T87" s="1443"/>
      <c r="U87" s="1443"/>
      <c r="V87" s="1442"/>
      <c r="W87" s="250"/>
      <c r="X87" s="1442"/>
      <c r="Y87" s="250"/>
      <c r="Z87" s="250"/>
      <c r="AA87" s="250"/>
      <c r="AB87" s="1442"/>
      <c r="AC87" s="1442"/>
      <c r="AD87" s="1442"/>
      <c r="AE87" s="1442"/>
      <c r="AF87" s="1442"/>
      <c r="AG87" s="1442"/>
      <c r="AH87" s="1442"/>
      <c r="AI87" s="1443"/>
      <c r="AJ87" s="1443"/>
    </row>
    <row r="88" spans="1:36" s="1444" customFormat="1" ht="18" customHeight="1" x14ac:dyDescent="0.25">
      <c r="A88" s="1445">
        <v>43367</v>
      </c>
      <c r="B88" s="763" t="s">
        <v>2606</v>
      </c>
      <c r="C88" s="763" t="s">
        <v>1206</v>
      </c>
      <c r="D88" s="1446">
        <v>11880</v>
      </c>
      <c r="E88" s="1447" t="s">
        <v>163</v>
      </c>
      <c r="F88" s="1446" t="s">
        <v>123</v>
      </c>
      <c r="G88" s="1445">
        <v>43381</v>
      </c>
      <c r="H88" s="1445">
        <v>43452</v>
      </c>
      <c r="I88" s="768" t="s">
        <v>135</v>
      </c>
      <c r="J88" s="1448" t="s">
        <v>2607</v>
      </c>
      <c r="K88" s="1454">
        <v>43375</v>
      </c>
      <c r="L88" s="1450" t="s">
        <v>2608</v>
      </c>
      <c r="M88" s="1448" t="s">
        <v>87</v>
      </c>
      <c r="N88" s="1443"/>
      <c r="O88" s="1443"/>
      <c r="P88" s="1443"/>
      <c r="Q88" s="1443"/>
      <c r="R88" s="1443"/>
      <c r="S88" s="1443"/>
      <c r="T88" s="1443"/>
      <c r="U88" s="1443"/>
      <c r="V88" s="1442"/>
      <c r="W88" s="250"/>
      <c r="X88" s="1442"/>
      <c r="Y88" s="250"/>
      <c r="Z88" s="250"/>
      <c r="AA88" s="250"/>
      <c r="AB88" s="1442"/>
      <c r="AC88" s="1442"/>
      <c r="AD88" s="1442"/>
      <c r="AE88" s="1442"/>
      <c r="AF88" s="1442"/>
      <c r="AG88" s="1442"/>
      <c r="AH88" s="1442"/>
      <c r="AI88" s="1443"/>
      <c r="AJ88" s="1443"/>
    </row>
    <row r="89" spans="1:36" s="1444" customFormat="1" ht="18" customHeight="1" x14ac:dyDescent="0.25">
      <c r="A89" s="1445">
        <v>43444</v>
      </c>
      <c r="B89" s="763" t="s">
        <v>2609</v>
      </c>
      <c r="C89" s="763" t="s">
        <v>1206</v>
      </c>
      <c r="D89" s="1446">
        <v>11283</v>
      </c>
      <c r="E89" s="1447" t="s">
        <v>163</v>
      </c>
      <c r="F89" s="1446" t="s">
        <v>139</v>
      </c>
      <c r="G89" s="1445">
        <v>43472</v>
      </c>
      <c r="H89" s="1445">
        <v>43571</v>
      </c>
      <c r="I89" s="768" t="s">
        <v>135</v>
      </c>
      <c r="J89" s="1448" t="s">
        <v>2610</v>
      </c>
      <c r="K89" s="1454">
        <v>43451</v>
      </c>
      <c r="L89" s="1450" t="s">
        <v>2611</v>
      </c>
      <c r="M89" s="1448" t="s">
        <v>88</v>
      </c>
      <c r="N89" s="1443"/>
      <c r="O89" s="1443"/>
      <c r="P89" s="1443"/>
      <c r="Q89" s="1443"/>
      <c r="R89" s="1443"/>
      <c r="S89" s="1443"/>
      <c r="T89" s="1443"/>
      <c r="U89" s="1443"/>
      <c r="V89" s="1442"/>
      <c r="W89" s="250"/>
      <c r="X89" s="1442"/>
      <c r="Y89" s="250"/>
      <c r="Z89" s="250"/>
      <c r="AA89" s="250"/>
      <c r="AB89" s="1442"/>
      <c r="AC89" s="1442"/>
      <c r="AD89" s="1442"/>
      <c r="AE89" s="1442"/>
      <c r="AF89" s="1442"/>
      <c r="AG89" s="1442"/>
      <c r="AH89" s="1442"/>
      <c r="AI89" s="1443"/>
      <c r="AJ89" s="1443"/>
    </row>
    <row r="90" spans="1:36" s="1444" customFormat="1" ht="18" customHeight="1" x14ac:dyDescent="0.25">
      <c r="A90" s="1445">
        <v>43444</v>
      </c>
      <c r="B90" s="763" t="s">
        <v>2612</v>
      </c>
      <c r="C90" s="763" t="s">
        <v>1206</v>
      </c>
      <c r="D90" s="1446">
        <v>11759</v>
      </c>
      <c r="E90" s="1447" t="s">
        <v>163</v>
      </c>
      <c r="F90" s="1446" t="s">
        <v>139</v>
      </c>
      <c r="G90" s="1445">
        <v>43472</v>
      </c>
      <c r="H90" s="1445">
        <v>43571</v>
      </c>
      <c r="I90" s="768" t="s">
        <v>135</v>
      </c>
      <c r="J90" s="1448" t="s">
        <v>2613</v>
      </c>
      <c r="K90" s="1454">
        <v>43448</v>
      </c>
      <c r="L90" s="1450" t="s">
        <v>2614</v>
      </c>
      <c r="M90" s="1448" t="s">
        <v>88</v>
      </c>
      <c r="N90" s="1443"/>
      <c r="O90" s="1443"/>
      <c r="P90" s="1443"/>
      <c r="Q90" s="1443"/>
      <c r="R90" s="1443"/>
      <c r="S90" s="1443"/>
      <c r="T90" s="1443"/>
      <c r="U90" s="1443"/>
      <c r="V90" s="1442"/>
      <c r="W90" s="250"/>
      <c r="X90" s="1442"/>
      <c r="Y90" s="250"/>
      <c r="Z90" s="250"/>
      <c r="AA90" s="250"/>
      <c r="AB90" s="1442"/>
      <c r="AC90" s="1442"/>
      <c r="AD90" s="1442"/>
      <c r="AE90" s="1442"/>
      <c r="AF90" s="1442"/>
      <c r="AG90" s="1442"/>
      <c r="AH90" s="1442"/>
      <c r="AI90" s="1443"/>
      <c r="AJ90" s="1443"/>
    </row>
    <row r="91" spans="1:36" s="1444" customFormat="1" ht="18" customHeight="1" x14ac:dyDescent="0.25">
      <c r="A91" s="1445">
        <v>43486</v>
      </c>
      <c r="B91" s="1446" t="s">
        <v>2615</v>
      </c>
      <c r="C91" s="763" t="s">
        <v>1206</v>
      </c>
      <c r="D91" s="1446">
        <v>11881</v>
      </c>
      <c r="E91" s="1447" t="s">
        <v>138</v>
      </c>
      <c r="F91" s="1446" t="s">
        <v>1154</v>
      </c>
      <c r="G91" s="1445">
        <v>43500</v>
      </c>
      <c r="H91" s="1445">
        <v>43571</v>
      </c>
      <c r="I91" s="1446" t="s">
        <v>135</v>
      </c>
      <c r="J91" s="1448" t="s">
        <v>2616</v>
      </c>
      <c r="K91" s="1454">
        <v>43494</v>
      </c>
      <c r="L91" s="1450" t="s">
        <v>2617</v>
      </c>
      <c r="M91" s="1448" t="s">
        <v>87</v>
      </c>
      <c r="N91" s="1443"/>
      <c r="O91" s="1443"/>
      <c r="P91" s="1443"/>
      <c r="Q91" s="1443"/>
      <c r="R91" s="1443"/>
      <c r="S91" s="1443"/>
      <c r="T91" s="1443"/>
      <c r="U91" s="1443"/>
      <c r="V91" s="1442"/>
      <c r="W91" s="250"/>
      <c r="X91" s="1442"/>
      <c r="Y91" s="250"/>
      <c r="Z91" s="250"/>
      <c r="AA91" s="250"/>
      <c r="AB91" s="1442"/>
      <c r="AC91" s="1442"/>
      <c r="AD91" s="1442"/>
      <c r="AE91" s="1442"/>
      <c r="AF91" s="1442"/>
      <c r="AG91" s="1442"/>
      <c r="AH91" s="1442"/>
      <c r="AI91" s="1443"/>
      <c r="AJ91" s="1443"/>
    </row>
    <row r="92" spans="1:36" s="1444" customFormat="1" ht="18" customHeight="1" x14ac:dyDescent="0.25">
      <c r="A92" s="1445">
        <v>43661</v>
      </c>
      <c r="B92" s="1446" t="s">
        <v>2618</v>
      </c>
      <c r="C92" s="763" t="s">
        <v>1206</v>
      </c>
      <c r="D92" s="1446">
        <v>11304</v>
      </c>
      <c r="E92" s="1447" t="s">
        <v>138</v>
      </c>
      <c r="F92" s="1446" t="s">
        <v>139</v>
      </c>
      <c r="G92" s="1445">
        <v>43710</v>
      </c>
      <c r="H92" s="1445">
        <v>43798</v>
      </c>
      <c r="I92" s="1446" t="s">
        <v>135</v>
      </c>
      <c r="J92" s="1448" t="s">
        <v>2619</v>
      </c>
      <c r="K92" s="1454">
        <v>43703</v>
      </c>
      <c r="L92" s="1450" t="s">
        <v>2321</v>
      </c>
      <c r="M92" s="1448" t="s">
        <v>86</v>
      </c>
      <c r="N92" s="1443"/>
      <c r="O92" s="1443"/>
      <c r="P92" s="1443"/>
      <c r="Q92" s="1443"/>
      <c r="R92" s="1443"/>
      <c r="S92" s="1443"/>
      <c r="T92" s="1443"/>
      <c r="U92" s="1443"/>
      <c r="V92" s="1442"/>
      <c r="W92" s="250"/>
      <c r="X92" s="1442"/>
      <c r="Y92" s="250"/>
      <c r="Z92" s="250"/>
      <c r="AA92" s="250"/>
      <c r="AB92" s="1442"/>
      <c r="AC92" s="1442"/>
      <c r="AD92" s="1442"/>
      <c r="AE92" s="1442"/>
      <c r="AF92" s="1442"/>
      <c r="AG92" s="1442"/>
      <c r="AH92" s="1442"/>
      <c r="AI92" s="1443"/>
      <c r="AJ92" s="1443"/>
    </row>
    <row r="93" spans="1:36" s="1444" customFormat="1" ht="18" customHeight="1" x14ac:dyDescent="0.25">
      <c r="A93" s="1445">
        <v>43661</v>
      </c>
      <c r="B93" s="1446" t="s">
        <v>2620</v>
      </c>
      <c r="C93" s="763" t="s">
        <v>1206</v>
      </c>
      <c r="D93" s="1446">
        <v>11759</v>
      </c>
      <c r="E93" s="1447" t="s">
        <v>163</v>
      </c>
      <c r="F93" s="1446" t="s">
        <v>139</v>
      </c>
      <c r="G93" s="1445">
        <v>43710</v>
      </c>
      <c r="H93" s="1445">
        <v>43798</v>
      </c>
      <c r="I93" s="1446" t="s">
        <v>135</v>
      </c>
      <c r="J93" s="1448" t="s">
        <v>2621</v>
      </c>
      <c r="K93" s="1454">
        <v>43703</v>
      </c>
      <c r="L93" s="1450" t="s">
        <v>777</v>
      </c>
      <c r="M93" s="1448"/>
      <c r="N93" s="1443"/>
      <c r="O93" s="1443"/>
      <c r="P93" s="1443"/>
      <c r="Q93" s="1443"/>
      <c r="R93" s="1443"/>
      <c r="S93" s="1443"/>
      <c r="T93" s="1443"/>
      <c r="U93" s="1443"/>
      <c r="V93" s="1442"/>
      <c r="W93" s="250"/>
      <c r="X93" s="1442"/>
      <c r="Y93" s="250"/>
      <c r="Z93" s="250"/>
      <c r="AA93" s="250"/>
      <c r="AB93" s="1442"/>
      <c r="AC93" s="1442"/>
      <c r="AD93" s="1442"/>
      <c r="AE93" s="1442"/>
      <c r="AF93" s="1442"/>
      <c r="AG93" s="1442"/>
      <c r="AH93" s="1442"/>
      <c r="AI93" s="1443"/>
      <c r="AJ93" s="1443"/>
    </row>
    <row r="94" spans="1:36" s="1444" customFormat="1" ht="18" customHeight="1" x14ac:dyDescent="0.25">
      <c r="A94" s="1445">
        <v>43661</v>
      </c>
      <c r="B94" s="1446" t="s">
        <v>2622</v>
      </c>
      <c r="C94" s="763" t="s">
        <v>1206</v>
      </c>
      <c r="D94" s="1446">
        <v>11236</v>
      </c>
      <c r="E94" s="1447" t="s">
        <v>142</v>
      </c>
      <c r="F94" s="1446" t="s">
        <v>1154</v>
      </c>
      <c r="G94" s="1445">
        <v>43710</v>
      </c>
      <c r="H94" s="1445">
        <v>43798</v>
      </c>
      <c r="I94" s="1446" t="s">
        <v>2623</v>
      </c>
      <c r="J94" s="1448" t="s">
        <v>2624</v>
      </c>
      <c r="K94" s="1454">
        <v>43703</v>
      </c>
      <c r="L94" s="1450" t="s">
        <v>2625</v>
      </c>
      <c r="M94" s="1448" t="s">
        <v>87</v>
      </c>
      <c r="N94" s="1443"/>
      <c r="O94" s="1443"/>
      <c r="P94" s="1443"/>
      <c r="Q94" s="1443"/>
      <c r="R94" s="1443"/>
      <c r="S94" s="1443"/>
      <c r="T94" s="1443"/>
      <c r="U94" s="1443"/>
      <c r="V94" s="1442"/>
      <c r="W94" s="250"/>
      <c r="X94" s="1442"/>
      <c r="Y94" s="250"/>
      <c r="Z94" s="250"/>
      <c r="AA94" s="250"/>
      <c r="AB94" s="1442"/>
      <c r="AC94" s="1442"/>
      <c r="AD94" s="1442"/>
      <c r="AE94" s="1442"/>
      <c r="AF94" s="1442"/>
      <c r="AG94" s="1442"/>
      <c r="AH94" s="1442"/>
      <c r="AI94" s="1443"/>
      <c r="AJ94" s="1443"/>
    </row>
    <row r="95" spans="1:36" s="1444" customFormat="1" ht="18" customHeight="1" x14ac:dyDescent="0.25">
      <c r="A95" s="1445">
        <v>43668</v>
      </c>
      <c r="B95" s="1446" t="s">
        <v>2626</v>
      </c>
      <c r="C95" s="763" t="s">
        <v>1206</v>
      </c>
      <c r="D95" s="1446">
        <v>11283</v>
      </c>
      <c r="E95" s="1447" t="s">
        <v>163</v>
      </c>
      <c r="F95" s="1446" t="s">
        <v>139</v>
      </c>
      <c r="G95" s="1445">
        <v>43710</v>
      </c>
      <c r="H95" s="1445">
        <v>43798</v>
      </c>
      <c r="I95" s="1446" t="s">
        <v>135</v>
      </c>
      <c r="J95" s="1448" t="s">
        <v>2627</v>
      </c>
      <c r="K95" s="1454">
        <v>43703</v>
      </c>
      <c r="L95" s="1450" t="s">
        <v>2628</v>
      </c>
      <c r="M95" s="1448" t="s">
        <v>86</v>
      </c>
      <c r="N95" s="1443"/>
      <c r="O95" s="1443"/>
      <c r="P95" s="1443"/>
      <c r="Q95" s="1443"/>
      <c r="R95" s="1443"/>
      <c r="S95" s="1443"/>
      <c r="T95" s="1443"/>
      <c r="U95" s="1443"/>
      <c r="V95" s="1442"/>
      <c r="W95" s="250"/>
      <c r="X95" s="1442"/>
      <c r="Y95" s="250"/>
      <c r="Z95" s="250"/>
      <c r="AA95" s="250"/>
      <c r="AB95" s="1442"/>
      <c r="AC95" s="1442"/>
      <c r="AD95" s="1442"/>
      <c r="AE95" s="1442"/>
      <c r="AF95" s="1442"/>
      <c r="AG95" s="1442"/>
      <c r="AH95" s="1442"/>
      <c r="AI95" s="1443"/>
      <c r="AJ95" s="1443"/>
    </row>
    <row r="96" spans="1:36" s="1444" customFormat="1" ht="18" customHeight="1" x14ac:dyDescent="0.25">
      <c r="A96" s="1445">
        <v>43703</v>
      </c>
      <c r="B96" s="1446" t="s">
        <v>2629</v>
      </c>
      <c r="C96" s="763" t="s">
        <v>1206</v>
      </c>
      <c r="D96" s="1446">
        <v>11119</v>
      </c>
      <c r="E96" s="1447" t="s">
        <v>138</v>
      </c>
      <c r="F96" s="1446" t="s">
        <v>139</v>
      </c>
      <c r="G96" s="1445">
        <v>43717</v>
      </c>
      <c r="H96" s="1445">
        <v>43798</v>
      </c>
      <c r="I96" s="1446" t="s">
        <v>135</v>
      </c>
      <c r="J96" s="1448" t="s">
        <v>2630</v>
      </c>
      <c r="K96" s="1454">
        <v>43712</v>
      </c>
      <c r="L96" s="1450" t="s">
        <v>716</v>
      </c>
      <c r="M96" s="1448" t="s">
        <v>86</v>
      </c>
      <c r="N96" s="1443"/>
      <c r="O96" s="1443"/>
      <c r="P96" s="1443"/>
      <c r="Q96" s="1443"/>
      <c r="R96" s="1443"/>
      <c r="S96" s="1443"/>
      <c r="T96" s="1443"/>
      <c r="U96" s="1443"/>
      <c r="V96" s="1442"/>
      <c r="W96" s="250"/>
      <c r="X96" s="1442"/>
      <c r="Y96" s="250"/>
      <c r="Z96" s="250"/>
      <c r="AA96" s="250"/>
      <c r="AB96" s="1442"/>
      <c r="AC96" s="1442"/>
      <c r="AD96" s="1442"/>
      <c r="AE96" s="1442"/>
      <c r="AF96" s="1442"/>
      <c r="AG96" s="1442"/>
      <c r="AH96" s="1442"/>
      <c r="AI96" s="1443"/>
      <c r="AJ96" s="1443"/>
    </row>
    <row r="97" spans="1:36" s="1444" customFormat="1" ht="18" customHeight="1" x14ac:dyDescent="0.25">
      <c r="A97" s="1445">
        <v>43703</v>
      </c>
      <c r="B97" s="1446" t="s">
        <v>2631</v>
      </c>
      <c r="C97" s="763" t="s">
        <v>1206</v>
      </c>
      <c r="D97" s="1446">
        <v>11422</v>
      </c>
      <c r="E97" s="1447" t="s">
        <v>138</v>
      </c>
      <c r="F97" s="1446" t="s">
        <v>139</v>
      </c>
      <c r="G97" s="1445">
        <v>43717</v>
      </c>
      <c r="H97" s="1445">
        <v>43798</v>
      </c>
      <c r="I97" s="1446" t="s">
        <v>135</v>
      </c>
      <c r="J97" s="1448" t="s">
        <v>2632</v>
      </c>
      <c r="K97" s="1454">
        <v>43712</v>
      </c>
      <c r="L97" s="1450" t="s">
        <v>1739</v>
      </c>
      <c r="M97" s="1448" t="s">
        <v>86</v>
      </c>
      <c r="N97" s="1443"/>
      <c r="O97" s="1443"/>
      <c r="P97" s="1443"/>
      <c r="Q97" s="1443"/>
      <c r="R97" s="1443"/>
      <c r="S97" s="1443"/>
      <c r="T97" s="1443"/>
      <c r="U97" s="1443"/>
      <c r="V97" s="1442"/>
      <c r="W97" s="250"/>
      <c r="X97" s="1442"/>
      <c r="Y97" s="250"/>
      <c r="Z97" s="250"/>
      <c r="AA97" s="250"/>
      <c r="AB97" s="1442"/>
      <c r="AC97" s="1442"/>
      <c r="AD97" s="1442"/>
      <c r="AE97" s="1442"/>
      <c r="AF97" s="1442"/>
      <c r="AG97" s="1442"/>
      <c r="AH97" s="1442"/>
      <c r="AI97" s="1443"/>
      <c r="AJ97" s="1443"/>
    </row>
    <row r="98" spans="1:36" s="1444" customFormat="1" ht="18" customHeight="1" x14ac:dyDescent="0.25">
      <c r="A98" s="1445">
        <v>43703</v>
      </c>
      <c r="B98" s="1446" t="s">
        <v>2633</v>
      </c>
      <c r="C98" s="763" t="s">
        <v>1206</v>
      </c>
      <c r="D98" s="1446">
        <v>11881</v>
      </c>
      <c r="E98" s="1447" t="s">
        <v>138</v>
      </c>
      <c r="F98" s="1446" t="s">
        <v>1154</v>
      </c>
      <c r="G98" s="1445">
        <v>43717</v>
      </c>
      <c r="H98" s="1445">
        <v>43798</v>
      </c>
      <c r="I98" s="1446" t="s">
        <v>135</v>
      </c>
      <c r="J98" s="1448" t="s">
        <v>2634</v>
      </c>
      <c r="K98" s="1454">
        <v>43712</v>
      </c>
      <c r="L98" s="1450" t="s">
        <v>2617</v>
      </c>
      <c r="M98" s="1448" t="s">
        <v>87</v>
      </c>
      <c r="N98" s="1443"/>
      <c r="O98" s="1443"/>
      <c r="P98" s="1443"/>
      <c r="Q98" s="1443"/>
      <c r="R98" s="1443"/>
      <c r="S98" s="1443"/>
      <c r="T98" s="1443"/>
      <c r="U98" s="1443"/>
      <c r="V98" s="1442"/>
      <c r="W98" s="250"/>
      <c r="X98" s="1442"/>
      <c r="Y98" s="250"/>
      <c r="Z98" s="250"/>
      <c r="AA98" s="250"/>
      <c r="AB98" s="1442"/>
      <c r="AC98" s="1442"/>
      <c r="AD98" s="1442"/>
      <c r="AE98" s="1442"/>
      <c r="AF98" s="1442"/>
      <c r="AG98" s="1442"/>
      <c r="AH98" s="1442"/>
      <c r="AI98" s="1443"/>
      <c r="AJ98" s="1443"/>
    </row>
    <row r="99" spans="1:36" s="1444" customFormat="1" ht="18" customHeight="1" x14ac:dyDescent="0.25">
      <c r="A99" s="1445">
        <v>43703</v>
      </c>
      <c r="B99" s="1446" t="s">
        <v>2635</v>
      </c>
      <c r="C99" s="763" t="s">
        <v>1206</v>
      </c>
      <c r="D99" s="1446">
        <v>11760</v>
      </c>
      <c r="E99" s="1447" t="s">
        <v>142</v>
      </c>
      <c r="F99" s="1446" t="s">
        <v>1154</v>
      </c>
      <c r="G99" s="1445">
        <v>43717</v>
      </c>
      <c r="H99" s="1445">
        <v>43798</v>
      </c>
      <c r="I99" s="1446" t="s">
        <v>2623</v>
      </c>
      <c r="J99" s="1448" t="s">
        <v>2636</v>
      </c>
      <c r="K99" s="1454">
        <v>43712</v>
      </c>
      <c r="L99" s="1450" t="s">
        <v>2637</v>
      </c>
      <c r="M99" s="1448" t="s">
        <v>87</v>
      </c>
      <c r="N99" s="1443"/>
      <c r="O99" s="1443"/>
      <c r="P99" s="1443"/>
      <c r="Q99" s="1443"/>
      <c r="R99" s="1443"/>
      <c r="S99" s="1443"/>
      <c r="T99" s="1443"/>
      <c r="U99" s="1443"/>
      <c r="V99" s="1442"/>
      <c r="W99" s="250"/>
      <c r="X99" s="1442"/>
      <c r="Y99" s="250"/>
      <c r="Z99" s="250"/>
      <c r="AA99" s="250"/>
      <c r="AB99" s="1442"/>
      <c r="AC99" s="1442"/>
      <c r="AD99" s="1442"/>
      <c r="AE99" s="1442"/>
      <c r="AF99" s="1442"/>
      <c r="AG99" s="1442"/>
      <c r="AH99" s="1442"/>
      <c r="AI99" s="1443"/>
      <c r="AJ99" s="1443"/>
    </row>
    <row r="100" spans="1:36" s="1444" customFormat="1" ht="18" customHeight="1" x14ac:dyDescent="0.25">
      <c r="A100" s="1445">
        <v>43710</v>
      </c>
      <c r="B100" s="1446" t="s">
        <v>2638</v>
      </c>
      <c r="C100" s="763" t="s">
        <v>1206</v>
      </c>
      <c r="D100" s="1446">
        <v>11880</v>
      </c>
      <c r="E100" s="1447" t="s">
        <v>163</v>
      </c>
      <c r="F100" s="1446" t="s">
        <v>1154</v>
      </c>
      <c r="G100" s="1445">
        <v>43725</v>
      </c>
      <c r="H100" s="1445">
        <v>43798</v>
      </c>
      <c r="I100" s="1446" t="s">
        <v>135</v>
      </c>
      <c r="J100" s="1448" t="s">
        <v>2639</v>
      </c>
      <c r="K100" s="1454">
        <v>43720</v>
      </c>
      <c r="L100" s="1450" t="s">
        <v>2611</v>
      </c>
      <c r="M100" s="1448" t="s">
        <v>87</v>
      </c>
      <c r="N100" s="1443"/>
      <c r="O100" s="1443"/>
      <c r="P100" s="1443"/>
      <c r="Q100" s="1443"/>
      <c r="R100" s="1443"/>
      <c r="S100" s="1443"/>
      <c r="T100" s="1443"/>
      <c r="U100" s="1443"/>
      <c r="V100" s="1442"/>
      <c r="W100" s="250"/>
      <c r="X100" s="1442"/>
      <c r="Y100" s="250"/>
      <c r="Z100" s="250"/>
      <c r="AA100" s="250"/>
      <c r="AB100" s="1442"/>
      <c r="AC100" s="1442"/>
      <c r="AD100" s="1442"/>
      <c r="AE100" s="1442"/>
      <c r="AF100" s="1442"/>
      <c r="AG100" s="1442"/>
      <c r="AH100" s="1442"/>
      <c r="AI100" s="1443"/>
      <c r="AJ100" s="1443"/>
    </row>
    <row r="101" spans="1:36" s="1444" customFormat="1" ht="18" customHeight="1" x14ac:dyDescent="0.25">
      <c r="A101" s="1445">
        <v>43801</v>
      </c>
      <c r="B101" s="1446" t="s">
        <v>2640</v>
      </c>
      <c r="C101" s="763" t="s">
        <v>1206</v>
      </c>
      <c r="D101" s="1446">
        <v>11859</v>
      </c>
      <c r="E101" s="1447" t="s">
        <v>2394</v>
      </c>
      <c r="F101" s="1446" t="s">
        <v>139</v>
      </c>
      <c r="G101" s="1445">
        <v>43815</v>
      </c>
      <c r="H101" s="1445">
        <v>43544</v>
      </c>
      <c r="I101" s="1446" t="s">
        <v>2623</v>
      </c>
      <c r="J101" s="1448" t="s">
        <v>2641</v>
      </c>
      <c r="K101" s="1454">
        <v>43808</v>
      </c>
      <c r="L101" s="1450" t="s">
        <v>777</v>
      </c>
      <c r="M101" s="1448"/>
      <c r="N101" s="1443"/>
      <c r="O101" s="1443"/>
      <c r="P101" s="1443"/>
      <c r="Q101" s="1443"/>
      <c r="R101" s="1443"/>
      <c r="S101" s="1443"/>
      <c r="T101" s="1443"/>
      <c r="U101" s="1443"/>
      <c r="V101" s="1442"/>
      <c r="W101" s="250"/>
      <c r="X101" s="1442"/>
      <c r="Y101" s="250"/>
      <c r="Z101" s="250"/>
      <c r="AA101" s="250"/>
      <c r="AB101" s="1442"/>
      <c r="AC101" s="1442"/>
      <c r="AD101" s="1442"/>
      <c r="AE101" s="1442"/>
      <c r="AF101" s="1442"/>
      <c r="AG101" s="1442"/>
      <c r="AH101" s="1442"/>
      <c r="AI101" s="1443"/>
      <c r="AJ101" s="1443"/>
    </row>
    <row r="102" spans="1:36" s="1444" customFormat="1" ht="18" customHeight="1" x14ac:dyDescent="0.25">
      <c r="A102" s="1445">
        <v>43808</v>
      </c>
      <c r="B102" s="1446" t="s">
        <v>2642</v>
      </c>
      <c r="C102" s="763" t="s">
        <v>1206</v>
      </c>
      <c r="D102" s="1446">
        <v>11883</v>
      </c>
      <c r="E102" s="1447" t="s">
        <v>142</v>
      </c>
      <c r="F102" s="1446" t="s">
        <v>1154</v>
      </c>
      <c r="G102" s="1445">
        <v>43836</v>
      </c>
      <c r="H102" s="1445">
        <v>43910</v>
      </c>
      <c r="I102" s="1446" t="s">
        <v>2623</v>
      </c>
      <c r="J102" s="1448" t="s">
        <v>2643</v>
      </c>
      <c r="K102" s="1454">
        <v>43840</v>
      </c>
      <c r="L102" s="1450" t="s">
        <v>777</v>
      </c>
      <c r="M102" s="1448"/>
      <c r="N102" s="1443"/>
      <c r="O102" s="1443"/>
      <c r="P102" s="1443"/>
      <c r="Q102" s="1443"/>
      <c r="R102" s="1443"/>
      <c r="S102" s="1443"/>
      <c r="T102" s="1443"/>
      <c r="U102" s="1443"/>
      <c r="V102" s="1442"/>
      <c r="W102" s="250"/>
      <c r="X102" s="1442"/>
      <c r="Y102" s="250"/>
      <c r="Z102" s="250"/>
      <c r="AA102" s="250"/>
      <c r="AB102" s="1442"/>
      <c r="AC102" s="1442"/>
      <c r="AD102" s="1442"/>
      <c r="AE102" s="1442"/>
      <c r="AF102" s="1442"/>
      <c r="AG102" s="1442"/>
      <c r="AH102" s="1442"/>
      <c r="AI102" s="1443"/>
      <c r="AJ102" s="1443"/>
    </row>
    <row r="103" spans="1:36" s="1444" customFormat="1" ht="18" customHeight="1" x14ac:dyDescent="0.25">
      <c r="A103" s="1445">
        <v>42345</v>
      </c>
      <c r="B103" s="763" t="s">
        <v>723</v>
      </c>
      <c r="C103" s="763" t="s">
        <v>1207</v>
      </c>
      <c r="D103" s="1446">
        <v>11295</v>
      </c>
      <c r="E103" s="1447" t="s">
        <v>122</v>
      </c>
      <c r="F103" s="1446" t="s">
        <v>139</v>
      </c>
      <c r="G103" s="1445">
        <v>42387</v>
      </c>
      <c r="H103" s="1445">
        <v>42475</v>
      </c>
      <c r="I103" s="1446" t="s">
        <v>124</v>
      </c>
      <c r="J103" s="1448" t="s">
        <v>724</v>
      </c>
      <c r="K103" s="1449">
        <v>42355</v>
      </c>
      <c r="L103" s="1450" t="s">
        <v>725</v>
      </c>
      <c r="M103" s="1448" t="s">
        <v>89</v>
      </c>
      <c r="N103" s="1443"/>
      <c r="O103" s="1443"/>
      <c r="P103" s="1443"/>
      <c r="Q103" s="1443"/>
      <c r="R103" s="1443"/>
      <c r="S103" s="1443"/>
      <c r="T103" s="1443"/>
      <c r="U103" s="1443"/>
      <c r="V103" s="1442"/>
      <c r="W103" s="250"/>
      <c r="X103" s="1442"/>
      <c r="Y103" s="250"/>
      <c r="Z103" s="250"/>
      <c r="AA103" s="250"/>
      <c r="AB103" s="1442"/>
      <c r="AC103" s="1442"/>
      <c r="AD103" s="1442"/>
      <c r="AE103" s="1442"/>
      <c r="AF103" s="1442"/>
      <c r="AG103" s="1442"/>
      <c r="AH103" s="1442"/>
      <c r="AI103" s="1443"/>
      <c r="AJ103" s="1443"/>
    </row>
    <row r="104" spans="1:36" s="1444" customFormat="1" ht="18" customHeight="1" x14ac:dyDescent="0.25">
      <c r="A104" s="1445">
        <v>42345</v>
      </c>
      <c r="B104" s="763" t="s">
        <v>726</v>
      </c>
      <c r="C104" s="763" t="s">
        <v>1207</v>
      </c>
      <c r="D104" s="1446">
        <v>11298</v>
      </c>
      <c r="E104" s="1447" t="s">
        <v>122</v>
      </c>
      <c r="F104" s="1446" t="s">
        <v>123</v>
      </c>
      <c r="G104" s="1445">
        <v>42387</v>
      </c>
      <c r="H104" s="1445">
        <v>42475</v>
      </c>
      <c r="I104" s="1446" t="s">
        <v>124</v>
      </c>
      <c r="J104" s="1448" t="s">
        <v>727</v>
      </c>
      <c r="K104" s="1449">
        <v>42355</v>
      </c>
      <c r="L104" s="1450" t="s">
        <v>728</v>
      </c>
      <c r="M104" s="1448" t="s">
        <v>87</v>
      </c>
      <c r="N104" s="1443"/>
      <c r="O104" s="1443"/>
      <c r="P104" s="1443"/>
      <c r="Q104" s="1443"/>
      <c r="R104" s="1443"/>
      <c r="S104" s="1443"/>
      <c r="T104" s="1443"/>
      <c r="U104" s="1443"/>
      <c r="V104" s="1442"/>
      <c r="W104" s="250"/>
      <c r="X104" s="1442"/>
      <c r="Y104" s="250"/>
      <c r="Z104" s="250"/>
      <c r="AA104" s="250"/>
      <c r="AB104" s="1442"/>
      <c r="AC104" s="1442"/>
      <c r="AD104" s="1442"/>
      <c r="AE104" s="1442"/>
      <c r="AF104" s="1442"/>
      <c r="AG104" s="1442"/>
      <c r="AH104" s="1442"/>
      <c r="AI104" s="1443"/>
      <c r="AJ104" s="1443"/>
    </row>
    <row r="105" spans="1:36" s="1444" customFormat="1" ht="18" customHeight="1" x14ac:dyDescent="0.25">
      <c r="A105" s="1445">
        <v>42380</v>
      </c>
      <c r="B105" s="763" t="s">
        <v>729</v>
      </c>
      <c r="C105" s="763" t="s">
        <v>1207</v>
      </c>
      <c r="D105" s="1446">
        <v>11429</v>
      </c>
      <c r="E105" s="1447" t="s">
        <v>170</v>
      </c>
      <c r="F105" s="1446" t="s">
        <v>139</v>
      </c>
      <c r="G105" s="1445">
        <v>42394</v>
      </c>
      <c r="H105" s="1445">
        <v>42476</v>
      </c>
      <c r="I105" s="1445" t="s">
        <v>135</v>
      </c>
      <c r="J105" s="1448" t="s">
        <v>730</v>
      </c>
      <c r="K105" s="1449">
        <v>42384</v>
      </c>
      <c r="L105" s="1450" t="s">
        <v>731</v>
      </c>
      <c r="M105" s="1448" t="s">
        <v>86</v>
      </c>
      <c r="N105" s="1443"/>
      <c r="O105" s="1443"/>
      <c r="P105" s="1443"/>
      <c r="Q105" s="1443"/>
      <c r="R105" s="1443"/>
      <c r="S105" s="1443"/>
      <c r="T105" s="1443"/>
      <c r="U105" s="1443"/>
      <c r="V105" s="1442"/>
      <c r="W105" s="250"/>
      <c r="X105" s="1442"/>
      <c r="Y105" s="250"/>
      <c r="Z105" s="250"/>
      <c r="AA105" s="250"/>
      <c r="AB105" s="1442"/>
      <c r="AC105" s="1442"/>
      <c r="AD105" s="1442"/>
      <c r="AE105" s="1442"/>
      <c r="AF105" s="1442"/>
      <c r="AG105" s="1442"/>
      <c r="AH105" s="1442"/>
      <c r="AI105" s="1443"/>
      <c r="AJ105" s="1443"/>
    </row>
    <row r="106" spans="1:36" s="1444" customFormat="1" ht="18" customHeight="1" x14ac:dyDescent="0.25">
      <c r="A106" s="1445">
        <v>42478</v>
      </c>
      <c r="B106" s="763" t="s">
        <v>732</v>
      </c>
      <c r="C106" s="763" t="s">
        <v>1207</v>
      </c>
      <c r="D106" s="1446">
        <v>11431</v>
      </c>
      <c r="E106" s="1447" t="s">
        <v>170</v>
      </c>
      <c r="F106" s="1446" t="s">
        <v>139</v>
      </c>
      <c r="G106" s="1445">
        <v>42499</v>
      </c>
      <c r="H106" s="1445">
        <v>42579</v>
      </c>
      <c r="I106" s="1446" t="s">
        <v>124</v>
      </c>
      <c r="J106" s="1448" t="s">
        <v>733</v>
      </c>
      <c r="K106" s="1449">
        <v>42486</v>
      </c>
      <c r="L106" s="1450" t="s">
        <v>734</v>
      </c>
      <c r="M106" s="1448" t="s">
        <v>86</v>
      </c>
      <c r="N106" s="1443"/>
      <c r="O106" s="1443"/>
      <c r="P106" s="1443"/>
      <c r="Q106" s="1443"/>
      <c r="R106" s="1443"/>
      <c r="S106" s="1443"/>
      <c r="T106" s="1443"/>
      <c r="U106" s="1443"/>
      <c r="V106" s="1442"/>
      <c r="W106" s="250"/>
      <c r="X106" s="1442"/>
      <c r="Y106" s="250"/>
      <c r="Z106" s="250"/>
      <c r="AA106" s="250"/>
      <c r="AB106" s="1442"/>
      <c r="AC106" s="1442"/>
      <c r="AD106" s="1442"/>
      <c r="AE106" s="1442"/>
      <c r="AF106" s="1442"/>
      <c r="AG106" s="1442"/>
      <c r="AH106" s="1442"/>
      <c r="AI106" s="1443"/>
      <c r="AJ106" s="1443"/>
    </row>
    <row r="107" spans="1:36" ht="18" customHeight="1" x14ac:dyDescent="0.25">
      <c r="A107" s="1445">
        <v>42618</v>
      </c>
      <c r="B107" s="763" t="s">
        <v>768</v>
      </c>
      <c r="C107" s="763" t="s">
        <v>1207</v>
      </c>
      <c r="D107" s="1446">
        <v>11298</v>
      </c>
      <c r="E107" s="1447" t="s">
        <v>122</v>
      </c>
      <c r="F107" s="1446" t="s">
        <v>123</v>
      </c>
      <c r="G107" s="1445">
        <v>42632</v>
      </c>
      <c r="H107" s="1445">
        <v>42674</v>
      </c>
      <c r="I107" s="1446" t="s">
        <v>124</v>
      </c>
      <c r="J107" s="1448" t="s">
        <v>769</v>
      </c>
      <c r="K107" s="1449">
        <v>42625</v>
      </c>
      <c r="L107" s="1450" t="s">
        <v>728</v>
      </c>
      <c r="M107" s="1448" t="s">
        <v>87</v>
      </c>
    </row>
    <row r="108" spans="1:36" ht="18" customHeight="1" x14ac:dyDescent="0.25">
      <c r="A108" s="1451">
        <v>42737</v>
      </c>
      <c r="B108" s="765" t="s">
        <v>841</v>
      </c>
      <c r="C108" s="763" t="s">
        <v>1207</v>
      </c>
      <c r="D108" s="1446">
        <v>11758</v>
      </c>
      <c r="E108" s="1452" t="s">
        <v>170</v>
      </c>
      <c r="F108" s="1453" t="s">
        <v>123</v>
      </c>
      <c r="G108" s="1451">
        <v>42751</v>
      </c>
      <c r="H108" s="1451">
        <v>42836</v>
      </c>
      <c r="I108" s="1453" t="s">
        <v>124</v>
      </c>
      <c r="J108" s="1448" t="s">
        <v>842</v>
      </c>
      <c r="K108" s="1449">
        <v>42752</v>
      </c>
      <c r="L108" s="1450" t="s">
        <v>843</v>
      </c>
      <c r="M108" s="1448" t="s">
        <v>87</v>
      </c>
    </row>
    <row r="109" spans="1:36" ht="18" customHeight="1" x14ac:dyDescent="0.25">
      <c r="A109" s="766">
        <v>42737</v>
      </c>
      <c r="B109" s="765" t="s">
        <v>844</v>
      </c>
      <c r="C109" s="763" t="s">
        <v>1207</v>
      </c>
      <c r="D109" s="1446">
        <v>11757</v>
      </c>
      <c r="E109" s="767" t="s">
        <v>166</v>
      </c>
      <c r="F109" s="765" t="s">
        <v>123</v>
      </c>
      <c r="G109" s="766">
        <v>42751</v>
      </c>
      <c r="H109" s="766">
        <v>42836</v>
      </c>
      <c r="I109" s="765" t="s">
        <v>124</v>
      </c>
      <c r="J109" s="1448" t="s">
        <v>845</v>
      </c>
      <c r="K109" s="1449">
        <v>42745</v>
      </c>
      <c r="L109" s="1450" t="s">
        <v>777</v>
      </c>
      <c r="M109" s="1448"/>
    </row>
    <row r="110" spans="1:36" ht="18" customHeight="1" x14ac:dyDescent="0.25">
      <c r="A110" s="766">
        <v>42737</v>
      </c>
      <c r="B110" s="765" t="s">
        <v>846</v>
      </c>
      <c r="C110" s="763" t="s">
        <v>1207</v>
      </c>
      <c r="D110" s="1446">
        <v>11756</v>
      </c>
      <c r="E110" s="767" t="s">
        <v>166</v>
      </c>
      <c r="F110" s="765" t="s">
        <v>123</v>
      </c>
      <c r="G110" s="766">
        <v>42751</v>
      </c>
      <c r="H110" s="766">
        <v>42836</v>
      </c>
      <c r="I110" s="765" t="s">
        <v>124</v>
      </c>
      <c r="J110" s="1448" t="s">
        <v>847</v>
      </c>
      <c r="K110" s="1449">
        <v>42745</v>
      </c>
      <c r="L110" s="1450" t="s">
        <v>848</v>
      </c>
      <c r="M110" s="1448" t="s">
        <v>87</v>
      </c>
    </row>
    <row r="111" spans="1:36" ht="18" customHeight="1" x14ac:dyDescent="0.25">
      <c r="A111" s="766">
        <v>42849</v>
      </c>
      <c r="B111" s="765" t="s">
        <v>1497</v>
      </c>
      <c r="C111" s="763" t="s">
        <v>1207</v>
      </c>
      <c r="D111" s="1446">
        <v>11757</v>
      </c>
      <c r="E111" s="767" t="s">
        <v>166</v>
      </c>
      <c r="F111" s="765" t="s">
        <v>123</v>
      </c>
      <c r="G111" s="766">
        <v>42863</v>
      </c>
      <c r="H111" s="766">
        <v>42943</v>
      </c>
      <c r="I111" s="765" t="s">
        <v>167</v>
      </c>
      <c r="J111" s="1448" t="s">
        <v>1742</v>
      </c>
      <c r="K111" s="1449">
        <v>42858</v>
      </c>
      <c r="L111" s="1450" t="s">
        <v>1743</v>
      </c>
      <c r="M111" s="1448" t="s">
        <v>87</v>
      </c>
    </row>
    <row r="112" spans="1:36" ht="18" customHeight="1" x14ac:dyDescent="0.25">
      <c r="A112" s="1445">
        <v>43060</v>
      </c>
      <c r="B112" s="1446" t="s">
        <v>1731</v>
      </c>
      <c r="C112" s="763" t="s">
        <v>1207</v>
      </c>
      <c r="D112" s="1446">
        <v>6720</v>
      </c>
      <c r="E112" s="1447" t="s">
        <v>122</v>
      </c>
      <c r="F112" s="1446" t="s">
        <v>139</v>
      </c>
      <c r="G112" s="1445">
        <v>43108</v>
      </c>
      <c r="H112" s="1445">
        <v>43203</v>
      </c>
      <c r="I112" s="1446" t="s">
        <v>1732</v>
      </c>
      <c r="J112" s="1448" t="s">
        <v>2644</v>
      </c>
      <c r="K112" s="1449">
        <v>43109</v>
      </c>
      <c r="L112" s="1455" t="s">
        <v>2179</v>
      </c>
      <c r="M112" s="1448" t="s">
        <v>86</v>
      </c>
    </row>
    <row r="113" spans="1:13" ht="18" customHeight="1" x14ac:dyDescent="0.25">
      <c r="A113" s="1445">
        <v>43199</v>
      </c>
      <c r="B113" s="1446" t="s">
        <v>2147</v>
      </c>
      <c r="C113" s="763" t="s">
        <v>1207</v>
      </c>
      <c r="D113" s="1446">
        <v>11426</v>
      </c>
      <c r="E113" s="1447" t="s">
        <v>122</v>
      </c>
      <c r="F113" s="1446" t="s">
        <v>123</v>
      </c>
      <c r="G113" s="1445">
        <v>43227</v>
      </c>
      <c r="H113" s="1445">
        <v>43312</v>
      </c>
      <c r="I113" s="1446" t="s">
        <v>2148</v>
      </c>
      <c r="J113" s="1448" t="s">
        <v>2174</v>
      </c>
      <c r="K113" s="1454">
        <v>43207</v>
      </c>
      <c r="L113" s="1450" t="s">
        <v>2175</v>
      </c>
      <c r="M113" s="1448" t="s">
        <v>87</v>
      </c>
    </row>
    <row r="114" spans="1:13" ht="18" customHeight="1" x14ac:dyDescent="0.25">
      <c r="A114" s="1445">
        <v>43248</v>
      </c>
      <c r="B114" s="1446" t="s">
        <v>2153</v>
      </c>
      <c r="C114" s="763" t="s">
        <v>1207</v>
      </c>
      <c r="D114" s="1446">
        <v>11234</v>
      </c>
      <c r="E114" s="1447" t="s">
        <v>122</v>
      </c>
      <c r="F114" s="1446" t="s">
        <v>123</v>
      </c>
      <c r="G114" s="1445">
        <v>43262</v>
      </c>
      <c r="H114" s="1445">
        <v>43313</v>
      </c>
      <c r="I114" s="1446" t="s">
        <v>124</v>
      </c>
      <c r="J114" s="772" t="s">
        <v>2176</v>
      </c>
      <c r="K114" s="1454">
        <v>43257</v>
      </c>
      <c r="L114" s="1450" t="s">
        <v>2177</v>
      </c>
      <c r="M114" s="1448" t="s">
        <v>87</v>
      </c>
    </row>
    <row r="115" spans="1:13" ht="18" customHeight="1" x14ac:dyDescent="0.25">
      <c r="A115" s="1445">
        <v>43346</v>
      </c>
      <c r="B115" s="1446" t="s">
        <v>2212</v>
      </c>
      <c r="C115" s="763" t="s">
        <v>1207</v>
      </c>
      <c r="D115" s="1446">
        <v>11234</v>
      </c>
      <c r="E115" s="1447" t="s">
        <v>122</v>
      </c>
      <c r="F115" s="1446" t="s">
        <v>123</v>
      </c>
      <c r="G115" s="1445">
        <v>43360</v>
      </c>
      <c r="H115" s="1445">
        <v>43450</v>
      </c>
      <c r="I115" s="1446" t="s">
        <v>124</v>
      </c>
      <c r="J115" s="772" t="s">
        <v>2178</v>
      </c>
      <c r="K115" s="1454">
        <v>43360</v>
      </c>
      <c r="L115" s="1450" t="s">
        <v>2179</v>
      </c>
      <c r="M115" s="1448" t="s">
        <v>87</v>
      </c>
    </row>
    <row r="116" spans="1:13" ht="18" customHeight="1" x14ac:dyDescent="0.25">
      <c r="A116" s="1445">
        <v>43353</v>
      </c>
      <c r="B116" s="1446" t="s">
        <v>2160</v>
      </c>
      <c r="C116" s="763" t="s">
        <v>1207</v>
      </c>
      <c r="D116" s="1446">
        <v>4119</v>
      </c>
      <c r="E116" s="1447" t="s">
        <v>170</v>
      </c>
      <c r="F116" s="1446" t="s">
        <v>123</v>
      </c>
      <c r="G116" s="1445">
        <v>43367</v>
      </c>
      <c r="H116" s="1445">
        <v>43450</v>
      </c>
      <c r="I116" s="1446" t="s">
        <v>124</v>
      </c>
      <c r="J116" s="1448" t="s">
        <v>2180</v>
      </c>
      <c r="K116" s="1454">
        <v>43361</v>
      </c>
      <c r="L116" s="1450" t="s">
        <v>2181</v>
      </c>
      <c r="M116" s="1448" t="s">
        <v>88</v>
      </c>
    </row>
    <row r="117" spans="1:13" ht="18" customHeight="1" x14ac:dyDescent="0.25">
      <c r="A117" s="1445">
        <v>43388</v>
      </c>
      <c r="B117" s="1446" t="s">
        <v>2172</v>
      </c>
      <c r="C117" s="763" t="s">
        <v>1207</v>
      </c>
      <c r="D117" s="1446">
        <v>11431</v>
      </c>
      <c r="E117" s="1447" t="s">
        <v>170</v>
      </c>
      <c r="F117" s="1446" t="s">
        <v>123</v>
      </c>
      <c r="G117" s="1445">
        <v>43402</v>
      </c>
      <c r="H117" s="1445">
        <v>43450</v>
      </c>
      <c r="I117" s="1446" t="s">
        <v>124</v>
      </c>
      <c r="J117" s="1448" t="s">
        <v>2182</v>
      </c>
      <c r="K117" s="1454">
        <v>43404</v>
      </c>
      <c r="L117" s="1450" t="s">
        <v>2183</v>
      </c>
      <c r="M117" s="1448" t="s">
        <v>87</v>
      </c>
    </row>
    <row r="118" spans="1:13" ht="18" customHeight="1" x14ac:dyDescent="0.25">
      <c r="A118" s="1445">
        <v>43437</v>
      </c>
      <c r="B118" s="1446" t="s">
        <v>2173</v>
      </c>
      <c r="C118" s="763" t="s">
        <v>1207</v>
      </c>
      <c r="D118" s="1446">
        <v>11295</v>
      </c>
      <c r="E118" s="1447" t="s">
        <v>122</v>
      </c>
      <c r="F118" s="1446" t="s">
        <v>123</v>
      </c>
      <c r="G118" s="1445">
        <v>43479</v>
      </c>
      <c r="H118" s="1445">
        <v>43570</v>
      </c>
      <c r="I118" s="1446" t="s">
        <v>124</v>
      </c>
      <c r="J118" s="1448" t="s">
        <v>2184</v>
      </c>
      <c r="K118" s="1454">
        <v>43444</v>
      </c>
      <c r="L118" s="1450" t="s">
        <v>2185</v>
      </c>
      <c r="M118" s="1448" t="s">
        <v>87</v>
      </c>
    </row>
    <row r="119" spans="1:13" ht="18" customHeight="1" x14ac:dyDescent="0.25">
      <c r="A119" s="1445">
        <v>43598</v>
      </c>
      <c r="B119" s="1446" t="s">
        <v>2645</v>
      </c>
      <c r="C119" s="763" t="s">
        <v>1207</v>
      </c>
      <c r="D119" s="1446">
        <v>5821</v>
      </c>
      <c r="E119" s="1447" t="s">
        <v>122</v>
      </c>
      <c r="F119" s="1446" t="s">
        <v>123</v>
      </c>
      <c r="G119" s="1445">
        <v>43612</v>
      </c>
      <c r="H119" s="1445">
        <v>43671</v>
      </c>
      <c r="I119" s="1446" t="s">
        <v>2646</v>
      </c>
      <c r="J119" s="1448" t="s">
        <v>2647</v>
      </c>
      <c r="K119" s="1454">
        <v>43606</v>
      </c>
      <c r="L119" s="1450" t="s">
        <v>2648</v>
      </c>
      <c r="M119" s="1448" t="s">
        <v>87</v>
      </c>
    </row>
    <row r="120" spans="1:13" ht="18" customHeight="1" x14ac:dyDescent="0.25">
      <c r="A120" s="1445">
        <v>43661</v>
      </c>
      <c r="B120" s="1446" t="s">
        <v>2649</v>
      </c>
      <c r="C120" s="763" t="s">
        <v>1207</v>
      </c>
      <c r="D120" s="1446">
        <v>4119</v>
      </c>
      <c r="E120" s="1447" t="s">
        <v>170</v>
      </c>
      <c r="F120" s="1446" t="s">
        <v>123</v>
      </c>
      <c r="G120" s="1445">
        <v>43710</v>
      </c>
      <c r="H120" s="1445">
        <v>43798</v>
      </c>
      <c r="I120" s="765" t="s">
        <v>124</v>
      </c>
      <c r="J120" s="1448" t="s">
        <v>2650</v>
      </c>
      <c r="K120" s="1454">
        <v>43669</v>
      </c>
      <c r="L120" s="1450" t="s">
        <v>2651</v>
      </c>
      <c r="M120" s="1448" t="s">
        <v>87</v>
      </c>
    </row>
    <row r="121" spans="1:13" ht="18" customHeight="1" x14ac:dyDescent="0.25">
      <c r="A121" s="1445">
        <v>43661</v>
      </c>
      <c r="B121" s="1446" t="s">
        <v>2652</v>
      </c>
      <c r="C121" s="763" t="s">
        <v>1207</v>
      </c>
      <c r="D121" s="1446">
        <v>5847</v>
      </c>
      <c r="E121" s="1447" t="s">
        <v>122</v>
      </c>
      <c r="F121" s="1446" t="s">
        <v>123</v>
      </c>
      <c r="G121" s="1445">
        <v>43710</v>
      </c>
      <c r="H121" s="1445">
        <v>43798</v>
      </c>
      <c r="I121" s="1446" t="s">
        <v>2646</v>
      </c>
      <c r="J121" s="1448" t="s">
        <v>2653</v>
      </c>
      <c r="K121" s="1454">
        <v>43671</v>
      </c>
      <c r="L121" s="1450" t="s">
        <v>2648</v>
      </c>
      <c r="M121" s="1448" t="s">
        <v>87</v>
      </c>
    </row>
    <row r="122" spans="1:13" ht="18" customHeight="1" x14ac:dyDescent="0.25">
      <c r="A122" s="1445">
        <v>43661</v>
      </c>
      <c r="B122" s="1446" t="s">
        <v>2654</v>
      </c>
      <c r="C122" s="763" t="s">
        <v>1207</v>
      </c>
      <c r="D122" s="1446">
        <v>5821</v>
      </c>
      <c r="E122" s="1447" t="s">
        <v>122</v>
      </c>
      <c r="F122" s="1446" t="s">
        <v>123</v>
      </c>
      <c r="G122" s="1445">
        <v>43710</v>
      </c>
      <c r="H122" s="1445">
        <v>43798</v>
      </c>
      <c r="I122" s="1446" t="s">
        <v>2646</v>
      </c>
      <c r="J122" s="1448" t="s">
        <v>2655</v>
      </c>
      <c r="K122" s="1454">
        <v>43671</v>
      </c>
      <c r="L122" s="1450" t="s">
        <v>2656</v>
      </c>
      <c r="M122" s="1448" t="s">
        <v>87</v>
      </c>
    </row>
    <row r="123" spans="1:13" ht="18" customHeight="1" x14ac:dyDescent="0.25">
      <c r="A123" s="1445">
        <v>43668</v>
      </c>
      <c r="B123" s="1446" t="s">
        <v>2657</v>
      </c>
      <c r="C123" s="763" t="s">
        <v>1207</v>
      </c>
      <c r="D123" s="1446">
        <v>11431</v>
      </c>
      <c r="E123" s="1447" t="s">
        <v>170</v>
      </c>
      <c r="F123" s="1446" t="s">
        <v>123</v>
      </c>
      <c r="G123" s="1445">
        <v>43710</v>
      </c>
      <c r="H123" s="1445">
        <v>43798</v>
      </c>
      <c r="I123" s="1446" t="s">
        <v>2646</v>
      </c>
      <c r="J123" s="1448" t="s">
        <v>2658</v>
      </c>
      <c r="K123" s="1454">
        <v>43711</v>
      </c>
      <c r="L123" s="1450" t="s">
        <v>2183</v>
      </c>
      <c r="M123" s="1448" t="s">
        <v>87</v>
      </c>
    </row>
    <row r="124" spans="1:13" ht="18" customHeight="1" x14ac:dyDescent="0.25">
      <c r="A124" s="1445">
        <v>43787</v>
      </c>
      <c r="B124" s="1446" t="s">
        <v>2659</v>
      </c>
      <c r="C124" s="763" t="s">
        <v>1207</v>
      </c>
      <c r="D124" s="1446">
        <v>11967</v>
      </c>
      <c r="E124" s="1447" t="s">
        <v>166</v>
      </c>
      <c r="F124" s="1446" t="s">
        <v>123</v>
      </c>
      <c r="G124" s="1445">
        <v>43808</v>
      </c>
      <c r="H124" s="1445">
        <v>43910</v>
      </c>
      <c r="I124" s="1446" t="s">
        <v>772</v>
      </c>
      <c r="J124" s="1448" t="s">
        <v>2660</v>
      </c>
      <c r="K124" s="1454">
        <v>43804</v>
      </c>
      <c r="L124" s="1450" t="s">
        <v>2661</v>
      </c>
      <c r="M124" s="1448" t="s">
        <v>89</v>
      </c>
    </row>
    <row r="125" spans="1:13" ht="18" customHeight="1" x14ac:dyDescent="0.25">
      <c r="A125" s="1445">
        <v>43787</v>
      </c>
      <c r="B125" s="1446" t="s">
        <v>2662</v>
      </c>
      <c r="C125" s="763" t="s">
        <v>1207</v>
      </c>
      <c r="D125" s="1446">
        <v>11968</v>
      </c>
      <c r="E125" s="1447" t="s">
        <v>166</v>
      </c>
      <c r="F125" s="1446" t="s">
        <v>123</v>
      </c>
      <c r="G125" s="1445">
        <v>43808</v>
      </c>
      <c r="H125" s="1445">
        <v>43910</v>
      </c>
      <c r="I125" s="1446" t="s">
        <v>772</v>
      </c>
      <c r="J125" s="1448" t="s">
        <v>2663</v>
      </c>
      <c r="K125" s="1454">
        <v>43804</v>
      </c>
      <c r="L125" s="1450" t="s">
        <v>777</v>
      </c>
      <c r="M125" s="1448"/>
    </row>
    <row r="126" spans="1:13" ht="18" customHeight="1" x14ac:dyDescent="0.25">
      <c r="A126" s="1445">
        <v>43787</v>
      </c>
      <c r="B126" s="1446" t="s">
        <v>2664</v>
      </c>
      <c r="C126" s="763" t="s">
        <v>1207</v>
      </c>
      <c r="D126" s="1446">
        <v>11757</v>
      </c>
      <c r="E126" s="1447" t="s">
        <v>166</v>
      </c>
      <c r="F126" s="1446" t="s">
        <v>123</v>
      </c>
      <c r="G126" s="1445">
        <v>43808</v>
      </c>
      <c r="H126" s="1445">
        <v>43910</v>
      </c>
      <c r="I126" s="1446" t="s">
        <v>772</v>
      </c>
      <c r="J126" s="1448" t="s">
        <v>2665</v>
      </c>
      <c r="K126" s="1454">
        <v>43804</v>
      </c>
      <c r="L126" s="1450" t="s">
        <v>777</v>
      </c>
      <c r="M126" s="1448"/>
    </row>
    <row r="127" spans="1:13" ht="18" customHeight="1" x14ac:dyDescent="0.25">
      <c r="A127" s="1445">
        <v>43787</v>
      </c>
      <c r="B127" s="1446" t="s">
        <v>2666</v>
      </c>
      <c r="C127" s="763" t="s">
        <v>1207</v>
      </c>
      <c r="D127" s="1446">
        <v>5847</v>
      </c>
      <c r="E127" s="1447" t="s">
        <v>122</v>
      </c>
      <c r="F127" s="1446" t="s">
        <v>123</v>
      </c>
      <c r="G127" s="1445">
        <v>43808</v>
      </c>
      <c r="H127" s="1445">
        <v>43910</v>
      </c>
      <c r="I127" s="1446" t="s">
        <v>2377</v>
      </c>
      <c r="J127" s="1448" t="s">
        <v>2667</v>
      </c>
      <c r="K127" s="1454">
        <v>43804</v>
      </c>
      <c r="L127" s="1450" t="s">
        <v>777</v>
      </c>
      <c r="M127" s="1448"/>
    </row>
    <row r="128" spans="1:13" ht="18" customHeight="1" x14ac:dyDescent="0.25">
      <c r="A128" s="1445">
        <v>43794</v>
      </c>
      <c r="B128" s="1446" t="s">
        <v>2668</v>
      </c>
      <c r="C128" s="763" t="s">
        <v>1207</v>
      </c>
      <c r="D128" s="1446">
        <v>11113</v>
      </c>
      <c r="E128" s="1447" t="s">
        <v>122</v>
      </c>
      <c r="F128" s="1446" t="s">
        <v>123</v>
      </c>
      <c r="G128" s="1445">
        <v>43808</v>
      </c>
      <c r="H128" s="1445">
        <v>43910</v>
      </c>
      <c r="I128" s="1446" t="s">
        <v>2377</v>
      </c>
      <c r="J128" s="1448" t="s">
        <v>2669</v>
      </c>
      <c r="K128" s="1454">
        <v>43804</v>
      </c>
      <c r="L128" s="1450" t="s">
        <v>2670</v>
      </c>
      <c r="M128" s="1448" t="s">
        <v>86</v>
      </c>
    </row>
    <row r="129" spans="1:13" ht="18" customHeight="1" x14ac:dyDescent="0.25">
      <c r="A129" s="1445">
        <v>43794</v>
      </c>
      <c r="B129" s="1446" t="s">
        <v>2671</v>
      </c>
      <c r="C129" s="763" t="s">
        <v>1207</v>
      </c>
      <c r="D129" s="1446">
        <v>11116</v>
      </c>
      <c r="E129" s="1447" t="s">
        <v>122</v>
      </c>
      <c r="F129" s="1446" t="s">
        <v>123</v>
      </c>
      <c r="G129" s="1445">
        <v>43808</v>
      </c>
      <c r="H129" s="1445">
        <v>43910</v>
      </c>
      <c r="I129" s="765" t="s">
        <v>2672</v>
      </c>
      <c r="J129" s="1448" t="s">
        <v>2673</v>
      </c>
      <c r="K129" s="1454">
        <v>43804</v>
      </c>
      <c r="L129" s="1450" t="s">
        <v>2648</v>
      </c>
      <c r="M129" s="1448" t="s">
        <v>87</v>
      </c>
    </row>
    <row r="130" spans="1:13" ht="18" customHeight="1" x14ac:dyDescent="0.25">
      <c r="A130" s="1445">
        <v>43808</v>
      </c>
      <c r="B130" s="1446" t="s">
        <v>2674</v>
      </c>
      <c r="C130" s="763" t="s">
        <v>1207</v>
      </c>
      <c r="D130" s="1446">
        <v>5847</v>
      </c>
      <c r="E130" s="1447" t="s">
        <v>122</v>
      </c>
      <c r="F130" s="1446" t="s">
        <v>123</v>
      </c>
      <c r="G130" s="1445">
        <v>43815</v>
      </c>
      <c r="H130" s="1445">
        <v>43910</v>
      </c>
      <c r="I130" s="1446" t="s">
        <v>2675</v>
      </c>
      <c r="J130" s="1448" t="s">
        <v>2676</v>
      </c>
      <c r="K130" s="1454">
        <v>43816</v>
      </c>
      <c r="L130" s="1450" t="s">
        <v>2677</v>
      </c>
      <c r="M130" s="1448" t="s">
        <v>87</v>
      </c>
    </row>
    <row r="131" spans="1:13" ht="18" customHeight="1" x14ac:dyDescent="0.25">
      <c r="A131" s="1457">
        <v>43885</v>
      </c>
      <c r="B131" s="1458" t="s">
        <v>3214</v>
      </c>
      <c r="C131" s="1458" t="s">
        <v>1205</v>
      </c>
      <c r="D131" s="1458">
        <v>11752</v>
      </c>
      <c r="E131" s="1459" t="s">
        <v>3215</v>
      </c>
      <c r="F131" s="1458" t="s">
        <v>123</v>
      </c>
      <c r="G131" s="1457">
        <v>43915</v>
      </c>
      <c r="H131" s="1457">
        <v>44008</v>
      </c>
      <c r="I131" s="1458" t="s">
        <v>135</v>
      </c>
      <c r="J131" s="3052" t="s">
        <v>3245</v>
      </c>
      <c r="K131" s="3053"/>
      <c r="L131" s="3053"/>
      <c r="M131" s="3054"/>
    </row>
    <row r="132" spans="1:13" ht="18" customHeight="1" x14ac:dyDescent="0.25">
      <c r="A132" s="1457">
        <v>43906</v>
      </c>
      <c r="B132" s="1458" t="s">
        <v>3216</v>
      </c>
      <c r="C132" s="1458" t="s">
        <v>1205</v>
      </c>
      <c r="D132" s="1458">
        <v>11753</v>
      </c>
      <c r="E132" s="1459" t="s">
        <v>193</v>
      </c>
      <c r="F132" s="1458" t="s">
        <v>123</v>
      </c>
      <c r="G132" s="1457">
        <v>43920</v>
      </c>
      <c r="H132" s="1457">
        <v>44008</v>
      </c>
      <c r="I132" s="1458" t="s">
        <v>3217</v>
      </c>
      <c r="J132" s="3052" t="s">
        <v>3245</v>
      </c>
      <c r="K132" s="3053"/>
      <c r="L132" s="3053"/>
      <c r="M132" s="3054"/>
    </row>
    <row r="133" spans="1:13" ht="18" customHeight="1" x14ac:dyDescent="0.25">
      <c r="A133" s="1457">
        <v>44011</v>
      </c>
      <c r="B133" s="1458" t="s">
        <v>3218</v>
      </c>
      <c r="C133" s="1458" t="s">
        <v>1205</v>
      </c>
      <c r="D133" s="1458">
        <v>11108</v>
      </c>
      <c r="E133" s="1459" t="s">
        <v>134</v>
      </c>
      <c r="F133" s="1458" t="s">
        <v>123</v>
      </c>
      <c r="G133" s="1457">
        <v>44067</v>
      </c>
      <c r="H133" s="1458" t="s">
        <v>3219</v>
      </c>
      <c r="I133" s="1458" t="s">
        <v>772</v>
      </c>
      <c r="J133" s="1460" t="s">
        <v>3220</v>
      </c>
      <c r="K133" s="1461">
        <v>44081</v>
      </c>
      <c r="L133" s="1462" t="s">
        <v>2203</v>
      </c>
      <c r="M133" s="1460" t="s">
        <v>87</v>
      </c>
    </row>
    <row r="134" spans="1:13" ht="18" customHeight="1" x14ac:dyDescent="0.25">
      <c r="A134" s="1457">
        <v>44025</v>
      </c>
      <c r="B134" s="1458" t="s">
        <v>3221</v>
      </c>
      <c r="C134" s="1458" t="s">
        <v>1205</v>
      </c>
      <c r="D134" s="1458">
        <v>11752</v>
      </c>
      <c r="E134" s="1459" t="s">
        <v>149</v>
      </c>
      <c r="F134" s="1458" t="s">
        <v>123</v>
      </c>
      <c r="G134" s="1457">
        <v>44067</v>
      </c>
      <c r="H134" s="1457">
        <v>44158</v>
      </c>
      <c r="I134" s="1458" t="s">
        <v>135</v>
      </c>
      <c r="J134" s="1460" t="s">
        <v>3222</v>
      </c>
      <c r="K134" s="1463">
        <v>44068</v>
      </c>
      <c r="L134" s="1462" t="s">
        <v>3223</v>
      </c>
      <c r="M134" s="1460" t="s">
        <v>87</v>
      </c>
    </row>
    <row r="135" spans="1:13" ht="18" customHeight="1" x14ac:dyDescent="0.25">
      <c r="A135" s="1457">
        <v>44088</v>
      </c>
      <c r="B135" s="1458" t="s">
        <v>3224</v>
      </c>
      <c r="C135" s="1458" t="s">
        <v>1205</v>
      </c>
      <c r="D135" s="1458">
        <v>11878</v>
      </c>
      <c r="E135" s="1459" t="s">
        <v>149</v>
      </c>
      <c r="F135" s="1458" t="s">
        <v>123</v>
      </c>
      <c r="G135" s="1457">
        <v>44111</v>
      </c>
      <c r="H135" s="1457">
        <v>44158</v>
      </c>
      <c r="I135" s="1458" t="s">
        <v>135</v>
      </c>
      <c r="J135" s="1460" t="s">
        <v>3225</v>
      </c>
      <c r="K135" s="1464">
        <v>44111</v>
      </c>
      <c r="L135" s="1462" t="s">
        <v>3226</v>
      </c>
      <c r="M135" s="1460" t="s">
        <v>86</v>
      </c>
    </row>
    <row r="136" spans="1:13" ht="18" customHeight="1" x14ac:dyDescent="0.25">
      <c r="A136" s="1457">
        <v>44117</v>
      </c>
      <c r="B136" s="1458" t="s">
        <v>3227</v>
      </c>
      <c r="C136" s="1458" t="s">
        <v>1205</v>
      </c>
      <c r="D136" s="1458">
        <v>11879</v>
      </c>
      <c r="E136" s="1459" t="s">
        <v>134</v>
      </c>
      <c r="F136" s="1458" t="s">
        <v>123</v>
      </c>
      <c r="G136" s="1457">
        <v>44165</v>
      </c>
      <c r="H136" s="1457">
        <v>44267</v>
      </c>
      <c r="I136" s="1458" t="s">
        <v>772</v>
      </c>
      <c r="J136" s="1460" t="s">
        <v>3228</v>
      </c>
      <c r="K136" s="1464">
        <v>44132</v>
      </c>
      <c r="L136" s="1462" t="s">
        <v>3229</v>
      </c>
      <c r="M136" s="1460" t="s">
        <v>87</v>
      </c>
    </row>
    <row r="137" spans="1:13" ht="18" customHeight="1" x14ac:dyDescent="0.25">
      <c r="A137" s="1465">
        <v>44011</v>
      </c>
      <c r="B137" s="1066" t="s">
        <v>3230</v>
      </c>
      <c r="C137" s="1458" t="s">
        <v>1205</v>
      </c>
      <c r="D137" s="1466">
        <v>10335</v>
      </c>
      <c r="E137" s="1459" t="s">
        <v>134</v>
      </c>
      <c r="F137" s="1458" t="s">
        <v>123</v>
      </c>
      <c r="G137" s="1465">
        <v>44071</v>
      </c>
      <c r="H137" s="1465">
        <v>44158</v>
      </c>
      <c r="I137" s="1466" t="s">
        <v>3231</v>
      </c>
      <c r="J137" s="1460" t="s">
        <v>3232</v>
      </c>
      <c r="K137" s="1464">
        <v>44068</v>
      </c>
      <c r="L137" s="1467" t="s">
        <v>1772</v>
      </c>
      <c r="M137" s="1460" t="s">
        <v>87</v>
      </c>
    </row>
    <row r="138" spans="1:13" ht="18" customHeight="1" x14ac:dyDescent="0.25">
      <c r="A138" s="1465">
        <v>44011</v>
      </c>
      <c r="B138" s="1066" t="s">
        <v>3233</v>
      </c>
      <c r="C138" s="1458" t="s">
        <v>1205</v>
      </c>
      <c r="D138" s="1466">
        <v>11109</v>
      </c>
      <c r="E138" s="1459" t="s">
        <v>134</v>
      </c>
      <c r="F138" s="1458" t="s">
        <v>123</v>
      </c>
      <c r="G138" s="1465">
        <v>44071</v>
      </c>
      <c r="H138" s="1465">
        <v>44158</v>
      </c>
      <c r="I138" s="1466" t="s">
        <v>3231</v>
      </c>
      <c r="J138" s="1460" t="s">
        <v>3234</v>
      </c>
      <c r="K138" s="1464">
        <v>44068</v>
      </c>
      <c r="L138" s="1467" t="s">
        <v>3235</v>
      </c>
      <c r="M138" s="1460" t="s">
        <v>87</v>
      </c>
    </row>
    <row r="139" spans="1:13" ht="18" customHeight="1" x14ac:dyDescent="0.25">
      <c r="A139" s="1465">
        <v>44011</v>
      </c>
      <c r="B139" s="1066" t="s">
        <v>3236</v>
      </c>
      <c r="C139" s="1458" t="s">
        <v>1205</v>
      </c>
      <c r="D139" s="1466">
        <v>11876</v>
      </c>
      <c r="E139" s="1067" t="s">
        <v>711</v>
      </c>
      <c r="F139" s="1458" t="s">
        <v>123</v>
      </c>
      <c r="G139" s="1465">
        <v>44067</v>
      </c>
      <c r="H139" s="1465">
        <v>44158</v>
      </c>
      <c r="I139" s="1466" t="s">
        <v>3237</v>
      </c>
      <c r="J139" s="1460" t="s">
        <v>3238</v>
      </c>
      <c r="K139" s="1464">
        <v>44074</v>
      </c>
      <c r="L139" s="3047" t="s">
        <v>777</v>
      </c>
      <c r="M139" s="3048"/>
    </row>
    <row r="140" spans="1:13" ht="18" customHeight="1" x14ac:dyDescent="0.25">
      <c r="A140" s="1465">
        <v>44011</v>
      </c>
      <c r="B140" s="1066" t="s">
        <v>3239</v>
      </c>
      <c r="C140" s="1458" t="s">
        <v>1205</v>
      </c>
      <c r="D140" s="1466">
        <v>11877</v>
      </c>
      <c r="E140" s="1067" t="s">
        <v>711</v>
      </c>
      <c r="F140" s="1458" t="s">
        <v>123</v>
      </c>
      <c r="G140" s="1465">
        <v>44071</v>
      </c>
      <c r="H140" s="1465">
        <v>44158</v>
      </c>
      <c r="I140" s="1466" t="s">
        <v>3237</v>
      </c>
      <c r="J140" s="1460" t="s">
        <v>3240</v>
      </c>
      <c r="K140" s="1464">
        <v>44068</v>
      </c>
      <c r="L140" s="1467" t="s">
        <v>3241</v>
      </c>
      <c r="M140" s="1460" t="s">
        <v>87</v>
      </c>
    </row>
    <row r="141" spans="1:13" ht="18" customHeight="1" x14ac:dyDescent="0.25">
      <c r="A141" s="1465">
        <v>44088</v>
      </c>
      <c r="B141" s="1066" t="s">
        <v>3242</v>
      </c>
      <c r="C141" s="1458" t="s">
        <v>1205</v>
      </c>
      <c r="D141" s="768">
        <v>11876</v>
      </c>
      <c r="E141" s="1067" t="s">
        <v>711</v>
      </c>
      <c r="F141" s="1458" t="s">
        <v>123</v>
      </c>
      <c r="G141" s="1465">
        <v>44111</v>
      </c>
      <c r="H141" s="1465">
        <v>44158</v>
      </c>
      <c r="I141" s="1465" t="s">
        <v>3243</v>
      </c>
      <c r="J141" s="1460" t="s">
        <v>3244</v>
      </c>
      <c r="K141" s="1464">
        <v>44111</v>
      </c>
      <c r="L141" s="1467" t="s">
        <v>2203</v>
      </c>
      <c r="M141" s="1460" t="s">
        <v>87</v>
      </c>
    </row>
    <row r="142" spans="1:13" ht="18" customHeight="1" x14ac:dyDescent="0.25">
      <c r="A142" s="1457">
        <v>43913</v>
      </c>
      <c r="B142" s="1458" t="s">
        <v>3249</v>
      </c>
      <c r="C142" s="1458" t="s">
        <v>1206</v>
      </c>
      <c r="D142" s="1458">
        <v>11422</v>
      </c>
      <c r="E142" s="1459" t="s">
        <v>138</v>
      </c>
      <c r="F142" s="1458" t="s">
        <v>139</v>
      </c>
      <c r="G142" s="1457">
        <v>43941</v>
      </c>
      <c r="H142" s="1457">
        <v>44022</v>
      </c>
      <c r="I142" s="1458" t="s">
        <v>3217</v>
      </c>
      <c r="J142" s="1460" t="s">
        <v>3250</v>
      </c>
      <c r="K142" s="1464">
        <v>43955</v>
      </c>
      <c r="L142" s="1462" t="s">
        <v>3251</v>
      </c>
      <c r="M142" s="1460" t="s">
        <v>86</v>
      </c>
    </row>
    <row r="143" spans="1:13" ht="18" customHeight="1" x14ac:dyDescent="0.25">
      <c r="A143" s="1458" t="s">
        <v>3252</v>
      </c>
      <c r="B143" s="1458" t="s">
        <v>3253</v>
      </c>
      <c r="C143" s="1458" t="s">
        <v>1206</v>
      </c>
      <c r="D143" s="1458">
        <v>11760</v>
      </c>
      <c r="E143" s="1459" t="s">
        <v>142</v>
      </c>
      <c r="F143" s="1458" t="s">
        <v>123</v>
      </c>
      <c r="G143" s="1457">
        <v>44067</v>
      </c>
      <c r="H143" s="1457">
        <v>44158</v>
      </c>
      <c r="I143" s="1458" t="s">
        <v>772</v>
      </c>
      <c r="J143" s="1460" t="s">
        <v>3254</v>
      </c>
      <c r="K143" s="1464">
        <v>44064</v>
      </c>
      <c r="L143" s="1462" t="s">
        <v>3255</v>
      </c>
      <c r="M143" s="1460" t="s">
        <v>87</v>
      </c>
    </row>
    <row r="144" spans="1:13" ht="18" customHeight="1" x14ac:dyDescent="0.25">
      <c r="A144" s="1457">
        <v>44060</v>
      </c>
      <c r="B144" s="1458" t="s">
        <v>3256</v>
      </c>
      <c r="C144" s="1458" t="s">
        <v>1206</v>
      </c>
      <c r="D144" s="1458">
        <v>101064</v>
      </c>
      <c r="E144" s="1459" t="s">
        <v>142</v>
      </c>
      <c r="F144" s="1458" t="s">
        <v>123</v>
      </c>
      <c r="G144" s="1457">
        <v>44074</v>
      </c>
      <c r="H144" s="1457">
        <v>44144</v>
      </c>
      <c r="I144" s="1458" t="s">
        <v>2623</v>
      </c>
      <c r="J144" s="1460" t="s">
        <v>3257</v>
      </c>
      <c r="K144" s="1464">
        <v>44070</v>
      </c>
      <c r="L144" s="1462" t="s">
        <v>3258</v>
      </c>
      <c r="M144" s="1460" t="s">
        <v>87</v>
      </c>
    </row>
    <row r="145" spans="1:15" ht="18" customHeight="1" x14ac:dyDescent="0.25">
      <c r="A145" s="1457">
        <v>44144</v>
      </c>
      <c r="B145" s="1458" t="s">
        <v>3259</v>
      </c>
      <c r="C145" s="1458" t="s">
        <v>1206</v>
      </c>
      <c r="D145" s="1458">
        <v>11760</v>
      </c>
      <c r="E145" s="1459" t="s">
        <v>142</v>
      </c>
      <c r="F145" s="1458" t="s">
        <v>123</v>
      </c>
      <c r="G145" s="1457">
        <v>44166</v>
      </c>
      <c r="H145" s="1457">
        <v>43902</v>
      </c>
      <c r="I145" s="1458" t="s">
        <v>772</v>
      </c>
      <c r="J145" s="1460" t="s">
        <v>3260</v>
      </c>
      <c r="K145" s="1464">
        <v>44160</v>
      </c>
      <c r="L145" s="1462" t="s">
        <v>2818</v>
      </c>
      <c r="M145" s="1460" t="s">
        <v>87</v>
      </c>
    </row>
    <row r="146" spans="1:15" ht="18" customHeight="1" x14ac:dyDescent="0.25">
      <c r="A146" s="1457">
        <v>44158</v>
      </c>
      <c r="B146" s="1458" t="s">
        <v>3261</v>
      </c>
      <c r="C146" s="1458" t="s">
        <v>1206</v>
      </c>
      <c r="D146" s="1458">
        <v>101067</v>
      </c>
      <c r="E146" s="1459" t="s">
        <v>163</v>
      </c>
      <c r="F146" s="1458" t="s">
        <v>123</v>
      </c>
      <c r="G146" s="1457">
        <v>44172</v>
      </c>
      <c r="H146" s="1457">
        <v>44267</v>
      </c>
      <c r="I146" s="1458" t="s">
        <v>135</v>
      </c>
      <c r="J146" s="1460" t="s">
        <v>3262</v>
      </c>
      <c r="K146" s="1464">
        <v>44167</v>
      </c>
      <c r="L146" s="1462" t="s">
        <v>3263</v>
      </c>
      <c r="M146" s="1460" t="s">
        <v>87</v>
      </c>
    </row>
    <row r="147" spans="1:15" ht="18" customHeight="1" x14ac:dyDescent="0.25">
      <c r="A147" s="1457">
        <v>43892</v>
      </c>
      <c r="B147" s="1458" t="s">
        <v>3264</v>
      </c>
      <c r="C147" s="1458" t="s">
        <v>1207</v>
      </c>
      <c r="D147" s="1458">
        <v>11968</v>
      </c>
      <c r="E147" s="1459" t="s">
        <v>166</v>
      </c>
      <c r="F147" s="1458" t="s">
        <v>123</v>
      </c>
      <c r="G147" s="1457">
        <v>43922</v>
      </c>
      <c r="H147" s="1457">
        <v>44008</v>
      </c>
      <c r="I147" s="1458" t="s">
        <v>2646</v>
      </c>
      <c r="J147" s="1467" t="s">
        <v>3265</v>
      </c>
      <c r="K147" s="1464">
        <v>43908</v>
      </c>
      <c r="L147" s="1069" t="s">
        <v>3275</v>
      </c>
      <c r="M147" s="1813" t="s">
        <v>89</v>
      </c>
    </row>
    <row r="148" spans="1:15" ht="18" customHeight="1" x14ac:dyDescent="0.25">
      <c r="A148" s="1457">
        <v>43892</v>
      </c>
      <c r="B148" s="1068" t="s">
        <v>3266</v>
      </c>
      <c r="C148" s="1458" t="s">
        <v>1207</v>
      </c>
      <c r="D148" s="1458">
        <v>11757</v>
      </c>
      <c r="E148" s="1812" t="s">
        <v>166</v>
      </c>
      <c r="F148" s="1068" t="s">
        <v>123</v>
      </c>
      <c r="G148" s="1457">
        <v>43922</v>
      </c>
      <c r="H148" s="1457">
        <v>44008</v>
      </c>
      <c r="I148" s="1068" t="s">
        <v>772</v>
      </c>
      <c r="J148" s="1070" t="s">
        <v>3267</v>
      </c>
      <c r="K148" s="1464">
        <v>43908</v>
      </c>
      <c r="L148" s="1069" t="s">
        <v>3276</v>
      </c>
      <c r="M148" s="1813" t="s">
        <v>87</v>
      </c>
    </row>
    <row r="149" spans="1:15" ht="18" customHeight="1" x14ac:dyDescent="0.25">
      <c r="A149" s="1457">
        <v>43892</v>
      </c>
      <c r="B149" s="1068" t="s">
        <v>3268</v>
      </c>
      <c r="C149" s="1458" t="s">
        <v>1207</v>
      </c>
      <c r="D149" s="1458">
        <v>11424</v>
      </c>
      <c r="E149" s="1812" t="s">
        <v>122</v>
      </c>
      <c r="F149" s="1068" t="s">
        <v>123</v>
      </c>
      <c r="G149" s="1457">
        <v>43922</v>
      </c>
      <c r="H149" s="1457">
        <v>44008</v>
      </c>
      <c r="I149" s="1068" t="s">
        <v>772</v>
      </c>
      <c r="J149" s="1070" t="s">
        <v>3269</v>
      </c>
      <c r="K149" s="1464">
        <v>43908</v>
      </c>
      <c r="L149" s="1069" t="s">
        <v>3277</v>
      </c>
      <c r="M149" s="1813" t="s">
        <v>87</v>
      </c>
    </row>
    <row r="150" spans="1:15" ht="18" customHeight="1" x14ac:dyDescent="0.25">
      <c r="A150" s="1457">
        <v>43892</v>
      </c>
      <c r="B150" s="1068" t="s">
        <v>3270</v>
      </c>
      <c r="C150" s="1458" t="s">
        <v>1207</v>
      </c>
      <c r="D150" s="1458">
        <v>5821</v>
      </c>
      <c r="E150" s="1812" t="s">
        <v>122</v>
      </c>
      <c r="F150" s="1068" t="s">
        <v>123</v>
      </c>
      <c r="G150" s="1457">
        <v>43922</v>
      </c>
      <c r="H150" s="1457">
        <v>44008</v>
      </c>
      <c r="I150" s="1458" t="s">
        <v>2646</v>
      </c>
      <c r="J150" s="1070" t="s">
        <v>3271</v>
      </c>
      <c r="K150" s="1464">
        <v>43908</v>
      </c>
      <c r="L150" s="1069" t="s">
        <v>3425</v>
      </c>
      <c r="M150" s="1813" t="s">
        <v>87</v>
      </c>
    </row>
    <row r="151" spans="1:15" ht="18" customHeight="1" x14ac:dyDescent="0.25">
      <c r="A151" s="1457">
        <v>44165</v>
      </c>
      <c r="B151" s="1458" t="s">
        <v>3272</v>
      </c>
      <c r="C151" s="1458" t="s">
        <v>1207</v>
      </c>
      <c r="D151" s="1458">
        <v>11116</v>
      </c>
      <c r="E151" s="1459" t="s">
        <v>122</v>
      </c>
      <c r="F151" s="1458" t="s">
        <v>123</v>
      </c>
      <c r="G151" s="1457">
        <v>44179</v>
      </c>
      <c r="H151" s="1457">
        <v>44267</v>
      </c>
      <c r="I151" s="1458" t="s">
        <v>3273</v>
      </c>
      <c r="J151" s="1070" t="s">
        <v>3274</v>
      </c>
      <c r="K151" s="1464">
        <v>44175</v>
      </c>
      <c r="L151" s="1468" t="s">
        <v>3278</v>
      </c>
      <c r="M151" s="1814" t="s">
        <v>87</v>
      </c>
    </row>
    <row r="152" spans="1:15" ht="18" customHeight="1" x14ac:dyDescent="0.25">
      <c r="A152" s="1815">
        <v>44228</v>
      </c>
      <c r="B152" s="1816" t="s">
        <v>3617</v>
      </c>
      <c r="C152" s="1816" t="s">
        <v>1205</v>
      </c>
      <c r="D152" s="1817">
        <v>3154</v>
      </c>
      <c r="E152" s="1818" t="s">
        <v>149</v>
      </c>
      <c r="F152" s="1816" t="s">
        <v>123</v>
      </c>
      <c r="G152" s="1819">
        <v>44277</v>
      </c>
      <c r="H152" s="1819">
        <v>44365</v>
      </c>
      <c r="I152" s="1816" t="s">
        <v>135</v>
      </c>
      <c r="J152" s="1822" t="s">
        <v>3618</v>
      </c>
      <c r="K152" s="1823">
        <v>44252</v>
      </c>
      <c r="L152" s="1824" t="s">
        <v>3619</v>
      </c>
      <c r="M152" s="1822" t="s">
        <v>87</v>
      </c>
      <c r="N152" s="1827" t="s">
        <v>3620</v>
      </c>
      <c r="O152" s="1827"/>
    </row>
    <row r="153" spans="1:15" ht="18" customHeight="1" x14ac:dyDescent="0.25">
      <c r="A153" s="1819">
        <v>44228</v>
      </c>
      <c r="B153" s="1816" t="s">
        <v>3621</v>
      </c>
      <c r="C153" s="1816" t="s">
        <v>1205</v>
      </c>
      <c r="D153" s="1817">
        <v>11415</v>
      </c>
      <c r="E153" s="1818" t="s">
        <v>149</v>
      </c>
      <c r="F153" s="1816" t="s">
        <v>123</v>
      </c>
      <c r="G153" s="1819">
        <v>44277</v>
      </c>
      <c r="H153" s="1819">
        <v>44365</v>
      </c>
      <c r="I153" s="1816" t="s">
        <v>135</v>
      </c>
      <c r="J153" s="1822" t="s">
        <v>3622</v>
      </c>
      <c r="K153" s="1823">
        <v>44252</v>
      </c>
      <c r="L153" s="1824" t="s">
        <v>3623</v>
      </c>
      <c r="M153" s="1822" t="s">
        <v>87</v>
      </c>
      <c r="N153" s="1827"/>
      <c r="O153" s="1827"/>
    </row>
    <row r="154" spans="1:15" ht="18" customHeight="1" x14ac:dyDescent="0.25">
      <c r="A154" s="1819">
        <v>44235</v>
      </c>
      <c r="B154" s="1816" t="s">
        <v>3624</v>
      </c>
      <c r="C154" s="1816" t="s">
        <v>1205</v>
      </c>
      <c r="D154" s="1817">
        <v>9898</v>
      </c>
      <c r="E154" s="1818" t="s">
        <v>134</v>
      </c>
      <c r="F154" s="1816" t="s">
        <v>123</v>
      </c>
      <c r="G154" s="1819">
        <v>44270</v>
      </c>
      <c r="H154" s="1819">
        <v>44365</v>
      </c>
      <c r="I154" s="1816" t="s">
        <v>772</v>
      </c>
      <c r="J154" s="1822" t="s">
        <v>3625</v>
      </c>
      <c r="K154" s="1823">
        <v>44273</v>
      </c>
      <c r="L154" s="1824" t="s">
        <v>3626</v>
      </c>
      <c r="M154" s="1822" t="s">
        <v>87</v>
      </c>
      <c r="N154" s="1827" t="s">
        <v>3620</v>
      </c>
      <c r="O154" s="1827" t="s">
        <v>3627</v>
      </c>
    </row>
    <row r="155" spans="1:15" ht="18" customHeight="1" x14ac:dyDescent="0.25">
      <c r="A155" s="1819">
        <v>44333</v>
      </c>
      <c r="B155" s="1816" t="s">
        <v>3628</v>
      </c>
      <c r="C155" s="1816" t="s">
        <v>1205</v>
      </c>
      <c r="D155" s="1817">
        <v>11879</v>
      </c>
      <c r="E155" s="1818" t="s">
        <v>134</v>
      </c>
      <c r="F155" s="1816" t="s">
        <v>123</v>
      </c>
      <c r="G155" s="1819">
        <v>44403</v>
      </c>
      <c r="H155" s="1819">
        <v>44491</v>
      </c>
      <c r="I155" s="1816" t="s">
        <v>2572</v>
      </c>
      <c r="J155" s="1822" t="s">
        <v>3629</v>
      </c>
      <c r="K155" s="1823">
        <v>44354</v>
      </c>
      <c r="L155" s="1824" t="s">
        <v>3229</v>
      </c>
      <c r="M155" s="1822" t="s">
        <v>87</v>
      </c>
      <c r="N155" s="1827" t="s">
        <v>3620</v>
      </c>
      <c r="O155" s="1827" t="s">
        <v>3627</v>
      </c>
    </row>
    <row r="156" spans="1:15" ht="18" customHeight="1" x14ac:dyDescent="0.25">
      <c r="A156" s="1819">
        <v>44333</v>
      </c>
      <c r="B156" s="1816" t="s">
        <v>3630</v>
      </c>
      <c r="C156" s="1816" t="s">
        <v>1205</v>
      </c>
      <c r="D156" s="1817">
        <v>10335</v>
      </c>
      <c r="E156" s="1818" t="s">
        <v>134</v>
      </c>
      <c r="F156" s="1816" t="s">
        <v>123</v>
      </c>
      <c r="G156" s="1819">
        <v>44403</v>
      </c>
      <c r="H156" s="1819">
        <v>44491</v>
      </c>
      <c r="I156" s="1816" t="s">
        <v>135</v>
      </c>
      <c r="J156" s="1822" t="s">
        <v>3631</v>
      </c>
      <c r="K156" s="1823">
        <v>44399</v>
      </c>
      <c r="L156" s="1824" t="s">
        <v>3632</v>
      </c>
      <c r="M156" s="1822" t="s">
        <v>87</v>
      </c>
      <c r="N156" s="1827"/>
      <c r="O156" s="1827"/>
    </row>
    <row r="157" spans="1:15" ht="18" customHeight="1" x14ac:dyDescent="0.25">
      <c r="A157" s="1819">
        <v>44333</v>
      </c>
      <c r="B157" s="1820" t="s">
        <v>3633</v>
      </c>
      <c r="C157" s="1816" t="s">
        <v>1205</v>
      </c>
      <c r="D157" s="1817">
        <v>11109</v>
      </c>
      <c r="E157" s="1818" t="s">
        <v>134</v>
      </c>
      <c r="F157" s="1816" t="s">
        <v>123</v>
      </c>
      <c r="G157" s="1819">
        <v>44403</v>
      </c>
      <c r="H157" s="1819">
        <v>44491</v>
      </c>
      <c r="I157" s="1816" t="s">
        <v>135</v>
      </c>
      <c r="J157" s="1822" t="s">
        <v>3631</v>
      </c>
      <c r="K157" s="1823">
        <v>44399</v>
      </c>
      <c r="L157" s="1824" t="s">
        <v>3634</v>
      </c>
      <c r="M157" s="1822" t="s">
        <v>87</v>
      </c>
      <c r="N157" s="1827"/>
      <c r="O157" s="1827"/>
    </row>
    <row r="158" spans="1:15" ht="18" customHeight="1" x14ac:dyDescent="0.25">
      <c r="A158" s="1819">
        <v>44333</v>
      </c>
      <c r="B158" s="1820" t="s">
        <v>3635</v>
      </c>
      <c r="C158" s="1816" t="s">
        <v>1205</v>
      </c>
      <c r="D158" s="1817">
        <v>11108</v>
      </c>
      <c r="E158" s="1818" t="s">
        <v>134</v>
      </c>
      <c r="F158" s="1816" t="s">
        <v>123</v>
      </c>
      <c r="G158" s="1819">
        <v>44403</v>
      </c>
      <c r="H158" s="1819">
        <v>44491</v>
      </c>
      <c r="I158" s="1816" t="s">
        <v>772</v>
      </c>
      <c r="J158" s="1822" t="s">
        <v>3636</v>
      </c>
      <c r="K158" s="1823">
        <v>44354</v>
      </c>
      <c r="L158" s="1824" t="s">
        <v>3229</v>
      </c>
      <c r="M158" s="1822" t="s">
        <v>87</v>
      </c>
      <c r="N158" s="1827" t="s">
        <v>3620</v>
      </c>
      <c r="O158" s="1827" t="s">
        <v>3627</v>
      </c>
    </row>
    <row r="159" spans="1:15" ht="18" customHeight="1" x14ac:dyDescent="0.25">
      <c r="A159" s="1819">
        <v>44347</v>
      </c>
      <c r="B159" s="1820" t="s">
        <v>3637</v>
      </c>
      <c r="C159" s="1816" t="s">
        <v>1205</v>
      </c>
      <c r="D159" s="1817">
        <v>11877</v>
      </c>
      <c r="E159" s="1818" t="s">
        <v>193</v>
      </c>
      <c r="F159" s="1816" t="s">
        <v>123</v>
      </c>
      <c r="G159" s="1819">
        <v>44403</v>
      </c>
      <c r="H159" s="1819">
        <v>44491</v>
      </c>
      <c r="I159" s="1816" t="s">
        <v>772</v>
      </c>
      <c r="J159" s="1822" t="s">
        <v>3638</v>
      </c>
      <c r="K159" s="1823">
        <v>44399</v>
      </c>
      <c r="L159" s="1824" t="s">
        <v>3639</v>
      </c>
      <c r="M159" s="1822" t="s">
        <v>87</v>
      </c>
      <c r="N159" s="1827" t="s">
        <v>3620</v>
      </c>
      <c r="O159" s="1827" t="s">
        <v>3627</v>
      </c>
    </row>
    <row r="160" spans="1:15" ht="18" customHeight="1" x14ac:dyDescent="0.25">
      <c r="A160" s="1819">
        <v>44347</v>
      </c>
      <c r="B160" s="1820" t="s">
        <v>3640</v>
      </c>
      <c r="C160" s="1816" t="s">
        <v>1205</v>
      </c>
      <c r="D160" s="1817">
        <v>11876</v>
      </c>
      <c r="E160" s="1818" t="s">
        <v>193</v>
      </c>
      <c r="F160" s="1816" t="s">
        <v>123</v>
      </c>
      <c r="G160" s="1819">
        <v>44403</v>
      </c>
      <c r="H160" s="1819">
        <v>44491</v>
      </c>
      <c r="I160" s="1816" t="s">
        <v>772</v>
      </c>
      <c r="J160" s="1822" t="s">
        <v>3641</v>
      </c>
      <c r="K160" s="1823">
        <v>44399</v>
      </c>
      <c r="L160" s="1824" t="s">
        <v>2203</v>
      </c>
      <c r="M160" s="1822" t="s">
        <v>87</v>
      </c>
      <c r="N160" s="1827" t="s">
        <v>3620</v>
      </c>
      <c r="O160" s="1827" t="s">
        <v>3627</v>
      </c>
    </row>
    <row r="161" spans="1:15" ht="18" customHeight="1" x14ac:dyDescent="0.25">
      <c r="A161" s="1819">
        <v>44340</v>
      </c>
      <c r="B161" s="1820" t="s">
        <v>3642</v>
      </c>
      <c r="C161" s="1816" t="s">
        <v>1205</v>
      </c>
      <c r="D161" s="1817">
        <v>11752</v>
      </c>
      <c r="E161" s="1818" t="s">
        <v>149</v>
      </c>
      <c r="F161" s="1816" t="s">
        <v>123</v>
      </c>
      <c r="G161" s="1819">
        <v>44403</v>
      </c>
      <c r="H161" s="1819">
        <v>44491</v>
      </c>
      <c r="I161" s="1816" t="s">
        <v>135</v>
      </c>
      <c r="J161" s="1822" t="s">
        <v>3643</v>
      </c>
      <c r="K161" s="1823">
        <v>44407</v>
      </c>
      <c r="L161" s="1824" t="s">
        <v>3223</v>
      </c>
      <c r="M161" s="1822" t="s">
        <v>87</v>
      </c>
      <c r="N161" s="1827" t="s">
        <v>3627</v>
      </c>
      <c r="O161" s="1827"/>
    </row>
    <row r="162" spans="1:15" ht="18" customHeight="1" x14ac:dyDescent="0.25">
      <c r="A162" s="1819">
        <v>44340</v>
      </c>
      <c r="B162" s="1820" t="s">
        <v>3644</v>
      </c>
      <c r="C162" s="1816" t="s">
        <v>1205</v>
      </c>
      <c r="D162" s="1817">
        <v>11878</v>
      </c>
      <c r="E162" s="1818" t="s">
        <v>149</v>
      </c>
      <c r="F162" s="1816" t="s">
        <v>123</v>
      </c>
      <c r="G162" s="1819">
        <v>44403</v>
      </c>
      <c r="H162" s="1819">
        <v>44491</v>
      </c>
      <c r="I162" s="1816" t="s">
        <v>135</v>
      </c>
      <c r="J162" s="1822" t="s">
        <v>3645</v>
      </c>
      <c r="K162" s="1823">
        <v>44407</v>
      </c>
      <c r="L162" s="1824" t="s">
        <v>2596</v>
      </c>
      <c r="M162" s="1822" t="s">
        <v>87</v>
      </c>
      <c r="N162" s="1827"/>
      <c r="O162" s="1827"/>
    </row>
    <row r="163" spans="1:15" ht="18" customHeight="1" x14ac:dyDescent="0.25">
      <c r="A163" s="1819">
        <v>44424</v>
      </c>
      <c r="B163" s="1820" t="s">
        <v>3646</v>
      </c>
      <c r="C163" s="1816" t="s">
        <v>1205</v>
      </c>
      <c r="D163" s="1817">
        <v>11284</v>
      </c>
      <c r="E163" s="1818" t="s">
        <v>134</v>
      </c>
      <c r="F163" s="1816" t="s">
        <v>123</v>
      </c>
      <c r="G163" s="1819">
        <v>44453</v>
      </c>
      <c r="H163" s="1819">
        <v>44491</v>
      </c>
      <c r="I163" s="1816" t="s">
        <v>135</v>
      </c>
      <c r="J163" s="1822" t="s">
        <v>3647</v>
      </c>
      <c r="K163" s="1823">
        <v>44448</v>
      </c>
      <c r="L163" s="1824" t="s">
        <v>1758</v>
      </c>
      <c r="M163" s="1822" t="s">
        <v>87</v>
      </c>
      <c r="N163" s="1822"/>
      <c r="O163" s="1822"/>
    </row>
    <row r="164" spans="1:15" ht="18" customHeight="1" x14ac:dyDescent="0.25">
      <c r="A164" s="1819">
        <v>44424</v>
      </c>
      <c r="B164" s="1820" t="s">
        <v>3648</v>
      </c>
      <c r="C164" s="1816" t="s">
        <v>1205</v>
      </c>
      <c r="D164" s="1817">
        <v>11415</v>
      </c>
      <c r="E164" s="1818" t="s">
        <v>149</v>
      </c>
      <c r="F164" s="1816" t="s">
        <v>123</v>
      </c>
      <c r="G164" s="1819">
        <v>44438</v>
      </c>
      <c r="H164" s="1819">
        <v>44491</v>
      </c>
      <c r="I164" s="1816" t="s">
        <v>135</v>
      </c>
      <c r="J164" s="1822" t="s">
        <v>3649</v>
      </c>
      <c r="K164" s="1823">
        <v>44448</v>
      </c>
      <c r="L164" s="1824" t="s">
        <v>3650</v>
      </c>
      <c r="M164" s="1822" t="s">
        <v>87</v>
      </c>
      <c r="N164" s="1822"/>
      <c r="O164" s="1822"/>
    </row>
    <row r="165" spans="1:15" ht="18" customHeight="1" x14ac:dyDescent="0.25">
      <c r="A165" s="1819">
        <v>44459</v>
      </c>
      <c r="B165" s="1820" t="s">
        <v>3651</v>
      </c>
      <c r="C165" s="1816" t="s">
        <v>1205</v>
      </c>
      <c r="D165" s="1817">
        <v>10335</v>
      </c>
      <c r="E165" s="1818" t="s">
        <v>134</v>
      </c>
      <c r="F165" s="1816" t="s">
        <v>123</v>
      </c>
      <c r="G165" s="1819">
        <v>44503</v>
      </c>
      <c r="H165" s="1819">
        <v>44237</v>
      </c>
      <c r="I165" s="1816" t="s">
        <v>135</v>
      </c>
      <c r="J165" s="1822" t="s">
        <v>3652</v>
      </c>
      <c r="K165" s="1823">
        <v>44497</v>
      </c>
      <c r="L165" s="1824" t="s">
        <v>1772</v>
      </c>
      <c r="M165" s="1822" t="s">
        <v>87</v>
      </c>
      <c r="N165" s="1822"/>
      <c r="O165" s="1822"/>
    </row>
    <row r="166" spans="1:15" ht="18" customHeight="1" x14ac:dyDescent="0.25">
      <c r="A166" s="1819">
        <v>44459</v>
      </c>
      <c r="B166" s="1820" t="s">
        <v>3653</v>
      </c>
      <c r="C166" s="1816" t="s">
        <v>1205</v>
      </c>
      <c r="D166" s="1817">
        <v>11109</v>
      </c>
      <c r="E166" s="1818" t="s">
        <v>134</v>
      </c>
      <c r="F166" s="1816" t="s">
        <v>123</v>
      </c>
      <c r="G166" s="1819">
        <v>44503</v>
      </c>
      <c r="H166" s="1819">
        <v>44237</v>
      </c>
      <c r="I166" s="1816" t="s">
        <v>135</v>
      </c>
      <c r="J166" s="1822" t="s">
        <v>3654</v>
      </c>
      <c r="K166" s="1823">
        <v>44494</v>
      </c>
      <c r="L166" s="1824" t="s">
        <v>3655</v>
      </c>
      <c r="M166" s="1822" t="s">
        <v>87</v>
      </c>
      <c r="N166" s="1822"/>
      <c r="O166" s="1822"/>
    </row>
    <row r="167" spans="1:15" ht="18" customHeight="1" x14ac:dyDescent="0.25">
      <c r="A167" s="1819">
        <v>44480</v>
      </c>
      <c r="B167" s="1820" t="s">
        <v>3656</v>
      </c>
      <c r="C167" s="1816" t="s">
        <v>1205</v>
      </c>
      <c r="D167" s="1817">
        <v>11288</v>
      </c>
      <c r="E167" s="1818" t="s">
        <v>134</v>
      </c>
      <c r="F167" s="1816" t="s">
        <v>123</v>
      </c>
      <c r="G167" s="1819">
        <v>44503</v>
      </c>
      <c r="H167" s="1819">
        <v>44237</v>
      </c>
      <c r="I167" s="1816" t="s">
        <v>2646</v>
      </c>
      <c r="J167" s="3043" t="s">
        <v>3657</v>
      </c>
      <c r="K167" s="3043"/>
      <c r="L167" s="3043"/>
      <c r="M167" s="3043"/>
      <c r="N167" s="1822"/>
      <c r="O167" s="1822"/>
    </row>
    <row r="168" spans="1:15" ht="18" customHeight="1" x14ac:dyDescent="0.25">
      <c r="A168" s="1819">
        <v>44480</v>
      </c>
      <c r="B168" s="1820" t="s">
        <v>3658</v>
      </c>
      <c r="C168" s="1816" t="s">
        <v>1205</v>
      </c>
      <c r="D168" s="1817">
        <v>11414</v>
      </c>
      <c r="E168" s="1818" t="s">
        <v>193</v>
      </c>
      <c r="F168" s="1816" t="s">
        <v>123</v>
      </c>
      <c r="G168" s="1819">
        <v>44503</v>
      </c>
      <c r="H168" s="1819">
        <v>44237</v>
      </c>
      <c r="I168" s="1816" t="s">
        <v>3390</v>
      </c>
      <c r="J168" s="1822" t="s">
        <v>3659</v>
      </c>
      <c r="K168" s="1823">
        <v>44504</v>
      </c>
      <c r="L168" s="1824" t="s">
        <v>2203</v>
      </c>
      <c r="M168" s="3044" t="s">
        <v>2121</v>
      </c>
      <c r="N168" s="3045"/>
      <c r="O168" s="3046"/>
    </row>
    <row r="169" spans="1:15" ht="18" customHeight="1" x14ac:dyDescent="0.25">
      <c r="A169" s="1819">
        <v>44494</v>
      </c>
      <c r="B169" s="1820" t="s">
        <v>3656</v>
      </c>
      <c r="C169" s="1816" t="s">
        <v>1205</v>
      </c>
      <c r="D169" s="1817">
        <v>11288</v>
      </c>
      <c r="E169" s="1818" t="s">
        <v>134</v>
      </c>
      <c r="F169" s="1816" t="s">
        <v>123</v>
      </c>
      <c r="G169" s="1819">
        <v>44508</v>
      </c>
      <c r="H169" s="1819">
        <v>44602</v>
      </c>
      <c r="I169" s="1816" t="s">
        <v>2646</v>
      </c>
      <c r="J169" s="3043" t="s">
        <v>3657</v>
      </c>
      <c r="K169" s="3043"/>
      <c r="L169" s="3043"/>
      <c r="M169" s="3043"/>
      <c r="N169" s="1822"/>
      <c r="O169" s="1822"/>
    </row>
    <row r="170" spans="1:15" ht="18" customHeight="1" x14ac:dyDescent="0.25">
      <c r="A170" s="1819">
        <v>44522</v>
      </c>
      <c r="B170" s="1820" t="s">
        <v>3660</v>
      </c>
      <c r="C170" s="1816" t="s">
        <v>1205</v>
      </c>
      <c r="D170" s="1817">
        <v>11878</v>
      </c>
      <c r="E170" s="1818" t="s">
        <v>149</v>
      </c>
      <c r="F170" s="1816" t="s">
        <v>123</v>
      </c>
      <c r="G170" s="1819">
        <v>44546</v>
      </c>
      <c r="H170" s="1819">
        <v>44602</v>
      </c>
      <c r="I170" s="1816" t="s">
        <v>135</v>
      </c>
      <c r="J170" s="3043" t="s">
        <v>832</v>
      </c>
      <c r="K170" s="3043"/>
      <c r="L170" s="3043"/>
      <c r="M170" s="3043"/>
      <c r="N170" s="1822"/>
      <c r="O170" s="1822"/>
    </row>
    <row r="171" spans="1:15" ht="30.75" customHeight="1" x14ac:dyDescent="0.25">
      <c r="A171" s="1819">
        <v>44263</v>
      </c>
      <c r="B171" s="1816" t="s">
        <v>3661</v>
      </c>
      <c r="C171" s="1816" t="s">
        <v>1206</v>
      </c>
      <c r="D171" s="1817" t="s">
        <v>3662</v>
      </c>
      <c r="E171" s="1818" t="s">
        <v>138</v>
      </c>
      <c r="F171" s="1816" t="s">
        <v>123</v>
      </c>
      <c r="G171" s="1819">
        <v>44277</v>
      </c>
      <c r="H171" s="1819">
        <v>44375</v>
      </c>
      <c r="I171" s="1816" t="s">
        <v>3663</v>
      </c>
      <c r="J171" s="1822" t="s">
        <v>3664</v>
      </c>
      <c r="K171" s="1823">
        <v>44281</v>
      </c>
      <c r="L171" s="1824" t="s">
        <v>3665</v>
      </c>
      <c r="M171" s="1822" t="s">
        <v>87</v>
      </c>
      <c r="N171" s="1822"/>
      <c r="O171" s="1822"/>
    </row>
    <row r="172" spans="1:15" ht="18" customHeight="1" x14ac:dyDescent="0.25">
      <c r="A172" s="1819">
        <v>44270</v>
      </c>
      <c r="B172" s="1816" t="s">
        <v>3666</v>
      </c>
      <c r="C172" s="1816" t="s">
        <v>1206</v>
      </c>
      <c r="D172" s="1817">
        <v>11422</v>
      </c>
      <c r="E172" s="1818" t="s">
        <v>138</v>
      </c>
      <c r="F172" s="1816" t="s">
        <v>123</v>
      </c>
      <c r="G172" s="1819">
        <v>44284</v>
      </c>
      <c r="H172" s="1819">
        <v>44365</v>
      </c>
      <c r="I172" s="1816" t="s">
        <v>3663</v>
      </c>
      <c r="J172" s="1822" t="s">
        <v>3667</v>
      </c>
      <c r="K172" s="1823">
        <v>44281</v>
      </c>
      <c r="L172" s="1824" t="s">
        <v>3668</v>
      </c>
      <c r="M172" s="1822" t="s">
        <v>87</v>
      </c>
      <c r="N172" s="1822"/>
      <c r="O172" s="1822"/>
    </row>
    <row r="173" spans="1:15" ht="18" customHeight="1" x14ac:dyDescent="0.25">
      <c r="A173" s="1819">
        <v>44473</v>
      </c>
      <c r="B173" s="1816" t="s">
        <v>3669</v>
      </c>
      <c r="C173" s="1816" t="s">
        <v>1206</v>
      </c>
      <c r="D173" s="1817">
        <v>11238</v>
      </c>
      <c r="E173" s="1818" t="s">
        <v>163</v>
      </c>
      <c r="F173" s="1816" t="s">
        <v>139</v>
      </c>
      <c r="G173" s="1819">
        <v>44503</v>
      </c>
      <c r="H173" s="1819">
        <v>44237</v>
      </c>
      <c r="I173" s="1816" t="s">
        <v>3663</v>
      </c>
      <c r="J173" s="1822" t="s">
        <v>3670</v>
      </c>
      <c r="K173" s="1823">
        <v>44494</v>
      </c>
      <c r="L173" s="1824" t="s">
        <v>3671</v>
      </c>
      <c r="M173" s="1822" t="s">
        <v>86</v>
      </c>
      <c r="N173" s="1822"/>
      <c r="O173" s="1822"/>
    </row>
    <row r="174" spans="1:15" ht="18" customHeight="1" x14ac:dyDescent="0.25">
      <c r="A174" s="1819">
        <v>44473</v>
      </c>
      <c r="B174" s="1816" t="s">
        <v>3672</v>
      </c>
      <c r="C174" s="1816" t="s">
        <v>1206</v>
      </c>
      <c r="D174" s="1817">
        <v>101133</v>
      </c>
      <c r="E174" s="1818" t="s">
        <v>163</v>
      </c>
      <c r="F174" s="1816" t="s">
        <v>123</v>
      </c>
      <c r="G174" s="1819">
        <v>44503</v>
      </c>
      <c r="H174" s="1819">
        <v>44237</v>
      </c>
      <c r="I174" s="1816" t="s">
        <v>3663</v>
      </c>
      <c r="J174" s="1822" t="s">
        <v>3670</v>
      </c>
      <c r="K174" s="1823">
        <v>44494</v>
      </c>
      <c r="L174" s="1824" t="s">
        <v>3673</v>
      </c>
      <c r="M174" s="1822" t="s">
        <v>87</v>
      </c>
      <c r="N174" s="1822"/>
      <c r="O174" s="1822"/>
    </row>
    <row r="175" spans="1:15" ht="18" customHeight="1" x14ac:dyDescent="0.25">
      <c r="A175" s="1819">
        <v>44473</v>
      </c>
      <c r="B175" s="1820" t="s">
        <v>3674</v>
      </c>
      <c r="C175" s="1816" t="s">
        <v>1206</v>
      </c>
      <c r="D175" s="1817">
        <v>101134</v>
      </c>
      <c r="E175" s="1818" t="s">
        <v>142</v>
      </c>
      <c r="F175" s="1816" t="s">
        <v>123</v>
      </c>
      <c r="G175" s="1819">
        <v>44503</v>
      </c>
      <c r="H175" s="1819">
        <v>44602</v>
      </c>
      <c r="I175" s="1816" t="s">
        <v>2623</v>
      </c>
      <c r="J175" s="1822" t="s">
        <v>3670</v>
      </c>
      <c r="K175" s="1823">
        <v>44494</v>
      </c>
      <c r="L175" s="1824" t="s">
        <v>3675</v>
      </c>
      <c r="M175" s="1822" t="s">
        <v>87</v>
      </c>
      <c r="N175" s="1822"/>
      <c r="O175" s="1822"/>
    </row>
    <row r="176" spans="1:15" ht="18" customHeight="1" x14ac:dyDescent="0.25">
      <c r="A176" s="1819">
        <v>44473</v>
      </c>
      <c r="B176" s="1820" t="s">
        <v>3676</v>
      </c>
      <c r="C176" s="1816" t="s">
        <v>1206</v>
      </c>
      <c r="D176" s="1817">
        <v>101135</v>
      </c>
      <c r="E176" s="1818" t="s">
        <v>142</v>
      </c>
      <c r="F176" s="1816" t="s">
        <v>123</v>
      </c>
      <c r="G176" s="1819">
        <v>44503</v>
      </c>
      <c r="H176" s="1819">
        <v>44237</v>
      </c>
      <c r="I176" s="1816" t="s">
        <v>2623</v>
      </c>
      <c r="J176" s="1822" t="s">
        <v>3670</v>
      </c>
      <c r="K176" s="1823">
        <v>44494</v>
      </c>
      <c r="L176" s="1824" t="s">
        <v>3677</v>
      </c>
      <c r="M176" s="1822" t="s">
        <v>87</v>
      </c>
      <c r="N176" s="1822"/>
      <c r="O176" s="1822"/>
    </row>
    <row r="177" spans="1:15" ht="18" customHeight="1" x14ac:dyDescent="0.25">
      <c r="A177" s="1819">
        <v>44249</v>
      </c>
      <c r="B177" s="1817" t="s">
        <v>3678</v>
      </c>
      <c r="C177" s="1817" t="s">
        <v>1207</v>
      </c>
      <c r="D177" s="1817">
        <v>11968</v>
      </c>
      <c r="E177" s="1821" t="s">
        <v>166</v>
      </c>
      <c r="F177" s="1817" t="s">
        <v>123</v>
      </c>
      <c r="G177" s="1819">
        <v>44277</v>
      </c>
      <c r="H177" s="1819">
        <v>44365</v>
      </c>
      <c r="I177" s="1817" t="s">
        <v>3679</v>
      </c>
      <c r="J177" s="1825" t="s">
        <v>3680</v>
      </c>
      <c r="K177" s="1826">
        <v>44265</v>
      </c>
      <c r="L177" s="1824" t="s">
        <v>2661</v>
      </c>
      <c r="M177" s="1822" t="s">
        <v>88</v>
      </c>
      <c r="N177" s="1827" t="s">
        <v>3681</v>
      </c>
      <c r="O177" s="1827" t="s">
        <v>3682</v>
      </c>
    </row>
    <row r="178" spans="1:15" ht="18" customHeight="1" x14ac:dyDescent="0.25">
      <c r="A178" s="1819">
        <v>44249</v>
      </c>
      <c r="B178" s="1817" t="s">
        <v>3683</v>
      </c>
      <c r="C178" s="1817" t="s">
        <v>1207</v>
      </c>
      <c r="D178" s="1817">
        <v>11757</v>
      </c>
      <c r="E178" s="1821" t="s">
        <v>166</v>
      </c>
      <c r="F178" s="1817" t="s">
        <v>123</v>
      </c>
      <c r="G178" s="1819">
        <v>44277</v>
      </c>
      <c r="H178" s="1819">
        <v>44365</v>
      </c>
      <c r="I178" s="1817" t="s">
        <v>3684</v>
      </c>
      <c r="J178" s="1825" t="s">
        <v>3685</v>
      </c>
      <c r="K178" s="1826">
        <v>44265</v>
      </c>
      <c r="L178" s="1824" t="s">
        <v>3686</v>
      </c>
      <c r="M178" s="1822" t="s">
        <v>87</v>
      </c>
      <c r="N178" s="1827" t="s">
        <v>3681</v>
      </c>
      <c r="O178" s="1827"/>
    </row>
    <row r="179" spans="1:15" ht="18" customHeight="1" x14ac:dyDescent="0.25">
      <c r="A179" s="1819">
        <v>44263</v>
      </c>
      <c r="B179" s="1817" t="s">
        <v>3687</v>
      </c>
      <c r="C179" s="1817" t="s">
        <v>1207</v>
      </c>
      <c r="D179" s="1817">
        <v>11116</v>
      </c>
      <c r="E179" s="1821" t="s">
        <v>122</v>
      </c>
      <c r="F179" s="1817" t="s">
        <v>123</v>
      </c>
      <c r="G179" s="1819">
        <v>44291</v>
      </c>
      <c r="H179" s="1819">
        <v>44365</v>
      </c>
      <c r="I179" s="1817" t="s">
        <v>3273</v>
      </c>
      <c r="J179" s="1825" t="s">
        <v>3688</v>
      </c>
      <c r="K179" s="1826">
        <v>44277</v>
      </c>
      <c r="L179" s="1824" t="s">
        <v>3689</v>
      </c>
      <c r="M179" s="1822" t="s">
        <v>87</v>
      </c>
      <c r="N179" s="1827"/>
      <c r="O179" s="1827"/>
    </row>
    <row r="180" spans="1:15" ht="18" customHeight="1" x14ac:dyDescent="0.25">
      <c r="A180" s="1819">
        <v>44270</v>
      </c>
      <c r="B180" s="1817" t="s">
        <v>3690</v>
      </c>
      <c r="C180" s="1817" t="s">
        <v>1207</v>
      </c>
      <c r="D180" s="1817">
        <v>11967</v>
      </c>
      <c r="E180" s="1821" t="s">
        <v>166</v>
      </c>
      <c r="F180" s="1817" t="s">
        <v>123</v>
      </c>
      <c r="G180" s="1819">
        <v>44284</v>
      </c>
      <c r="H180" s="1819">
        <v>44365</v>
      </c>
      <c r="I180" s="1817" t="s">
        <v>3679</v>
      </c>
      <c r="J180" s="1825" t="s">
        <v>3691</v>
      </c>
      <c r="K180" s="1826">
        <v>44280</v>
      </c>
      <c r="L180" s="1824" t="s">
        <v>3692</v>
      </c>
      <c r="M180" s="1822" t="s">
        <v>87</v>
      </c>
      <c r="N180" s="1827" t="s">
        <v>3681</v>
      </c>
      <c r="O180" s="1827"/>
    </row>
    <row r="181" spans="1:15" ht="18" customHeight="1" x14ac:dyDescent="0.25">
      <c r="A181" s="1819">
        <v>44354</v>
      </c>
      <c r="B181" s="1817" t="s">
        <v>3693</v>
      </c>
      <c r="C181" s="1817" t="s">
        <v>1207</v>
      </c>
      <c r="D181" s="1817">
        <v>11428</v>
      </c>
      <c r="E181" s="1821" t="s">
        <v>170</v>
      </c>
      <c r="F181" s="1817" t="s">
        <v>123</v>
      </c>
      <c r="G181" s="1819">
        <v>44410</v>
      </c>
      <c r="H181" s="1819">
        <v>44491</v>
      </c>
      <c r="I181" s="1817" t="s">
        <v>3273</v>
      </c>
      <c r="J181" s="1825" t="s">
        <v>3694</v>
      </c>
      <c r="K181" s="1826">
        <v>44365</v>
      </c>
      <c r="L181" s="1824" t="s">
        <v>3695</v>
      </c>
      <c r="M181" s="1822" t="s">
        <v>87</v>
      </c>
      <c r="N181" s="1827" t="s">
        <v>3682</v>
      </c>
      <c r="O181" s="1827"/>
    </row>
    <row r="182" spans="1:15" ht="18" customHeight="1" x14ac:dyDescent="0.25">
      <c r="A182" s="1819">
        <v>44354</v>
      </c>
      <c r="B182" s="1817" t="s">
        <v>3696</v>
      </c>
      <c r="C182" s="1817" t="s">
        <v>1207</v>
      </c>
      <c r="D182" s="1817">
        <v>11424</v>
      </c>
      <c r="E182" s="1821" t="s">
        <v>122</v>
      </c>
      <c r="F182" s="1817" t="s">
        <v>123</v>
      </c>
      <c r="G182" s="1819">
        <v>44410</v>
      </c>
      <c r="H182" s="1819">
        <v>44491</v>
      </c>
      <c r="I182" s="1817" t="s">
        <v>3273</v>
      </c>
      <c r="J182" s="1825" t="s">
        <v>3697</v>
      </c>
      <c r="K182" s="1826">
        <v>44365</v>
      </c>
      <c r="L182" s="1824" t="s">
        <v>3698</v>
      </c>
      <c r="M182" s="1822" t="s">
        <v>87</v>
      </c>
      <c r="N182" s="1827" t="s">
        <v>3682</v>
      </c>
      <c r="O182" s="1827"/>
    </row>
    <row r="183" spans="1:15" ht="18" customHeight="1" x14ac:dyDescent="0.25">
      <c r="A183" s="1819">
        <v>44354</v>
      </c>
      <c r="B183" s="1817" t="s">
        <v>3699</v>
      </c>
      <c r="C183" s="1817" t="s">
        <v>1207</v>
      </c>
      <c r="D183" s="1817">
        <v>11296</v>
      </c>
      <c r="E183" s="1821" t="s">
        <v>122</v>
      </c>
      <c r="F183" s="1817" t="s">
        <v>123</v>
      </c>
      <c r="G183" s="1819">
        <v>44410</v>
      </c>
      <c r="H183" s="1819">
        <v>44491</v>
      </c>
      <c r="I183" s="1817" t="s">
        <v>3273</v>
      </c>
      <c r="J183" s="1825" t="s">
        <v>3700</v>
      </c>
      <c r="K183" s="1826">
        <v>44365</v>
      </c>
      <c r="L183" s="1824" t="s">
        <v>3701</v>
      </c>
      <c r="M183" s="1822" t="s">
        <v>87</v>
      </c>
      <c r="N183" s="1827" t="s">
        <v>3682</v>
      </c>
      <c r="O183" s="1827"/>
    </row>
    <row r="184" spans="1:15" ht="18" customHeight="1" x14ac:dyDescent="0.25">
      <c r="A184" s="1819">
        <v>44396</v>
      </c>
      <c r="B184" s="1817" t="s">
        <v>3702</v>
      </c>
      <c r="C184" s="1817" t="s">
        <v>1207</v>
      </c>
      <c r="D184" s="1817">
        <v>11425</v>
      </c>
      <c r="E184" s="1821" t="s">
        <v>122</v>
      </c>
      <c r="F184" s="1817" t="s">
        <v>123</v>
      </c>
      <c r="G184" s="1819">
        <v>44410</v>
      </c>
      <c r="H184" s="1819">
        <v>44491</v>
      </c>
      <c r="I184" s="1817" t="s">
        <v>3273</v>
      </c>
      <c r="J184" s="1825" t="s">
        <v>3703</v>
      </c>
      <c r="K184" s="1826">
        <v>44405</v>
      </c>
      <c r="L184" s="1824" t="s">
        <v>3704</v>
      </c>
      <c r="M184" s="1822" t="s">
        <v>87</v>
      </c>
      <c r="N184" s="1827" t="s">
        <v>3682</v>
      </c>
      <c r="O184" s="1827"/>
    </row>
    <row r="185" spans="1:15" ht="18" customHeight="1" x14ac:dyDescent="0.25">
      <c r="A185" s="1819">
        <v>44480</v>
      </c>
      <c r="B185" s="1817" t="s">
        <v>3705</v>
      </c>
      <c r="C185" s="1817" t="s">
        <v>1207</v>
      </c>
      <c r="D185" s="1817">
        <v>11757</v>
      </c>
      <c r="E185" s="1821" t="s">
        <v>166</v>
      </c>
      <c r="F185" s="1817" t="s">
        <v>123</v>
      </c>
      <c r="G185" s="1819">
        <v>44508</v>
      </c>
      <c r="H185" s="1819">
        <v>44602</v>
      </c>
      <c r="I185" s="1817" t="s">
        <v>3273</v>
      </c>
      <c r="J185" s="1825" t="s">
        <v>3706</v>
      </c>
      <c r="K185" s="1826">
        <v>44496</v>
      </c>
      <c r="L185" s="1824" t="s">
        <v>3707</v>
      </c>
      <c r="M185" s="1822" t="s">
        <v>87</v>
      </c>
      <c r="N185" s="1822"/>
      <c r="O185" s="1822"/>
    </row>
    <row r="186" spans="1:15" ht="18" customHeight="1" x14ac:dyDescent="0.25">
      <c r="A186" s="1819">
        <v>44480</v>
      </c>
      <c r="B186" s="1817" t="s">
        <v>3708</v>
      </c>
      <c r="C186" s="1817" t="s">
        <v>1207</v>
      </c>
      <c r="D186" s="1817">
        <v>11293</v>
      </c>
      <c r="E186" s="1821" t="s">
        <v>122</v>
      </c>
      <c r="F186" s="1817" t="s">
        <v>123</v>
      </c>
      <c r="G186" s="1819">
        <v>44508</v>
      </c>
      <c r="H186" s="1819">
        <v>44237</v>
      </c>
      <c r="I186" s="1817" t="s">
        <v>3273</v>
      </c>
      <c r="J186" s="1825" t="s">
        <v>3709</v>
      </c>
      <c r="K186" s="1826">
        <v>44496</v>
      </c>
      <c r="L186" s="1824" t="s">
        <v>3710</v>
      </c>
      <c r="M186" s="1822" t="s">
        <v>87</v>
      </c>
      <c r="N186" s="1822"/>
      <c r="O186" s="1822"/>
    </row>
    <row r="187" spans="1:15" ht="18" customHeight="1" x14ac:dyDescent="0.25">
      <c r="A187" s="1065" t="s">
        <v>3279</v>
      </c>
    </row>
  </sheetData>
  <sheetProtection algorithmName="SHA-512" hashValue="rbeQIZ929fYfnd84xQXz2PsaXY0hwgeVhFo0rt2Wk0n5N0t3U7Fa9MQ6lYVYEfOvTetq7gMJXiDEPJU8dD1RhA==" saltValue="jKq0oy+vywH5uNqNMPYQSA==" spinCount="100000" sheet="1" objects="1" scenarios="1"/>
  <mergeCells count="10">
    <mergeCell ref="A3:I3"/>
    <mergeCell ref="J3:M3"/>
    <mergeCell ref="J19:M19"/>
    <mergeCell ref="J131:M131"/>
    <mergeCell ref="J132:M132"/>
    <mergeCell ref="J167:M167"/>
    <mergeCell ref="J169:M169"/>
    <mergeCell ref="J170:M170"/>
    <mergeCell ref="M168:O168"/>
    <mergeCell ref="L139:M139"/>
  </mergeCells>
  <hyperlinks>
    <hyperlink ref="A1" location="Índice!A1" display="ÍNDICE"/>
  </hyperlink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autoPageBreaks="0"/>
  </sheetPr>
  <dimension ref="A1:AB97"/>
  <sheetViews>
    <sheetView showGridLines="0" workbookViewId="0">
      <selection activeCell="A4" sqref="A4:H4"/>
    </sheetView>
  </sheetViews>
  <sheetFormatPr baseColWidth="10" defaultColWidth="11.42578125" defaultRowHeight="15" x14ac:dyDescent="0.25"/>
  <cols>
    <col min="1" max="1" width="15.42578125" style="1485" customWidth="1"/>
    <col min="2" max="2" width="17" style="1485" bestFit="1" customWidth="1"/>
    <col min="3" max="3" width="9.140625" style="1485" customWidth="1"/>
    <col min="4" max="4" width="10.5703125" style="1486" bestFit="1" customWidth="1"/>
    <col min="5" max="5" width="39.7109375" style="1485" bestFit="1" customWidth="1"/>
    <col min="6" max="6" width="11.28515625" style="1485" bestFit="1" customWidth="1"/>
    <col min="7" max="7" width="22.5703125" style="1485" customWidth="1"/>
    <col min="8" max="8" width="22.85546875" style="1485" bestFit="1" customWidth="1"/>
    <col min="9" max="9" width="18" style="1486" bestFit="1" customWidth="1"/>
    <col min="10" max="10" width="23.85546875" style="1486" bestFit="1" customWidth="1"/>
    <col min="11" max="11" width="39.28515625" style="1485" bestFit="1" customWidth="1"/>
    <col min="12" max="12" width="6.140625" style="1486" bestFit="1" customWidth="1"/>
    <col min="13" max="16384" width="11.42578125" style="1486"/>
  </cols>
  <sheetData>
    <row r="1" spans="1:28" s="157" customFormat="1" ht="12.75" x14ac:dyDescent="0.2">
      <c r="A1" s="1439" t="s">
        <v>1177</v>
      </c>
      <c r="L1" s="135"/>
      <c r="M1" s="135"/>
      <c r="N1" s="135"/>
      <c r="O1" s="135"/>
      <c r="P1" s="135"/>
      <c r="Q1" s="135"/>
      <c r="R1" s="135"/>
      <c r="S1" s="135"/>
      <c r="T1" s="135"/>
      <c r="U1" s="135"/>
      <c r="V1" s="135"/>
      <c r="W1" s="135"/>
      <c r="X1" s="135"/>
      <c r="Y1" s="135"/>
      <c r="Z1" s="135"/>
      <c r="AA1" s="135"/>
      <c r="AB1" s="135"/>
    </row>
    <row r="2" spans="1:28" s="157" customFormat="1" ht="18.75" x14ac:dyDescent="0.2">
      <c r="A2" s="393" t="s">
        <v>1822</v>
      </c>
      <c r="L2" s="135"/>
      <c r="M2" s="135"/>
      <c r="N2" s="135"/>
      <c r="O2" s="135"/>
      <c r="P2" s="135"/>
      <c r="Q2" s="135"/>
      <c r="R2" s="135"/>
      <c r="S2" s="135"/>
      <c r="T2" s="135"/>
      <c r="U2" s="135"/>
      <c r="V2" s="135"/>
      <c r="W2" s="135"/>
      <c r="X2" s="135"/>
      <c r="Y2" s="135"/>
      <c r="Z2" s="135"/>
      <c r="AA2" s="135"/>
      <c r="AB2" s="135"/>
    </row>
    <row r="3" spans="1:28" s="157" customFormat="1" x14ac:dyDescent="0.2">
      <c r="A3" s="1071" t="s">
        <v>6075</v>
      </c>
      <c r="B3" s="13"/>
      <c r="C3" s="13"/>
      <c r="D3" s="13"/>
      <c r="E3" s="13"/>
      <c r="F3" s="13"/>
      <c r="G3" s="13"/>
      <c r="H3" s="13"/>
      <c r="I3" s="13"/>
      <c r="J3" s="13"/>
      <c r="K3" s="13"/>
      <c r="L3" s="280"/>
      <c r="M3" s="135"/>
      <c r="N3" s="135"/>
      <c r="O3" s="135"/>
      <c r="P3" s="135"/>
      <c r="Q3" s="135"/>
      <c r="R3" s="135"/>
      <c r="S3" s="135"/>
      <c r="T3" s="135"/>
      <c r="U3" s="135"/>
      <c r="V3" s="135"/>
      <c r="W3" s="135"/>
      <c r="X3" s="135"/>
      <c r="Y3" s="135"/>
      <c r="Z3" s="135"/>
      <c r="AA3" s="135"/>
      <c r="AB3" s="135"/>
    </row>
    <row r="4" spans="1:28" s="157" customFormat="1" x14ac:dyDescent="0.25">
      <c r="A4" s="3057" t="s">
        <v>110</v>
      </c>
      <c r="B4" s="3057"/>
      <c r="C4" s="3057"/>
      <c r="D4" s="3057"/>
      <c r="E4" s="3057"/>
      <c r="F4" s="3057"/>
      <c r="G4" s="3057"/>
      <c r="H4" s="3057"/>
      <c r="I4" s="3058" t="s">
        <v>111</v>
      </c>
      <c r="J4" s="3058"/>
      <c r="K4" s="3058"/>
      <c r="L4" s="3058"/>
      <c r="M4" s="135"/>
      <c r="N4" s="135"/>
      <c r="O4" s="135"/>
      <c r="P4" s="135"/>
      <c r="Q4" s="135"/>
      <c r="R4" s="135"/>
      <c r="S4" s="135"/>
      <c r="T4" s="135"/>
      <c r="U4" s="135"/>
      <c r="V4" s="135"/>
      <c r="W4" s="135"/>
      <c r="X4" s="135"/>
      <c r="Y4" s="135"/>
      <c r="Z4" s="135"/>
      <c r="AA4" s="135"/>
      <c r="AB4" s="135"/>
    </row>
    <row r="5" spans="1:28" s="157" customFormat="1" ht="30" x14ac:dyDescent="0.2">
      <c r="A5" s="773" t="s">
        <v>708</v>
      </c>
      <c r="B5" s="773" t="s">
        <v>112</v>
      </c>
      <c r="C5" s="773" t="s">
        <v>0</v>
      </c>
      <c r="D5" s="773" t="s">
        <v>85</v>
      </c>
      <c r="E5" s="773" t="s">
        <v>113</v>
      </c>
      <c r="F5" s="773" t="s">
        <v>114</v>
      </c>
      <c r="G5" s="773" t="s">
        <v>115</v>
      </c>
      <c r="H5" s="773" t="s">
        <v>116</v>
      </c>
      <c r="I5" s="776" t="s">
        <v>117</v>
      </c>
      <c r="J5" s="776" t="s">
        <v>2695</v>
      </c>
      <c r="K5" s="776" t="s">
        <v>119</v>
      </c>
      <c r="L5" s="776" t="s">
        <v>120</v>
      </c>
      <c r="M5" s="135"/>
      <c r="N5" s="135"/>
      <c r="O5" s="135"/>
      <c r="P5" s="135"/>
      <c r="Q5" s="135"/>
      <c r="R5" s="135"/>
      <c r="S5" s="135"/>
      <c r="T5" s="135"/>
      <c r="U5" s="135"/>
      <c r="V5" s="135"/>
      <c r="W5" s="135"/>
      <c r="X5" s="135"/>
      <c r="Y5" s="135"/>
      <c r="Z5" s="135"/>
      <c r="AA5" s="135"/>
      <c r="AB5" s="135"/>
    </row>
    <row r="6" spans="1:28" s="157" customFormat="1" x14ac:dyDescent="0.25">
      <c r="A6" s="1470">
        <v>41560</v>
      </c>
      <c r="B6" s="1471" t="s">
        <v>133</v>
      </c>
      <c r="C6" s="1471" t="s">
        <v>1205</v>
      </c>
      <c r="D6" s="1471">
        <v>11284</v>
      </c>
      <c r="E6" s="1472" t="s">
        <v>134</v>
      </c>
      <c r="F6" s="1471" t="s">
        <v>123</v>
      </c>
      <c r="G6" s="1470">
        <v>41736</v>
      </c>
      <c r="H6" s="1470" t="s">
        <v>135</v>
      </c>
      <c r="I6" s="1473" t="s">
        <v>136</v>
      </c>
      <c r="J6" s="1474">
        <v>41729</v>
      </c>
      <c r="K6" s="1475" t="s">
        <v>132</v>
      </c>
      <c r="L6" s="1473"/>
      <c r="M6" s="135"/>
      <c r="N6" s="135"/>
      <c r="O6" s="135"/>
      <c r="P6" s="135"/>
      <c r="Q6" s="135"/>
      <c r="R6" s="135"/>
      <c r="S6" s="135"/>
      <c r="T6" s="135"/>
      <c r="U6" s="135"/>
      <c r="V6" s="135"/>
      <c r="W6" s="135"/>
      <c r="X6" s="135"/>
      <c r="Y6" s="135"/>
      <c r="Z6" s="135"/>
      <c r="AA6" s="135"/>
      <c r="AB6" s="135"/>
    </row>
    <row r="7" spans="1:28" s="157" customFormat="1" x14ac:dyDescent="0.25">
      <c r="A7" s="780">
        <v>41593</v>
      </c>
      <c r="B7" s="774" t="s">
        <v>146</v>
      </c>
      <c r="C7" s="774" t="s">
        <v>1205</v>
      </c>
      <c r="D7" s="774">
        <v>11414</v>
      </c>
      <c r="E7" s="775" t="s">
        <v>134</v>
      </c>
      <c r="F7" s="774" t="s">
        <v>123</v>
      </c>
      <c r="G7" s="780">
        <v>41645</v>
      </c>
      <c r="H7" s="780" t="s">
        <v>135</v>
      </c>
      <c r="I7" s="778" t="s">
        <v>147</v>
      </c>
      <c r="J7" s="777">
        <v>41743</v>
      </c>
      <c r="K7" s="779" t="s">
        <v>2678</v>
      </c>
      <c r="L7" s="778" t="s">
        <v>87</v>
      </c>
      <c r="M7" s="135"/>
      <c r="N7" s="135"/>
      <c r="O7" s="135"/>
      <c r="P7" s="135"/>
      <c r="Q7" s="135"/>
      <c r="R7" s="135"/>
      <c r="S7" s="135"/>
      <c r="T7" s="135"/>
      <c r="U7" s="135"/>
      <c r="V7" s="135"/>
      <c r="W7" s="135"/>
      <c r="X7" s="135"/>
      <c r="Y7" s="135"/>
      <c r="Z7" s="135"/>
      <c r="AA7" s="135"/>
      <c r="AB7" s="135"/>
    </row>
    <row r="8" spans="1:28" s="157" customFormat="1" x14ac:dyDescent="0.25">
      <c r="A8" s="1470">
        <v>41596</v>
      </c>
      <c r="B8" s="1471" t="s">
        <v>148</v>
      </c>
      <c r="C8" s="1471" t="s">
        <v>1205</v>
      </c>
      <c r="D8" s="1471">
        <v>11289</v>
      </c>
      <c r="E8" s="1472" t="s">
        <v>149</v>
      </c>
      <c r="F8" s="1471" t="s">
        <v>123</v>
      </c>
      <c r="G8" s="1470">
        <v>41708</v>
      </c>
      <c r="H8" s="1470" t="s">
        <v>135</v>
      </c>
      <c r="I8" s="1473" t="s">
        <v>150</v>
      </c>
      <c r="J8" s="1474">
        <v>41757</v>
      </c>
      <c r="K8" s="1475" t="s">
        <v>132</v>
      </c>
      <c r="L8" s="1473"/>
      <c r="M8" s="135"/>
      <c r="N8" s="135"/>
      <c r="O8" s="135"/>
      <c r="P8" s="135"/>
      <c r="Q8" s="135"/>
      <c r="R8" s="135"/>
      <c r="S8" s="135"/>
      <c r="T8" s="135"/>
      <c r="U8" s="135"/>
      <c r="V8" s="135"/>
      <c r="W8" s="135"/>
      <c r="X8" s="135"/>
      <c r="Y8" s="135"/>
      <c r="Z8" s="135"/>
      <c r="AA8" s="135"/>
      <c r="AB8" s="135"/>
    </row>
    <row r="9" spans="1:28" s="157" customFormat="1" x14ac:dyDescent="0.25">
      <c r="A9" s="1470">
        <v>41904</v>
      </c>
      <c r="B9" s="1471" t="s">
        <v>156</v>
      </c>
      <c r="C9" s="1471" t="s">
        <v>1205</v>
      </c>
      <c r="D9" s="1471">
        <v>11288</v>
      </c>
      <c r="E9" s="1472" t="s">
        <v>134</v>
      </c>
      <c r="F9" s="1471" t="s">
        <v>123</v>
      </c>
      <c r="G9" s="1470">
        <v>42016</v>
      </c>
      <c r="H9" s="1470" t="s">
        <v>152</v>
      </c>
      <c r="I9" s="1473" t="s">
        <v>96</v>
      </c>
      <c r="J9" s="1474">
        <v>42058</v>
      </c>
      <c r="K9" s="1475" t="s">
        <v>157</v>
      </c>
      <c r="L9" s="1473" t="s">
        <v>87</v>
      </c>
      <c r="M9" s="135"/>
      <c r="N9" s="135"/>
      <c r="O9" s="135"/>
      <c r="P9" s="135"/>
      <c r="Q9" s="135"/>
      <c r="R9" s="135"/>
      <c r="S9" s="135"/>
      <c r="T9" s="135"/>
      <c r="U9" s="135"/>
      <c r="V9" s="135"/>
      <c r="W9" s="135"/>
      <c r="X9" s="135"/>
      <c r="Y9" s="135"/>
      <c r="Z9" s="135"/>
      <c r="AA9" s="135"/>
      <c r="AB9" s="135"/>
    </row>
    <row r="10" spans="1:28" s="157" customFormat="1" x14ac:dyDescent="0.25">
      <c r="A10" s="1470">
        <v>41904</v>
      </c>
      <c r="B10" s="1471" t="s">
        <v>158</v>
      </c>
      <c r="C10" s="1471" t="s">
        <v>1205</v>
      </c>
      <c r="D10" s="1471">
        <v>11291</v>
      </c>
      <c r="E10" s="1472" t="s">
        <v>134</v>
      </c>
      <c r="F10" s="1471" t="s">
        <v>139</v>
      </c>
      <c r="G10" s="1470">
        <v>42016</v>
      </c>
      <c r="H10" s="1470" t="s">
        <v>152</v>
      </c>
      <c r="I10" s="1473" t="s">
        <v>98</v>
      </c>
      <c r="J10" s="1474">
        <v>42086</v>
      </c>
      <c r="K10" s="1475" t="s">
        <v>159</v>
      </c>
      <c r="L10" s="1473" t="s">
        <v>86</v>
      </c>
      <c r="M10" s="135"/>
      <c r="N10" s="135"/>
      <c r="O10" s="135"/>
      <c r="P10" s="135"/>
      <c r="Q10" s="135"/>
      <c r="R10" s="135"/>
      <c r="S10" s="135"/>
      <c r="T10" s="135"/>
      <c r="U10" s="135"/>
      <c r="V10" s="135"/>
      <c r="W10" s="135"/>
      <c r="X10" s="135"/>
      <c r="Y10" s="135"/>
      <c r="Z10" s="135"/>
      <c r="AA10" s="135"/>
      <c r="AB10" s="135"/>
    </row>
    <row r="11" spans="1:28" s="157" customFormat="1" x14ac:dyDescent="0.25">
      <c r="A11" s="1470">
        <v>41904</v>
      </c>
      <c r="B11" s="1471" t="s">
        <v>151</v>
      </c>
      <c r="C11" s="1471" t="s">
        <v>1205</v>
      </c>
      <c r="D11" s="1471">
        <v>11232</v>
      </c>
      <c r="E11" s="1472" t="s">
        <v>134</v>
      </c>
      <c r="F11" s="1471" t="s">
        <v>123</v>
      </c>
      <c r="G11" s="1470">
        <v>42016</v>
      </c>
      <c r="H11" s="1470" t="s">
        <v>152</v>
      </c>
      <c r="I11" s="1473" t="s">
        <v>91</v>
      </c>
      <c r="J11" s="1474">
        <v>42037</v>
      </c>
      <c r="K11" s="1475" t="s">
        <v>153</v>
      </c>
      <c r="L11" s="1473" t="s">
        <v>87</v>
      </c>
      <c r="M11" s="135"/>
      <c r="N11" s="135"/>
      <c r="O11" s="135"/>
      <c r="P11" s="135"/>
      <c r="Q11" s="135"/>
      <c r="R11" s="135"/>
      <c r="S11" s="135"/>
      <c r="T11" s="135"/>
      <c r="U11" s="135"/>
      <c r="V11" s="135"/>
      <c r="W11" s="135"/>
      <c r="X11" s="135"/>
      <c r="Y11" s="135"/>
      <c r="Z11" s="135"/>
      <c r="AA11" s="135"/>
      <c r="AB11" s="135"/>
    </row>
    <row r="12" spans="1:28" s="157" customFormat="1" x14ac:dyDescent="0.25">
      <c r="A12" s="1470">
        <v>41904</v>
      </c>
      <c r="B12" s="1471" t="s">
        <v>154</v>
      </c>
      <c r="C12" s="1471" t="s">
        <v>1205</v>
      </c>
      <c r="D12" s="1471">
        <v>11284</v>
      </c>
      <c r="E12" s="1472" t="s">
        <v>134</v>
      </c>
      <c r="F12" s="1471" t="s">
        <v>123</v>
      </c>
      <c r="G12" s="1470">
        <v>42016</v>
      </c>
      <c r="H12" s="1470" t="s">
        <v>152</v>
      </c>
      <c r="I12" s="1473" t="s">
        <v>94</v>
      </c>
      <c r="J12" s="1474">
        <v>42037</v>
      </c>
      <c r="K12" s="1475" t="s">
        <v>155</v>
      </c>
      <c r="L12" s="1473" t="s">
        <v>87</v>
      </c>
      <c r="M12" s="135"/>
      <c r="N12" s="135"/>
      <c r="O12" s="135"/>
      <c r="P12" s="135"/>
      <c r="Q12" s="135"/>
      <c r="R12" s="135"/>
      <c r="S12" s="135"/>
      <c r="T12" s="135"/>
      <c r="U12" s="135"/>
      <c r="V12" s="135"/>
      <c r="W12" s="135"/>
      <c r="X12" s="135"/>
      <c r="Y12" s="135"/>
      <c r="Z12" s="135"/>
      <c r="AA12" s="135"/>
      <c r="AB12" s="135"/>
    </row>
    <row r="13" spans="1:28" s="157" customFormat="1" x14ac:dyDescent="0.25">
      <c r="A13" s="1470">
        <v>41911</v>
      </c>
      <c r="B13" s="1471" t="s">
        <v>160</v>
      </c>
      <c r="C13" s="1471" t="s">
        <v>1205</v>
      </c>
      <c r="D13" s="1471">
        <v>11289</v>
      </c>
      <c r="E13" s="1472" t="s">
        <v>149</v>
      </c>
      <c r="F13" s="1471" t="s">
        <v>123</v>
      </c>
      <c r="G13" s="1470">
        <v>42023</v>
      </c>
      <c r="H13" s="1470" t="s">
        <v>152</v>
      </c>
      <c r="I13" s="1473" t="s">
        <v>97</v>
      </c>
      <c r="J13" s="1474">
        <v>42051</v>
      </c>
      <c r="K13" s="1475" t="s">
        <v>161</v>
      </c>
      <c r="L13" s="1473" t="s">
        <v>87</v>
      </c>
      <c r="M13" s="135"/>
      <c r="N13" s="135"/>
      <c r="O13" s="135"/>
      <c r="P13" s="135"/>
      <c r="Q13" s="135"/>
      <c r="R13" s="135"/>
      <c r="S13" s="135"/>
      <c r="T13" s="135"/>
      <c r="U13" s="135"/>
      <c r="V13" s="135"/>
      <c r="W13" s="135"/>
      <c r="X13" s="135"/>
      <c r="Y13" s="135"/>
      <c r="Z13" s="135"/>
      <c r="AA13" s="135"/>
      <c r="AB13" s="135"/>
    </row>
    <row r="14" spans="1:28" s="157" customFormat="1" x14ac:dyDescent="0.25">
      <c r="A14" s="1470">
        <v>42205</v>
      </c>
      <c r="B14" s="1471" t="s">
        <v>192</v>
      </c>
      <c r="C14" s="1471" t="s">
        <v>1205</v>
      </c>
      <c r="D14" s="1471">
        <v>11285</v>
      </c>
      <c r="E14" s="1472" t="s">
        <v>193</v>
      </c>
      <c r="F14" s="1471" t="s">
        <v>139</v>
      </c>
      <c r="G14" s="1470">
        <v>42339</v>
      </c>
      <c r="H14" s="1470" t="s">
        <v>135</v>
      </c>
      <c r="I14" s="3059" t="s">
        <v>829</v>
      </c>
      <c r="J14" s="3059"/>
      <c r="K14" s="3059"/>
      <c r="L14" s="3059"/>
      <c r="M14" s="135"/>
      <c r="N14" s="135"/>
      <c r="O14" s="135"/>
      <c r="P14" s="135"/>
      <c r="Q14" s="135"/>
      <c r="R14" s="135"/>
      <c r="S14" s="135"/>
      <c r="T14" s="135"/>
      <c r="U14" s="135"/>
      <c r="V14" s="135"/>
      <c r="W14" s="135"/>
      <c r="X14" s="135"/>
      <c r="Y14" s="135"/>
      <c r="Z14" s="135"/>
      <c r="AA14" s="135"/>
      <c r="AB14" s="135"/>
    </row>
    <row r="15" spans="1:28" s="157" customFormat="1" x14ac:dyDescent="0.25">
      <c r="A15" s="780">
        <v>42254</v>
      </c>
      <c r="B15" s="774" t="s">
        <v>196</v>
      </c>
      <c r="C15" s="1471" t="s">
        <v>1205</v>
      </c>
      <c r="D15" s="774">
        <v>11285</v>
      </c>
      <c r="E15" s="775" t="s">
        <v>193</v>
      </c>
      <c r="F15" s="774" t="s">
        <v>123</v>
      </c>
      <c r="G15" s="780">
        <v>42373</v>
      </c>
      <c r="H15" s="780" t="s">
        <v>135</v>
      </c>
      <c r="I15" s="1473" t="s">
        <v>95</v>
      </c>
      <c r="J15" s="1474">
        <v>42415</v>
      </c>
      <c r="K15" s="1475" t="s">
        <v>132</v>
      </c>
      <c r="L15" s="1473"/>
      <c r="M15" s="135"/>
      <c r="N15" s="135"/>
      <c r="O15" s="135"/>
      <c r="P15" s="135"/>
      <c r="Q15" s="135"/>
      <c r="R15" s="135"/>
      <c r="S15" s="135"/>
      <c r="T15" s="135"/>
      <c r="U15" s="135"/>
      <c r="V15" s="135"/>
      <c r="W15" s="135"/>
      <c r="X15" s="135"/>
      <c r="Y15" s="135"/>
      <c r="Z15" s="135"/>
      <c r="AA15" s="135"/>
      <c r="AB15" s="135"/>
    </row>
    <row r="16" spans="1:28" s="157" customFormat="1" x14ac:dyDescent="0.25">
      <c r="A16" s="780">
        <v>42471</v>
      </c>
      <c r="B16" s="774" t="s">
        <v>801</v>
      </c>
      <c r="C16" s="1471" t="s">
        <v>1205</v>
      </c>
      <c r="D16" s="774">
        <v>11414</v>
      </c>
      <c r="E16" s="775" t="s">
        <v>193</v>
      </c>
      <c r="F16" s="774" t="s">
        <v>123</v>
      </c>
      <c r="G16" s="780">
        <v>42552</v>
      </c>
      <c r="H16" s="780" t="s">
        <v>135</v>
      </c>
      <c r="I16" s="1473" t="s">
        <v>802</v>
      </c>
      <c r="J16" s="1474">
        <v>42639</v>
      </c>
      <c r="K16" s="1475" t="s">
        <v>803</v>
      </c>
      <c r="L16" s="1473" t="s">
        <v>87</v>
      </c>
      <c r="M16" s="135"/>
      <c r="N16" s="135"/>
      <c r="O16" s="135"/>
      <c r="P16" s="135"/>
      <c r="Q16" s="135"/>
      <c r="R16" s="135"/>
      <c r="S16" s="135"/>
      <c r="T16" s="135"/>
      <c r="U16" s="135"/>
      <c r="V16" s="135"/>
      <c r="W16" s="135"/>
      <c r="X16" s="135"/>
      <c r="Y16" s="135"/>
      <c r="Z16" s="135"/>
      <c r="AA16" s="135"/>
      <c r="AB16" s="135"/>
    </row>
    <row r="17" spans="1:28" s="157" customFormat="1" x14ac:dyDescent="0.25">
      <c r="A17" s="780">
        <v>42485</v>
      </c>
      <c r="B17" s="774" t="s">
        <v>811</v>
      </c>
      <c r="C17" s="774" t="s">
        <v>1205</v>
      </c>
      <c r="D17" s="774">
        <v>11415</v>
      </c>
      <c r="E17" s="775" t="s">
        <v>149</v>
      </c>
      <c r="F17" s="774" t="s">
        <v>139</v>
      </c>
      <c r="G17" s="780">
        <v>42618</v>
      </c>
      <c r="H17" s="780" t="s">
        <v>135</v>
      </c>
      <c r="I17" s="1473" t="s">
        <v>812</v>
      </c>
      <c r="J17" s="1474">
        <v>42576</v>
      </c>
      <c r="K17" s="1475" t="s">
        <v>132</v>
      </c>
      <c r="L17" s="1473"/>
      <c r="M17" s="135"/>
      <c r="N17" s="135"/>
      <c r="O17" s="135"/>
      <c r="P17" s="135"/>
      <c r="Q17" s="135"/>
      <c r="R17" s="135"/>
      <c r="S17" s="135"/>
      <c r="T17" s="135"/>
      <c r="U17" s="135"/>
      <c r="V17" s="135"/>
      <c r="W17" s="135"/>
      <c r="X17" s="135"/>
      <c r="Y17" s="135"/>
      <c r="Z17" s="135"/>
      <c r="AA17" s="135"/>
      <c r="AB17" s="135"/>
    </row>
    <row r="18" spans="1:28" s="157" customFormat="1" x14ac:dyDescent="0.25">
      <c r="A18" s="780">
        <v>42569</v>
      </c>
      <c r="B18" s="774" t="s">
        <v>816</v>
      </c>
      <c r="C18" s="774" t="s">
        <v>1205</v>
      </c>
      <c r="D18" s="774">
        <v>11753</v>
      </c>
      <c r="E18" s="775" t="s">
        <v>193</v>
      </c>
      <c r="F18" s="774" t="s">
        <v>123</v>
      </c>
      <c r="G18" s="780">
        <v>42737</v>
      </c>
      <c r="H18" s="780" t="s">
        <v>135</v>
      </c>
      <c r="I18" s="1473" t="s">
        <v>817</v>
      </c>
      <c r="J18" s="1474">
        <v>42653</v>
      </c>
      <c r="K18" s="1475" t="s">
        <v>132</v>
      </c>
      <c r="L18" s="1473"/>
      <c r="M18" s="135"/>
      <c r="N18" s="135"/>
      <c r="O18" s="135"/>
      <c r="P18" s="135"/>
      <c r="Q18" s="135"/>
      <c r="R18" s="135"/>
      <c r="S18" s="135"/>
      <c r="T18" s="135"/>
      <c r="U18" s="135"/>
      <c r="V18" s="135"/>
      <c r="W18" s="135"/>
      <c r="X18" s="135"/>
      <c r="Y18" s="135"/>
      <c r="Z18" s="135"/>
      <c r="AA18" s="135"/>
      <c r="AB18" s="135"/>
    </row>
    <row r="19" spans="1:28" s="157" customFormat="1" x14ac:dyDescent="0.25">
      <c r="A19" s="780">
        <v>42569</v>
      </c>
      <c r="B19" s="774" t="s">
        <v>815</v>
      </c>
      <c r="C19" s="774" t="s">
        <v>1205</v>
      </c>
      <c r="D19" s="774">
        <v>11752</v>
      </c>
      <c r="E19" s="775" t="s">
        <v>149</v>
      </c>
      <c r="F19" s="774" t="s">
        <v>123</v>
      </c>
      <c r="G19" s="780">
        <v>42737</v>
      </c>
      <c r="H19" s="780" t="s">
        <v>135</v>
      </c>
      <c r="I19" s="1473" t="s">
        <v>1493</v>
      </c>
      <c r="J19" s="1474">
        <v>42857</v>
      </c>
      <c r="K19" s="1475" t="s">
        <v>1498</v>
      </c>
      <c r="L19" s="1473" t="s">
        <v>87</v>
      </c>
      <c r="M19" s="135"/>
      <c r="N19" s="135"/>
      <c r="O19" s="135"/>
      <c r="P19" s="135"/>
      <c r="Q19" s="135"/>
      <c r="R19" s="135"/>
      <c r="S19" s="135"/>
      <c r="T19" s="135"/>
      <c r="U19" s="135"/>
      <c r="V19" s="135"/>
      <c r="W19" s="135"/>
      <c r="X19" s="135"/>
      <c r="Y19" s="135"/>
      <c r="Z19" s="135"/>
      <c r="AA19" s="135"/>
      <c r="AB19" s="135"/>
    </row>
    <row r="20" spans="1:28" s="157" customFormat="1" x14ac:dyDescent="0.25">
      <c r="A20" s="780">
        <v>42569</v>
      </c>
      <c r="B20" s="774" t="s">
        <v>818</v>
      </c>
      <c r="C20" s="774" t="s">
        <v>1205</v>
      </c>
      <c r="D20" s="774">
        <v>11754</v>
      </c>
      <c r="E20" s="775" t="s">
        <v>193</v>
      </c>
      <c r="F20" s="774" t="s">
        <v>123</v>
      </c>
      <c r="G20" s="780">
        <v>42737</v>
      </c>
      <c r="H20" s="780" t="s">
        <v>135</v>
      </c>
      <c r="I20" s="3059" t="s">
        <v>829</v>
      </c>
      <c r="J20" s="3059"/>
      <c r="K20" s="3059"/>
      <c r="L20" s="3059"/>
      <c r="M20" s="135"/>
      <c r="N20" s="135"/>
      <c r="O20" s="135"/>
      <c r="P20" s="135"/>
      <c r="Q20" s="135"/>
      <c r="R20" s="135"/>
      <c r="S20" s="135"/>
      <c r="T20" s="135"/>
      <c r="U20" s="135"/>
      <c r="V20" s="135"/>
      <c r="W20" s="135"/>
      <c r="X20" s="135"/>
      <c r="Y20" s="135"/>
      <c r="Z20" s="135"/>
      <c r="AA20" s="135"/>
      <c r="AB20" s="135"/>
    </row>
    <row r="21" spans="1:28" s="157" customFormat="1" x14ac:dyDescent="0.25">
      <c r="A21" s="1470">
        <v>42716</v>
      </c>
      <c r="B21" s="1471" t="s">
        <v>821</v>
      </c>
      <c r="C21" s="1471" t="s">
        <v>1205</v>
      </c>
      <c r="D21" s="765">
        <v>11109</v>
      </c>
      <c r="E21" s="1472" t="s">
        <v>134</v>
      </c>
      <c r="F21" s="1471" t="s">
        <v>123</v>
      </c>
      <c r="G21" s="1470">
        <v>42857</v>
      </c>
      <c r="H21" s="780" t="s">
        <v>135</v>
      </c>
      <c r="I21" s="1473" t="s">
        <v>1494</v>
      </c>
      <c r="J21" s="1474">
        <v>42849</v>
      </c>
      <c r="K21" s="1475" t="s">
        <v>1499</v>
      </c>
      <c r="L21" s="1473" t="s">
        <v>87</v>
      </c>
      <c r="M21" s="135"/>
      <c r="N21" s="135"/>
      <c r="O21" s="135"/>
      <c r="P21" s="135"/>
      <c r="Q21" s="135"/>
      <c r="R21" s="135"/>
      <c r="S21" s="135"/>
      <c r="T21" s="135"/>
      <c r="U21" s="135"/>
      <c r="V21" s="135"/>
      <c r="W21" s="135"/>
      <c r="X21" s="135"/>
      <c r="Y21" s="135"/>
      <c r="Z21" s="135"/>
      <c r="AA21" s="135"/>
      <c r="AB21" s="135"/>
    </row>
    <row r="22" spans="1:28" s="157" customFormat="1" x14ac:dyDescent="0.25">
      <c r="A22" s="1470">
        <v>42716</v>
      </c>
      <c r="B22" s="1471" t="s">
        <v>822</v>
      </c>
      <c r="C22" s="1471" t="s">
        <v>1205</v>
      </c>
      <c r="D22" s="765">
        <v>11108</v>
      </c>
      <c r="E22" s="1472" t="s">
        <v>134</v>
      </c>
      <c r="F22" s="1471" t="s">
        <v>123</v>
      </c>
      <c r="G22" s="1470">
        <v>42873</v>
      </c>
      <c r="H22" s="780" t="s">
        <v>135</v>
      </c>
      <c r="I22" s="1473" t="s">
        <v>1747</v>
      </c>
      <c r="J22" s="1474">
        <v>42898</v>
      </c>
      <c r="K22" s="1475" t="s">
        <v>132</v>
      </c>
      <c r="L22" s="1473"/>
      <c r="M22" s="135"/>
      <c r="N22" s="135"/>
      <c r="O22" s="135"/>
      <c r="P22" s="135"/>
      <c r="Q22" s="135"/>
      <c r="R22" s="135"/>
      <c r="S22" s="135"/>
      <c r="T22" s="135"/>
      <c r="U22" s="135"/>
      <c r="V22" s="135"/>
      <c r="W22" s="135"/>
      <c r="X22" s="135"/>
      <c r="Y22" s="135"/>
      <c r="Z22" s="135"/>
      <c r="AA22" s="135"/>
      <c r="AB22" s="135"/>
    </row>
    <row r="23" spans="1:28" s="157" customFormat="1" x14ac:dyDescent="0.25">
      <c r="A23" s="1451">
        <v>42772</v>
      </c>
      <c r="B23" s="1453" t="s">
        <v>1191</v>
      </c>
      <c r="C23" s="1453" t="s">
        <v>1205</v>
      </c>
      <c r="D23" s="765">
        <v>11753</v>
      </c>
      <c r="E23" s="1452" t="s">
        <v>193</v>
      </c>
      <c r="F23" s="1453" t="s">
        <v>123</v>
      </c>
      <c r="G23" s="1451">
        <v>42975</v>
      </c>
      <c r="H23" s="1451" t="s">
        <v>135</v>
      </c>
      <c r="I23" s="1473" t="s">
        <v>1753</v>
      </c>
      <c r="J23" s="1474">
        <v>43073</v>
      </c>
      <c r="K23" s="1475" t="s">
        <v>132</v>
      </c>
      <c r="L23" s="1473"/>
      <c r="M23" s="135"/>
      <c r="N23" s="135"/>
      <c r="O23" s="135"/>
      <c r="P23" s="135"/>
      <c r="Q23" s="135"/>
      <c r="R23" s="135"/>
      <c r="S23" s="135"/>
      <c r="T23" s="135"/>
      <c r="U23" s="135"/>
      <c r="V23" s="135"/>
      <c r="W23" s="135"/>
      <c r="X23" s="135"/>
      <c r="Y23" s="135"/>
      <c r="Z23" s="135"/>
      <c r="AA23" s="135"/>
      <c r="AB23" s="135"/>
    </row>
    <row r="24" spans="1:28" s="157" customFormat="1" x14ac:dyDescent="0.25">
      <c r="A24" s="1451">
        <v>42884</v>
      </c>
      <c r="B24" s="765" t="s">
        <v>1744</v>
      </c>
      <c r="C24" s="765" t="s">
        <v>1205</v>
      </c>
      <c r="D24" s="765">
        <v>11415</v>
      </c>
      <c r="E24" s="767" t="s">
        <v>149</v>
      </c>
      <c r="F24" s="765" t="s">
        <v>123</v>
      </c>
      <c r="G24" s="1451">
        <v>43010</v>
      </c>
      <c r="H24" s="766" t="s">
        <v>135</v>
      </c>
      <c r="I24" s="1473" t="s">
        <v>1752</v>
      </c>
      <c r="J24" s="1474">
        <v>43060</v>
      </c>
      <c r="K24" s="1475" t="s">
        <v>132</v>
      </c>
      <c r="L24" s="1473"/>
      <c r="M24" s="135"/>
      <c r="N24" s="135"/>
      <c r="O24" s="135"/>
      <c r="P24" s="135"/>
      <c r="Q24" s="135"/>
      <c r="R24" s="135"/>
      <c r="S24" s="135"/>
      <c r="T24" s="135"/>
      <c r="U24" s="135"/>
      <c r="V24" s="135"/>
      <c r="W24" s="135"/>
      <c r="X24" s="135"/>
      <c r="Y24" s="135"/>
      <c r="Z24" s="135"/>
      <c r="AA24" s="135"/>
      <c r="AB24" s="135"/>
    </row>
    <row r="25" spans="1:28" s="157" customFormat="1" x14ac:dyDescent="0.25">
      <c r="A25" s="1451">
        <v>42884</v>
      </c>
      <c r="B25" s="765" t="s">
        <v>1745</v>
      </c>
      <c r="C25" s="765" t="s">
        <v>1205</v>
      </c>
      <c r="D25" s="765">
        <v>11754</v>
      </c>
      <c r="E25" s="767" t="s">
        <v>193</v>
      </c>
      <c r="F25" s="765" t="s">
        <v>123</v>
      </c>
      <c r="G25" s="1451">
        <v>43010</v>
      </c>
      <c r="H25" s="766" t="s">
        <v>135</v>
      </c>
      <c r="I25" s="1473" t="s">
        <v>2132</v>
      </c>
      <c r="J25" s="1474">
        <v>43102</v>
      </c>
      <c r="K25" s="1475" t="s">
        <v>2131</v>
      </c>
      <c r="L25" s="1473" t="s">
        <v>87</v>
      </c>
      <c r="M25" s="135"/>
      <c r="N25" s="135"/>
      <c r="O25" s="135"/>
      <c r="P25" s="135"/>
      <c r="Q25" s="135"/>
      <c r="R25" s="135"/>
      <c r="S25" s="135"/>
      <c r="T25" s="135"/>
      <c r="U25" s="135"/>
      <c r="V25" s="135"/>
      <c r="W25" s="135"/>
      <c r="X25" s="135"/>
      <c r="Y25" s="135"/>
      <c r="Z25" s="135"/>
      <c r="AA25" s="135"/>
      <c r="AB25" s="135"/>
    </row>
    <row r="26" spans="1:28" s="157" customFormat="1" x14ac:dyDescent="0.25">
      <c r="A26" s="1451">
        <v>43227</v>
      </c>
      <c r="B26" s="765" t="s">
        <v>2149</v>
      </c>
      <c r="C26" s="765" t="s">
        <v>1205</v>
      </c>
      <c r="D26" s="765">
        <v>11753</v>
      </c>
      <c r="E26" s="767" t="s">
        <v>193</v>
      </c>
      <c r="F26" s="765" t="s">
        <v>123</v>
      </c>
      <c r="G26" s="1451">
        <v>43353</v>
      </c>
      <c r="H26" s="766" t="s">
        <v>135</v>
      </c>
      <c r="I26" s="1473" t="s">
        <v>2231</v>
      </c>
      <c r="J26" s="1474">
        <v>43360</v>
      </c>
      <c r="K26" s="1475" t="s">
        <v>2232</v>
      </c>
      <c r="L26" s="1473" t="s">
        <v>87</v>
      </c>
      <c r="M26" s="135"/>
      <c r="N26" s="135"/>
      <c r="O26" s="135"/>
      <c r="P26" s="135"/>
      <c r="Q26" s="135"/>
      <c r="R26" s="135"/>
      <c r="S26" s="135"/>
      <c r="T26" s="135"/>
      <c r="U26" s="135"/>
      <c r="V26" s="135"/>
      <c r="W26" s="135"/>
      <c r="X26" s="135"/>
      <c r="Y26" s="135"/>
      <c r="Z26" s="135"/>
      <c r="AA26" s="135"/>
      <c r="AB26" s="135"/>
    </row>
    <row r="27" spans="1:28" s="157" customFormat="1" x14ac:dyDescent="0.25">
      <c r="A27" s="1451">
        <v>43241</v>
      </c>
      <c r="B27" s="1453" t="s">
        <v>2151</v>
      </c>
      <c r="C27" s="1453" t="s">
        <v>1205</v>
      </c>
      <c r="D27" s="765">
        <v>11415</v>
      </c>
      <c r="E27" s="1452" t="s">
        <v>149</v>
      </c>
      <c r="F27" s="1453" t="s">
        <v>123</v>
      </c>
      <c r="G27" s="1451">
        <v>43367</v>
      </c>
      <c r="H27" s="766" t="s">
        <v>135</v>
      </c>
      <c r="I27" s="1473" t="s">
        <v>2169</v>
      </c>
      <c r="J27" s="1474">
        <v>43374</v>
      </c>
      <c r="K27" s="1475" t="s">
        <v>2170</v>
      </c>
      <c r="L27" s="1473" t="s">
        <v>87</v>
      </c>
      <c r="M27" s="135"/>
      <c r="N27" s="135"/>
      <c r="O27" s="135"/>
      <c r="P27" s="135"/>
      <c r="Q27" s="135"/>
      <c r="R27" s="135"/>
      <c r="S27" s="135"/>
      <c r="T27" s="135"/>
      <c r="U27" s="135"/>
      <c r="V27" s="135"/>
      <c r="W27" s="135"/>
      <c r="X27" s="135"/>
      <c r="Y27" s="135"/>
      <c r="Z27" s="135"/>
      <c r="AA27" s="135"/>
      <c r="AB27" s="135"/>
    </row>
    <row r="28" spans="1:28" s="157" customFormat="1" x14ac:dyDescent="0.25">
      <c r="A28" s="1470">
        <v>41435</v>
      </c>
      <c r="B28" s="1471" t="s">
        <v>1378</v>
      </c>
      <c r="C28" s="1471" t="s">
        <v>1205</v>
      </c>
      <c r="D28" s="1471">
        <v>11290</v>
      </c>
      <c r="E28" s="1472" t="s">
        <v>134</v>
      </c>
      <c r="F28" s="1471" t="s">
        <v>139</v>
      </c>
      <c r="G28" s="1470">
        <v>41640</v>
      </c>
      <c r="H28" s="1470" t="s">
        <v>135</v>
      </c>
      <c r="I28" s="1473" t="s">
        <v>2679</v>
      </c>
      <c r="J28" s="1474">
        <v>41569</v>
      </c>
      <c r="K28" s="1475" t="s">
        <v>212</v>
      </c>
      <c r="L28" s="1473" t="s">
        <v>86</v>
      </c>
      <c r="M28" s="135"/>
      <c r="N28" s="135"/>
      <c r="O28" s="135"/>
      <c r="P28" s="135"/>
      <c r="Q28" s="135"/>
      <c r="R28" s="135"/>
      <c r="S28" s="135"/>
      <c r="T28" s="135"/>
      <c r="U28" s="135"/>
      <c r="V28" s="135"/>
      <c r="W28" s="135"/>
      <c r="X28" s="135"/>
      <c r="Y28" s="135"/>
      <c r="Z28" s="135"/>
      <c r="AA28" s="135"/>
      <c r="AB28" s="135"/>
    </row>
    <row r="29" spans="1:28" s="157" customFormat="1" x14ac:dyDescent="0.25">
      <c r="A29" s="1470">
        <v>41435</v>
      </c>
      <c r="B29" s="1471" t="s">
        <v>1379</v>
      </c>
      <c r="C29" s="1471" t="s">
        <v>1205</v>
      </c>
      <c r="D29" s="1471">
        <v>11286</v>
      </c>
      <c r="E29" s="1472" t="s">
        <v>193</v>
      </c>
      <c r="F29" s="1471" t="s">
        <v>123</v>
      </c>
      <c r="G29" s="1470"/>
      <c r="H29" s="1470"/>
      <c r="I29" s="1473" t="s">
        <v>2680</v>
      </c>
      <c r="J29" s="1476"/>
      <c r="K29" s="1475" t="s">
        <v>211</v>
      </c>
      <c r="L29" s="1473" t="s">
        <v>87</v>
      </c>
      <c r="M29" s="135"/>
      <c r="N29" s="135"/>
      <c r="O29" s="135"/>
      <c r="P29" s="135"/>
      <c r="Q29" s="135"/>
      <c r="R29" s="135"/>
      <c r="S29" s="135"/>
      <c r="T29" s="135"/>
      <c r="U29" s="135"/>
      <c r="V29" s="135"/>
      <c r="W29" s="135"/>
      <c r="X29" s="135"/>
      <c r="Y29" s="135"/>
      <c r="Z29" s="135"/>
      <c r="AA29" s="135"/>
      <c r="AB29" s="135"/>
    </row>
    <row r="30" spans="1:28" s="157" customFormat="1" x14ac:dyDescent="0.25">
      <c r="A30" s="1470">
        <v>43486</v>
      </c>
      <c r="B30" s="1471" t="s">
        <v>2681</v>
      </c>
      <c r="C30" s="1471" t="s">
        <v>1205</v>
      </c>
      <c r="D30" s="1471">
        <v>11878</v>
      </c>
      <c r="E30" s="1472" t="s">
        <v>149</v>
      </c>
      <c r="F30" s="1471" t="s">
        <v>1154</v>
      </c>
      <c r="G30" s="1470">
        <v>43591</v>
      </c>
      <c r="H30" s="1471" t="s">
        <v>152</v>
      </c>
      <c r="I30" s="1473" t="s">
        <v>2682</v>
      </c>
      <c r="J30" s="1474">
        <v>43710</v>
      </c>
      <c r="K30" s="1475" t="s">
        <v>132</v>
      </c>
      <c r="L30" s="1473"/>
      <c r="M30" s="135"/>
      <c r="N30" s="135"/>
      <c r="O30" s="135"/>
      <c r="P30" s="135"/>
      <c r="Q30" s="135"/>
      <c r="R30" s="135"/>
      <c r="S30" s="135"/>
      <c r="T30" s="135"/>
      <c r="U30" s="135"/>
      <c r="V30" s="135"/>
      <c r="W30" s="135"/>
      <c r="X30" s="135"/>
      <c r="Y30" s="135"/>
      <c r="Z30" s="135"/>
      <c r="AA30" s="135"/>
      <c r="AB30" s="135"/>
    </row>
    <row r="31" spans="1:28" s="157" customFormat="1" x14ac:dyDescent="0.25">
      <c r="A31" s="1470">
        <v>43598</v>
      </c>
      <c r="B31" s="1471" t="s">
        <v>2683</v>
      </c>
      <c r="C31" s="1471" t="s">
        <v>1205</v>
      </c>
      <c r="D31" s="1471">
        <v>11108</v>
      </c>
      <c r="E31" s="1472" t="s">
        <v>134</v>
      </c>
      <c r="F31" s="1471" t="s">
        <v>1154</v>
      </c>
      <c r="G31" s="1470">
        <v>43717</v>
      </c>
      <c r="H31" s="1471" t="s">
        <v>135</v>
      </c>
      <c r="I31" s="1473" t="s">
        <v>2684</v>
      </c>
      <c r="J31" s="1474">
        <v>43843</v>
      </c>
      <c r="K31" s="1475" t="s">
        <v>132</v>
      </c>
      <c r="L31" s="1473"/>
      <c r="M31" s="135"/>
      <c r="N31" s="135"/>
      <c r="O31" s="135"/>
      <c r="P31" s="135"/>
      <c r="Q31" s="135"/>
      <c r="R31" s="135"/>
      <c r="S31" s="135"/>
      <c r="T31" s="135"/>
      <c r="U31" s="135"/>
      <c r="V31" s="135"/>
      <c r="W31" s="135"/>
      <c r="X31" s="135"/>
      <c r="Y31" s="135"/>
      <c r="Z31" s="135"/>
      <c r="AA31" s="135"/>
      <c r="AB31" s="135"/>
    </row>
    <row r="32" spans="1:28" s="157" customFormat="1" x14ac:dyDescent="0.25">
      <c r="A32" s="1470">
        <v>43703</v>
      </c>
      <c r="B32" s="1471" t="s">
        <v>2685</v>
      </c>
      <c r="C32" s="1471" t="s">
        <v>1205</v>
      </c>
      <c r="D32" s="1471">
        <v>11876</v>
      </c>
      <c r="E32" s="1472" t="s">
        <v>193</v>
      </c>
      <c r="F32" s="1471" t="s">
        <v>1154</v>
      </c>
      <c r="G32" s="1470">
        <v>43808</v>
      </c>
      <c r="H32" s="1471" t="s">
        <v>135</v>
      </c>
      <c r="I32" s="2079" t="s">
        <v>3921</v>
      </c>
      <c r="J32" s="1474">
        <v>43892</v>
      </c>
      <c r="K32" s="1475" t="s">
        <v>132</v>
      </c>
      <c r="L32" s="2078"/>
      <c r="M32" s="135"/>
      <c r="N32" s="135"/>
      <c r="O32" s="135"/>
      <c r="P32" s="135"/>
      <c r="Q32" s="135"/>
      <c r="R32" s="135"/>
      <c r="S32" s="135"/>
      <c r="T32" s="135"/>
      <c r="U32" s="135"/>
      <c r="V32" s="135"/>
      <c r="W32" s="135"/>
      <c r="X32" s="135"/>
      <c r="Y32" s="135"/>
      <c r="Z32" s="135"/>
      <c r="AA32" s="135"/>
      <c r="AB32" s="135"/>
    </row>
    <row r="33" spans="1:28" s="157" customFormat="1" x14ac:dyDescent="0.25">
      <c r="A33" s="1470">
        <v>43703</v>
      </c>
      <c r="B33" s="1471" t="s">
        <v>2686</v>
      </c>
      <c r="C33" s="1471" t="s">
        <v>1205</v>
      </c>
      <c r="D33" s="1471">
        <v>11877</v>
      </c>
      <c r="E33" s="1472" t="s">
        <v>193</v>
      </c>
      <c r="F33" s="1471" t="s">
        <v>1154</v>
      </c>
      <c r="G33" s="1470">
        <v>43808</v>
      </c>
      <c r="H33" s="1471" t="s">
        <v>135</v>
      </c>
      <c r="I33" s="1473" t="s">
        <v>2687</v>
      </c>
      <c r="J33" s="1474">
        <v>43780</v>
      </c>
      <c r="K33" s="1475" t="s">
        <v>132</v>
      </c>
      <c r="L33" s="1473"/>
      <c r="M33" s="135"/>
      <c r="N33" s="135"/>
      <c r="O33" s="135"/>
      <c r="P33" s="135"/>
      <c r="Q33" s="135"/>
      <c r="R33" s="135"/>
      <c r="S33" s="135"/>
      <c r="T33" s="135"/>
      <c r="U33" s="135"/>
      <c r="V33" s="135"/>
      <c r="W33" s="135"/>
      <c r="X33" s="135"/>
      <c r="Y33" s="135"/>
      <c r="Z33" s="135"/>
      <c r="AA33" s="135"/>
      <c r="AB33" s="135"/>
    </row>
    <row r="34" spans="1:28" s="157" customFormat="1" x14ac:dyDescent="0.25">
      <c r="A34" s="1470">
        <v>41316</v>
      </c>
      <c r="B34" s="1471" t="s">
        <v>826</v>
      </c>
      <c r="C34" s="1471" t="s">
        <v>1206</v>
      </c>
      <c r="D34" s="1471">
        <v>11304</v>
      </c>
      <c r="E34" s="1472" t="s">
        <v>138</v>
      </c>
      <c r="F34" s="1471" t="s">
        <v>139</v>
      </c>
      <c r="G34" s="1470" t="s">
        <v>827</v>
      </c>
      <c r="H34" s="1470" t="s">
        <v>135</v>
      </c>
      <c r="I34" s="1473" t="s">
        <v>792</v>
      </c>
      <c r="J34" s="1474">
        <v>41414</v>
      </c>
      <c r="K34" s="1475" t="s">
        <v>793</v>
      </c>
      <c r="L34" s="1473" t="s">
        <v>86</v>
      </c>
      <c r="M34" s="135"/>
      <c r="N34" s="135"/>
      <c r="O34" s="135"/>
      <c r="P34" s="135"/>
      <c r="Q34" s="135"/>
      <c r="R34" s="135"/>
      <c r="S34" s="135"/>
      <c r="T34" s="135"/>
      <c r="U34" s="135"/>
      <c r="V34" s="135"/>
      <c r="W34" s="135"/>
      <c r="X34" s="135"/>
      <c r="Y34" s="135"/>
      <c r="Z34" s="135"/>
      <c r="AA34" s="135"/>
      <c r="AB34" s="135"/>
    </row>
    <row r="35" spans="1:28" s="157" customFormat="1" x14ac:dyDescent="0.25">
      <c r="A35" s="1470">
        <v>41586</v>
      </c>
      <c r="B35" s="1471" t="s">
        <v>141</v>
      </c>
      <c r="C35" s="1471" t="s">
        <v>1206</v>
      </c>
      <c r="D35" s="1471">
        <v>11236</v>
      </c>
      <c r="E35" s="1472" t="s">
        <v>142</v>
      </c>
      <c r="F35" s="1471" t="s">
        <v>139</v>
      </c>
      <c r="G35" s="1470">
        <v>41745</v>
      </c>
      <c r="H35" s="1470" t="s">
        <v>135</v>
      </c>
      <c r="I35" s="1473" t="s">
        <v>143</v>
      </c>
      <c r="J35" s="1474">
        <v>41687</v>
      </c>
      <c r="K35" s="1475" t="s">
        <v>132</v>
      </c>
      <c r="L35" s="1473"/>
      <c r="M35" s="135"/>
      <c r="N35" s="135"/>
      <c r="O35" s="135"/>
      <c r="P35" s="135"/>
      <c r="Q35" s="135"/>
      <c r="R35" s="135"/>
      <c r="S35" s="135"/>
      <c r="T35" s="135"/>
      <c r="U35" s="135"/>
      <c r="V35" s="135"/>
      <c r="W35" s="135"/>
      <c r="X35" s="135"/>
      <c r="Y35" s="135"/>
      <c r="Z35" s="135"/>
      <c r="AA35" s="135"/>
      <c r="AB35" s="135"/>
    </row>
    <row r="36" spans="1:28" s="157" customFormat="1" x14ac:dyDescent="0.25">
      <c r="A36" s="1470">
        <v>41586</v>
      </c>
      <c r="B36" s="1471" t="s">
        <v>137</v>
      </c>
      <c r="C36" s="1471" t="s">
        <v>1206</v>
      </c>
      <c r="D36" s="1471">
        <v>11121</v>
      </c>
      <c r="E36" s="1472" t="s">
        <v>138</v>
      </c>
      <c r="F36" s="1471" t="s">
        <v>139</v>
      </c>
      <c r="G36" s="1470">
        <v>41827</v>
      </c>
      <c r="H36" s="1470" t="s">
        <v>135</v>
      </c>
      <c r="I36" s="1473" t="s">
        <v>90</v>
      </c>
      <c r="J36" s="1474">
        <v>41743</v>
      </c>
      <c r="K36" s="1475" t="s">
        <v>140</v>
      </c>
      <c r="L36" s="1473" t="s">
        <v>88</v>
      </c>
      <c r="M36" s="135"/>
      <c r="N36" s="135"/>
      <c r="O36" s="135"/>
      <c r="P36" s="135"/>
      <c r="Q36" s="135"/>
      <c r="R36" s="135"/>
      <c r="S36" s="135"/>
      <c r="T36" s="135"/>
      <c r="U36" s="135"/>
      <c r="V36" s="135"/>
      <c r="W36" s="135"/>
      <c r="X36" s="135"/>
      <c r="Y36" s="135"/>
      <c r="Z36" s="135"/>
      <c r="AA36" s="135"/>
      <c r="AB36" s="135"/>
    </row>
    <row r="37" spans="1:28" s="157" customFormat="1" x14ac:dyDescent="0.25">
      <c r="A37" s="1470">
        <v>41590</v>
      </c>
      <c r="B37" s="1471" t="s">
        <v>144</v>
      </c>
      <c r="C37" s="1471" t="s">
        <v>1206</v>
      </c>
      <c r="D37" s="1471">
        <v>11300</v>
      </c>
      <c r="E37" s="1472" t="s">
        <v>142</v>
      </c>
      <c r="F37" s="1471" t="s">
        <v>139</v>
      </c>
      <c r="G37" s="1470">
        <v>41883</v>
      </c>
      <c r="H37" s="1470" t="s">
        <v>135</v>
      </c>
      <c r="I37" s="1473" t="s">
        <v>145</v>
      </c>
      <c r="J37" s="1474">
        <v>41687</v>
      </c>
      <c r="K37" s="1475" t="s">
        <v>132</v>
      </c>
      <c r="L37" s="1473"/>
      <c r="M37" s="135"/>
      <c r="N37" s="135"/>
      <c r="O37" s="135"/>
      <c r="P37" s="135"/>
      <c r="Q37" s="135"/>
      <c r="R37" s="135"/>
      <c r="S37" s="135"/>
      <c r="T37" s="135"/>
      <c r="U37" s="135"/>
      <c r="V37" s="135"/>
      <c r="W37" s="135"/>
      <c r="X37" s="135"/>
      <c r="Y37" s="135"/>
      <c r="Z37" s="135"/>
      <c r="AA37" s="135"/>
      <c r="AB37" s="135"/>
    </row>
    <row r="38" spans="1:28" s="157" customFormat="1" x14ac:dyDescent="0.25">
      <c r="A38" s="1470">
        <v>41974</v>
      </c>
      <c r="B38" s="1471" t="s">
        <v>162</v>
      </c>
      <c r="C38" s="1471" t="s">
        <v>1206</v>
      </c>
      <c r="D38" s="1471">
        <v>11303</v>
      </c>
      <c r="E38" s="1472" t="s">
        <v>163</v>
      </c>
      <c r="F38" s="1471" t="s">
        <v>139</v>
      </c>
      <c r="G38" s="1470">
        <v>42086</v>
      </c>
      <c r="H38" s="1470" t="s">
        <v>135</v>
      </c>
      <c r="I38" s="1473" t="s">
        <v>164</v>
      </c>
      <c r="J38" s="1474">
        <v>42107</v>
      </c>
      <c r="K38" s="1475" t="s">
        <v>132</v>
      </c>
      <c r="L38" s="1473"/>
      <c r="M38" s="135"/>
      <c r="N38" s="135"/>
      <c r="O38" s="135"/>
      <c r="P38" s="135"/>
      <c r="Q38" s="135"/>
      <c r="R38" s="135"/>
      <c r="S38" s="135"/>
      <c r="T38" s="135"/>
      <c r="U38" s="135"/>
      <c r="V38" s="135"/>
      <c r="W38" s="135"/>
      <c r="X38" s="135"/>
      <c r="Y38" s="135"/>
      <c r="Z38" s="135"/>
      <c r="AA38" s="135"/>
      <c r="AB38" s="135"/>
    </row>
    <row r="39" spans="1:28" s="157" customFormat="1" x14ac:dyDescent="0.25">
      <c r="A39" s="1470">
        <v>42072</v>
      </c>
      <c r="B39" s="1471" t="s">
        <v>176</v>
      </c>
      <c r="C39" s="1471" t="s">
        <v>1206</v>
      </c>
      <c r="D39" s="1471">
        <v>11300</v>
      </c>
      <c r="E39" s="1472" t="s">
        <v>142</v>
      </c>
      <c r="F39" s="1471" t="s">
        <v>123</v>
      </c>
      <c r="G39" s="1470">
        <v>42177</v>
      </c>
      <c r="H39" s="1470" t="s">
        <v>135</v>
      </c>
      <c r="I39" s="1473" t="s">
        <v>103</v>
      </c>
      <c r="J39" s="1474">
        <v>42149</v>
      </c>
      <c r="K39" s="1475" t="s">
        <v>177</v>
      </c>
      <c r="L39" s="1473" t="s">
        <v>87</v>
      </c>
      <c r="M39" s="135"/>
      <c r="N39" s="135"/>
      <c r="O39" s="135"/>
      <c r="P39" s="135"/>
      <c r="Q39" s="135"/>
      <c r="R39" s="135"/>
      <c r="S39" s="135"/>
      <c r="T39" s="135"/>
      <c r="U39" s="135"/>
      <c r="V39" s="135"/>
      <c r="W39" s="135"/>
      <c r="X39" s="135"/>
      <c r="Y39" s="135"/>
      <c r="Z39" s="135"/>
      <c r="AA39" s="135"/>
      <c r="AB39" s="135"/>
    </row>
    <row r="40" spans="1:28" s="157" customFormat="1" x14ac:dyDescent="0.25">
      <c r="A40" s="1470">
        <v>42191</v>
      </c>
      <c r="B40" s="1471" t="s">
        <v>188</v>
      </c>
      <c r="C40" s="1471" t="s">
        <v>1206</v>
      </c>
      <c r="D40" s="1471">
        <v>11303</v>
      </c>
      <c r="E40" s="1472" t="s">
        <v>163</v>
      </c>
      <c r="F40" s="1471" t="s">
        <v>123</v>
      </c>
      <c r="G40" s="1470">
        <v>42324</v>
      </c>
      <c r="H40" s="1470" t="s">
        <v>135</v>
      </c>
      <c r="I40" s="1473" t="s">
        <v>189</v>
      </c>
      <c r="J40" s="1474">
        <v>42338</v>
      </c>
      <c r="K40" s="1475" t="s">
        <v>132</v>
      </c>
      <c r="L40" s="1473"/>
      <c r="M40" s="135"/>
      <c r="N40" s="135"/>
      <c r="O40" s="135"/>
      <c r="P40" s="135"/>
      <c r="Q40" s="135"/>
      <c r="R40" s="135"/>
      <c r="S40" s="135"/>
      <c r="T40" s="135"/>
      <c r="U40" s="135"/>
      <c r="V40" s="135"/>
      <c r="W40" s="135"/>
      <c r="X40" s="135"/>
      <c r="Y40" s="135"/>
      <c r="Z40" s="135"/>
      <c r="AA40" s="135"/>
      <c r="AB40" s="135"/>
    </row>
    <row r="41" spans="1:28" s="157" customFormat="1" x14ac:dyDescent="0.25">
      <c r="A41" s="1470">
        <v>42205</v>
      </c>
      <c r="B41" s="1471" t="s">
        <v>190</v>
      </c>
      <c r="C41" s="1471" t="s">
        <v>1206</v>
      </c>
      <c r="D41" s="1471">
        <v>11236</v>
      </c>
      <c r="E41" s="1472" t="s">
        <v>142</v>
      </c>
      <c r="F41" s="1471" t="s">
        <v>123</v>
      </c>
      <c r="G41" s="1470">
        <v>42491</v>
      </c>
      <c r="H41" s="1470" t="s">
        <v>135</v>
      </c>
      <c r="I41" s="1473" t="s">
        <v>191</v>
      </c>
      <c r="J41" s="1474">
        <v>42311</v>
      </c>
      <c r="K41" s="1475" t="s">
        <v>132</v>
      </c>
      <c r="L41" s="1473"/>
      <c r="M41" s="135"/>
      <c r="N41" s="135"/>
      <c r="O41" s="135"/>
      <c r="P41" s="135"/>
      <c r="Q41" s="135"/>
      <c r="R41" s="135"/>
      <c r="S41" s="135"/>
      <c r="T41" s="135"/>
      <c r="U41" s="135"/>
      <c r="V41" s="135"/>
      <c r="W41" s="135"/>
      <c r="X41" s="135"/>
      <c r="Y41" s="135"/>
      <c r="Z41" s="135"/>
      <c r="AA41" s="135"/>
      <c r="AB41" s="135"/>
    </row>
    <row r="42" spans="1:28" s="157" customFormat="1" x14ac:dyDescent="0.25">
      <c r="A42" s="1470">
        <v>42205</v>
      </c>
      <c r="B42" s="1471" t="s">
        <v>194</v>
      </c>
      <c r="C42" s="1471" t="s">
        <v>1206</v>
      </c>
      <c r="D42" s="1471">
        <v>11423</v>
      </c>
      <c r="E42" s="1472" t="s">
        <v>142</v>
      </c>
      <c r="F42" s="1471" t="s">
        <v>123</v>
      </c>
      <c r="G42" s="1470">
        <v>42491</v>
      </c>
      <c r="H42" s="1470" t="s">
        <v>135</v>
      </c>
      <c r="I42" s="1473" t="s">
        <v>104</v>
      </c>
      <c r="J42" s="1474">
        <v>42338</v>
      </c>
      <c r="K42" s="1475" t="s">
        <v>195</v>
      </c>
      <c r="L42" s="1473" t="s">
        <v>87</v>
      </c>
      <c r="M42" s="135"/>
      <c r="N42" s="135"/>
      <c r="O42" s="135"/>
      <c r="P42" s="135"/>
      <c r="Q42" s="135"/>
      <c r="R42" s="135"/>
      <c r="S42" s="135"/>
      <c r="T42" s="135"/>
      <c r="U42" s="135"/>
      <c r="V42" s="135"/>
      <c r="W42" s="135"/>
      <c r="X42" s="135"/>
      <c r="Y42" s="135"/>
      <c r="Z42" s="135"/>
      <c r="AA42" s="135"/>
      <c r="AB42" s="135"/>
    </row>
    <row r="43" spans="1:28" s="157" customFormat="1" x14ac:dyDescent="0.25">
      <c r="A43" s="780">
        <v>42401</v>
      </c>
      <c r="B43" s="774" t="s">
        <v>798</v>
      </c>
      <c r="C43" s="1471" t="s">
        <v>1206</v>
      </c>
      <c r="D43" s="774">
        <v>11301</v>
      </c>
      <c r="E43" s="775" t="s">
        <v>138</v>
      </c>
      <c r="F43" s="1471" t="s">
        <v>139</v>
      </c>
      <c r="G43" s="1470">
        <v>42506</v>
      </c>
      <c r="H43" s="1470" t="s">
        <v>135</v>
      </c>
      <c r="I43" s="1473" t="s">
        <v>799</v>
      </c>
      <c r="J43" s="1474">
        <v>42520</v>
      </c>
      <c r="K43" s="1475" t="s">
        <v>800</v>
      </c>
      <c r="L43" s="1473" t="s">
        <v>88</v>
      </c>
      <c r="M43" s="135"/>
      <c r="N43" s="135"/>
      <c r="O43" s="135"/>
      <c r="P43" s="135"/>
      <c r="Q43" s="135"/>
      <c r="R43" s="135"/>
      <c r="S43" s="135"/>
      <c r="T43" s="135"/>
      <c r="U43" s="135"/>
      <c r="V43" s="135"/>
      <c r="W43" s="135"/>
      <c r="X43" s="135"/>
      <c r="Y43" s="135"/>
      <c r="Z43" s="135"/>
      <c r="AA43" s="135"/>
      <c r="AB43" s="135"/>
    </row>
    <row r="44" spans="1:28" s="157" customFormat="1" x14ac:dyDescent="0.25">
      <c r="A44" s="780">
        <v>42478</v>
      </c>
      <c r="B44" s="774" t="s">
        <v>806</v>
      </c>
      <c r="C44" s="774" t="s">
        <v>1206</v>
      </c>
      <c r="D44" s="774">
        <v>11303</v>
      </c>
      <c r="E44" s="775" t="s">
        <v>163</v>
      </c>
      <c r="F44" s="1471" t="s">
        <v>139</v>
      </c>
      <c r="G44" s="780">
        <v>42739</v>
      </c>
      <c r="H44" s="780" t="s">
        <v>135</v>
      </c>
      <c r="I44" s="1473" t="s">
        <v>807</v>
      </c>
      <c r="J44" s="1474">
        <v>42527</v>
      </c>
      <c r="K44" s="1475" t="s">
        <v>132</v>
      </c>
      <c r="L44" s="1473"/>
      <c r="M44" s="135"/>
      <c r="N44" s="135"/>
      <c r="O44" s="135"/>
      <c r="P44" s="135"/>
      <c r="Q44" s="135"/>
      <c r="R44" s="135"/>
      <c r="S44" s="135"/>
      <c r="T44" s="135"/>
      <c r="U44" s="135"/>
      <c r="V44" s="135"/>
      <c r="W44" s="135"/>
      <c r="X44" s="135"/>
      <c r="Y44" s="135"/>
      <c r="Z44" s="135"/>
      <c r="AA44" s="135"/>
      <c r="AB44" s="135"/>
    </row>
    <row r="45" spans="1:28" s="157" customFormat="1" x14ac:dyDescent="0.25">
      <c r="A45" s="780">
        <v>42485</v>
      </c>
      <c r="B45" s="774" t="s">
        <v>813</v>
      </c>
      <c r="C45" s="774" t="s">
        <v>1206</v>
      </c>
      <c r="D45" s="774">
        <v>11302</v>
      </c>
      <c r="E45" s="775" t="s">
        <v>138</v>
      </c>
      <c r="F45" s="1471" t="s">
        <v>139</v>
      </c>
      <c r="G45" s="780">
        <v>42646</v>
      </c>
      <c r="H45" s="780" t="s">
        <v>135</v>
      </c>
      <c r="I45" s="1473" t="s">
        <v>814</v>
      </c>
      <c r="J45" s="1474">
        <v>42639</v>
      </c>
      <c r="K45" s="1475" t="s">
        <v>132</v>
      </c>
      <c r="L45" s="1473"/>
      <c r="M45" s="135"/>
      <c r="N45" s="135"/>
      <c r="O45" s="135"/>
      <c r="P45" s="135"/>
      <c r="Q45" s="135"/>
      <c r="R45" s="135"/>
      <c r="S45" s="135"/>
      <c r="T45" s="135"/>
      <c r="U45" s="135"/>
      <c r="V45" s="135"/>
      <c r="W45" s="135"/>
      <c r="X45" s="135"/>
      <c r="Y45" s="135"/>
      <c r="Z45" s="135"/>
      <c r="AA45" s="135"/>
      <c r="AB45" s="135"/>
    </row>
    <row r="46" spans="1:28" s="157" customFormat="1" x14ac:dyDescent="0.25">
      <c r="A46" s="780">
        <v>42485</v>
      </c>
      <c r="B46" s="774" t="s">
        <v>808</v>
      </c>
      <c r="C46" s="774" t="s">
        <v>1206</v>
      </c>
      <c r="D46" s="774">
        <v>11421</v>
      </c>
      <c r="E46" s="775" t="s">
        <v>163</v>
      </c>
      <c r="F46" s="1471" t="s">
        <v>123</v>
      </c>
      <c r="G46" s="780">
        <v>42611</v>
      </c>
      <c r="H46" s="780" t="s">
        <v>135</v>
      </c>
      <c r="I46" s="1473" t="s">
        <v>809</v>
      </c>
      <c r="J46" s="1474">
        <v>42632</v>
      </c>
      <c r="K46" s="1475" t="s">
        <v>810</v>
      </c>
      <c r="L46" s="1473" t="s">
        <v>87</v>
      </c>
      <c r="M46" s="135"/>
      <c r="N46" s="135"/>
      <c r="O46" s="135"/>
      <c r="P46" s="135"/>
      <c r="Q46" s="135"/>
      <c r="R46" s="135"/>
      <c r="S46" s="135"/>
      <c r="T46" s="135"/>
      <c r="U46" s="135"/>
      <c r="V46" s="135"/>
      <c r="W46" s="135"/>
      <c r="X46" s="135"/>
      <c r="Y46" s="135"/>
      <c r="Z46" s="135"/>
      <c r="AA46" s="135"/>
      <c r="AB46" s="135"/>
    </row>
    <row r="47" spans="1:28" s="157" customFormat="1" x14ac:dyDescent="0.25">
      <c r="A47" s="780">
        <v>42618</v>
      </c>
      <c r="B47" s="774" t="s">
        <v>819</v>
      </c>
      <c r="C47" s="774" t="s">
        <v>1206</v>
      </c>
      <c r="D47" s="765">
        <v>11303</v>
      </c>
      <c r="E47" s="775" t="s">
        <v>163</v>
      </c>
      <c r="F47" s="1471" t="s">
        <v>139</v>
      </c>
      <c r="G47" s="1470">
        <v>42739</v>
      </c>
      <c r="H47" s="780" t="s">
        <v>135</v>
      </c>
      <c r="I47" s="1473" t="s">
        <v>833</v>
      </c>
      <c r="J47" s="1474">
        <v>42744</v>
      </c>
      <c r="K47" s="1475" t="s">
        <v>834</v>
      </c>
      <c r="L47" s="1473" t="s">
        <v>86</v>
      </c>
      <c r="M47" s="135"/>
      <c r="N47" s="135"/>
      <c r="O47" s="135"/>
      <c r="P47" s="135"/>
      <c r="Q47" s="135"/>
      <c r="R47" s="135"/>
      <c r="S47" s="135"/>
      <c r="T47" s="135"/>
      <c r="U47" s="135"/>
      <c r="V47" s="135"/>
      <c r="W47" s="135"/>
      <c r="X47" s="135"/>
      <c r="Y47" s="135"/>
      <c r="Z47" s="135"/>
      <c r="AA47" s="135"/>
      <c r="AB47" s="135"/>
    </row>
    <row r="48" spans="1:28" s="157" customFormat="1" x14ac:dyDescent="0.25">
      <c r="A48" s="1470">
        <v>42709</v>
      </c>
      <c r="B48" s="1471" t="s">
        <v>820</v>
      </c>
      <c r="C48" s="1471" t="s">
        <v>1206</v>
      </c>
      <c r="D48" s="765">
        <v>11302</v>
      </c>
      <c r="E48" s="775" t="s">
        <v>138</v>
      </c>
      <c r="F48" s="1471" t="s">
        <v>139</v>
      </c>
      <c r="G48" s="1470">
        <v>42858</v>
      </c>
      <c r="H48" s="780" t="s">
        <v>135</v>
      </c>
      <c r="I48" s="1473" t="s">
        <v>1192</v>
      </c>
      <c r="J48" s="1474">
        <v>42814</v>
      </c>
      <c r="K48" s="1475" t="s">
        <v>1193</v>
      </c>
      <c r="L48" s="1473" t="s">
        <v>86</v>
      </c>
      <c r="M48" s="135"/>
      <c r="N48" s="135"/>
      <c r="O48" s="135"/>
      <c r="P48" s="135"/>
      <c r="Q48" s="135"/>
      <c r="R48" s="135"/>
      <c r="S48" s="135"/>
      <c r="T48" s="135"/>
      <c r="U48" s="135"/>
      <c r="V48" s="135"/>
      <c r="W48" s="135"/>
      <c r="X48" s="135"/>
      <c r="Y48" s="135"/>
      <c r="Z48" s="135"/>
      <c r="AA48" s="135"/>
      <c r="AB48" s="135"/>
    </row>
    <row r="49" spans="1:28" s="157" customFormat="1" x14ac:dyDescent="0.25">
      <c r="A49" s="1451">
        <v>43129</v>
      </c>
      <c r="B49" s="765" t="s">
        <v>2138</v>
      </c>
      <c r="C49" s="765" t="s">
        <v>1206</v>
      </c>
      <c r="D49" s="765">
        <v>11422</v>
      </c>
      <c r="E49" s="767" t="s">
        <v>138</v>
      </c>
      <c r="F49" s="765" t="s">
        <v>139</v>
      </c>
      <c r="G49" s="1451">
        <v>43227</v>
      </c>
      <c r="H49" s="766" t="s">
        <v>135</v>
      </c>
      <c r="I49" s="1473" t="s">
        <v>2309</v>
      </c>
      <c r="J49" s="1474">
        <v>43304</v>
      </c>
      <c r="K49" s="1475" t="s">
        <v>2310</v>
      </c>
      <c r="L49" s="1473" t="s">
        <v>86</v>
      </c>
      <c r="M49" s="135"/>
      <c r="N49" s="135"/>
      <c r="O49" s="135"/>
      <c r="P49" s="135"/>
      <c r="Q49" s="135"/>
      <c r="R49" s="135"/>
      <c r="S49" s="135"/>
      <c r="T49" s="135"/>
      <c r="U49" s="135"/>
      <c r="V49" s="135"/>
      <c r="W49" s="135"/>
      <c r="X49" s="135"/>
      <c r="Y49" s="135"/>
      <c r="Z49" s="135"/>
      <c r="AA49" s="135"/>
      <c r="AB49" s="135"/>
    </row>
    <row r="50" spans="1:28" s="157" customFormat="1" x14ac:dyDescent="0.25">
      <c r="A50" s="1470"/>
      <c r="B50" s="1471" t="s">
        <v>1383</v>
      </c>
      <c r="C50" s="1471" t="s">
        <v>1206</v>
      </c>
      <c r="D50" s="1471">
        <v>11306</v>
      </c>
      <c r="E50" s="1472" t="s">
        <v>142</v>
      </c>
      <c r="F50" s="1471" t="s">
        <v>139</v>
      </c>
      <c r="G50" s="1470">
        <v>41641</v>
      </c>
      <c r="H50" s="1470" t="s">
        <v>135</v>
      </c>
      <c r="I50" s="1473" t="s">
        <v>1393</v>
      </c>
      <c r="J50" s="1474">
        <v>41564</v>
      </c>
      <c r="K50" s="1475" t="s">
        <v>218</v>
      </c>
      <c r="L50" s="1473" t="s">
        <v>86</v>
      </c>
      <c r="M50" s="135"/>
      <c r="N50" s="135"/>
      <c r="O50" s="135"/>
      <c r="P50" s="135"/>
      <c r="Q50" s="135"/>
      <c r="R50" s="135"/>
      <c r="S50" s="135"/>
      <c r="T50" s="135"/>
      <c r="U50" s="135"/>
      <c r="V50" s="135"/>
      <c r="W50" s="135"/>
      <c r="X50" s="135"/>
      <c r="Y50" s="135"/>
      <c r="Z50" s="135"/>
      <c r="AA50" s="135"/>
      <c r="AB50" s="135"/>
    </row>
    <row r="51" spans="1:28" s="157" customFormat="1" x14ac:dyDescent="0.25">
      <c r="A51" s="1470"/>
      <c r="B51" s="1471" t="s">
        <v>1380</v>
      </c>
      <c r="C51" s="1471" t="s">
        <v>1206</v>
      </c>
      <c r="D51" s="1471">
        <v>11122</v>
      </c>
      <c r="E51" s="1472" t="s">
        <v>138</v>
      </c>
      <c r="F51" s="1471" t="s">
        <v>139</v>
      </c>
      <c r="G51" s="1470">
        <v>41281</v>
      </c>
      <c r="H51" s="1470" t="s">
        <v>135</v>
      </c>
      <c r="I51" s="1473" t="s">
        <v>1389</v>
      </c>
      <c r="J51" s="1474">
        <v>41247</v>
      </c>
      <c r="K51" s="1475" t="s">
        <v>208</v>
      </c>
      <c r="L51" s="1473" t="s">
        <v>88</v>
      </c>
      <c r="M51" s="135"/>
      <c r="N51" s="135"/>
      <c r="O51" s="135"/>
      <c r="P51" s="135"/>
      <c r="Q51" s="135"/>
      <c r="R51" s="135"/>
      <c r="S51" s="135"/>
      <c r="T51" s="135"/>
      <c r="U51" s="135"/>
      <c r="V51" s="135"/>
      <c r="W51" s="135"/>
      <c r="X51" s="135"/>
      <c r="Y51" s="135"/>
      <c r="Z51" s="135"/>
      <c r="AA51" s="135"/>
      <c r="AB51" s="135"/>
    </row>
    <row r="52" spans="1:28" s="157" customFormat="1" x14ac:dyDescent="0.25">
      <c r="A52" s="1470"/>
      <c r="B52" s="1471" t="s">
        <v>1381</v>
      </c>
      <c r="C52" s="1471" t="s">
        <v>1206</v>
      </c>
      <c r="D52" s="1471">
        <v>11305</v>
      </c>
      <c r="E52" s="1472" t="s">
        <v>138</v>
      </c>
      <c r="F52" s="1471" t="s">
        <v>139</v>
      </c>
      <c r="G52" s="1470">
        <v>41435</v>
      </c>
      <c r="H52" s="1470" t="s">
        <v>135</v>
      </c>
      <c r="I52" s="1473" t="s">
        <v>1390</v>
      </c>
      <c r="J52" s="1474">
        <v>41421</v>
      </c>
      <c r="K52" s="1475" t="s">
        <v>217</v>
      </c>
      <c r="L52" s="1473" t="s">
        <v>86</v>
      </c>
      <c r="M52" s="135"/>
      <c r="N52" s="135"/>
      <c r="O52" s="135"/>
      <c r="P52" s="135"/>
      <c r="Q52" s="135"/>
      <c r="R52" s="135"/>
      <c r="S52" s="135"/>
      <c r="T52" s="135"/>
      <c r="U52" s="135"/>
      <c r="V52" s="135"/>
      <c r="W52" s="135"/>
      <c r="X52" s="135"/>
      <c r="Y52" s="135"/>
      <c r="Z52" s="135"/>
      <c r="AA52" s="135"/>
      <c r="AB52" s="135"/>
    </row>
    <row r="53" spans="1:28" s="157" customFormat="1" x14ac:dyDescent="0.25">
      <c r="A53" s="1470"/>
      <c r="B53" s="1471" t="s">
        <v>826</v>
      </c>
      <c r="C53" s="1471" t="s">
        <v>1206</v>
      </c>
      <c r="D53" s="1471">
        <v>11304</v>
      </c>
      <c r="E53" s="1472" t="s">
        <v>138</v>
      </c>
      <c r="F53" s="1471" t="s">
        <v>139</v>
      </c>
      <c r="G53" s="1470">
        <v>41428</v>
      </c>
      <c r="H53" s="1470" t="s">
        <v>135</v>
      </c>
      <c r="I53" s="1473" t="s">
        <v>1391</v>
      </c>
      <c r="J53" s="1474">
        <v>41414</v>
      </c>
      <c r="K53" s="1475" t="s">
        <v>216</v>
      </c>
      <c r="L53" s="1473" t="s">
        <v>86</v>
      </c>
      <c r="M53" s="135"/>
      <c r="N53" s="135"/>
      <c r="O53" s="135"/>
      <c r="P53" s="135"/>
      <c r="Q53" s="135"/>
      <c r="R53" s="135"/>
      <c r="S53" s="135"/>
      <c r="T53" s="135"/>
      <c r="U53" s="135"/>
      <c r="V53" s="135"/>
      <c r="W53" s="135"/>
      <c r="X53" s="135"/>
      <c r="Y53" s="135"/>
      <c r="Z53" s="135"/>
      <c r="AA53" s="135"/>
      <c r="AB53" s="135"/>
    </row>
    <row r="54" spans="1:28" s="157" customFormat="1" x14ac:dyDescent="0.25">
      <c r="A54" s="1470"/>
      <c r="B54" s="1471" t="s">
        <v>1382</v>
      </c>
      <c r="C54" s="1471" t="s">
        <v>1206</v>
      </c>
      <c r="D54" s="1471">
        <v>11237</v>
      </c>
      <c r="E54" s="1472" t="s">
        <v>138</v>
      </c>
      <c r="F54" s="1471" t="s">
        <v>139</v>
      </c>
      <c r="G54" s="1470">
        <v>41281</v>
      </c>
      <c r="H54" s="1470" t="s">
        <v>135</v>
      </c>
      <c r="I54" s="1473" t="s">
        <v>1392</v>
      </c>
      <c r="J54" s="1474">
        <v>41240</v>
      </c>
      <c r="K54" s="1475" t="s">
        <v>209</v>
      </c>
      <c r="L54" s="1473" t="s">
        <v>88</v>
      </c>
      <c r="M54" s="135"/>
      <c r="N54" s="135"/>
      <c r="O54" s="135"/>
      <c r="P54" s="135"/>
      <c r="Q54" s="135"/>
      <c r="R54" s="135"/>
      <c r="S54" s="135"/>
      <c r="T54" s="135"/>
      <c r="U54" s="135"/>
      <c r="V54" s="135"/>
      <c r="W54" s="135"/>
      <c r="X54" s="135"/>
      <c r="Y54" s="135"/>
      <c r="Z54" s="135"/>
      <c r="AA54" s="135"/>
      <c r="AB54" s="135"/>
    </row>
    <row r="55" spans="1:28" s="157" customFormat="1" x14ac:dyDescent="0.25">
      <c r="A55" s="1470">
        <v>43661</v>
      </c>
      <c r="B55" s="1470" t="s">
        <v>2443</v>
      </c>
      <c r="C55" s="1470" t="s">
        <v>1206</v>
      </c>
      <c r="D55" s="1471">
        <v>11236</v>
      </c>
      <c r="E55" s="1477" t="s">
        <v>142</v>
      </c>
      <c r="F55" s="1470" t="s">
        <v>123</v>
      </c>
      <c r="G55" s="1470">
        <v>43794</v>
      </c>
      <c r="H55" s="1470" t="s">
        <v>2688</v>
      </c>
      <c r="I55" s="1473" t="s">
        <v>2689</v>
      </c>
      <c r="J55" s="1474">
        <v>43780</v>
      </c>
      <c r="K55" s="1478" t="s">
        <v>2690</v>
      </c>
      <c r="L55" s="1473" t="s">
        <v>87</v>
      </c>
      <c r="M55" s="135"/>
      <c r="N55" s="135"/>
      <c r="O55" s="135"/>
      <c r="P55" s="135"/>
      <c r="Q55" s="135"/>
      <c r="R55" s="135"/>
      <c r="S55" s="135"/>
      <c r="T55" s="135"/>
      <c r="U55" s="135"/>
      <c r="V55" s="135"/>
      <c r="W55" s="135"/>
      <c r="X55" s="135"/>
      <c r="Y55" s="135"/>
      <c r="Z55" s="135"/>
      <c r="AA55" s="135"/>
      <c r="AB55" s="135"/>
    </row>
    <row r="56" spans="1:28" s="157" customFormat="1" x14ac:dyDescent="0.25">
      <c r="A56" s="1470">
        <v>43703</v>
      </c>
      <c r="B56" s="1470" t="s">
        <v>2445</v>
      </c>
      <c r="C56" s="1470" t="s">
        <v>1206</v>
      </c>
      <c r="D56" s="1471">
        <v>11760</v>
      </c>
      <c r="E56" s="1477" t="s">
        <v>142</v>
      </c>
      <c r="F56" s="1470" t="s">
        <v>123</v>
      </c>
      <c r="G56" s="1470">
        <v>43801</v>
      </c>
      <c r="H56" s="1470" t="s">
        <v>2623</v>
      </c>
      <c r="I56" s="1673" t="s">
        <v>3482</v>
      </c>
      <c r="J56" s="1474">
        <v>44508</v>
      </c>
      <c r="K56" s="1674" t="s">
        <v>3483</v>
      </c>
      <c r="L56" s="1673" t="s">
        <v>87</v>
      </c>
      <c r="M56" s="135"/>
      <c r="N56" s="135"/>
      <c r="O56" s="135"/>
      <c r="P56" s="135"/>
      <c r="Q56" s="135"/>
      <c r="R56" s="135"/>
      <c r="S56" s="135"/>
      <c r="T56" s="135"/>
      <c r="U56" s="135"/>
      <c r="V56" s="135"/>
      <c r="W56" s="135"/>
      <c r="X56" s="135"/>
      <c r="Y56" s="135"/>
      <c r="Z56" s="135"/>
      <c r="AA56" s="135"/>
      <c r="AB56" s="135"/>
    </row>
    <row r="57" spans="1:28" s="157" customFormat="1" x14ac:dyDescent="0.25">
      <c r="A57" s="1470">
        <v>43710</v>
      </c>
      <c r="B57" s="1471" t="s">
        <v>2449</v>
      </c>
      <c r="C57" s="1471" t="s">
        <v>1206</v>
      </c>
      <c r="D57" s="1471">
        <v>11880</v>
      </c>
      <c r="E57" s="1472" t="s">
        <v>163</v>
      </c>
      <c r="F57" s="1471" t="s">
        <v>123</v>
      </c>
      <c r="G57" s="1470">
        <v>43808</v>
      </c>
      <c r="H57" s="1471" t="s">
        <v>135</v>
      </c>
      <c r="I57" s="1874" t="s">
        <v>3728</v>
      </c>
      <c r="J57" s="1875">
        <v>43865</v>
      </c>
      <c r="K57" s="3061" t="s">
        <v>132</v>
      </c>
      <c r="L57" s="3062"/>
      <c r="M57" s="135"/>
      <c r="N57" s="135"/>
      <c r="O57" s="135"/>
      <c r="P57" s="135"/>
      <c r="Q57" s="135"/>
      <c r="R57" s="135"/>
      <c r="S57" s="135"/>
      <c r="T57" s="135"/>
      <c r="U57" s="135"/>
      <c r="V57" s="135"/>
      <c r="W57" s="135"/>
      <c r="X57" s="135"/>
      <c r="Y57" s="135"/>
      <c r="Z57" s="135"/>
      <c r="AA57" s="135"/>
      <c r="AB57" s="135"/>
    </row>
    <row r="58" spans="1:28" s="157" customFormat="1" x14ac:dyDescent="0.25">
      <c r="A58" s="1470">
        <v>43780</v>
      </c>
      <c r="B58" s="1471" t="s">
        <v>2442</v>
      </c>
      <c r="C58" s="1471" t="s">
        <v>1206</v>
      </c>
      <c r="D58" s="1471">
        <v>11119</v>
      </c>
      <c r="E58" s="1472" t="s">
        <v>138</v>
      </c>
      <c r="F58" s="1471" t="s">
        <v>139</v>
      </c>
      <c r="G58" s="1470">
        <v>43913</v>
      </c>
      <c r="H58" s="1471" t="s">
        <v>2623</v>
      </c>
      <c r="I58" s="1874" t="s">
        <v>3730</v>
      </c>
      <c r="J58" s="1875">
        <v>43851</v>
      </c>
      <c r="K58" s="3061" t="s">
        <v>132</v>
      </c>
      <c r="L58" s="3062"/>
      <c r="M58" s="135"/>
      <c r="N58" s="135"/>
      <c r="O58" s="135"/>
      <c r="P58" s="135"/>
      <c r="Q58" s="135"/>
      <c r="R58" s="135"/>
      <c r="S58" s="135"/>
      <c r="T58" s="135"/>
      <c r="U58" s="135"/>
      <c r="V58" s="135"/>
      <c r="W58" s="135"/>
      <c r="X58" s="135"/>
      <c r="Y58" s="135"/>
      <c r="Z58" s="135"/>
      <c r="AA58" s="135"/>
      <c r="AB58" s="135"/>
    </row>
    <row r="59" spans="1:28" s="157" customFormat="1" x14ac:dyDescent="0.25">
      <c r="A59" s="1470">
        <v>43787</v>
      </c>
      <c r="B59" s="1471" t="s">
        <v>2450</v>
      </c>
      <c r="C59" s="1471" t="s">
        <v>1206</v>
      </c>
      <c r="D59" s="1471">
        <v>11881</v>
      </c>
      <c r="E59" s="1472" t="s">
        <v>138</v>
      </c>
      <c r="F59" s="1471" t="s">
        <v>123</v>
      </c>
      <c r="G59" s="1470">
        <v>43913</v>
      </c>
      <c r="H59" s="1471" t="s">
        <v>2623</v>
      </c>
      <c r="I59" s="1874" t="s">
        <v>3729</v>
      </c>
      <c r="J59" s="1875">
        <v>43851</v>
      </c>
      <c r="K59" s="3061" t="s">
        <v>132</v>
      </c>
      <c r="L59" s="3062"/>
      <c r="M59" s="135"/>
      <c r="N59" s="135"/>
      <c r="O59" s="135"/>
      <c r="P59" s="135"/>
      <c r="Q59" s="135"/>
      <c r="R59" s="135"/>
      <c r="S59" s="135"/>
      <c r="T59" s="135"/>
      <c r="U59" s="135"/>
      <c r="V59" s="135"/>
      <c r="W59" s="135"/>
      <c r="X59" s="135"/>
      <c r="Y59" s="135"/>
      <c r="Z59" s="135"/>
      <c r="AA59" s="135"/>
      <c r="AB59" s="135"/>
    </row>
    <row r="60" spans="1:28" s="157" customFormat="1" x14ac:dyDescent="0.25">
      <c r="A60" s="1470">
        <v>41358</v>
      </c>
      <c r="B60" s="1471" t="s">
        <v>1387</v>
      </c>
      <c r="C60" s="1471" t="s">
        <v>1207</v>
      </c>
      <c r="D60" s="1471">
        <v>11292</v>
      </c>
      <c r="E60" s="1472" t="s">
        <v>122</v>
      </c>
      <c r="F60" s="1471" t="s">
        <v>123</v>
      </c>
      <c r="G60" s="1470">
        <v>41505</v>
      </c>
      <c r="H60" s="1470" t="s">
        <v>1448</v>
      </c>
      <c r="I60" s="1473" t="s">
        <v>1397</v>
      </c>
      <c r="J60" s="1476"/>
      <c r="K60" s="1475" t="s">
        <v>213</v>
      </c>
      <c r="L60" s="1473" t="s">
        <v>89</v>
      </c>
      <c r="M60" s="135"/>
      <c r="N60" s="135"/>
      <c r="O60" s="135"/>
      <c r="P60" s="135"/>
      <c r="Q60" s="135"/>
      <c r="R60" s="135"/>
      <c r="S60" s="135"/>
      <c r="T60" s="135"/>
      <c r="U60" s="135"/>
      <c r="V60" s="135"/>
      <c r="W60" s="135"/>
      <c r="X60" s="135"/>
      <c r="Y60" s="135"/>
      <c r="Z60" s="135"/>
      <c r="AA60" s="135"/>
      <c r="AB60" s="135"/>
    </row>
    <row r="61" spans="1:28" s="157" customFormat="1" x14ac:dyDescent="0.25">
      <c r="A61" s="1470">
        <v>41358</v>
      </c>
      <c r="B61" s="1471" t="s">
        <v>1388</v>
      </c>
      <c r="C61" s="1471" t="s">
        <v>1207</v>
      </c>
      <c r="D61" s="1471">
        <v>11293</v>
      </c>
      <c r="E61" s="1472" t="s">
        <v>122</v>
      </c>
      <c r="F61" s="1471" t="s">
        <v>139</v>
      </c>
      <c r="G61" s="1470">
        <v>41505</v>
      </c>
      <c r="H61" s="1470" t="s">
        <v>1448</v>
      </c>
      <c r="I61" s="1473" t="s">
        <v>1398</v>
      </c>
      <c r="J61" s="1476"/>
      <c r="K61" s="1475" t="s">
        <v>214</v>
      </c>
      <c r="L61" s="1473" t="s">
        <v>89</v>
      </c>
      <c r="M61" s="135"/>
      <c r="N61" s="135"/>
      <c r="O61" s="135"/>
      <c r="P61" s="135"/>
      <c r="Q61" s="135"/>
      <c r="R61" s="135"/>
      <c r="S61" s="135"/>
      <c r="T61" s="135"/>
      <c r="U61" s="135"/>
      <c r="V61" s="135"/>
      <c r="W61" s="135"/>
      <c r="X61" s="135"/>
      <c r="Y61" s="135"/>
      <c r="Z61" s="135"/>
      <c r="AA61" s="135"/>
      <c r="AB61" s="135"/>
    </row>
    <row r="62" spans="1:28" s="157" customFormat="1" x14ac:dyDescent="0.25">
      <c r="A62" s="1470">
        <v>41365</v>
      </c>
      <c r="B62" s="1471" t="s">
        <v>1384</v>
      </c>
      <c r="C62" s="1471" t="s">
        <v>1207</v>
      </c>
      <c r="D62" s="1471">
        <v>11114</v>
      </c>
      <c r="E62" s="1472" t="s">
        <v>122</v>
      </c>
      <c r="F62" s="1471" t="s">
        <v>123</v>
      </c>
      <c r="G62" s="1470">
        <v>41512</v>
      </c>
      <c r="H62" s="1470" t="s">
        <v>1448</v>
      </c>
      <c r="I62" s="1473" t="s">
        <v>1394</v>
      </c>
      <c r="J62" s="1476"/>
      <c r="K62" s="1475" t="s">
        <v>203</v>
      </c>
      <c r="L62" s="1473" t="s">
        <v>87</v>
      </c>
      <c r="M62" s="135"/>
      <c r="N62" s="135"/>
      <c r="O62" s="135"/>
      <c r="P62" s="135"/>
      <c r="Q62" s="135"/>
      <c r="R62" s="135"/>
      <c r="S62" s="135"/>
      <c r="T62" s="135"/>
      <c r="U62" s="135"/>
      <c r="V62" s="135"/>
      <c r="W62" s="135"/>
      <c r="X62" s="135"/>
      <c r="Y62" s="135"/>
      <c r="Z62" s="135"/>
      <c r="AA62" s="135"/>
      <c r="AB62" s="135"/>
    </row>
    <row r="63" spans="1:28" s="157" customFormat="1" x14ac:dyDescent="0.25">
      <c r="A63" s="1470">
        <v>41365</v>
      </c>
      <c r="B63" s="1471" t="s">
        <v>1385</v>
      </c>
      <c r="C63" s="1471" t="s">
        <v>1207</v>
      </c>
      <c r="D63" s="1471">
        <v>11115</v>
      </c>
      <c r="E63" s="1472" t="s">
        <v>122</v>
      </c>
      <c r="F63" s="1471" t="s">
        <v>123</v>
      </c>
      <c r="G63" s="1470">
        <v>41512</v>
      </c>
      <c r="H63" s="1470" t="s">
        <v>1448</v>
      </c>
      <c r="I63" s="1473" t="s">
        <v>1395</v>
      </c>
      <c r="J63" s="1476"/>
      <c r="K63" s="1475" t="s">
        <v>204</v>
      </c>
      <c r="L63" s="1473" t="s">
        <v>87</v>
      </c>
      <c r="M63" s="135"/>
      <c r="N63" s="135"/>
      <c r="O63" s="135"/>
      <c r="P63" s="135"/>
      <c r="Q63" s="135"/>
      <c r="R63" s="135"/>
      <c r="S63" s="135"/>
      <c r="T63" s="135"/>
      <c r="U63" s="135"/>
      <c r="V63" s="135"/>
      <c r="W63" s="135"/>
      <c r="X63" s="135"/>
      <c r="Y63" s="135"/>
      <c r="Z63" s="135"/>
      <c r="AA63" s="135"/>
      <c r="AB63" s="135"/>
    </row>
    <row r="64" spans="1:28" s="157" customFormat="1" x14ac:dyDescent="0.25">
      <c r="A64" s="1470">
        <v>41365</v>
      </c>
      <c r="B64" s="1471" t="s">
        <v>1386</v>
      </c>
      <c r="C64" s="1471" t="s">
        <v>1207</v>
      </c>
      <c r="D64" s="1471">
        <v>11113</v>
      </c>
      <c r="E64" s="1472" t="s">
        <v>122</v>
      </c>
      <c r="F64" s="1471" t="s">
        <v>123</v>
      </c>
      <c r="G64" s="1470">
        <v>41512</v>
      </c>
      <c r="H64" s="1470" t="s">
        <v>1448</v>
      </c>
      <c r="I64" s="1473" t="s">
        <v>1396</v>
      </c>
      <c r="J64" s="1476"/>
      <c r="K64" s="1475" t="s">
        <v>202</v>
      </c>
      <c r="L64" s="1473" t="s">
        <v>87</v>
      </c>
      <c r="M64" s="135"/>
      <c r="N64" s="135"/>
      <c r="O64" s="135"/>
      <c r="P64" s="135"/>
      <c r="Q64" s="135"/>
      <c r="R64" s="135"/>
      <c r="S64" s="135"/>
      <c r="T64" s="135"/>
      <c r="U64" s="135"/>
      <c r="V64" s="135"/>
      <c r="W64" s="135"/>
      <c r="X64" s="135"/>
      <c r="Y64" s="135"/>
      <c r="Z64" s="135"/>
      <c r="AA64" s="135"/>
      <c r="AB64" s="135"/>
    </row>
    <row r="65" spans="1:28" s="157" customFormat="1" x14ac:dyDescent="0.25">
      <c r="A65" s="1470">
        <v>41452</v>
      </c>
      <c r="B65" s="1471" t="s">
        <v>121</v>
      </c>
      <c r="C65" s="1471" t="s">
        <v>1207</v>
      </c>
      <c r="D65" s="1471">
        <v>11296</v>
      </c>
      <c r="E65" s="1472" t="s">
        <v>122</v>
      </c>
      <c r="F65" s="1471" t="s">
        <v>123</v>
      </c>
      <c r="G65" s="1470">
        <v>41624</v>
      </c>
      <c r="H65" s="1470" t="s">
        <v>124</v>
      </c>
      <c r="I65" s="1473" t="s">
        <v>100</v>
      </c>
      <c r="J65" s="1474">
        <v>41736</v>
      </c>
      <c r="K65" s="1475" t="s">
        <v>125</v>
      </c>
      <c r="L65" s="1473" t="s">
        <v>87</v>
      </c>
      <c r="M65" s="135"/>
      <c r="N65" s="135"/>
      <c r="O65" s="135"/>
      <c r="P65" s="135"/>
      <c r="Q65" s="135"/>
      <c r="R65" s="135"/>
      <c r="S65" s="135"/>
      <c r="T65" s="135"/>
      <c r="U65" s="135"/>
      <c r="V65" s="135"/>
      <c r="W65" s="135"/>
      <c r="X65" s="135"/>
      <c r="Y65" s="135"/>
      <c r="Z65" s="135"/>
      <c r="AA65" s="135"/>
      <c r="AB65" s="135"/>
    </row>
    <row r="66" spans="1:28" s="157" customFormat="1" x14ac:dyDescent="0.25">
      <c r="A66" s="1470">
        <v>41453</v>
      </c>
      <c r="B66" s="1471" t="s">
        <v>126</v>
      </c>
      <c r="C66" s="1471" t="s">
        <v>1207</v>
      </c>
      <c r="D66" s="1471">
        <v>11234</v>
      </c>
      <c r="E66" s="1472" t="s">
        <v>122</v>
      </c>
      <c r="F66" s="1471" t="s">
        <v>123</v>
      </c>
      <c r="G66" s="1470" t="s">
        <v>2691</v>
      </c>
      <c r="H66" s="1470" t="s">
        <v>124</v>
      </c>
      <c r="I66" s="1473" t="s">
        <v>93</v>
      </c>
      <c r="J66" s="1474">
        <v>41834</v>
      </c>
      <c r="K66" s="1475" t="s">
        <v>127</v>
      </c>
      <c r="L66" s="1473" t="s">
        <v>87</v>
      </c>
      <c r="M66" s="135"/>
      <c r="N66" s="135"/>
      <c r="O66" s="135"/>
      <c r="P66" s="135"/>
      <c r="Q66" s="135"/>
      <c r="R66" s="135"/>
      <c r="S66" s="135"/>
      <c r="T66" s="135"/>
      <c r="U66" s="135"/>
      <c r="V66" s="135"/>
      <c r="W66" s="135"/>
      <c r="X66" s="135"/>
      <c r="Y66" s="135"/>
      <c r="Z66" s="135"/>
      <c r="AA66" s="135"/>
      <c r="AB66" s="135"/>
    </row>
    <row r="67" spans="1:28" s="157" customFormat="1" x14ac:dyDescent="0.25">
      <c r="A67" s="1470">
        <v>41522</v>
      </c>
      <c r="B67" s="1471" t="s">
        <v>128</v>
      </c>
      <c r="C67" s="1471" t="s">
        <v>1207</v>
      </c>
      <c r="D67" s="1471">
        <v>11425</v>
      </c>
      <c r="E67" s="1472" t="s">
        <v>122</v>
      </c>
      <c r="F67" s="1471" t="s">
        <v>123</v>
      </c>
      <c r="G67" s="1470">
        <v>41641</v>
      </c>
      <c r="H67" s="1470" t="s">
        <v>124</v>
      </c>
      <c r="I67" s="1473" t="s">
        <v>106</v>
      </c>
      <c r="J67" s="1474">
        <v>41981</v>
      </c>
      <c r="K67" s="1475" t="s">
        <v>129</v>
      </c>
      <c r="L67" s="1473" t="s">
        <v>87</v>
      </c>
      <c r="M67" s="135"/>
      <c r="N67" s="135"/>
      <c r="O67" s="135"/>
      <c r="P67" s="135"/>
      <c r="Q67" s="135"/>
      <c r="R67" s="135"/>
      <c r="S67" s="135"/>
      <c r="T67" s="135"/>
      <c r="U67" s="135"/>
      <c r="V67" s="135"/>
      <c r="W67" s="135"/>
      <c r="X67" s="135"/>
      <c r="Y67" s="135"/>
      <c r="Z67" s="135"/>
      <c r="AA67" s="135"/>
      <c r="AB67" s="135"/>
    </row>
    <row r="68" spans="1:28" s="157" customFormat="1" x14ac:dyDescent="0.25">
      <c r="A68" s="1470">
        <v>41555</v>
      </c>
      <c r="B68" s="1471" t="s">
        <v>130</v>
      </c>
      <c r="C68" s="1471" t="s">
        <v>1207</v>
      </c>
      <c r="D68" s="1471">
        <v>11426</v>
      </c>
      <c r="E68" s="1472" t="s">
        <v>122</v>
      </c>
      <c r="F68" s="1471" t="s">
        <v>123</v>
      </c>
      <c r="G68" s="1470">
        <v>41641</v>
      </c>
      <c r="H68" s="1470" t="s">
        <v>124</v>
      </c>
      <c r="I68" s="1473" t="s">
        <v>131</v>
      </c>
      <c r="J68" s="1474">
        <v>41834</v>
      </c>
      <c r="K68" s="1475" t="s">
        <v>132</v>
      </c>
      <c r="L68" s="1473"/>
      <c r="M68" s="135"/>
      <c r="N68" s="135"/>
      <c r="O68" s="135"/>
      <c r="P68" s="135"/>
      <c r="Q68" s="135"/>
      <c r="R68" s="135"/>
      <c r="S68" s="135"/>
      <c r="T68" s="135"/>
      <c r="U68" s="135"/>
      <c r="V68" s="135"/>
      <c r="W68" s="135"/>
      <c r="X68" s="135"/>
      <c r="Y68" s="135"/>
      <c r="Z68" s="135"/>
      <c r="AA68" s="135"/>
      <c r="AB68" s="135"/>
    </row>
    <row r="69" spans="1:28" s="157" customFormat="1" x14ac:dyDescent="0.25">
      <c r="A69" s="1470">
        <v>42030</v>
      </c>
      <c r="B69" s="1471" t="s">
        <v>165</v>
      </c>
      <c r="C69" s="1471" t="s">
        <v>1207</v>
      </c>
      <c r="D69" s="1471">
        <v>11297</v>
      </c>
      <c r="E69" s="1472" t="s">
        <v>166</v>
      </c>
      <c r="F69" s="1471" t="s">
        <v>123</v>
      </c>
      <c r="G69" s="1470">
        <v>42248</v>
      </c>
      <c r="H69" s="1470" t="s">
        <v>167</v>
      </c>
      <c r="I69" s="1473" t="s">
        <v>168</v>
      </c>
      <c r="J69" s="1474">
        <v>42205</v>
      </c>
      <c r="K69" s="1475" t="s">
        <v>132</v>
      </c>
      <c r="L69" s="1473"/>
      <c r="M69" s="135"/>
      <c r="N69" s="135"/>
      <c r="O69" s="135"/>
      <c r="P69" s="135"/>
      <c r="Q69" s="135"/>
      <c r="R69" s="135"/>
      <c r="S69" s="135"/>
      <c r="T69" s="135"/>
      <c r="U69" s="135"/>
      <c r="V69" s="135"/>
      <c r="W69" s="135"/>
      <c r="X69" s="135"/>
      <c r="Y69" s="135"/>
      <c r="Z69" s="135"/>
      <c r="AA69" s="135"/>
      <c r="AB69" s="135"/>
    </row>
    <row r="70" spans="1:28" s="157" customFormat="1" x14ac:dyDescent="0.25">
      <c r="A70" s="1470">
        <v>42051</v>
      </c>
      <c r="B70" s="1471" t="s">
        <v>172</v>
      </c>
      <c r="C70" s="1471" t="s">
        <v>1207</v>
      </c>
      <c r="D70" s="1471">
        <v>11427</v>
      </c>
      <c r="E70" s="1472" t="s">
        <v>170</v>
      </c>
      <c r="F70" s="1471" t="s">
        <v>139</v>
      </c>
      <c r="G70" s="1470">
        <v>42249</v>
      </c>
      <c r="H70" s="1470" t="s">
        <v>135</v>
      </c>
      <c r="I70" s="1473" t="s">
        <v>107</v>
      </c>
      <c r="J70" s="1474">
        <v>42283</v>
      </c>
      <c r="K70" s="1475" t="s">
        <v>173</v>
      </c>
      <c r="L70" s="1473" t="s">
        <v>88</v>
      </c>
      <c r="M70" s="135"/>
      <c r="N70" s="135"/>
      <c r="O70" s="135"/>
      <c r="P70" s="135"/>
      <c r="Q70" s="135"/>
      <c r="R70" s="135"/>
      <c r="S70" s="135"/>
      <c r="T70" s="135"/>
      <c r="U70" s="135"/>
      <c r="V70" s="135"/>
      <c r="W70" s="135"/>
      <c r="X70" s="135"/>
      <c r="Y70" s="135"/>
      <c r="Z70" s="135"/>
      <c r="AA70" s="135"/>
      <c r="AB70" s="135"/>
    </row>
    <row r="71" spans="1:28" s="157" customFormat="1" x14ac:dyDescent="0.25">
      <c r="A71" s="1470">
        <v>42051</v>
      </c>
      <c r="B71" s="1471" t="s">
        <v>109</v>
      </c>
      <c r="C71" s="1471" t="s">
        <v>1207</v>
      </c>
      <c r="D71" s="1471">
        <v>11432</v>
      </c>
      <c r="E71" s="1472" t="s">
        <v>166</v>
      </c>
      <c r="F71" s="1471" t="s">
        <v>139</v>
      </c>
      <c r="G71" s="1470">
        <v>42247</v>
      </c>
      <c r="H71" s="1470" t="s">
        <v>167</v>
      </c>
      <c r="I71" s="1473" t="s">
        <v>828</v>
      </c>
      <c r="J71" s="1474">
        <v>42152</v>
      </c>
      <c r="K71" s="1475" t="s">
        <v>132</v>
      </c>
      <c r="L71" s="1473"/>
      <c r="M71" s="135"/>
      <c r="N71" s="135"/>
      <c r="O71" s="135"/>
      <c r="P71" s="135"/>
      <c r="Q71" s="135"/>
      <c r="R71" s="135"/>
      <c r="S71" s="135"/>
      <c r="T71" s="135"/>
      <c r="U71" s="135"/>
      <c r="V71" s="135"/>
      <c r="W71" s="135"/>
      <c r="X71" s="135"/>
      <c r="Y71" s="135"/>
      <c r="Z71" s="135"/>
      <c r="AA71" s="135"/>
      <c r="AB71" s="135"/>
    </row>
    <row r="72" spans="1:28" s="157" customFormat="1" x14ac:dyDescent="0.25">
      <c r="A72" s="1470">
        <v>42051</v>
      </c>
      <c r="B72" s="1471" t="s">
        <v>174</v>
      </c>
      <c r="C72" s="1471" t="s">
        <v>1207</v>
      </c>
      <c r="D72" s="1471">
        <v>11430</v>
      </c>
      <c r="E72" s="1472" t="s">
        <v>170</v>
      </c>
      <c r="F72" s="1471" t="s">
        <v>139</v>
      </c>
      <c r="G72" s="1470">
        <v>42249</v>
      </c>
      <c r="H72" s="1470" t="s">
        <v>135</v>
      </c>
      <c r="I72" s="1473" t="s">
        <v>108</v>
      </c>
      <c r="J72" s="1474">
        <v>42318</v>
      </c>
      <c r="K72" s="1475" t="s">
        <v>175</v>
      </c>
      <c r="L72" s="1473" t="s">
        <v>86</v>
      </c>
      <c r="M72" s="135"/>
      <c r="N72" s="135"/>
      <c r="O72" s="135"/>
      <c r="P72" s="135"/>
      <c r="Q72" s="135"/>
      <c r="R72" s="135"/>
      <c r="S72" s="135"/>
      <c r="T72" s="135"/>
      <c r="U72" s="135"/>
      <c r="V72" s="135"/>
      <c r="W72" s="135"/>
      <c r="X72" s="135"/>
      <c r="Y72" s="135"/>
      <c r="Z72" s="135"/>
      <c r="AA72" s="135"/>
      <c r="AB72" s="135"/>
    </row>
    <row r="73" spans="1:28" s="157" customFormat="1" x14ac:dyDescent="0.25">
      <c r="A73" s="1470">
        <v>42051</v>
      </c>
      <c r="B73" s="1471" t="s">
        <v>169</v>
      </c>
      <c r="C73" s="1471" t="s">
        <v>1207</v>
      </c>
      <c r="D73" s="1471">
        <v>11233</v>
      </c>
      <c r="E73" s="1472" t="s">
        <v>170</v>
      </c>
      <c r="F73" s="1471" t="s">
        <v>139</v>
      </c>
      <c r="G73" s="1470">
        <v>42250</v>
      </c>
      <c r="H73" s="1470" t="s">
        <v>135</v>
      </c>
      <c r="I73" s="1473" t="s">
        <v>92</v>
      </c>
      <c r="J73" s="1474">
        <v>42283</v>
      </c>
      <c r="K73" s="1475" t="s">
        <v>171</v>
      </c>
      <c r="L73" s="1473" t="s">
        <v>86</v>
      </c>
      <c r="M73" s="135"/>
      <c r="N73" s="135"/>
      <c r="O73" s="135"/>
      <c r="P73" s="135"/>
      <c r="Q73" s="135"/>
      <c r="R73" s="135"/>
      <c r="S73" s="135"/>
      <c r="T73" s="135"/>
      <c r="U73" s="135"/>
      <c r="V73" s="135"/>
      <c r="W73" s="135"/>
      <c r="X73" s="135"/>
      <c r="Y73" s="135"/>
      <c r="Z73" s="135"/>
      <c r="AA73" s="135"/>
      <c r="AB73" s="135"/>
    </row>
    <row r="74" spans="1:28" s="157" customFormat="1" x14ac:dyDescent="0.25">
      <c r="A74" s="1470">
        <v>42086</v>
      </c>
      <c r="B74" s="1471" t="s">
        <v>184</v>
      </c>
      <c r="C74" s="1471" t="s">
        <v>1207</v>
      </c>
      <c r="D74" s="1471">
        <v>11426</v>
      </c>
      <c r="E74" s="1472" t="s">
        <v>122</v>
      </c>
      <c r="F74" s="1471" t="s">
        <v>123</v>
      </c>
      <c r="G74" s="1470">
        <v>42254</v>
      </c>
      <c r="H74" s="1470" t="s">
        <v>124</v>
      </c>
      <c r="I74" s="1473" t="s">
        <v>185</v>
      </c>
      <c r="J74" s="1474">
        <v>42324</v>
      </c>
      <c r="K74" s="1475" t="s">
        <v>2692</v>
      </c>
      <c r="L74" s="1473" t="s">
        <v>87</v>
      </c>
      <c r="M74" s="135"/>
      <c r="N74" s="135"/>
      <c r="O74" s="135"/>
      <c r="P74" s="135"/>
      <c r="Q74" s="135"/>
      <c r="R74" s="135"/>
      <c r="S74" s="135"/>
      <c r="T74" s="135"/>
      <c r="U74" s="135"/>
      <c r="V74" s="135"/>
      <c r="W74" s="135"/>
      <c r="X74" s="135"/>
      <c r="Y74" s="135"/>
      <c r="Z74" s="135"/>
      <c r="AA74" s="135"/>
      <c r="AB74" s="135"/>
    </row>
    <row r="75" spans="1:28" s="157" customFormat="1" x14ac:dyDescent="0.25">
      <c r="A75" s="1470">
        <v>42086</v>
      </c>
      <c r="B75" s="1471" t="s">
        <v>178</v>
      </c>
      <c r="C75" s="1471" t="s">
        <v>1207</v>
      </c>
      <c r="D75" s="1471">
        <v>11295</v>
      </c>
      <c r="E75" s="1472" t="s">
        <v>122</v>
      </c>
      <c r="F75" s="1471" t="s">
        <v>139</v>
      </c>
      <c r="G75" s="1470">
        <v>42254</v>
      </c>
      <c r="H75" s="1470" t="s">
        <v>124</v>
      </c>
      <c r="I75" s="1473" t="s">
        <v>179</v>
      </c>
      <c r="J75" s="1474">
        <v>42290</v>
      </c>
      <c r="K75" s="1475" t="s">
        <v>132</v>
      </c>
      <c r="L75" s="1473"/>
      <c r="M75" s="135"/>
      <c r="N75" s="135"/>
      <c r="O75" s="135"/>
      <c r="P75" s="135"/>
      <c r="Q75" s="135"/>
      <c r="R75" s="135"/>
      <c r="S75" s="135"/>
      <c r="T75" s="135"/>
      <c r="U75" s="135"/>
      <c r="V75" s="135"/>
      <c r="W75" s="135"/>
      <c r="X75" s="135"/>
      <c r="Y75" s="135"/>
      <c r="Z75" s="135"/>
      <c r="AA75" s="135"/>
      <c r="AB75" s="135"/>
    </row>
    <row r="76" spans="1:28" s="157" customFormat="1" x14ac:dyDescent="0.25">
      <c r="A76" s="1470">
        <v>42086</v>
      </c>
      <c r="B76" s="1471" t="s">
        <v>180</v>
      </c>
      <c r="C76" s="1471" t="s">
        <v>1207</v>
      </c>
      <c r="D76" s="1471">
        <v>11298</v>
      </c>
      <c r="E76" s="1472" t="s">
        <v>122</v>
      </c>
      <c r="F76" s="1471" t="s">
        <v>123</v>
      </c>
      <c r="G76" s="1470">
        <v>42254</v>
      </c>
      <c r="H76" s="1470" t="s">
        <v>124</v>
      </c>
      <c r="I76" s="1473" t="s">
        <v>181</v>
      </c>
      <c r="J76" s="1474">
        <v>42290</v>
      </c>
      <c r="K76" s="1475" t="s">
        <v>132</v>
      </c>
      <c r="L76" s="1473"/>
      <c r="M76" s="135"/>
      <c r="N76" s="135"/>
      <c r="O76" s="135"/>
      <c r="P76" s="135"/>
      <c r="Q76" s="135"/>
      <c r="R76" s="135"/>
      <c r="S76" s="135"/>
      <c r="T76" s="135"/>
      <c r="U76" s="135"/>
      <c r="V76" s="135"/>
      <c r="W76" s="135"/>
      <c r="X76" s="135"/>
      <c r="Y76" s="135"/>
      <c r="Z76" s="135"/>
      <c r="AA76" s="135"/>
      <c r="AB76" s="135"/>
    </row>
    <row r="77" spans="1:28" s="157" customFormat="1" x14ac:dyDescent="0.25">
      <c r="A77" s="1470">
        <v>42086</v>
      </c>
      <c r="B77" s="1471" t="s">
        <v>182</v>
      </c>
      <c r="C77" s="1471" t="s">
        <v>1207</v>
      </c>
      <c r="D77" s="1471">
        <v>11299</v>
      </c>
      <c r="E77" s="1472" t="s">
        <v>122</v>
      </c>
      <c r="F77" s="1471" t="s">
        <v>123</v>
      </c>
      <c r="G77" s="1470">
        <v>42254</v>
      </c>
      <c r="H77" s="1470" t="s">
        <v>124</v>
      </c>
      <c r="I77" s="1473" t="s">
        <v>102</v>
      </c>
      <c r="J77" s="1474">
        <v>42324</v>
      </c>
      <c r="K77" s="1475" t="s">
        <v>183</v>
      </c>
      <c r="L77" s="1473" t="s">
        <v>87</v>
      </c>
      <c r="M77" s="135"/>
      <c r="N77" s="135"/>
      <c r="O77" s="135"/>
      <c r="P77" s="135"/>
      <c r="Q77" s="135"/>
      <c r="R77" s="135"/>
      <c r="S77" s="135"/>
      <c r="T77" s="135"/>
      <c r="U77" s="135"/>
      <c r="V77" s="135"/>
      <c r="W77" s="135"/>
      <c r="X77" s="135"/>
      <c r="Y77" s="135"/>
      <c r="Z77" s="135"/>
      <c r="AA77" s="135"/>
      <c r="AB77" s="135"/>
    </row>
    <row r="78" spans="1:28" s="157" customFormat="1" x14ac:dyDescent="0.25">
      <c r="A78" s="1470">
        <v>42177</v>
      </c>
      <c r="B78" s="1471" t="s">
        <v>186</v>
      </c>
      <c r="C78" s="1471" t="s">
        <v>1207</v>
      </c>
      <c r="D78" s="1471">
        <v>11424</v>
      </c>
      <c r="E78" s="1472" t="s">
        <v>122</v>
      </c>
      <c r="F78" s="1471" t="s">
        <v>139</v>
      </c>
      <c r="G78" s="1470">
        <v>42303</v>
      </c>
      <c r="H78" s="1470" t="s">
        <v>124</v>
      </c>
      <c r="I78" s="1473" t="s">
        <v>105</v>
      </c>
      <c r="J78" s="1474">
        <v>42338</v>
      </c>
      <c r="K78" s="1475" t="s">
        <v>187</v>
      </c>
      <c r="L78" s="1473" t="s">
        <v>88</v>
      </c>
      <c r="M78" s="135"/>
      <c r="N78" s="135"/>
      <c r="O78" s="135"/>
      <c r="P78" s="135"/>
      <c r="Q78" s="135"/>
      <c r="R78" s="135"/>
      <c r="S78" s="135"/>
      <c r="T78" s="135"/>
      <c r="U78" s="135"/>
      <c r="V78" s="135"/>
      <c r="W78" s="135"/>
      <c r="X78" s="135"/>
      <c r="Y78" s="135"/>
      <c r="Z78" s="135"/>
      <c r="AA78" s="135"/>
      <c r="AB78" s="135"/>
    </row>
    <row r="79" spans="1:28" s="157" customFormat="1" x14ac:dyDescent="0.25">
      <c r="A79" s="1470">
        <v>42258</v>
      </c>
      <c r="B79" s="1471" t="s">
        <v>197</v>
      </c>
      <c r="C79" s="1471" t="s">
        <v>1207</v>
      </c>
      <c r="D79" s="1471">
        <v>11297</v>
      </c>
      <c r="E79" s="1472" t="s">
        <v>166</v>
      </c>
      <c r="F79" s="1471" t="s">
        <v>123</v>
      </c>
      <c r="G79" s="1470">
        <v>42387</v>
      </c>
      <c r="H79" s="1470" t="s">
        <v>198</v>
      </c>
      <c r="I79" s="1473" t="s">
        <v>794</v>
      </c>
      <c r="J79" s="1474">
        <v>42394</v>
      </c>
      <c r="K79" s="1475" t="s">
        <v>199</v>
      </c>
      <c r="L79" s="1473" t="s">
        <v>87</v>
      </c>
      <c r="M79" s="135"/>
      <c r="N79" s="135"/>
      <c r="O79" s="135"/>
      <c r="P79" s="135"/>
      <c r="Q79" s="135"/>
      <c r="R79" s="135"/>
      <c r="S79" s="135"/>
      <c r="T79" s="135"/>
      <c r="U79" s="135"/>
      <c r="V79" s="135"/>
      <c r="W79" s="135"/>
      <c r="X79" s="135"/>
      <c r="Y79" s="135"/>
      <c r="Z79" s="135"/>
      <c r="AA79" s="135"/>
      <c r="AB79" s="135"/>
    </row>
    <row r="80" spans="1:28" s="157" customFormat="1" x14ac:dyDescent="0.25">
      <c r="A80" s="780">
        <v>42324</v>
      </c>
      <c r="B80" s="774" t="s">
        <v>101</v>
      </c>
      <c r="C80" s="1471" t="s">
        <v>1207</v>
      </c>
      <c r="D80" s="774">
        <v>11298</v>
      </c>
      <c r="E80" s="775" t="s">
        <v>122</v>
      </c>
      <c r="F80" s="1471" t="s">
        <v>123</v>
      </c>
      <c r="G80" s="1470">
        <v>42436</v>
      </c>
      <c r="H80" s="1470" t="s">
        <v>124</v>
      </c>
      <c r="I80" s="1473" t="s">
        <v>830</v>
      </c>
      <c r="J80" s="1474">
        <v>42758</v>
      </c>
      <c r="K80" s="1475" t="s">
        <v>831</v>
      </c>
      <c r="L80" s="1473" t="s">
        <v>87</v>
      </c>
      <c r="M80" s="135"/>
      <c r="N80" s="135"/>
      <c r="O80" s="135"/>
      <c r="P80" s="135"/>
      <c r="Q80" s="135"/>
      <c r="R80" s="135"/>
      <c r="S80" s="135"/>
      <c r="T80" s="135"/>
      <c r="U80" s="135"/>
      <c r="V80" s="135"/>
      <c r="W80" s="135"/>
      <c r="X80" s="135"/>
      <c r="Y80" s="135"/>
      <c r="Z80" s="135"/>
      <c r="AA80" s="135"/>
      <c r="AB80" s="135"/>
    </row>
    <row r="81" spans="1:28" s="157" customFormat="1" x14ac:dyDescent="0.25">
      <c r="A81" s="780">
        <v>42324</v>
      </c>
      <c r="B81" s="774" t="s">
        <v>200</v>
      </c>
      <c r="C81" s="1471" t="s">
        <v>1207</v>
      </c>
      <c r="D81" s="774">
        <v>11295</v>
      </c>
      <c r="E81" s="775" t="s">
        <v>122</v>
      </c>
      <c r="F81" s="774" t="s">
        <v>139</v>
      </c>
      <c r="G81" s="780">
        <v>42436</v>
      </c>
      <c r="H81" s="780" t="s">
        <v>124</v>
      </c>
      <c r="I81" s="1473" t="s">
        <v>99</v>
      </c>
      <c r="J81" s="1474">
        <v>42415</v>
      </c>
      <c r="K81" s="1475" t="s">
        <v>132</v>
      </c>
      <c r="L81" s="1473"/>
      <c r="M81" s="135"/>
      <c r="N81" s="135"/>
      <c r="O81" s="135"/>
      <c r="P81" s="135"/>
      <c r="Q81" s="135"/>
      <c r="R81" s="135"/>
      <c r="S81" s="135"/>
      <c r="T81" s="135"/>
      <c r="U81" s="135"/>
      <c r="V81" s="135"/>
      <c r="W81" s="135"/>
      <c r="X81" s="135"/>
      <c r="Y81" s="135"/>
      <c r="Z81" s="135"/>
      <c r="AA81" s="135"/>
      <c r="AB81" s="135"/>
    </row>
    <row r="82" spans="1:28" s="157" customFormat="1" x14ac:dyDescent="0.25">
      <c r="A82" s="780">
        <v>42380</v>
      </c>
      <c r="B82" s="774" t="s">
        <v>795</v>
      </c>
      <c r="C82" s="1471" t="s">
        <v>1207</v>
      </c>
      <c r="D82" s="774">
        <v>11429</v>
      </c>
      <c r="E82" s="775" t="s">
        <v>170</v>
      </c>
      <c r="F82" s="1471" t="s">
        <v>139</v>
      </c>
      <c r="G82" s="1470">
        <v>42476</v>
      </c>
      <c r="H82" s="1470" t="s">
        <v>796</v>
      </c>
      <c r="I82" s="1473" t="s">
        <v>797</v>
      </c>
      <c r="J82" s="1474">
        <v>42520</v>
      </c>
      <c r="K82" s="1475" t="s">
        <v>731</v>
      </c>
      <c r="L82" s="1473" t="s">
        <v>86</v>
      </c>
      <c r="M82" s="135"/>
      <c r="N82" s="135"/>
      <c r="O82" s="135"/>
      <c r="P82" s="135"/>
      <c r="Q82" s="135"/>
      <c r="R82" s="135"/>
      <c r="S82" s="135"/>
      <c r="T82" s="135"/>
      <c r="U82" s="135"/>
      <c r="V82" s="135"/>
      <c r="W82" s="135"/>
      <c r="X82" s="135"/>
      <c r="Y82" s="135"/>
      <c r="Z82" s="135"/>
      <c r="AA82" s="135"/>
      <c r="AB82" s="135"/>
    </row>
    <row r="83" spans="1:28" s="157" customFormat="1" x14ac:dyDescent="0.25">
      <c r="A83" s="780">
        <v>42478</v>
      </c>
      <c r="B83" s="774" t="s">
        <v>804</v>
      </c>
      <c r="C83" s="774" t="s">
        <v>1207</v>
      </c>
      <c r="D83" s="774">
        <v>11431</v>
      </c>
      <c r="E83" s="775" t="s">
        <v>170</v>
      </c>
      <c r="F83" s="1471" t="s">
        <v>139</v>
      </c>
      <c r="G83" s="780">
        <v>42580</v>
      </c>
      <c r="H83" s="780" t="s">
        <v>124</v>
      </c>
      <c r="I83" s="1473" t="s">
        <v>805</v>
      </c>
      <c r="J83" s="1474">
        <v>42576</v>
      </c>
      <c r="K83" s="1475" t="s">
        <v>132</v>
      </c>
      <c r="L83" s="1473"/>
      <c r="M83" s="135"/>
      <c r="N83" s="135"/>
      <c r="O83" s="135"/>
      <c r="P83" s="135"/>
      <c r="Q83" s="135"/>
      <c r="R83" s="135"/>
      <c r="S83" s="135"/>
      <c r="T83" s="135"/>
      <c r="U83" s="135"/>
      <c r="V83" s="135"/>
      <c r="W83" s="135"/>
      <c r="X83" s="135"/>
      <c r="Y83" s="135"/>
      <c r="Z83" s="135"/>
      <c r="AA83" s="135"/>
      <c r="AB83" s="135"/>
    </row>
    <row r="84" spans="1:28" s="157" customFormat="1" x14ac:dyDescent="0.25">
      <c r="A84" s="1451">
        <v>42737</v>
      </c>
      <c r="B84" s="765" t="s">
        <v>835</v>
      </c>
      <c r="C84" s="765" t="s">
        <v>1207</v>
      </c>
      <c r="D84" s="765">
        <v>11758</v>
      </c>
      <c r="E84" s="1452" t="s">
        <v>170</v>
      </c>
      <c r="F84" s="1453" t="s">
        <v>123</v>
      </c>
      <c r="G84" s="1451">
        <v>42851</v>
      </c>
      <c r="H84" s="1451" t="s">
        <v>124</v>
      </c>
      <c r="I84" s="1473" t="s">
        <v>1748</v>
      </c>
      <c r="J84" s="1474">
        <v>42919</v>
      </c>
      <c r="K84" s="1475" t="s">
        <v>1749</v>
      </c>
      <c r="L84" s="1473" t="s">
        <v>87</v>
      </c>
      <c r="M84" s="135"/>
      <c r="N84" s="135"/>
      <c r="O84" s="135"/>
      <c r="P84" s="135"/>
      <c r="Q84" s="135"/>
      <c r="R84" s="135"/>
      <c r="S84" s="135"/>
      <c r="T84" s="135"/>
      <c r="U84" s="135"/>
      <c r="V84" s="135"/>
      <c r="W84" s="135"/>
      <c r="X84" s="135"/>
      <c r="Y84" s="135"/>
      <c r="Z84" s="135"/>
      <c r="AA84" s="135"/>
      <c r="AB84" s="135"/>
    </row>
    <row r="85" spans="1:28" s="157" customFormat="1" x14ac:dyDescent="0.25">
      <c r="A85" s="1451">
        <v>42737</v>
      </c>
      <c r="B85" s="1453" t="s">
        <v>836</v>
      </c>
      <c r="C85" s="1453" t="s">
        <v>1207</v>
      </c>
      <c r="D85" s="765">
        <v>11756</v>
      </c>
      <c r="E85" s="1452" t="s">
        <v>166</v>
      </c>
      <c r="F85" s="1453" t="s">
        <v>123</v>
      </c>
      <c r="G85" s="1451">
        <v>42852</v>
      </c>
      <c r="H85" s="1451" t="s">
        <v>124</v>
      </c>
      <c r="I85" s="1473" t="s">
        <v>1746</v>
      </c>
      <c r="J85" s="1474">
        <v>42898</v>
      </c>
      <c r="K85" s="1475" t="s">
        <v>132</v>
      </c>
      <c r="L85" s="1473"/>
      <c r="M85" s="135"/>
      <c r="N85" s="135"/>
      <c r="O85" s="135"/>
      <c r="P85" s="135"/>
      <c r="Q85" s="135"/>
      <c r="R85" s="135"/>
      <c r="S85" s="135"/>
      <c r="T85" s="135"/>
      <c r="U85" s="135"/>
      <c r="V85" s="135"/>
      <c r="W85" s="135"/>
      <c r="X85" s="135"/>
      <c r="Y85" s="135"/>
      <c r="Z85" s="135"/>
      <c r="AA85" s="135"/>
      <c r="AB85" s="135"/>
    </row>
    <row r="86" spans="1:28" s="157" customFormat="1" x14ac:dyDescent="0.25">
      <c r="A86" s="1451">
        <v>42737</v>
      </c>
      <c r="B86" s="1453" t="s">
        <v>837</v>
      </c>
      <c r="C86" s="1453" t="s">
        <v>1207</v>
      </c>
      <c r="D86" s="765">
        <v>11757</v>
      </c>
      <c r="E86" s="1452" t="s">
        <v>166</v>
      </c>
      <c r="F86" s="1453" t="s">
        <v>123</v>
      </c>
      <c r="G86" s="1451">
        <v>42852</v>
      </c>
      <c r="H86" s="1451" t="s">
        <v>124</v>
      </c>
      <c r="I86" s="3059" t="s">
        <v>829</v>
      </c>
      <c r="J86" s="3059"/>
      <c r="K86" s="3059"/>
      <c r="L86" s="3059"/>
      <c r="M86" s="135"/>
      <c r="N86" s="135"/>
      <c r="O86" s="135"/>
      <c r="P86" s="135"/>
      <c r="Q86" s="135"/>
      <c r="R86" s="135"/>
      <c r="S86" s="135"/>
      <c r="T86" s="135"/>
      <c r="U86" s="135"/>
      <c r="V86" s="135"/>
      <c r="W86" s="135"/>
      <c r="X86" s="135"/>
      <c r="Y86" s="135"/>
      <c r="Z86" s="135"/>
      <c r="AA86" s="135"/>
      <c r="AB86" s="135"/>
    </row>
    <row r="87" spans="1:28" s="157" customFormat="1" x14ac:dyDescent="0.25">
      <c r="A87" s="1451">
        <v>42849</v>
      </c>
      <c r="B87" s="765" t="s">
        <v>1500</v>
      </c>
      <c r="C87" s="765" t="s">
        <v>1207</v>
      </c>
      <c r="D87" s="765">
        <v>11757</v>
      </c>
      <c r="E87" s="1452" t="s">
        <v>166</v>
      </c>
      <c r="F87" s="1453" t="s">
        <v>123</v>
      </c>
      <c r="G87" s="1451">
        <v>42979</v>
      </c>
      <c r="H87" s="1451" t="s">
        <v>167</v>
      </c>
      <c r="I87" s="1473" t="s">
        <v>2155</v>
      </c>
      <c r="J87" s="1474">
        <v>43137</v>
      </c>
      <c r="K87" s="1475" t="s">
        <v>2156</v>
      </c>
      <c r="L87" s="1473" t="s">
        <v>87</v>
      </c>
      <c r="M87" s="135"/>
      <c r="N87" s="135"/>
      <c r="O87" s="135"/>
      <c r="P87" s="135"/>
      <c r="Q87" s="135"/>
      <c r="R87" s="135"/>
      <c r="S87" s="135"/>
      <c r="T87" s="135"/>
      <c r="U87" s="135"/>
      <c r="V87" s="135"/>
      <c r="W87" s="135"/>
      <c r="X87" s="135"/>
      <c r="Y87" s="135"/>
      <c r="Z87" s="135"/>
      <c r="AA87" s="135"/>
      <c r="AB87" s="135"/>
    </row>
    <row r="88" spans="1:28" s="157" customFormat="1" x14ac:dyDescent="0.25">
      <c r="A88" s="1451">
        <v>42982</v>
      </c>
      <c r="B88" s="765" t="s">
        <v>1750</v>
      </c>
      <c r="C88" s="765" t="s">
        <v>1207</v>
      </c>
      <c r="D88" s="765">
        <v>11756</v>
      </c>
      <c r="E88" s="767" t="s">
        <v>166</v>
      </c>
      <c r="F88" s="765" t="s">
        <v>123</v>
      </c>
      <c r="G88" s="1451">
        <v>43115</v>
      </c>
      <c r="H88" s="1451" t="s">
        <v>167</v>
      </c>
      <c r="I88" s="1473" t="s">
        <v>2141</v>
      </c>
      <c r="J88" s="1474">
        <v>43171</v>
      </c>
      <c r="K88" s="1475" t="s">
        <v>2142</v>
      </c>
      <c r="L88" s="1473" t="s">
        <v>87</v>
      </c>
      <c r="M88" s="135"/>
      <c r="N88" s="135"/>
      <c r="O88" s="135"/>
      <c r="P88" s="135"/>
      <c r="Q88" s="135"/>
      <c r="R88" s="135"/>
      <c r="S88" s="135"/>
      <c r="T88" s="135"/>
      <c r="U88" s="135"/>
      <c r="V88" s="135"/>
      <c r="W88" s="135"/>
      <c r="X88" s="135"/>
      <c r="Y88" s="135"/>
      <c r="Z88" s="135"/>
      <c r="AA88" s="135"/>
      <c r="AB88" s="135"/>
    </row>
    <row r="89" spans="1:28" s="157" customFormat="1" x14ac:dyDescent="0.25">
      <c r="A89" s="1451">
        <v>42982</v>
      </c>
      <c r="B89" s="765" t="s">
        <v>1751</v>
      </c>
      <c r="C89" s="765" t="s">
        <v>1207</v>
      </c>
      <c r="D89" s="765">
        <v>11755</v>
      </c>
      <c r="E89" s="767" t="s">
        <v>166</v>
      </c>
      <c r="F89" s="765" t="s">
        <v>139</v>
      </c>
      <c r="G89" s="1451">
        <v>43115</v>
      </c>
      <c r="H89" s="1451" t="s">
        <v>167</v>
      </c>
      <c r="I89" s="1473" t="s">
        <v>1766</v>
      </c>
      <c r="J89" s="1474">
        <v>43080</v>
      </c>
      <c r="K89" s="1475" t="s">
        <v>1767</v>
      </c>
      <c r="L89" s="1473" t="s">
        <v>86</v>
      </c>
      <c r="M89" s="135"/>
      <c r="N89" s="135"/>
      <c r="O89" s="135"/>
      <c r="P89" s="135"/>
      <c r="Q89" s="135"/>
      <c r="R89" s="135"/>
      <c r="S89" s="135"/>
      <c r="T89" s="135"/>
      <c r="U89" s="135"/>
      <c r="V89" s="135"/>
      <c r="W89" s="135"/>
      <c r="X89" s="135"/>
      <c r="Y89" s="135"/>
      <c r="Z89" s="135"/>
      <c r="AA89" s="135"/>
      <c r="AB89" s="135"/>
    </row>
    <row r="90" spans="1:28" s="157" customFormat="1" x14ac:dyDescent="0.25">
      <c r="A90" s="1451">
        <v>43178</v>
      </c>
      <c r="B90" s="765" t="s">
        <v>2143</v>
      </c>
      <c r="C90" s="765" t="s">
        <v>1207</v>
      </c>
      <c r="D90" s="765">
        <v>11426</v>
      </c>
      <c r="E90" s="767" t="s">
        <v>122</v>
      </c>
      <c r="F90" s="765" t="s">
        <v>123</v>
      </c>
      <c r="G90" s="1451">
        <v>43360</v>
      </c>
      <c r="H90" s="1451" t="s">
        <v>167</v>
      </c>
      <c r="I90" s="1473" t="s">
        <v>2186</v>
      </c>
      <c r="J90" s="1474">
        <v>43391</v>
      </c>
      <c r="K90" s="1475" t="s">
        <v>2175</v>
      </c>
      <c r="L90" s="1473" t="s">
        <v>87</v>
      </c>
      <c r="M90" s="135"/>
      <c r="N90" s="135"/>
      <c r="O90" s="135"/>
      <c r="P90" s="135"/>
      <c r="Q90" s="135"/>
      <c r="R90" s="135"/>
      <c r="S90" s="135"/>
      <c r="T90" s="135"/>
      <c r="U90" s="135"/>
      <c r="V90" s="135"/>
      <c r="W90" s="135"/>
      <c r="X90" s="135"/>
      <c r="Y90" s="135"/>
      <c r="Z90" s="135"/>
      <c r="AA90" s="135"/>
      <c r="AB90" s="135"/>
    </row>
    <row r="91" spans="1:28" s="157" customFormat="1" x14ac:dyDescent="0.25">
      <c r="A91" s="1451">
        <v>43374</v>
      </c>
      <c r="B91" s="1453" t="s">
        <v>2168</v>
      </c>
      <c r="C91" s="1453" t="s">
        <v>1207</v>
      </c>
      <c r="D91" s="765">
        <v>11295</v>
      </c>
      <c r="E91" s="1452" t="s">
        <v>122</v>
      </c>
      <c r="F91" s="1453" t="s">
        <v>139</v>
      </c>
      <c r="G91" s="1451">
        <v>43486</v>
      </c>
      <c r="H91" s="1451" t="s">
        <v>124</v>
      </c>
      <c r="I91" s="1473" t="s">
        <v>2466</v>
      </c>
      <c r="J91" s="1474">
        <v>43661</v>
      </c>
      <c r="K91" s="1475" t="s">
        <v>2185</v>
      </c>
      <c r="L91" s="1473" t="s">
        <v>86</v>
      </c>
      <c r="M91" s="135"/>
      <c r="N91" s="135"/>
      <c r="O91" s="135"/>
      <c r="P91" s="135"/>
      <c r="Q91" s="135"/>
      <c r="R91" s="135"/>
      <c r="S91" s="135"/>
      <c r="T91" s="135"/>
      <c r="U91" s="135"/>
      <c r="V91" s="135"/>
      <c r="W91" s="135"/>
      <c r="X91" s="135"/>
      <c r="Y91" s="135"/>
      <c r="Z91" s="135"/>
      <c r="AA91" s="135"/>
      <c r="AB91" s="135"/>
    </row>
    <row r="92" spans="1:28" s="157" customFormat="1" x14ac:dyDescent="0.25">
      <c r="A92" s="1451">
        <v>43388</v>
      </c>
      <c r="B92" s="1451" t="s">
        <v>2171</v>
      </c>
      <c r="C92" s="1451" t="s">
        <v>1207</v>
      </c>
      <c r="D92" s="765">
        <v>11431</v>
      </c>
      <c r="E92" s="1479" t="s">
        <v>170</v>
      </c>
      <c r="F92" s="1451" t="s">
        <v>139</v>
      </c>
      <c r="G92" s="1451">
        <v>43500</v>
      </c>
      <c r="H92" s="1451" t="s">
        <v>124</v>
      </c>
      <c r="I92" s="1473" t="s">
        <v>2463</v>
      </c>
      <c r="J92" s="1474">
        <v>43808</v>
      </c>
      <c r="K92" s="1478" t="s">
        <v>2693</v>
      </c>
      <c r="L92" s="1473" t="s">
        <v>86</v>
      </c>
      <c r="M92" s="135"/>
      <c r="N92" s="135"/>
      <c r="O92" s="135"/>
      <c r="P92" s="135"/>
      <c r="Q92" s="135"/>
      <c r="R92" s="135"/>
      <c r="S92" s="135"/>
      <c r="T92" s="135"/>
      <c r="U92" s="135"/>
      <c r="V92" s="135"/>
      <c r="W92" s="135"/>
      <c r="X92" s="135"/>
      <c r="Y92" s="135"/>
      <c r="Z92" s="135"/>
      <c r="AA92" s="135"/>
      <c r="AB92" s="135"/>
    </row>
    <row r="93" spans="1:28" s="157" customFormat="1" x14ac:dyDescent="0.25">
      <c r="A93" s="1470">
        <v>43759</v>
      </c>
      <c r="B93" s="1471" t="s">
        <v>2474</v>
      </c>
      <c r="C93" s="1471" t="s">
        <v>1207</v>
      </c>
      <c r="D93" s="1471">
        <v>11967</v>
      </c>
      <c r="E93" s="1472" t="s">
        <v>166</v>
      </c>
      <c r="F93" s="1471" t="s">
        <v>123</v>
      </c>
      <c r="G93" s="1470">
        <v>43906</v>
      </c>
      <c r="H93" s="1451" t="s">
        <v>167</v>
      </c>
      <c r="I93" s="1828" t="s">
        <v>3591</v>
      </c>
      <c r="J93" s="1474">
        <v>44361</v>
      </c>
      <c r="K93" s="1829" t="s">
        <v>3336</v>
      </c>
      <c r="L93" s="1828" t="s">
        <v>87</v>
      </c>
      <c r="M93" s="135"/>
      <c r="N93" s="135"/>
      <c r="O93" s="135"/>
      <c r="P93" s="135"/>
      <c r="Q93" s="135"/>
      <c r="R93" s="135"/>
      <c r="S93" s="135"/>
      <c r="T93" s="135"/>
      <c r="U93" s="135"/>
      <c r="V93" s="135"/>
      <c r="W93" s="135"/>
      <c r="X93" s="135"/>
      <c r="Y93" s="135"/>
      <c r="Z93" s="135"/>
      <c r="AA93" s="135"/>
      <c r="AB93" s="135"/>
    </row>
    <row r="94" spans="1:28" s="157" customFormat="1" x14ac:dyDescent="0.25">
      <c r="A94" s="1470">
        <v>43766</v>
      </c>
      <c r="B94" s="1471" t="s">
        <v>2475</v>
      </c>
      <c r="C94" s="1471" t="s">
        <v>1207</v>
      </c>
      <c r="D94" s="1471">
        <v>11968</v>
      </c>
      <c r="E94" s="1472" t="s">
        <v>166</v>
      </c>
      <c r="F94" s="1471" t="s">
        <v>123</v>
      </c>
      <c r="G94" s="1470">
        <v>43906</v>
      </c>
      <c r="H94" s="1451" t="s">
        <v>167</v>
      </c>
      <c r="I94" s="3060" t="s">
        <v>3711</v>
      </c>
      <c r="J94" s="3059"/>
      <c r="K94" s="3059"/>
      <c r="L94" s="3059"/>
      <c r="M94" s="135"/>
      <c r="N94" s="135"/>
      <c r="O94" s="135"/>
      <c r="P94" s="135"/>
      <c r="Q94" s="135"/>
      <c r="R94" s="135"/>
      <c r="S94" s="135"/>
      <c r="T94" s="135"/>
      <c r="U94" s="135"/>
      <c r="V94" s="135"/>
      <c r="W94" s="135"/>
      <c r="X94" s="135"/>
      <c r="Y94" s="135"/>
      <c r="Z94" s="135"/>
      <c r="AA94" s="135"/>
      <c r="AB94" s="135"/>
    </row>
    <row r="95" spans="1:28" s="157" customFormat="1" x14ac:dyDescent="0.25">
      <c r="A95" s="1470">
        <v>43766</v>
      </c>
      <c r="B95" s="1471" t="s">
        <v>2694</v>
      </c>
      <c r="C95" s="1471" t="s">
        <v>1207</v>
      </c>
      <c r="D95" s="1471">
        <v>11757</v>
      </c>
      <c r="E95" s="1472" t="s">
        <v>166</v>
      </c>
      <c r="F95" s="1471" t="s">
        <v>123</v>
      </c>
      <c r="G95" s="1470">
        <v>43906</v>
      </c>
      <c r="H95" s="1451" t="s">
        <v>167</v>
      </c>
      <c r="I95" s="3060" t="s">
        <v>3711</v>
      </c>
      <c r="J95" s="3059"/>
      <c r="K95" s="3059"/>
      <c r="L95" s="3059"/>
      <c r="M95" s="135"/>
      <c r="N95" s="135"/>
      <c r="O95" s="135"/>
      <c r="P95" s="135"/>
      <c r="Q95" s="135"/>
      <c r="R95" s="135"/>
      <c r="S95" s="135"/>
      <c r="T95" s="135"/>
      <c r="U95" s="135"/>
      <c r="V95" s="135"/>
      <c r="W95" s="135"/>
      <c r="X95" s="135"/>
      <c r="Y95" s="135"/>
      <c r="Z95" s="135"/>
      <c r="AA95" s="135"/>
      <c r="AB95" s="135"/>
    </row>
    <row r="96" spans="1:28" s="157" customFormat="1" ht="30" x14ac:dyDescent="0.2">
      <c r="A96" s="1480">
        <v>43864</v>
      </c>
      <c r="B96" s="1480" t="s">
        <v>3246</v>
      </c>
      <c r="C96" s="1480" t="s">
        <v>1205</v>
      </c>
      <c r="D96" s="1481">
        <v>11787</v>
      </c>
      <c r="E96" s="1482" t="s">
        <v>149</v>
      </c>
      <c r="F96" s="1480" t="s">
        <v>123</v>
      </c>
      <c r="G96" s="1483" t="s">
        <v>3248</v>
      </c>
      <c r="H96" s="1480" t="s">
        <v>3247</v>
      </c>
      <c r="I96" s="3055" t="s">
        <v>3711</v>
      </c>
      <c r="J96" s="3056"/>
      <c r="K96" s="3056"/>
      <c r="L96" s="3056"/>
      <c r="M96" s="135"/>
      <c r="N96" s="135"/>
      <c r="O96" s="135"/>
      <c r="P96" s="135"/>
      <c r="Q96" s="135"/>
      <c r="R96" s="135"/>
      <c r="S96" s="135"/>
      <c r="T96" s="135"/>
      <c r="U96" s="135"/>
      <c r="V96" s="135"/>
      <c r="W96" s="135"/>
      <c r="X96" s="135"/>
      <c r="Y96" s="135"/>
      <c r="Z96" s="135"/>
      <c r="AA96" s="135"/>
      <c r="AB96" s="135"/>
    </row>
    <row r="97" spans="1:1" x14ac:dyDescent="0.25">
      <c r="A97" s="1484" t="s">
        <v>2383</v>
      </c>
    </row>
  </sheetData>
  <sheetProtection algorithmName="SHA-512" hashValue="lnIXtcVAlIY+xT5Gj8NR8dsQvw08zeJZI1Smvv4xRPOQFChdu4cfPv/rnmEQk+lf0hfpPHgty8ZdqQ6CN5piFQ==" saltValue="4F3lut39tP4AIsI9yDlHmw==" spinCount="100000" sheet="1" objects="1" scenarios="1"/>
  <mergeCells count="11">
    <mergeCell ref="I96:L96"/>
    <mergeCell ref="A4:H4"/>
    <mergeCell ref="I4:L4"/>
    <mergeCell ref="I14:L14"/>
    <mergeCell ref="I86:L86"/>
    <mergeCell ref="I94:L94"/>
    <mergeCell ref="I95:L95"/>
    <mergeCell ref="I20:L20"/>
    <mergeCell ref="K57:L57"/>
    <mergeCell ref="K58:L58"/>
    <mergeCell ref="K59:L59"/>
  </mergeCells>
  <hyperlinks>
    <hyperlink ref="A1" location="Índice!A1" display="ÍNDICE"/>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Y105"/>
  <sheetViews>
    <sheetView showGridLines="0" zoomScaleNormal="100" workbookViewId="0">
      <pane ySplit="3" topLeftCell="A4" activePane="bottomLeft" state="frozen"/>
      <selection activeCell="H1" sqref="H1"/>
      <selection pane="bottomLeft" activeCell="A4" sqref="A4:XFD4"/>
    </sheetView>
  </sheetViews>
  <sheetFormatPr baseColWidth="10" defaultColWidth="11.42578125" defaultRowHeight="15" x14ac:dyDescent="0.25"/>
  <cols>
    <col min="1" max="1" width="6.5703125" style="1675" bestFit="1" customWidth="1"/>
    <col min="2" max="2" width="5.5703125" style="1675" bestFit="1" customWidth="1"/>
    <col min="3" max="3" width="10" style="1675" bestFit="1" customWidth="1"/>
    <col min="4" max="4" width="6.140625" style="1675" bestFit="1" customWidth="1"/>
    <col min="5" max="5" width="6.5703125" style="1675" bestFit="1" customWidth="1"/>
    <col min="6" max="6" width="7.42578125" style="1675" bestFit="1" customWidth="1"/>
    <col min="7" max="7" width="38.5703125" style="1675" customWidth="1"/>
    <col min="8" max="8" width="7.140625" style="1675" bestFit="1" customWidth="1"/>
    <col min="9" max="9" width="6.140625" style="1675" bestFit="1" customWidth="1"/>
    <col min="10" max="10" width="17.7109375" style="1675" bestFit="1" customWidth="1"/>
    <col min="11" max="11" width="15.5703125" style="1675" bestFit="1" customWidth="1"/>
    <col min="12" max="12" width="10.7109375" style="1675" bestFit="1" customWidth="1"/>
    <col min="13" max="13" width="12.7109375" style="1675" customWidth="1"/>
    <col min="14" max="14" width="10.7109375" style="1675" bestFit="1" customWidth="1"/>
    <col min="15" max="15" width="11.5703125" style="1675" bestFit="1" customWidth="1"/>
    <col min="16" max="16" width="10" style="1675" bestFit="1" customWidth="1"/>
    <col min="17" max="17" width="15.5703125" style="1675" bestFit="1" customWidth="1"/>
    <col min="18" max="18" width="15.140625" style="1675" customWidth="1"/>
    <col min="19" max="19" width="14.7109375" style="1675" customWidth="1"/>
    <col min="20" max="21" width="10.7109375" style="1675" bestFit="1" customWidth="1"/>
    <col min="22" max="22" width="10.7109375" style="1675" customWidth="1"/>
    <col min="23" max="23" width="13" style="1675" customWidth="1"/>
    <col min="24" max="24" width="12.42578125" style="1675" bestFit="1" customWidth="1"/>
    <col min="25" max="26" width="5.5703125" style="1675" customWidth="1"/>
    <col min="27" max="27" width="6.7109375" style="1675" customWidth="1"/>
    <col min="28" max="28" width="5.28515625" style="1675" customWidth="1"/>
    <col min="29" max="29" width="10.7109375" style="1675" bestFit="1" customWidth="1"/>
    <col min="30" max="30" width="9.7109375" style="1675" customWidth="1"/>
    <col min="31" max="31" width="5.5703125" style="1675" customWidth="1"/>
    <col min="32" max="32" width="10.28515625" style="1675" bestFit="1" customWidth="1"/>
    <col min="33" max="33" width="8.7109375" style="1675" customWidth="1"/>
    <col min="34" max="38" width="5.5703125" style="1675" bestFit="1" customWidth="1"/>
    <col min="39" max="40" width="7.7109375" style="1675" customWidth="1"/>
    <col min="41" max="41" width="11.85546875" style="1675" customWidth="1"/>
    <col min="42" max="47" width="5.5703125" style="1675" bestFit="1" customWidth="1"/>
    <col min="48" max="48" width="5.42578125" style="1675" customWidth="1"/>
    <col min="49" max="49" width="5.5703125" style="1675" bestFit="1" customWidth="1"/>
    <col min="50" max="51" width="10.7109375" style="1675" bestFit="1" customWidth="1"/>
    <col min="52" max="16384" width="11.42578125" style="1675"/>
  </cols>
  <sheetData>
    <row r="1" spans="1:51" x14ac:dyDescent="0.25">
      <c r="A1" s="820" t="s">
        <v>1177</v>
      </c>
    </row>
    <row r="2" spans="1:51" ht="18.75" x14ac:dyDescent="0.25">
      <c r="A2" s="394" t="s">
        <v>3484</v>
      </c>
    </row>
    <row r="3" spans="1:51" ht="57.6" customHeight="1" x14ac:dyDescent="0.25">
      <c r="A3" s="3077" t="s">
        <v>1201</v>
      </c>
      <c r="B3" s="3077"/>
      <c r="C3" s="3077"/>
      <c r="D3" s="3078" t="s">
        <v>2778</v>
      </c>
      <c r="E3" s="3078"/>
      <c r="F3" s="3078"/>
      <c r="G3" s="3078"/>
      <c r="H3" s="3078"/>
      <c r="I3" s="3078"/>
      <c r="J3" s="1676" t="s">
        <v>2779</v>
      </c>
      <c r="K3" s="3079" t="s">
        <v>1489</v>
      </c>
      <c r="L3" s="3079"/>
      <c r="M3" s="1677" t="s">
        <v>2780</v>
      </c>
      <c r="N3" s="3077" t="s">
        <v>220</v>
      </c>
      <c r="O3" s="3077"/>
      <c r="P3" s="3077"/>
      <c r="Q3" s="3077"/>
      <c r="R3" s="3077"/>
      <c r="S3" s="3078" t="s">
        <v>359</v>
      </c>
      <c r="T3" s="3078"/>
      <c r="U3" s="3078"/>
      <c r="V3" s="3068" t="s">
        <v>241</v>
      </c>
      <c r="W3" s="3069"/>
      <c r="X3" s="3069"/>
      <c r="Y3" s="3069"/>
      <c r="Z3" s="3070"/>
      <c r="AA3" s="3068" t="s">
        <v>278</v>
      </c>
      <c r="AB3" s="3069"/>
      <c r="AC3" s="3069"/>
      <c r="AD3" s="3069"/>
      <c r="AE3" s="3070"/>
      <c r="AF3" s="3071" t="s">
        <v>2777</v>
      </c>
      <c r="AG3" s="3071"/>
      <c r="AH3" s="3072" t="s">
        <v>2781</v>
      </c>
      <c r="AI3" s="3073"/>
      <c r="AJ3" s="3073"/>
      <c r="AK3" s="3073"/>
      <c r="AL3" s="3073"/>
      <c r="AM3" s="3073"/>
      <c r="AN3" s="3074"/>
      <c r="AO3" s="3072" t="s">
        <v>2775</v>
      </c>
      <c r="AP3" s="3074"/>
      <c r="AQ3" s="3072" t="s">
        <v>2776</v>
      </c>
      <c r="AR3" s="3073"/>
      <c r="AS3" s="3073"/>
      <c r="AT3" s="3073"/>
      <c r="AU3" s="3073"/>
      <c r="AV3" s="3073"/>
      <c r="AW3" s="3074"/>
      <c r="AX3" s="3071" t="s">
        <v>2782</v>
      </c>
      <c r="AY3" s="3071"/>
    </row>
    <row r="4" spans="1:51" s="1683" customFormat="1" x14ac:dyDescent="0.25">
      <c r="A4" s="1678" t="s">
        <v>242</v>
      </c>
      <c r="B4" s="1678" t="s">
        <v>290</v>
      </c>
      <c r="C4" s="1678" t="s">
        <v>78</v>
      </c>
      <c r="D4" s="1679" t="s">
        <v>223</v>
      </c>
      <c r="E4" s="1680" t="s">
        <v>242</v>
      </c>
      <c r="F4" s="1680" t="s">
        <v>3485</v>
      </c>
      <c r="G4" s="1680" t="s">
        <v>219</v>
      </c>
      <c r="H4" s="1680" t="s">
        <v>2311</v>
      </c>
      <c r="I4" s="1680" t="s">
        <v>276</v>
      </c>
      <c r="J4" s="1680" t="s">
        <v>3157</v>
      </c>
      <c r="K4" s="1680" t="s">
        <v>294</v>
      </c>
      <c r="L4" s="1678" t="s">
        <v>292</v>
      </c>
      <c r="M4" s="1678"/>
      <c r="N4" s="1680" t="s">
        <v>220</v>
      </c>
      <c r="O4" s="1680" t="s">
        <v>221</v>
      </c>
      <c r="P4" s="1680" t="s">
        <v>3486</v>
      </c>
      <c r="Q4" s="1680" t="s">
        <v>294</v>
      </c>
      <c r="R4" s="1680" t="s">
        <v>292</v>
      </c>
      <c r="S4" s="1679" t="s">
        <v>360</v>
      </c>
      <c r="T4" s="1681" t="s">
        <v>222</v>
      </c>
      <c r="U4" s="1681" t="s">
        <v>361</v>
      </c>
      <c r="V4" s="1681" t="s">
        <v>222</v>
      </c>
      <c r="W4" s="1681" t="s">
        <v>361</v>
      </c>
      <c r="X4" s="1681" t="s">
        <v>240</v>
      </c>
      <c r="Y4" s="1681" t="s">
        <v>290</v>
      </c>
      <c r="Z4" s="1681">
        <v>2021</v>
      </c>
      <c r="AA4" s="1681">
        <v>1</v>
      </c>
      <c r="AB4" s="1679" t="s">
        <v>221</v>
      </c>
      <c r="AC4" s="3075" t="s">
        <v>234</v>
      </c>
      <c r="AD4" s="3076"/>
      <c r="AE4" s="1681">
        <v>2021</v>
      </c>
      <c r="AF4" s="1679" t="s">
        <v>290</v>
      </c>
      <c r="AG4" s="1679" t="s">
        <v>3158</v>
      </c>
      <c r="AH4" s="1679">
        <v>2015</v>
      </c>
      <c r="AI4" s="1679">
        <v>2016</v>
      </c>
      <c r="AJ4" s="1679">
        <v>2017</v>
      </c>
      <c r="AK4" s="1679">
        <v>2018</v>
      </c>
      <c r="AL4" s="1679">
        <v>2019</v>
      </c>
      <c r="AM4" s="1679">
        <v>2020</v>
      </c>
      <c r="AN4" s="1679">
        <v>2021</v>
      </c>
      <c r="AO4" s="1682" t="s">
        <v>234</v>
      </c>
      <c r="AP4" s="1682">
        <v>2021</v>
      </c>
      <c r="AQ4" s="1682">
        <v>2015</v>
      </c>
      <c r="AR4" s="1682">
        <v>2016</v>
      </c>
      <c r="AS4" s="1682">
        <v>2017</v>
      </c>
      <c r="AT4" s="1682">
        <v>2018</v>
      </c>
      <c r="AU4" s="1682">
        <v>2019</v>
      </c>
      <c r="AV4" s="1682">
        <v>2020</v>
      </c>
      <c r="AW4" s="1682">
        <v>2021</v>
      </c>
      <c r="AX4" s="1682" t="s">
        <v>222</v>
      </c>
      <c r="AY4" s="1682" t="s">
        <v>361</v>
      </c>
    </row>
    <row r="5" spans="1:51" ht="60" x14ac:dyDescent="0.25">
      <c r="A5" s="1684">
        <v>11290</v>
      </c>
      <c r="B5" s="1685">
        <v>2012</v>
      </c>
      <c r="C5" s="1684" t="s">
        <v>1205</v>
      </c>
      <c r="D5" s="1684" t="s">
        <v>227</v>
      </c>
      <c r="E5" s="1684">
        <v>11290</v>
      </c>
      <c r="F5" s="1686">
        <v>32841</v>
      </c>
      <c r="G5" s="1687" t="s">
        <v>1922</v>
      </c>
      <c r="H5" s="1686" t="s">
        <v>277</v>
      </c>
      <c r="I5" s="1688" t="s">
        <v>87</v>
      </c>
      <c r="J5" s="1689" t="s">
        <v>1378</v>
      </c>
      <c r="K5" s="1690"/>
      <c r="L5" s="1691"/>
      <c r="M5" s="1692" t="s">
        <v>363</v>
      </c>
      <c r="N5" s="1686" t="s">
        <v>53</v>
      </c>
      <c r="O5" s="1693" t="s">
        <v>86</v>
      </c>
      <c r="P5" s="1693">
        <v>40</v>
      </c>
      <c r="Q5" s="1693"/>
      <c r="R5" s="1692">
        <v>41645</v>
      </c>
      <c r="S5" s="1694" t="s">
        <v>3159</v>
      </c>
      <c r="T5" s="1695">
        <v>42171</v>
      </c>
      <c r="U5" s="1695">
        <v>43052</v>
      </c>
      <c r="V5" s="1695" t="s">
        <v>3160</v>
      </c>
      <c r="W5" s="1695" t="s">
        <v>3161</v>
      </c>
      <c r="X5" s="1696">
        <v>40000</v>
      </c>
      <c r="Y5" s="1697">
        <v>2014</v>
      </c>
      <c r="Z5" s="1698" t="s">
        <v>362</v>
      </c>
      <c r="AA5" s="1694" t="s">
        <v>864</v>
      </c>
      <c r="AB5" s="1699" t="s">
        <v>3487</v>
      </c>
      <c r="AC5" s="1694" t="s">
        <v>3488</v>
      </c>
      <c r="AD5" s="1700">
        <v>45657</v>
      </c>
      <c r="AE5" s="1701" t="s">
        <v>362</v>
      </c>
      <c r="AF5" s="1702">
        <v>2021</v>
      </c>
      <c r="AG5" s="1703">
        <v>137434</v>
      </c>
      <c r="AH5" s="1702" t="s">
        <v>88</v>
      </c>
      <c r="AI5" s="1702" t="s">
        <v>346</v>
      </c>
      <c r="AJ5" s="1702" t="s">
        <v>346</v>
      </c>
      <c r="AK5" s="1702" t="s">
        <v>88</v>
      </c>
      <c r="AL5" s="1702"/>
      <c r="AM5" s="1702"/>
      <c r="AN5" s="1704" t="s">
        <v>86</v>
      </c>
      <c r="AO5" s="1699" t="s">
        <v>3489</v>
      </c>
      <c r="AP5" s="1705" t="s">
        <v>362</v>
      </c>
      <c r="AQ5" s="1702" t="s">
        <v>87</v>
      </c>
      <c r="AR5" s="1702"/>
      <c r="AS5" s="1702"/>
      <c r="AT5" s="1702" t="s">
        <v>87</v>
      </c>
      <c r="AU5" s="1702"/>
      <c r="AV5" s="1702" t="s">
        <v>87</v>
      </c>
      <c r="AW5" s="1706" t="s">
        <v>87</v>
      </c>
      <c r="AX5" s="1707">
        <v>43486</v>
      </c>
      <c r="AY5" s="1707">
        <v>43666</v>
      </c>
    </row>
    <row r="6" spans="1:51" x14ac:dyDescent="0.25">
      <c r="A6" s="1684">
        <v>11110</v>
      </c>
      <c r="B6" s="1685">
        <v>2010</v>
      </c>
      <c r="C6" s="1684" t="s">
        <v>1205</v>
      </c>
      <c r="D6" s="1684" t="s">
        <v>227</v>
      </c>
      <c r="E6" s="1684">
        <v>2822</v>
      </c>
      <c r="F6" s="1686">
        <v>25486</v>
      </c>
      <c r="G6" s="1687" t="s">
        <v>2409</v>
      </c>
      <c r="H6" s="1686" t="s">
        <v>2312</v>
      </c>
      <c r="I6" s="1688" t="s">
        <v>87</v>
      </c>
      <c r="J6" s="3067" t="s">
        <v>2410</v>
      </c>
      <c r="K6" s="3067"/>
      <c r="L6" s="1692">
        <v>41155</v>
      </c>
      <c r="M6" s="1692" t="s">
        <v>863</v>
      </c>
      <c r="N6" s="1686" t="s">
        <v>53</v>
      </c>
      <c r="O6" s="1693" t="s">
        <v>86</v>
      </c>
      <c r="P6" s="1693">
        <v>40</v>
      </c>
      <c r="Q6" s="1693"/>
      <c r="R6" s="1692">
        <v>41155</v>
      </c>
      <c r="S6" s="1694" t="s">
        <v>3162</v>
      </c>
      <c r="T6" s="1695">
        <v>41908</v>
      </c>
      <c r="U6" s="1695">
        <v>42185</v>
      </c>
      <c r="V6" s="1708">
        <v>41442</v>
      </c>
      <c r="W6" s="1708">
        <v>42537</v>
      </c>
      <c r="X6" s="1696"/>
      <c r="Y6" s="1697"/>
      <c r="Z6" s="1698"/>
      <c r="AA6" s="1697"/>
      <c r="AB6" s="1702"/>
      <c r="AC6" s="1697"/>
      <c r="AD6" s="1697"/>
      <c r="AE6" s="1698"/>
      <c r="AF6" s="1702">
        <v>2013</v>
      </c>
      <c r="AG6" s="1703">
        <v>125377</v>
      </c>
      <c r="AH6" s="1702"/>
      <c r="AI6" s="1702"/>
      <c r="AJ6" s="1702"/>
      <c r="AK6" s="1702"/>
      <c r="AL6" s="1702"/>
      <c r="AM6" s="1702"/>
      <c r="AN6" s="1702"/>
      <c r="AO6" s="1702"/>
      <c r="AP6" s="1702"/>
      <c r="AQ6" s="1702" t="s">
        <v>87</v>
      </c>
      <c r="AR6" s="1702"/>
      <c r="AS6" s="1702"/>
      <c r="AT6" s="1702"/>
      <c r="AU6" s="1702" t="s">
        <v>87</v>
      </c>
      <c r="AV6" s="1702"/>
      <c r="AW6" s="1706" t="s">
        <v>86</v>
      </c>
      <c r="AX6" s="1702"/>
      <c r="AY6" s="1702"/>
    </row>
    <row r="7" spans="1:51" ht="38.25" x14ac:dyDescent="0.25">
      <c r="A7" s="1684">
        <v>11288</v>
      </c>
      <c r="B7" s="1685">
        <v>2012</v>
      </c>
      <c r="C7" s="1684" t="s">
        <v>1205</v>
      </c>
      <c r="D7" s="1684" t="s">
        <v>227</v>
      </c>
      <c r="E7" s="1684">
        <v>11288</v>
      </c>
      <c r="F7" s="1686">
        <v>35716</v>
      </c>
      <c r="G7" s="1687" t="s">
        <v>1909</v>
      </c>
      <c r="H7" s="1686" t="s">
        <v>2312</v>
      </c>
      <c r="I7" s="1688" t="s">
        <v>87</v>
      </c>
      <c r="J7" s="1709" t="s">
        <v>156</v>
      </c>
      <c r="K7" s="1710" t="s">
        <v>96</v>
      </c>
      <c r="L7" s="1692">
        <v>42058</v>
      </c>
      <c r="M7" s="1692" t="s">
        <v>363</v>
      </c>
      <c r="N7" s="1686" t="s">
        <v>52</v>
      </c>
      <c r="O7" s="1693" t="s">
        <v>87</v>
      </c>
      <c r="P7" s="1693">
        <v>40</v>
      </c>
      <c r="Q7" s="1693"/>
      <c r="R7" s="1692">
        <v>42058</v>
      </c>
      <c r="S7" s="1694"/>
      <c r="T7" s="1695"/>
      <c r="U7" s="1695"/>
      <c r="V7" s="1708">
        <v>42538</v>
      </c>
      <c r="W7" s="1708">
        <v>43632</v>
      </c>
      <c r="X7" s="1696"/>
      <c r="Y7" s="1697"/>
      <c r="Z7" s="1698"/>
      <c r="AA7" s="1697" t="s">
        <v>279</v>
      </c>
      <c r="AB7" s="1702">
        <v>1</v>
      </c>
      <c r="AC7" s="1697" t="s">
        <v>1491</v>
      </c>
      <c r="AD7" s="1697"/>
      <c r="AE7" s="1698"/>
      <c r="AF7" s="1702"/>
      <c r="AG7" s="1703"/>
      <c r="AH7" s="1702"/>
      <c r="AI7" s="1702"/>
      <c r="AJ7" s="1702"/>
      <c r="AK7" s="1702"/>
      <c r="AL7" s="1702"/>
      <c r="AM7" s="1702"/>
      <c r="AN7" s="1702"/>
      <c r="AO7" s="1699" t="s">
        <v>3490</v>
      </c>
      <c r="AP7" s="1705" t="s">
        <v>362</v>
      </c>
      <c r="AQ7" s="1702" t="s">
        <v>88</v>
      </c>
      <c r="AR7" s="1702" t="s">
        <v>87</v>
      </c>
      <c r="AS7" s="1702" t="s">
        <v>87</v>
      </c>
      <c r="AT7" s="1702" t="s">
        <v>87</v>
      </c>
      <c r="AU7" s="1702" t="s">
        <v>87</v>
      </c>
      <c r="AV7" s="1702" t="s">
        <v>87</v>
      </c>
      <c r="AW7" s="1706" t="s">
        <v>87</v>
      </c>
      <c r="AX7" s="1707">
        <v>44503</v>
      </c>
      <c r="AY7" s="1707">
        <v>44867</v>
      </c>
    </row>
    <row r="8" spans="1:51" ht="51" x14ac:dyDescent="0.25">
      <c r="A8" s="1684">
        <v>11107</v>
      </c>
      <c r="B8" s="1685">
        <v>2010</v>
      </c>
      <c r="C8" s="1684" t="s">
        <v>1205</v>
      </c>
      <c r="D8" s="1684" t="s">
        <v>227</v>
      </c>
      <c r="E8" s="1684">
        <v>11107</v>
      </c>
      <c r="F8" s="1686">
        <v>36019</v>
      </c>
      <c r="G8" s="1687" t="s">
        <v>1920</v>
      </c>
      <c r="H8" s="1686" t="s">
        <v>277</v>
      </c>
      <c r="I8" s="1688" t="s">
        <v>87</v>
      </c>
      <c r="J8" s="1709"/>
      <c r="K8" s="1710"/>
      <c r="L8" s="1692">
        <v>40710</v>
      </c>
      <c r="M8" s="1692" t="s">
        <v>363</v>
      </c>
      <c r="N8" s="1686" t="s">
        <v>53</v>
      </c>
      <c r="O8" s="1693" t="s">
        <v>86</v>
      </c>
      <c r="P8" s="1693">
        <v>40</v>
      </c>
      <c r="Q8" s="1693"/>
      <c r="R8" s="1692">
        <v>40710</v>
      </c>
      <c r="S8" s="1694" t="s">
        <v>3159</v>
      </c>
      <c r="T8" s="1695">
        <v>40710</v>
      </c>
      <c r="U8" s="1695">
        <v>42170</v>
      </c>
      <c r="V8" s="1695" t="s">
        <v>2272</v>
      </c>
      <c r="W8" s="1695" t="s">
        <v>2273</v>
      </c>
      <c r="X8" s="1696"/>
      <c r="Y8" s="1697"/>
      <c r="Z8" s="1698"/>
      <c r="AA8" s="1697" t="s">
        <v>1473</v>
      </c>
      <c r="AB8" s="1702">
        <v>1</v>
      </c>
      <c r="AC8" s="1694" t="s">
        <v>3163</v>
      </c>
      <c r="AD8" s="1694"/>
      <c r="AE8" s="1698"/>
      <c r="AF8" s="1705">
        <v>2021</v>
      </c>
      <c r="AG8" s="1711">
        <v>108066</v>
      </c>
      <c r="AH8" s="1702" t="s">
        <v>346</v>
      </c>
      <c r="AI8" s="1702"/>
      <c r="AJ8" s="1702"/>
      <c r="AK8" s="1702" t="s">
        <v>88</v>
      </c>
      <c r="AL8" s="1702"/>
      <c r="AM8" s="1702" t="s">
        <v>89</v>
      </c>
      <c r="AN8" s="1702"/>
      <c r="AO8" s="1699" t="s">
        <v>3491</v>
      </c>
      <c r="AP8" s="1705" t="s">
        <v>362</v>
      </c>
      <c r="AQ8" s="1702"/>
      <c r="AR8" s="1702"/>
      <c r="AS8" s="1702" t="s">
        <v>86</v>
      </c>
      <c r="AT8" s="1702" t="s">
        <v>86</v>
      </c>
      <c r="AU8" s="1702" t="s">
        <v>87</v>
      </c>
      <c r="AV8" s="1702" t="s">
        <v>86</v>
      </c>
      <c r="AW8" s="1706" t="s">
        <v>86</v>
      </c>
      <c r="AX8" s="1702"/>
      <c r="AY8" s="1702"/>
    </row>
    <row r="9" spans="1:51" ht="45" x14ac:dyDescent="0.25">
      <c r="A9" s="1684">
        <v>11291</v>
      </c>
      <c r="B9" s="1685">
        <v>2012</v>
      </c>
      <c r="C9" s="1684" t="s">
        <v>1205</v>
      </c>
      <c r="D9" s="1684" t="s">
        <v>227</v>
      </c>
      <c r="E9" s="1684">
        <v>11291</v>
      </c>
      <c r="F9" s="1686">
        <v>35091</v>
      </c>
      <c r="G9" s="1687" t="s">
        <v>1910</v>
      </c>
      <c r="H9" s="1686" t="s">
        <v>277</v>
      </c>
      <c r="I9" s="1688" t="s">
        <v>87</v>
      </c>
      <c r="J9" s="1709" t="s">
        <v>158</v>
      </c>
      <c r="K9" s="1710" t="s">
        <v>98</v>
      </c>
      <c r="L9" s="1692">
        <v>42086</v>
      </c>
      <c r="M9" s="1692" t="s">
        <v>363</v>
      </c>
      <c r="N9" s="1686" t="s">
        <v>53</v>
      </c>
      <c r="O9" s="1693" t="s">
        <v>86</v>
      </c>
      <c r="P9" s="1693">
        <v>40</v>
      </c>
      <c r="Q9" s="1693"/>
      <c r="R9" s="1692">
        <v>42086</v>
      </c>
      <c r="S9" s="1694"/>
      <c r="T9" s="1695"/>
      <c r="U9" s="1695"/>
      <c r="V9" s="1708">
        <v>42935</v>
      </c>
      <c r="W9" s="1708">
        <v>44030</v>
      </c>
      <c r="X9" s="1696">
        <v>40000</v>
      </c>
      <c r="Y9" s="1697">
        <v>2013</v>
      </c>
      <c r="Z9" s="1698"/>
      <c r="AA9" s="1694" t="s">
        <v>857</v>
      </c>
      <c r="AB9" s="1694" t="s">
        <v>851</v>
      </c>
      <c r="AC9" s="1694" t="s">
        <v>3492</v>
      </c>
      <c r="AD9" s="1700">
        <v>45291</v>
      </c>
      <c r="AE9" s="1701" t="s">
        <v>362</v>
      </c>
      <c r="AF9" s="1705">
        <v>2021</v>
      </c>
      <c r="AG9" s="1711">
        <v>107455</v>
      </c>
      <c r="AH9" s="1702"/>
      <c r="AI9" s="1702" t="s">
        <v>89</v>
      </c>
      <c r="AJ9" s="1702"/>
      <c r="AK9" s="1702" t="s">
        <v>86</v>
      </c>
      <c r="AL9" s="1702" t="s">
        <v>88</v>
      </c>
      <c r="AM9" s="1702"/>
      <c r="AN9" s="1704" t="s">
        <v>88</v>
      </c>
      <c r="AO9" s="1705" t="s">
        <v>2411</v>
      </c>
      <c r="AP9" s="1705" t="s">
        <v>362</v>
      </c>
      <c r="AQ9" s="1702"/>
      <c r="AR9" s="1702" t="s">
        <v>86</v>
      </c>
      <c r="AS9" s="1702" t="s">
        <v>87</v>
      </c>
      <c r="AT9" s="1702" t="s">
        <v>87</v>
      </c>
      <c r="AU9" s="1702" t="s">
        <v>87</v>
      </c>
      <c r="AV9" s="1702" t="s">
        <v>87</v>
      </c>
      <c r="AW9" s="1706" t="s">
        <v>87</v>
      </c>
      <c r="AX9" s="1702"/>
      <c r="AY9" s="1702"/>
    </row>
    <row r="10" spans="1:51" s="1722" customFormat="1" ht="45" x14ac:dyDescent="0.2">
      <c r="A10" s="1712">
        <v>11286</v>
      </c>
      <c r="B10" s="1713">
        <v>2012</v>
      </c>
      <c r="C10" s="1712" t="s">
        <v>1205</v>
      </c>
      <c r="D10" s="1712" t="s">
        <v>226</v>
      </c>
      <c r="E10" s="1712">
        <v>11286</v>
      </c>
      <c r="F10" s="1714">
        <v>34371</v>
      </c>
      <c r="G10" s="1715" t="s">
        <v>1924</v>
      </c>
      <c r="H10" s="1714" t="s">
        <v>277</v>
      </c>
      <c r="I10" s="1688" t="s">
        <v>87</v>
      </c>
      <c r="J10" s="1689" t="s">
        <v>1379</v>
      </c>
      <c r="K10" s="1716"/>
      <c r="L10" s="1717"/>
      <c r="M10" s="1718" t="s">
        <v>363</v>
      </c>
      <c r="N10" s="1714" t="s">
        <v>53</v>
      </c>
      <c r="O10" s="1719" t="s">
        <v>86</v>
      </c>
      <c r="P10" s="1719">
        <v>40</v>
      </c>
      <c r="Q10" s="1719"/>
      <c r="R10" s="1718"/>
      <c r="S10" s="1694" t="s">
        <v>3159</v>
      </c>
      <c r="T10" s="1695">
        <v>42699</v>
      </c>
      <c r="U10" s="1695">
        <v>44159</v>
      </c>
      <c r="V10" s="1695" t="s">
        <v>2274</v>
      </c>
      <c r="W10" s="1695" t="s">
        <v>2275</v>
      </c>
      <c r="X10" s="1720">
        <v>40000</v>
      </c>
      <c r="Y10" s="1694">
        <v>2014</v>
      </c>
      <c r="Z10" s="1701"/>
      <c r="AA10" s="1694" t="s">
        <v>1473</v>
      </c>
      <c r="AB10" s="1705">
        <v>1</v>
      </c>
      <c r="AC10" s="1694" t="s">
        <v>1491</v>
      </c>
      <c r="AD10" s="1694"/>
      <c r="AE10" s="1701"/>
      <c r="AF10" s="1705"/>
      <c r="AG10" s="1711"/>
      <c r="AH10" s="1705" t="s">
        <v>89</v>
      </c>
      <c r="AI10" s="1705" t="s">
        <v>346</v>
      </c>
      <c r="AJ10" s="1705" t="s">
        <v>346</v>
      </c>
      <c r="AK10" s="1705" t="s">
        <v>346</v>
      </c>
      <c r="AL10" s="1705" t="s">
        <v>346</v>
      </c>
      <c r="AM10" s="1699" t="s">
        <v>346</v>
      </c>
      <c r="AN10" s="1699" t="s">
        <v>346</v>
      </c>
      <c r="AO10" s="1705" t="s">
        <v>2412</v>
      </c>
      <c r="AP10" s="1699" t="s">
        <v>362</v>
      </c>
      <c r="AQ10" s="1705" t="s">
        <v>87</v>
      </c>
      <c r="AR10" s="1705" t="s">
        <v>87</v>
      </c>
      <c r="AS10" s="1705"/>
      <c r="AT10" s="1705"/>
      <c r="AU10" s="1705" t="s">
        <v>346</v>
      </c>
      <c r="AV10" s="1705"/>
      <c r="AW10" s="1721" t="s">
        <v>87</v>
      </c>
      <c r="AX10" s="1705"/>
      <c r="AY10" s="1705"/>
    </row>
    <row r="11" spans="1:51" s="1722" customFormat="1" ht="30" x14ac:dyDescent="0.2">
      <c r="A11" s="1712">
        <v>11111</v>
      </c>
      <c r="B11" s="1713">
        <v>2010</v>
      </c>
      <c r="C11" s="1712" t="s">
        <v>1205</v>
      </c>
      <c r="D11" s="1712" t="s">
        <v>227</v>
      </c>
      <c r="E11" s="1712">
        <v>10335</v>
      </c>
      <c r="F11" s="1714">
        <v>31092</v>
      </c>
      <c r="G11" s="1715" t="s">
        <v>1925</v>
      </c>
      <c r="H11" s="1714" t="s">
        <v>277</v>
      </c>
      <c r="I11" s="1688" t="s">
        <v>87</v>
      </c>
      <c r="J11" s="3067" t="s">
        <v>2410</v>
      </c>
      <c r="K11" s="3067"/>
      <c r="L11" s="1718">
        <v>41276</v>
      </c>
      <c r="M11" s="1718" t="s">
        <v>863</v>
      </c>
      <c r="N11" s="1714" t="s">
        <v>52</v>
      </c>
      <c r="O11" s="1719" t="s">
        <v>87</v>
      </c>
      <c r="P11" s="1719">
        <v>40</v>
      </c>
      <c r="Q11" s="1719"/>
      <c r="R11" s="1718">
        <v>41276</v>
      </c>
      <c r="S11" s="1694" t="s">
        <v>3493</v>
      </c>
      <c r="T11" s="1695" t="s">
        <v>3164</v>
      </c>
      <c r="U11" s="1695" t="s">
        <v>2052</v>
      </c>
      <c r="V11" s="1695" t="s">
        <v>1779</v>
      </c>
      <c r="W11" s="1695" t="s">
        <v>1780</v>
      </c>
      <c r="X11" s="1720"/>
      <c r="Y11" s="1694"/>
      <c r="Z11" s="1701"/>
      <c r="AA11" s="1694"/>
      <c r="AB11" s="1705"/>
      <c r="AC11" s="1694"/>
      <c r="AD11" s="1694"/>
      <c r="AE11" s="1701"/>
      <c r="AF11" s="1705"/>
      <c r="AG11" s="1711"/>
      <c r="AH11" s="1705" t="s">
        <v>348</v>
      </c>
      <c r="AI11" s="1705" t="s">
        <v>348</v>
      </c>
      <c r="AJ11" s="1705" t="s">
        <v>348</v>
      </c>
      <c r="AK11" s="1705" t="s">
        <v>347</v>
      </c>
      <c r="AL11" s="1705" t="s">
        <v>347</v>
      </c>
      <c r="AM11" s="1705" t="s">
        <v>347</v>
      </c>
      <c r="AN11" s="1705" t="s">
        <v>347</v>
      </c>
      <c r="AO11" s="1705" t="s">
        <v>2413</v>
      </c>
      <c r="AP11" s="1699" t="s">
        <v>362</v>
      </c>
      <c r="AQ11" s="1705"/>
      <c r="AR11" s="1705"/>
      <c r="AS11" s="1705"/>
      <c r="AT11" s="1705" t="s">
        <v>347</v>
      </c>
      <c r="AU11" s="1705" t="s">
        <v>347</v>
      </c>
      <c r="AV11" s="1705" t="s">
        <v>347</v>
      </c>
      <c r="AW11" s="1723" t="s">
        <v>347</v>
      </c>
      <c r="AX11" s="1705"/>
      <c r="AY11" s="1705"/>
    </row>
    <row r="12" spans="1:51" s="1722" customFormat="1" ht="38.25" x14ac:dyDescent="0.2">
      <c r="A12" s="1712">
        <v>11414</v>
      </c>
      <c r="B12" s="1713">
        <v>2013</v>
      </c>
      <c r="C12" s="1712" t="s">
        <v>1205</v>
      </c>
      <c r="D12" s="1712" t="s">
        <v>226</v>
      </c>
      <c r="E12" s="1712">
        <v>11414</v>
      </c>
      <c r="F12" s="1714">
        <v>23524</v>
      </c>
      <c r="G12" s="1715" t="s">
        <v>1923</v>
      </c>
      <c r="H12" s="1714" t="s">
        <v>277</v>
      </c>
      <c r="I12" s="1688" t="s">
        <v>87</v>
      </c>
      <c r="J12" s="1709" t="s">
        <v>801</v>
      </c>
      <c r="K12" s="1724" t="s">
        <v>802</v>
      </c>
      <c r="L12" s="1718">
        <v>42639</v>
      </c>
      <c r="M12" s="1718" t="s">
        <v>363</v>
      </c>
      <c r="N12" s="1714" t="s">
        <v>52</v>
      </c>
      <c r="O12" s="1719" t="s">
        <v>87</v>
      </c>
      <c r="P12" s="1719">
        <v>40</v>
      </c>
      <c r="Q12" s="1719"/>
      <c r="R12" s="1718">
        <v>42639</v>
      </c>
      <c r="S12" s="1694" t="s">
        <v>3165</v>
      </c>
      <c r="T12" s="1695" t="s">
        <v>3166</v>
      </c>
      <c r="U12" s="1695" t="s">
        <v>3167</v>
      </c>
      <c r="V12" s="1695">
        <v>42622</v>
      </c>
      <c r="W12" s="1695">
        <v>43716</v>
      </c>
      <c r="X12" s="1720"/>
      <c r="Y12" s="1694"/>
      <c r="Z12" s="1701"/>
      <c r="AA12" s="1694" t="s">
        <v>1473</v>
      </c>
      <c r="AB12" s="1705" t="s">
        <v>86</v>
      </c>
      <c r="AC12" s="1694" t="s">
        <v>3163</v>
      </c>
      <c r="AD12" s="1694"/>
      <c r="AE12" s="1701"/>
      <c r="AF12" s="1705"/>
      <c r="AG12" s="1711"/>
      <c r="AH12" s="1705"/>
      <c r="AI12" s="1705" t="s">
        <v>86</v>
      </c>
      <c r="AJ12" s="1705"/>
      <c r="AK12" s="1705"/>
      <c r="AL12" s="1705"/>
      <c r="AM12" s="1705" t="s">
        <v>346</v>
      </c>
      <c r="AN12" s="1699" t="s">
        <v>346</v>
      </c>
      <c r="AO12" s="1699" t="s">
        <v>3494</v>
      </c>
      <c r="AP12" s="1705" t="s">
        <v>362</v>
      </c>
      <c r="AQ12" s="1705"/>
      <c r="AR12" s="1705"/>
      <c r="AS12" s="1705" t="s">
        <v>87</v>
      </c>
      <c r="AT12" s="1705" t="s">
        <v>87</v>
      </c>
      <c r="AU12" s="1705" t="s">
        <v>87</v>
      </c>
      <c r="AV12" s="1705" t="s">
        <v>346</v>
      </c>
      <c r="AW12" s="1723" t="s">
        <v>346</v>
      </c>
      <c r="AX12" s="1705"/>
      <c r="AY12" s="1705"/>
    </row>
    <row r="13" spans="1:51" s="1722" customFormat="1" ht="45" x14ac:dyDescent="0.2">
      <c r="A13" s="1712">
        <v>11231</v>
      </c>
      <c r="B13" s="1713">
        <v>2011</v>
      </c>
      <c r="C13" s="1712" t="s">
        <v>1205</v>
      </c>
      <c r="D13" s="1712" t="s">
        <v>226</v>
      </c>
      <c r="E13" s="1712">
        <v>11231</v>
      </c>
      <c r="F13" s="1714">
        <v>36702</v>
      </c>
      <c r="G13" s="1715" t="s">
        <v>1912</v>
      </c>
      <c r="H13" s="1714" t="s">
        <v>277</v>
      </c>
      <c r="I13" s="1688" t="s">
        <v>87</v>
      </c>
      <c r="J13" s="1709"/>
      <c r="K13" s="1724"/>
      <c r="L13" s="1718">
        <v>40924</v>
      </c>
      <c r="M13" s="1718" t="s">
        <v>363</v>
      </c>
      <c r="N13" s="1714" t="s">
        <v>53</v>
      </c>
      <c r="O13" s="1719" t="s">
        <v>88</v>
      </c>
      <c r="P13" s="1719">
        <v>40</v>
      </c>
      <c r="Q13" s="1719"/>
      <c r="R13" s="1718">
        <v>40924</v>
      </c>
      <c r="S13" s="1694" t="s">
        <v>3159</v>
      </c>
      <c r="T13" s="1695">
        <v>40924</v>
      </c>
      <c r="U13" s="1695">
        <v>42384</v>
      </c>
      <c r="V13" s="1695" t="s">
        <v>2414</v>
      </c>
      <c r="W13" s="1695" t="s">
        <v>2415</v>
      </c>
      <c r="X13" s="1720">
        <v>40000</v>
      </c>
      <c r="Y13" s="1694">
        <v>2013</v>
      </c>
      <c r="Z13" s="1701" t="s">
        <v>362</v>
      </c>
      <c r="AA13" s="1694" t="s">
        <v>1473</v>
      </c>
      <c r="AB13" s="1699">
        <v>1</v>
      </c>
      <c r="AC13" s="1700">
        <v>44562</v>
      </c>
      <c r="AD13" s="1700">
        <v>45657</v>
      </c>
      <c r="AE13" s="1701"/>
      <c r="AF13" s="1705"/>
      <c r="AG13" s="1711"/>
      <c r="AH13" s="1705" t="s">
        <v>346</v>
      </c>
      <c r="AI13" s="1705"/>
      <c r="AJ13" s="1705"/>
      <c r="AK13" s="1705" t="s">
        <v>86</v>
      </c>
      <c r="AL13" s="1705" t="s">
        <v>86</v>
      </c>
      <c r="AM13" s="1705" t="s">
        <v>89</v>
      </c>
      <c r="AN13" s="1699" t="s">
        <v>89</v>
      </c>
      <c r="AO13" s="1705" t="s">
        <v>2416</v>
      </c>
      <c r="AP13" s="1705" t="s">
        <v>362</v>
      </c>
      <c r="AQ13" s="1705"/>
      <c r="AR13" s="1705"/>
      <c r="AS13" s="1705" t="s">
        <v>87</v>
      </c>
      <c r="AT13" s="1705" t="s">
        <v>87</v>
      </c>
      <c r="AU13" s="1705" t="s">
        <v>87</v>
      </c>
      <c r="AV13" s="1705" t="s">
        <v>87</v>
      </c>
      <c r="AW13" s="1721" t="s">
        <v>87</v>
      </c>
      <c r="AX13" s="1705"/>
      <c r="AY13" s="1705"/>
    </row>
    <row r="14" spans="1:51" s="1722" customFormat="1" ht="30" x14ac:dyDescent="0.2">
      <c r="A14" s="1712">
        <v>11232</v>
      </c>
      <c r="B14" s="1713">
        <v>2011</v>
      </c>
      <c r="C14" s="1712" t="s">
        <v>1205</v>
      </c>
      <c r="D14" s="1712" t="s">
        <v>227</v>
      </c>
      <c r="E14" s="1712">
        <v>11232</v>
      </c>
      <c r="F14" s="1714">
        <v>37016</v>
      </c>
      <c r="G14" s="1715" t="s">
        <v>355</v>
      </c>
      <c r="H14" s="1714" t="s">
        <v>277</v>
      </c>
      <c r="I14" s="1688" t="s">
        <v>87</v>
      </c>
      <c r="J14" s="1709" t="s">
        <v>151</v>
      </c>
      <c r="K14" s="1724" t="s">
        <v>91</v>
      </c>
      <c r="L14" s="1718">
        <v>42037</v>
      </c>
      <c r="M14" s="1718" t="s">
        <v>363</v>
      </c>
      <c r="N14" s="1714" t="s">
        <v>52</v>
      </c>
      <c r="O14" s="1719" t="s">
        <v>87</v>
      </c>
      <c r="P14" s="1719">
        <v>40</v>
      </c>
      <c r="Q14" s="1719"/>
      <c r="R14" s="1718">
        <v>42037</v>
      </c>
      <c r="S14" s="1694"/>
      <c r="T14" s="1695"/>
      <c r="U14" s="1695"/>
      <c r="V14" s="1695" t="s">
        <v>2417</v>
      </c>
      <c r="W14" s="1695" t="s">
        <v>2418</v>
      </c>
      <c r="X14" s="1720">
        <v>40000</v>
      </c>
      <c r="Y14" s="1694">
        <v>2015</v>
      </c>
      <c r="Z14" s="1701" t="s">
        <v>362</v>
      </c>
      <c r="AA14" s="1694" t="s">
        <v>860</v>
      </c>
      <c r="AB14" s="1694" t="s">
        <v>851</v>
      </c>
      <c r="AC14" s="1694" t="s">
        <v>865</v>
      </c>
      <c r="AD14" s="1694"/>
      <c r="AE14" s="1701"/>
      <c r="AF14" s="1705"/>
      <c r="AG14" s="1711"/>
      <c r="AH14" s="1705"/>
      <c r="AI14" s="1705" t="s">
        <v>89</v>
      </c>
      <c r="AJ14" s="1705"/>
      <c r="AK14" s="1705"/>
      <c r="AL14" s="1705" t="s">
        <v>86</v>
      </c>
      <c r="AM14" s="1705"/>
      <c r="AN14" s="1705"/>
      <c r="AO14" s="1705" t="s">
        <v>3168</v>
      </c>
      <c r="AP14" s="1705" t="s">
        <v>362</v>
      </c>
      <c r="AQ14" s="1705" t="s">
        <v>86</v>
      </c>
      <c r="AR14" s="1705" t="s">
        <v>87</v>
      </c>
      <c r="AS14" s="1705" t="s">
        <v>87</v>
      </c>
      <c r="AT14" s="1705" t="s">
        <v>87</v>
      </c>
      <c r="AU14" s="1705" t="s">
        <v>87</v>
      </c>
      <c r="AV14" s="1705" t="s">
        <v>87</v>
      </c>
      <c r="AW14" s="1721" t="s">
        <v>87</v>
      </c>
      <c r="AX14" s="1705"/>
      <c r="AY14" s="1705"/>
    </row>
    <row r="15" spans="1:51" s="1722" customFormat="1" ht="45" x14ac:dyDescent="0.2">
      <c r="A15" s="1712">
        <v>11284</v>
      </c>
      <c r="B15" s="1713">
        <v>2012</v>
      </c>
      <c r="C15" s="1712" t="s">
        <v>1205</v>
      </c>
      <c r="D15" s="1712" t="s">
        <v>227</v>
      </c>
      <c r="E15" s="1712">
        <v>11284</v>
      </c>
      <c r="F15" s="1714">
        <v>37866</v>
      </c>
      <c r="G15" s="1715" t="s">
        <v>1907</v>
      </c>
      <c r="H15" s="1714" t="s">
        <v>277</v>
      </c>
      <c r="I15" s="1688" t="s">
        <v>87</v>
      </c>
      <c r="J15" s="1709" t="s">
        <v>154</v>
      </c>
      <c r="K15" s="1724" t="s">
        <v>94</v>
      </c>
      <c r="L15" s="1718">
        <v>42037</v>
      </c>
      <c r="M15" s="1718" t="s">
        <v>363</v>
      </c>
      <c r="N15" s="1714" t="s">
        <v>52</v>
      </c>
      <c r="O15" s="1719" t="s">
        <v>87</v>
      </c>
      <c r="P15" s="1719">
        <v>40</v>
      </c>
      <c r="Q15" s="1719"/>
      <c r="R15" s="1718">
        <v>42037</v>
      </c>
      <c r="S15" s="1694" t="s">
        <v>3159</v>
      </c>
      <c r="T15" s="1695">
        <v>43053</v>
      </c>
      <c r="U15" s="1695">
        <v>44513</v>
      </c>
      <c r="V15" s="1695" t="s">
        <v>2419</v>
      </c>
      <c r="W15" s="1695" t="s">
        <v>2420</v>
      </c>
      <c r="X15" s="1720">
        <v>40000</v>
      </c>
      <c r="Y15" s="1694">
        <v>2016</v>
      </c>
      <c r="Z15" s="1701" t="s">
        <v>362</v>
      </c>
      <c r="AA15" s="1694" t="s">
        <v>860</v>
      </c>
      <c r="AB15" s="1694" t="s">
        <v>2439</v>
      </c>
      <c r="AC15" s="1694" t="s">
        <v>3495</v>
      </c>
      <c r="AD15" s="1700">
        <v>45657</v>
      </c>
      <c r="AE15" s="1701" t="s">
        <v>362</v>
      </c>
      <c r="AF15" s="1705"/>
      <c r="AG15" s="1711"/>
      <c r="AH15" s="1705"/>
      <c r="AI15" s="1705"/>
      <c r="AJ15" s="1705" t="s">
        <v>346</v>
      </c>
      <c r="AK15" s="1705" t="s">
        <v>346</v>
      </c>
      <c r="AL15" s="1705" t="s">
        <v>346</v>
      </c>
      <c r="AM15" s="1705" t="s">
        <v>346</v>
      </c>
      <c r="AN15" s="1699" t="s">
        <v>346</v>
      </c>
      <c r="AO15" s="1705" t="s">
        <v>2421</v>
      </c>
      <c r="AP15" s="1705" t="s">
        <v>362</v>
      </c>
      <c r="AQ15" s="1705" t="s">
        <v>87</v>
      </c>
      <c r="AR15" s="1705" t="s">
        <v>87</v>
      </c>
      <c r="AS15" s="1705" t="s">
        <v>86</v>
      </c>
      <c r="AT15" s="1705" t="s">
        <v>346</v>
      </c>
      <c r="AU15" s="1705" t="s">
        <v>346</v>
      </c>
      <c r="AV15" s="1705" t="s">
        <v>346</v>
      </c>
      <c r="AW15" s="1721" t="s">
        <v>346</v>
      </c>
      <c r="AX15" s="1705"/>
      <c r="AY15" s="1705"/>
    </row>
    <row r="16" spans="1:51" s="1722" customFormat="1" ht="30" x14ac:dyDescent="0.2">
      <c r="A16" s="1712">
        <v>11289</v>
      </c>
      <c r="B16" s="1713">
        <v>2012</v>
      </c>
      <c r="C16" s="1712" t="s">
        <v>1205</v>
      </c>
      <c r="D16" s="1712" t="s">
        <v>225</v>
      </c>
      <c r="E16" s="1712">
        <v>11289</v>
      </c>
      <c r="F16" s="1714">
        <v>35470</v>
      </c>
      <c r="G16" s="1715" t="s">
        <v>1908</v>
      </c>
      <c r="H16" s="1714" t="s">
        <v>277</v>
      </c>
      <c r="I16" s="1688" t="s">
        <v>87</v>
      </c>
      <c r="J16" s="1709" t="s">
        <v>160</v>
      </c>
      <c r="K16" s="1724" t="s">
        <v>97</v>
      </c>
      <c r="L16" s="1718">
        <v>42051</v>
      </c>
      <c r="M16" s="1718" t="s">
        <v>363</v>
      </c>
      <c r="N16" s="1725" t="s">
        <v>53</v>
      </c>
      <c r="O16" s="1719" t="s">
        <v>86</v>
      </c>
      <c r="P16" s="1719">
        <v>40</v>
      </c>
      <c r="Q16" s="1719" t="s">
        <v>3496</v>
      </c>
      <c r="R16" s="1718">
        <v>44235</v>
      </c>
      <c r="S16" s="1694" t="s">
        <v>3165</v>
      </c>
      <c r="T16" s="1695" t="s">
        <v>867</v>
      </c>
      <c r="U16" s="1695" t="s">
        <v>866</v>
      </c>
      <c r="V16" s="1695">
        <v>43691</v>
      </c>
      <c r="W16" s="1695">
        <v>44786</v>
      </c>
      <c r="X16" s="1720">
        <v>40000</v>
      </c>
      <c r="Y16" s="1694">
        <v>2019</v>
      </c>
      <c r="Z16" s="1701" t="s">
        <v>362</v>
      </c>
      <c r="AA16" s="1694" t="s">
        <v>1473</v>
      </c>
      <c r="AB16" s="1705">
        <v>1</v>
      </c>
      <c r="AC16" s="1694" t="s">
        <v>3497</v>
      </c>
      <c r="AD16" s="1700">
        <v>44926</v>
      </c>
      <c r="AE16" s="1701" t="s">
        <v>362</v>
      </c>
      <c r="AF16" s="1705"/>
      <c r="AG16" s="1711"/>
      <c r="AH16" s="1705"/>
      <c r="AI16" s="1705" t="s">
        <v>346</v>
      </c>
      <c r="AJ16" s="1705" t="s">
        <v>346</v>
      </c>
      <c r="AK16" s="1705" t="s">
        <v>346</v>
      </c>
      <c r="AL16" s="1705" t="s">
        <v>346</v>
      </c>
      <c r="AM16" s="1699" t="s">
        <v>346</v>
      </c>
      <c r="AN16" s="1699" t="s">
        <v>346</v>
      </c>
      <c r="AO16" s="1705" t="s">
        <v>2412</v>
      </c>
      <c r="AP16" s="1699" t="s">
        <v>362</v>
      </c>
      <c r="AQ16" s="1705"/>
      <c r="AR16" s="1705" t="s">
        <v>87</v>
      </c>
      <c r="AS16" s="1705" t="s">
        <v>346</v>
      </c>
      <c r="AT16" s="1705" t="s">
        <v>346</v>
      </c>
      <c r="AU16" s="1705" t="s">
        <v>346</v>
      </c>
      <c r="AV16" s="1705"/>
      <c r="AW16" s="1721" t="s">
        <v>346</v>
      </c>
      <c r="AX16" s="1705"/>
      <c r="AY16" s="1705"/>
    </row>
    <row r="17" spans="1:51" s="1722" customFormat="1" ht="45" x14ac:dyDescent="0.2">
      <c r="A17" s="1712">
        <v>11285</v>
      </c>
      <c r="B17" s="1713">
        <v>2012</v>
      </c>
      <c r="C17" s="1712" t="s">
        <v>1205</v>
      </c>
      <c r="D17" s="1712" t="s">
        <v>226</v>
      </c>
      <c r="E17" s="1712">
        <v>3276</v>
      </c>
      <c r="F17" s="1714">
        <v>17114</v>
      </c>
      <c r="G17" s="1715" t="s">
        <v>791</v>
      </c>
      <c r="H17" s="1714" t="s">
        <v>2312</v>
      </c>
      <c r="I17" s="1688" t="s">
        <v>87</v>
      </c>
      <c r="J17" s="3067" t="s">
        <v>2410</v>
      </c>
      <c r="K17" s="3067"/>
      <c r="L17" s="1718"/>
      <c r="M17" s="1718" t="s">
        <v>863</v>
      </c>
      <c r="N17" s="1714" t="s">
        <v>53</v>
      </c>
      <c r="O17" s="1719" t="s">
        <v>88</v>
      </c>
      <c r="P17" s="1719">
        <v>40</v>
      </c>
      <c r="Q17" s="1719"/>
      <c r="R17" s="1718"/>
      <c r="S17" s="1694" t="s">
        <v>3498</v>
      </c>
      <c r="T17" s="1695" t="s">
        <v>2422</v>
      </c>
      <c r="U17" s="1695" t="s">
        <v>2423</v>
      </c>
      <c r="V17" s="1695">
        <v>41442</v>
      </c>
      <c r="W17" s="1695">
        <v>42537</v>
      </c>
      <c r="X17" s="1720">
        <v>40000</v>
      </c>
      <c r="Y17" s="1694">
        <v>2013</v>
      </c>
      <c r="Z17" s="1701"/>
      <c r="AA17" s="1694"/>
      <c r="AB17" s="1705"/>
      <c r="AC17" s="1694"/>
      <c r="AD17" s="1694"/>
      <c r="AE17" s="1701"/>
      <c r="AF17" s="1705"/>
      <c r="AG17" s="1711"/>
      <c r="AH17" s="1705" t="s">
        <v>346</v>
      </c>
      <c r="AI17" s="1705" t="s">
        <v>88</v>
      </c>
      <c r="AJ17" s="1705"/>
      <c r="AK17" s="1705" t="s">
        <v>86</v>
      </c>
      <c r="AL17" s="1705"/>
      <c r="AM17" s="1705" t="s">
        <v>86</v>
      </c>
      <c r="AN17" s="1699" t="s">
        <v>86</v>
      </c>
      <c r="AO17" s="1699" t="s">
        <v>3499</v>
      </c>
      <c r="AP17" s="1705" t="s">
        <v>362</v>
      </c>
      <c r="AQ17" s="1705"/>
      <c r="AR17" s="1705"/>
      <c r="AS17" s="1705" t="s">
        <v>87</v>
      </c>
      <c r="AT17" s="1705" t="s">
        <v>87</v>
      </c>
      <c r="AU17" s="1705" t="s">
        <v>87</v>
      </c>
      <c r="AV17" s="1705" t="s">
        <v>87</v>
      </c>
      <c r="AW17" s="1721" t="s">
        <v>87</v>
      </c>
      <c r="AX17" s="1705"/>
      <c r="AY17" s="1705"/>
    </row>
    <row r="18" spans="1:51" s="1722" customFormat="1" ht="30" x14ac:dyDescent="0.2">
      <c r="A18" s="1712">
        <v>11751</v>
      </c>
      <c r="B18" s="1713">
        <v>2016</v>
      </c>
      <c r="C18" s="1712" t="s">
        <v>1205</v>
      </c>
      <c r="D18" s="1712" t="s">
        <v>225</v>
      </c>
      <c r="E18" s="1712">
        <v>3154</v>
      </c>
      <c r="F18" s="1714">
        <v>14842</v>
      </c>
      <c r="G18" s="1715" t="s">
        <v>358</v>
      </c>
      <c r="H18" s="1714" t="s">
        <v>277</v>
      </c>
      <c r="I18" s="1688" t="s">
        <v>87</v>
      </c>
      <c r="J18" s="3067" t="s">
        <v>2410</v>
      </c>
      <c r="K18" s="3067"/>
      <c r="L18" s="1718"/>
      <c r="M18" s="1718" t="s">
        <v>863</v>
      </c>
      <c r="N18" s="1714" t="s">
        <v>53</v>
      </c>
      <c r="O18" s="1719" t="s">
        <v>86</v>
      </c>
      <c r="P18" s="1719">
        <v>40</v>
      </c>
      <c r="Q18" s="1719"/>
      <c r="R18" s="1718"/>
      <c r="S18" s="1694" t="s">
        <v>607</v>
      </c>
      <c r="T18" s="1695">
        <v>41793</v>
      </c>
      <c r="U18" s="1695">
        <v>43253</v>
      </c>
      <c r="V18" s="1695"/>
      <c r="W18" s="1695"/>
      <c r="X18" s="1720"/>
      <c r="Y18" s="1694"/>
      <c r="Z18" s="1701"/>
      <c r="AA18" s="1694"/>
      <c r="AB18" s="1705"/>
      <c r="AC18" s="1694"/>
      <c r="AD18" s="1694"/>
      <c r="AE18" s="1701"/>
      <c r="AF18" s="1705"/>
      <c r="AG18" s="1711"/>
      <c r="AH18" s="1705" t="s">
        <v>1798</v>
      </c>
      <c r="AI18" s="1705" t="s">
        <v>1798</v>
      </c>
      <c r="AJ18" s="1705" t="s">
        <v>1798</v>
      </c>
      <c r="AK18" s="1705" t="s">
        <v>1798</v>
      </c>
      <c r="AL18" s="1699" t="s">
        <v>1798</v>
      </c>
      <c r="AM18" s="1699" t="s">
        <v>1798</v>
      </c>
      <c r="AN18" s="1705"/>
      <c r="AO18" s="1705" t="s">
        <v>2424</v>
      </c>
      <c r="AP18" s="1705"/>
      <c r="AQ18" s="1705" t="s">
        <v>1798</v>
      </c>
      <c r="AR18" s="1705" t="s">
        <v>1798</v>
      </c>
      <c r="AS18" s="1705" t="s">
        <v>1798</v>
      </c>
      <c r="AT18" s="1705" t="s">
        <v>1798</v>
      </c>
      <c r="AU18" s="1705"/>
      <c r="AV18" s="1705"/>
      <c r="AW18" s="1723"/>
      <c r="AX18" s="1726">
        <v>43405</v>
      </c>
      <c r="AY18" s="1726">
        <v>44167</v>
      </c>
    </row>
    <row r="19" spans="1:51" s="1722" customFormat="1" ht="60" x14ac:dyDescent="0.2">
      <c r="A19" s="1712">
        <v>11413</v>
      </c>
      <c r="B19" s="1713">
        <v>2013</v>
      </c>
      <c r="C19" s="1712" t="s">
        <v>1205</v>
      </c>
      <c r="D19" s="1712" t="s">
        <v>227</v>
      </c>
      <c r="E19" s="1712">
        <v>9898</v>
      </c>
      <c r="F19" s="1714">
        <v>21359</v>
      </c>
      <c r="G19" s="1715" t="s">
        <v>1921</v>
      </c>
      <c r="H19" s="1714" t="s">
        <v>277</v>
      </c>
      <c r="I19" s="1688" t="s">
        <v>87</v>
      </c>
      <c r="J19" s="3067" t="s">
        <v>2410</v>
      </c>
      <c r="K19" s="3067"/>
      <c r="L19" s="1718">
        <v>42354</v>
      </c>
      <c r="M19" s="1718" t="s">
        <v>863</v>
      </c>
      <c r="N19" s="1714" t="s">
        <v>53</v>
      </c>
      <c r="O19" s="1719" t="s">
        <v>86</v>
      </c>
      <c r="P19" s="1719">
        <v>40</v>
      </c>
      <c r="Q19" s="1719"/>
      <c r="R19" s="1718">
        <v>42354</v>
      </c>
      <c r="S19" s="1694" t="s">
        <v>3169</v>
      </c>
      <c r="T19" s="1695">
        <v>41831</v>
      </c>
      <c r="U19" s="1695">
        <v>43291</v>
      </c>
      <c r="V19" s="1695" t="s">
        <v>3500</v>
      </c>
      <c r="W19" s="1695" t="s">
        <v>3501</v>
      </c>
      <c r="X19" s="1720"/>
      <c r="Y19" s="1694"/>
      <c r="Z19" s="1701" t="s">
        <v>362</v>
      </c>
      <c r="AA19" s="1694" t="s">
        <v>864</v>
      </c>
      <c r="AB19" s="1694" t="s">
        <v>2270</v>
      </c>
      <c r="AC19" s="1694" t="s">
        <v>3502</v>
      </c>
      <c r="AD19" s="1700">
        <v>45657</v>
      </c>
      <c r="AE19" s="1701" t="s">
        <v>362</v>
      </c>
      <c r="AF19" s="1705">
        <v>2013</v>
      </c>
      <c r="AG19" s="1711">
        <v>199124</v>
      </c>
      <c r="AH19" s="1705" t="s">
        <v>347</v>
      </c>
      <c r="AI19" s="1705" t="s">
        <v>347</v>
      </c>
      <c r="AJ19" s="1705" t="s">
        <v>347</v>
      </c>
      <c r="AK19" s="1699" t="s">
        <v>347</v>
      </c>
      <c r="AL19" s="1699" t="s">
        <v>347</v>
      </c>
      <c r="AM19" s="1705" t="s">
        <v>86</v>
      </c>
      <c r="AN19" s="1699" t="s">
        <v>86</v>
      </c>
      <c r="AO19" s="1705" t="s">
        <v>2425</v>
      </c>
      <c r="AP19" s="1699" t="s">
        <v>362</v>
      </c>
      <c r="AQ19" s="1705" t="s">
        <v>347</v>
      </c>
      <c r="AR19" s="1705" t="s">
        <v>347</v>
      </c>
      <c r="AS19" s="1705" t="s">
        <v>347</v>
      </c>
      <c r="AT19" s="1705"/>
      <c r="AU19" s="1705"/>
      <c r="AV19" s="1705"/>
      <c r="AW19" s="1723"/>
      <c r="AX19" s="1705" t="s">
        <v>3170</v>
      </c>
      <c r="AY19" s="1726">
        <v>44940</v>
      </c>
    </row>
    <row r="20" spans="1:51" s="1722" customFormat="1" ht="30" x14ac:dyDescent="0.2">
      <c r="A20" s="1712">
        <v>11230</v>
      </c>
      <c r="B20" s="1713">
        <v>2011</v>
      </c>
      <c r="C20" s="1712" t="s">
        <v>1205</v>
      </c>
      <c r="D20" s="1712" t="s">
        <v>225</v>
      </c>
      <c r="E20" s="1712">
        <v>11230</v>
      </c>
      <c r="F20" s="1714">
        <v>36946</v>
      </c>
      <c r="G20" s="1715" t="s">
        <v>1911</v>
      </c>
      <c r="H20" s="1714" t="s">
        <v>277</v>
      </c>
      <c r="I20" s="1688" t="s">
        <v>87</v>
      </c>
      <c r="J20" s="3065"/>
      <c r="K20" s="3066"/>
      <c r="L20" s="1718">
        <v>40924</v>
      </c>
      <c r="M20" s="1718" t="s">
        <v>363</v>
      </c>
      <c r="N20" s="1714" t="s">
        <v>52</v>
      </c>
      <c r="O20" s="1719" t="s">
        <v>87</v>
      </c>
      <c r="P20" s="1719">
        <v>40</v>
      </c>
      <c r="Q20" s="1719"/>
      <c r="R20" s="1718">
        <v>40924</v>
      </c>
      <c r="S20" s="1694" t="s">
        <v>3159</v>
      </c>
      <c r="T20" s="1695">
        <v>40924</v>
      </c>
      <c r="U20" s="1695">
        <v>42384</v>
      </c>
      <c r="V20" s="1695"/>
      <c r="W20" s="1695"/>
      <c r="X20" s="1720"/>
      <c r="Y20" s="1694"/>
      <c r="Z20" s="1701"/>
      <c r="AA20" s="1694"/>
      <c r="AB20" s="1705"/>
      <c r="AC20" s="1694"/>
      <c r="AD20" s="1694"/>
      <c r="AE20" s="1701"/>
      <c r="AF20" s="1705"/>
      <c r="AG20" s="1711"/>
      <c r="AH20" s="1705" t="s">
        <v>346</v>
      </c>
      <c r="AI20" s="1705"/>
      <c r="AJ20" s="1705"/>
      <c r="AK20" s="1705"/>
      <c r="AL20" s="1705"/>
      <c r="AM20" s="1705"/>
      <c r="AN20" s="1705"/>
      <c r="AO20" s="1705" t="s">
        <v>2426</v>
      </c>
      <c r="AP20" s="1705"/>
      <c r="AQ20" s="1705" t="s">
        <v>346</v>
      </c>
      <c r="AR20" s="1705"/>
      <c r="AS20" s="1705" t="s">
        <v>86</v>
      </c>
      <c r="AT20" s="1705" t="s">
        <v>87</v>
      </c>
      <c r="AU20" s="1705" t="s">
        <v>87</v>
      </c>
      <c r="AV20" s="1705"/>
      <c r="AW20" s="1721" t="s">
        <v>87</v>
      </c>
      <c r="AX20" s="1726">
        <v>43815</v>
      </c>
      <c r="AY20" s="1726">
        <v>44050</v>
      </c>
    </row>
    <row r="21" spans="1:51" s="1722" customFormat="1" ht="60" x14ac:dyDescent="0.2">
      <c r="A21" s="1712">
        <v>11287</v>
      </c>
      <c r="B21" s="1713">
        <v>2012</v>
      </c>
      <c r="C21" s="1712" t="s">
        <v>1205</v>
      </c>
      <c r="D21" s="1712" t="s">
        <v>225</v>
      </c>
      <c r="E21" s="1712">
        <v>3056</v>
      </c>
      <c r="F21" s="1714">
        <v>18193</v>
      </c>
      <c r="G21" s="1715" t="s">
        <v>1929</v>
      </c>
      <c r="H21" s="1714" t="s">
        <v>277</v>
      </c>
      <c r="I21" s="1688" t="s">
        <v>277</v>
      </c>
      <c r="J21" s="3067" t="s">
        <v>2410</v>
      </c>
      <c r="K21" s="3067"/>
      <c r="L21" s="1718"/>
      <c r="M21" s="1718" t="s">
        <v>863</v>
      </c>
      <c r="N21" s="1714" t="s">
        <v>53</v>
      </c>
      <c r="O21" s="1719" t="s">
        <v>86</v>
      </c>
      <c r="P21" s="1719">
        <v>40</v>
      </c>
      <c r="Q21" s="1719"/>
      <c r="R21" s="1718"/>
      <c r="S21" s="1694" t="s">
        <v>3503</v>
      </c>
      <c r="T21" s="1695" t="s">
        <v>868</v>
      </c>
      <c r="U21" s="1695" t="s">
        <v>2051</v>
      </c>
      <c r="V21" s="1695"/>
      <c r="W21" s="1695"/>
      <c r="X21" s="1720"/>
      <c r="Y21" s="1694"/>
      <c r="Z21" s="1701"/>
      <c r="AA21" s="1694"/>
      <c r="AB21" s="1705"/>
      <c r="AC21" s="1694"/>
      <c r="AD21" s="1694"/>
      <c r="AE21" s="1701"/>
      <c r="AF21" s="1705"/>
      <c r="AG21" s="1711"/>
      <c r="AH21" s="1705"/>
      <c r="AI21" s="1705"/>
      <c r="AJ21" s="1705"/>
      <c r="AK21" s="1705"/>
      <c r="AL21" s="1705"/>
      <c r="AM21" s="1705"/>
      <c r="AN21" s="1705"/>
      <c r="AO21" s="1705">
        <v>2018</v>
      </c>
      <c r="AP21" s="1705"/>
      <c r="AQ21" s="1705"/>
      <c r="AR21" s="1705" t="s">
        <v>86</v>
      </c>
      <c r="AS21" s="1705" t="s">
        <v>88</v>
      </c>
      <c r="AT21" s="1705" t="s">
        <v>86</v>
      </c>
      <c r="AU21" s="1705"/>
      <c r="AV21" s="1705"/>
      <c r="AW21" s="1721" t="s">
        <v>88</v>
      </c>
      <c r="AX21" s="1726">
        <v>43344</v>
      </c>
      <c r="AY21" s="1726">
        <v>43890</v>
      </c>
    </row>
    <row r="22" spans="1:51" s="1722" customFormat="1" x14ac:dyDescent="0.2">
      <c r="A22" s="1712">
        <v>11108</v>
      </c>
      <c r="B22" s="1713">
        <v>2010</v>
      </c>
      <c r="C22" s="1712" t="s">
        <v>1205</v>
      </c>
      <c r="D22" s="1712" t="s">
        <v>227</v>
      </c>
      <c r="E22" s="1712">
        <v>11108</v>
      </c>
      <c r="F22" s="1714"/>
      <c r="G22" s="1715" t="s">
        <v>2427</v>
      </c>
      <c r="H22" s="1714"/>
      <c r="I22" s="1688"/>
      <c r="J22" s="1709"/>
      <c r="K22" s="1724"/>
      <c r="L22" s="1727"/>
      <c r="M22" s="1718"/>
      <c r="N22" s="1714" t="s">
        <v>52</v>
      </c>
      <c r="O22" s="1719" t="s">
        <v>87</v>
      </c>
      <c r="P22" s="1719"/>
      <c r="Q22" s="1719"/>
      <c r="R22" s="1718"/>
      <c r="S22" s="1694"/>
      <c r="T22" s="1695"/>
      <c r="U22" s="1695"/>
      <c r="V22" s="1695"/>
      <c r="W22" s="1695"/>
      <c r="X22" s="1720"/>
      <c r="Y22" s="1694"/>
      <c r="Z22" s="1701"/>
      <c r="AA22" s="1694"/>
      <c r="AB22" s="1705"/>
      <c r="AC22" s="1694"/>
      <c r="AD22" s="1694"/>
      <c r="AE22" s="1701"/>
      <c r="AF22" s="1705"/>
      <c r="AG22" s="1711"/>
      <c r="AH22" s="1705"/>
      <c r="AI22" s="1705"/>
      <c r="AJ22" s="1705"/>
      <c r="AK22" s="1705"/>
      <c r="AL22" s="1705"/>
      <c r="AM22" s="1705"/>
      <c r="AN22" s="1705"/>
      <c r="AO22" s="1705"/>
      <c r="AP22" s="1705"/>
      <c r="AQ22" s="1705"/>
      <c r="AR22" s="1705"/>
      <c r="AS22" s="1705"/>
      <c r="AT22" s="1705"/>
      <c r="AU22" s="1705"/>
      <c r="AV22" s="1705"/>
      <c r="AW22" s="1723"/>
      <c r="AX22" s="1705"/>
      <c r="AY22" s="1705"/>
    </row>
    <row r="23" spans="1:51" s="1722" customFormat="1" ht="45" x14ac:dyDescent="0.2">
      <c r="A23" s="1712">
        <v>11753</v>
      </c>
      <c r="B23" s="1713">
        <v>2016</v>
      </c>
      <c r="C23" s="1712" t="s">
        <v>1205</v>
      </c>
      <c r="D23" s="1712" t="s">
        <v>226</v>
      </c>
      <c r="E23" s="1712">
        <v>11753</v>
      </c>
      <c r="F23" s="1714">
        <v>43360</v>
      </c>
      <c r="G23" s="1715" t="s">
        <v>2376</v>
      </c>
      <c r="H23" s="1714" t="s">
        <v>277</v>
      </c>
      <c r="I23" s="1688" t="s">
        <v>87</v>
      </c>
      <c r="J23" s="1709" t="s">
        <v>2149</v>
      </c>
      <c r="K23" s="1724" t="s">
        <v>2231</v>
      </c>
      <c r="L23" s="1718">
        <v>43360</v>
      </c>
      <c r="M23" s="1718" t="s">
        <v>363</v>
      </c>
      <c r="N23" s="1714" t="s">
        <v>52</v>
      </c>
      <c r="O23" s="1719" t="s">
        <v>87</v>
      </c>
      <c r="P23" s="1719">
        <v>40</v>
      </c>
      <c r="Q23" s="1719"/>
      <c r="R23" s="1718">
        <v>43360</v>
      </c>
      <c r="S23" s="1694"/>
      <c r="T23" s="1695"/>
      <c r="U23" s="1695"/>
      <c r="V23" s="1695"/>
      <c r="W23" s="1695"/>
      <c r="X23" s="1720"/>
      <c r="Y23" s="1694"/>
      <c r="Z23" s="1701"/>
      <c r="AA23" s="1694" t="s">
        <v>1473</v>
      </c>
      <c r="AB23" s="1699" t="s">
        <v>853</v>
      </c>
      <c r="AC23" s="1694" t="s">
        <v>3504</v>
      </c>
      <c r="AD23" s="1700">
        <v>45657</v>
      </c>
      <c r="AE23" s="1701" t="s">
        <v>362</v>
      </c>
      <c r="AF23" s="1705"/>
      <c r="AG23" s="1711"/>
      <c r="AH23" s="1705"/>
      <c r="AI23" s="1705"/>
      <c r="AJ23" s="1705"/>
      <c r="AK23" s="1705"/>
      <c r="AL23" s="1705"/>
      <c r="AM23" s="1705"/>
      <c r="AN23" s="1705"/>
      <c r="AO23" s="1699" t="s">
        <v>3505</v>
      </c>
      <c r="AP23" s="1705" t="s">
        <v>362</v>
      </c>
      <c r="AQ23" s="1705"/>
      <c r="AR23" s="1705"/>
      <c r="AS23" s="1705"/>
      <c r="AT23" s="1705"/>
      <c r="AU23" s="1705" t="s">
        <v>89</v>
      </c>
      <c r="AV23" s="1705" t="s">
        <v>86</v>
      </c>
      <c r="AW23" s="1721" t="s">
        <v>87</v>
      </c>
      <c r="AX23" s="1705"/>
      <c r="AY23" s="1705"/>
    </row>
    <row r="24" spans="1:51" s="1722" customFormat="1" x14ac:dyDescent="0.2">
      <c r="A24" s="1712">
        <v>11752</v>
      </c>
      <c r="B24" s="1713">
        <v>2016</v>
      </c>
      <c r="C24" s="1712" t="s">
        <v>1205</v>
      </c>
      <c r="D24" s="1712" t="s">
        <v>225</v>
      </c>
      <c r="E24" s="1712">
        <v>11752</v>
      </c>
      <c r="F24" s="1714">
        <v>41289</v>
      </c>
      <c r="G24" s="1715" t="s">
        <v>1930</v>
      </c>
      <c r="H24" s="1714" t="s">
        <v>277</v>
      </c>
      <c r="I24" s="1688" t="s">
        <v>87</v>
      </c>
      <c r="J24" s="1709" t="s">
        <v>815</v>
      </c>
      <c r="K24" s="1724" t="s">
        <v>1493</v>
      </c>
      <c r="L24" s="1718">
        <v>42857</v>
      </c>
      <c r="M24" s="1718" t="s">
        <v>363</v>
      </c>
      <c r="N24" s="1714" t="s">
        <v>52</v>
      </c>
      <c r="O24" s="1719" t="s">
        <v>87</v>
      </c>
      <c r="P24" s="1719">
        <v>40</v>
      </c>
      <c r="Q24" s="1719"/>
      <c r="R24" s="1718">
        <v>42857</v>
      </c>
      <c r="S24" s="1694" t="s">
        <v>3171</v>
      </c>
      <c r="T24" s="1695">
        <v>43292</v>
      </c>
      <c r="U24" s="1695">
        <v>44752</v>
      </c>
      <c r="V24" s="1695"/>
      <c r="W24" s="1695"/>
      <c r="X24" s="1720"/>
      <c r="Y24" s="1694"/>
      <c r="Z24" s="1701"/>
      <c r="AA24" s="1694"/>
      <c r="AB24" s="1705"/>
      <c r="AC24" s="1694"/>
      <c r="AD24" s="1694"/>
      <c r="AE24" s="1701"/>
      <c r="AF24" s="1705"/>
      <c r="AG24" s="1711"/>
      <c r="AH24" s="1705"/>
      <c r="AI24" s="1705"/>
      <c r="AJ24" s="1705"/>
      <c r="AK24" s="1705" t="s">
        <v>348</v>
      </c>
      <c r="AL24" s="1705" t="s">
        <v>348</v>
      </c>
      <c r="AM24" s="1705" t="s">
        <v>348</v>
      </c>
      <c r="AN24" s="1705" t="s">
        <v>348</v>
      </c>
      <c r="AO24" s="1705" t="s">
        <v>3172</v>
      </c>
      <c r="AP24" s="1699" t="s">
        <v>362</v>
      </c>
      <c r="AQ24" s="1705"/>
      <c r="AR24" s="1705"/>
      <c r="AS24" s="1705"/>
      <c r="AT24" s="1705" t="s">
        <v>86</v>
      </c>
      <c r="AU24" s="1705" t="s">
        <v>348</v>
      </c>
      <c r="AV24" s="1705" t="s">
        <v>348</v>
      </c>
      <c r="AW24" s="1723" t="s">
        <v>348</v>
      </c>
      <c r="AX24" s="1705"/>
      <c r="AY24" s="1705"/>
    </row>
    <row r="25" spans="1:51" s="1722" customFormat="1" x14ac:dyDescent="0.2">
      <c r="A25" s="1712">
        <v>11109</v>
      </c>
      <c r="B25" s="1713">
        <v>2010</v>
      </c>
      <c r="C25" s="1712" t="s">
        <v>1205</v>
      </c>
      <c r="D25" s="1712" t="s">
        <v>227</v>
      </c>
      <c r="E25" s="1712">
        <v>11109</v>
      </c>
      <c r="F25" s="1714"/>
      <c r="G25" s="1715" t="s">
        <v>2427</v>
      </c>
      <c r="H25" s="1714"/>
      <c r="I25" s="1688"/>
      <c r="J25" s="1709"/>
      <c r="K25" s="1724"/>
      <c r="L25" s="1718"/>
      <c r="M25" s="1718"/>
      <c r="N25" s="1714" t="s">
        <v>52</v>
      </c>
      <c r="O25" s="1719" t="s">
        <v>87</v>
      </c>
      <c r="P25" s="1719"/>
      <c r="Q25" s="1719"/>
      <c r="R25" s="1718"/>
      <c r="S25" s="1694"/>
      <c r="T25" s="1695"/>
      <c r="U25" s="1695"/>
      <c r="V25" s="1695"/>
      <c r="W25" s="1695"/>
      <c r="X25" s="1720"/>
      <c r="Y25" s="1694"/>
      <c r="Z25" s="1701"/>
      <c r="AA25" s="1694"/>
      <c r="AB25" s="1705"/>
      <c r="AC25" s="1694"/>
      <c r="AD25" s="1694"/>
      <c r="AE25" s="1701"/>
      <c r="AF25" s="1705"/>
      <c r="AG25" s="1711"/>
      <c r="AH25" s="1705"/>
      <c r="AI25" s="1705"/>
      <c r="AJ25" s="1705"/>
      <c r="AK25" s="1705"/>
      <c r="AL25" s="1705"/>
      <c r="AM25" s="1705"/>
      <c r="AN25" s="1705"/>
      <c r="AO25" s="1705"/>
      <c r="AP25" s="1705"/>
      <c r="AQ25" s="1705"/>
      <c r="AR25" s="1705"/>
      <c r="AS25" s="1705"/>
      <c r="AT25" s="1705"/>
      <c r="AU25" s="1705"/>
      <c r="AV25" s="1705"/>
      <c r="AW25" s="1723"/>
      <c r="AX25" s="1705"/>
      <c r="AY25" s="1705"/>
    </row>
    <row r="26" spans="1:51" s="1722" customFormat="1" ht="30" x14ac:dyDescent="0.2">
      <c r="A26" s="1712">
        <v>11415</v>
      </c>
      <c r="B26" s="1713">
        <v>2013</v>
      </c>
      <c r="C26" s="1712" t="s">
        <v>1205</v>
      </c>
      <c r="D26" s="1712" t="s">
        <v>225</v>
      </c>
      <c r="E26" s="1712">
        <v>11415</v>
      </c>
      <c r="F26" s="1714">
        <v>42549</v>
      </c>
      <c r="G26" s="1728" t="s">
        <v>2375</v>
      </c>
      <c r="H26" s="1719" t="s">
        <v>277</v>
      </c>
      <c r="I26" s="1688" t="s">
        <v>87</v>
      </c>
      <c r="J26" s="1709" t="s">
        <v>2151</v>
      </c>
      <c r="K26" s="1724" t="s">
        <v>2169</v>
      </c>
      <c r="L26" s="1718">
        <v>43374</v>
      </c>
      <c r="M26" s="1718" t="s">
        <v>2271</v>
      </c>
      <c r="N26" s="1714" t="s">
        <v>52</v>
      </c>
      <c r="O26" s="1719" t="s">
        <v>87</v>
      </c>
      <c r="P26" s="1719">
        <v>40</v>
      </c>
      <c r="Q26" s="1719"/>
      <c r="R26" s="1718">
        <v>43374</v>
      </c>
      <c r="S26" s="1694"/>
      <c r="T26" s="1695"/>
      <c r="U26" s="1695"/>
      <c r="V26" s="1695"/>
      <c r="W26" s="1695"/>
      <c r="X26" s="1720"/>
      <c r="Y26" s="1694"/>
      <c r="Z26" s="1701"/>
      <c r="AA26" s="1694" t="s">
        <v>1473</v>
      </c>
      <c r="AB26" s="1705" t="s">
        <v>86</v>
      </c>
      <c r="AC26" s="1700" t="s">
        <v>3506</v>
      </c>
      <c r="AD26" s="1700">
        <v>44926</v>
      </c>
      <c r="AE26" s="1729" t="s">
        <v>362</v>
      </c>
      <c r="AF26" s="1705"/>
      <c r="AG26" s="1711"/>
      <c r="AH26" s="1705"/>
      <c r="AI26" s="1705"/>
      <c r="AJ26" s="1705"/>
      <c r="AK26" s="1705"/>
      <c r="AL26" s="1705"/>
      <c r="AM26" s="1705"/>
      <c r="AN26" s="1699" t="s">
        <v>88</v>
      </c>
      <c r="AO26" s="1699" t="s">
        <v>3505</v>
      </c>
      <c r="AP26" s="1705" t="s">
        <v>362</v>
      </c>
      <c r="AQ26" s="1705"/>
      <c r="AR26" s="1705"/>
      <c r="AS26" s="1705"/>
      <c r="AT26" s="1705"/>
      <c r="AU26" s="1705" t="s">
        <v>88</v>
      </c>
      <c r="AV26" s="1705" t="s">
        <v>87</v>
      </c>
      <c r="AW26" s="1721" t="s">
        <v>87</v>
      </c>
      <c r="AX26" s="1705"/>
      <c r="AY26" s="1705"/>
    </row>
    <row r="27" spans="1:51" s="1722" customFormat="1" ht="30" x14ac:dyDescent="0.2">
      <c r="A27" s="1712">
        <v>11754</v>
      </c>
      <c r="B27" s="1713">
        <v>2016</v>
      </c>
      <c r="C27" s="1712" t="s">
        <v>1205</v>
      </c>
      <c r="D27" s="1712" t="s">
        <v>226</v>
      </c>
      <c r="E27" s="1712">
        <v>11754</v>
      </c>
      <c r="F27" s="1714">
        <v>43102</v>
      </c>
      <c r="G27" s="1715" t="s">
        <v>2374</v>
      </c>
      <c r="H27" s="1714" t="s">
        <v>2312</v>
      </c>
      <c r="I27" s="1688" t="s">
        <v>87</v>
      </c>
      <c r="J27" s="1709" t="s">
        <v>1745</v>
      </c>
      <c r="K27" s="1724" t="s">
        <v>2132</v>
      </c>
      <c r="L27" s="1718">
        <v>43102</v>
      </c>
      <c r="M27" s="1718" t="s">
        <v>363</v>
      </c>
      <c r="N27" s="1714" t="s">
        <v>52</v>
      </c>
      <c r="O27" s="1719" t="s">
        <v>87</v>
      </c>
      <c r="P27" s="1719">
        <v>40</v>
      </c>
      <c r="Q27" s="1719"/>
      <c r="R27" s="1718">
        <v>43102</v>
      </c>
      <c r="S27" s="1694"/>
      <c r="T27" s="1695"/>
      <c r="U27" s="1695"/>
      <c r="V27" s="1695">
        <v>43691</v>
      </c>
      <c r="W27" s="1695">
        <v>44787</v>
      </c>
      <c r="X27" s="1720"/>
      <c r="Y27" s="1694"/>
      <c r="Z27" s="1701" t="s">
        <v>362</v>
      </c>
      <c r="AA27" s="1694"/>
      <c r="AB27" s="1705"/>
      <c r="AC27" s="1694"/>
      <c r="AD27" s="1694"/>
      <c r="AE27" s="1701"/>
      <c r="AF27" s="1705"/>
      <c r="AG27" s="1711"/>
      <c r="AH27" s="1705"/>
      <c r="AI27" s="1705"/>
      <c r="AJ27" s="1705"/>
      <c r="AK27" s="1705" t="s">
        <v>86</v>
      </c>
      <c r="AL27" s="1705" t="s">
        <v>88</v>
      </c>
      <c r="AM27" s="1705"/>
      <c r="AN27" s="1705"/>
      <c r="AO27" s="1705" t="s">
        <v>3173</v>
      </c>
      <c r="AP27" s="1705" t="s">
        <v>362</v>
      </c>
      <c r="AQ27" s="1705"/>
      <c r="AR27" s="1705"/>
      <c r="AS27" s="1705"/>
      <c r="AT27" s="1705" t="s">
        <v>87</v>
      </c>
      <c r="AU27" s="1705" t="s">
        <v>87</v>
      </c>
      <c r="AV27" s="1705" t="s">
        <v>87</v>
      </c>
      <c r="AW27" s="1721" t="s">
        <v>87</v>
      </c>
      <c r="AX27" s="1705"/>
      <c r="AY27" s="1705"/>
    </row>
    <row r="28" spans="1:51" s="1722" customFormat="1" x14ac:dyDescent="0.2">
      <c r="A28" s="1730">
        <v>11878</v>
      </c>
      <c r="B28" s="1730">
        <v>2018</v>
      </c>
      <c r="C28" s="1712" t="s">
        <v>1205</v>
      </c>
      <c r="D28" s="1723" t="s">
        <v>225</v>
      </c>
      <c r="E28" s="1730">
        <v>11878</v>
      </c>
      <c r="F28" s="1731"/>
      <c r="G28" s="1715" t="s">
        <v>2427</v>
      </c>
      <c r="H28" s="1731"/>
      <c r="I28" s="1731"/>
      <c r="J28" s="1732"/>
      <c r="K28" s="1732"/>
      <c r="L28" s="1731"/>
      <c r="M28" s="1731"/>
      <c r="N28" s="1731" t="s">
        <v>52</v>
      </c>
      <c r="O28" s="1731"/>
      <c r="P28" s="1731"/>
      <c r="Q28" s="1731"/>
      <c r="R28" s="1733"/>
      <c r="S28" s="1705"/>
      <c r="T28" s="1705"/>
      <c r="U28" s="1705"/>
      <c r="V28" s="1705"/>
      <c r="W28" s="1705"/>
      <c r="X28" s="1705"/>
      <c r="Y28" s="1705"/>
      <c r="Z28" s="1723"/>
      <c r="AA28" s="1694"/>
      <c r="AB28" s="1705"/>
      <c r="AC28" s="1694"/>
      <c r="AD28" s="1694"/>
      <c r="AE28" s="1701"/>
      <c r="AF28" s="1705"/>
      <c r="AG28" s="1705"/>
      <c r="AH28" s="1705"/>
      <c r="AI28" s="1705"/>
      <c r="AJ28" s="1705"/>
      <c r="AK28" s="1705"/>
      <c r="AL28" s="1705"/>
      <c r="AM28" s="1705"/>
      <c r="AN28" s="1705"/>
      <c r="AO28" s="1705"/>
      <c r="AP28" s="1705"/>
      <c r="AQ28" s="1705"/>
      <c r="AR28" s="1705"/>
      <c r="AS28" s="1705"/>
      <c r="AT28" s="1705"/>
      <c r="AU28" s="1705"/>
      <c r="AV28" s="1705"/>
      <c r="AW28" s="1723"/>
      <c r="AX28" s="1705"/>
      <c r="AY28" s="1705"/>
    </row>
    <row r="29" spans="1:51" s="1722" customFormat="1" x14ac:dyDescent="0.2">
      <c r="A29" s="1730">
        <v>11879</v>
      </c>
      <c r="B29" s="1730">
        <v>2018</v>
      </c>
      <c r="C29" s="1712" t="s">
        <v>1205</v>
      </c>
      <c r="D29" s="1723" t="s">
        <v>227</v>
      </c>
      <c r="E29" s="1730">
        <v>11879</v>
      </c>
      <c r="F29" s="1731"/>
      <c r="G29" s="1715" t="s">
        <v>2427</v>
      </c>
      <c r="H29" s="1731"/>
      <c r="I29" s="1731"/>
      <c r="J29" s="1732"/>
      <c r="K29" s="1732"/>
      <c r="L29" s="1731"/>
      <c r="M29" s="1731"/>
      <c r="N29" s="1731" t="s">
        <v>52</v>
      </c>
      <c r="O29" s="1731"/>
      <c r="P29" s="1731"/>
      <c r="Q29" s="1731"/>
      <c r="R29" s="1731"/>
      <c r="S29" s="1705"/>
      <c r="T29" s="1705"/>
      <c r="U29" s="1705"/>
      <c r="V29" s="1705"/>
      <c r="W29" s="1705"/>
      <c r="X29" s="1705"/>
      <c r="Y29" s="1705"/>
      <c r="Z29" s="1723"/>
      <c r="AA29" s="1694"/>
      <c r="AB29" s="1705"/>
      <c r="AC29" s="1694"/>
      <c r="AD29" s="1694"/>
      <c r="AE29" s="1701"/>
      <c r="AF29" s="1705"/>
      <c r="AG29" s="1705"/>
      <c r="AH29" s="1705"/>
      <c r="AI29" s="1705"/>
      <c r="AJ29" s="1705"/>
      <c r="AK29" s="1705"/>
      <c r="AL29" s="1705"/>
      <c r="AM29" s="1705"/>
      <c r="AN29" s="1705"/>
      <c r="AO29" s="1705"/>
      <c r="AP29" s="1705"/>
      <c r="AQ29" s="1705"/>
      <c r="AR29" s="1705"/>
      <c r="AS29" s="1705"/>
      <c r="AT29" s="1705"/>
      <c r="AU29" s="1705"/>
      <c r="AV29" s="1705"/>
      <c r="AW29" s="1723"/>
      <c r="AX29" s="1705"/>
      <c r="AY29" s="1705"/>
    </row>
    <row r="30" spans="1:51" s="1722" customFormat="1" x14ac:dyDescent="0.2">
      <c r="A30" s="1730">
        <v>11876</v>
      </c>
      <c r="B30" s="1730">
        <v>2018</v>
      </c>
      <c r="C30" s="1712" t="s">
        <v>1205</v>
      </c>
      <c r="D30" s="1723" t="s">
        <v>226</v>
      </c>
      <c r="E30" s="1730">
        <v>11876</v>
      </c>
      <c r="F30" s="1731"/>
      <c r="G30" s="1715" t="s">
        <v>2427</v>
      </c>
      <c r="H30" s="1731"/>
      <c r="I30" s="1731"/>
      <c r="J30" s="1732"/>
      <c r="K30" s="1732"/>
      <c r="L30" s="1731"/>
      <c r="M30" s="1731"/>
      <c r="N30" s="1731" t="s">
        <v>52</v>
      </c>
      <c r="O30" s="1731"/>
      <c r="P30" s="1731"/>
      <c r="Q30" s="1731"/>
      <c r="R30" s="1731"/>
      <c r="S30" s="1705"/>
      <c r="T30" s="1705"/>
      <c r="U30" s="1705"/>
      <c r="V30" s="1705"/>
      <c r="W30" s="1705"/>
      <c r="X30" s="1705"/>
      <c r="Y30" s="1705"/>
      <c r="Z30" s="1723"/>
      <c r="AA30" s="1694"/>
      <c r="AB30" s="1705"/>
      <c r="AC30" s="1694"/>
      <c r="AD30" s="1694"/>
      <c r="AE30" s="1701"/>
      <c r="AF30" s="1705"/>
      <c r="AG30" s="1705"/>
      <c r="AH30" s="1705"/>
      <c r="AI30" s="1705"/>
      <c r="AJ30" s="1705"/>
      <c r="AK30" s="1705"/>
      <c r="AL30" s="1705"/>
      <c r="AM30" s="1705"/>
      <c r="AN30" s="1705"/>
      <c r="AO30" s="1705"/>
      <c r="AP30" s="1705"/>
      <c r="AQ30" s="1705"/>
      <c r="AR30" s="1705"/>
      <c r="AS30" s="1705"/>
      <c r="AT30" s="1705"/>
      <c r="AU30" s="1705"/>
      <c r="AV30" s="1705"/>
      <c r="AW30" s="1723"/>
      <c r="AX30" s="1705"/>
      <c r="AY30" s="1705"/>
    </row>
    <row r="31" spans="1:51" s="1722" customFormat="1" x14ac:dyDescent="0.2">
      <c r="A31" s="1730">
        <v>11877</v>
      </c>
      <c r="B31" s="1730">
        <v>2018</v>
      </c>
      <c r="C31" s="1712" t="s">
        <v>1205</v>
      </c>
      <c r="D31" s="1723" t="s">
        <v>226</v>
      </c>
      <c r="E31" s="1730">
        <v>11877</v>
      </c>
      <c r="F31" s="1731"/>
      <c r="G31" s="1715" t="s">
        <v>2427</v>
      </c>
      <c r="H31" s="1731"/>
      <c r="I31" s="1731"/>
      <c r="J31" s="1732"/>
      <c r="K31" s="1732"/>
      <c r="L31" s="1731"/>
      <c r="M31" s="1731"/>
      <c r="N31" s="1731" t="s">
        <v>52</v>
      </c>
      <c r="O31" s="1731"/>
      <c r="P31" s="1731"/>
      <c r="Q31" s="1731"/>
      <c r="R31" s="1731"/>
      <c r="S31" s="1705"/>
      <c r="T31" s="1705"/>
      <c r="U31" s="1705"/>
      <c r="V31" s="1705"/>
      <c r="W31" s="1705"/>
      <c r="X31" s="1705"/>
      <c r="Y31" s="1705"/>
      <c r="Z31" s="1723"/>
      <c r="AA31" s="1694"/>
      <c r="AB31" s="1705"/>
      <c r="AC31" s="1694"/>
      <c r="AD31" s="1694"/>
      <c r="AE31" s="1701"/>
      <c r="AF31" s="1705"/>
      <c r="AG31" s="1705"/>
      <c r="AH31" s="1705"/>
      <c r="AI31" s="1705"/>
      <c r="AJ31" s="1705"/>
      <c r="AK31" s="1705"/>
      <c r="AL31" s="1705"/>
      <c r="AM31" s="1705"/>
      <c r="AN31" s="1705"/>
      <c r="AO31" s="1705"/>
      <c r="AP31" s="1705"/>
      <c r="AQ31" s="1705"/>
      <c r="AR31" s="1705"/>
      <c r="AS31" s="1705"/>
      <c r="AT31" s="1705"/>
      <c r="AU31" s="1705"/>
      <c r="AV31" s="1705"/>
      <c r="AW31" s="1723"/>
      <c r="AX31" s="1705"/>
      <c r="AY31" s="1705"/>
    </row>
    <row r="32" spans="1:51" s="1722" customFormat="1" x14ac:dyDescent="0.2">
      <c r="A32" s="1730">
        <v>12086</v>
      </c>
      <c r="B32" s="1730">
        <v>2021</v>
      </c>
      <c r="C32" s="1712" t="s">
        <v>1205</v>
      </c>
      <c r="D32" s="1721" t="s">
        <v>225</v>
      </c>
      <c r="E32" s="1730">
        <v>12086</v>
      </c>
      <c r="F32" s="1734">
        <v>40664</v>
      </c>
      <c r="G32" s="1735" t="s">
        <v>3507</v>
      </c>
      <c r="H32" s="1736" t="s">
        <v>277</v>
      </c>
      <c r="I32" s="1736" t="s">
        <v>87</v>
      </c>
      <c r="J32" s="1737"/>
      <c r="K32" s="1737"/>
      <c r="L32" s="1736"/>
      <c r="M32" s="1736" t="s">
        <v>363</v>
      </c>
      <c r="N32" s="1734" t="s">
        <v>52</v>
      </c>
      <c r="O32" s="1734" t="s">
        <v>87</v>
      </c>
      <c r="P32" s="1734">
        <v>40</v>
      </c>
      <c r="Q32" s="1736"/>
      <c r="R32" s="1736"/>
      <c r="S32" s="1736" t="s">
        <v>3159</v>
      </c>
      <c r="T32" s="1738">
        <v>44477</v>
      </c>
      <c r="U32" s="1738">
        <v>45937</v>
      </c>
      <c r="V32" s="1736"/>
      <c r="W32" s="1736"/>
      <c r="X32" s="1736"/>
      <c r="Y32" s="1736"/>
      <c r="Z32" s="1734"/>
      <c r="AA32" s="1736"/>
      <c r="AB32" s="1736"/>
      <c r="AC32" s="1736"/>
      <c r="AD32" s="1736"/>
      <c r="AE32" s="1734"/>
      <c r="AF32" s="1736"/>
      <c r="AG32" s="1736"/>
      <c r="AH32" s="1736"/>
      <c r="AI32" s="1736"/>
      <c r="AJ32" s="1736"/>
      <c r="AK32" s="1736"/>
      <c r="AL32" s="1736"/>
      <c r="AM32" s="1736"/>
      <c r="AN32" s="1734" t="s">
        <v>346</v>
      </c>
      <c r="AO32" s="1734" t="s">
        <v>3508</v>
      </c>
      <c r="AP32" s="1734" t="s">
        <v>362</v>
      </c>
      <c r="AQ32" s="1736"/>
      <c r="AR32" s="1736"/>
      <c r="AS32" s="1736"/>
      <c r="AT32" s="1736"/>
      <c r="AU32" s="1736"/>
      <c r="AV32" s="1736"/>
      <c r="AW32" s="1734" t="s">
        <v>346</v>
      </c>
      <c r="AX32" s="1736"/>
      <c r="AY32" s="1736"/>
    </row>
    <row r="33" spans="1:51" s="1722" customFormat="1" x14ac:dyDescent="0.2">
      <c r="A33" s="1730">
        <v>12095</v>
      </c>
      <c r="B33" s="1730">
        <v>2021</v>
      </c>
      <c r="C33" s="1712" t="s">
        <v>1205</v>
      </c>
      <c r="D33" s="1721" t="s">
        <v>227</v>
      </c>
      <c r="E33" s="1730">
        <v>12095</v>
      </c>
      <c r="F33" s="1736">
        <v>28181</v>
      </c>
      <c r="G33" s="1739" t="s">
        <v>3509</v>
      </c>
      <c r="H33" s="1736" t="s">
        <v>277</v>
      </c>
      <c r="I33" s="1736" t="s">
        <v>87</v>
      </c>
      <c r="J33" s="1737"/>
      <c r="K33" s="1737"/>
      <c r="L33" s="1736"/>
      <c r="M33" s="1736" t="s">
        <v>363</v>
      </c>
      <c r="N33" s="1730" t="s">
        <v>3510</v>
      </c>
      <c r="O33" s="1736" t="s">
        <v>86</v>
      </c>
      <c r="P33" s="1736">
        <v>40</v>
      </c>
      <c r="Q33" s="1736"/>
      <c r="R33" s="1736"/>
      <c r="S33" s="1736" t="s">
        <v>3159</v>
      </c>
      <c r="T33" s="1738">
        <v>44514</v>
      </c>
      <c r="U33" s="1738">
        <v>45974</v>
      </c>
      <c r="V33" s="1736"/>
      <c r="W33" s="1736"/>
      <c r="X33" s="1736"/>
      <c r="Y33" s="1736"/>
      <c r="Z33" s="1736"/>
      <c r="AA33" s="1736"/>
      <c r="AB33" s="1736"/>
      <c r="AC33" s="1736"/>
      <c r="AD33" s="1736"/>
      <c r="AE33" s="1734"/>
      <c r="AF33" s="1736"/>
      <c r="AG33" s="1736"/>
      <c r="AH33" s="1736"/>
      <c r="AI33" s="1736"/>
      <c r="AJ33" s="1736"/>
      <c r="AK33" s="1736"/>
      <c r="AL33" s="1736"/>
      <c r="AM33" s="1736"/>
      <c r="AN33" s="1734" t="s">
        <v>346</v>
      </c>
      <c r="AO33" s="1734" t="s">
        <v>3508</v>
      </c>
      <c r="AP33" s="1734" t="s">
        <v>362</v>
      </c>
      <c r="AQ33" s="1736"/>
      <c r="AR33" s="1736"/>
      <c r="AS33" s="1736"/>
      <c r="AT33" s="1736"/>
      <c r="AU33" s="1736"/>
      <c r="AV33" s="1736"/>
      <c r="AW33" s="1736" t="s">
        <v>346</v>
      </c>
      <c r="AX33" s="1736"/>
      <c r="AY33" s="1736"/>
    </row>
    <row r="34" spans="1:51" s="1722" customFormat="1" ht="51" x14ac:dyDescent="0.2">
      <c r="A34" s="1740">
        <v>11301</v>
      </c>
      <c r="B34" s="1714">
        <v>2012</v>
      </c>
      <c r="C34" s="1740" t="s">
        <v>1206</v>
      </c>
      <c r="D34" s="1740" t="s">
        <v>228</v>
      </c>
      <c r="E34" s="1712">
        <v>11301</v>
      </c>
      <c r="F34" s="1714">
        <v>35722</v>
      </c>
      <c r="G34" s="1715" t="s">
        <v>1777</v>
      </c>
      <c r="H34" s="1714" t="s">
        <v>277</v>
      </c>
      <c r="I34" s="1688" t="s">
        <v>87</v>
      </c>
      <c r="J34" s="1709" t="s">
        <v>798</v>
      </c>
      <c r="K34" s="1724" t="s">
        <v>799</v>
      </c>
      <c r="L34" s="1718">
        <v>42520</v>
      </c>
      <c r="M34" s="1718" t="s">
        <v>363</v>
      </c>
      <c r="N34" s="1714" t="s">
        <v>53</v>
      </c>
      <c r="O34" s="1719" t="s">
        <v>86</v>
      </c>
      <c r="P34" s="1719">
        <v>40</v>
      </c>
      <c r="Q34" s="1719"/>
      <c r="R34" s="1741">
        <v>42520</v>
      </c>
      <c r="S34" s="1705"/>
      <c r="T34" s="1695"/>
      <c r="U34" s="1695"/>
      <c r="V34" s="1695">
        <v>44116</v>
      </c>
      <c r="W34" s="1695">
        <v>45210</v>
      </c>
      <c r="X34" s="1720"/>
      <c r="Y34" s="1694"/>
      <c r="Z34" s="1694" t="s">
        <v>362</v>
      </c>
      <c r="AA34" s="1694" t="s">
        <v>281</v>
      </c>
      <c r="AB34" s="1694" t="s">
        <v>3174</v>
      </c>
      <c r="AC34" s="1694" t="s">
        <v>3511</v>
      </c>
      <c r="AD34" s="1700">
        <v>46022</v>
      </c>
      <c r="AE34" s="1694" t="s">
        <v>362</v>
      </c>
      <c r="AF34" s="1705">
        <v>2021</v>
      </c>
      <c r="AG34" s="1711">
        <v>105273</v>
      </c>
      <c r="AH34" s="1705"/>
      <c r="AI34" s="1705" t="s">
        <v>88</v>
      </c>
      <c r="AJ34" s="1705"/>
      <c r="AK34" s="1705" t="s">
        <v>88</v>
      </c>
      <c r="AL34" s="1705" t="s">
        <v>88</v>
      </c>
      <c r="AM34" s="1705" t="s">
        <v>88</v>
      </c>
      <c r="AN34" s="1699" t="s">
        <v>86</v>
      </c>
      <c r="AO34" s="1699" t="s">
        <v>3512</v>
      </c>
      <c r="AP34" s="1705" t="s">
        <v>362</v>
      </c>
      <c r="AQ34" s="1705"/>
      <c r="AR34" s="1705" t="s">
        <v>88</v>
      </c>
      <c r="AS34" s="1705" t="s">
        <v>87</v>
      </c>
      <c r="AT34" s="1705" t="s">
        <v>87</v>
      </c>
      <c r="AU34" s="1705" t="s">
        <v>87</v>
      </c>
      <c r="AV34" s="1705" t="s">
        <v>87</v>
      </c>
      <c r="AW34" s="1699" t="s">
        <v>87</v>
      </c>
      <c r="AX34" s="1705"/>
      <c r="AY34" s="1705"/>
    </row>
    <row r="35" spans="1:51" s="1722" customFormat="1" ht="45" x14ac:dyDescent="0.2">
      <c r="A35" s="1740">
        <v>11306</v>
      </c>
      <c r="B35" s="1714">
        <v>2012</v>
      </c>
      <c r="C35" s="1740" t="s">
        <v>1206</v>
      </c>
      <c r="D35" s="1740" t="s">
        <v>230</v>
      </c>
      <c r="E35" s="1712">
        <v>11306</v>
      </c>
      <c r="F35" s="1714">
        <v>37884</v>
      </c>
      <c r="G35" s="1715" t="s">
        <v>218</v>
      </c>
      <c r="H35" s="1714" t="s">
        <v>277</v>
      </c>
      <c r="I35" s="1742" t="s">
        <v>87</v>
      </c>
      <c r="J35" s="1689" t="s">
        <v>1383</v>
      </c>
      <c r="K35" s="1689" t="s">
        <v>1393</v>
      </c>
      <c r="L35" s="1718">
        <v>41564</v>
      </c>
      <c r="M35" s="1718" t="s">
        <v>363</v>
      </c>
      <c r="N35" s="1714" t="s">
        <v>53</v>
      </c>
      <c r="O35" s="1719" t="s">
        <v>86</v>
      </c>
      <c r="P35" s="1719">
        <v>40</v>
      </c>
      <c r="Q35" s="1719"/>
      <c r="R35" s="1718">
        <v>41641</v>
      </c>
      <c r="S35" s="1694" t="s">
        <v>3513</v>
      </c>
      <c r="T35" s="1695">
        <v>42264</v>
      </c>
      <c r="U35" s="1695">
        <v>43724</v>
      </c>
      <c r="V35" s="1695" t="s">
        <v>3175</v>
      </c>
      <c r="W35" s="1695" t="s">
        <v>3176</v>
      </c>
      <c r="X35" s="1720">
        <v>40000</v>
      </c>
      <c r="Y35" s="1694">
        <v>2019</v>
      </c>
      <c r="Z35" s="1694" t="s">
        <v>362</v>
      </c>
      <c r="AA35" s="1694" t="s">
        <v>858</v>
      </c>
      <c r="AB35" s="1694" t="s">
        <v>3514</v>
      </c>
      <c r="AC35" s="1694" t="s">
        <v>3515</v>
      </c>
      <c r="AD35" s="1700">
        <v>46022</v>
      </c>
      <c r="AE35" s="1694" t="s">
        <v>362</v>
      </c>
      <c r="AF35" s="1705">
        <v>2021</v>
      </c>
      <c r="AG35" s="1711">
        <v>146610</v>
      </c>
      <c r="AH35" s="1705"/>
      <c r="AI35" s="1705" t="s">
        <v>86</v>
      </c>
      <c r="AJ35" s="1705" t="s">
        <v>346</v>
      </c>
      <c r="AK35" s="1705" t="s">
        <v>346</v>
      </c>
      <c r="AL35" s="1705" t="s">
        <v>346</v>
      </c>
      <c r="AM35" s="1705" t="s">
        <v>86</v>
      </c>
      <c r="AN35" s="1699" t="s">
        <v>86</v>
      </c>
      <c r="AO35" s="1705" t="s">
        <v>3177</v>
      </c>
      <c r="AP35" s="1705" t="s">
        <v>362</v>
      </c>
      <c r="AQ35" s="1705" t="s">
        <v>88</v>
      </c>
      <c r="AR35" s="1705"/>
      <c r="AS35" s="1705" t="s">
        <v>89</v>
      </c>
      <c r="AT35" s="1705" t="s">
        <v>346</v>
      </c>
      <c r="AU35" s="1705" t="s">
        <v>346</v>
      </c>
      <c r="AV35" s="1705"/>
      <c r="AW35" s="1699" t="s">
        <v>87</v>
      </c>
      <c r="AX35" s="1705"/>
      <c r="AY35" s="1705"/>
    </row>
    <row r="36" spans="1:51" s="1722" customFormat="1" x14ac:dyDescent="0.2">
      <c r="A36" s="1740">
        <v>11122</v>
      </c>
      <c r="B36" s="1714">
        <v>2010</v>
      </c>
      <c r="C36" s="1740" t="s">
        <v>1206</v>
      </c>
      <c r="D36" s="1740" t="s">
        <v>228</v>
      </c>
      <c r="E36" s="1712">
        <v>11122</v>
      </c>
      <c r="F36" s="1714">
        <v>35966</v>
      </c>
      <c r="G36" s="1715" t="s">
        <v>208</v>
      </c>
      <c r="H36" s="1714" t="s">
        <v>277</v>
      </c>
      <c r="I36" s="1742" t="s">
        <v>87</v>
      </c>
      <c r="J36" s="1689" t="s">
        <v>1380</v>
      </c>
      <c r="K36" s="1689" t="s">
        <v>1778</v>
      </c>
      <c r="L36" s="1718">
        <v>41247</v>
      </c>
      <c r="M36" s="1718" t="s">
        <v>363</v>
      </c>
      <c r="N36" s="1714" t="s">
        <v>53</v>
      </c>
      <c r="O36" s="1719" t="s">
        <v>88</v>
      </c>
      <c r="P36" s="1719">
        <v>40</v>
      </c>
      <c r="Q36" s="1719"/>
      <c r="R36" s="1741">
        <v>41281</v>
      </c>
      <c r="S36" s="1705"/>
      <c r="T36" s="1695"/>
      <c r="U36" s="1695"/>
      <c r="V36" s="1695"/>
      <c r="W36" s="1695"/>
      <c r="X36" s="1720"/>
      <c r="Y36" s="1694"/>
      <c r="Z36" s="1694"/>
      <c r="AA36" s="1694"/>
      <c r="AB36" s="1705"/>
      <c r="AC36" s="1694"/>
      <c r="AD36" s="1694"/>
      <c r="AE36" s="1694"/>
      <c r="AF36" s="1705"/>
      <c r="AG36" s="1711"/>
      <c r="AH36" s="1705"/>
      <c r="AI36" s="1705"/>
      <c r="AJ36" s="1705"/>
      <c r="AK36" s="1705"/>
      <c r="AL36" s="1705"/>
      <c r="AM36" s="1705"/>
      <c r="AN36" s="1705"/>
      <c r="AO36" s="1723"/>
      <c r="AP36" s="1723"/>
      <c r="AQ36" s="1705" t="s">
        <v>87</v>
      </c>
      <c r="AR36" s="1705" t="s">
        <v>88</v>
      </c>
      <c r="AS36" s="1705" t="s">
        <v>86</v>
      </c>
      <c r="AT36" s="1705" t="s">
        <v>87</v>
      </c>
      <c r="AU36" s="1705" t="s">
        <v>87</v>
      </c>
      <c r="AV36" s="1705"/>
      <c r="AW36" s="1699" t="s">
        <v>87</v>
      </c>
      <c r="AX36" s="1705"/>
      <c r="AY36" s="1705"/>
    </row>
    <row r="37" spans="1:51" s="1722" customFormat="1" ht="60" x14ac:dyDescent="0.2">
      <c r="A37" s="1740">
        <v>11305</v>
      </c>
      <c r="B37" s="1714">
        <v>2012</v>
      </c>
      <c r="C37" s="1740" t="s">
        <v>1206</v>
      </c>
      <c r="D37" s="1740" t="s">
        <v>228</v>
      </c>
      <c r="E37" s="1712">
        <v>11305</v>
      </c>
      <c r="F37" s="1714">
        <v>36059</v>
      </c>
      <c r="G37" s="1715" t="s">
        <v>217</v>
      </c>
      <c r="H37" s="1714" t="s">
        <v>277</v>
      </c>
      <c r="I37" s="1742" t="s">
        <v>87</v>
      </c>
      <c r="J37" s="1689" t="s">
        <v>1381</v>
      </c>
      <c r="K37" s="1689" t="s">
        <v>1390</v>
      </c>
      <c r="L37" s="1718">
        <v>41421</v>
      </c>
      <c r="M37" s="1718" t="s">
        <v>363</v>
      </c>
      <c r="N37" s="1714" t="s">
        <v>53</v>
      </c>
      <c r="O37" s="1719" t="s">
        <v>86</v>
      </c>
      <c r="P37" s="1719">
        <v>40</v>
      </c>
      <c r="Q37" s="1719"/>
      <c r="R37" s="1741">
        <v>41441</v>
      </c>
      <c r="S37" s="1705" t="s">
        <v>3513</v>
      </c>
      <c r="T37" s="1695">
        <v>42140</v>
      </c>
      <c r="U37" s="1695">
        <v>43600</v>
      </c>
      <c r="V37" s="1695" t="s">
        <v>3516</v>
      </c>
      <c r="W37" s="1695" t="s">
        <v>3517</v>
      </c>
      <c r="X37" s="1720"/>
      <c r="Y37" s="1694"/>
      <c r="Z37" s="1694" t="s">
        <v>362</v>
      </c>
      <c r="AA37" s="1694" t="s">
        <v>280</v>
      </c>
      <c r="AB37" s="1699" t="s">
        <v>3487</v>
      </c>
      <c r="AC37" s="1694" t="s">
        <v>3518</v>
      </c>
      <c r="AD37" s="1700">
        <v>45291</v>
      </c>
      <c r="AE37" s="1694" t="s">
        <v>362</v>
      </c>
      <c r="AF37" s="1705">
        <v>2021</v>
      </c>
      <c r="AG37" s="1711">
        <v>200722</v>
      </c>
      <c r="AH37" s="1705" t="s">
        <v>86</v>
      </c>
      <c r="AI37" s="1705" t="s">
        <v>346</v>
      </c>
      <c r="AJ37" s="1705" t="s">
        <v>346</v>
      </c>
      <c r="AK37" s="1705" t="s">
        <v>346</v>
      </c>
      <c r="AL37" s="1705" t="s">
        <v>346</v>
      </c>
      <c r="AM37" s="1699" t="s">
        <v>346</v>
      </c>
      <c r="AN37" s="1699" t="s">
        <v>89</v>
      </c>
      <c r="AO37" s="1699" t="s">
        <v>3519</v>
      </c>
      <c r="AP37" s="1699" t="s">
        <v>362</v>
      </c>
      <c r="AQ37" s="1705" t="s">
        <v>87</v>
      </c>
      <c r="AR37" s="1705" t="s">
        <v>346</v>
      </c>
      <c r="AS37" s="1705" t="s">
        <v>346</v>
      </c>
      <c r="AT37" s="1705" t="s">
        <v>346</v>
      </c>
      <c r="AU37" s="1705" t="s">
        <v>346</v>
      </c>
      <c r="AV37" s="1705" t="s">
        <v>87</v>
      </c>
      <c r="AW37" s="1699" t="s">
        <v>87</v>
      </c>
      <c r="AX37" s="1705"/>
      <c r="AY37" s="1705"/>
    </row>
    <row r="38" spans="1:51" s="1722" customFormat="1" ht="30" x14ac:dyDescent="0.2">
      <c r="A38" s="1740">
        <v>11759</v>
      </c>
      <c r="B38" s="1714">
        <v>2016</v>
      </c>
      <c r="C38" s="1740" t="s">
        <v>1206</v>
      </c>
      <c r="D38" s="1740" t="s">
        <v>229</v>
      </c>
      <c r="E38" s="1712">
        <v>11759</v>
      </c>
      <c r="F38" s="1714">
        <v>37352</v>
      </c>
      <c r="G38" s="1715" t="s">
        <v>262</v>
      </c>
      <c r="H38" s="1714" t="s">
        <v>2312</v>
      </c>
      <c r="I38" s="1688" t="s">
        <v>87</v>
      </c>
      <c r="J38" s="1709"/>
      <c r="K38" s="1724"/>
      <c r="L38" s="1718"/>
      <c r="M38" s="1718"/>
      <c r="N38" s="1714" t="s">
        <v>53</v>
      </c>
      <c r="O38" s="1719" t="s">
        <v>86</v>
      </c>
      <c r="P38" s="1719">
        <v>40</v>
      </c>
      <c r="Q38" s="1719"/>
      <c r="R38" s="1718"/>
      <c r="S38" s="1694" t="s">
        <v>3513</v>
      </c>
      <c r="T38" s="1695">
        <v>42522</v>
      </c>
      <c r="U38" s="1695">
        <v>43983</v>
      </c>
      <c r="V38" s="1695" t="s">
        <v>2417</v>
      </c>
      <c r="W38" s="1695" t="s">
        <v>2418</v>
      </c>
      <c r="X38" s="1720"/>
      <c r="Y38" s="1694"/>
      <c r="Z38" s="1694" t="s">
        <v>362</v>
      </c>
      <c r="AA38" s="1694" t="s">
        <v>281</v>
      </c>
      <c r="AB38" s="1705">
        <v>1</v>
      </c>
      <c r="AC38" s="1694" t="s">
        <v>3497</v>
      </c>
      <c r="AD38" s="1700">
        <v>45291</v>
      </c>
      <c r="AE38" s="1694" t="s">
        <v>362</v>
      </c>
      <c r="AF38" s="1705">
        <v>2017</v>
      </c>
      <c r="AG38" s="1711">
        <v>88858</v>
      </c>
      <c r="AH38" s="1705"/>
      <c r="AI38" s="1705" t="s">
        <v>86</v>
      </c>
      <c r="AJ38" s="1705" t="s">
        <v>86</v>
      </c>
      <c r="AK38" s="1705" t="s">
        <v>86</v>
      </c>
      <c r="AL38" s="1705" t="s">
        <v>346</v>
      </c>
      <c r="AM38" s="1699" t="s">
        <v>346</v>
      </c>
      <c r="AN38" s="1699" t="s">
        <v>346</v>
      </c>
      <c r="AO38" s="1705" t="s">
        <v>2431</v>
      </c>
      <c r="AP38" s="1699" t="s">
        <v>362</v>
      </c>
      <c r="AQ38" s="1705"/>
      <c r="AR38" s="1705" t="s">
        <v>346</v>
      </c>
      <c r="AS38" s="1705" t="s">
        <v>88</v>
      </c>
      <c r="AT38" s="1705" t="s">
        <v>346</v>
      </c>
      <c r="AU38" s="1705" t="s">
        <v>346</v>
      </c>
      <c r="AV38" s="1705" t="s">
        <v>346</v>
      </c>
      <c r="AW38" s="1705" t="s">
        <v>346</v>
      </c>
      <c r="AX38" s="1705"/>
      <c r="AY38" s="1705"/>
    </row>
    <row r="39" spans="1:51" s="1722" customFormat="1" ht="45" x14ac:dyDescent="0.2">
      <c r="A39" s="1740">
        <v>11303</v>
      </c>
      <c r="B39" s="1714">
        <v>2012</v>
      </c>
      <c r="C39" s="1740" t="s">
        <v>1206</v>
      </c>
      <c r="D39" s="1740" t="s">
        <v>229</v>
      </c>
      <c r="E39" s="1712">
        <v>11303</v>
      </c>
      <c r="F39" s="1714">
        <v>39145</v>
      </c>
      <c r="G39" s="1715" t="s">
        <v>1492</v>
      </c>
      <c r="H39" s="1714" t="s">
        <v>2312</v>
      </c>
      <c r="I39" s="1688" t="s">
        <v>87</v>
      </c>
      <c r="J39" s="1709" t="s">
        <v>819</v>
      </c>
      <c r="K39" s="1724" t="s">
        <v>833</v>
      </c>
      <c r="L39" s="1718">
        <v>42744</v>
      </c>
      <c r="M39" s="1718" t="s">
        <v>363</v>
      </c>
      <c r="N39" s="1714" t="s">
        <v>53</v>
      </c>
      <c r="O39" s="1719" t="s">
        <v>86</v>
      </c>
      <c r="P39" s="1719">
        <v>40</v>
      </c>
      <c r="Q39" s="1719"/>
      <c r="R39" s="1741">
        <v>42744</v>
      </c>
      <c r="S39" s="1721"/>
      <c r="T39" s="1743"/>
      <c r="U39" s="1695"/>
      <c r="V39" s="1695" t="s">
        <v>2432</v>
      </c>
      <c r="W39" s="1695" t="s">
        <v>2433</v>
      </c>
      <c r="X39" s="1720"/>
      <c r="Y39" s="1694"/>
      <c r="Z39" s="1694" t="s">
        <v>362</v>
      </c>
      <c r="AA39" s="1694" t="s">
        <v>281</v>
      </c>
      <c r="AB39" s="1694" t="s">
        <v>3174</v>
      </c>
      <c r="AC39" s="1694" t="s">
        <v>3520</v>
      </c>
      <c r="AD39" s="1700">
        <v>45657</v>
      </c>
      <c r="AE39" s="1694" t="s">
        <v>362</v>
      </c>
      <c r="AF39" s="1705">
        <v>2021</v>
      </c>
      <c r="AG39" s="1711">
        <v>203870</v>
      </c>
      <c r="AH39" s="1705"/>
      <c r="AI39" s="1705" t="s">
        <v>86</v>
      </c>
      <c r="AJ39" s="1705" t="s">
        <v>86</v>
      </c>
      <c r="AK39" s="1705" t="s">
        <v>2304</v>
      </c>
      <c r="AL39" s="1705" t="s">
        <v>86</v>
      </c>
      <c r="AM39" s="1705" t="s">
        <v>86</v>
      </c>
      <c r="AN39" s="1699" t="s">
        <v>86</v>
      </c>
      <c r="AO39" s="1699" t="s">
        <v>3521</v>
      </c>
      <c r="AP39" s="1699" t="s">
        <v>362</v>
      </c>
      <c r="AQ39" s="1705"/>
      <c r="AR39" s="1705"/>
      <c r="AS39" s="1705" t="s">
        <v>88</v>
      </c>
      <c r="AT39" s="1705" t="s">
        <v>87</v>
      </c>
      <c r="AU39" s="1705" t="s">
        <v>87</v>
      </c>
      <c r="AV39" s="1705" t="s">
        <v>87</v>
      </c>
      <c r="AW39" s="1699" t="s">
        <v>87</v>
      </c>
      <c r="AX39" s="1705"/>
      <c r="AY39" s="1705"/>
    </row>
    <row r="40" spans="1:51" s="1722" customFormat="1" ht="60" x14ac:dyDescent="0.2">
      <c r="A40" s="1740">
        <v>11106</v>
      </c>
      <c r="B40" s="1714">
        <v>2010</v>
      </c>
      <c r="C40" s="1740" t="s">
        <v>1206</v>
      </c>
      <c r="D40" s="1740" t="s">
        <v>228</v>
      </c>
      <c r="E40" s="1712">
        <v>1510</v>
      </c>
      <c r="F40" s="1714">
        <v>11798</v>
      </c>
      <c r="G40" s="1715" t="s">
        <v>201</v>
      </c>
      <c r="H40" s="1714" t="s">
        <v>277</v>
      </c>
      <c r="I40" s="1742" t="s">
        <v>87</v>
      </c>
      <c r="J40" s="3063" t="s">
        <v>2434</v>
      </c>
      <c r="K40" s="3063"/>
      <c r="L40" s="1718">
        <v>40710</v>
      </c>
      <c r="M40" s="1718" t="s">
        <v>862</v>
      </c>
      <c r="N40" s="1714" t="s">
        <v>53</v>
      </c>
      <c r="O40" s="1719" t="s">
        <v>86</v>
      </c>
      <c r="P40" s="1719">
        <v>40</v>
      </c>
      <c r="Q40" s="1719"/>
      <c r="R40" s="1741">
        <v>40710</v>
      </c>
      <c r="S40" s="1694" t="s">
        <v>861</v>
      </c>
      <c r="T40" s="1695">
        <v>40087</v>
      </c>
      <c r="U40" s="1695">
        <v>41547</v>
      </c>
      <c r="V40" s="1695" t="s">
        <v>3178</v>
      </c>
      <c r="W40" s="1695" t="s">
        <v>3179</v>
      </c>
      <c r="X40" s="1720"/>
      <c r="Y40" s="1694"/>
      <c r="Z40" s="1694" t="s">
        <v>362</v>
      </c>
      <c r="AA40" s="1694" t="s">
        <v>860</v>
      </c>
      <c r="AB40" s="1694" t="s">
        <v>2270</v>
      </c>
      <c r="AC40" s="1694" t="s">
        <v>3180</v>
      </c>
      <c r="AD40" s="1694"/>
      <c r="AE40" s="1694"/>
      <c r="AF40" s="1705">
        <v>2021</v>
      </c>
      <c r="AG40" s="1711">
        <v>375963</v>
      </c>
      <c r="AH40" s="1705" t="s">
        <v>86</v>
      </c>
      <c r="AI40" s="1705" t="s">
        <v>86</v>
      </c>
      <c r="AJ40" s="1705"/>
      <c r="AK40" s="1705" t="s">
        <v>86</v>
      </c>
      <c r="AL40" s="1705" t="s">
        <v>89</v>
      </c>
      <c r="AM40" s="1705" t="s">
        <v>89</v>
      </c>
      <c r="AN40" s="1699" t="s">
        <v>86</v>
      </c>
      <c r="AO40" s="1705" t="s">
        <v>3181</v>
      </c>
      <c r="AP40" s="1699" t="s">
        <v>362</v>
      </c>
      <c r="AQ40" s="1705"/>
      <c r="AR40" s="1705" t="s">
        <v>86</v>
      </c>
      <c r="AS40" s="1705" t="s">
        <v>87</v>
      </c>
      <c r="AT40" s="1705" t="s">
        <v>86</v>
      </c>
      <c r="AU40" s="1705" t="s">
        <v>88</v>
      </c>
      <c r="AV40" s="1705" t="s">
        <v>87</v>
      </c>
      <c r="AW40" s="1699" t="s">
        <v>86</v>
      </c>
      <c r="AX40" s="1695">
        <v>41645</v>
      </c>
      <c r="AY40" s="1695">
        <v>42128</v>
      </c>
    </row>
    <row r="41" spans="1:51" s="1722" customFormat="1" ht="45" x14ac:dyDescent="0.2">
      <c r="A41" s="1740">
        <v>11304</v>
      </c>
      <c r="B41" s="1714">
        <v>2012</v>
      </c>
      <c r="C41" s="1740" t="s">
        <v>1206</v>
      </c>
      <c r="D41" s="1740" t="s">
        <v>228</v>
      </c>
      <c r="E41" s="1712">
        <v>11304</v>
      </c>
      <c r="F41" s="1714">
        <v>35473</v>
      </c>
      <c r="G41" s="1715" t="s">
        <v>216</v>
      </c>
      <c r="H41" s="1714" t="s">
        <v>277</v>
      </c>
      <c r="I41" s="1742" t="s">
        <v>87</v>
      </c>
      <c r="J41" s="1689" t="s">
        <v>826</v>
      </c>
      <c r="K41" s="1689" t="s">
        <v>1391</v>
      </c>
      <c r="L41" s="1718">
        <v>41414</v>
      </c>
      <c r="M41" s="1718" t="s">
        <v>363</v>
      </c>
      <c r="N41" s="1714" t="s">
        <v>53</v>
      </c>
      <c r="O41" s="1719" t="s">
        <v>86</v>
      </c>
      <c r="P41" s="1719">
        <v>40</v>
      </c>
      <c r="Q41" s="1719"/>
      <c r="R41" s="1741">
        <v>41428</v>
      </c>
      <c r="S41" s="1694"/>
      <c r="T41" s="1695"/>
      <c r="U41" s="1695"/>
      <c r="V41" s="1695" t="s">
        <v>2428</v>
      </c>
      <c r="W41" s="1695" t="s">
        <v>2429</v>
      </c>
      <c r="X41" s="1720"/>
      <c r="Y41" s="1694"/>
      <c r="Z41" s="1694" t="s">
        <v>362</v>
      </c>
      <c r="AA41" s="1694" t="s">
        <v>859</v>
      </c>
      <c r="AB41" s="1694" t="s">
        <v>2270</v>
      </c>
      <c r="AC41" s="1694" t="s">
        <v>3522</v>
      </c>
      <c r="AD41" s="1700">
        <v>45291</v>
      </c>
      <c r="AE41" s="1694" t="s">
        <v>362</v>
      </c>
      <c r="AF41" s="1705">
        <v>2021</v>
      </c>
      <c r="AG41" s="1711">
        <v>148720</v>
      </c>
      <c r="AH41" s="1705" t="s">
        <v>86</v>
      </c>
      <c r="AI41" s="1705" t="s">
        <v>86</v>
      </c>
      <c r="AJ41" s="1705"/>
      <c r="AK41" s="1705" t="s">
        <v>88</v>
      </c>
      <c r="AL41" s="1705" t="s">
        <v>86</v>
      </c>
      <c r="AM41" s="1705"/>
      <c r="AN41" s="1699" t="s">
        <v>89</v>
      </c>
      <c r="AO41" s="1705" t="s">
        <v>2435</v>
      </c>
      <c r="AP41" s="1699" t="s">
        <v>362</v>
      </c>
      <c r="AQ41" s="1705" t="s">
        <v>87</v>
      </c>
      <c r="AR41" s="1705" t="s">
        <v>86</v>
      </c>
      <c r="AS41" s="1705" t="s">
        <v>87</v>
      </c>
      <c r="AT41" s="1705" t="s">
        <v>87</v>
      </c>
      <c r="AU41" s="1705" t="s">
        <v>87</v>
      </c>
      <c r="AV41" s="1705"/>
      <c r="AW41" s="1699" t="s">
        <v>87</v>
      </c>
      <c r="AX41" s="1695">
        <v>43703</v>
      </c>
      <c r="AY41" s="1695">
        <v>44068</v>
      </c>
    </row>
    <row r="42" spans="1:51" s="1722" customFormat="1" ht="45" x14ac:dyDescent="0.2">
      <c r="A42" s="1740">
        <v>11300</v>
      </c>
      <c r="B42" s="1714">
        <v>2012</v>
      </c>
      <c r="C42" s="1740" t="s">
        <v>1206</v>
      </c>
      <c r="D42" s="1740" t="s">
        <v>230</v>
      </c>
      <c r="E42" s="1712">
        <v>11300</v>
      </c>
      <c r="F42" s="1714">
        <v>39547</v>
      </c>
      <c r="G42" s="1715" t="s">
        <v>215</v>
      </c>
      <c r="H42" s="1714" t="s">
        <v>2312</v>
      </c>
      <c r="I42" s="1742" t="s">
        <v>87</v>
      </c>
      <c r="J42" s="1744" t="s">
        <v>176</v>
      </c>
      <c r="K42" s="1724" t="s">
        <v>103</v>
      </c>
      <c r="L42" s="1718">
        <v>42149</v>
      </c>
      <c r="M42" s="1718" t="s">
        <v>363</v>
      </c>
      <c r="N42" s="1714" t="s">
        <v>53</v>
      </c>
      <c r="O42" s="1719" t="s">
        <v>86</v>
      </c>
      <c r="P42" s="1719">
        <v>40</v>
      </c>
      <c r="Q42" s="1719" t="s">
        <v>2159</v>
      </c>
      <c r="R42" s="1718">
        <v>43368</v>
      </c>
      <c r="S42" s="1705" t="s">
        <v>3523</v>
      </c>
      <c r="T42" s="1695">
        <v>43725</v>
      </c>
      <c r="U42" s="1695">
        <v>45185</v>
      </c>
      <c r="V42" s="1695" t="s">
        <v>3182</v>
      </c>
      <c r="W42" s="1695" t="s">
        <v>3183</v>
      </c>
      <c r="X42" s="1720"/>
      <c r="Y42" s="1694"/>
      <c r="Z42" s="1694" t="s">
        <v>362</v>
      </c>
      <c r="AA42" s="1694" t="s">
        <v>282</v>
      </c>
      <c r="AB42" s="1705" t="s">
        <v>851</v>
      </c>
      <c r="AC42" s="1694" t="s">
        <v>3524</v>
      </c>
      <c r="AD42" s="1700">
        <v>45291</v>
      </c>
      <c r="AE42" s="1694" t="s">
        <v>362</v>
      </c>
      <c r="AF42" s="1705"/>
      <c r="AG42" s="1711"/>
      <c r="AH42" s="1705"/>
      <c r="AI42" s="1705"/>
      <c r="AJ42" s="1705"/>
      <c r="AK42" s="1705" t="s">
        <v>88</v>
      </c>
      <c r="AL42" s="1705" t="s">
        <v>89</v>
      </c>
      <c r="AM42" s="1705" t="s">
        <v>346</v>
      </c>
      <c r="AN42" s="1699" t="s">
        <v>346</v>
      </c>
      <c r="AO42" s="1705" t="s">
        <v>2436</v>
      </c>
      <c r="AP42" s="1699" t="s">
        <v>362</v>
      </c>
      <c r="AQ42" s="1705"/>
      <c r="AR42" s="1705" t="s">
        <v>87</v>
      </c>
      <c r="AS42" s="1705" t="s">
        <v>87</v>
      </c>
      <c r="AT42" s="1705" t="s">
        <v>87</v>
      </c>
      <c r="AU42" s="1705" t="s">
        <v>87</v>
      </c>
      <c r="AV42" s="1705" t="s">
        <v>346</v>
      </c>
      <c r="AW42" s="1699" t="s">
        <v>346</v>
      </c>
      <c r="AX42" s="1705"/>
      <c r="AY42" s="1705"/>
    </row>
    <row r="43" spans="1:51" s="1722" customFormat="1" ht="30" x14ac:dyDescent="0.2">
      <c r="A43" s="1740">
        <v>11238</v>
      </c>
      <c r="B43" s="1714">
        <v>2011</v>
      </c>
      <c r="C43" s="1740" t="s">
        <v>1206</v>
      </c>
      <c r="D43" s="1740" t="s">
        <v>229</v>
      </c>
      <c r="E43" s="1712">
        <v>10090</v>
      </c>
      <c r="F43" s="1714">
        <v>22628</v>
      </c>
      <c r="G43" s="1715" t="s">
        <v>210</v>
      </c>
      <c r="H43" s="1714" t="s">
        <v>2312</v>
      </c>
      <c r="I43" s="1742" t="s">
        <v>87</v>
      </c>
      <c r="J43" s="3063" t="s">
        <v>2434</v>
      </c>
      <c r="K43" s="3063"/>
      <c r="L43" s="1718">
        <v>41153</v>
      </c>
      <c r="M43" s="1718" t="s">
        <v>862</v>
      </c>
      <c r="N43" s="1714" t="s">
        <v>53</v>
      </c>
      <c r="O43" s="1719" t="s">
        <v>86</v>
      </c>
      <c r="P43" s="1719">
        <v>40</v>
      </c>
      <c r="Q43" s="1719"/>
      <c r="R43" s="1741">
        <v>41153</v>
      </c>
      <c r="S43" s="1705"/>
      <c r="T43" s="1695"/>
      <c r="U43" s="1695"/>
      <c r="V43" s="1695"/>
      <c r="W43" s="1695"/>
      <c r="X43" s="1720"/>
      <c r="Y43" s="1694"/>
      <c r="Z43" s="1694"/>
      <c r="AA43" s="1694" t="s">
        <v>281</v>
      </c>
      <c r="AB43" s="1705">
        <v>1</v>
      </c>
      <c r="AC43" s="1694" t="s">
        <v>237</v>
      </c>
      <c r="AD43" s="1694"/>
      <c r="AE43" s="1694"/>
      <c r="AF43" s="1705">
        <v>2021</v>
      </c>
      <c r="AG43" s="1711">
        <v>264204</v>
      </c>
      <c r="AH43" s="1705"/>
      <c r="AI43" s="1705" t="s">
        <v>86</v>
      </c>
      <c r="AJ43" s="1705"/>
      <c r="AK43" s="1705" t="s">
        <v>88</v>
      </c>
      <c r="AL43" s="1705" t="s">
        <v>86</v>
      </c>
      <c r="AM43" s="1705" t="s">
        <v>86</v>
      </c>
      <c r="AN43" s="1699" t="s">
        <v>86</v>
      </c>
      <c r="AO43" s="1705" t="s">
        <v>2437</v>
      </c>
      <c r="AP43" s="1699" t="s">
        <v>362</v>
      </c>
      <c r="AQ43" s="1705" t="s">
        <v>88</v>
      </c>
      <c r="AR43" s="1705" t="s">
        <v>86</v>
      </c>
      <c r="AS43" s="1705" t="s">
        <v>88</v>
      </c>
      <c r="AT43" s="1705" t="s">
        <v>88</v>
      </c>
      <c r="AU43" s="1705"/>
      <c r="AV43" s="1705"/>
      <c r="AW43" s="1699" t="s">
        <v>86</v>
      </c>
      <c r="AX43" s="1726">
        <v>43227</v>
      </c>
      <c r="AY43" s="1726">
        <v>43807</v>
      </c>
    </row>
    <row r="44" spans="1:51" s="1722" customFormat="1" ht="60" x14ac:dyDescent="0.2">
      <c r="A44" s="1740">
        <v>11117</v>
      </c>
      <c r="B44" s="1714">
        <v>2010</v>
      </c>
      <c r="C44" s="1740" t="s">
        <v>1206</v>
      </c>
      <c r="D44" s="1740" t="s">
        <v>228</v>
      </c>
      <c r="E44" s="1712">
        <v>11117</v>
      </c>
      <c r="F44" s="1714">
        <v>35805</v>
      </c>
      <c r="G44" s="1715" t="s">
        <v>205</v>
      </c>
      <c r="H44" s="1714" t="s">
        <v>277</v>
      </c>
      <c r="I44" s="1742" t="s">
        <v>87</v>
      </c>
      <c r="J44" s="1744"/>
      <c r="K44" s="1724"/>
      <c r="L44" s="1718">
        <v>40679</v>
      </c>
      <c r="M44" s="1718" t="s">
        <v>363</v>
      </c>
      <c r="N44" s="1714" t="s">
        <v>53</v>
      </c>
      <c r="O44" s="1719" t="s">
        <v>86</v>
      </c>
      <c r="P44" s="1719">
        <v>40</v>
      </c>
      <c r="Q44" s="1719"/>
      <c r="R44" s="1718">
        <v>40679</v>
      </c>
      <c r="S44" s="1705" t="s">
        <v>3513</v>
      </c>
      <c r="T44" s="1695">
        <v>40679</v>
      </c>
      <c r="U44" s="1695">
        <v>42139</v>
      </c>
      <c r="V44" s="1695" t="s">
        <v>2428</v>
      </c>
      <c r="W44" s="1695" t="s">
        <v>2429</v>
      </c>
      <c r="X44" s="1720"/>
      <c r="Y44" s="1694"/>
      <c r="Z44" s="1694" t="s">
        <v>362</v>
      </c>
      <c r="AA44" s="1694" t="s">
        <v>857</v>
      </c>
      <c r="AB44" s="1694" t="s">
        <v>2438</v>
      </c>
      <c r="AC44" s="1694" t="s">
        <v>3184</v>
      </c>
      <c r="AD44" s="1694"/>
      <c r="AE44" s="1694"/>
      <c r="AF44" s="1705">
        <v>2021</v>
      </c>
      <c r="AG44" s="1711">
        <v>220104</v>
      </c>
      <c r="AH44" s="1705" t="s">
        <v>346</v>
      </c>
      <c r="AI44" s="1705"/>
      <c r="AJ44" s="1705"/>
      <c r="AK44" s="1705" t="s">
        <v>86</v>
      </c>
      <c r="AL44" s="1705" t="s">
        <v>86</v>
      </c>
      <c r="AM44" s="1705"/>
      <c r="AN44" s="1699" t="s">
        <v>89</v>
      </c>
      <c r="AO44" s="1699" t="s">
        <v>3525</v>
      </c>
      <c r="AP44" s="1699" t="s">
        <v>362</v>
      </c>
      <c r="AQ44" s="1705"/>
      <c r="AR44" s="1705" t="s">
        <v>86</v>
      </c>
      <c r="AS44" s="1705" t="s">
        <v>87</v>
      </c>
      <c r="AT44" s="1705" t="s">
        <v>87</v>
      </c>
      <c r="AU44" s="1705" t="s">
        <v>87</v>
      </c>
      <c r="AV44" s="1705" t="s">
        <v>87</v>
      </c>
      <c r="AW44" s="1699" t="s">
        <v>3526</v>
      </c>
      <c r="AX44" s="1705"/>
      <c r="AY44" s="1705"/>
    </row>
    <row r="45" spans="1:51" s="1722" customFormat="1" ht="45" x14ac:dyDescent="0.2">
      <c r="A45" s="1740">
        <v>11121</v>
      </c>
      <c r="B45" s="1714">
        <v>2010</v>
      </c>
      <c r="C45" s="1740" t="s">
        <v>1206</v>
      </c>
      <c r="D45" s="1740" t="s">
        <v>228</v>
      </c>
      <c r="E45" s="1712">
        <v>11121</v>
      </c>
      <c r="F45" s="1714">
        <v>36002</v>
      </c>
      <c r="G45" s="1715" t="s">
        <v>207</v>
      </c>
      <c r="H45" s="1714" t="s">
        <v>277</v>
      </c>
      <c r="I45" s="1742" t="s">
        <v>87</v>
      </c>
      <c r="J45" s="1744" t="s">
        <v>137</v>
      </c>
      <c r="K45" s="1724" t="s">
        <v>90</v>
      </c>
      <c r="L45" s="1718">
        <v>41743</v>
      </c>
      <c r="M45" s="1718" t="s">
        <v>363</v>
      </c>
      <c r="N45" s="1714" t="s">
        <v>53</v>
      </c>
      <c r="O45" s="1719" t="s">
        <v>86</v>
      </c>
      <c r="P45" s="1719">
        <v>40</v>
      </c>
      <c r="Q45" s="1719"/>
      <c r="R45" s="1718">
        <v>41743</v>
      </c>
      <c r="S45" s="1705"/>
      <c r="T45" s="1695"/>
      <c r="U45" s="1695"/>
      <c r="V45" s="1695" t="s">
        <v>2428</v>
      </c>
      <c r="W45" s="1695" t="s">
        <v>2429</v>
      </c>
      <c r="X45" s="1720"/>
      <c r="Y45" s="1694"/>
      <c r="Z45" s="1694" t="s">
        <v>362</v>
      </c>
      <c r="AA45" s="1694" t="s">
        <v>859</v>
      </c>
      <c r="AB45" s="1694" t="s">
        <v>3527</v>
      </c>
      <c r="AC45" s="1694" t="s">
        <v>3528</v>
      </c>
      <c r="AD45" s="1700">
        <v>45291</v>
      </c>
      <c r="AE45" s="1694" t="s">
        <v>362</v>
      </c>
      <c r="AF45" s="1705">
        <v>2021</v>
      </c>
      <c r="AG45" s="1711">
        <v>105265</v>
      </c>
      <c r="AH45" s="1705" t="s">
        <v>88</v>
      </c>
      <c r="AI45" s="1705"/>
      <c r="AJ45" s="1705"/>
      <c r="AK45" s="1705" t="s">
        <v>86</v>
      </c>
      <c r="AL45" s="1705" t="s">
        <v>89</v>
      </c>
      <c r="AM45" s="1705" t="s">
        <v>88</v>
      </c>
      <c r="AN45" s="1699" t="s">
        <v>89</v>
      </c>
      <c r="AO45" s="1705" t="s">
        <v>3185</v>
      </c>
      <c r="AP45" s="1699" t="s">
        <v>362</v>
      </c>
      <c r="AQ45" s="1705" t="s">
        <v>87</v>
      </c>
      <c r="AR45" s="1705" t="s">
        <v>88</v>
      </c>
      <c r="AS45" s="1705" t="s">
        <v>87</v>
      </c>
      <c r="AT45" s="1705" t="s">
        <v>87</v>
      </c>
      <c r="AU45" s="1705" t="s">
        <v>87</v>
      </c>
      <c r="AV45" s="1705" t="s">
        <v>87</v>
      </c>
      <c r="AW45" s="1699" t="s">
        <v>87</v>
      </c>
      <c r="AX45" s="1705"/>
      <c r="AY45" s="1705"/>
    </row>
    <row r="46" spans="1:51" s="1722" customFormat="1" x14ac:dyDescent="0.2">
      <c r="A46" s="1740">
        <v>11283</v>
      </c>
      <c r="B46" s="1714">
        <v>2012</v>
      </c>
      <c r="C46" s="1740" t="s">
        <v>1206</v>
      </c>
      <c r="D46" s="1740" t="s">
        <v>229</v>
      </c>
      <c r="E46" s="1712">
        <v>11283</v>
      </c>
      <c r="F46" s="1713"/>
      <c r="G46" s="1735"/>
      <c r="H46" s="1713"/>
      <c r="I46" s="1745"/>
      <c r="J46" s="1746"/>
      <c r="K46" s="1747"/>
      <c r="L46" s="1748"/>
      <c r="M46" s="1748"/>
      <c r="N46" s="1713" t="s">
        <v>53</v>
      </c>
      <c r="O46" s="1749"/>
      <c r="P46" s="1749"/>
      <c r="Q46" s="1749"/>
      <c r="R46" s="1748"/>
      <c r="S46" s="1723"/>
      <c r="T46" s="1743"/>
      <c r="U46" s="1743"/>
      <c r="V46" s="1743"/>
      <c r="W46" s="1743"/>
      <c r="X46" s="1750"/>
      <c r="Y46" s="1701"/>
      <c r="Z46" s="1701"/>
      <c r="AA46" s="1701"/>
      <c r="AB46" s="1701"/>
      <c r="AC46" s="1701"/>
      <c r="AD46" s="1701"/>
      <c r="AE46" s="1701"/>
      <c r="AF46" s="1723"/>
      <c r="AG46" s="1751"/>
      <c r="AH46" s="1721"/>
      <c r="AI46" s="1721"/>
      <c r="AJ46" s="1721"/>
      <c r="AK46" s="1721"/>
      <c r="AL46" s="1723"/>
      <c r="AM46" s="1723"/>
      <c r="AN46" s="1723"/>
      <c r="AO46" s="1723"/>
      <c r="AP46" s="1723"/>
      <c r="AQ46" s="1723"/>
      <c r="AR46" s="1723"/>
      <c r="AS46" s="1723"/>
      <c r="AT46" s="1723"/>
      <c r="AU46" s="1723"/>
      <c r="AV46" s="1723"/>
      <c r="AW46" s="1723"/>
      <c r="AX46" s="1752"/>
      <c r="AY46" s="1752"/>
    </row>
    <row r="47" spans="1:51" s="1722" customFormat="1" ht="30" x14ac:dyDescent="0.2">
      <c r="A47" s="1740">
        <v>11423</v>
      </c>
      <c r="B47" s="1714">
        <v>2013</v>
      </c>
      <c r="C47" s="1740" t="s">
        <v>1206</v>
      </c>
      <c r="D47" s="1740" t="s">
        <v>230</v>
      </c>
      <c r="E47" s="1712">
        <v>11423</v>
      </c>
      <c r="F47" s="1714">
        <v>37902</v>
      </c>
      <c r="G47" s="1715" t="s">
        <v>263</v>
      </c>
      <c r="H47" s="1714" t="s">
        <v>277</v>
      </c>
      <c r="I47" s="1688" t="s">
        <v>87</v>
      </c>
      <c r="J47" s="1709" t="s">
        <v>194</v>
      </c>
      <c r="K47" s="1724" t="s">
        <v>104</v>
      </c>
      <c r="L47" s="1718">
        <v>42338</v>
      </c>
      <c r="M47" s="1718" t="s">
        <v>363</v>
      </c>
      <c r="N47" s="1714" t="s">
        <v>52</v>
      </c>
      <c r="O47" s="1719" t="s">
        <v>87</v>
      </c>
      <c r="P47" s="1719">
        <v>40</v>
      </c>
      <c r="Q47" s="1719"/>
      <c r="R47" s="1718">
        <v>42338</v>
      </c>
      <c r="S47" s="1705" t="s">
        <v>3171</v>
      </c>
      <c r="T47" s="1695">
        <v>43374</v>
      </c>
      <c r="U47" s="1695"/>
      <c r="V47" s="1695">
        <v>42538</v>
      </c>
      <c r="W47" s="1695">
        <v>43632</v>
      </c>
      <c r="X47" s="1720"/>
      <c r="Y47" s="1694"/>
      <c r="Z47" s="1694"/>
      <c r="AA47" s="1694" t="s">
        <v>283</v>
      </c>
      <c r="AB47" s="1694" t="s">
        <v>86</v>
      </c>
      <c r="AC47" s="1694" t="s">
        <v>1491</v>
      </c>
      <c r="AD47" s="1694"/>
      <c r="AE47" s="1694"/>
      <c r="AF47" s="1705"/>
      <c r="AG47" s="1711"/>
      <c r="AH47" s="1705"/>
      <c r="AI47" s="1705" t="s">
        <v>86</v>
      </c>
      <c r="AJ47" s="1705"/>
      <c r="AK47" s="1705" t="s">
        <v>86</v>
      </c>
      <c r="AL47" s="1705" t="s">
        <v>348</v>
      </c>
      <c r="AM47" s="1705" t="s">
        <v>348</v>
      </c>
      <c r="AN47" s="1699" t="s">
        <v>348</v>
      </c>
      <c r="AO47" s="1705" t="s">
        <v>2305</v>
      </c>
      <c r="AP47" s="1699" t="s">
        <v>362</v>
      </c>
      <c r="AQ47" s="1705"/>
      <c r="AR47" s="1705" t="s">
        <v>87</v>
      </c>
      <c r="AS47" s="1705" t="s">
        <v>88</v>
      </c>
      <c r="AT47" s="1705" t="s">
        <v>89</v>
      </c>
      <c r="AU47" s="1705" t="s">
        <v>348</v>
      </c>
      <c r="AV47" s="1705" t="s">
        <v>348</v>
      </c>
      <c r="AW47" s="1699" t="s">
        <v>348</v>
      </c>
      <c r="AX47" s="1705"/>
      <c r="AY47" s="1705"/>
    </row>
    <row r="48" spans="1:51" s="1722" customFormat="1" ht="60" x14ac:dyDescent="0.2">
      <c r="A48" s="1740">
        <v>11118</v>
      </c>
      <c r="B48" s="1714">
        <v>2010</v>
      </c>
      <c r="C48" s="1740" t="s">
        <v>1206</v>
      </c>
      <c r="D48" s="1740" t="s">
        <v>230</v>
      </c>
      <c r="E48" s="1712">
        <v>11118</v>
      </c>
      <c r="F48" s="1714">
        <v>36161</v>
      </c>
      <c r="G48" s="1715" t="s">
        <v>206</v>
      </c>
      <c r="H48" s="1714" t="s">
        <v>277</v>
      </c>
      <c r="I48" s="1742" t="s">
        <v>87</v>
      </c>
      <c r="J48" s="1744"/>
      <c r="K48" s="1724"/>
      <c r="L48" s="1718">
        <v>40710</v>
      </c>
      <c r="M48" s="1718" t="s">
        <v>363</v>
      </c>
      <c r="N48" s="1714" t="s">
        <v>53</v>
      </c>
      <c r="O48" s="1719" t="s">
        <v>86</v>
      </c>
      <c r="P48" s="1719">
        <v>40</v>
      </c>
      <c r="Q48" s="1719"/>
      <c r="R48" s="1718">
        <v>40710</v>
      </c>
      <c r="S48" s="1705" t="s">
        <v>3529</v>
      </c>
      <c r="T48" s="1695" t="s">
        <v>2053</v>
      </c>
      <c r="U48" s="1695" t="s">
        <v>2054</v>
      </c>
      <c r="V48" s="1695" t="s">
        <v>3530</v>
      </c>
      <c r="W48" s="1695" t="s">
        <v>3531</v>
      </c>
      <c r="X48" s="1720"/>
      <c r="Y48" s="1694"/>
      <c r="Z48" s="1694" t="s">
        <v>362</v>
      </c>
      <c r="AA48" s="1694" t="s">
        <v>857</v>
      </c>
      <c r="AB48" s="1694" t="s">
        <v>3532</v>
      </c>
      <c r="AC48" s="1694" t="s">
        <v>3533</v>
      </c>
      <c r="AD48" s="1700">
        <v>46022</v>
      </c>
      <c r="AE48" s="1694" t="s">
        <v>362</v>
      </c>
      <c r="AF48" s="1705"/>
      <c r="AG48" s="1711"/>
      <c r="AH48" s="1705" t="s">
        <v>346</v>
      </c>
      <c r="AI48" s="1699" t="s">
        <v>346</v>
      </c>
      <c r="AJ48" s="1699" t="s">
        <v>346</v>
      </c>
      <c r="AK48" s="1705" t="s">
        <v>347</v>
      </c>
      <c r="AL48" s="1705" t="s">
        <v>347</v>
      </c>
      <c r="AM48" s="1705" t="s">
        <v>347</v>
      </c>
      <c r="AN48" s="1699" t="s">
        <v>347</v>
      </c>
      <c r="AO48" s="1705" t="s">
        <v>2440</v>
      </c>
      <c r="AP48" s="1699" t="s">
        <v>362</v>
      </c>
      <c r="AQ48" s="1705"/>
      <c r="AR48" s="1705"/>
      <c r="AS48" s="1705"/>
      <c r="AT48" s="1705" t="s">
        <v>87</v>
      </c>
      <c r="AU48" s="1705" t="s">
        <v>347</v>
      </c>
      <c r="AV48" s="1705" t="s">
        <v>347</v>
      </c>
      <c r="AW48" s="1699" t="s">
        <v>347</v>
      </c>
      <c r="AX48" s="1695">
        <v>42644</v>
      </c>
      <c r="AY48" s="1695">
        <v>42947</v>
      </c>
    </row>
    <row r="49" spans="1:51" s="1722" customFormat="1" x14ac:dyDescent="0.2">
      <c r="A49" s="1740">
        <v>11119</v>
      </c>
      <c r="B49" s="1714"/>
      <c r="C49" s="1740" t="s">
        <v>1206</v>
      </c>
      <c r="D49" s="1740" t="s">
        <v>228</v>
      </c>
      <c r="E49" s="1712">
        <v>11119</v>
      </c>
      <c r="F49" s="1714"/>
      <c r="G49" s="1715" t="s">
        <v>3186</v>
      </c>
      <c r="H49" s="1714"/>
      <c r="I49" s="1742"/>
      <c r="J49" s="1744"/>
      <c r="K49" s="1724"/>
      <c r="L49" s="1718"/>
      <c r="M49" s="1718"/>
      <c r="N49" s="1714" t="s">
        <v>53</v>
      </c>
      <c r="O49" s="1719"/>
      <c r="P49" s="1719"/>
      <c r="Q49" s="1719"/>
      <c r="R49" s="1718"/>
      <c r="S49" s="1705"/>
      <c r="T49" s="1695"/>
      <c r="U49" s="1695"/>
      <c r="V49" s="1695"/>
      <c r="W49" s="1695"/>
      <c r="X49" s="1720"/>
      <c r="Y49" s="1694"/>
      <c r="Z49" s="1694"/>
      <c r="AA49" s="1694"/>
      <c r="AB49" s="1694"/>
      <c r="AC49" s="1694"/>
      <c r="AD49" s="1694"/>
      <c r="AE49" s="1694"/>
      <c r="AF49" s="1705"/>
      <c r="AG49" s="1711"/>
      <c r="AH49" s="1705"/>
      <c r="AI49" s="1705"/>
      <c r="AJ49" s="1705"/>
      <c r="AK49" s="1705"/>
      <c r="AL49" s="1705"/>
      <c r="AM49" s="1705"/>
      <c r="AN49" s="1705"/>
      <c r="AO49" s="1705"/>
      <c r="AP49" s="1705"/>
      <c r="AQ49" s="1705"/>
      <c r="AR49" s="1705"/>
      <c r="AS49" s="1705"/>
      <c r="AT49" s="1705"/>
      <c r="AU49" s="1705"/>
      <c r="AV49" s="1705"/>
      <c r="AW49" s="1705"/>
      <c r="AX49" s="1695"/>
      <c r="AY49" s="1695"/>
    </row>
    <row r="50" spans="1:51" s="1722" customFormat="1" ht="38.25" x14ac:dyDescent="0.2">
      <c r="A50" s="1740">
        <v>11237</v>
      </c>
      <c r="B50" s="1714">
        <v>2011</v>
      </c>
      <c r="C50" s="1740" t="s">
        <v>1206</v>
      </c>
      <c r="D50" s="1740" t="s">
        <v>228</v>
      </c>
      <c r="E50" s="1712">
        <v>11237</v>
      </c>
      <c r="F50" s="1714">
        <v>36941</v>
      </c>
      <c r="G50" s="1715" t="s">
        <v>209</v>
      </c>
      <c r="H50" s="1714" t="s">
        <v>2312</v>
      </c>
      <c r="I50" s="1742" t="s">
        <v>87</v>
      </c>
      <c r="J50" s="1689" t="s">
        <v>1382</v>
      </c>
      <c r="K50" s="1689" t="s">
        <v>1392</v>
      </c>
      <c r="L50" s="1718">
        <v>41240</v>
      </c>
      <c r="M50" s="1718" t="s">
        <v>363</v>
      </c>
      <c r="N50" s="1714" t="s">
        <v>53</v>
      </c>
      <c r="O50" s="1719" t="s">
        <v>86</v>
      </c>
      <c r="P50" s="1719">
        <v>40</v>
      </c>
      <c r="Q50" s="1719"/>
      <c r="R50" s="1741">
        <v>41281</v>
      </c>
      <c r="S50" s="1699"/>
      <c r="T50" s="1743"/>
      <c r="U50" s="1695"/>
      <c r="V50" s="1695">
        <v>42206</v>
      </c>
      <c r="W50" s="1695">
        <v>43301</v>
      </c>
      <c r="X50" s="1720"/>
      <c r="Y50" s="1694"/>
      <c r="Z50" s="1694"/>
      <c r="AA50" s="1694" t="s">
        <v>280</v>
      </c>
      <c r="AB50" s="1705" t="s">
        <v>86</v>
      </c>
      <c r="AC50" s="1694" t="s">
        <v>237</v>
      </c>
      <c r="AD50" s="1694"/>
      <c r="AE50" s="1694"/>
      <c r="AF50" s="1705">
        <v>2021</v>
      </c>
      <c r="AG50" s="1711">
        <v>87439</v>
      </c>
      <c r="AH50" s="1705"/>
      <c r="AI50" s="1705"/>
      <c r="AJ50" s="1705"/>
      <c r="AK50" s="1705" t="s">
        <v>89</v>
      </c>
      <c r="AL50" s="1705"/>
      <c r="AM50" s="1705"/>
      <c r="AN50" s="1705"/>
      <c r="AO50" s="1699" t="s">
        <v>3534</v>
      </c>
      <c r="AP50" s="1699" t="s">
        <v>362</v>
      </c>
      <c r="AQ50" s="1705" t="s">
        <v>86</v>
      </c>
      <c r="AR50" s="1705" t="s">
        <v>88</v>
      </c>
      <c r="AS50" s="1705" t="s">
        <v>86</v>
      </c>
      <c r="AT50" s="1705" t="s">
        <v>87</v>
      </c>
      <c r="AU50" s="1705" t="s">
        <v>87</v>
      </c>
      <c r="AV50" s="1705" t="s">
        <v>87</v>
      </c>
      <c r="AW50" s="1699" t="s">
        <v>87</v>
      </c>
      <c r="AX50" s="1705"/>
      <c r="AY50" s="1705"/>
    </row>
    <row r="51" spans="1:51" s="1722" customFormat="1" ht="30" x14ac:dyDescent="0.2">
      <c r="A51" s="1740">
        <v>11421</v>
      </c>
      <c r="B51" s="1714">
        <v>2013</v>
      </c>
      <c r="C51" s="1740" t="s">
        <v>1206</v>
      </c>
      <c r="D51" s="1740" t="s">
        <v>229</v>
      </c>
      <c r="E51" s="1712">
        <v>11421</v>
      </c>
      <c r="F51" s="1714">
        <v>37901</v>
      </c>
      <c r="G51" s="1715" t="s">
        <v>264</v>
      </c>
      <c r="H51" s="1714" t="s">
        <v>277</v>
      </c>
      <c r="I51" s="1688" t="s">
        <v>87</v>
      </c>
      <c r="J51" s="1709" t="s">
        <v>808</v>
      </c>
      <c r="K51" s="1724" t="s">
        <v>809</v>
      </c>
      <c r="L51" s="1718">
        <v>42632</v>
      </c>
      <c r="M51" s="1718" t="s">
        <v>363</v>
      </c>
      <c r="N51" s="1714" t="s">
        <v>53</v>
      </c>
      <c r="O51" s="1719" t="s">
        <v>86</v>
      </c>
      <c r="P51" s="1719">
        <v>40</v>
      </c>
      <c r="Q51" s="1719" t="s">
        <v>2441</v>
      </c>
      <c r="R51" s="1718">
        <v>43725</v>
      </c>
      <c r="S51" s="1699" t="s">
        <v>3513</v>
      </c>
      <c r="T51" s="1743">
        <v>44347</v>
      </c>
      <c r="U51" s="1743">
        <v>45807</v>
      </c>
      <c r="V51" s="1695" t="s">
        <v>2417</v>
      </c>
      <c r="W51" s="1695" t="s">
        <v>2418</v>
      </c>
      <c r="X51" s="1720"/>
      <c r="Y51" s="1694"/>
      <c r="Z51" s="1694" t="s">
        <v>362</v>
      </c>
      <c r="AA51" s="1694" t="s">
        <v>281</v>
      </c>
      <c r="AB51" s="1699" t="s">
        <v>851</v>
      </c>
      <c r="AC51" s="1694" t="s">
        <v>3535</v>
      </c>
      <c r="AD51" s="1700">
        <v>45291</v>
      </c>
      <c r="AE51" s="1694" t="s">
        <v>362</v>
      </c>
      <c r="AF51" s="1705">
        <v>2021</v>
      </c>
      <c r="AG51" s="1711">
        <v>204596</v>
      </c>
      <c r="AH51" s="1705"/>
      <c r="AI51" s="1705" t="s">
        <v>86</v>
      </c>
      <c r="AJ51" s="1705" t="s">
        <v>86</v>
      </c>
      <c r="AK51" s="1705" t="s">
        <v>86</v>
      </c>
      <c r="AL51" s="1705" t="s">
        <v>86</v>
      </c>
      <c r="AM51" s="1705"/>
      <c r="AN51" s="1699" t="s">
        <v>86</v>
      </c>
      <c r="AO51" s="1705" t="s">
        <v>3187</v>
      </c>
      <c r="AP51" s="1699" t="s">
        <v>362</v>
      </c>
      <c r="AQ51" s="1705"/>
      <c r="AR51" s="1705"/>
      <c r="AS51" s="1705" t="s">
        <v>86</v>
      </c>
      <c r="AT51" s="1705" t="s">
        <v>87</v>
      </c>
      <c r="AU51" s="1705" t="s">
        <v>87</v>
      </c>
      <c r="AV51" s="1705" t="s">
        <v>87</v>
      </c>
      <c r="AW51" s="1699" t="s">
        <v>87</v>
      </c>
      <c r="AX51" s="1705"/>
      <c r="AY51" s="1705"/>
    </row>
    <row r="52" spans="1:51" s="1722" customFormat="1" ht="38.25" x14ac:dyDescent="0.2">
      <c r="A52" s="1740">
        <v>11302</v>
      </c>
      <c r="B52" s="1714">
        <v>2012</v>
      </c>
      <c r="C52" s="1740" t="s">
        <v>1206</v>
      </c>
      <c r="D52" s="1740" t="s">
        <v>228</v>
      </c>
      <c r="E52" s="1712">
        <v>11302</v>
      </c>
      <c r="F52" s="1714">
        <v>39395</v>
      </c>
      <c r="G52" s="1715" t="s">
        <v>1495</v>
      </c>
      <c r="H52" s="1714" t="s">
        <v>277</v>
      </c>
      <c r="I52" s="1688" t="s">
        <v>87</v>
      </c>
      <c r="J52" s="1709" t="s">
        <v>820</v>
      </c>
      <c r="K52" s="1724" t="s">
        <v>1192</v>
      </c>
      <c r="L52" s="1718">
        <v>42814</v>
      </c>
      <c r="M52" s="1718" t="s">
        <v>363</v>
      </c>
      <c r="N52" s="1714" t="s">
        <v>53</v>
      </c>
      <c r="O52" s="1719" t="s">
        <v>86</v>
      </c>
      <c r="P52" s="1719">
        <v>40</v>
      </c>
      <c r="Q52" s="1719"/>
      <c r="R52" s="1718">
        <v>42814</v>
      </c>
      <c r="S52" s="1705"/>
      <c r="T52" s="1695"/>
      <c r="U52" s="1695"/>
      <c r="V52" s="1705"/>
      <c r="W52" s="1705"/>
      <c r="X52" s="1720"/>
      <c r="Y52" s="1694"/>
      <c r="Z52" s="1694"/>
      <c r="AA52" s="1694" t="s">
        <v>279</v>
      </c>
      <c r="AB52" s="1694">
        <v>1</v>
      </c>
      <c r="AC52" s="1700">
        <v>43831</v>
      </c>
      <c r="AD52" s="1700">
        <v>45291</v>
      </c>
      <c r="AE52" s="1694" t="s">
        <v>362</v>
      </c>
      <c r="AF52" s="1705">
        <v>2021</v>
      </c>
      <c r="AG52" s="1711">
        <v>101413</v>
      </c>
      <c r="AH52" s="1705"/>
      <c r="AI52" s="1705"/>
      <c r="AJ52" s="1705"/>
      <c r="AK52" s="1705" t="s">
        <v>89</v>
      </c>
      <c r="AL52" s="1705" t="s">
        <v>86</v>
      </c>
      <c r="AM52" s="1705"/>
      <c r="AN52" s="1699" t="s">
        <v>89</v>
      </c>
      <c r="AO52" s="1699" t="s">
        <v>3536</v>
      </c>
      <c r="AP52" s="1699" t="s">
        <v>362</v>
      </c>
      <c r="AQ52" s="1705"/>
      <c r="AR52" s="1705"/>
      <c r="AS52" s="1705" t="s">
        <v>87</v>
      </c>
      <c r="AT52" s="1705" t="s">
        <v>87</v>
      </c>
      <c r="AU52" s="1705" t="s">
        <v>87</v>
      </c>
      <c r="AV52" s="1705" t="s">
        <v>87</v>
      </c>
      <c r="AW52" s="1699" t="s">
        <v>87</v>
      </c>
      <c r="AX52" s="1705"/>
      <c r="AY52" s="1705"/>
    </row>
    <row r="53" spans="1:51" s="1722" customFormat="1" x14ac:dyDescent="0.2">
      <c r="A53" s="1740">
        <v>11236</v>
      </c>
      <c r="B53" s="1714">
        <v>2011</v>
      </c>
      <c r="C53" s="1740" t="s">
        <v>1206</v>
      </c>
      <c r="D53" s="1740" t="s">
        <v>230</v>
      </c>
      <c r="E53" s="1712">
        <v>11236</v>
      </c>
      <c r="F53" s="1714">
        <v>43624</v>
      </c>
      <c r="G53" s="1753" t="s">
        <v>3188</v>
      </c>
      <c r="H53" s="1714" t="s">
        <v>2312</v>
      </c>
      <c r="I53" s="1742" t="s">
        <v>87</v>
      </c>
      <c r="J53" s="1732" t="s">
        <v>2443</v>
      </c>
      <c r="K53" s="1744" t="s">
        <v>2689</v>
      </c>
      <c r="L53" s="1754">
        <v>43780</v>
      </c>
      <c r="M53" s="1718" t="s">
        <v>363</v>
      </c>
      <c r="N53" s="1714" t="s">
        <v>52</v>
      </c>
      <c r="O53" s="1719" t="s">
        <v>87</v>
      </c>
      <c r="P53" s="1719">
        <v>40</v>
      </c>
      <c r="Q53" s="1719"/>
      <c r="R53" s="1718"/>
      <c r="S53" s="1721"/>
      <c r="T53" s="1743"/>
      <c r="U53" s="1695"/>
      <c r="V53" s="1695"/>
      <c r="W53" s="1695"/>
      <c r="X53" s="1720"/>
      <c r="Y53" s="1694"/>
      <c r="Z53" s="1694"/>
      <c r="AA53" s="1694" t="s">
        <v>1473</v>
      </c>
      <c r="AB53" s="1699" t="s">
        <v>86</v>
      </c>
      <c r="AC53" s="1700">
        <v>44562</v>
      </c>
      <c r="AD53" s="1700">
        <v>46022</v>
      </c>
      <c r="AE53" s="1694"/>
      <c r="AF53" s="1705"/>
      <c r="AG53" s="1711"/>
      <c r="AH53" s="1705"/>
      <c r="AI53" s="1705"/>
      <c r="AJ53" s="1705"/>
      <c r="AK53" s="1705"/>
      <c r="AL53" s="1705"/>
      <c r="AM53" s="1705"/>
      <c r="AN53" s="1705"/>
      <c r="AO53" s="1705">
        <v>2021</v>
      </c>
      <c r="AP53" s="1705"/>
      <c r="AQ53" s="1705"/>
      <c r="AR53" s="1705"/>
      <c r="AS53" s="1705"/>
      <c r="AT53" s="1705"/>
      <c r="AU53" s="1705"/>
      <c r="AV53" s="1705"/>
      <c r="AW53" s="1699" t="s">
        <v>88</v>
      </c>
      <c r="AX53" s="1705"/>
      <c r="AY53" s="1705"/>
    </row>
    <row r="54" spans="1:51" s="1722" customFormat="1" ht="30" x14ac:dyDescent="0.2">
      <c r="A54" s="1740">
        <v>11422</v>
      </c>
      <c r="B54" s="1714">
        <v>2013</v>
      </c>
      <c r="C54" s="1740" t="s">
        <v>1206</v>
      </c>
      <c r="D54" s="1740" t="s">
        <v>228</v>
      </c>
      <c r="E54" s="1712">
        <v>11422</v>
      </c>
      <c r="F54" s="1714">
        <v>37900</v>
      </c>
      <c r="G54" s="1715" t="s">
        <v>1914</v>
      </c>
      <c r="H54" s="1714" t="s">
        <v>277</v>
      </c>
      <c r="I54" s="1688" t="s">
        <v>87</v>
      </c>
      <c r="J54" s="1709" t="s">
        <v>2138</v>
      </c>
      <c r="K54" s="1724" t="s">
        <v>2309</v>
      </c>
      <c r="L54" s="1718">
        <v>43304</v>
      </c>
      <c r="M54" s="1718" t="s">
        <v>363</v>
      </c>
      <c r="N54" s="1714" t="s">
        <v>53</v>
      </c>
      <c r="O54" s="1719" t="s">
        <v>86</v>
      </c>
      <c r="P54" s="1719">
        <v>40</v>
      </c>
      <c r="Q54" s="1719"/>
      <c r="R54" s="1718">
        <v>43304</v>
      </c>
      <c r="S54" s="1705" t="s">
        <v>3513</v>
      </c>
      <c r="T54" s="1695">
        <v>43651</v>
      </c>
      <c r="U54" s="1695">
        <v>45111</v>
      </c>
      <c r="V54" s="1695" t="s">
        <v>3537</v>
      </c>
      <c r="W54" s="1695" t="s">
        <v>3538</v>
      </c>
      <c r="X54" s="1720">
        <v>40000</v>
      </c>
      <c r="Y54" s="1694">
        <v>2019</v>
      </c>
      <c r="Z54" s="1694" t="s">
        <v>362</v>
      </c>
      <c r="AA54" s="1694" t="s">
        <v>81</v>
      </c>
      <c r="AB54" s="1705">
        <v>1</v>
      </c>
      <c r="AC54" s="1694" t="s">
        <v>3539</v>
      </c>
      <c r="AD54" s="1700">
        <v>46016</v>
      </c>
      <c r="AE54" s="1700" t="s">
        <v>362</v>
      </c>
      <c r="AF54" s="1705">
        <v>2019</v>
      </c>
      <c r="AG54" s="1711">
        <v>57674</v>
      </c>
      <c r="AH54" s="1705"/>
      <c r="AI54" s="1705"/>
      <c r="AJ54" s="1705"/>
      <c r="AK54" s="1705"/>
      <c r="AL54" s="1705" t="s">
        <v>86</v>
      </c>
      <c r="AM54" s="1705" t="s">
        <v>346</v>
      </c>
      <c r="AN54" s="1699" t="s">
        <v>346</v>
      </c>
      <c r="AO54" s="1705" t="s">
        <v>2444</v>
      </c>
      <c r="AP54" s="1699" t="s">
        <v>362</v>
      </c>
      <c r="AQ54" s="1705"/>
      <c r="AR54" s="1705"/>
      <c r="AS54" s="1705"/>
      <c r="AT54" s="1705"/>
      <c r="AU54" s="1705" t="s">
        <v>87</v>
      </c>
      <c r="AV54" s="1705" t="s">
        <v>346</v>
      </c>
      <c r="AW54" s="1699" t="s">
        <v>346</v>
      </c>
      <c r="AX54" s="1705"/>
      <c r="AY54" s="1705"/>
    </row>
    <row r="55" spans="1:51" s="1722" customFormat="1" x14ac:dyDescent="0.2">
      <c r="A55" s="1740">
        <v>11760</v>
      </c>
      <c r="B55" s="1714">
        <v>2016</v>
      </c>
      <c r="C55" s="1740" t="s">
        <v>1206</v>
      </c>
      <c r="D55" s="1740" t="s">
        <v>230</v>
      </c>
      <c r="E55" s="1712">
        <v>11760</v>
      </c>
      <c r="F55" s="1714"/>
      <c r="G55" s="1715" t="s">
        <v>2471</v>
      </c>
      <c r="H55" s="1714"/>
      <c r="I55" s="1688"/>
      <c r="J55" s="1709"/>
      <c r="K55" s="1724"/>
      <c r="L55" s="1718"/>
      <c r="M55" s="1718"/>
      <c r="N55" s="1714" t="s">
        <v>52</v>
      </c>
      <c r="O55" s="1719"/>
      <c r="P55" s="1719"/>
      <c r="Q55" s="1719"/>
      <c r="R55" s="1718"/>
      <c r="S55" s="1694"/>
      <c r="T55" s="1695"/>
      <c r="U55" s="1695"/>
      <c r="V55" s="1695"/>
      <c r="W55" s="1695"/>
      <c r="X55" s="1720"/>
      <c r="Y55" s="1694"/>
      <c r="Z55" s="1694"/>
      <c r="AA55" s="1694"/>
      <c r="AB55" s="1705"/>
      <c r="AC55" s="1694"/>
      <c r="AD55" s="1694"/>
      <c r="AE55" s="1694"/>
      <c r="AF55" s="1705"/>
      <c r="AG55" s="1711"/>
      <c r="AH55" s="1705"/>
      <c r="AI55" s="1705"/>
      <c r="AJ55" s="1705"/>
      <c r="AK55" s="1705"/>
      <c r="AL55" s="1705"/>
      <c r="AM55" s="1705"/>
      <c r="AN55" s="1705"/>
      <c r="AO55" s="1705"/>
      <c r="AP55" s="1705"/>
      <c r="AQ55" s="1705"/>
      <c r="AR55" s="1705"/>
      <c r="AS55" s="1705"/>
      <c r="AT55" s="1705"/>
      <c r="AU55" s="1705"/>
      <c r="AV55" s="1705"/>
      <c r="AW55" s="1705"/>
      <c r="AX55" s="1705"/>
      <c r="AY55" s="1705"/>
    </row>
    <row r="56" spans="1:51" s="1722" customFormat="1" x14ac:dyDescent="0.2">
      <c r="A56" s="1731">
        <v>11897</v>
      </c>
      <c r="B56" s="1731">
        <v>2019</v>
      </c>
      <c r="C56" s="1740" t="s">
        <v>1206</v>
      </c>
      <c r="D56" s="1705" t="s">
        <v>228</v>
      </c>
      <c r="E56" s="1730">
        <v>6612</v>
      </c>
      <c r="F56" s="1731">
        <v>19574</v>
      </c>
      <c r="G56" s="1753" t="s">
        <v>2446</v>
      </c>
      <c r="H56" s="1731" t="s">
        <v>2312</v>
      </c>
      <c r="I56" s="1731" t="s">
        <v>87</v>
      </c>
      <c r="J56" s="3064" t="s">
        <v>2447</v>
      </c>
      <c r="K56" s="3064"/>
      <c r="L56" s="1755">
        <v>43480</v>
      </c>
      <c r="M56" s="1731" t="s">
        <v>850</v>
      </c>
      <c r="N56" s="1731" t="s">
        <v>53</v>
      </c>
      <c r="O56" s="1731" t="s">
        <v>86</v>
      </c>
      <c r="P56" s="1731">
        <v>40</v>
      </c>
      <c r="Q56" s="1731"/>
      <c r="R56" s="1731"/>
      <c r="S56" s="1705" t="s">
        <v>2448</v>
      </c>
      <c r="T56" s="1726">
        <v>41912</v>
      </c>
      <c r="U56" s="1726">
        <v>43372</v>
      </c>
      <c r="V56" s="1705"/>
      <c r="W56" s="1705"/>
      <c r="X56" s="1705"/>
      <c r="Y56" s="1705"/>
      <c r="Z56" s="1705"/>
      <c r="AA56" s="1694"/>
      <c r="AB56" s="1705"/>
      <c r="AC56" s="1694"/>
      <c r="AD56" s="1694"/>
      <c r="AE56" s="1694"/>
      <c r="AF56" s="1705">
        <v>2021</v>
      </c>
      <c r="AG56" s="1711">
        <v>163320</v>
      </c>
      <c r="AH56" s="1705" t="s">
        <v>347</v>
      </c>
      <c r="AI56" s="1705" t="s">
        <v>347</v>
      </c>
      <c r="AJ56" s="1705" t="s">
        <v>347</v>
      </c>
      <c r="AK56" s="1705" t="s">
        <v>347</v>
      </c>
      <c r="AL56" s="1699" t="s">
        <v>347</v>
      </c>
      <c r="AM56" s="1699" t="s">
        <v>347</v>
      </c>
      <c r="AN56" s="1699" t="s">
        <v>86</v>
      </c>
      <c r="AO56" s="1705" t="s">
        <v>2425</v>
      </c>
      <c r="AP56" s="1705"/>
      <c r="AQ56" s="1705"/>
      <c r="AR56" s="1705"/>
      <c r="AS56" s="1705"/>
      <c r="AT56" s="1705"/>
      <c r="AU56" s="1705"/>
      <c r="AV56" s="1705"/>
      <c r="AW56" s="1699" t="s">
        <v>87</v>
      </c>
      <c r="AX56" s="1705"/>
      <c r="AY56" s="1705"/>
    </row>
    <row r="57" spans="1:51" s="1722" customFormat="1" x14ac:dyDescent="0.2">
      <c r="A57" s="1731">
        <v>11880</v>
      </c>
      <c r="B57" s="1731">
        <v>2019</v>
      </c>
      <c r="C57" s="1740" t="s">
        <v>1206</v>
      </c>
      <c r="D57" s="1705" t="s">
        <v>229</v>
      </c>
      <c r="E57" s="1730">
        <v>11880</v>
      </c>
      <c r="F57" s="1731"/>
      <c r="G57" s="1753" t="s">
        <v>3186</v>
      </c>
      <c r="H57" s="1731"/>
      <c r="I57" s="1731"/>
      <c r="J57" s="1732"/>
      <c r="K57" s="1732"/>
      <c r="L57" s="1733"/>
      <c r="M57" s="1731"/>
      <c r="N57" s="1714" t="s">
        <v>52</v>
      </c>
      <c r="O57" s="1731"/>
      <c r="P57" s="1731"/>
      <c r="Q57" s="1731"/>
      <c r="R57" s="1731"/>
      <c r="S57" s="1705"/>
      <c r="T57" s="1705"/>
      <c r="U57" s="1705"/>
      <c r="V57" s="1705"/>
      <c r="W57" s="1705"/>
      <c r="X57" s="1705"/>
      <c r="Y57" s="1705"/>
      <c r="Z57" s="1705"/>
      <c r="AA57" s="1694"/>
      <c r="AB57" s="1705"/>
      <c r="AC57" s="1694"/>
      <c r="AD57" s="1694"/>
      <c r="AE57" s="1694"/>
      <c r="AF57" s="1705"/>
      <c r="AG57" s="1705"/>
      <c r="AH57" s="1705"/>
      <c r="AI57" s="1705"/>
      <c r="AJ57" s="1705"/>
      <c r="AK57" s="1705"/>
      <c r="AL57" s="1705"/>
      <c r="AM57" s="1705"/>
      <c r="AN57" s="1705"/>
      <c r="AO57" s="1705"/>
      <c r="AP57" s="1705"/>
      <c r="AQ57" s="1705"/>
      <c r="AR57" s="1705"/>
      <c r="AS57" s="1705"/>
      <c r="AT57" s="1705"/>
      <c r="AU57" s="1705"/>
      <c r="AV57" s="1705"/>
      <c r="AW57" s="1705"/>
      <c r="AX57" s="1705"/>
      <c r="AY57" s="1705"/>
    </row>
    <row r="58" spans="1:51" s="1722" customFormat="1" x14ac:dyDescent="0.2">
      <c r="A58" s="1731">
        <v>11881</v>
      </c>
      <c r="B58" s="1731">
        <v>2019</v>
      </c>
      <c r="C58" s="1740" t="s">
        <v>1206</v>
      </c>
      <c r="D58" s="1705" t="s">
        <v>228</v>
      </c>
      <c r="E58" s="1730">
        <v>11881</v>
      </c>
      <c r="F58" s="1731"/>
      <c r="G58" s="1753" t="s">
        <v>3186</v>
      </c>
      <c r="H58" s="1731"/>
      <c r="I58" s="1731"/>
      <c r="J58" s="1732"/>
      <c r="K58" s="1732"/>
      <c r="L58" s="1718"/>
      <c r="M58" s="1731"/>
      <c r="N58" s="1731" t="s">
        <v>53</v>
      </c>
      <c r="O58" s="1731"/>
      <c r="P58" s="1731"/>
      <c r="Q58" s="1731"/>
      <c r="R58" s="1731"/>
      <c r="S58" s="1705"/>
      <c r="T58" s="1705"/>
      <c r="U58" s="1705"/>
      <c r="V58" s="1705"/>
      <c r="W58" s="1705"/>
      <c r="X58" s="1705"/>
      <c r="Y58" s="1705"/>
      <c r="Z58" s="1705"/>
      <c r="AA58" s="1694"/>
      <c r="AB58" s="1705"/>
      <c r="AC58" s="1694"/>
      <c r="AD58" s="1694"/>
      <c r="AE58" s="1694"/>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row>
    <row r="59" spans="1:51" s="1722" customFormat="1" x14ac:dyDescent="0.2">
      <c r="A59" s="1731">
        <v>11882</v>
      </c>
      <c r="B59" s="1731">
        <v>2019</v>
      </c>
      <c r="C59" s="1740" t="s">
        <v>1206</v>
      </c>
      <c r="D59" s="1705" t="s">
        <v>230</v>
      </c>
      <c r="E59" s="1730">
        <v>11882</v>
      </c>
      <c r="F59" s="1731"/>
      <c r="G59" s="1753" t="s">
        <v>3186</v>
      </c>
      <c r="H59" s="1731"/>
      <c r="I59" s="1731"/>
      <c r="J59" s="1732"/>
      <c r="K59" s="1732"/>
      <c r="L59" s="1731"/>
      <c r="M59" s="1731"/>
      <c r="N59" s="1714" t="s">
        <v>52</v>
      </c>
      <c r="O59" s="1731"/>
      <c r="P59" s="1731"/>
      <c r="Q59" s="1731"/>
      <c r="R59" s="1731"/>
      <c r="S59" s="1705"/>
      <c r="T59" s="1705"/>
      <c r="U59" s="1705"/>
      <c r="V59" s="1705"/>
      <c r="W59" s="1705"/>
      <c r="X59" s="1705"/>
      <c r="Y59" s="1705"/>
      <c r="Z59" s="1705"/>
      <c r="AA59" s="1694"/>
      <c r="AB59" s="1705"/>
      <c r="AC59" s="1694"/>
      <c r="AD59" s="1694"/>
      <c r="AE59" s="1694"/>
      <c r="AF59" s="1705"/>
      <c r="AG59" s="1705"/>
      <c r="AH59" s="1705"/>
      <c r="AI59" s="1705"/>
      <c r="AJ59" s="1705"/>
      <c r="AK59" s="1705"/>
      <c r="AL59" s="1705"/>
      <c r="AM59" s="1705"/>
      <c r="AN59" s="1705"/>
      <c r="AO59" s="1705"/>
      <c r="AP59" s="1705"/>
      <c r="AQ59" s="1705"/>
      <c r="AR59" s="1705"/>
      <c r="AS59" s="1705"/>
      <c r="AT59" s="1705"/>
      <c r="AU59" s="1705"/>
      <c r="AV59" s="1705"/>
      <c r="AW59" s="1705"/>
      <c r="AX59" s="1705"/>
      <c r="AY59" s="1705"/>
    </row>
    <row r="60" spans="1:51" s="1722" customFormat="1" x14ac:dyDescent="0.2">
      <c r="A60" s="1731">
        <v>11883</v>
      </c>
      <c r="B60" s="1731">
        <v>2019</v>
      </c>
      <c r="C60" s="1740" t="s">
        <v>1206</v>
      </c>
      <c r="D60" s="1705" t="s">
        <v>230</v>
      </c>
      <c r="E60" s="1730">
        <v>11883</v>
      </c>
      <c r="F60" s="1731"/>
      <c r="G60" s="1753" t="s">
        <v>3186</v>
      </c>
      <c r="H60" s="1731"/>
      <c r="I60" s="1731"/>
      <c r="J60" s="1732"/>
      <c r="K60" s="1732"/>
      <c r="L60" s="1731"/>
      <c r="M60" s="1731"/>
      <c r="N60" s="1714" t="s">
        <v>52</v>
      </c>
      <c r="O60" s="1731"/>
      <c r="P60" s="1731"/>
      <c r="Q60" s="1731"/>
      <c r="R60" s="1731"/>
      <c r="S60" s="1705"/>
      <c r="T60" s="1705"/>
      <c r="U60" s="1705"/>
      <c r="V60" s="1705"/>
      <c r="W60" s="1705"/>
      <c r="X60" s="1705"/>
      <c r="Y60" s="1705"/>
      <c r="Z60" s="1705"/>
      <c r="AA60" s="1694"/>
      <c r="AB60" s="1705"/>
      <c r="AC60" s="1694"/>
      <c r="AD60" s="1694"/>
      <c r="AE60" s="1694"/>
      <c r="AF60" s="1705"/>
      <c r="AG60" s="1705"/>
      <c r="AH60" s="1705"/>
      <c r="AI60" s="1705"/>
      <c r="AJ60" s="1705"/>
      <c r="AK60" s="1705"/>
      <c r="AL60" s="1705"/>
      <c r="AM60" s="1705"/>
      <c r="AN60" s="1705"/>
      <c r="AO60" s="1705"/>
      <c r="AP60" s="1705"/>
      <c r="AQ60" s="1705"/>
      <c r="AR60" s="1705"/>
      <c r="AS60" s="1705"/>
      <c r="AT60" s="1705"/>
      <c r="AU60" s="1705"/>
      <c r="AV60" s="1705"/>
      <c r="AW60" s="1705"/>
      <c r="AX60" s="1705"/>
      <c r="AY60" s="1705"/>
    </row>
    <row r="61" spans="1:51" s="1722" customFormat="1" ht="30" x14ac:dyDescent="0.2">
      <c r="A61" s="1734">
        <v>12065</v>
      </c>
      <c r="B61" s="1734">
        <v>2021</v>
      </c>
      <c r="C61" s="1736" t="s">
        <v>1206</v>
      </c>
      <c r="D61" s="1736" t="s">
        <v>229</v>
      </c>
      <c r="E61" s="1730">
        <v>1386</v>
      </c>
      <c r="F61" s="1736">
        <v>16064</v>
      </c>
      <c r="G61" s="1756" t="s">
        <v>3540</v>
      </c>
      <c r="H61" s="1736" t="s">
        <v>277</v>
      </c>
      <c r="I61" s="1736" t="s">
        <v>87</v>
      </c>
      <c r="J61" s="3063" t="s">
        <v>2434</v>
      </c>
      <c r="K61" s="3063"/>
      <c r="L61" s="1734" t="s">
        <v>3541</v>
      </c>
      <c r="M61" s="1736" t="s">
        <v>862</v>
      </c>
      <c r="N61" s="1736" t="s">
        <v>53</v>
      </c>
      <c r="O61" s="1734" t="s">
        <v>86</v>
      </c>
      <c r="P61" s="1736">
        <v>40</v>
      </c>
      <c r="Q61" s="1736"/>
      <c r="R61" s="1736"/>
      <c r="S61" s="1736" t="s">
        <v>607</v>
      </c>
      <c r="T61" s="1738">
        <v>43254</v>
      </c>
      <c r="U61" s="1738">
        <v>44714</v>
      </c>
      <c r="V61" s="1736"/>
      <c r="W61" s="1736"/>
      <c r="X61" s="1736"/>
      <c r="Y61" s="1736"/>
      <c r="Z61" s="1736"/>
      <c r="AA61" s="1736" t="s">
        <v>1473</v>
      </c>
      <c r="AB61" s="1736">
        <v>1</v>
      </c>
      <c r="AC61" s="1738">
        <v>44197</v>
      </c>
      <c r="AD61" s="1738">
        <v>13515</v>
      </c>
      <c r="AE61" s="1736" t="s">
        <v>362</v>
      </c>
      <c r="AF61" s="1736"/>
      <c r="AG61" s="1736"/>
      <c r="AH61" s="1736"/>
      <c r="AI61" s="1736"/>
      <c r="AJ61" s="1736"/>
      <c r="AK61" s="1736"/>
      <c r="AL61" s="1736"/>
      <c r="AM61" s="1736"/>
      <c r="AN61" s="1736" t="s">
        <v>1798</v>
      </c>
      <c r="AO61" s="1736" t="s">
        <v>3542</v>
      </c>
      <c r="AP61" s="1736" t="s">
        <v>362</v>
      </c>
      <c r="AQ61" s="1736"/>
      <c r="AR61" s="1736"/>
      <c r="AS61" s="1736"/>
      <c r="AT61" s="1736"/>
      <c r="AU61" s="1736"/>
      <c r="AV61" s="1736"/>
      <c r="AW61" s="1736" t="s">
        <v>1798</v>
      </c>
      <c r="AX61" s="1736"/>
      <c r="AY61" s="1736"/>
    </row>
    <row r="62" spans="1:51" s="1722" customFormat="1" ht="60" x14ac:dyDescent="0.2">
      <c r="A62" s="1712">
        <v>11114</v>
      </c>
      <c r="B62" s="1714">
        <v>2010</v>
      </c>
      <c r="C62" s="1740" t="s">
        <v>1207</v>
      </c>
      <c r="D62" s="1740" t="s">
        <v>233</v>
      </c>
      <c r="E62" s="1740">
        <v>11114</v>
      </c>
      <c r="F62" s="1714">
        <v>37911</v>
      </c>
      <c r="G62" s="1715" t="s">
        <v>1904</v>
      </c>
      <c r="H62" s="1714" t="s">
        <v>277</v>
      </c>
      <c r="I62" s="1742" t="s">
        <v>87</v>
      </c>
      <c r="J62" s="1689" t="s">
        <v>1384</v>
      </c>
      <c r="K62" s="1689" t="s">
        <v>1394</v>
      </c>
      <c r="L62" s="1717"/>
      <c r="M62" s="1718" t="s">
        <v>363</v>
      </c>
      <c r="N62" s="1714" t="s">
        <v>53</v>
      </c>
      <c r="O62" s="1719" t="s">
        <v>86</v>
      </c>
      <c r="P62" s="1719">
        <v>40</v>
      </c>
      <c r="Q62" s="1719"/>
      <c r="R62" s="1741">
        <v>41505</v>
      </c>
      <c r="S62" s="1705"/>
      <c r="T62" s="1695"/>
      <c r="U62" s="1695"/>
      <c r="V62" s="1695" t="s">
        <v>3543</v>
      </c>
      <c r="W62" s="1695" t="s">
        <v>3544</v>
      </c>
      <c r="X62" s="1720"/>
      <c r="Y62" s="1694"/>
      <c r="Z62" s="1694" t="s">
        <v>362</v>
      </c>
      <c r="AA62" s="1694" t="s">
        <v>852</v>
      </c>
      <c r="AB62" s="1699" t="s">
        <v>3174</v>
      </c>
      <c r="AC62" s="1694" t="s">
        <v>3545</v>
      </c>
      <c r="AD62" s="1700">
        <v>45657</v>
      </c>
      <c r="AE62" s="1701"/>
      <c r="AF62" s="1705">
        <v>2021</v>
      </c>
      <c r="AG62" s="1711">
        <v>96036</v>
      </c>
      <c r="AH62" s="1705"/>
      <c r="AI62" s="1705"/>
      <c r="AJ62" s="1705" t="s">
        <v>89</v>
      </c>
      <c r="AK62" s="1705" t="s">
        <v>88</v>
      </c>
      <c r="AL62" s="1705" t="s">
        <v>89</v>
      </c>
      <c r="AM62" s="1705"/>
      <c r="AN62" s="1721" t="s">
        <v>86</v>
      </c>
      <c r="AO62" s="1699" t="s">
        <v>3525</v>
      </c>
      <c r="AP62" s="1705" t="s">
        <v>362</v>
      </c>
      <c r="AQ62" s="1705" t="s">
        <v>87</v>
      </c>
      <c r="AR62" s="1705" t="s">
        <v>87</v>
      </c>
      <c r="AS62" s="1705" t="s">
        <v>87</v>
      </c>
      <c r="AT62" s="1705" t="s">
        <v>87</v>
      </c>
      <c r="AU62" s="1705" t="s">
        <v>87</v>
      </c>
      <c r="AV62" s="1705" t="s">
        <v>87</v>
      </c>
      <c r="AW62" s="1705" t="s">
        <v>87</v>
      </c>
      <c r="AX62" s="1705"/>
      <c r="AY62" s="1705"/>
    </row>
    <row r="63" spans="1:51" s="1722" customFormat="1" ht="30" x14ac:dyDescent="0.2">
      <c r="A63" s="1712">
        <v>11112</v>
      </c>
      <c r="B63" s="1714">
        <v>2010</v>
      </c>
      <c r="C63" s="1740" t="s">
        <v>1207</v>
      </c>
      <c r="D63" s="1740" t="s">
        <v>231</v>
      </c>
      <c r="E63" s="1740">
        <v>11112</v>
      </c>
      <c r="F63" s="1714">
        <v>36171</v>
      </c>
      <c r="G63" s="1715" t="s">
        <v>1915</v>
      </c>
      <c r="H63" s="1714" t="s">
        <v>2312</v>
      </c>
      <c r="I63" s="1742" t="s">
        <v>87</v>
      </c>
      <c r="J63" s="1744"/>
      <c r="K63" s="1724"/>
      <c r="L63" s="1718">
        <v>40825</v>
      </c>
      <c r="M63" s="1718" t="s">
        <v>363</v>
      </c>
      <c r="N63" s="1714" t="s">
        <v>53</v>
      </c>
      <c r="O63" s="1719" t="s">
        <v>86</v>
      </c>
      <c r="P63" s="1719">
        <v>40</v>
      </c>
      <c r="Q63" s="1719" t="s">
        <v>3189</v>
      </c>
      <c r="R63" s="1718">
        <v>43899</v>
      </c>
      <c r="S63" s="1705" t="s">
        <v>3546</v>
      </c>
      <c r="T63" s="1695" t="s">
        <v>2055</v>
      </c>
      <c r="U63" s="1695" t="s">
        <v>2056</v>
      </c>
      <c r="V63" s="1695" t="s">
        <v>3190</v>
      </c>
      <c r="W63" s="1695" t="s">
        <v>3183</v>
      </c>
      <c r="X63" s="1720"/>
      <c r="Y63" s="1694"/>
      <c r="Z63" s="1694" t="s">
        <v>362</v>
      </c>
      <c r="AA63" s="1694" t="s">
        <v>283</v>
      </c>
      <c r="AB63" s="1705">
        <v>1</v>
      </c>
      <c r="AC63" s="1694" t="s">
        <v>239</v>
      </c>
      <c r="AD63" s="1694"/>
      <c r="AE63" s="1701"/>
      <c r="AF63" s="1705">
        <v>2020</v>
      </c>
      <c r="AG63" s="1711">
        <v>101.136</v>
      </c>
      <c r="AH63" s="1705" t="s">
        <v>346</v>
      </c>
      <c r="AI63" s="1705"/>
      <c r="AJ63" s="1705"/>
      <c r="AK63" s="1705" t="s">
        <v>347</v>
      </c>
      <c r="AL63" s="1705" t="s">
        <v>347</v>
      </c>
      <c r="AM63" s="1705" t="s">
        <v>347</v>
      </c>
      <c r="AN63" s="1723" t="s">
        <v>347</v>
      </c>
      <c r="AO63" s="1705" t="s">
        <v>2451</v>
      </c>
      <c r="AP63" s="1705" t="s">
        <v>362</v>
      </c>
      <c r="AQ63" s="1705"/>
      <c r="AR63" s="1705"/>
      <c r="AS63" s="1705" t="s">
        <v>88</v>
      </c>
      <c r="AT63" s="1705" t="s">
        <v>86</v>
      </c>
      <c r="AU63" s="1705" t="s">
        <v>88</v>
      </c>
      <c r="AV63" s="1705" t="s">
        <v>347</v>
      </c>
      <c r="AW63" s="1705" t="s">
        <v>347</v>
      </c>
      <c r="AX63" s="1705"/>
      <c r="AY63" s="1705"/>
    </row>
    <row r="64" spans="1:51" s="1722" customFormat="1" ht="60" x14ac:dyDescent="0.2">
      <c r="A64" s="1712">
        <v>11115</v>
      </c>
      <c r="B64" s="1714">
        <v>2010</v>
      </c>
      <c r="C64" s="1740" t="s">
        <v>1207</v>
      </c>
      <c r="D64" s="1740" t="s">
        <v>233</v>
      </c>
      <c r="E64" s="1740">
        <v>11115</v>
      </c>
      <c r="F64" s="1714">
        <v>35988</v>
      </c>
      <c r="G64" s="1715" t="s">
        <v>1906</v>
      </c>
      <c r="H64" s="1714" t="s">
        <v>2312</v>
      </c>
      <c r="I64" s="1742" t="s">
        <v>87</v>
      </c>
      <c r="J64" s="1689" t="s">
        <v>1385</v>
      </c>
      <c r="K64" s="1689" t="s">
        <v>1395</v>
      </c>
      <c r="L64" s="1757">
        <v>41592</v>
      </c>
      <c r="M64" s="1718" t="s">
        <v>363</v>
      </c>
      <c r="N64" s="1714" t="s">
        <v>53</v>
      </c>
      <c r="O64" s="1719" t="s">
        <v>86</v>
      </c>
      <c r="P64" s="1719">
        <v>40</v>
      </c>
      <c r="Q64" s="1719" t="s">
        <v>2452</v>
      </c>
      <c r="R64" s="1741">
        <v>43759</v>
      </c>
      <c r="S64" s="1705" t="s">
        <v>2453</v>
      </c>
      <c r="T64" s="1695">
        <v>42887</v>
      </c>
      <c r="U64" s="1695"/>
      <c r="V64" s="1695" t="s">
        <v>2428</v>
      </c>
      <c r="W64" s="1695" t="s">
        <v>2454</v>
      </c>
      <c r="X64" s="1720"/>
      <c r="Y64" s="1694"/>
      <c r="Z64" s="1694" t="s">
        <v>362</v>
      </c>
      <c r="AA64" s="1694" t="s">
        <v>852</v>
      </c>
      <c r="AB64" s="1694" t="s">
        <v>853</v>
      </c>
      <c r="AC64" s="1694" t="s">
        <v>3547</v>
      </c>
      <c r="AD64" s="1700">
        <v>44926</v>
      </c>
      <c r="AE64" s="1701" t="s">
        <v>362</v>
      </c>
      <c r="AF64" s="1705">
        <v>2021</v>
      </c>
      <c r="AG64" s="1711">
        <v>75808</v>
      </c>
      <c r="AH64" s="1705"/>
      <c r="AI64" s="1705" t="s">
        <v>88</v>
      </c>
      <c r="AJ64" s="1705"/>
      <c r="AK64" s="1705" t="s">
        <v>88</v>
      </c>
      <c r="AL64" s="1705"/>
      <c r="AM64" s="1705" t="s">
        <v>89</v>
      </c>
      <c r="AN64" s="1699" t="s">
        <v>89</v>
      </c>
      <c r="AO64" s="1705" t="s">
        <v>3191</v>
      </c>
      <c r="AP64" s="1705" t="s">
        <v>362</v>
      </c>
      <c r="AQ64" s="1705" t="s">
        <v>86</v>
      </c>
      <c r="AR64" s="1705" t="s">
        <v>87</v>
      </c>
      <c r="AS64" s="1705" t="s">
        <v>87</v>
      </c>
      <c r="AT64" s="1705" t="s">
        <v>87</v>
      </c>
      <c r="AU64" s="1705" t="s">
        <v>87</v>
      </c>
      <c r="AV64" s="1705" t="s">
        <v>87</v>
      </c>
      <c r="AW64" s="1705" t="s">
        <v>87</v>
      </c>
      <c r="AX64" s="1705"/>
      <c r="AY64" s="1705"/>
    </row>
    <row r="65" spans="1:51" s="1722" customFormat="1" ht="45" x14ac:dyDescent="0.2">
      <c r="A65" s="1712">
        <v>11292</v>
      </c>
      <c r="B65" s="1714">
        <v>2012</v>
      </c>
      <c r="C65" s="1740" t="s">
        <v>1207</v>
      </c>
      <c r="D65" s="1740" t="s">
        <v>233</v>
      </c>
      <c r="E65" s="1740">
        <v>11292</v>
      </c>
      <c r="F65" s="1714">
        <v>32206</v>
      </c>
      <c r="G65" s="1715" t="s">
        <v>1903</v>
      </c>
      <c r="H65" s="1714" t="s">
        <v>277</v>
      </c>
      <c r="I65" s="1742" t="s">
        <v>87</v>
      </c>
      <c r="J65" s="1689" t="s">
        <v>1387</v>
      </c>
      <c r="K65" s="1689" t="s">
        <v>1397</v>
      </c>
      <c r="L65" s="1757">
        <v>41592</v>
      </c>
      <c r="M65" s="1718" t="s">
        <v>363</v>
      </c>
      <c r="N65" s="1714" t="s">
        <v>53</v>
      </c>
      <c r="O65" s="1719" t="s">
        <v>86</v>
      </c>
      <c r="P65" s="1719">
        <v>40</v>
      </c>
      <c r="Q65" s="1719" t="s">
        <v>2157</v>
      </c>
      <c r="R65" s="1741">
        <v>43297</v>
      </c>
      <c r="S65" s="1705" t="s">
        <v>3548</v>
      </c>
      <c r="T65" s="1695">
        <v>42016</v>
      </c>
      <c r="U65" s="1695"/>
      <c r="V65" s="1695" t="s">
        <v>3549</v>
      </c>
      <c r="W65" s="1695" t="s">
        <v>3550</v>
      </c>
      <c r="X65" s="1720"/>
      <c r="Y65" s="1694"/>
      <c r="Z65" s="1694" t="s">
        <v>362</v>
      </c>
      <c r="AA65" s="1694" t="s">
        <v>284</v>
      </c>
      <c r="AB65" s="1705" t="s">
        <v>853</v>
      </c>
      <c r="AC65" s="1694" t="s">
        <v>3551</v>
      </c>
      <c r="AD65" s="1700">
        <v>46022</v>
      </c>
      <c r="AE65" s="1701" t="s">
        <v>362</v>
      </c>
      <c r="AF65" s="1705">
        <v>2021</v>
      </c>
      <c r="AG65" s="1711">
        <v>105646</v>
      </c>
      <c r="AH65" s="1705" t="s">
        <v>89</v>
      </c>
      <c r="AI65" s="1705" t="s">
        <v>89</v>
      </c>
      <c r="AJ65" s="1705"/>
      <c r="AK65" s="1705"/>
      <c r="AL65" s="1705"/>
      <c r="AM65" s="1705" t="s">
        <v>89</v>
      </c>
      <c r="AN65" s="1699" t="s">
        <v>86</v>
      </c>
      <c r="AO65" s="1705" t="s">
        <v>3192</v>
      </c>
      <c r="AP65" s="1705" t="s">
        <v>362</v>
      </c>
      <c r="AQ65" s="1705" t="s">
        <v>87</v>
      </c>
      <c r="AR65" s="1705" t="s">
        <v>87</v>
      </c>
      <c r="AS65" s="1705" t="s">
        <v>87</v>
      </c>
      <c r="AT65" s="1705" t="s">
        <v>87</v>
      </c>
      <c r="AU65" s="1705" t="s">
        <v>87</v>
      </c>
      <c r="AV65" s="1705" t="s">
        <v>87</v>
      </c>
      <c r="AW65" s="1705" t="s">
        <v>87</v>
      </c>
      <c r="AX65" s="1705"/>
      <c r="AY65" s="1705"/>
    </row>
    <row r="66" spans="1:51" s="1722" customFormat="1" ht="38.25" x14ac:dyDescent="0.2">
      <c r="A66" s="1712">
        <v>11299</v>
      </c>
      <c r="B66" s="1714">
        <v>2012</v>
      </c>
      <c r="C66" s="1740" t="s">
        <v>1207</v>
      </c>
      <c r="D66" s="1740" t="s">
        <v>233</v>
      </c>
      <c r="E66" s="1740">
        <v>11299</v>
      </c>
      <c r="F66" s="1714">
        <v>40130</v>
      </c>
      <c r="G66" s="1715" t="s">
        <v>2373</v>
      </c>
      <c r="H66" s="1714" t="s">
        <v>2312</v>
      </c>
      <c r="I66" s="1688" t="s">
        <v>87</v>
      </c>
      <c r="J66" s="1709" t="s">
        <v>182</v>
      </c>
      <c r="K66" s="1724" t="s">
        <v>102</v>
      </c>
      <c r="L66" s="1718">
        <v>42324</v>
      </c>
      <c r="M66" s="1718" t="s">
        <v>363</v>
      </c>
      <c r="N66" s="1714" t="s">
        <v>52</v>
      </c>
      <c r="O66" s="1719" t="s">
        <v>87</v>
      </c>
      <c r="P66" s="1719">
        <v>40</v>
      </c>
      <c r="Q66" s="1719"/>
      <c r="R66" s="1718">
        <v>42324</v>
      </c>
      <c r="S66" s="1705" t="s">
        <v>2455</v>
      </c>
      <c r="T66" s="1695">
        <v>42786</v>
      </c>
      <c r="U66" s="1695"/>
      <c r="V66" s="1695">
        <v>44116</v>
      </c>
      <c r="W66" s="1695">
        <v>45210</v>
      </c>
      <c r="X66" s="1720"/>
      <c r="Y66" s="1694"/>
      <c r="Z66" s="1694" t="s">
        <v>362</v>
      </c>
      <c r="AA66" s="1694" t="s">
        <v>284</v>
      </c>
      <c r="AB66" s="1705">
        <v>1</v>
      </c>
      <c r="AC66" s="1694" t="s">
        <v>3552</v>
      </c>
      <c r="AD66" s="1700">
        <v>45291</v>
      </c>
      <c r="AE66" s="1701" t="s">
        <v>362</v>
      </c>
      <c r="AF66" s="1705"/>
      <c r="AG66" s="1711"/>
      <c r="AH66" s="1705"/>
      <c r="AI66" s="1705"/>
      <c r="AJ66" s="1705"/>
      <c r="AK66" s="1705" t="s">
        <v>88</v>
      </c>
      <c r="AL66" s="1705"/>
      <c r="AM66" s="1705"/>
      <c r="AN66" s="1699" t="s">
        <v>88</v>
      </c>
      <c r="AO66" s="1699" t="s">
        <v>3553</v>
      </c>
      <c r="AP66" s="1705"/>
      <c r="AQ66" s="1705"/>
      <c r="AR66" s="1705"/>
      <c r="AS66" s="1705" t="s">
        <v>87</v>
      </c>
      <c r="AT66" s="1705" t="s">
        <v>87</v>
      </c>
      <c r="AU66" s="1705" t="s">
        <v>87</v>
      </c>
      <c r="AV66" s="1705" t="s">
        <v>87</v>
      </c>
      <c r="AW66" s="1705" t="s">
        <v>87</v>
      </c>
      <c r="AX66" s="1705"/>
      <c r="AY66" s="1705"/>
    </row>
    <row r="67" spans="1:51" s="1722" customFormat="1" ht="45" x14ac:dyDescent="0.2">
      <c r="A67" s="1712">
        <v>11296</v>
      </c>
      <c r="B67" s="1714">
        <v>2012</v>
      </c>
      <c r="C67" s="1740" t="s">
        <v>1207</v>
      </c>
      <c r="D67" s="1740" t="s">
        <v>233</v>
      </c>
      <c r="E67" s="1740">
        <v>11296</v>
      </c>
      <c r="F67" s="1714">
        <v>29839</v>
      </c>
      <c r="G67" s="1715" t="s">
        <v>1928</v>
      </c>
      <c r="H67" s="1714" t="s">
        <v>277</v>
      </c>
      <c r="I67" s="1688" t="s">
        <v>87</v>
      </c>
      <c r="J67" s="1709" t="s">
        <v>121</v>
      </c>
      <c r="K67" s="1724" t="s">
        <v>100</v>
      </c>
      <c r="L67" s="1718">
        <v>41736</v>
      </c>
      <c r="M67" s="1718" t="s">
        <v>363</v>
      </c>
      <c r="N67" s="1725" t="s">
        <v>53</v>
      </c>
      <c r="O67" s="1719" t="s">
        <v>86</v>
      </c>
      <c r="P67" s="1719">
        <v>40</v>
      </c>
      <c r="Q67" s="1719" t="s">
        <v>3554</v>
      </c>
      <c r="R67" s="1718">
        <v>44235</v>
      </c>
      <c r="S67" s="1705" t="s">
        <v>3555</v>
      </c>
      <c r="T67" s="1695">
        <v>41962</v>
      </c>
      <c r="U67" s="1695">
        <v>43386</v>
      </c>
      <c r="V67" s="1695" t="s">
        <v>3530</v>
      </c>
      <c r="W67" s="1695" t="s">
        <v>3556</v>
      </c>
      <c r="X67" s="1720"/>
      <c r="Y67" s="1694"/>
      <c r="Z67" s="1694" t="s">
        <v>362</v>
      </c>
      <c r="AA67" s="1694" t="s">
        <v>284</v>
      </c>
      <c r="AB67" s="1699" t="s">
        <v>851</v>
      </c>
      <c r="AC67" s="1694" t="s">
        <v>3557</v>
      </c>
      <c r="AD67" s="1700">
        <v>45657</v>
      </c>
      <c r="AE67" s="1701"/>
      <c r="AF67" s="1705">
        <v>2021</v>
      </c>
      <c r="AG67" s="1711">
        <v>125350</v>
      </c>
      <c r="AH67" s="1705" t="s">
        <v>348</v>
      </c>
      <c r="AI67" s="1705" t="s">
        <v>348</v>
      </c>
      <c r="AJ67" s="1705" t="s">
        <v>348</v>
      </c>
      <c r="AK67" s="1705" t="s">
        <v>348</v>
      </c>
      <c r="AL67" s="1705" t="s">
        <v>348</v>
      </c>
      <c r="AM67" s="1705"/>
      <c r="AN67" s="1699" t="s">
        <v>86</v>
      </c>
      <c r="AO67" s="1699" t="s">
        <v>3558</v>
      </c>
      <c r="AP67" s="1705"/>
      <c r="AQ67" s="1705"/>
      <c r="AR67" s="1705"/>
      <c r="AS67" s="1705"/>
      <c r="AT67" s="1705"/>
      <c r="AU67" s="1705"/>
      <c r="AV67" s="1705" t="s">
        <v>87</v>
      </c>
      <c r="AW67" s="1705" t="s">
        <v>87</v>
      </c>
      <c r="AX67" s="1726">
        <v>44410</v>
      </c>
      <c r="AY67" s="1726">
        <v>44835</v>
      </c>
    </row>
    <row r="68" spans="1:51" s="1722" customFormat="1" ht="60" x14ac:dyDescent="0.2">
      <c r="A68" s="1712">
        <v>11297</v>
      </c>
      <c r="B68" s="1714">
        <v>2012</v>
      </c>
      <c r="C68" s="1740" t="s">
        <v>1207</v>
      </c>
      <c r="D68" s="1740" t="s">
        <v>232</v>
      </c>
      <c r="E68" s="1740">
        <v>11297</v>
      </c>
      <c r="F68" s="1714">
        <v>38809</v>
      </c>
      <c r="G68" s="1715" t="s">
        <v>1919</v>
      </c>
      <c r="H68" s="1714" t="s">
        <v>277</v>
      </c>
      <c r="I68" s="1688" t="s">
        <v>87</v>
      </c>
      <c r="J68" s="1709" t="s">
        <v>197</v>
      </c>
      <c r="K68" s="1724" t="s">
        <v>794</v>
      </c>
      <c r="L68" s="1718">
        <v>42394</v>
      </c>
      <c r="M68" s="1718" t="s">
        <v>363</v>
      </c>
      <c r="N68" s="1714" t="s">
        <v>53</v>
      </c>
      <c r="O68" s="1719" t="s">
        <v>88</v>
      </c>
      <c r="P68" s="1719">
        <v>40</v>
      </c>
      <c r="Q68" s="1719" t="s">
        <v>2167</v>
      </c>
      <c r="R68" s="1741">
        <v>43360</v>
      </c>
      <c r="S68" s="1705" t="s">
        <v>3555</v>
      </c>
      <c r="T68" s="1695">
        <v>43387</v>
      </c>
      <c r="U68" s="1695">
        <v>44847</v>
      </c>
      <c r="V68" s="1695">
        <v>43304</v>
      </c>
      <c r="W68" s="1695">
        <v>44399</v>
      </c>
      <c r="X68" s="1720"/>
      <c r="Y68" s="1694"/>
      <c r="Z68" s="1694"/>
      <c r="AA68" s="1694" t="s">
        <v>283</v>
      </c>
      <c r="AB68" s="1694" t="s">
        <v>853</v>
      </c>
      <c r="AC68" s="1694" t="s">
        <v>3552</v>
      </c>
      <c r="AD68" s="1700">
        <v>44926</v>
      </c>
      <c r="AE68" s="1701" t="s">
        <v>362</v>
      </c>
      <c r="AF68" s="1705"/>
      <c r="AG68" s="1711"/>
      <c r="AH68" s="1705"/>
      <c r="AI68" s="1705"/>
      <c r="AJ68" s="1705"/>
      <c r="AK68" s="1705" t="s">
        <v>86</v>
      </c>
      <c r="AL68" s="1705" t="s">
        <v>88</v>
      </c>
      <c r="AM68" s="1705" t="s">
        <v>348</v>
      </c>
      <c r="AN68" s="1705" t="s">
        <v>348</v>
      </c>
      <c r="AO68" s="1705" t="s">
        <v>3559</v>
      </c>
      <c r="AP68" s="1705" t="s">
        <v>362</v>
      </c>
      <c r="AQ68" s="1705"/>
      <c r="AR68" s="1705" t="s">
        <v>89</v>
      </c>
      <c r="AS68" s="1705"/>
      <c r="AT68" s="1705"/>
      <c r="AU68" s="1705" t="s">
        <v>89</v>
      </c>
      <c r="AV68" s="1705" t="s">
        <v>348</v>
      </c>
      <c r="AW68" s="1705" t="s">
        <v>348</v>
      </c>
      <c r="AX68" s="1705"/>
      <c r="AY68" s="1705"/>
    </row>
    <row r="69" spans="1:51" s="1722" customFormat="1" ht="45" x14ac:dyDescent="0.2">
      <c r="A69" s="1712">
        <v>11234</v>
      </c>
      <c r="B69" s="1714">
        <v>2011</v>
      </c>
      <c r="C69" s="1740" t="s">
        <v>1207</v>
      </c>
      <c r="D69" s="1740" t="s">
        <v>233</v>
      </c>
      <c r="E69" s="1740">
        <v>11234</v>
      </c>
      <c r="F69" s="1714">
        <v>36935</v>
      </c>
      <c r="G69" s="1715" t="s">
        <v>1931</v>
      </c>
      <c r="H69" s="1714" t="s">
        <v>277</v>
      </c>
      <c r="I69" s="1742" t="s">
        <v>87</v>
      </c>
      <c r="J69" s="1744" t="s">
        <v>126</v>
      </c>
      <c r="K69" s="1724" t="s">
        <v>93</v>
      </c>
      <c r="L69" s="1718">
        <v>41834</v>
      </c>
      <c r="M69" s="1718" t="s">
        <v>363</v>
      </c>
      <c r="N69" s="1714" t="s">
        <v>53</v>
      </c>
      <c r="O69" s="1719" t="s">
        <v>86</v>
      </c>
      <c r="P69" s="1719">
        <v>40</v>
      </c>
      <c r="Q69" s="1719" t="s">
        <v>1790</v>
      </c>
      <c r="R69" s="1718">
        <v>43052</v>
      </c>
      <c r="S69" s="1705" t="s">
        <v>3513</v>
      </c>
      <c r="T69" s="1695">
        <v>42140</v>
      </c>
      <c r="U69" s="1695">
        <v>43600</v>
      </c>
      <c r="V69" s="1695" t="s">
        <v>3160</v>
      </c>
      <c r="W69" s="1695" t="s">
        <v>3161</v>
      </c>
      <c r="X69" s="1720">
        <v>40000</v>
      </c>
      <c r="Y69" s="1694">
        <v>2014</v>
      </c>
      <c r="Z69" s="1694" t="s">
        <v>362</v>
      </c>
      <c r="AA69" s="1694" t="s">
        <v>852</v>
      </c>
      <c r="AB69" s="1694" t="s">
        <v>3174</v>
      </c>
      <c r="AC69" s="1694" t="s">
        <v>3560</v>
      </c>
      <c r="AD69" s="1700">
        <v>45291</v>
      </c>
      <c r="AE69" s="1701" t="s">
        <v>362</v>
      </c>
      <c r="AF69" s="1705">
        <v>2021</v>
      </c>
      <c r="AG69" s="1711">
        <v>116782</v>
      </c>
      <c r="AH69" s="1705" t="s">
        <v>86</v>
      </c>
      <c r="AI69" s="1705" t="s">
        <v>86</v>
      </c>
      <c r="AJ69" s="1705" t="s">
        <v>346</v>
      </c>
      <c r="AK69" s="1705" t="s">
        <v>346</v>
      </c>
      <c r="AL69" s="1705" t="s">
        <v>88</v>
      </c>
      <c r="AM69" s="1705" t="s">
        <v>346</v>
      </c>
      <c r="AN69" s="1699" t="s">
        <v>88</v>
      </c>
      <c r="AO69" s="1699" t="s">
        <v>2456</v>
      </c>
      <c r="AP69" s="1705"/>
      <c r="AQ69" s="1705" t="s">
        <v>87</v>
      </c>
      <c r="AR69" s="1705"/>
      <c r="AS69" s="1705"/>
      <c r="AT69" s="1705"/>
      <c r="AU69" s="1705"/>
      <c r="AV69" s="1705" t="s">
        <v>87</v>
      </c>
      <c r="AW69" s="1705" t="s">
        <v>87</v>
      </c>
      <c r="AX69" s="1705"/>
      <c r="AY69" s="1705"/>
    </row>
    <row r="70" spans="1:51" s="1722" customFormat="1" ht="30" x14ac:dyDescent="0.2">
      <c r="A70" s="1712">
        <v>11424</v>
      </c>
      <c r="B70" s="1714">
        <v>2013</v>
      </c>
      <c r="C70" s="1740" t="s">
        <v>1207</v>
      </c>
      <c r="D70" s="1740" t="s">
        <v>233</v>
      </c>
      <c r="E70" s="1740">
        <v>11424</v>
      </c>
      <c r="F70" s="1714">
        <v>40253</v>
      </c>
      <c r="G70" s="1715" t="s">
        <v>261</v>
      </c>
      <c r="H70" s="1714" t="s">
        <v>277</v>
      </c>
      <c r="I70" s="1742" t="s">
        <v>87</v>
      </c>
      <c r="J70" s="1744" t="s">
        <v>186</v>
      </c>
      <c r="K70" s="1724" t="s">
        <v>105</v>
      </c>
      <c r="L70" s="1718">
        <v>42338</v>
      </c>
      <c r="M70" s="1718" t="s">
        <v>363</v>
      </c>
      <c r="N70" s="1714" t="s">
        <v>53</v>
      </c>
      <c r="O70" s="1719" t="s">
        <v>86</v>
      </c>
      <c r="P70" s="1719">
        <v>40</v>
      </c>
      <c r="Q70" s="1719" t="s">
        <v>1791</v>
      </c>
      <c r="R70" s="1718">
        <v>43052</v>
      </c>
      <c r="S70" s="1705"/>
      <c r="T70" s="1695"/>
      <c r="U70" s="1695"/>
      <c r="V70" s="1695" t="s">
        <v>3537</v>
      </c>
      <c r="W70" s="1695" t="s">
        <v>3538</v>
      </c>
      <c r="X70" s="1720">
        <v>412000</v>
      </c>
      <c r="Y70" s="1694">
        <v>2017</v>
      </c>
      <c r="Z70" s="1694" t="s">
        <v>362</v>
      </c>
      <c r="AA70" s="1694" t="s">
        <v>284</v>
      </c>
      <c r="AB70" s="1699" t="s">
        <v>851</v>
      </c>
      <c r="AC70" s="1694" t="s">
        <v>3552</v>
      </c>
      <c r="AD70" s="1700">
        <v>45291</v>
      </c>
      <c r="AE70" s="1701" t="s">
        <v>362</v>
      </c>
      <c r="AF70" s="1705">
        <v>2021</v>
      </c>
      <c r="AG70" s="1711">
        <v>111450</v>
      </c>
      <c r="AH70" s="1705"/>
      <c r="AI70" s="1705"/>
      <c r="AJ70" s="1705"/>
      <c r="AK70" s="1705" t="s">
        <v>88</v>
      </c>
      <c r="AL70" s="1705" t="s">
        <v>88</v>
      </c>
      <c r="AM70" s="1705" t="s">
        <v>89</v>
      </c>
      <c r="AN70" s="1699" t="s">
        <v>86</v>
      </c>
      <c r="AO70" s="1705" t="s">
        <v>3192</v>
      </c>
      <c r="AP70" s="1705" t="s">
        <v>362</v>
      </c>
      <c r="AQ70" s="1705"/>
      <c r="AR70" s="1705"/>
      <c r="AS70" s="1705" t="s">
        <v>87</v>
      </c>
      <c r="AT70" s="1705" t="s">
        <v>87</v>
      </c>
      <c r="AU70" s="1705" t="s">
        <v>87</v>
      </c>
      <c r="AV70" s="1705" t="s">
        <v>87</v>
      </c>
      <c r="AW70" s="1705" t="s">
        <v>87</v>
      </c>
      <c r="AX70" s="1726">
        <v>44410</v>
      </c>
      <c r="AY70" s="1726">
        <v>44713</v>
      </c>
    </row>
    <row r="71" spans="1:51" s="1722" customFormat="1" x14ac:dyDescent="0.2">
      <c r="A71" s="1712">
        <v>11116</v>
      </c>
      <c r="B71" s="1714">
        <v>2010</v>
      </c>
      <c r="C71" s="1740" t="s">
        <v>1207</v>
      </c>
      <c r="D71" s="1740" t="s">
        <v>233</v>
      </c>
      <c r="E71" s="1740">
        <v>11116</v>
      </c>
      <c r="F71" s="1714"/>
      <c r="G71" s="1715"/>
      <c r="H71" s="1714"/>
      <c r="I71" s="1742"/>
      <c r="J71" s="1744"/>
      <c r="K71" s="1724"/>
      <c r="L71" s="1718"/>
      <c r="M71" s="1718"/>
      <c r="N71" s="1714"/>
      <c r="O71" s="1719"/>
      <c r="P71" s="1719"/>
      <c r="Q71" s="1719"/>
      <c r="R71" s="1718"/>
      <c r="S71" s="1705"/>
      <c r="T71" s="1695"/>
      <c r="U71" s="1695"/>
      <c r="V71" s="1695"/>
      <c r="W71" s="1695"/>
      <c r="X71" s="1720"/>
      <c r="Y71" s="1694"/>
      <c r="Z71" s="1694"/>
      <c r="AA71" s="1694"/>
      <c r="AB71" s="1694"/>
      <c r="AC71" s="1694"/>
      <c r="AD71" s="1694"/>
      <c r="AE71" s="1701"/>
      <c r="AF71" s="1705"/>
      <c r="AG71" s="1711"/>
      <c r="AH71" s="1705"/>
      <c r="AI71" s="1705"/>
      <c r="AJ71" s="1705"/>
      <c r="AK71" s="1705"/>
      <c r="AL71" s="1705"/>
      <c r="AM71" s="1705"/>
      <c r="AN71" s="1705"/>
      <c r="AO71" s="1705"/>
      <c r="AP71" s="1705"/>
      <c r="AQ71" s="1705"/>
      <c r="AR71" s="1705"/>
      <c r="AS71" s="1705"/>
      <c r="AT71" s="1705"/>
      <c r="AU71" s="1705"/>
      <c r="AV71" s="1705"/>
      <c r="AW71" s="1705"/>
      <c r="AX71" s="1726"/>
      <c r="AY71" s="1726"/>
    </row>
    <row r="72" spans="1:51" s="1722" customFormat="1" ht="45" x14ac:dyDescent="0.2">
      <c r="A72" s="1712">
        <v>11293</v>
      </c>
      <c r="B72" s="1714">
        <v>2012</v>
      </c>
      <c r="C72" s="1740" t="s">
        <v>1207</v>
      </c>
      <c r="D72" s="1740" t="s">
        <v>233</v>
      </c>
      <c r="E72" s="1740">
        <v>11293</v>
      </c>
      <c r="F72" s="1714">
        <v>37044</v>
      </c>
      <c r="G72" s="1715" t="s">
        <v>1913</v>
      </c>
      <c r="H72" s="1714" t="s">
        <v>2312</v>
      </c>
      <c r="I72" s="1742" t="s">
        <v>87</v>
      </c>
      <c r="J72" s="1689" t="s">
        <v>1388</v>
      </c>
      <c r="K72" s="1689" t="s">
        <v>1398</v>
      </c>
      <c r="L72" s="1717"/>
      <c r="M72" s="1718" t="s">
        <v>363</v>
      </c>
      <c r="N72" s="1714" t="s">
        <v>53</v>
      </c>
      <c r="O72" s="1719" t="s">
        <v>89</v>
      </c>
      <c r="P72" s="1719">
        <v>40</v>
      </c>
      <c r="Q72" s="1719"/>
      <c r="R72" s="1741">
        <v>41653</v>
      </c>
      <c r="S72" s="1705"/>
      <c r="T72" s="1695"/>
      <c r="U72" s="1695"/>
      <c r="V72" s="1695" t="s">
        <v>3561</v>
      </c>
      <c r="W72" s="1695" t="s">
        <v>3556</v>
      </c>
      <c r="X72" s="1720">
        <v>40000</v>
      </c>
      <c r="Y72" s="1694">
        <v>2015</v>
      </c>
      <c r="Z72" s="1694" t="s">
        <v>362</v>
      </c>
      <c r="AA72" s="1694" t="s">
        <v>1473</v>
      </c>
      <c r="AB72" s="1699" t="s">
        <v>851</v>
      </c>
      <c r="AC72" s="1694" t="s">
        <v>3497</v>
      </c>
      <c r="AD72" s="1700">
        <v>44926</v>
      </c>
      <c r="AE72" s="1701" t="s">
        <v>362</v>
      </c>
      <c r="AF72" s="1705"/>
      <c r="AG72" s="1711"/>
      <c r="AH72" s="1705" t="s">
        <v>89</v>
      </c>
      <c r="AI72" s="1705" t="s">
        <v>89</v>
      </c>
      <c r="AJ72" s="1705"/>
      <c r="AK72" s="1705" t="s">
        <v>88</v>
      </c>
      <c r="AL72" s="1705" t="s">
        <v>89</v>
      </c>
      <c r="AM72" s="1705"/>
      <c r="AN72" s="1699" t="s">
        <v>88</v>
      </c>
      <c r="AO72" s="1699" t="s">
        <v>3562</v>
      </c>
      <c r="AP72" s="1705"/>
      <c r="AQ72" s="1705" t="s">
        <v>87</v>
      </c>
      <c r="AR72" s="1705" t="s">
        <v>87</v>
      </c>
      <c r="AS72" s="1705" t="s">
        <v>87</v>
      </c>
      <c r="AT72" s="1705" t="s">
        <v>87</v>
      </c>
      <c r="AU72" s="1705" t="s">
        <v>87</v>
      </c>
      <c r="AV72" s="1705" t="s">
        <v>87</v>
      </c>
      <c r="AW72" s="1705" t="s">
        <v>87</v>
      </c>
      <c r="AX72" s="1726">
        <v>44508</v>
      </c>
      <c r="AY72" s="1705" t="s">
        <v>3563</v>
      </c>
    </row>
    <row r="73" spans="1:51" s="1722" customFormat="1" ht="38.25" x14ac:dyDescent="0.2">
      <c r="A73" s="1712">
        <v>11427</v>
      </c>
      <c r="B73" s="1714">
        <v>2013</v>
      </c>
      <c r="C73" s="1740" t="s">
        <v>1207</v>
      </c>
      <c r="D73" s="1740" t="s">
        <v>231</v>
      </c>
      <c r="E73" s="1740">
        <v>11427</v>
      </c>
      <c r="F73" s="1714">
        <v>26107</v>
      </c>
      <c r="G73" s="1715" t="s">
        <v>1927</v>
      </c>
      <c r="H73" s="1714" t="s">
        <v>2312</v>
      </c>
      <c r="I73" s="1742" t="s">
        <v>87</v>
      </c>
      <c r="J73" s="1744" t="s">
        <v>172</v>
      </c>
      <c r="K73" s="1724" t="s">
        <v>107</v>
      </c>
      <c r="L73" s="1718">
        <v>42283</v>
      </c>
      <c r="M73" s="1718" t="s">
        <v>363</v>
      </c>
      <c r="N73" s="1714" t="s">
        <v>53</v>
      </c>
      <c r="O73" s="1719" t="s">
        <v>86</v>
      </c>
      <c r="P73" s="1719">
        <v>40</v>
      </c>
      <c r="Q73" s="1719"/>
      <c r="R73" s="1718">
        <v>42283</v>
      </c>
      <c r="S73" s="1705"/>
      <c r="T73" s="1695"/>
      <c r="U73" s="1695"/>
      <c r="V73" s="1695" t="s">
        <v>3190</v>
      </c>
      <c r="W73" s="1695" t="s">
        <v>3183</v>
      </c>
      <c r="X73" s="1720"/>
      <c r="Y73" s="1694"/>
      <c r="Z73" s="1694" t="s">
        <v>362</v>
      </c>
      <c r="AA73" s="1694" t="s">
        <v>1473</v>
      </c>
      <c r="AB73" s="1699" t="s">
        <v>851</v>
      </c>
      <c r="AC73" s="1694" t="s">
        <v>3539</v>
      </c>
      <c r="AD73" s="1700">
        <v>46022</v>
      </c>
      <c r="AE73" s="1701" t="s">
        <v>362</v>
      </c>
      <c r="AF73" s="1705">
        <v>2021</v>
      </c>
      <c r="AG73" s="1711">
        <v>94180</v>
      </c>
      <c r="AH73" s="1705"/>
      <c r="AI73" s="1705" t="s">
        <v>88</v>
      </c>
      <c r="AJ73" s="1705"/>
      <c r="AK73" s="1705" t="s">
        <v>88</v>
      </c>
      <c r="AL73" s="1705" t="s">
        <v>89</v>
      </c>
      <c r="AM73" s="1705"/>
      <c r="AN73" s="1699" t="s">
        <v>86</v>
      </c>
      <c r="AO73" s="1699" t="s">
        <v>3564</v>
      </c>
      <c r="AP73" s="1705" t="s">
        <v>362</v>
      </c>
      <c r="AQ73" s="1705"/>
      <c r="AR73" s="1705" t="s">
        <v>87</v>
      </c>
      <c r="AS73" s="1705" t="s">
        <v>86</v>
      </c>
      <c r="AT73" s="1705" t="s">
        <v>87</v>
      </c>
      <c r="AU73" s="1705" t="s">
        <v>86</v>
      </c>
      <c r="AV73" s="1705" t="s">
        <v>86</v>
      </c>
      <c r="AW73" s="1705" t="s">
        <v>87</v>
      </c>
      <c r="AX73" s="1705"/>
      <c r="AY73" s="1705"/>
    </row>
    <row r="74" spans="1:51" s="1722" customFormat="1" ht="45" x14ac:dyDescent="0.2">
      <c r="A74" s="1712">
        <v>11235</v>
      </c>
      <c r="B74" s="1714">
        <v>2011</v>
      </c>
      <c r="C74" s="1740" t="s">
        <v>1207</v>
      </c>
      <c r="D74" s="1740" t="s">
        <v>232</v>
      </c>
      <c r="E74" s="1740">
        <v>11235</v>
      </c>
      <c r="F74" s="1714">
        <v>36933</v>
      </c>
      <c r="G74" s="1715" t="s">
        <v>2457</v>
      </c>
      <c r="H74" s="1714" t="s">
        <v>2312</v>
      </c>
      <c r="I74" s="1742" t="s">
        <v>87</v>
      </c>
      <c r="J74" s="1744"/>
      <c r="K74" s="1724"/>
      <c r="L74" s="1718">
        <v>41061</v>
      </c>
      <c r="M74" s="1718" t="s">
        <v>363</v>
      </c>
      <c r="N74" s="1714" t="s">
        <v>53</v>
      </c>
      <c r="O74" s="1719" t="s">
        <v>86</v>
      </c>
      <c r="P74" s="1719">
        <v>40</v>
      </c>
      <c r="Q74" s="1719"/>
      <c r="R74" s="1718">
        <v>41061</v>
      </c>
      <c r="S74" s="1705" t="s">
        <v>3523</v>
      </c>
      <c r="T74" s="1695">
        <v>41061</v>
      </c>
      <c r="U74" s="1695">
        <v>42521</v>
      </c>
      <c r="V74" s="1695" t="s">
        <v>3537</v>
      </c>
      <c r="W74" s="1695" t="s">
        <v>3538</v>
      </c>
      <c r="X74" s="1720"/>
      <c r="Y74" s="1694"/>
      <c r="Z74" s="1694" t="s">
        <v>362</v>
      </c>
      <c r="AA74" s="1694" t="s">
        <v>284</v>
      </c>
      <c r="AB74" s="1705" t="s">
        <v>853</v>
      </c>
      <c r="AC74" s="1694" t="s">
        <v>3551</v>
      </c>
      <c r="AD74" s="1700">
        <v>46022</v>
      </c>
      <c r="AE74" s="1701" t="s">
        <v>362</v>
      </c>
      <c r="AF74" s="1705">
        <v>2021</v>
      </c>
      <c r="AG74" s="1711">
        <v>153463</v>
      </c>
      <c r="AH74" s="1705" t="s">
        <v>346</v>
      </c>
      <c r="AI74" s="1705" t="s">
        <v>346</v>
      </c>
      <c r="AJ74" s="1705"/>
      <c r="AK74" s="1705" t="s">
        <v>86</v>
      </c>
      <c r="AL74" s="1705" t="s">
        <v>86</v>
      </c>
      <c r="AM74" s="1705" t="s">
        <v>86</v>
      </c>
      <c r="AN74" s="1699" t="s">
        <v>86</v>
      </c>
      <c r="AO74" s="1705" t="s">
        <v>3192</v>
      </c>
      <c r="AP74" s="1705" t="s">
        <v>362</v>
      </c>
      <c r="AQ74" s="1705"/>
      <c r="AR74" s="1705"/>
      <c r="AS74" s="1705"/>
      <c r="AT74" s="1705"/>
      <c r="AU74" s="1705" t="s">
        <v>88</v>
      </c>
      <c r="AV74" s="1705" t="s">
        <v>88</v>
      </c>
      <c r="AW74" s="1705" t="s">
        <v>87</v>
      </c>
      <c r="AX74" s="1705"/>
      <c r="AY74" s="1705"/>
    </row>
    <row r="75" spans="1:51" s="1722" customFormat="1" ht="30" x14ac:dyDescent="0.2">
      <c r="A75" s="1712">
        <v>11430</v>
      </c>
      <c r="B75" s="1714">
        <v>2013</v>
      </c>
      <c r="C75" s="1740" t="s">
        <v>1207</v>
      </c>
      <c r="D75" s="1740" t="s">
        <v>231</v>
      </c>
      <c r="E75" s="1740">
        <v>11430</v>
      </c>
      <c r="F75" s="1714">
        <v>38518</v>
      </c>
      <c r="G75" s="1715" t="s">
        <v>1916</v>
      </c>
      <c r="H75" s="1714" t="s">
        <v>277</v>
      </c>
      <c r="I75" s="1742" t="s">
        <v>87</v>
      </c>
      <c r="J75" s="1744" t="s">
        <v>174</v>
      </c>
      <c r="K75" s="1724" t="s">
        <v>108</v>
      </c>
      <c r="L75" s="1718">
        <v>42318</v>
      </c>
      <c r="M75" s="1718" t="s">
        <v>363</v>
      </c>
      <c r="N75" s="1714" t="s">
        <v>53</v>
      </c>
      <c r="O75" s="1719" t="s">
        <v>86</v>
      </c>
      <c r="P75" s="1719">
        <v>40</v>
      </c>
      <c r="Q75" s="1719"/>
      <c r="R75" s="1718">
        <v>42318</v>
      </c>
      <c r="S75" s="1705"/>
      <c r="T75" s="1695"/>
      <c r="U75" s="1695"/>
      <c r="V75" s="1695" t="s">
        <v>3565</v>
      </c>
      <c r="W75" s="1695" t="s">
        <v>3566</v>
      </c>
      <c r="X75" s="1720"/>
      <c r="Y75" s="1694"/>
      <c r="Z75" s="1694" t="s">
        <v>362</v>
      </c>
      <c r="AA75" s="1694" t="s">
        <v>3567</v>
      </c>
      <c r="AB75" s="1705" t="s">
        <v>853</v>
      </c>
      <c r="AC75" s="1694" t="s">
        <v>3568</v>
      </c>
      <c r="AD75" s="1700">
        <v>45291</v>
      </c>
      <c r="AE75" s="1701" t="s">
        <v>362</v>
      </c>
      <c r="AF75" s="1705">
        <v>2021</v>
      </c>
      <c r="AG75" s="1711">
        <v>167942</v>
      </c>
      <c r="AH75" s="1705"/>
      <c r="AI75" s="1705"/>
      <c r="AJ75" s="1705" t="s">
        <v>86</v>
      </c>
      <c r="AK75" s="1705" t="s">
        <v>86</v>
      </c>
      <c r="AL75" s="1705" t="s">
        <v>89</v>
      </c>
      <c r="AM75" s="1705" t="s">
        <v>88</v>
      </c>
      <c r="AN75" s="1699" t="s">
        <v>88</v>
      </c>
      <c r="AO75" s="1705" t="s">
        <v>2458</v>
      </c>
      <c r="AP75" s="1705" t="s">
        <v>362</v>
      </c>
      <c r="AQ75" s="1705"/>
      <c r="AR75" s="1705" t="s">
        <v>86</v>
      </c>
      <c r="AS75" s="1705" t="s">
        <v>86</v>
      </c>
      <c r="AT75" s="1705" t="s">
        <v>87</v>
      </c>
      <c r="AU75" s="1705" t="s">
        <v>87</v>
      </c>
      <c r="AV75" s="1705" t="s">
        <v>86</v>
      </c>
      <c r="AW75" s="1705" t="s">
        <v>87</v>
      </c>
      <c r="AX75" s="1705"/>
      <c r="AY75" s="1705"/>
    </row>
    <row r="76" spans="1:51" s="1722" customFormat="1" x14ac:dyDescent="0.2">
      <c r="A76" s="1712">
        <v>11294</v>
      </c>
      <c r="B76" s="1714">
        <v>2012</v>
      </c>
      <c r="C76" s="1740" t="s">
        <v>1207</v>
      </c>
      <c r="D76" s="1740" t="s">
        <v>233</v>
      </c>
      <c r="E76" s="1740">
        <v>6720</v>
      </c>
      <c r="F76" s="1714">
        <v>27455</v>
      </c>
      <c r="G76" s="1715" t="s">
        <v>1902</v>
      </c>
      <c r="H76" s="1714" t="s">
        <v>277</v>
      </c>
      <c r="I76" s="1742" t="s">
        <v>87</v>
      </c>
      <c r="J76" s="3063" t="s">
        <v>2459</v>
      </c>
      <c r="K76" s="3063"/>
      <c r="L76" s="1741"/>
      <c r="M76" s="1718" t="s">
        <v>850</v>
      </c>
      <c r="N76" s="1714" t="s">
        <v>53</v>
      </c>
      <c r="O76" s="1719" t="s">
        <v>86</v>
      </c>
      <c r="P76" s="1719">
        <v>40</v>
      </c>
      <c r="Q76" s="1719"/>
      <c r="R76" s="1741">
        <v>42115</v>
      </c>
      <c r="S76" s="1705"/>
      <c r="T76" s="1695"/>
      <c r="U76" s="1695"/>
      <c r="V76" s="1695">
        <v>43691</v>
      </c>
      <c r="W76" s="1695">
        <v>44786</v>
      </c>
      <c r="X76" s="1720"/>
      <c r="Y76" s="1694"/>
      <c r="Z76" s="1694" t="s">
        <v>362</v>
      </c>
      <c r="AA76" s="1694" t="s">
        <v>284</v>
      </c>
      <c r="AB76" s="1699">
        <v>2</v>
      </c>
      <c r="AC76" s="1700">
        <v>42005</v>
      </c>
      <c r="AD76" s="1700">
        <v>12054</v>
      </c>
      <c r="AE76" s="1701" t="s">
        <v>362</v>
      </c>
      <c r="AF76" s="1705">
        <v>2021</v>
      </c>
      <c r="AG76" s="1711">
        <v>405455</v>
      </c>
      <c r="AH76" s="1705"/>
      <c r="AI76" s="1705"/>
      <c r="AJ76" s="1705"/>
      <c r="AK76" s="1705" t="s">
        <v>86</v>
      </c>
      <c r="AL76" s="1705" t="s">
        <v>89</v>
      </c>
      <c r="AM76" s="1705" t="s">
        <v>88</v>
      </c>
      <c r="AN76" s="1699" t="s">
        <v>86</v>
      </c>
      <c r="AO76" s="1705" t="s">
        <v>289</v>
      </c>
      <c r="AP76" s="1705"/>
      <c r="AQ76" s="1705"/>
      <c r="AR76" s="1705" t="s">
        <v>87</v>
      </c>
      <c r="AS76" s="1705" t="s">
        <v>87</v>
      </c>
      <c r="AT76" s="1705"/>
      <c r="AU76" s="1705"/>
      <c r="AV76" s="1705" t="s">
        <v>87</v>
      </c>
      <c r="AW76" s="1705" t="s">
        <v>87</v>
      </c>
      <c r="AX76" s="1726">
        <v>43103</v>
      </c>
      <c r="AY76" s="1726">
        <v>43276</v>
      </c>
    </row>
    <row r="77" spans="1:51" s="1722" customFormat="1" ht="90" x14ac:dyDescent="0.2">
      <c r="A77" s="1712">
        <v>11428</v>
      </c>
      <c r="B77" s="1714">
        <v>2013</v>
      </c>
      <c r="C77" s="1740" t="s">
        <v>1207</v>
      </c>
      <c r="D77" s="1740" t="s">
        <v>231</v>
      </c>
      <c r="E77" s="1740">
        <v>11428</v>
      </c>
      <c r="F77" s="1714">
        <v>38161</v>
      </c>
      <c r="G77" s="1715" t="s">
        <v>2460</v>
      </c>
      <c r="H77" s="1714" t="s">
        <v>2312</v>
      </c>
      <c r="I77" s="1742" t="s">
        <v>87</v>
      </c>
      <c r="J77" s="1744"/>
      <c r="K77" s="1724"/>
      <c r="L77" s="1718">
        <v>42280</v>
      </c>
      <c r="M77" s="1718" t="s">
        <v>363</v>
      </c>
      <c r="N77" s="1714" t="s">
        <v>53</v>
      </c>
      <c r="O77" s="1719" t="s">
        <v>86</v>
      </c>
      <c r="P77" s="1719">
        <v>40</v>
      </c>
      <c r="Q77" s="1719"/>
      <c r="R77" s="1718">
        <v>42280</v>
      </c>
      <c r="S77" s="1705" t="s">
        <v>3523</v>
      </c>
      <c r="T77" s="1695">
        <v>42280</v>
      </c>
      <c r="U77" s="1695">
        <v>43740</v>
      </c>
      <c r="V77" s="1695"/>
      <c r="W77" s="1695"/>
      <c r="X77" s="1720"/>
      <c r="Y77" s="1694"/>
      <c r="Z77" s="1694"/>
      <c r="AA77" s="1694" t="s">
        <v>3569</v>
      </c>
      <c r="AB77" s="1705">
        <v>1</v>
      </c>
      <c r="AC77" s="1694" t="s">
        <v>3570</v>
      </c>
      <c r="AD77" s="1700" t="s">
        <v>3571</v>
      </c>
      <c r="AE77" s="1701" t="s">
        <v>3572</v>
      </c>
      <c r="AF77" s="1705"/>
      <c r="AG77" s="1711"/>
      <c r="AH77" s="1705"/>
      <c r="AI77" s="1705" t="s">
        <v>346</v>
      </c>
      <c r="AJ77" s="1705" t="s">
        <v>346</v>
      </c>
      <c r="AK77" s="1705" t="s">
        <v>346</v>
      </c>
      <c r="AL77" s="1705" t="s">
        <v>346</v>
      </c>
      <c r="AM77" s="1705" t="s">
        <v>346</v>
      </c>
      <c r="AN77" s="1705" t="s">
        <v>346</v>
      </c>
      <c r="AO77" s="1705" t="s">
        <v>2430</v>
      </c>
      <c r="AP77" s="1705"/>
      <c r="AQ77" s="1705"/>
      <c r="AR77" s="1705" t="s">
        <v>88</v>
      </c>
      <c r="AS77" s="1705"/>
      <c r="AT77" s="1705"/>
      <c r="AU77" s="1705"/>
      <c r="AV77" s="1705" t="s">
        <v>346</v>
      </c>
      <c r="AW77" s="1705" t="s">
        <v>87</v>
      </c>
      <c r="AX77" s="1726">
        <v>44410</v>
      </c>
      <c r="AY77" s="1726">
        <v>44835</v>
      </c>
    </row>
    <row r="78" spans="1:51" s="1722" customFormat="1" ht="45" x14ac:dyDescent="0.2">
      <c r="A78" s="1712">
        <v>11233</v>
      </c>
      <c r="B78" s="1714">
        <v>2011</v>
      </c>
      <c r="C78" s="1740" t="s">
        <v>1207</v>
      </c>
      <c r="D78" s="1740" t="s">
        <v>231</v>
      </c>
      <c r="E78" s="1740">
        <v>11233</v>
      </c>
      <c r="F78" s="1714">
        <v>36929</v>
      </c>
      <c r="G78" s="1715" t="s">
        <v>1917</v>
      </c>
      <c r="H78" s="1714" t="s">
        <v>2312</v>
      </c>
      <c r="I78" s="1742" t="s">
        <v>87</v>
      </c>
      <c r="J78" s="1744" t="s">
        <v>169</v>
      </c>
      <c r="K78" s="1724" t="s">
        <v>92</v>
      </c>
      <c r="L78" s="1718">
        <v>42283</v>
      </c>
      <c r="M78" s="1718" t="s">
        <v>363</v>
      </c>
      <c r="N78" s="1714" t="s">
        <v>53</v>
      </c>
      <c r="O78" s="1719" t="s">
        <v>86</v>
      </c>
      <c r="P78" s="1719">
        <v>40</v>
      </c>
      <c r="Q78" s="1719"/>
      <c r="R78" s="1718">
        <v>42283</v>
      </c>
      <c r="S78" s="1705"/>
      <c r="T78" s="1695"/>
      <c r="U78" s="1695"/>
      <c r="V78" s="1695" t="s">
        <v>3530</v>
      </c>
      <c r="W78" s="1695" t="s">
        <v>3556</v>
      </c>
      <c r="X78" s="1720"/>
      <c r="Y78" s="1694"/>
      <c r="Z78" s="1694" t="s">
        <v>362</v>
      </c>
      <c r="AA78" s="1694" t="s">
        <v>856</v>
      </c>
      <c r="AB78" s="1694" t="s">
        <v>855</v>
      </c>
      <c r="AC78" s="1694" t="s">
        <v>854</v>
      </c>
      <c r="AD78" s="1694"/>
      <c r="AE78" s="1701"/>
      <c r="AF78" s="1705">
        <v>2021</v>
      </c>
      <c r="AG78" s="1711">
        <v>98539</v>
      </c>
      <c r="AH78" s="1705"/>
      <c r="AI78" s="1705"/>
      <c r="AJ78" s="1705"/>
      <c r="AK78" s="1705" t="s">
        <v>88</v>
      </c>
      <c r="AL78" s="1705"/>
      <c r="AM78" s="1705" t="s">
        <v>88</v>
      </c>
      <c r="AN78" s="1699" t="s">
        <v>89</v>
      </c>
      <c r="AO78" s="1699" t="s">
        <v>3573</v>
      </c>
      <c r="AP78" s="1705" t="s">
        <v>362</v>
      </c>
      <c r="AQ78" s="1705"/>
      <c r="AR78" s="1705"/>
      <c r="AS78" s="1705"/>
      <c r="AT78" s="1705" t="s">
        <v>86</v>
      </c>
      <c r="AU78" s="1705"/>
      <c r="AV78" s="1705" t="s">
        <v>86</v>
      </c>
      <c r="AW78" s="1705" t="s">
        <v>87</v>
      </c>
      <c r="AX78" s="1726">
        <v>43479</v>
      </c>
      <c r="AY78" s="1726">
        <v>43658</v>
      </c>
    </row>
    <row r="79" spans="1:51" s="1722" customFormat="1" ht="75" x14ac:dyDescent="0.2">
      <c r="A79" s="1712">
        <v>11429</v>
      </c>
      <c r="B79" s="1714">
        <v>2013</v>
      </c>
      <c r="C79" s="1740" t="s">
        <v>1207</v>
      </c>
      <c r="D79" s="1740" t="s">
        <v>231</v>
      </c>
      <c r="E79" s="1740">
        <v>11429</v>
      </c>
      <c r="F79" s="1714">
        <v>40170</v>
      </c>
      <c r="G79" s="1715" t="s">
        <v>1825</v>
      </c>
      <c r="H79" s="1714" t="s">
        <v>277</v>
      </c>
      <c r="I79" s="1688" t="s">
        <v>87</v>
      </c>
      <c r="J79" s="1709" t="s">
        <v>795</v>
      </c>
      <c r="K79" s="1724" t="s">
        <v>797</v>
      </c>
      <c r="L79" s="1718">
        <v>42520</v>
      </c>
      <c r="M79" s="1718" t="s">
        <v>363</v>
      </c>
      <c r="N79" s="1714" t="s">
        <v>53</v>
      </c>
      <c r="O79" s="1719" t="s">
        <v>86</v>
      </c>
      <c r="P79" s="1719">
        <v>40</v>
      </c>
      <c r="Q79" s="1719"/>
      <c r="R79" s="1718">
        <v>42520</v>
      </c>
      <c r="S79" s="1694" t="s">
        <v>3574</v>
      </c>
      <c r="T79" s="1695" t="s">
        <v>2461</v>
      </c>
      <c r="U79" s="1695" t="s">
        <v>2462</v>
      </c>
      <c r="V79" s="1695">
        <v>43691</v>
      </c>
      <c r="W79" s="1695">
        <v>44786</v>
      </c>
      <c r="X79" s="1720">
        <v>439539</v>
      </c>
      <c r="Y79" s="1694">
        <v>2017</v>
      </c>
      <c r="Z79" s="1694" t="s">
        <v>362</v>
      </c>
      <c r="AA79" s="1694" t="s">
        <v>3575</v>
      </c>
      <c r="AB79" s="1705" t="s">
        <v>853</v>
      </c>
      <c r="AC79" s="1694" t="s">
        <v>3576</v>
      </c>
      <c r="AD79" s="1694" t="s">
        <v>3577</v>
      </c>
      <c r="AE79" s="1701" t="s">
        <v>3572</v>
      </c>
      <c r="AF79" s="1705">
        <v>2020</v>
      </c>
      <c r="AG79" s="1711">
        <v>90406</v>
      </c>
      <c r="AH79" s="1705"/>
      <c r="AI79" s="1705"/>
      <c r="AJ79" s="1705"/>
      <c r="AK79" s="1705"/>
      <c r="AL79" s="1705" t="s">
        <v>86</v>
      </c>
      <c r="AM79" s="1705" t="s">
        <v>86</v>
      </c>
      <c r="AN79" s="1705" t="s">
        <v>346</v>
      </c>
      <c r="AO79" s="1705" t="s">
        <v>3193</v>
      </c>
      <c r="AP79" s="1705" t="s">
        <v>362</v>
      </c>
      <c r="AQ79" s="1705"/>
      <c r="AR79" s="1705"/>
      <c r="AS79" s="1705" t="s">
        <v>87</v>
      </c>
      <c r="AT79" s="1705" t="s">
        <v>87</v>
      </c>
      <c r="AU79" s="1705" t="s">
        <v>87</v>
      </c>
      <c r="AV79" s="1705" t="s">
        <v>346</v>
      </c>
      <c r="AW79" s="1705" t="s">
        <v>346</v>
      </c>
      <c r="AX79" s="1705"/>
      <c r="AY79" s="1705"/>
    </row>
    <row r="80" spans="1:51" s="1722" customFormat="1" ht="30" x14ac:dyDescent="0.2">
      <c r="A80" s="1712">
        <v>11431</v>
      </c>
      <c r="B80" s="1714">
        <v>2013</v>
      </c>
      <c r="C80" s="1740" t="s">
        <v>1207</v>
      </c>
      <c r="D80" s="1740" t="s">
        <v>231</v>
      </c>
      <c r="E80" s="1740">
        <v>11431</v>
      </c>
      <c r="F80" s="1714">
        <v>41067</v>
      </c>
      <c r="G80" s="1758" t="s">
        <v>1918</v>
      </c>
      <c r="H80" s="1714" t="s">
        <v>277</v>
      </c>
      <c r="I80" s="1688" t="s">
        <v>87</v>
      </c>
      <c r="J80" s="1709" t="s">
        <v>2171</v>
      </c>
      <c r="K80" s="1724" t="s">
        <v>2463</v>
      </c>
      <c r="L80" s="1718">
        <v>43808</v>
      </c>
      <c r="M80" s="1718" t="s">
        <v>363</v>
      </c>
      <c r="N80" s="1714" t="s">
        <v>53</v>
      </c>
      <c r="O80" s="1719" t="s">
        <v>86</v>
      </c>
      <c r="P80" s="1719">
        <v>40</v>
      </c>
      <c r="Q80" s="1719"/>
      <c r="R80" s="1718"/>
      <c r="S80" s="1705"/>
      <c r="T80" s="1695"/>
      <c r="U80" s="1695"/>
      <c r="V80" s="1695">
        <v>44545</v>
      </c>
      <c r="W80" s="1695">
        <v>45640</v>
      </c>
      <c r="X80" s="1720"/>
      <c r="Y80" s="1694"/>
      <c r="Z80" s="1694" t="s">
        <v>362</v>
      </c>
      <c r="AA80" s="1694" t="s">
        <v>3578</v>
      </c>
      <c r="AB80" s="1694"/>
      <c r="AC80" s="1700" t="s">
        <v>3579</v>
      </c>
      <c r="AD80" s="1700"/>
      <c r="AE80" s="1701" t="s">
        <v>362</v>
      </c>
      <c r="AF80" s="1705">
        <v>2021</v>
      </c>
      <c r="AG80" s="1711">
        <v>55000</v>
      </c>
      <c r="AH80" s="1705"/>
      <c r="AI80" s="1705"/>
      <c r="AJ80" s="1705"/>
      <c r="AK80" s="1705"/>
      <c r="AL80" s="1705"/>
      <c r="AM80" s="1705"/>
      <c r="AN80" s="1705"/>
      <c r="AO80" s="1705"/>
      <c r="AP80" s="1705"/>
      <c r="AQ80" s="1705"/>
      <c r="AR80" s="1705"/>
      <c r="AS80" s="1705"/>
      <c r="AT80" s="1705"/>
      <c r="AU80" s="1705"/>
      <c r="AV80" s="1705" t="s">
        <v>89</v>
      </c>
      <c r="AW80" s="1705" t="s">
        <v>86</v>
      </c>
      <c r="AX80" s="1705"/>
      <c r="AY80" s="1705"/>
    </row>
    <row r="81" spans="1:51" s="1722" customFormat="1" ht="45" x14ac:dyDescent="0.2">
      <c r="A81" s="1712">
        <v>11113</v>
      </c>
      <c r="B81" s="1714">
        <v>2010</v>
      </c>
      <c r="C81" s="1740" t="s">
        <v>1207</v>
      </c>
      <c r="D81" s="1740" t="s">
        <v>233</v>
      </c>
      <c r="E81" s="1740">
        <v>11113</v>
      </c>
      <c r="F81" s="1714">
        <v>38204</v>
      </c>
      <c r="G81" s="1715" t="s">
        <v>1905</v>
      </c>
      <c r="H81" s="1714" t="s">
        <v>277</v>
      </c>
      <c r="I81" s="1742" t="s">
        <v>277</v>
      </c>
      <c r="J81" s="1689" t="s">
        <v>1386</v>
      </c>
      <c r="K81" s="1689" t="s">
        <v>1396</v>
      </c>
      <c r="L81" s="1717"/>
      <c r="M81" s="1718" t="s">
        <v>363</v>
      </c>
      <c r="N81" s="1714" t="s">
        <v>52</v>
      </c>
      <c r="O81" s="1719" t="s">
        <v>87</v>
      </c>
      <c r="P81" s="1719">
        <v>40</v>
      </c>
      <c r="Q81" s="1719"/>
      <c r="R81" s="1741">
        <v>41612</v>
      </c>
      <c r="S81" s="1705"/>
      <c r="T81" s="1695"/>
      <c r="U81" s="1695"/>
      <c r="V81" s="1695" t="s">
        <v>3530</v>
      </c>
      <c r="W81" s="1695" t="s">
        <v>3556</v>
      </c>
      <c r="X81" s="1720"/>
      <c r="Y81" s="1694"/>
      <c r="Z81" s="1694" t="s">
        <v>362</v>
      </c>
      <c r="AA81" s="1694"/>
      <c r="AB81" s="1705"/>
      <c r="AC81" s="1694"/>
      <c r="AD81" s="1694"/>
      <c r="AE81" s="1701"/>
      <c r="AF81" s="1705"/>
      <c r="AG81" s="1711"/>
      <c r="AH81" s="1705"/>
      <c r="AI81" s="1705"/>
      <c r="AJ81" s="1705" t="s">
        <v>89</v>
      </c>
      <c r="AK81" s="1705"/>
      <c r="AL81" s="1705"/>
      <c r="AM81" s="1705"/>
      <c r="AN81" s="1699" t="s">
        <v>86</v>
      </c>
      <c r="AO81" s="1705" t="s">
        <v>236</v>
      </c>
      <c r="AP81" s="1705"/>
      <c r="AQ81" s="1705" t="s">
        <v>87</v>
      </c>
      <c r="AR81" s="1705" t="s">
        <v>87</v>
      </c>
      <c r="AS81" s="1705" t="s">
        <v>88</v>
      </c>
      <c r="AT81" s="1705" t="s">
        <v>88</v>
      </c>
      <c r="AU81" s="1705"/>
      <c r="AV81" s="1705"/>
      <c r="AW81" s="1705" t="s">
        <v>87</v>
      </c>
      <c r="AX81" s="1726">
        <v>43479</v>
      </c>
      <c r="AY81" s="1726">
        <v>43875</v>
      </c>
    </row>
    <row r="82" spans="1:51" s="1722" customFormat="1" ht="30" x14ac:dyDescent="0.2">
      <c r="A82" s="1712">
        <v>11425</v>
      </c>
      <c r="B82" s="1714">
        <v>2013</v>
      </c>
      <c r="C82" s="1740" t="s">
        <v>1207</v>
      </c>
      <c r="D82" s="1740" t="s">
        <v>233</v>
      </c>
      <c r="E82" s="1740">
        <v>11425</v>
      </c>
      <c r="F82" s="1714">
        <v>39289</v>
      </c>
      <c r="G82" s="1715" t="s">
        <v>1784</v>
      </c>
      <c r="H82" s="1714" t="s">
        <v>2312</v>
      </c>
      <c r="I82" s="1742" t="s">
        <v>277</v>
      </c>
      <c r="J82" s="1744" t="s">
        <v>128</v>
      </c>
      <c r="K82" s="1724" t="s">
        <v>106</v>
      </c>
      <c r="L82" s="1718">
        <v>41981</v>
      </c>
      <c r="M82" s="1718" t="s">
        <v>363</v>
      </c>
      <c r="N82" s="1714" t="s">
        <v>52</v>
      </c>
      <c r="O82" s="1719" t="s">
        <v>87</v>
      </c>
      <c r="P82" s="1719">
        <v>40</v>
      </c>
      <c r="Q82" s="1719"/>
      <c r="R82" s="1718">
        <v>41981</v>
      </c>
      <c r="S82" s="1705"/>
      <c r="T82" s="1695"/>
      <c r="U82" s="1695"/>
      <c r="V82" s="1695"/>
      <c r="W82" s="1695"/>
      <c r="X82" s="1720"/>
      <c r="Y82" s="1694"/>
      <c r="Z82" s="1694"/>
      <c r="AA82" s="1694"/>
      <c r="AB82" s="1705"/>
      <c r="AC82" s="1694"/>
      <c r="AD82" s="1694"/>
      <c r="AE82" s="1701"/>
      <c r="AF82" s="1705"/>
      <c r="AG82" s="1711"/>
      <c r="AH82" s="1705"/>
      <c r="AI82" s="1705"/>
      <c r="AJ82" s="1705"/>
      <c r="AK82" s="1705"/>
      <c r="AL82" s="1705"/>
      <c r="AM82" s="1705" t="s">
        <v>89</v>
      </c>
      <c r="AN82" s="1705"/>
      <c r="AO82" s="1705" t="s">
        <v>3194</v>
      </c>
      <c r="AP82" s="1705" t="s">
        <v>362</v>
      </c>
      <c r="AQ82" s="1705"/>
      <c r="AR82" s="1705"/>
      <c r="AS82" s="1705" t="s">
        <v>87</v>
      </c>
      <c r="AT82" s="1705" t="s">
        <v>87</v>
      </c>
      <c r="AU82" s="1705" t="s">
        <v>87</v>
      </c>
      <c r="AV82" s="1705" t="s">
        <v>87</v>
      </c>
      <c r="AW82" s="1705" t="s">
        <v>87</v>
      </c>
      <c r="AX82" s="1726">
        <v>44410</v>
      </c>
      <c r="AY82" s="1726">
        <v>44774</v>
      </c>
    </row>
    <row r="83" spans="1:51" s="1722" customFormat="1" ht="38.25" x14ac:dyDescent="0.2">
      <c r="A83" s="1712">
        <v>11432</v>
      </c>
      <c r="B83" s="1714">
        <v>2013</v>
      </c>
      <c r="C83" s="1740" t="s">
        <v>1207</v>
      </c>
      <c r="D83" s="1740" t="s">
        <v>232</v>
      </c>
      <c r="E83" s="1740">
        <v>11432</v>
      </c>
      <c r="F83" s="1714">
        <v>37822</v>
      </c>
      <c r="G83" s="1715" t="s">
        <v>1797</v>
      </c>
      <c r="H83" s="1714" t="s">
        <v>277</v>
      </c>
      <c r="I83" s="1688" t="s">
        <v>87</v>
      </c>
      <c r="J83" s="1709"/>
      <c r="K83" s="1724"/>
      <c r="L83" s="1718"/>
      <c r="M83" s="1718" t="s">
        <v>363</v>
      </c>
      <c r="N83" s="1714" t="s">
        <v>53</v>
      </c>
      <c r="O83" s="1719" t="s">
        <v>88</v>
      </c>
      <c r="P83" s="1719">
        <v>40</v>
      </c>
      <c r="Q83" s="1719"/>
      <c r="R83" s="1718">
        <v>42537</v>
      </c>
      <c r="S83" s="1694" t="s">
        <v>3513</v>
      </c>
      <c r="T83" s="1695">
        <v>42522</v>
      </c>
      <c r="U83" s="1695">
        <v>43982</v>
      </c>
      <c r="V83" s="1695"/>
      <c r="W83" s="1695"/>
      <c r="X83" s="1720"/>
      <c r="Y83" s="1694"/>
      <c r="Z83" s="1694"/>
      <c r="AA83" s="1694" t="s">
        <v>1473</v>
      </c>
      <c r="AB83" s="1699">
        <v>1</v>
      </c>
      <c r="AC83" s="1700">
        <v>44197</v>
      </c>
      <c r="AD83" s="1700">
        <v>45291</v>
      </c>
      <c r="AE83" s="1701" t="s">
        <v>362</v>
      </c>
      <c r="AF83" s="1705"/>
      <c r="AG83" s="1711"/>
      <c r="AH83" s="1705"/>
      <c r="AI83" s="1705" t="s">
        <v>346</v>
      </c>
      <c r="AJ83" s="1705" t="s">
        <v>346</v>
      </c>
      <c r="AK83" s="1705" t="s">
        <v>346</v>
      </c>
      <c r="AL83" s="1705" t="s">
        <v>346</v>
      </c>
      <c r="AM83" s="1705" t="s">
        <v>346</v>
      </c>
      <c r="AN83" s="1699" t="s">
        <v>86</v>
      </c>
      <c r="AO83" s="1699" t="s">
        <v>3580</v>
      </c>
      <c r="AP83" s="1705"/>
      <c r="AQ83" s="1705"/>
      <c r="AR83" s="1705"/>
      <c r="AS83" s="1705"/>
      <c r="AT83" s="1705"/>
      <c r="AU83" s="1705"/>
      <c r="AV83" s="1705"/>
      <c r="AW83" s="1705" t="s">
        <v>87</v>
      </c>
      <c r="AX83" s="1705"/>
      <c r="AY83" s="1705"/>
    </row>
    <row r="84" spans="1:51" s="1722" customFormat="1" ht="30" x14ac:dyDescent="0.2">
      <c r="A84" s="1712">
        <v>11758</v>
      </c>
      <c r="B84" s="1714">
        <v>2016</v>
      </c>
      <c r="C84" s="1740" t="s">
        <v>1207</v>
      </c>
      <c r="D84" s="1740" t="s">
        <v>231</v>
      </c>
      <c r="E84" s="1740">
        <v>11758</v>
      </c>
      <c r="F84" s="1714">
        <v>41043</v>
      </c>
      <c r="G84" s="1715" t="s">
        <v>1781</v>
      </c>
      <c r="H84" s="1714" t="s">
        <v>277</v>
      </c>
      <c r="I84" s="1688" t="s">
        <v>87</v>
      </c>
      <c r="J84" s="1709" t="s">
        <v>835</v>
      </c>
      <c r="K84" s="1724" t="s">
        <v>1748</v>
      </c>
      <c r="L84" s="1718">
        <v>42919</v>
      </c>
      <c r="M84" s="1718" t="s">
        <v>363</v>
      </c>
      <c r="N84" s="1714" t="s">
        <v>52</v>
      </c>
      <c r="O84" s="1719" t="s">
        <v>87</v>
      </c>
      <c r="P84" s="1719">
        <v>40</v>
      </c>
      <c r="Q84" s="1719"/>
      <c r="R84" s="1718">
        <v>42919</v>
      </c>
      <c r="S84" s="1694"/>
      <c r="T84" s="1695"/>
      <c r="U84" s="1695"/>
      <c r="V84" s="1695">
        <v>44545</v>
      </c>
      <c r="W84" s="1695">
        <v>45640</v>
      </c>
      <c r="X84" s="1720"/>
      <c r="Y84" s="1694"/>
      <c r="Z84" s="1694" t="s">
        <v>362</v>
      </c>
      <c r="AA84" s="1694" t="s">
        <v>1473</v>
      </c>
      <c r="AB84" s="1699" t="s">
        <v>86</v>
      </c>
      <c r="AC84" s="1700">
        <v>44562</v>
      </c>
      <c r="AD84" s="1700">
        <v>46022</v>
      </c>
      <c r="AE84" s="1701"/>
      <c r="AF84" s="1705"/>
      <c r="AG84" s="1711"/>
      <c r="AH84" s="1705"/>
      <c r="AI84" s="1705"/>
      <c r="AJ84" s="1705"/>
      <c r="AK84" s="1705"/>
      <c r="AL84" s="1705" t="s">
        <v>89</v>
      </c>
      <c r="AM84" s="1705"/>
      <c r="AN84" s="1699" t="s">
        <v>86</v>
      </c>
      <c r="AO84" s="1699" t="s">
        <v>3581</v>
      </c>
      <c r="AP84" s="1705"/>
      <c r="AQ84" s="1705"/>
      <c r="AR84" s="1705"/>
      <c r="AS84" s="1705"/>
      <c r="AT84" s="1705"/>
      <c r="AU84" s="1705" t="s">
        <v>87</v>
      </c>
      <c r="AV84" s="1705" t="s">
        <v>87</v>
      </c>
      <c r="AW84" s="1705" t="s">
        <v>86</v>
      </c>
      <c r="AX84" s="1705"/>
      <c r="AY84" s="1705"/>
    </row>
    <row r="85" spans="1:51" s="1722" customFormat="1" ht="45" x14ac:dyDescent="0.2">
      <c r="A85" s="1712">
        <v>11756</v>
      </c>
      <c r="B85" s="1714">
        <v>2016</v>
      </c>
      <c r="C85" s="1740" t="s">
        <v>1207</v>
      </c>
      <c r="D85" s="1740" t="s">
        <v>232</v>
      </c>
      <c r="E85" s="1740">
        <v>11756</v>
      </c>
      <c r="F85" s="1714">
        <v>41090</v>
      </c>
      <c r="G85" s="1715" t="s">
        <v>2464</v>
      </c>
      <c r="H85" s="1714" t="s">
        <v>277</v>
      </c>
      <c r="I85" s="1688" t="s">
        <v>87</v>
      </c>
      <c r="J85" s="1709" t="s">
        <v>1750</v>
      </c>
      <c r="K85" s="1724" t="s">
        <v>2141</v>
      </c>
      <c r="L85" s="1718">
        <v>43171</v>
      </c>
      <c r="M85" s="1718" t="s">
        <v>363</v>
      </c>
      <c r="N85" s="1714" t="s">
        <v>52</v>
      </c>
      <c r="O85" s="1719" t="s">
        <v>87</v>
      </c>
      <c r="P85" s="1719">
        <v>40</v>
      </c>
      <c r="Q85" s="1719"/>
      <c r="R85" s="1718">
        <v>43171</v>
      </c>
      <c r="S85" s="1694" t="s">
        <v>3513</v>
      </c>
      <c r="T85" s="1695" t="s">
        <v>2993</v>
      </c>
      <c r="U85" s="1695"/>
      <c r="V85" s="1695">
        <v>43691</v>
      </c>
      <c r="W85" s="1695">
        <v>44786</v>
      </c>
      <c r="X85" s="1720">
        <v>40000</v>
      </c>
      <c r="Y85" s="1694">
        <v>2018</v>
      </c>
      <c r="Z85" s="1694" t="s">
        <v>362</v>
      </c>
      <c r="AA85" s="1694" t="s">
        <v>1473</v>
      </c>
      <c r="AB85" s="1699" t="s">
        <v>3174</v>
      </c>
      <c r="AC85" s="1694" t="s">
        <v>3582</v>
      </c>
      <c r="AD85" s="1700">
        <v>45291</v>
      </c>
      <c r="AE85" s="1701" t="s">
        <v>362</v>
      </c>
      <c r="AF85" s="1705"/>
      <c r="AG85" s="1711"/>
      <c r="AH85" s="1705"/>
      <c r="AI85" s="1705"/>
      <c r="AJ85" s="1705"/>
      <c r="AK85" s="1705"/>
      <c r="AL85" s="1705" t="s">
        <v>86</v>
      </c>
      <c r="AM85" s="1705"/>
      <c r="AN85" s="1699" t="s">
        <v>89</v>
      </c>
      <c r="AO85" s="1699" t="s">
        <v>3581</v>
      </c>
      <c r="AP85" s="1705"/>
      <c r="AQ85" s="1705"/>
      <c r="AR85" s="1705"/>
      <c r="AS85" s="1705"/>
      <c r="AT85" s="1705"/>
      <c r="AU85" s="1705" t="s">
        <v>88</v>
      </c>
      <c r="AV85" s="1705" t="s">
        <v>86</v>
      </c>
      <c r="AW85" s="1705" t="s">
        <v>86</v>
      </c>
      <c r="AX85" s="1705"/>
      <c r="AY85" s="1705"/>
    </row>
    <row r="86" spans="1:51" s="1722" customFormat="1" x14ac:dyDescent="0.2">
      <c r="A86" s="1712">
        <v>11757</v>
      </c>
      <c r="B86" s="1714">
        <v>2016</v>
      </c>
      <c r="C86" s="1740" t="s">
        <v>1207</v>
      </c>
      <c r="D86" s="1740" t="s">
        <v>232</v>
      </c>
      <c r="E86" s="1740">
        <v>11757</v>
      </c>
      <c r="F86" s="1714"/>
      <c r="G86" s="1715" t="s">
        <v>2427</v>
      </c>
      <c r="H86" s="1714"/>
      <c r="I86" s="1688"/>
      <c r="J86" s="1709"/>
      <c r="K86" s="1724"/>
      <c r="L86" s="1718"/>
      <c r="M86" s="1718" t="s">
        <v>363</v>
      </c>
      <c r="N86" s="1714" t="s">
        <v>52</v>
      </c>
      <c r="O86" s="1719"/>
      <c r="P86" s="1719"/>
      <c r="Q86" s="1719"/>
      <c r="R86" s="1718"/>
      <c r="S86" s="1694"/>
      <c r="T86" s="1695"/>
      <c r="U86" s="1695"/>
      <c r="V86" s="1695"/>
      <c r="W86" s="1695"/>
      <c r="X86" s="1720"/>
      <c r="Y86" s="1694"/>
      <c r="Z86" s="1694"/>
      <c r="AA86" s="1694"/>
      <c r="AB86" s="1705"/>
      <c r="AC86" s="1694"/>
      <c r="AD86" s="1694"/>
      <c r="AE86" s="1701"/>
      <c r="AF86" s="1705"/>
      <c r="AG86" s="1711"/>
      <c r="AH86" s="1705"/>
      <c r="AI86" s="1705"/>
      <c r="AJ86" s="1705"/>
      <c r="AK86" s="1705"/>
      <c r="AL86" s="1705"/>
      <c r="AM86" s="1705"/>
      <c r="AN86" s="1705"/>
      <c r="AO86" s="1705"/>
      <c r="AP86" s="1705"/>
      <c r="AQ86" s="1705"/>
      <c r="AR86" s="1705"/>
      <c r="AS86" s="1705"/>
      <c r="AT86" s="1705"/>
      <c r="AU86" s="1705"/>
      <c r="AV86" s="1705"/>
      <c r="AW86" s="1705"/>
      <c r="AX86" s="1705"/>
      <c r="AY86" s="1705"/>
    </row>
    <row r="87" spans="1:51" s="1722" customFormat="1" ht="45" x14ac:dyDescent="0.2">
      <c r="A87" s="1712">
        <v>11298</v>
      </c>
      <c r="B87" s="1714">
        <v>2012</v>
      </c>
      <c r="C87" s="1740" t="s">
        <v>1207</v>
      </c>
      <c r="D87" s="1740" t="s">
        <v>233</v>
      </c>
      <c r="E87" s="1740">
        <v>11298</v>
      </c>
      <c r="F87" s="1714">
        <v>26192</v>
      </c>
      <c r="G87" s="1715" t="s">
        <v>1782</v>
      </c>
      <c r="H87" s="1714" t="s">
        <v>277</v>
      </c>
      <c r="I87" s="1742" t="s">
        <v>87</v>
      </c>
      <c r="J87" s="1744" t="s">
        <v>101</v>
      </c>
      <c r="K87" s="1724" t="s">
        <v>830</v>
      </c>
      <c r="L87" s="1718">
        <v>42758</v>
      </c>
      <c r="M87" s="1718" t="s">
        <v>363</v>
      </c>
      <c r="N87" s="1714" t="s">
        <v>53</v>
      </c>
      <c r="O87" s="1719" t="s">
        <v>89</v>
      </c>
      <c r="P87" s="1719">
        <v>40</v>
      </c>
      <c r="Q87" s="1719"/>
      <c r="R87" s="1741">
        <v>42758</v>
      </c>
      <c r="S87" s="1705"/>
      <c r="T87" s="1695"/>
      <c r="U87" s="1695"/>
      <c r="V87" s="1695"/>
      <c r="W87" s="1695"/>
      <c r="X87" s="1720"/>
      <c r="Y87" s="1694"/>
      <c r="Z87" s="1694"/>
      <c r="AA87" s="1694" t="s">
        <v>1473</v>
      </c>
      <c r="AB87" s="1699" t="s">
        <v>3174</v>
      </c>
      <c r="AC87" s="1694" t="s">
        <v>3583</v>
      </c>
      <c r="AD87" s="1700">
        <v>45291</v>
      </c>
      <c r="AE87" s="1701" t="s">
        <v>362</v>
      </c>
      <c r="AF87" s="1705"/>
      <c r="AG87" s="1711"/>
      <c r="AH87" s="1705"/>
      <c r="AI87" s="1705"/>
      <c r="AJ87" s="1705"/>
      <c r="AK87" s="1705" t="s">
        <v>89</v>
      </c>
      <c r="AL87" s="1705" t="s">
        <v>89</v>
      </c>
      <c r="AM87" s="1705"/>
      <c r="AN87" s="1699" t="s">
        <v>89</v>
      </c>
      <c r="AO87" s="1699" t="s">
        <v>3584</v>
      </c>
      <c r="AP87" s="1705"/>
      <c r="AQ87" s="1705"/>
      <c r="AR87" s="1705"/>
      <c r="AS87" s="1705" t="s">
        <v>89</v>
      </c>
      <c r="AT87" s="1705" t="s">
        <v>87</v>
      </c>
      <c r="AU87" s="1705" t="s">
        <v>87</v>
      </c>
      <c r="AV87" s="1705" t="s">
        <v>87</v>
      </c>
      <c r="AW87" s="1705" t="s">
        <v>87</v>
      </c>
      <c r="AX87" s="1705"/>
      <c r="AY87" s="1705"/>
    </row>
    <row r="88" spans="1:51" s="1722" customFormat="1" ht="45" x14ac:dyDescent="0.2">
      <c r="A88" s="1712">
        <v>11295</v>
      </c>
      <c r="B88" s="1714">
        <v>2012</v>
      </c>
      <c r="C88" s="1740" t="s">
        <v>1207</v>
      </c>
      <c r="D88" s="1740" t="s">
        <v>233</v>
      </c>
      <c r="E88" s="1740">
        <v>11295</v>
      </c>
      <c r="F88" s="1714">
        <v>38887</v>
      </c>
      <c r="G88" s="1715" t="s">
        <v>2465</v>
      </c>
      <c r="H88" s="1714" t="s">
        <v>2312</v>
      </c>
      <c r="I88" s="1742" t="s">
        <v>87</v>
      </c>
      <c r="J88" s="1744" t="s">
        <v>2168</v>
      </c>
      <c r="K88" s="1759" t="s">
        <v>2466</v>
      </c>
      <c r="L88" s="1718">
        <v>43661</v>
      </c>
      <c r="M88" s="1718" t="s">
        <v>363</v>
      </c>
      <c r="N88" s="1714" t="s">
        <v>53</v>
      </c>
      <c r="O88" s="1719" t="s">
        <v>86</v>
      </c>
      <c r="P88" s="1719">
        <v>40</v>
      </c>
      <c r="Q88" s="1719"/>
      <c r="R88" s="1741"/>
      <c r="S88" s="1705"/>
      <c r="T88" s="1695"/>
      <c r="U88" s="1695"/>
      <c r="V88" s="1695"/>
      <c r="W88" s="1695"/>
      <c r="X88" s="1720"/>
      <c r="Y88" s="1694"/>
      <c r="Z88" s="1694"/>
      <c r="AA88" s="1694" t="s">
        <v>1473</v>
      </c>
      <c r="AB88" s="1699" t="s">
        <v>3174</v>
      </c>
      <c r="AC88" s="1694" t="s">
        <v>3582</v>
      </c>
      <c r="AD88" s="1700">
        <v>45291</v>
      </c>
      <c r="AE88" s="1701" t="s">
        <v>362</v>
      </c>
      <c r="AF88" s="1705"/>
      <c r="AG88" s="1711"/>
      <c r="AH88" s="1705"/>
      <c r="AI88" s="1705"/>
      <c r="AJ88" s="1705"/>
      <c r="AK88" s="1705"/>
      <c r="AL88" s="1705"/>
      <c r="AM88" s="1705"/>
      <c r="AN88" s="1699" t="s">
        <v>88</v>
      </c>
      <c r="AO88" s="1705">
        <v>2021</v>
      </c>
      <c r="AP88" s="1705"/>
      <c r="AQ88" s="1705"/>
      <c r="AR88" s="1705"/>
      <c r="AS88" s="1705"/>
      <c r="AT88" s="1705"/>
      <c r="AU88" s="1705"/>
      <c r="AV88" s="1705" t="s">
        <v>87</v>
      </c>
      <c r="AW88" s="1705" t="s">
        <v>87</v>
      </c>
      <c r="AX88" s="1705"/>
      <c r="AY88" s="1705"/>
    </row>
    <row r="89" spans="1:51" s="1722" customFormat="1" ht="45" x14ac:dyDescent="0.2">
      <c r="A89" s="1712">
        <v>11426</v>
      </c>
      <c r="B89" s="1714">
        <v>2013</v>
      </c>
      <c r="C89" s="1740" t="s">
        <v>1207</v>
      </c>
      <c r="D89" s="1740" t="s">
        <v>233</v>
      </c>
      <c r="E89" s="1740">
        <v>11426</v>
      </c>
      <c r="F89" s="1714">
        <v>40356</v>
      </c>
      <c r="G89" s="1715" t="s">
        <v>3195</v>
      </c>
      <c r="H89" s="1714" t="s">
        <v>2312</v>
      </c>
      <c r="I89" s="1742" t="s">
        <v>87</v>
      </c>
      <c r="J89" s="1744" t="s">
        <v>2143</v>
      </c>
      <c r="K89" s="1724" t="s">
        <v>2186</v>
      </c>
      <c r="L89" s="1718">
        <v>43391</v>
      </c>
      <c r="M89" s="1718" t="s">
        <v>363</v>
      </c>
      <c r="N89" s="1714" t="s">
        <v>52</v>
      </c>
      <c r="O89" s="1719" t="s">
        <v>87</v>
      </c>
      <c r="P89" s="1719">
        <v>40</v>
      </c>
      <c r="Q89" s="1719"/>
      <c r="R89" s="1718">
        <v>43391</v>
      </c>
      <c r="S89" s="1705" t="s">
        <v>3523</v>
      </c>
      <c r="T89" s="1695">
        <v>43775</v>
      </c>
      <c r="U89" s="1695">
        <v>45235</v>
      </c>
      <c r="V89" s="1695">
        <v>44116</v>
      </c>
      <c r="W89" s="1695">
        <v>45210</v>
      </c>
      <c r="X89" s="1720"/>
      <c r="Y89" s="1694"/>
      <c r="Z89" s="1694" t="s">
        <v>362</v>
      </c>
      <c r="AA89" s="1694" t="s">
        <v>1473</v>
      </c>
      <c r="AB89" s="1699" t="s">
        <v>3174</v>
      </c>
      <c r="AC89" s="1694" t="s">
        <v>3582</v>
      </c>
      <c r="AD89" s="1700">
        <v>45291</v>
      </c>
      <c r="AE89" s="1701" t="s">
        <v>362</v>
      </c>
      <c r="AF89" s="1705"/>
      <c r="AG89" s="1711"/>
      <c r="AH89" s="1705"/>
      <c r="AI89" s="1705"/>
      <c r="AJ89" s="1705"/>
      <c r="AK89" s="1705"/>
      <c r="AL89" s="1705" t="s">
        <v>86</v>
      </c>
      <c r="AM89" s="1705" t="s">
        <v>88</v>
      </c>
      <c r="AN89" s="1705" t="s">
        <v>346</v>
      </c>
      <c r="AO89" s="1705" t="s">
        <v>3196</v>
      </c>
      <c r="AP89" s="1705" t="s">
        <v>362</v>
      </c>
      <c r="AQ89" s="1705"/>
      <c r="AR89" s="1705"/>
      <c r="AS89" s="1705"/>
      <c r="AT89" s="1705"/>
      <c r="AU89" s="1705" t="s">
        <v>87</v>
      </c>
      <c r="AV89" s="1705" t="s">
        <v>346</v>
      </c>
      <c r="AW89" s="1705" t="s">
        <v>346</v>
      </c>
      <c r="AX89" s="1705"/>
      <c r="AY89" s="1705"/>
    </row>
    <row r="90" spans="1:51" s="1722" customFormat="1" ht="30" x14ac:dyDescent="0.2">
      <c r="A90" s="1712">
        <v>11755</v>
      </c>
      <c r="B90" s="1714">
        <v>2016</v>
      </c>
      <c r="C90" s="1740" t="s">
        <v>1207</v>
      </c>
      <c r="D90" s="1740" t="s">
        <v>232</v>
      </c>
      <c r="E90" s="1740">
        <v>11755</v>
      </c>
      <c r="F90" s="1714">
        <v>39424</v>
      </c>
      <c r="G90" s="1715" t="s">
        <v>1783</v>
      </c>
      <c r="H90" s="1714" t="s">
        <v>277</v>
      </c>
      <c r="I90" s="1688" t="s">
        <v>87</v>
      </c>
      <c r="J90" s="1709" t="s">
        <v>1751</v>
      </c>
      <c r="K90" s="1724" t="s">
        <v>1766</v>
      </c>
      <c r="L90" s="1718">
        <v>43080</v>
      </c>
      <c r="M90" s="1718" t="s">
        <v>363</v>
      </c>
      <c r="N90" s="1714" t="s">
        <v>53</v>
      </c>
      <c r="O90" s="1719" t="s">
        <v>86</v>
      </c>
      <c r="P90" s="1719">
        <v>40</v>
      </c>
      <c r="Q90" s="1719"/>
      <c r="R90" s="1718">
        <v>43080</v>
      </c>
      <c r="S90" s="1694"/>
      <c r="T90" s="1695"/>
      <c r="U90" s="1695"/>
      <c r="V90" s="1695">
        <v>43691</v>
      </c>
      <c r="W90" s="1695">
        <v>44786</v>
      </c>
      <c r="X90" s="1720">
        <v>40000</v>
      </c>
      <c r="Y90" s="1694">
        <v>2019</v>
      </c>
      <c r="Z90" s="1694" t="s">
        <v>362</v>
      </c>
      <c r="AA90" s="1694" t="s">
        <v>81</v>
      </c>
      <c r="AB90" s="1705">
        <v>3</v>
      </c>
      <c r="AC90" s="1694" t="s">
        <v>3585</v>
      </c>
      <c r="AD90" s="1700">
        <v>46387</v>
      </c>
      <c r="AE90" s="1701" t="s">
        <v>362</v>
      </c>
      <c r="AF90" s="1705">
        <v>2021</v>
      </c>
      <c r="AG90" s="1711">
        <v>94913</v>
      </c>
      <c r="AH90" s="1705"/>
      <c r="AI90" s="1705"/>
      <c r="AJ90" s="1705"/>
      <c r="AK90" s="1705"/>
      <c r="AL90" s="1705" t="s">
        <v>86</v>
      </c>
      <c r="AM90" s="1705"/>
      <c r="AN90" s="1699" t="s">
        <v>86</v>
      </c>
      <c r="AO90" s="1699" t="s">
        <v>3581</v>
      </c>
      <c r="AP90" s="1705"/>
      <c r="AQ90" s="1705"/>
      <c r="AR90" s="1705"/>
      <c r="AS90" s="1705"/>
      <c r="AT90" s="1705"/>
      <c r="AU90" s="1705" t="s">
        <v>89</v>
      </c>
      <c r="AV90" s="1705" t="s">
        <v>88</v>
      </c>
      <c r="AW90" s="1705" t="s">
        <v>88</v>
      </c>
      <c r="AX90" s="1705"/>
      <c r="AY90" s="1705"/>
    </row>
    <row r="91" spans="1:51" s="1722" customFormat="1" x14ac:dyDescent="0.2">
      <c r="A91" s="1730">
        <v>11798</v>
      </c>
      <c r="B91" s="1731">
        <v>2017</v>
      </c>
      <c r="C91" s="1740" t="s">
        <v>1207</v>
      </c>
      <c r="D91" s="1705" t="s">
        <v>231</v>
      </c>
      <c r="E91" s="1731">
        <v>4101</v>
      </c>
      <c r="F91" s="1731">
        <v>30062</v>
      </c>
      <c r="G91" s="1753" t="s">
        <v>1926</v>
      </c>
      <c r="H91" s="1731" t="s">
        <v>277</v>
      </c>
      <c r="I91" s="1731" t="s">
        <v>87</v>
      </c>
      <c r="J91" s="3064" t="s">
        <v>2467</v>
      </c>
      <c r="K91" s="3064"/>
      <c r="L91" s="1731"/>
      <c r="M91" s="1731" t="s">
        <v>863</v>
      </c>
      <c r="N91" s="1760" t="s">
        <v>53</v>
      </c>
      <c r="O91" s="1760" t="s">
        <v>86</v>
      </c>
      <c r="P91" s="1731">
        <v>40</v>
      </c>
      <c r="Q91" s="1760" t="s">
        <v>3586</v>
      </c>
      <c r="R91" s="1733">
        <v>44396</v>
      </c>
      <c r="S91" s="1705"/>
      <c r="T91" s="1705"/>
      <c r="U91" s="1705"/>
      <c r="V91" s="1726">
        <v>43691</v>
      </c>
      <c r="W91" s="1726">
        <v>44786</v>
      </c>
      <c r="X91" s="1720">
        <v>40000</v>
      </c>
      <c r="Y91" s="1705">
        <v>2019</v>
      </c>
      <c r="Z91" s="1705" t="s">
        <v>362</v>
      </c>
      <c r="AA91" s="1694" t="s">
        <v>284</v>
      </c>
      <c r="AB91" s="1705" t="s">
        <v>86</v>
      </c>
      <c r="AC91" s="1694" t="s">
        <v>238</v>
      </c>
      <c r="AD91" s="1694"/>
      <c r="AE91" s="1701"/>
      <c r="AF91" s="1705"/>
      <c r="AG91" s="1705"/>
      <c r="AH91" s="1705"/>
      <c r="AI91" s="1705"/>
      <c r="AJ91" s="1705"/>
      <c r="AK91" s="1705"/>
      <c r="AL91" s="1705"/>
      <c r="AM91" s="1705" t="s">
        <v>88</v>
      </c>
      <c r="AN91" s="1699" t="s">
        <v>88</v>
      </c>
      <c r="AO91" s="1705" t="s">
        <v>2468</v>
      </c>
      <c r="AP91" s="1705" t="s">
        <v>362</v>
      </c>
      <c r="AQ91" s="1705"/>
      <c r="AR91" s="1705" t="s">
        <v>86</v>
      </c>
      <c r="AS91" s="1705" t="s">
        <v>89</v>
      </c>
      <c r="AT91" s="1705" t="s">
        <v>87</v>
      </c>
      <c r="AU91" s="1705" t="s">
        <v>86</v>
      </c>
      <c r="AV91" s="1705" t="s">
        <v>86</v>
      </c>
      <c r="AW91" s="1705" t="s">
        <v>86</v>
      </c>
      <c r="AX91" s="1705"/>
      <c r="AY91" s="1705"/>
    </row>
    <row r="92" spans="1:51" s="1722" customFormat="1" x14ac:dyDescent="0.2">
      <c r="A92" s="1730">
        <v>11796</v>
      </c>
      <c r="B92" s="1731">
        <v>2017</v>
      </c>
      <c r="C92" s="1740" t="s">
        <v>1207</v>
      </c>
      <c r="D92" s="1705" t="s">
        <v>233</v>
      </c>
      <c r="E92" s="1731">
        <v>5726</v>
      </c>
      <c r="F92" s="1731">
        <v>28178</v>
      </c>
      <c r="G92" s="1753" t="s">
        <v>1785</v>
      </c>
      <c r="H92" s="1731" t="s">
        <v>2312</v>
      </c>
      <c r="I92" s="1719" t="s">
        <v>87</v>
      </c>
      <c r="J92" s="3064" t="s">
        <v>2459</v>
      </c>
      <c r="K92" s="3064"/>
      <c r="L92" s="1731"/>
      <c r="M92" s="1731" t="s">
        <v>850</v>
      </c>
      <c r="N92" s="1760" t="s">
        <v>53</v>
      </c>
      <c r="O92" s="1760" t="s">
        <v>86</v>
      </c>
      <c r="P92" s="1731">
        <v>40</v>
      </c>
      <c r="Q92" s="1760" t="s">
        <v>3587</v>
      </c>
      <c r="R92" s="1733">
        <v>44503</v>
      </c>
      <c r="S92" s="1705"/>
      <c r="T92" s="1705"/>
      <c r="U92" s="1705"/>
      <c r="V92" s="1705"/>
      <c r="W92" s="1705"/>
      <c r="X92" s="1720"/>
      <c r="Y92" s="1705"/>
      <c r="Z92" s="1705"/>
      <c r="AA92" s="1694"/>
      <c r="AB92" s="1705"/>
      <c r="AC92" s="1694"/>
      <c r="AD92" s="1694"/>
      <c r="AE92" s="1701"/>
      <c r="AF92" s="1705">
        <v>2021</v>
      </c>
      <c r="AG92" s="1711">
        <v>78617</v>
      </c>
      <c r="AH92" s="1705"/>
      <c r="AI92" s="1705"/>
      <c r="AJ92" s="1705"/>
      <c r="AK92" s="1705"/>
      <c r="AL92" s="1705"/>
      <c r="AM92" s="1705"/>
      <c r="AN92" s="1705"/>
      <c r="AO92" s="1705" t="s">
        <v>2469</v>
      </c>
      <c r="AP92" s="1705" t="s">
        <v>362</v>
      </c>
      <c r="AQ92" s="1705"/>
      <c r="AR92" s="1705" t="s">
        <v>87</v>
      </c>
      <c r="AS92" s="1705" t="s">
        <v>87</v>
      </c>
      <c r="AT92" s="1705" t="s">
        <v>87</v>
      </c>
      <c r="AU92" s="1705" t="s">
        <v>87</v>
      </c>
      <c r="AV92" s="1705" t="s">
        <v>87</v>
      </c>
      <c r="AW92" s="1705" t="s">
        <v>87</v>
      </c>
      <c r="AX92" s="1705"/>
      <c r="AY92" s="1705"/>
    </row>
    <row r="93" spans="1:51" s="1722" customFormat="1" x14ac:dyDescent="0.2">
      <c r="A93" s="1730">
        <v>11799</v>
      </c>
      <c r="B93" s="1731">
        <v>2017</v>
      </c>
      <c r="C93" s="1740" t="s">
        <v>1207</v>
      </c>
      <c r="D93" s="1705" t="s">
        <v>231</v>
      </c>
      <c r="E93" s="1731">
        <v>4119</v>
      </c>
      <c r="F93" s="1731">
        <v>30037</v>
      </c>
      <c r="G93" s="1753" t="s">
        <v>1786</v>
      </c>
      <c r="H93" s="1731" t="s">
        <v>2312</v>
      </c>
      <c r="I93" s="1731" t="s">
        <v>277</v>
      </c>
      <c r="J93" s="3064" t="s">
        <v>2467</v>
      </c>
      <c r="K93" s="3064"/>
      <c r="L93" s="1731"/>
      <c r="M93" s="1731" t="s">
        <v>863</v>
      </c>
      <c r="N93" s="1731" t="s">
        <v>53</v>
      </c>
      <c r="O93" s="1731" t="s">
        <v>86</v>
      </c>
      <c r="P93" s="1731">
        <v>40</v>
      </c>
      <c r="Q93" s="1731"/>
      <c r="R93" s="1733">
        <v>42884</v>
      </c>
      <c r="S93" s="1705"/>
      <c r="T93" s="1705"/>
      <c r="U93" s="1705"/>
      <c r="V93" s="1726">
        <v>44545</v>
      </c>
      <c r="W93" s="1726">
        <v>45640</v>
      </c>
      <c r="X93" s="1720">
        <v>46000</v>
      </c>
      <c r="Y93" s="1705">
        <v>2019</v>
      </c>
      <c r="Z93" s="1705" t="s">
        <v>362</v>
      </c>
      <c r="AA93" s="1694"/>
      <c r="AB93" s="1705"/>
      <c r="AC93" s="1694"/>
      <c r="AD93" s="1694"/>
      <c r="AE93" s="1701"/>
      <c r="AF93" s="1705">
        <v>2019</v>
      </c>
      <c r="AG93" s="1711">
        <v>110354</v>
      </c>
      <c r="AH93" s="1705"/>
      <c r="AI93" s="1705"/>
      <c r="AJ93" s="1705"/>
      <c r="AK93" s="1705"/>
      <c r="AL93" s="1705"/>
      <c r="AM93" s="1705"/>
      <c r="AN93" s="1705"/>
      <c r="AO93" s="1705" t="s">
        <v>2472</v>
      </c>
      <c r="AP93" s="1705" t="s">
        <v>362</v>
      </c>
      <c r="AQ93" s="1705"/>
      <c r="AR93" s="1705"/>
      <c r="AS93" s="1705" t="s">
        <v>86</v>
      </c>
      <c r="AT93" s="1705" t="s">
        <v>87</v>
      </c>
      <c r="AU93" s="1705"/>
      <c r="AV93" s="1705"/>
      <c r="AW93" s="1705" t="s">
        <v>87</v>
      </c>
      <c r="AX93" s="1726">
        <v>43346</v>
      </c>
      <c r="AY93" s="1726">
        <v>43803</v>
      </c>
    </row>
    <row r="94" spans="1:51" s="1722" customFormat="1" x14ac:dyDescent="0.2">
      <c r="A94" s="1730">
        <v>11966</v>
      </c>
      <c r="B94" s="1731">
        <v>2019</v>
      </c>
      <c r="C94" s="1740" t="s">
        <v>1207</v>
      </c>
      <c r="D94" s="1731" t="s">
        <v>232</v>
      </c>
      <c r="E94" s="1731">
        <v>11966</v>
      </c>
      <c r="F94" s="1731">
        <v>41272</v>
      </c>
      <c r="G94" s="1753" t="s">
        <v>3588</v>
      </c>
      <c r="H94" s="1731" t="s">
        <v>2312</v>
      </c>
      <c r="I94" s="1731" t="s">
        <v>87</v>
      </c>
      <c r="J94" s="1747"/>
      <c r="K94" s="1747"/>
      <c r="L94" s="1749"/>
      <c r="M94" s="1731" t="s">
        <v>363</v>
      </c>
      <c r="N94" s="1731" t="s">
        <v>52</v>
      </c>
      <c r="O94" s="1761" t="s">
        <v>87</v>
      </c>
      <c r="P94" s="1731">
        <v>40</v>
      </c>
      <c r="Q94" s="1731"/>
      <c r="R94" s="1731"/>
      <c r="S94" s="1731" t="s">
        <v>3523</v>
      </c>
      <c r="T94" s="1733">
        <v>44421</v>
      </c>
      <c r="U94" s="1733">
        <v>45883</v>
      </c>
      <c r="V94" s="1731"/>
      <c r="W94" s="1731"/>
      <c r="X94" s="1731"/>
      <c r="Y94" s="1731"/>
      <c r="Z94" s="1731"/>
      <c r="AA94" s="1760" t="s">
        <v>1473</v>
      </c>
      <c r="AB94" s="1760" t="s">
        <v>86</v>
      </c>
      <c r="AC94" s="1733">
        <v>44562</v>
      </c>
      <c r="AD94" s="1733">
        <v>46022</v>
      </c>
      <c r="AE94" s="1730"/>
      <c r="AF94" s="1731"/>
      <c r="AG94" s="1731"/>
      <c r="AH94" s="1731"/>
      <c r="AI94" s="1731"/>
      <c r="AJ94" s="1731"/>
      <c r="AK94" s="1731"/>
      <c r="AL94" s="1731"/>
      <c r="AM94" s="1731"/>
      <c r="AN94" s="1731" t="s">
        <v>346</v>
      </c>
      <c r="AO94" s="1731" t="s">
        <v>3589</v>
      </c>
      <c r="AP94" s="1731" t="s">
        <v>362</v>
      </c>
      <c r="AQ94" s="1731"/>
      <c r="AR94" s="1731"/>
      <c r="AS94" s="1731"/>
      <c r="AT94" s="1731"/>
      <c r="AU94" s="1731"/>
      <c r="AV94" s="1731" t="s">
        <v>346</v>
      </c>
      <c r="AW94" s="1731" t="s">
        <v>346</v>
      </c>
      <c r="AX94" s="1731"/>
      <c r="AY94" s="1731"/>
    </row>
    <row r="95" spans="1:51" s="1722" customFormat="1" x14ac:dyDescent="0.2">
      <c r="A95" s="1730">
        <v>11967</v>
      </c>
      <c r="B95" s="1731">
        <v>2019</v>
      </c>
      <c r="C95" s="1740" t="s">
        <v>1207</v>
      </c>
      <c r="D95" s="1705" t="s">
        <v>232</v>
      </c>
      <c r="E95" s="1731">
        <v>11967</v>
      </c>
      <c r="F95" s="1731">
        <v>42476</v>
      </c>
      <c r="G95" s="1728" t="s">
        <v>3590</v>
      </c>
      <c r="H95" s="1731" t="s">
        <v>277</v>
      </c>
      <c r="I95" s="1731" t="s">
        <v>87</v>
      </c>
      <c r="J95" s="1724" t="s">
        <v>2474</v>
      </c>
      <c r="K95" s="1724" t="s">
        <v>3591</v>
      </c>
      <c r="L95" s="1733">
        <v>44361</v>
      </c>
      <c r="M95" s="1731" t="s">
        <v>363</v>
      </c>
      <c r="N95" s="1731" t="s">
        <v>52</v>
      </c>
      <c r="O95" s="1731" t="s">
        <v>87</v>
      </c>
      <c r="P95" s="1731">
        <v>40</v>
      </c>
      <c r="Q95" s="1731"/>
      <c r="R95" s="1731"/>
      <c r="S95" s="1731"/>
      <c r="T95" s="1731"/>
      <c r="U95" s="1731"/>
      <c r="V95" s="1731"/>
      <c r="W95" s="1731"/>
      <c r="X95" s="1731"/>
      <c r="Y95" s="1731"/>
      <c r="Z95" s="1731"/>
      <c r="AA95" s="1731"/>
      <c r="AB95" s="1731"/>
      <c r="AC95" s="1731"/>
      <c r="AD95" s="1731"/>
      <c r="AE95" s="1730"/>
      <c r="AF95" s="1731"/>
      <c r="AG95" s="1731"/>
      <c r="AH95" s="1731"/>
      <c r="AI95" s="1731"/>
      <c r="AJ95" s="1731"/>
      <c r="AK95" s="1731"/>
      <c r="AL95" s="1731"/>
      <c r="AM95" s="1731"/>
      <c r="AN95" s="1731"/>
      <c r="AO95" s="1731"/>
      <c r="AP95" s="1731"/>
      <c r="AQ95" s="1731"/>
      <c r="AR95" s="1731"/>
      <c r="AS95" s="1731"/>
      <c r="AT95" s="1731"/>
      <c r="AU95" s="1731"/>
      <c r="AV95" s="1731"/>
      <c r="AW95" s="1731"/>
      <c r="AX95" s="1731"/>
      <c r="AY95" s="1731"/>
    </row>
    <row r="96" spans="1:51" s="1722" customFormat="1" x14ac:dyDescent="0.2">
      <c r="A96" s="1730">
        <v>11968</v>
      </c>
      <c r="B96" s="1731">
        <v>2019</v>
      </c>
      <c r="C96" s="1740" t="s">
        <v>1207</v>
      </c>
      <c r="D96" s="1705" t="s">
        <v>232</v>
      </c>
      <c r="E96" s="1731"/>
      <c r="F96" s="1731"/>
      <c r="G96" s="1728" t="s">
        <v>2427</v>
      </c>
      <c r="H96" s="1731"/>
      <c r="I96" s="1731"/>
      <c r="J96" s="1724"/>
      <c r="K96" s="1724"/>
      <c r="L96" s="1731"/>
      <c r="M96" s="1731"/>
      <c r="N96" s="1731" t="s">
        <v>52</v>
      </c>
      <c r="O96" s="1731"/>
      <c r="P96" s="1731">
        <v>40</v>
      </c>
      <c r="Q96" s="1731"/>
      <c r="R96" s="1731"/>
      <c r="S96" s="1731"/>
      <c r="T96" s="1731"/>
      <c r="U96" s="1731"/>
      <c r="V96" s="1731"/>
      <c r="W96" s="1731"/>
      <c r="X96" s="1731"/>
      <c r="Y96" s="1731"/>
      <c r="Z96" s="1731"/>
      <c r="AA96" s="1731"/>
      <c r="AB96" s="1731"/>
      <c r="AC96" s="1731"/>
      <c r="AD96" s="1731"/>
      <c r="AE96" s="1730"/>
      <c r="AF96" s="1731"/>
      <c r="AG96" s="1731"/>
      <c r="AH96" s="1731"/>
      <c r="AI96" s="1731"/>
      <c r="AJ96" s="1731"/>
      <c r="AK96" s="1731"/>
      <c r="AL96" s="1731"/>
      <c r="AM96" s="1731"/>
      <c r="AN96" s="1731"/>
      <c r="AO96" s="1731"/>
      <c r="AP96" s="1731"/>
      <c r="AQ96" s="1731"/>
      <c r="AR96" s="1731"/>
      <c r="AS96" s="1731"/>
      <c r="AT96" s="1731"/>
      <c r="AU96" s="1731"/>
      <c r="AV96" s="1731"/>
      <c r="AW96" s="1731"/>
      <c r="AX96" s="1731"/>
      <c r="AY96" s="1731"/>
    </row>
    <row r="97" spans="1:51" s="1722" customFormat="1" x14ac:dyDescent="0.2">
      <c r="A97" s="1730">
        <v>12038</v>
      </c>
      <c r="B97" s="1736"/>
      <c r="C97" s="1736" t="s">
        <v>1207</v>
      </c>
      <c r="D97" s="1736" t="s">
        <v>232</v>
      </c>
      <c r="E97" s="1736"/>
      <c r="F97" s="1736"/>
      <c r="G97" s="1739" t="s">
        <v>2473</v>
      </c>
      <c r="H97" s="1736"/>
      <c r="I97" s="1736"/>
      <c r="J97" s="1737"/>
      <c r="K97" s="1737"/>
      <c r="L97" s="1736"/>
      <c r="M97" s="1736"/>
      <c r="N97" s="1736" t="s">
        <v>52</v>
      </c>
      <c r="O97" s="1736"/>
      <c r="P97" s="1736"/>
      <c r="Q97" s="1736"/>
      <c r="R97" s="1736"/>
      <c r="S97" s="1736"/>
      <c r="T97" s="1736"/>
      <c r="U97" s="1736"/>
      <c r="V97" s="1736"/>
      <c r="W97" s="1736"/>
      <c r="X97" s="1736"/>
      <c r="Y97" s="1736"/>
      <c r="Z97" s="1736"/>
      <c r="AA97" s="1736"/>
      <c r="AB97" s="1736"/>
      <c r="AC97" s="1736"/>
      <c r="AD97" s="1736"/>
      <c r="AE97" s="1734"/>
      <c r="AF97" s="1736"/>
      <c r="AG97" s="1736"/>
      <c r="AH97" s="1736"/>
      <c r="AI97" s="1736"/>
      <c r="AJ97" s="1736"/>
      <c r="AK97" s="1736"/>
      <c r="AL97" s="1736"/>
      <c r="AM97" s="1736"/>
      <c r="AN97" s="1736"/>
      <c r="AO97" s="1736"/>
      <c r="AP97" s="1736"/>
      <c r="AQ97" s="1736"/>
      <c r="AR97" s="1736"/>
      <c r="AS97" s="1736"/>
      <c r="AT97" s="1736"/>
      <c r="AU97" s="1736"/>
      <c r="AV97" s="1736"/>
      <c r="AW97" s="1736"/>
      <c r="AX97" s="1736"/>
      <c r="AY97" s="1736"/>
    </row>
    <row r="98" spans="1:51" s="1722" customFormat="1" ht="30" x14ac:dyDescent="0.2">
      <c r="A98" s="1730">
        <v>12051</v>
      </c>
      <c r="B98" s="1736"/>
      <c r="C98" s="1736" t="s">
        <v>1207</v>
      </c>
      <c r="D98" s="1736" t="s">
        <v>233</v>
      </c>
      <c r="E98" s="1736" t="s">
        <v>2470</v>
      </c>
      <c r="F98" s="1736"/>
      <c r="G98" s="1739" t="s">
        <v>2473</v>
      </c>
      <c r="H98" s="1736"/>
      <c r="I98" s="1736"/>
      <c r="J98" s="1737"/>
      <c r="K98" s="1737"/>
      <c r="L98" s="1736"/>
      <c r="M98" s="1736"/>
      <c r="N98" s="1736" t="s">
        <v>53</v>
      </c>
      <c r="O98" s="1736"/>
      <c r="P98" s="1736"/>
      <c r="Q98" s="1736"/>
      <c r="R98" s="1736"/>
      <c r="S98" s="1736"/>
      <c r="T98" s="1736"/>
      <c r="U98" s="1736"/>
      <c r="V98" s="1736"/>
      <c r="W98" s="1736"/>
      <c r="X98" s="1736"/>
      <c r="Y98" s="1736"/>
      <c r="Z98" s="1736"/>
      <c r="AA98" s="1736"/>
      <c r="AB98" s="1736"/>
      <c r="AC98" s="1736"/>
      <c r="AD98" s="1736"/>
      <c r="AE98" s="1734"/>
      <c r="AF98" s="1736"/>
      <c r="AG98" s="1736"/>
      <c r="AH98" s="1736"/>
      <c r="AI98" s="1736"/>
      <c r="AJ98" s="1736"/>
      <c r="AK98" s="1736"/>
      <c r="AL98" s="1736"/>
      <c r="AM98" s="1736"/>
      <c r="AN98" s="1736"/>
      <c r="AO98" s="1736"/>
      <c r="AP98" s="1736"/>
      <c r="AQ98" s="1736"/>
      <c r="AR98" s="1736"/>
      <c r="AS98" s="1736"/>
      <c r="AT98" s="1736"/>
      <c r="AU98" s="1736"/>
      <c r="AV98" s="1736"/>
      <c r="AW98" s="1736"/>
      <c r="AX98" s="1736"/>
      <c r="AY98" s="1736"/>
    </row>
    <row r="100" spans="1:51" x14ac:dyDescent="0.25">
      <c r="A100" s="1675" t="s">
        <v>3592</v>
      </c>
    </row>
    <row r="101" spans="1:51" x14ac:dyDescent="0.25">
      <c r="C101" s="1675" t="s">
        <v>3593</v>
      </c>
    </row>
    <row r="102" spans="1:51" x14ac:dyDescent="0.25">
      <c r="C102" s="1675" t="s">
        <v>3594</v>
      </c>
    </row>
    <row r="103" spans="1:51" x14ac:dyDescent="0.25">
      <c r="C103" s="1675" t="s">
        <v>3595</v>
      </c>
    </row>
    <row r="104" spans="1:51" x14ac:dyDescent="0.25">
      <c r="C104" s="1675" t="s">
        <v>3596</v>
      </c>
    </row>
    <row r="105" spans="1:51" x14ac:dyDescent="0.25">
      <c r="C105" s="1675" t="s">
        <v>3597</v>
      </c>
    </row>
  </sheetData>
  <sheetProtection algorithmName="SHA-512" hashValue="tq2P5bJwX/FaXoCpssv8KTF/2Ouj1IEtlE/zvORp4S0QMQxdLShSkmH+ObTeCL9mcBmh5xh06aGIdAhW0X6yPA==" saltValue="f170Z5oJ063KcJ2ZBf/7Ug==" spinCount="100000" sheet="1" objects="1" scenarios="1"/>
  <mergeCells count="28">
    <mergeCell ref="AQ3:AW3"/>
    <mergeCell ref="AX3:AY3"/>
    <mergeCell ref="A3:C3"/>
    <mergeCell ref="D3:I3"/>
    <mergeCell ref="K3:L3"/>
    <mergeCell ref="N3:R3"/>
    <mergeCell ref="S3:U3"/>
    <mergeCell ref="V3:Z3"/>
    <mergeCell ref="J19:K19"/>
    <mergeCell ref="AA3:AE3"/>
    <mergeCell ref="AF3:AG3"/>
    <mergeCell ref="AH3:AN3"/>
    <mergeCell ref="AO3:AP3"/>
    <mergeCell ref="AC4:AD4"/>
    <mergeCell ref="J6:K6"/>
    <mergeCell ref="J11:K11"/>
    <mergeCell ref="J17:K17"/>
    <mergeCell ref="J18:K18"/>
    <mergeCell ref="J76:K76"/>
    <mergeCell ref="J91:K91"/>
    <mergeCell ref="J92:K92"/>
    <mergeCell ref="J93:K93"/>
    <mergeCell ref="J20:K20"/>
    <mergeCell ref="J21:K21"/>
    <mergeCell ref="J40:K40"/>
    <mergeCell ref="J43:K43"/>
    <mergeCell ref="J56:K56"/>
    <mergeCell ref="J61:K61"/>
  </mergeCells>
  <hyperlinks>
    <hyperlink ref="A1" location="Índice!A1" display="ÍNDICE"/>
  </hyperlinks>
  <pageMargins left="0.7" right="0.7" top="0.75" bottom="0.75" header="0.3" footer="0.3"/>
  <pageSetup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E769"/>
  <sheetViews>
    <sheetView showGridLines="0" zoomScaleNormal="100" workbookViewId="0">
      <pane ySplit="4" topLeftCell="A5" activePane="bottomLeft" state="frozen"/>
      <selection activeCell="C1" sqref="C1"/>
      <selection pane="bottomLeft" activeCell="A4" sqref="A4:XFD4"/>
    </sheetView>
  </sheetViews>
  <sheetFormatPr baseColWidth="10" defaultColWidth="11.42578125" defaultRowHeight="15" x14ac:dyDescent="0.25"/>
  <cols>
    <col min="1" max="2" width="11.42578125" style="2415"/>
    <col min="3" max="3" width="62.5703125" style="2415" customWidth="1"/>
    <col min="4" max="8" width="11.42578125" style="2415"/>
    <col min="9" max="9" width="16.7109375" style="2415" customWidth="1"/>
    <col min="10" max="10" width="13.140625" style="2415" customWidth="1"/>
    <col min="11" max="11" width="13.42578125" style="2415" customWidth="1"/>
    <col min="12" max="12" width="14.28515625" style="2415" customWidth="1"/>
    <col min="13" max="13" width="48" style="2415" customWidth="1"/>
    <col min="14" max="14" width="37.42578125" style="2415" customWidth="1"/>
    <col min="15" max="19" width="11.42578125" style="2415"/>
    <col min="20" max="20" width="13" style="2415" customWidth="1"/>
    <col min="21" max="30" width="11.42578125" style="2415"/>
    <col min="31" max="31" width="14.42578125" style="2415" customWidth="1"/>
    <col min="32" max="16384" width="11.42578125" style="2415"/>
  </cols>
  <sheetData>
    <row r="1" spans="1:31" x14ac:dyDescent="0.25">
      <c r="A1" s="208" t="s">
        <v>1177</v>
      </c>
    </row>
    <row r="2" spans="1:31" ht="18.75" x14ac:dyDescent="0.25">
      <c r="A2" s="394" t="s">
        <v>6081</v>
      </c>
    </row>
    <row r="3" spans="1:31" x14ac:dyDescent="0.25">
      <c r="A3" s="1163" t="s">
        <v>3443</v>
      </c>
    </row>
    <row r="4" spans="1:31" ht="94.5" x14ac:dyDescent="0.25">
      <c r="A4" s="2412" t="s">
        <v>0</v>
      </c>
      <c r="B4" s="2413" t="s">
        <v>5087</v>
      </c>
      <c r="C4" s="2414" t="s">
        <v>5088</v>
      </c>
      <c r="D4" s="2412" t="s">
        <v>5089</v>
      </c>
      <c r="E4" s="2412" t="s">
        <v>5090</v>
      </c>
      <c r="F4" s="2412" t="s">
        <v>5091</v>
      </c>
      <c r="G4" s="2412" t="s">
        <v>5092</v>
      </c>
      <c r="H4" s="2412" t="s">
        <v>5093</v>
      </c>
      <c r="I4" s="2412" t="s">
        <v>5094</v>
      </c>
      <c r="J4" s="2412" t="s">
        <v>5095</v>
      </c>
      <c r="K4" s="2412" t="s">
        <v>5096</v>
      </c>
      <c r="L4" s="2413" t="s">
        <v>5097</v>
      </c>
      <c r="M4" s="2414" t="s">
        <v>5098</v>
      </c>
      <c r="N4" s="2414" t="s">
        <v>5099</v>
      </c>
      <c r="O4" s="2413" t="s">
        <v>5100</v>
      </c>
      <c r="P4" s="2413" t="s">
        <v>5101</v>
      </c>
      <c r="Q4" s="2413" t="s">
        <v>5102</v>
      </c>
      <c r="R4" s="2413" t="s">
        <v>5103</v>
      </c>
      <c r="S4" s="2413" t="s">
        <v>5102</v>
      </c>
      <c r="T4" s="2413" t="s">
        <v>5104</v>
      </c>
      <c r="U4" s="2413" t="s">
        <v>5102</v>
      </c>
      <c r="V4" s="2413" t="s">
        <v>5105</v>
      </c>
      <c r="W4" s="2413" t="s">
        <v>5102</v>
      </c>
      <c r="X4" s="2413" t="s">
        <v>5106</v>
      </c>
      <c r="Y4" s="2413" t="s">
        <v>5102</v>
      </c>
      <c r="Z4" s="2412" t="s">
        <v>1179</v>
      </c>
      <c r="AA4" s="2412" t="s">
        <v>88</v>
      </c>
      <c r="AB4" s="2412" t="s">
        <v>1180</v>
      </c>
      <c r="AC4" s="2412" t="s">
        <v>1181</v>
      </c>
      <c r="AD4" s="2413" t="s">
        <v>5107</v>
      </c>
      <c r="AE4" s="2413" t="s">
        <v>5108</v>
      </c>
    </row>
    <row r="5" spans="1:31" ht="15.75" x14ac:dyDescent="0.25">
      <c r="A5" s="2416" t="s">
        <v>1205</v>
      </c>
      <c r="B5" s="2416">
        <v>5010000</v>
      </c>
      <c r="C5" s="2417" t="s">
        <v>5109</v>
      </c>
      <c r="D5" s="2416" t="s">
        <v>5110</v>
      </c>
      <c r="E5" s="2416">
        <v>30</v>
      </c>
      <c r="F5" s="2416">
        <v>10</v>
      </c>
      <c r="G5" s="2416">
        <v>10</v>
      </c>
      <c r="H5" s="2416">
        <v>20</v>
      </c>
      <c r="I5" s="2416">
        <v>0</v>
      </c>
      <c r="J5" s="2416">
        <f>H5*I5</f>
        <v>0</v>
      </c>
      <c r="K5" s="2416">
        <v>0</v>
      </c>
      <c r="L5" s="2416">
        <v>900025</v>
      </c>
      <c r="M5" s="2417" t="s">
        <v>5111</v>
      </c>
      <c r="N5" s="2417" t="s">
        <v>5112</v>
      </c>
      <c r="O5" s="2416" t="s">
        <v>5113</v>
      </c>
      <c r="P5" s="2416" t="s">
        <v>3341</v>
      </c>
      <c r="Q5" s="2416" t="s">
        <v>5114</v>
      </c>
      <c r="R5" s="2416" t="s">
        <v>3341</v>
      </c>
      <c r="S5" s="2416" t="s">
        <v>5114</v>
      </c>
      <c r="T5" s="2416"/>
      <c r="U5" s="2416"/>
      <c r="V5" s="2416" t="s">
        <v>3341</v>
      </c>
      <c r="W5" s="2416" t="s">
        <v>5114</v>
      </c>
      <c r="X5" s="2416" t="s">
        <v>3341</v>
      </c>
      <c r="Y5" s="2416" t="s">
        <v>5114</v>
      </c>
      <c r="Z5" s="2416">
        <v>22</v>
      </c>
      <c r="AA5" s="2416">
        <v>0</v>
      </c>
      <c r="AB5" s="2416">
        <v>0</v>
      </c>
      <c r="AC5" s="2416">
        <v>0</v>
      </c>
      <c r="AD5" s="2416">
        <v>0</v>
      </c>
      <c r="AE5" s="2416">
        <v>22</v>
      </c>
    </row>
    <row r="6" spans="1:31" ht="31.5" x14ac:dyDescent="0.25">
      <c r="A6" s="2416" t="s">
        <v>1205</v>
      </c>
      <c r="B6" s="2416" t="s">
        <v>3342</v>
      </c>
      <c r="C6" s="2417" t="s">
        <v>5115</v>
      </c>
      <c r="D6" s="2416" t="s">
        <v>5110</v>
      </c>
      <c r="E6" s="2416">
        <v>3</v>
      </c>
      <c r="F6" s="2416">
        <v>1.5</v>
      </c>
      <c r="G6" s="2416">
        <v>0</v>
      </c>
      <c r="H6" s="2416">
        <v>1.5</v>
      </c>
      <c r="I6" s="2416">
        <v>1</v>
      </c>
      <c r="J6" s="2416">
        <f t="shared" ref="J6:J69" si="0">H6*I6</f>
        <v>1.5</v>
      </c>
      <c r="K6" s="2416">
        <v>1.5</v>
      </c>
      <c r="L6" s="2416">
        <v>37866</v>
      </c>
      <c r="M6" s="2417" t="s">
        <v>1907</v>
      </c>
      <c r="N6" s="2417" t="s">
        <v>5116</v>
      </c>
      <c r="O6" s="2416" t="s">
        <v>3419</v>
      </c>
      <c r="P6" s="2416"/>
      <c r="Q6" s="2416"/>
      <c r="R6" s="2416"/>
      <c r="S6" s="2416"/>
      <c r="T6" s="2416"/>
      <c r="U6" s="2416"/>
      <c r="V6" s="2416" t="s">
        <v>3344</v>
      </c>
      <c r="W6" s="2416" t="s">
        <v>5114</v>
      </c>
      <c r="X6" s="2416"/>
      <c r="Y6" s="2416"/>
      <c r="Z6" s="2416">
        <v>5</v>
      </c>
      <c r="AA6" s="2416">
        <v>1</v>
      </c>
      <c r="AB6" s="2416">
        <v>2</v>
      </c>
      <c r="AC6" s="2416">
        <v>0</v>
      </c>
      <c r="AD6" s="2416">
        <v>0</v>
      </c>
      <c r="AE6" s="2416">
        <v>8</v>
      </c>
    </row>
    <row r="7" spans="1:31" ht="15.75" x14ac:dyDescent="0.25">
      <c r="A7" s="2416" t="s">
        <v>1205</v>
      </c>
      <c r="B7" s="2416" t="s">
        <v>3342</v>
      </c>
      <c r="C7" s="2417" t="s">
        <v>5117</v>
      </c>
      <c r="D7" s="2416" t="s">
        <v>5110</v>
      </c>
      <c r="E7" s="2416">
        <v>3</v>
      </c>
      <c r="F7" s="2416">
        <v>0</v>
      </c>
      <c r="G7" s="2416">
        <v>3</v>
      </c>
      <c r="H7" s="2416">
        <v>3</v>
      </c>
      <c r="I7" s="2416">
        <v>1</v>
      </c>
      <c r="J7" s="2416">
        <f t="shared" si="0"/>
        <v>3</v>
      </c>
      <c r="K7" s="2416">
        <v>3</v>
      </c>
      <c r="L7" s="2416">
        <v>42549</v>
      </c>
      <c r="M7" s="2417" t="s">
        <v>2375</v>
      </c>
      <c r="N7" s="2417" t="s">
        <v>5116</v>
      </c>
      <c r="O7" s="2416" t="s">
        <v>5118</v>
      </c>
      <c r="P7" s="2416"/>
      <c r="Q7" s="2416"/>
      <c r="R7" s="2416"/>
      <c r="S7" s="2416"/>
      <c r="T7" s="2416" t="s">
        <v>3309</v>
      </c>
      <c r="U7" s="2416" t="s">
        <v>5114</v>
      </c>
      <c r="V7" s="2416"/>
      <c r="W7" s="2416"/>
      <c r="X7" s="2416" t="s">
        <v>3309</v>
      </c>
      <c r="Y7" s="2416" t="s">
        <v>5114</v>
      </c>
      <c r="Z7" s="2416">
        <v>3</v>
      </c>
      <c r="AA7" s="2416">
        <v>0</v>
      </c>
      <c r="AB7" s="2416">
        <v>0</v>
      </c>
      <c r="AC7" s="2416">
        <v>0</v>
      </c>
      <c r="AD7" s="2416">
        <v>0</v>
      </c>
      <c r="AE7" s="2416">
        <v>3</v>
      </c>
    </row>
    <row r="8" spans="1:31" ht="31.5" x14ac:dyDescent="0.25">
      <c r="A8" s="2416" t="s">
        <v>1205</v>
      </c>
      <c r="B8" s="2416" t="s">
        <v>3342</v>
      </c>
      <c r="C8" s="2417" t="s">
        <v>5119</v>
      </c>
      <c r="D8" s="2416" t="s">
        <v>5110</v>
      </c>
      <c r="E8" s="2416">
        <v>3</v>
      </c>
      <c r="F8" s="2416">
        <v>0</v>
      </c>
      <c r="G8" s="2416">
        <v>3</v>
      </c>
      <c r="H8" s="2416">
        <v>3</v>
      </c>
      <c r="I8" s="2416">
        <v>1</v>
      </c>
      <c r="J8" s="2416">
        <f t="shared" si="0"/>
        <v>3</v>
      </c>
      <c r="K8" s="2416">
        <v>3</v>
      </c>
      <c r="L8" s="2416">
        <v>17114</v>
      </c>
      <c r="M8" s="2417" t="s">
        <v>791</v>
      </c>
      <c r="N8" s="2417" t="s">
        <v>5116</v>
      </c>
      <c r="O8" s="2416" t="s">
        <v>3422</v>
      </c>
      <c r="P8" s="2416" t="s">
        <v>3344</v>
      </c>
      <c r="Q8" s="2416" t="s">
        <v>5114</v>
      </c>
      <c r="R8" s="2416" t="s">
        <v>3344</v>
      </c>
      <c r="S8" s="2416" t="s">
        <v>5114</v>
      </c>
      <c r="T8" s="2416" t="s">
        <v>3344</v>
      </c>
      <c r="U8" s="2416" t="s">
        <v>5114</v>
      </c>
      <c r="V8" s="2416"/>
      <c r="W8" s="2416"/>
      <c r="X8" s="2416" t="s">
        <v>3344</v>
      </c>
      <c r="Y8" s="2416" t="s">
        <v>5114</v>
      </c>
      <c r="Z8" s="2416">
        <v>11</v>
      </c>
      <c r="AA8" s="2416">
        <v>0</v>
      </c>
      <c r="AB8" s="2416">
        <v>1</v>
      </c>
      <c r="AC8" s="2416">
        <v>0</v>
      </c>
      <c r="AD8" s="2416">
        <v>0</v>
      </c>
      <c r="AE8" s="2416">
        <v>12</v>
      </c>
    </row>
    <row r="9" spans="1:31" ht="31.5" x14ac:dyDescent="0.25">
      <c r="A9" s="2416" t="s">
        <v>1205</v>
      </c>
      <c r="B9" s="2416" t="s">
        <v>3342</v>
      </c>
      <c r="C9" s="2417" t="s">
        <v>5120</v>
      </c>
      <c r="D9" s="2416" t="s">
        <v>5110</v>
      </c>
      <c r="E9" s="2416">
        <v>3</v>
      </c>
      <c r="F9" s="2416">
        <v>0</v>
      </c>
      <c r="G9" s="2416">
        <v>3</v>
      </c>
      <c r="H9" s="2416">
        <v>3</v>
      </c>
      <c r="I9" s="2416">
        <v>1</v>
      </c>
      <c r="J9" s="2416">
        <f t="shared" si="0"/>
        <v>3</v>
      </c>
      <c r="K9" s="2416">
        <v>3</v>
      </c>
      <c r="L9" s="2416">
        <v>42436</v>
      </c>
      <c r="M9" s="2417" t="s">
        <v>5121</v>
      </c>
      <c r="N9" s="2417" t="s">
        <v>3186</v>
      </c>
      <c r="O9" s="2416" t="s">
        <v>5122</v>
      </c>
      <c r="P9" s="2416"/>
      <c r="Q9" s="2416"/>
      <c r="R9" s="2416" t="s">
        <v>3351</v>
      </c>
      <c r="S9" s="2416" t="s">
        <v>5114</v>
      </c>
      <c r="T9" s="2416"/>
      <c r="U9" s="2416"/>
      <c r="V9" s="2416"/>
      <c r="W9" s="2416"/>
      <c r="X9" s="2416"/>
      <c r="Y9" s="2416"/>
      <c r="Z9" s="2416">
        <v>14</v>
      </c>
      <c r="AA9" s="2416">
        <v>0</v>
      </c>
      <c r="AB9" s="2416">
        <v>0</v>
      </c>
      <c r="AC9" s="2416">
        <v>0</v>
      </c>
      <c r="AD9" s="2416">
        <v>0</v>
      </c>
      <c r="AE9" s="2416">
        <v>14</v>
      </c>
    </row>
    <row r="10" spans="1:31" ht="15.75" x14ac:dyDescent="0.25">
      <c r="A10" s="2416" t="s">
        <v>1205</v>
      </c>
      <c r="B10" s="2416" t="s">
        <v>3342</v>
      </c>
      <c r="C10" s="2417" t="s">
        <v>5123</v>
      </c>
      <c r="D10" s="2416" t="s">
        <v>5110</v>
      </c>
      <c r="E10" s="2416">
        <v>3</v>
      </c>
      <c r="F10" s="2416">
        <v>0</v>
      </c>
      <c r="G10" s="2416">
        <v>3</v>
      </c>
      <c r="H10" s="2416">
        <v>3</v>
      </c>
      <c r="I10" s="2416">
        <v>0.5</v>
      </c>
      <c r="J10" s="2416">
        <f t="shared" si="0"/>
        <v>1.5</v>
      </c>
      <c r="K10" s="2416">
        <v>1.5</v>
      </c>
      <c r="L10" s="2416">
        <v>17060</v>
      </c>
      <c r="M10" s="2417" t="s">
        <v>5124</v>
      </c>
      <c r="N10" s="2417" t="s">
        <v>5116</v>
      </c>
      <c r="O10" s="2416" t="s">
        <v>5125</v>
      </c>
      <c r="P10" s="2416" t="s">
        <v>5126</v>
      </c>
      <c r="Q10" s="2416" t="s">
        <v>5114</v>
      </c>
      <c r="R10" s="2416" t="s">
        <v>5126</v>
      </c>
      <c r="S10" s="2416" t="s">
        <v>5114</v>
      </c>
      <c r="T10" s="2416" t="s">
        <v>5126</v>
      </c>
      <c r="U10" s="2416" t="s">
        <v>5114</v>
      </c>
      <c r="V10" s="2416"/>
      <c r="W10" s="2416"/>
      <c r="X10" s="2416" t="s">
        <v>5126</v>
      </c>
      <c r="Y10" s="2416" t="s">
        <v>5114</v>
      </c>
      <c r="Z10" s="2416">
        <v>0</v>
      </c>
      <c r="AA10" s="2416">
        <v>0</v>
      </c>
      <c r="AB10" s="2416">
        <v>0</v>
      </c>
      <c r="AC10" s="2416">
        <v>0</v>
      </c>
      <c r="AD10" s="2416">
        <v>0</v>
      </c>
      <c r="AE10" s="2416">
        <v>0</v>
      </c>
    </row>
    <row r="11" spans="1:31" ht="15.75" x14ac:dyDescent="0.25">
      <c r="A11" s="2416" t="s">
        <v>1205</v>
      </c>
      <c r="B11" s="2416" t="s">
        <v>3342</v>
      </c>
      <c r="C11" s="2417" t="s">
        <v>5123</v>
      </c>
      <c r="D11" s="2416" t="s">
        <v>5110</v>
      </c>
      <c r="E11" s="2416">
        <v>3</v>
      </c>
      <c r="F11" s="2416">
        <v>0</v>
      </c>
      <c r="G11" s="2416">
        <v>3</v>
      </c>
      <c r="H11" s="2416">
        <v>3</v>
      </c>
      <c r="I11" s="2416">
        <v>0.5</v>
      </c>
      <c r="J11" s="2416">
        <f t="shared" si="0"/>
        <v>1.5</v>
      </c>
      <c r="K11" s="2416">
        <v>1.5</v>
      </c>
      <c r="L11" s="2416">
        <v>17114</v>
      </c>
      <c r="M11" s="2417" t="s">
        <v>791</v>
      </c>
      <c r="N11" s="2417" t="s">
        <v>5116</v>
      </c>
      <c r="O11" s="2416" t="s">
        <v>5125</v>
      </c>
      <c r="P11" s="2416" t="s">
        <v>5126</v>
      </c>
      <c r="Q11" s="2416" t="s">
        <v>5114</v>
      </c>
      <c r="R11" s="2416" t="s">
        <v>5126</v>
      </c>
      <c r="S11" s="2416" t="s">
        <v>5114</v>
      </c>
      <c r="T11" s="2416" t="s">
        <v>5126</v>
      </c>
      <c r="U11" s="2416" t="s">
        <v>5114</v>
      </c>
      <c r="V11" s="2416"/>
      <c r="W11" s="2416"/>
      <c r="X11" s="2416" t="s">
        <v>5126</v>
      </c>
      <c r="Y11" s="2416" t="s">
        <v>5114</v>
      </c>
      <c r="Z11" s="2416">
        <v>0</v>
      </c>
      <c r="AA11" s="2416">
        <v>0</v>
      </c>
      <c r="AB11" s="2416">
        <v>0</v>
      </c>
      <c r="AC11" s="2416">
        <v>0</v>
      </c>
      <c r="AD11" s="2416">
        <v>0</v>
      </c>
      <c r="AE11" s="2416">
        <v>0</v>
      </c>
    </row>
    <row r="12" spans="1:31" ht="31.5" x14ac:dyDescent="0.25">
      <c r="A12" s="2416" t="s">
        <v>1205</v>
      </c>
      <c r="B12" s="2416">
        <v>5100004</v>
      </c>
      <c r="C12" s="2417" t="s">
        <v>5127</v>
      </c>
      <c r="D12" s="2416" t="s">
        <v>5110</v>
      </c>
      <c r="E12" s="2416">
        <v>3</v>
      </c>
      <c r="F12" s="2416">
        <v>0</v>
      </c>
      <c r="G12" s="2416">
        <v>3</v>
      </c>
      <c r="H12" s="2416">
        <v>3</v>
      </c>
      <c r="I12" s="2416">
        <v>1</v>
      </c>
      <c r="J12" s="2416">
        <f t="shared" si="0"/>
        <v>3</v>
      </c>
      <c r="K12" s="2416">
        <v>0</v>
      </c>
      <c r="L12" s="2416">
        <v>21359</v>
      </c>
      <c r="M12" s="2417" t="s">
        <v>1921</v>
      </c>
      <c r="N12" s="2417" t="s">
        <v>5116</v>
      </c>
      <c r="O12" s="2416" t="s">
        <v>5128</v>
      </c>
      <c r="P12" s="2416"/>
      <c r="Q12" s="2416"/>
      <c r="R12" s="2416"/>
      <c r="S12" s="2416"/>
      <c r="T12" s="2416"/>
      <c r="U12" s="2416"/>
      <c r="V12" s="2416"/>
      <c r="W12" s="2416"/>
      <c r="X12" s="2416"/>
      <c r="Y12" s="2416"/>
      <c r="Z12" s="2416">
        <v>10</v>
      </c>
      <c r="AA12" s="2416">
        <v>0</v>
      </c>
      <c r="AB12" s="2416">
        <v>0</v>
      </c>
      <c r="AC12" s="2416">
        <v>0</v>
      </c>
      <c r="AD12" s="2416">
        <v>0</v>
      </c>
      <c r="AE12" s="2416">
        <v>10</v>
      </c>
    </row>
    <row r="13" spans="1:31" ht="31.5" x14ac:dyDescent="0.25">
      <c r="A13" s="2416" t="s">
        <v>1205</v>
      </c>
      <c r="B13" s="2416">
        <v>5100005</v>
      </c>
      <c r="C13" s="2417" t="s">
        <v>5129</v>
      </c>
      <c r="D13" s="2416" t="s">
        <v>5110</v>
      </c>
      <c r="E13" s="2416">
        <v>3</v>
      </c>
      <c r="F13" s="2416">
        <v>0</v>
      </c>
      <c r="G13" s="2416">
        <v>3</v>
      </c>
      <c r="H13" s="2416">
        <v>3</v>
      </c>
      <c r="I13" s="2416">
        <v>1</v>
      </c>
      <c r="J13" s="2416">
        <f t="shared" si="0"/>
        <v>3</v>
      </c>
      <c r="K13" s="2416">
        <v>0</v>
      </c>
      <c r="L13" s="2416">
        <v>21359</v>
      </c>
      <c r="M13" s="2417" t="s">
        <v>1921</v>
      </c>
      <c r="N13" s="2417" t="s">
        <v>5116</v>
      </c>
      <c r="O13" s="2416" t="s">
        <v>5128</v>
      </c>
      <c r="P13" s="2416"/>
      <c r="Q13" s="2416"/>
      <c r="R13" s="2416"/>
      <c r="S13" s="2416"/>
      <c r="T13" s="2416"/>
      <c r="U13" s="2416"/>
      <c r="V13" s="2416"/>
      <c r="W13" s="2416"/>
      <c r="X13" s="2416"/>
      <c r="Y13" s="2416"/>
      <c r="Z13" s="2416">
        <v>1</v>
      </c>
      <c r="AA13" s="2416">
        <v>0</v>
      </c>
      <c r="AB13" s="2416">
        <v>0</v>
      </c>
      <c r="AC13" s="2416">
        <v>0</v>
      </c>
      <c r="AD13" s="2416">
        <v>0</v>
      </c>
      <c r="AE13" s="2416">
        <v>1</v>
      </c>
    </row>
    <row r="14" spans="1:31" ht="15.75" x14ac:dyDescent="0.25">
      <c r="A14" s="2416" t="s">
        <v>1205</v>
      </c>
      <c r="B14" s="2416">
        <v>5100006</v>
      </c>
      <c r="C14" s="2417" t="s">
        <v>5130</v>
      </c>
      <c r="D14" s="2416" t="s">
        <v>5110</v>
      </c>
      <c r="E14" s="2416">
        <v>21</v>
      </c>
      <c r="F14" s="2416">
        <v>3</v>
      </c>
      <c r="G14" s="2416">
        <v>15</v>
      </c>
      <c r="H14" s="2416">
        <v>18</v>
      </c>
      <c r="I14" s="2416">
        <v>1</v>
      </c>
      <c r="J14" s="2416">
        <v>7</v>
      </c>
      <c r="K14" s="2416">
        <v>0</v>
      </c>
      <c r="L14" s="2416">
        <v>21359</v>
      </c>
      <c r="M14" s="2417" t="s">
        <v>1921</v>
      </c>
      <c r="N14" s="2417" t="s">
        <v>5116</v>
      </c>
      <c r="O14" s="2416" t="s">
        <v>5128</v>
      </c>
      <c r="P14" s="2416"/>
      <c r="Q14" s="2416"/>
      <c r="R14" s="2416"/>
      <c r="S14" s="2416"/>
      <c r="T14" s="2416"/>
      <c r="U14" s="2416"/>
      <c r="V14" s="2416"/>
      <c r="W14" s="2416"/>
      <c r="X14" s="2416"/>
      <c r="Y14" s="2416"/>
      <c r="Z14" s="2416">
        <v>5</v>
      </c>
      <c r="AA14" s="2416">
        <v>0</v>
      </c>
      <c r="AB14" s="2416">
        <v>0</v>
      </c>
      <c r="AC14" s="2416">
        <v>0</v>
      </c>
      <c r="AD14" s="2416">
        <v>0</v>
      </c>
      <c r="AE14" s="2416">
        <v>5</v>
      </c>
    </row>
    <row r="15" spans="1:31" ht="15.75" x14ac:dyDescent="0.25">
      <c r="A15" s="2416" t="s">
        <v>1205</v>
      </c>
      <c r="B15" s="2416">
        <v>5100007</v>
      </c>
      <c r="C15" s="2417" t="s">
        <v>5131</v>
      </c>
      <c r="D15" s="2416" t="s">
        <v>5110</v>
      </c>
      <c r="E15" s="2416">
        <v>21</v>
      </c>
      <c r="F15" s="2416">
        <v>3</v>
      </c>
      <c r="G15" s="2416">
        <v>15</v>
      </c>
      <c r="H15" s="2416">
        <v>18</v>
      </c>
      <c r="I15" s="2416">
        <v>1</v>
      </c>
      <c r="J15" s="2416">
        <v>5</v>
      </c>
      <c r="K15" s="2416">
        <v>0</v>
      </c>
      <c r="L15" s="2416">
        <v>21359</v>
      </c>
      <c r="M15" s="2417" t="s">
        <v>1921</v>
      </c>
      <c r="N15" s="2417" t="s">
        <v>5116</v>
      </c>
      <c r="O15" s="2416" t="s">
        <v>5128</v>
      </c>
      <c r="P15" s="2416"/>
      <c r="Q15" s="2416"/>
      <c r="R15" s="2416"/>
      <c r="S15" s="2416"/>
      <c r="T15" s="2416"/>
      <c r="U15" s="2416"/>
      <c r="V15" s="2416"/>
      <c r="W15" s="2416"/>
      <c r="X15" s="2416"/>
      <c r="Y15" s="2416"/>
      <c r="Z15" s="2416">
        <v>4</v>
      </c>
      <c r="AA15" s="2416">
        <v>0</v>
      </c>
      <c r="AB15" s="2416">
        <v>0</v>
      </c>
      <c r="AC15" s="2416">
        <v>0</v>
      </c>
      <c r="AD15" s="2416">
        <v>0</v>
      </c>
      <c r="AE15" s="2416">
        <v>4</v>
      </c>
    </row>
    <row r="16" spans="1:31" ht="15.75" x14ac:dyDescent="0.25">
      <c r="A16" s="2416" t="s">
        <v>1205</v>
      </c>
      <c r="B16" s="2416">
        <v>5100007</v>
      </c>
      <c r="C16" s="2417" t="s">
        <v>5131</v>
      </c>
      <c r="D16" s="2416" t="s">
        <v>5110</v>
      </c>
      <c r="E16" s="2416">
        <v>21</v>
      </c>
      <c r="F16" s="2416">
        <v>3</v>
      </c>
      <c r="G16" s="2416">
        <v>15</v>
      </c>
      <c r="H16" s="2416">
        <v>18</v>
      </c>
      <c r="I16" s="2416">
        <v>1</v>
      </c>
      <c r="J16" s="2416">
        <v>3</v>
      </c>
      <c r="K16" s="2416">
        <v>0</v>
      </c>
      <c r="L16" s="2416">
        <v>33754</v>
      </c>
      <c r="M16" s="2417" t="s">
        <v>2374</v>
      </c>
      <c r="N16" s="2417" t="s">
        <v>5116</v>
      </c>
      <c r="O16" s="2416" t="s">
        <v>5132</v>
      </c>
      <c r="P16" s="2416"/>
      <c r="Q16" s="2416"/>
      <c r="R16" s="2416"/>
      <c r="S16" s="2416"/>
      <c r="T16" s="2416"/>
      <c r="U16" s="2416"/>
      <c r="V16" s="2416"/>
      <c r="W16" s="2416"/>
      <c r="X16" s="2416"/>
      <c r="Y16" s="2416"/>
      <c r="Z16" s="2416">
        <v>1</v>
      </c>
      <c r="AA16" s="2416">
        <v>0</v>
      </c>
      <c r="AB16" s="2416">
        <v>0</v>
      </c>
      <c r="AC16" s="2416">
        <v>0</v>
      </c>
      <c r="AD16" s="2416">
        <v>0</v>
      </c>
      <c r="AE16" s="2416">
        <v>1</v>
      </c>
    </row>
    <row r="17" spans="1:31" ht="15.75" x14ac:dyDescent="0.25">
      <c r="A17" s="2416" t="s">
        <v>1205</v>
      </c>
      <c r="B17" s="2416" t="s">
        <v>3342</v>
      </c>
      <c r="C17" s="2417" t="s">
        <v>5133</v>
      </c>
      <c r="D17" s="2416" t="s">
        <v>5110</v>
      </c>
      <c r="E17" s="2416">
        <v>3</v>
      </c>
      <c r="F17" s="2416">
        <v>0</v>
      </c>
      <c r="G17" s="2416">
        <v>3</v>
      </c>
      <c r="H17" s="2416">
        <v>3</v>
      </c>
      <c r="I17" s="2416">
        <v>1</v>
      </c>
      <c r="J17" s="2416">
        <f t="shared" si="0"/>
        <v>3</v>
      </c>
      <c r="K17" s="2416">
        <v>3</v>
      </c>
      <c r="L17" s="2416">
        <v>42482</v>
      </c>
      <c r="M17" s="2417" t="s">
        <v>2376</v>
      </c>
      <c r="N17" s="2417" t="s">
        <v>5116</v>
      </c>
      <c r="O17" s="2416" t="s">
        <v>5134</v>
      </c>
      <c r="P17" s="2416"/>
      <c r="Q17" s="2416"/>
      <c r="R17" s="2416"/>
      <c r="S17" s="2416"/>
      <c r="T17" s="2416" t="s">
        <v>3309</v>
      </c>
      <c r="U17" s="2416" t="s">
        <v>5114</v>
      </c>
      <c r="V17" s="2416"/>
      <c r="W17" s="2416"/>
      <c r="X17" s="2416"/>
      <c r="Y17" s="2416"/>
      <c r="Z17" s="2416">
        <v>3</v>
      </c>
      <c r="AA17" s="2416">
        <v>0</v>
      </c>
      <c r="AB17" s="2416">
        <v>0</v>
      </c>
      <c r="AC17" s="2416">
        <v>0</v>
      </c>
      <c r="AD17" s="2416">
        <v>0</v>
      </c>
      <c r="AE17" s="2416">
        <v>3</v>
      </c>
    </row>
    <row r="18" spans="1:31" ht="15.75" x14ac:dyDescent="0.25">
      <c r="A18" s="2416" t="s">
        <v>1205</v>
      </c>
      <c r="B18" s="2416" t="s">
        <v>3342</v>
      </c>
      <c r="C18" s="2417" t="s">
        <v>5135</v>
      </c>
      <c r="D18" s="2416" t="s">
        <v>5110</v>
      </c>
      <c r="E18" s="2416">
        <v>6</v>
      </c>
      <c r="F18" s="2416">
        <v>2</v>
      </c>
      <c r="G18" s="2416">
        <v>2</v>
      </c>
      <c r="H18" s="2416">
        <v>4</v>
      </c>
      <c r="I18" s="2416">
        <v>0.5</v>
      </c>
      <c r="J18" s="2416">
        <f>H18*I18</f>
        <v>2</v>
      </c>
      <c r="K18" s="2416">
        <v>2</v>
      </c>
      <c r="L18" s="2416">
        <v>35716</v>
      </c>
      <c r="M18" s="2417" t="s">
        <v>1909</v>
      </c>
      <c r="N18" s="2417" t="s">
        <v>5116</v>
      </c>
      <c r="O18" s="2416" t="s">
        <v>5136</v>
      </c>
      <c r="P18" s="2416"/>
      <c r="Q18" s="2416"/>
      <c r="R18" s="2416"/>
      <c r="S18" s="2416"/>
      <c r="T18" s="2416" t="s">
        <v>3309</v>
      </c>
      <c r="U18" s="2416" t="s">
        <v>5114</v>
      </c>
      <c r="V18" s="2416"/>
      <c r="W18" s="2416"/>
      <c r="X18" s="2416"/>
      <c r="Y18" s="2416"/>
      <c r="Z18" s="2416">
        <v>2</v>
      </c>
      <c r="AA18" s="2416">
        <v>2</v>
      </c>
      <c r="AB18" s="2416">
        <v>3</v>
      </c>
      <c r="AC18" s="2416">
        <v>0</v>
      </c>
      <c r="AD18" s="2416">
        <v>0</v>
      </c>
      <c r="AE18" s="2416">
        <v>7</v>
      </c>
    </row>
    <row r="19" spans="1:31" s="2418" customFormat="1" ht="15.75" x14ac:dyDescent="0.25">
      <c r="A19" s="2416" t="s">
        <v>1205</v>
      </c>
      <c r="B19" s="2416" t="s">
        <v>3342</v>
      </c>
      <c r="C19" s="2417" t="s">
        <v>5123</v>
      </c>
      <c r="D19" s="2416" t="s">
        <v>5110</v>
      </c>
      <c r="E19" s="2416">
        <v>9</v>
      </c>
      <c r="F19" s="2416">
        <v>3</v>
      </c>
      <c r="G19" s="2416">
        <v>3</v>
      </c>
      <c r="H19" s="2416">
        <v>6</v>
      </c>
      <c r="I19" s="2416">
        <v>0.5</v>
      </c>
      <c r="J19" s="2416">
        <f t="shared" si="0"/>
        <v>3</v>
      </c>
      <c r="K19" s="2416">
        <v>3</v>
      </c>
      <c r="L19" s="2416">
        <v>17060</v>
      </c>
      <c r="M19" s="2417" t="s">
        <v>5124</v>
      </c>
      <c r="N19" s="2417" t="s">
        <v>5116</v>
      </c>
      <c r="O19" s="2416" t="s">
        <v>5125</v>
      </c>
      <c r="P19" s="2416" t="s">
        <v>5126</v>
      </c>
      <c r="Q19" s="2416" t="s">
        <v>5114</v>
      </c>
      <c r="R19" s="2416" t="s">
        <v>5126</v>
      </c>
      <c r="S19" s="2416" t="s">
        <v>5114</v>
      </c>
      <c r="T19" s="2416" t="s">
        <v>5126</v>
      </c>
      <c r="U19" s="2416" t="s">
        <v>5114</v>
      </c>
      <c r="V19" s="2416"/>
      <c r="W19" s="2416"/>
      <c r="X19" s="2416" t="s">
        <v>5126</v>
      </c>
      <c r="Y19" s="2416" t="s">
        <v>5114</v>
      </c>
      <c r="Z19" s="2416">
        <v>0</v>
      </c>
      <c r="AA19" s="2416">
        <v>1</v>
      </c>
      <c r="AB19" s="2416">
        <v>1</v>
      </c>
      <c r="AC19" s="2416">
        <v>0</v>
      </c>
      <c r="AD19" s="2416">
        <v>0</v>
      </c>
      <c r="AE19" s="2416">
        <v>2</v>
      </c>
    </row>
    <row r="20" spans="1:31" s="2418" customFormat="1" ht="15.75" x14ac:dyDescent="0.25">
      <c r="A20" s="2416" t="s">
        <v>1205</v>
      </c>
      <c r="B20" s="2416" t="s">
        <v>3342</v>
      </c>
      <c r="C20" s="2417" t="s">
        <v>5123</v>
      </c>
      <c r="D20" s="2416" t="s">
        <v>5110</v>
      </c>
      <c r="E20" s="2416">
        <v>9</v>
      </c>
      <c r="F20" s="2416">
        <v>3</v>
      </c>
      <c r="G20" s="2416">
        <v>3</v>
      </c>
      <c r="H20" s="2416">
        <v>6</v>
      </c>
      <c r="I20" s="2416">
        <v>0.5</v>
      </c>
      <c r="J20" s="2416">
        <f t="shared" si="0"/>
        <v>3</v>
      </c>
      <c r="K20" s="2416">
        <v>3</v>
      </c>
      <c r="L20" s="2416">
        <v>17114</v>
      </c>
      <c r="M20" s="2417" t="s">
        <v>791</v>
      </c>
      <c r="N20" s="2417" t="s">
        <v>5116</v>
      </c>
      <c r="O20" s="2416" t="s">
        <v>5125</v>
      </c>
      <c r="P20" s="2416" t="s">
        <v>5126</v>
      </c>
      <c r="Q20" s="2416" t="s">
        <v>5114</v>
      </c>
      <c r="R20" s="2416" t="s">
        <v>5126</v>
      </c>
      <c r="S20" s="2416" t="s">
        <v>5114</v>
      </c>
      <c r="T20" s="2416" t="s">
        <v>5126</v>
      </c>
      <c r="U20" s="2416" t="s">
        <v>5114</v>
      </c>
      <c r="V20" s="2416"/>
      <c r="W20" s="2416"/>
      <c r="X20" s="2416" t="s">
        <v>5126</v>
      </c>
      <c r="Y20" s="2416" t="s">
        <v>5114</v>
      </c>
      <c r="Z20" s="2416">
        <v>0</v>
      </c>
      <c r="AA20" s="2416">
        <v>1</v>
      </c>
      <c r="AB20" s="2416">
        <v>1</v>
      </c>
      <c r="AC20" s="2416">
        <v>0</v>
      </c>
      <c r="AD20" s="2416">
        <v>0</v>
      </c>
      <c r="AE20" s="2416">
        <v>2</v>
      </c>
    </row>
    <row r="21" spans="1:31" ht="15.75" x14ac:dyDescent="0.25">
      <c r="A21" s="2416" t="s">
        <v>1205</v>
      </c>
      <c r="B21" s="2416">
        <v>5111001</v>
      </c>
      <c r="C21" s="2417" t="s">
        <v>5137</v>
      </c>
      <c r="D21" s="2416" t="s">
        <v>5110</v>
      </c>
      <c r="E21" s="2416">
        <v>9</v>
      </c>
      <c r="F21" s="2416">
        <v>3</v>
      </c>
      <c r="G21" s="2416">
        <v>3</v>
      </c>
      <c r="H21" s="2416">
        <v>6</v>
      </c>
      <c r="I21" s="2416">
        <v>1</v>
      </c>
      <c r="J21" s="2416">
        <f t="shared" si="0"/>
        <v>6</v>
      </c>
      <c r="K21" s="2416">
        <v>6</v>
      </c>
      <c r="L21" s="2416">
        <v>18193</v>
      </c>
      <c r="M21" s="2417" t="s">
        <v>1929</v>
      </c>
      <c r="N21" s="2417" t="s">
        <v>5116</v>
      </c>
      <c r="O21" s="2416" t="s">
        <v>5138</v>
      </c>
      <c r="P21" s="2416" t="s">
        <v>3310</v>
      </c>
      <c r="Q21" s="2416" t="s">
        <v>5114</v>
      </c>
      <c r="R21" s="2416" t="s">
        <v>3310</v>
      </c>
      <c r="S21" s="2416" t="s">
        <v>5114</v>
      </c>
      <c r="T21" s="2416" t="s">
        <v>3310</v>
      </c>
      <c r="U21" s="2416" t="s">
        <v>5114</v>
      </c>
      <c r="V21" s="2416" t="s">
        <v>3310</v>
      </c>
      <c r="W21" s="2416" t="s">
        <v>5114</v>
      </c>
      <c r="X21" s="2416"/>
      <c r="Y21" s="2416"/>
      <c r="Z21" s="2416">
        <v>0</v>
      </c>
      <c r="AA21" s="2416">
        <v>23</v>
      </c>
      <c r="AB21" s="2416">
        <v>6</v>
      </c>
      <c r="AC21" s="2416">
        <v>0</v>
      </c>
      <c r="AD21" s="2416">
        <v>0</v>
      </c>
      <c r="AE21" s="2416">
        <v>29</v>
      </c>
    </row>
    <row r="22" spans="1:31" ht="15.75" x14ac:dyDescent="0.25">
      <c r="A22" s="2416" t="s">
        <v>1205</v>
      </c>
      <c r="B22" s="2416">
        <v>5111001</v>
      </c>
      <c r="C22" s="2417" t="s">
        <v>5137</v>
      </c>
      <c r="D22" s="2416" t="s">
        <v>5110</v>
      </c>
      <c r="E22" s="2416">
        <v>9</v>
      </c>
      <c r="F22" s="2416">
        <v>3</v>
      </c>
      <c r="G22" s="2416">
        <v>3</v>
      </c>
      <c r="H22" s="2416">
        <v>6</v>
      </c>
      <c r="I22" s="2416">
        <v>1</v>
      </c>
      <c r="J22" s="2416">
        <f t="shared" si="0"/>
        <v>6</v>
      </c>
      <c r="K22" s="2416">
        <v>6</v>
      </c>
      <c r="L22" s="2416">
        <v>36946</v>
      </c>
      <c r="M22" s="2417" t="s">
        <v>1911</v>
      </c>
      <c r="N22" s="2417" t="s">
        <v>5116</v>
      </c>
      <c r="O22" s="2416" t="s">
        <v>5139</v>
      </c>
      <c r="P22" s="2416" t="s">
        <v>3309</v>
      </c>
      <c r="Q22" s="2416" t="s">
        <v>5114</v>
      </c>
      <c r="R22" s="2416" t="s">
        <v>3309</v>
      </c>
      <c r="S22" s="2416" t="s">
        <v>5114</v>
      </c>
      <c r="T22" s="2416" t="s">
        <v>3309</v>
      </c>
      <c r="U22" s="2416" t="s">
        <v>5114</v>
      </c>
      <c r="V22" s="2416" t="s">
        <v>3309</v>
      </c>
      <c r="W22" s="2416" t="s">
        <v>5114</v>
      </c>
      <c r="X22" s="2416"/>
      <c r="Y22" s="2416"/>
      <c r="Z22" s="2416">
        <v>24</v>
      </c>
      <c r="AA22" s="2416">
        <v>10</v>
      </c>
      <c r="AB22" s="2416">
        <v>6</v>
      </c>
      <c r="AC22" s="2416">
        <v>0</v>
      </c>
      <c r="AD22" s="2416">
        <v>0</v>
      </c>
      <c r="AE22" s="2416">
        <v>40</v>
      </c>
    </row>
    <row r="23" spans="1:31" ht="15.75" x14ac:dyDescent="0.25">
      <c r="A23" s="2416" t="s">
        <v>1205</v>
      </c>
      <c r="B23" s="2416">
        <v>5111003</v>
      </c>
      <c r="C23" s="2417" t="s">
        <v>5140</v>
      </c>
      <c r="D23" s="2416" t="s">
        <v>5110</v>
      </c>
      <c r="E23" s="2416">
        <v>7</v>
      </c>
      <c r="F23" s="2416">
        <v>2.5</v>
      </c>
      <c r="G23" s="2416">
        <v>2</v>
      </c>
      <c r="H23" s="2416">
        <v>4.5</v>
      </c>
      <c r="I23" s="2416">
        <v>1</v>
      </c>
      <c r="J23" s="2416">
        <v>4.5</v>
      </c>
      <c r="K23" s="2416">
        <v>4.5</v>
      </c>
      <c r="L23" s="2416">
        <v>43224</v>
      </c>
      <c r="M23" s="2417" t="s">
        <v>5141</v>
      </c>
      <c r="N23" s="2417" t="s">
        <v>5142</v>
      </c>
      <c r="O23" s="2416" t="s">
        <v>5138</v>
      </c>
      <c r="P23" s="2416" t="s">
        <v>3305</v>
      </c>
      <c r="Q23" s="2416" t="s">
        <v>5114</v>
      </c>
      <c r="R23" s="2416" t="s">
        <v>3305</v>
      </c>
      <c r="S23" s="2416" t="s">
        <v>5114</v>
      </c>
      <c r="T23" s="2416" t="s">
        <v>3305</v>
      </c>
      <c r="U23" s="2416" t="s">
        <v>5114</v>
      </c>
      <c r="V23" s="2416"/>
      <c r="W23" s="2416"/>
      <c r="X23" s="2416"/>
      <c r="Y23" s="2416"/>
      <c r="Z23" s="2416">
        <v>26</v>
      </c>
      <c r="AA23" s="2416">
        <v>22</v>
      </c>
      <c r="AB23" s="2416">
        <v>0</v>
      </c>
      <c r="AC23" s="2416">
        <v>0</v>
      </c>
      <c r="AD23" s="2416">
        <v>0</v>
      </c>
      <c r="AE23" s="2416">
        <v>48</v>
      </c>
    </row>
    <row r="24" spans="1:31" ht="15.75" x14ac:dyDescent="0.25">
      <c r="A24" s="2416" t="s">
        <v>1205</v>
      </c>
      <c r="B24" s="2416">
        <v>5111004</v>
      </c>
      <c r="C24" s="2417" t="s">
        <v>5143</v>
      </c>
      <c r="D24" s="2416" t="s">
        <v>5110</v>
      </c>
      <c r="E24" s="2416">
        <v>7</v>
      </c>
      <c r="F24" s="2416">
        <v>2.5</v>
      </c>
      <c r="G24" s="2416">
        <v>2</v>
      </c>
      <c r="H24" s="2416">
        <v>4.5</v>
      </c>
      <c r="I24" s="2416">
        <v>1</v>
      </c>
      <c r="J24" s="2416">
        <v>4.5</v>
      </c>
      <c r="K24" s="2416">
        <v>4.5</v>
      </c>
      <c r="L24" s="2416">
        <v>43224</v>
      </c>
      <c r="M24" s="2417" t="s">
        <v>5141</v>
      </c>
      <c r="N24" s="2417" t="s">
        <v>5142</v>
      </c>
      <c r="O24" s="2416" t="s">
        <v>5138</v>
      </c>
      <c r="P24" s="2416" t="s">
        <v>3306</v>
      </c>
      <c r="Q24" s="2416" t="s">
        <v>5114</v>
      </c>
      <c r="R24" s="2416" t="s">
        <v>3306</v>
      </c>
      <c r="S24" s="2416" t="s">
        <v>5114</v>
      </c>
      <c r="T24" s="2416" t="s">
        <v>3306</v>
      </c>
      <c r="U24" s="2416" t="s">
        <v>5114</v>
      </c>
      <c r="V24" s="2416"/>
      <c r="W24" s="2416"/>
      <c r="X24" s="2416"/>
      <c r="Y24" s="2416"/>
      <c r="Z24" s="2416">
        <v>4</v>
      </c>
      <c r="AA24" s="2416">
        <v>19</v>
      </c>
      <c r="AB24" s="2416">
        <v>9</v>
      </c>
      <c r="AC24" s="2416">
        <v>0</v>
      </c>
      <c r="AD24" s="2416">
        <v>0</v>
      </c>
      <c r="AE24" s="2416">
        <v>32</v>
      </c>
    </row>
    <row r="25" spans="1:31" ht="15.75" x14ac:dyDescent="0.25">
      <c r="A25" s="2416" t="s">
        <v>1205</v>
      </c>
      <c r="B25" s="2416">
        <v>5111006</v>
      </c>
      <c r="C25" s="2417" t="s">
        <v>5144</v>
      </c>
      <c r="D25" s="2416" t="s">
        <v>5110</v>
      </c>
      <c r="E25" s="2416">
        <v>6</v>
      </c>
      <c r="F25" s="2416">
        <v>3</v>
      </c>
      <c r="G25" s="2416">
        <v>0</v>
      </c>
      <c r="H25" s="2416">
        <v>3</v>
      </c>
      <c r="I25" s="2416">
        <v>1</v>
      </c>
      <c r="J25" s="2416">
        <f t="shared" si="0"/>
        <v>3</v>
      </c>
      <c r="K25" s="2416">
        <v>3</v>
      </c>
      <c r="L25" s="2416">
        <v>38563</v>
      </c>
      <c r="M25" s="2417" t="s">
        <v>5145</v>
      </c>
      <c r="N25" s="2417" t="s">
        <v>5142</v>
      </c>
      <c r="O25" s="2416" t="s">
        <v>5146</v>
      </c>
      <c r="P25" s="2416"/>
      <c r="Q25" s="2416"/>
      <c r="R25" s="2416"/>
      <c r="S25" s="2416"/>
      <c r="T25" s="2416"/>
      <c r="U25" s="2416"/>
      <c r="V25" s="2416" t="s">
        <v>3304</v>
      </c>
      <c r="W25" s="2416" t="s">
        <v>5114</v>
      </c>
      <c r="X25" s="2416" t="s">
        <v>3304</v>
      </c>
      <c r="Y25" s="2416" t="s">
        <v>5114</v>
      </c>
      <c r="Z25" s="2416">
        <v>12</v>
      </c>
      <c r="AA25" s="2416">
        <v>17</v>
      </c>
      <c r="AB25" s="2416">
        <v>1</v>
      </c>
      <c r="AC25" s="2416">
        <v>0</v>
      </c>
      <c r="AD25" s="2416">
        <v>0</v>
      </c>
      <c r="AE25" s="2416">
        <v>30</v>
      </c>
    </row>
    <row r="26" spans="1:31" ht="15.75" x14ac:dyDescent="0.25">
      <c r="A26" s="2416" t="s">
        <v>1205</v>
      </c>
      <c r="B26" s="2416">
        <v>5111007</v>
      </c>
      <c r="C26" s="2417" t="s">
        <v>5147</v>
      </c>
      <c r="D26" s="2416" t="s">
        <v>5110</v>
      </c>
      <c r="E26" s="2416">
        <v>6</v>
      </c>
      <c r="F26" s="2416">
        <v>3</v>
      </c>
      <c r="G26" s="2416">
        <v>0</v>
      </c>
      <c r="H26" s="2416">
        <v>3</v>
      </c>
      <c r="I26" s="2416">
        <v>1</v>
      </c>
      <c r="J26" s="2416">
        <f t="shared" si="0"/>
        <v>3</v>
      </c>
      <c r="K26" s="2416">
        <v>3</v>
      </c>
      <c r="L26" s="2416">
        <v>38563</v>
      </c>
      <c r="M26" s="2417" t="s">
        <v>5145</v>
      </c>
      <c r="N26" s="2417" t="s">
        <v>5142</v>
      </c>
      <c r="O26" s="2416" t="s">
        <v>5146</v>
      </c>
      <c r="P26" s="2416"/>
      <c r="Q26" s="2416"/>
      <c r="R26" s="2416"/>
      <c r="S26" s="2416"/>
      <c r="T26" s="2416"/>
      <c r="U26" s="2416"/>
      <c r="V26" s="2416"/>
      <c r="W26" s="2416"/>
      <c r="X26" s="2416" t="s">
        <v>3315</v>
      </c>
      <c r="Y26" s="2416" t="s">
        <v>5114</v>
      </c>
      <c r="Z26" s="2416">
        <v>17</v>
      </c>
      <c r="AA26" s="2416">
        <v>20</v>
      </c>
      <c r="AB26" s="2416">
        <v>2</v>
      </c>
      <c r="AC26" s="2416">
        <v>0</v>
      </c>
      <c r="AD26" s="2416">
        <v>0</v>
      </c>
      <c r="AE26" s="2416">
        <v>39</v>
      </c>
    </row>
    <row r="27" spans="1:31" ht="15.75" x14ac:dyDescent="0.25">
      <c r="A27" s="2416" t="s">
        <v>1205</v>
      </c>
      <c r="B27" s="2416" t="s">
        <v>3313</v>
      </c>
      <c r="C27" s="2417" t="s">
        <v>5148</v>
      </c>
      <c r="D27" s="2416" t="s">
        <v>5110</v>
      </c>
      <c r="E27" s="2416">
        <v>6</v>
      </c>
      <c r="F27" s="2416">
        <v>1.5</v>
      </c>
      <c r="G27" s="2416">
        <v>3</v>
      </c>
      <c r="H27" s="2416">
        <v>4.5</v>
      </c>
      <c r="I27" s="2416">
        <v>1</v>
      </c>
      <c r="J27" s="2416">
        <f t="shared" si="0"/>
        <v>4.5</v>
      </c>
      <c r="K27" s="2416">
        <v>4.5</v>
      </c>
      <c r="L27" s="2416">
        <v>36946</v>
      </c>
      <c r="M27" s="2417" t="s">
        <v>1911</v>
      </c>
      <c r="N27" s="2417" t="s">
        <v>5116</v>
      </c>
      <c r="O27" s="2416" t="s">
        <v>5149</v>
      </c>
      <c r="P27" s="2416" t="s">
        <v>3305</v>
      </c>
      <c r="Q27" s="2416" t="s">
        <v>5114</v>
      </c>
      <c r="R27" s="2416" t="s">
        <v>3305</v>
      </c>
      <c r="S27" s="2416" t="s">
        <v>5114</v>
      </c>
      <c r="T27" s="2416" t="s">
        <v>3305</v>
      </c>
      <c r="U27" s="2416" t="s">
        <v>5114</v>
      </c>
      <c r="V27" s="2416"/>
      <c r="W27" s="2416"/>
      <c r="X27" s="2416"/>
      <c r="Y27" s="2416"/>
      <c r="Z27" s="2416">
        <v>20</v>
      </c>
      <c r="AA27" s="2416">
        <v>10</v>
      </c>
      <c r="AB27" s="2416">
        <v>5</v>
      </c>
      <c r="AC27" s="2416">
        <v>0</v>
      </c>
      <c r="AD27" s="2416">
        <v>0</v>
      </c>
      <c r="AE27" s="2416">
        <v>35</v>
      </c>
    </row>
    <row r="28" spans="1:31" ht="15.75" x14ac:dyDescent="0.25">
      <c r="A28" s="2416" t="s">
        <v>1205</v>
      </c>
      <c r="B28" s="2416">
        <v>5111015</v>
      </c>
      <c r="C28" s="2417" t="s">
        <v>5150</v>
      </c>
      <c r="D28" s="2416" t="s">
        <v>5110</v>
      </c>
      <c r="E28" s="2416">
        <v>9</v>
      </c>
      <c r="F28" s="2416">
        <v>4.5</v>
      </c>
      <c r="G28" s="2416">
        <v>0</v>
      </c>
      <c r="H28" s="2416">
        <v>4.5</v>
      </c>
      <c r="I28" s="2416">
        <v>1</v>
      </c>
      <c r="J28" s="2416">
        <f t="shared" si="0"/>
        <v>4.5</v>
      </c>
      <c r="K28" s="2416">
        <v>4.5</v>
      </c>
      <c r="L28" s="2416">
        <v>42549</v>
      </c>
      <c r="M28" s="2417" t="s">
        <v>2375</v>
      </c>
      <c r="N28" s="2417" t="s">
        <v>5116</v>
      </c>
      <c r="O28" s="2416" t="s">
        <v>5151</v>
      </c>
      <c r="P28" s="2416"/>
      <c r="Q28" s="2416"/>
      <c r="R28" s="2416" t="s">
        <v>3308</v>
      </c>
      <c r="S28" s="2416" t="s">
        <v>5114</v>
      </c>
      <c r="T28" s="2416"/>
      <c r="U28" s="2416"/>
      <c r="V28" s="2416" t="s">
        <v>3308</v>
      </c>
      <c r="W28" s="2416" t="s">
        <v>5114</v>
      </c>
      <c r="X28" s="2416" t="s">
        <v>3308</v>
      </c>
      <c r="Y28" s="2416" t="s">
        <v>5114</v>
      </c>
      <c r="Z28" s="2416">
        <v>3</v>
      </c>
      <c r="AA28" s="2416">
        <v>1</v>
      </c>
      <c r="AB28" s="2416">
        <v>0</v>
      </c>
      <c r="AC28" s="2416">
        <v>0</v>
      </c>
      <c r="AD28" s="2416">
        <v>0</v>
      </c>
      <c r="AE28" s="2416">
        <v>4</v>
      </c>
    </row>
    <row r="29" spans="1:31" ht="31.5" x14ac:dyDescent="0.25">
      <c r="A29" s="2416" t="s">
        <v>1205</v>
      </c>
      <c r="B29" s="2416">
        <v>5111019</v>
      </c>
      <c r="C29" s="2417" t="s">
        <v>5152</v>
      </c>
      <c r="D29" s="2416" t="s">
        <v>5110</v>
      </c>
      <c r="E29" s="2416">
        <v>3</v>
      </c>
      <c r="F29" s="2416">
        <v>1.5</v>
      </c>
      <c r="G29" s="2416">
        <v>0</v>
      </c>
      <c r="H29" s="2416">
        <v>1.5</v>
      </c>
      <c r="I29" s="2416">
        <v>1</v>
      </c>
      <c r="J29" s="2416">
        <f t="shared" si="0"/>
        <v>1.5</v>
      </c>
      <c r="K29" s="2416">
        <v>1.5</v>
      </c>
      <c r="L29" s="2416">
        <v>35470</v>
      </c>
      <c r="M29" s="2417" t="s">
        <v>1908</v>
      </c>
      <c r="N29" s="2417" t="s">
        <v>5116</v>
      </c>
      <c r="O29" s="2416" t="s">
        <v>5153</v>
      </c>
      <c r="P29" s="2416"/>
      <c r="Q29" s="2416"/>
      <c r="R29" s="2416"/>
      <c r="S29" s="2416"/>
      <c r="T29" s="2416"/>
      <c r="U29" s="2416"/>
      <c r="V29" s="2416"/>
      <c r="W29" s="2416"/>
      <c r="X29" s="2416" t="s">
        <v>3304</v>
      </c>
      <c r="Y29" s="2416" t="s">
        <v>5114</v>
      </c>
      <c r="Z29" s="2416">
        <v>26</v>
      </c>
      <c r="AA29" s="2416">
        <v>13</v>
      </c>
      <c r="AB29" s="2416">
        <v>4</v>
      </c>
      <c r="AC29" s="2416">
        <v>0</v>
      </c>
      <c r="AD29" s="2416">
        <v>0</v>
      </c>
      <c r="AE29" s="2416">
        <v>43</v>
      </c>
    </row>
    <row r="30" spans="1:31" ht="15.75" x14ac:dyDescent="0.25">
      <c r="A30" s="2416" t="s">
        <v>1205</v>
      </c>
      <c r="B30" s="2416">
        <v>5111024</v>
      </c>
      <c r="C30" s="2417" t="s">
        <v>5154</v>
      </c>
      <c r="D30" s="2416" t="s">
        <v>5110</v>
      </c>
      <c r="E30" s="2416">
        <v>9</v>
      </c>
      <c r="F30" s="2416">
        <v>3</v>
      </c>
      <c r="G30" s="2416">
        <v>3</v>
      </c>
      <c r="H30" s="2416">
        <v>6</v>
      </c>
      <c r="I30" s="2416">
        <v>1</v>
      </c>
      <c r="J30" s="2416">
        <f t="shared" si="0"/>
        <v>6</v>
      </c>
      <c r="K30" s="2416">
        <v>6</v>
      </c>
      <c r="L30" s="2416">
        <v>42549</v>
      </c>
      <c r="M30" s="2417" t="s">
        <v>2375</v>
      </c>
      <c r="N30" s="2417" t="s">
        <v>5116</v>
      </c>
      <c r="O30" s="2416" t="s">
        <v>5153</v>
      </c>
      <c r="P30" s="2416" t="s">
        <v>3306</v>
      </c>
      <c r="Q30" s="2416" t="s">
        <v>5114</v>
      </c>
      <c r="R30" s="2416" t="s">
        <v>3306</v>
      </c>
      <c r="S30" s="2416" t="s">
        <v>5114</v>
      </c>
      <c r="T30" s="2416" t="s">
        <v>3306</v>
      </c>
      <c r="U30" s="2416" t="s">
        <v>5114</v>
      </c>
      <c r="V30" s="2416" t="s">
        <v>3306</v>
      </c>
      <c r="W30" s="2416" t="s">
        <v>5114</v>
      </c>
      <c r="X30" s="2416"/>
      <c r="Y30" s="2416"/>
      <c r="Z30" s="2416">
        <v>3</v>
      </c>
      <c r="AA30" s="2416">
        <v>1</v>
      </c>
      <c r="AB30" s="2416">
        <v>1</v>
      </c>
      <c r="AC30" s="2416">
        <v>0</v>
      </c>
      <c r="AD30" s="2416">
        <v>0</v>
      </c>
      <c r="AE30" s="2416">
        <v>5</v>
      </c>
    </row>
    <row r="31" spans="1:31" ht="15.75" x14ac:dyDescent="0.25">
      <c r="A31" s="2416" t="s">
        <v>1205</v>
      </c>
      <c r="B31" s="2416">
        <v>5121001</v>
      </c>
      <c r="C31" s="2417" t="s">
        <v>5155</v>
      </c>
      <c r="D31" s="2416" t="s">
        <v>5110</v>
      </c>
      <c r="E31" s="2416">
        <v>6</v>
      </c>
      <c r="F31" s="2416">
        <v>1.5</v>
      </c>
      <c r="G31" s="2416">
        <v>3</v>
      </c>
      <c r="H31" s="2416">
        <v>4.5</v>
      </c>
      <c r="I31" s="2416">
        <v>1</v>
      </c>
      <c r="J31" s="2416">
        <f t="shared" si="0"/>
        <v>4.5</v>
      </c>
      <c r="K31" s="2416">
        <v>4.5</v>
      </c>
      <c r="L31" s="2416">
        <v>41260</v>
      </c>
      <c r="M31" s="2417" t="s">
        <v>5156</v>
      </c>
      <c r="N31" s="2417" t="s">
        <v>3186</v>
      </c>
      <c r="O31" s="2416" t="s">
        <v>2713</v>
      </c>
      <c r="P31" s="2416"/>
      <c r="Q31" s="2416"/>
      <c r="R31" s="2416"/>
      <c r="S31" s="2416"/>
      <c r="T31" s="2416"/>
      <c r="U31" s="2416"/>
      <c r="V31" s="2416" t="s">
        <v>5157</v>
      </c>
      <c r="W31" s="2416" t="s">
        <v>5114</v>
      </c>
      <c r="X31" s="2416" t="s">
        <v>3323</v>
      </c>
      <c r="Y31" s="2416" t="s">
        <v>5114</v>
      </c>
      <c r="Z31" s="2416">
        <v>1</v>
      </c>
      <c r="AA31" s="2416">
        <v>9</v>
      </c>
      <c r="AB31" s="2416">
        <v>11</v>
      </c>
      <c r="AC31" s="2416">
        <v>0</v>
      </c>
      <c r="AD31" s="2416">
        <v>0</v>
      </c>
      <c r="AE31" s="2416">
        <v>21</v>
      </c>
    </row>
    <row r="32" spans="1:31" ht="15.75" x14ac:dyDescent="0.25">
      <c r="A32" s="2416" t="s">
        <v>1205</v>
      </c>
      <c r="B32" s="2416">
        <v>5121004</v>
      </c>
      <c r="C32" s="2417" t="s">
        <v>5158</v>
      </c>
      <c r="D32" s="2416" t="s">
        <v>5110</v>
      </c>
      <c r="E32" s="2416">
        <v>9</v>
      </c>
      <c r="F32" s="2416">
        <v>3</v>
      </c>
      <c r="G32" s="2416">
        <v>3</v>
      </c>
      <c r="H32" s="2416">
        <v>6</v>
      </c>
      <c r="I32" s="2416">
        <v>1</v>
      </c>
      <c r="J32" s="2416">
        <f t="shared" si="0"/>
        <v>6</v>
      </c>
      <c r="K32" s="2416">
        <v>6</v>
      </c>
      <c r="L32" s="2416">
        <v>28181</v>
      </c>
      <c r="M32" s="2417" t="s">
        <v>3509</v>
      </c>
      <c r="N32" s="2417" t="s">
        <v>5116</v>
      </c>
      <c r="O32" s="2416" t="s">
        <v>2713</v>
      </c>
      <c r="P32" s="2416" t="s">
        <v>3309</v>
      </c>
      <c r="Q32" s="2416" t="s">
        <v>5114</v>
      </c>
      <c r="R32" s="2416" t="s">
        <v>3309</v>
      </c>
      <c r="S32" s="2416" t="s">
        <v>5114</v>
      </c>
      <c r="T32" s="2416" t="s">
        <v>3309</v>
      </c>
      <c r="U32" s="2416" t="s">
        <v>5114</v>
      </c>
      <c r="V32" s="2416" t="s">
        <v>3309</v>
      </c>
      <c r="W32" s="2416" t="s">
        <v>5114</v>
      </c>
      <c r="X32" s="2416"/>
      <c r="Y32" s="2416"/>
      <c r="Z32" s="2416">
        <v>2</v>
      </c>
      <c r="AA32" s="2416">
        <v>4</v>
      </c>
      <c r="AB32" s="2416">
        <v>8</v>
      </c>
      <c r="AC32" s="2416">
        <v>0</v>
      </c>
      <c r="AD32" s="2416">
        <v>0</v>
      </c>
      <c r="AE32" s="2416">
        <v>14</v>
      </c>
    </row>
    <row r="33" spans="1:31" ht="15.75" x14ac:dyDescent="0.25">
      <c r="A33" s="2416" t="s">
        <v>1205</v>
      </c>
      <c r="B33" s="2416">
        <v>5121004</v>
      </c>
      <c r="C33" s="2417" t="s">
        <v>5158</v>
      </c>
      <c r="D33" s="2416" t="s">
        <v>5110</v>
      </c>
      <c r="E33" s="2416">
        <v>9</v>
      </c>
      <c r="F33" s="2416">
        <v>3</v>
      </c>
      <c r="G33" s="2416">
        <v>3</v>
      </c>
      <c r="H33" s="2416">
        <v>6</v>
      </c>
      <c r="I33" s="2416">
        <v>1</v>
      </c>
      <c r="J33" s="2416">
        <f t="shared" si="0"/>
        <v>6</v>
      </c>
      <c r="K33" s="2416">
        <v>6</v>
      </c>
      <c r="L33" s="2416">
        <v>37580</v>
      </c>
      <c r="M33" s="2417" t="s">
        <v>5159</v>
      </c>
      <c r="N33" s="2417" t="s">
        <v>5142</v>
      </c>
      <c r="O33" s="2416" t="s">
        <v>5160</v>
      </c>
      <c r="P33" s="2416" t="s">
        <v>3308</v>
      </c>
      <c r="Q33" s="2416" t="s">
        <v>5114</v>
      </c>
      <c r="R33" s="2416" t="s">
        <v>3308</v>
      </c>
      <c r="S33" s="2416" t="s">
        <v>5114</v>
      </c>
      <c r="T33" s="2416" t="s">
        <v>3308</v>
      </c>
      <c r="U33" s="2416" t="s">
        <v>5114</v>
      </c>
      <c r="V33" s="2416" t="s">
        <v>3308</v>
      </c>
      <c r="W33" s="2416" t="s">
        <v>5114</v>
      </c>
      <c r="X33" s="2416"/>
      <c r="Y33" s="2416"/>
      <c r="Z33" s="2416">
        <v>18</v>
      </c>
      <c r="AA33" s="2416">
        <v>13</v>
      </c>
      <c r="AB33" s="2416">
        <v>4</v>
      </c>
      <c r="AC33" s="2416">
        <v>0</v>
      </c>
      <c r="AD33" s="2416">
        <v>0</v>
      </c>
      <c r="AE33" s="2416">
        <v>35</v>
      </c>
    </row>
    <row r="34" spans="1:31" ht="15.75" x14ac:dyDescent="0.25">
      <c r="A34" s="2416" t="s">
        <v>1205</v>
      </c>
      <c r="B34" s="2416">
        <v>5121007</v>
      </c>
      <c r="C34" s="2417" t="s">
        <v>5161</v>
      </c>
      <c r="D34" s="2416" t="s">
        <v>5110</v>
      </c>
      <c r="E34" s="2416">
        <v>9</v>
      </c>
      <c r="F34" s="2416">
        <v>3</v>
      </c>
      <c r="G34" s="2416">
        <v>3</v>
      </c>
      <c r="H34" s="2416">
        <v>6</v>
      </c>
      <c r="I34" s="2416">
        <v>1</v>
      </c>
      <c r="J34" s="2416">
        <f t="shared" si="0"/>
        <v>6</v>
      </c>
      <c r="K34" s="2416">
        <v>6</v>
      </c>
      <c r="L34" s="2416">
        <v>37580</v>
      </c>
      <c r="M34" s="2417" t="s">
        <v>5159</v>
      </c>
      <c r="N34" s="2417" t="s">
        <v>5142</v>
      </c>
      <c r="O34" s="2416" t="s">
        <v>3383</v>
      </c>
      <c r="P34" s="2416" t="s">
        <v>3308</v>
      </c>
      <c r="Q34" s="2416" t="s">
        <v>5114</v>
      </c>
      <c r="R34" s="2416" t="s">
        <v>3308</v>
      </c>
      <c r="S34" s="2416" t="s">
        <v>5114</v>
      </c>
      <c r="T34" s="2416" t="s">
        <v>3308</v>
      </c>
      <c r="U34" s="2416" t="s">
        <v>5114</v>
      </c>
      <c r="V34" s="2416" t="s">
        <v>3308</v>
      </c>
      <c r="W34" s="2416" t="s">
        <v>5114</v>
      </c>
      <c r="X34" s="2416"/>
      <c r="Y34" s="2416"/>
      <c r="Z34" s="2416">
        <v>28</v>
      </c>
      <c r="AA34" s="2416">
        <v>7</v>
      </c>
      <c r="AB34" s="2416">
        <v>2</v>
      </c>
      <c r="AC34" s="2416">
        <v>0</v>
      </c>
      <c r="AD34" s="2416">
        <v>0</v>
      </c>
      <c r="AE34" s="2416">
        <v>37</v>
      </c>
    </row>
    <row r="35" spans="1:31" ht="15.75" x14ac:dyDescent="0.25">
      <c r="A35" s="2416" t="s">
        <v>1205</v>
      </c>
      <c r="B35" s="2416">
        <v>5121007</v>
      </c>
      <c r="C35" s="2417" t="s">
        <v>5161</v>
      </c>
      <c r="D35" s="2416" t="s">
        <v>5110</v>
      </c>
      <c r="E35" s="2416">
        <v>9</v>
      </c>
      <c r="F35" s="2416">
        <v>3</v>
      </c>
      <c r="G35" s="2416">
        <v>3</v>
      </c>
      <c r="H35" s="2416">
        <v>6</v>
      </c>
      <c r="I35" s="2416">
        <v>1</v>
      </c>
      <c r="J35" s="2416">
        <f t="shared" si="0"/>
        <v>6</v>
      </c>
      <c r="K35" s="2416">
        <v>6</v>
      </c>
      <c r="L35" s="2416">
        <v>36019</v>
      </c>
      <c r="M35" s="2417" t="s">
        <v>1920</v>
      </c>
      <c r="N35" s="2417" t="s">
        <v>5116</v>
      </c>
      <c r="O35" s="2416" t="s">
        <v>5162</v>
      </c>
      <c r="P35" s="2416" t="s">
        <v>3304</v>
      </c>
      <c r="Q35" s="2416" t="s">
        <v>5114</v>
      </c>
      <c r="R35" s="2416" t="s">
        <v>3304</v>
      </c>
      <c r="S35" s="2416" t="s">
        <v>5114</v>
      </c>
      <c r="T35" s="2416" t="s">
        <v>3304</v>
      </c>
      <c r="U35" s="2416" t="s">
        <v>5114</v>
      </c>
      <c r="V35" s="2416" t="s">
        <v>3304</v>
      </c>
      <c r="W35" s="2416" t="s">
        <v>5114</v>
      </c>
      <c r="X35" s="2416"/>
      <c r="Y35" s="2416"/>
      <c r="Z35" s="2416">
        <v>1</v>
      </c>
      <c r="AA35" s="2416">
        <v>7</v>
      </c>
      <c r="AB35" s="2416">
        <v>13</v>
      </c>
      <c r="AC35" s="2416">
        <v>0</v>
      </c>
      <c r="AD35" s="2416">
        <v>0</v>
      </c>
      <c r="AE35" s="2416">
        <v>21</v>
      </c>
    </row>
    <row r="36" spans="1:31" ht="15.75" x14ac:dyDescent="0.25">
      <c r="A36" s="2416" t="s">
        <v>1205</v>
      </c>
      <c r="B36" s="2416">
        <v>5121008</v>
      </c>
      <c r="C36" s="2417" t="s">
        <v>5163</v>
      </c>
      <c r="D36" s="2416" t="s">
        <v>5110</v>
      </c>
      <c r="E36" s="2416">
        <v>6</v>
      </c>
      <c r="F36" s="2416">
        <v>1.5</v>
      </c>
      <c r="G36" s="2416">
        <v>3</v>
      </c>
      <c r="H36" s="2416">
        <v>4.5</v>
      </c>
      <c r="I36" s="2416">
        <v>1</v>
      </c>
      <c r="J36" s="2416">
        <f t="shared" si="0"/>
        <v>4.5</v>
      </c>
      <c r="K36" s="2416">
        <v>4.5</v>
      </c>
      <c r="L36" s="2416">
        <v>35091</v>
      </c>
      <c r="M36" s="2417" t="s">
        <v>1910</v>
      </c>
      <c r="N36" s="2417" t="s">
        <v>5116</v>
      </c>
      <c r="O36" s="2416" t="s">
        <v>2713</v>
      </c>
      <c r="P36" s="2416" t="s">
        <v>3309</v>
      </c>
      <c r="Q36" s="2416" t="s">
        <v>5114</v>
      </c>
      <c r="R36" s="2416" t="s">
        <v>3309</v>
      </c>
      <c r="S36" s="2416" t="s">
        <v>5114</v>
      </c>
      <c r="T36" s="2416" t="s">
        <v>3309</v>
      </c>
      <c r="U36" s="2416" t="s">
        <v>5114</v>
      </c>
      <c r="V36" s="2416"/>
      <c r="W36" s="2416"/>
      <c r="X36" s="2416"/>
      <c r="Y36" s="2416"/>
      <c r="Z36" s="2416">
        <v>2</v>
      </c>
      <c r="AA36" s="2416">
        <v>2</v>
      </c>
      <c r="AB36" s="2416">
        <v>1</v>
      </c>
      <c r="AC36" s="2416">
        <v>0</v>
      </c>
      <c r="AD36" s="2416">
        <v>0</v>
      </c>
      <c r="AE36" s="2416">
        <v>5</v>
      </c>
    </row>
    <row r="37" spans="1:31" ht="15.75" x14ac:dyDescent="0.25">
      <c r="A37" s="2416" t="s">
        <v>1205</v>
      </c>
      <c r="B37" s="2416">
        <v>5121009</v>
      </c>
      <c r="C37" s="2417" t="s">
        <v>5164</v>
      </c>
      <c r="D37" s="2416" t="s">
        <v>5110</v>
      </c>
      <c r="E37" s="2416">
        <v>7</v>
      </c>
      <c r="F37" s="2416">
        <v>2.5</v>
      </c>
      <c r="G37" s="2416">
        <v>2</v>
      </c>
      <c r="H37" s="2416">
        <v>4.5</v>
      </c>
      <c r="I37" s="2416">
        <v>1</v>
      </c>
      <c r="J37" s="2416">
        <f t="shared" si="0"/>
        <v>4.5</v>
      </c>
      <c r="K37" s="2416">
        <v>4.5</v>
      </c>
      <c r="L37" s="2416">
        <v>28181</v>
      </c>
      <c r="M37" s="2417" t="s">
        <v>3509</v>
      </c>
      <c r="N37" s="2417" t="s">
        <v>5116</v>
      </c>
      <c r="O37" s="2416" t="s">
        <v>3383</v>
      </c>
      <c r="P37" s="2416" t="s">
        <v>3310</v>
      </c>
      <c r="Q37" s="2416" t="s">
        <v>5114</v>
      </c>
      <c r="R37" s="2416" t="s">
        <v>3310</v>
      </c>
      <c r="S37" s="2416" t="s">
        <v>5114</v>
      </c>
      <c r="T37" s="2416" t="s">
        <v>3310</v>
      </c>
      <c r="U37" s="2416" t="s">
        <v>5114</v>
      </c>
      <c r="V37" s="2416"/>
      <c r="W37" s="2416"/>
      <c r="X37" s="2416"/>
      <c r="Y37" s="2416"/>
      <c r="Z37" s="2416">
        <v>1</v>
      </c>
      <c r="AA37" s="2416">
        <v>9</v>
      </c>
      <c r="AB37" s="2416">
        <v>14</v>
      </c>
      <c r="AC37" s="2416">
        <v>0</v>
      </c>
      <c r="AD37" s="2416">
        <v>0</v>
      </c>
      <c r="AE37" s="2416">
        <v>24</v>
      </c>
    </row>
    <row r="38" spans="1:31" ht="15.75" x14ac:dyDescent="0.25">
      <c r="A38" s="2416" t="s">
        <v>1205</v>
      </c>
      <c r="B38" s="2416">
        <v>5121010</v>
      </c>
      <c r="C38" s="2417" t="s">
        <v>5165</v>
      </c>
      <c r="D38" s="2416" t="s">
        <v>5110</v>
      </c>
      <c r="E38" s="2416">
        <v>7</v>
      </c>
      <c r="F38" s="2416">
        <v>2.5</v>
      </c>
      <c r="G38" s="2416">
        <v>2</v>
      </c>
      <c r="H38" s="2416">
        <v>4.5</v>
      </c>
      <c r="I38" s="2416">
        <v>1</v>
      </c>
      <c r="J38" s="2416">
        <f t="shared" si="0"/>
        <v>4.5</v>
      </c>
      <c r="K38" s="2416">
        <v>4.5</v>
      </c>
      <c r="L38" s="2416">
        <v>36019</v>
      </c>
      <c r="M38" s="2417" t="s">
        <v>1920</v>
      </c>
      <c r="N38" s="2417" t="s">
        <v>5116</v>
      </c>
      <c r="O38" s="2416" t="s">
        <v>3383</v>
      </c>
      <c r="P38" s="2416" t="s">
        <v>3304</v>
      </c>
      <c r="Q38" s="2416" t="s">
        <v>5114</v>
      </c>
      <c r="R38" s="2416" t="s">
        <v>3304</v>
      </c>
      <c r="S38" s="2416" t="s">
        <v>5114</v>
      </c>
      <c r="T38" s="2416" t="s">
        <v>3304</v>
      </c>
      <c r="U38" s="2416" t="s">
        <v>5114</v>
      </c>
      <c r="V38" s="2416"/>
      <c r="W38" s="2416"/>
      <c r="X38" s="2416"/>
      <c r="Y38" s="2416"/>
      <c r="Z38" s="2416">
        <v>0</v>
      </c>
      <c r="AA38" s="2416">
        <v>2</v>
      </c>
      <c r="AB38" s="2416">
        <v>5</v>
      </c>
      <c r="AC38" s="2416">
        <v>0</v>
      </c>
      <c r="AD38" s="2416">
        <v>0</v>
      </c>
      <c r="AE38" s="2416">
        <v>7</v>
      </c>
    </row>
    <row r="39" spans="1:31" ht="15.75" x14ac:dyDescent="0.25">
      <c r="A39" s="2416" t="s">
        <v>1205</v>
      </c>
      <c r="B39" s="2416">
        <v>5121013</v>
      </c>
      <c r="C39" s="2417" t="s">
        <v>5166</v>
      </c>
      <c r="D39" s="2416" t="s">
        <v>5110</v>
      </c>
      <c r="E39" s="2416">
        <v>7</v>
      </c>
      <c r="F39" s="2416">
        <v>2.5</v>
      </c>
      <c r="G39" s="2416">
        <v>2</v>
      </c>
      <c r="H39" s="2416">
        <v>4.5</v>
      </c>
      <c r="I39" s="2416">
        <v>1</v>
      </c>
      <c r="J39" s="2416">
        <f t="shared" si="0"/>
        <v>4.5</v>
      </c>
      <c r="K39" s="2416">
        <v>4.5</v>
      </c>
      <c r="L39" s="2416">
        <v>32841</v>
      </c>
      <c r="M39" s="2417" t="s">
        <v>1922</v>
      </c>
      <c r="N39" s="2417" t="s">
        <v>5116</v>
      </c>
      <c r="O39" s="2416" t="s">
        <v>2713</v>
      </c>
      <c r="P39" s="2416" t="s">
        <v>5167</v>
      </c>
      <c r="Q39" s="2416" t="s">
        <v>5114</v>
      </c>
      <c r="R39" s="2416" t="s">
        <v>5168</v>
      </c>
      <c r="S39" s="2416" t="s">
        <v>5114</v>
      </c>
      <c r="T39" s="2416" t="s">
        <v>5167</v>
      </c>
      <c r="U39" s="2416" t="s">
        <v>5114</v>
      </c>
      <c r="V39" s="2416"/>
      <c r="W39" s="2416"/>
      <c r="X39" s="2416"/>
      <c r="Y39" s="2416"/>
      <c r="Z39" s="2416">
        <v>16</v>
      </c>
      <c r="AA39" s="2416">
        <v>4</v>
      </c>
      <c r="AB39" s="2416">
        <v>3</v>
      </c>
      <c r="AC39" s="2416">
        <v>0</v>
      </c>
      <c r="AD39" s="2416">
        <v>0</v>
      </c>
      <c r="AE39" s="2416">
        <v>23</v>
      </c>
    </row>
    <row r="40" spans="1:31" ht="15.75" x14ac:dyDescent="0.25">
      <c r="A40" s="2416" t="s">
        <v>1205</v>
      </c>
      <c r="B40" s="2416">
        <v>5121014</v>
      </c>
      <c r="C40" s="2417" t="s">
        <v>5169</v>
      </c>
      <c r="D40" s="2416" t="s">
        <v>5110</v>
      </c>
      <c r="E40" s="2416">
        <v>6</v>
      </c>
      <c r="F40" s="2416">
        <v>3</v>
      </c>
      <c r="G40" s="2416">
        <v>0</v>
      </c>
      <c r="H40" s="2416">
        <v>3</v>
      </c>
      <c r="I40" s="2416">
        <v>1</v>
      </c>
      <c r="J40" s="2416">
        <f t="shared" si="0"/>
        <v>3</v>
      </c>
      <c r="K40" s="2416">
        <v>3</v>
      </c>
      <c r="L40" s="2416">
        <v>35716</v>
      </c>
      <c r="M40" s="2417" t="s">
        <v>1909</v>
      </c>
      <c r="N40" s="2417" t="s">
        <v>5116</v>
      </c>
      <c r="O40" s="2416" t="s">
        <v>2713</v>
      </c>
      <c r="P40" s="2416"/>
      <c r="Q40" s="2416"/>
      <c r="R40" s="2416"/>
      <c r="S40" s="2416"/>
      <c r="T40" s="2416"/>
      <c r="U40" s="2416"/>
      <c r="V40" s="2416" t="s">
        <v>3326</v>
      </c>
      <c r="W40" s="2416" t="s">
        <v>5114</v>
      </c>
      <c r="X40" s="2416" t="s">
        <v>3326</v>
      </c>
      <c r="Y40" s="2416" t="s">
        <v>5114</v>
      </c>
      <c r="Z40" s="2416">
        <v>0</v>
      </c>
      <c r="AA40" s="2416">
        <v>5</v>
      </c>
      <c r="AB40" s="2416">
        <v>16</v>
      </c>
      <c r="AC40" s="2416">
        <v>0</v>
      </c>
      <c r="AD40" s="2416">
        <v>0</v>
      </c>
      <c r="AE40" s="2416">
        <v>21</v>
      </c>
    </row>
    <row r="41" spans="1:31" ht="15.75" x14ac:dyDescent="0.25">
      <c r="A41" s="2416" t="s">
        <v>1205</v>
      </c>
      <c r="B41" s="2416">
        <v>5121015</v>
      </c>
      <c r="C41" s="2417" t="s">
        <v>5170</v>
      </c>
      <c r="D41" s="2416" t="s">
        <v>5110</v>
      </c>
      <c r="E41" s="2416">
        <v>12</v>
      </c>
      <c r="F41" s="2416">
        <v>4.5</v>
      </c>
      <c r="G41" s="2416">
        <v>3</v>
      </c>
      <c r="H41" s="2416">
        <v>7.5</v>
      </c>
      <c r="I41" s="2416">
        <v>1</v>
      </c>
      <c r="J41" s="2416">
        <f t="shared" si="0"/>
        <v>7.5</v>
      </c>
      <c r="K41" s="2416">
        <v>7.5</v>
      </c>
      <c r="L41" s="2416">
        <v>41804</v>
      </c>
      <c r="M41" s="2417" t="s">
        <v>5171</v>
      </c>
      <c r="N41" s="2417" t="s">
        <v>5142</v>
      </c>
      <c r="O41" s="2416" t="s">
        <v>2713</v>
      </c>
      <c r="P41" s="2416" t="s">
        <v>3310</v>
      </c>
      <c r="Q41" s="2416" t="s">
        <v>5114</v>
      </c>
      <c r="R41" s="2416" t="s">
        <v>3310</v>
      </c>
      <c r="S41" s="2416" t="s">
        <v>5114</v>
      </c>
      <c r="T41" s="2416" t="s">
        <v>3310</v>
      </c>
      <c r="U41" s="2416" t="s">
        <v>5114</v>
      </c>
      <c r="V41" s="2416" t="s">
        <v>3310</v>
      </c>
      <c r="W41" s="2416" t="s">
        <v>5114</v>
      </c>
      <c r="X41" s="2416" t="s">
        <v>3310</v>
      </c>
      <c r="Y41" s="2416" t="s">
        <v>5114</v>
      </c>
      <c r="Z41" s="2416">
        <v>2</v>
      </c>
      <c r="AA41" s="2416">
        <v>6</v>
      </c>
      <c r="AB41" s="2416">
        <v>1</v>
      </c>
      <c r="AC41" s="2416">
        <v>0</v>
      </c>
      <c r="AD41" s="2416">
        <v>0</v>
      </c>
      <c r="AE41" s="2416">
        <v>9</v>
      </c>
    </row>
    <row r="42" spans="1:31" ht="15.75" x14ac:dyDescent="0.25">
      <c r="A42" s="2416" t="s">
        <v>1205</v>
      </c>
      <c r="B42" s="2416">
        <v>5121017</v>
      </c>
      <c r="C42" s="2417" t="s">
        <v>5172</v>
      </c>
      <c r="D42" s="2416" t="s">
        <v>5110</v>
      </c>
      <c r="E42" s="2416">
        <v>7</v>
      </c>
      <c r="F42" s="2416">
        <v>2.5</v>
      </c>
      <c r="G42" s="2416">
        <v>2</v>
      </c>
      <c r="H42" s="2416">
        <v>4.5</v>
      </c>
      <c r="I42" s="2416">
        <v>1</v>
      </c>
      <c r="J42" s="2416">
        <f t="shared" si="0"/>
        <v>4.5</v>
      </c>
      <c r="K42" s="2416">
        <v>4.5</v>
      </c>
      <c r="L42" s="2416">
        <v>25486</v>
      </c>
      <c r="M42" s="2417" t="s">
        <v>5173</v>
      </c>
      <c r="N42" s="2417" t="s">
        <v>5116</v>
      </c>
      <c r="O42" s="2416" t="s">
        <v>5174</v>
      </c>
      <c r="P42" s="2416" t="s">
        <v>3308</v>
      </c>
      <c r="Q42" s="2416" t="s">
        <v>5114</v>
      </c>
      <c r="R42" s="2416" t="s">
        <v>3308</v>
      </c>
      <c r="S42" s="2416" t="s">
        <v>5114</v>
      </c>
      <c r="T42" s="2416" t="s">
        <v>3308</v>
      </c>
      <c r="U42" s="2416" t="s">
        <v>5114</v>
      </c>
      <c r="V42" s="2416"/>
      <c r="W42" s="2416"/>
      <c r="X42" s="2416"/>
      <c r="Y42" s="2416"/>
      <c r="Z42" s="2416">
        <v>0</v>
      </c>
      <c r="AA42" s="2416">
        <v>5</v>
      </c>
      <c r="AB42" s="2416">
        <v>2</v>
      </c>
      <c r="AC42" s="2416">
        <v>0</v>
      </c>
      <c r="AD42" s="2416">
        <v>0</v>
      </c>
      <c r="AE42" s="2416">
        <v>7</v>
      </c>
    </row>
    <row r="43" spans="1:31" ht="15.75" x14ac:dyDescent="0.25">
      <c r="A43" s="2416" t="s">
        <v>1205</v>
      </c>
      <c r="B43" s="2416">
        <v>5121019</v>
      </c>
      <c r="C43" s="2417" t="s">
        <v>5175</v>
      </c>
      <c r="D43" s="2416" t="s">
        <v>5110</v>
      </c>
      <c r="E43" s="2416">
        <v>9</v>
      </c>
      <c r="F43" s="2416">
        <v>3</v>
      </c>
      <c r="G43" s="2416">
        <v>3</v>
      </c>
      <c r="H43" s="2416">
        <v>6</v>
      </c>
      <c r="I43" s="2416">
        <v>1</v>
      </c>
      <c r="J43" s="2416">
        <f t="shared" si="0"/>
        <v>6</v>
      </c>
      <c r="K43" s="2416">
        <v>6</v>
      </c>
      <c r="L43" s="2416">
        <v>32841</v>
      </c>
      <c r="M43" s="2417" t="s">
        <v>1922</v>
      </c>
      <c r="N43" s="2417" t="s">
        <v>5116</v>
      </c>
      <c r="O43" s="2416" t="s">
        <v>2714</v>
      </c>
      <c r="P43" s="2416" t="s">
        <v>3305</v>
      </c>
      <c r="Q43" s="2416" t="s">
        <v>5114</v>
      </c>
      <c r="R43" s="2416" t="s">
        <v>3305</v>
      </c>
      <c r="S43" s="2416" t="s">
        <v>5114</v>
      </c>
      <c r="T43" s="2416" t="s">
        <v>3305</v>
      </c>
      <c r="U43" s="2416" t="s">
        <v>5114</v>
      </c>
      <c r="V43" s="2416" t="s">
        <v>3305</v>
      </c>
      <c r="W43" s="2416" t="s">
        <v>5114</v>
      </c>
      <c r="X43" s="2416"/>
      <c r="Y43" s="2416"/>
      <c r="Z43" s="2416">
        <v>3</v>
      </c>
      <c r="AA43" s="2416">
        <v>5</v>
      </c>
      <c r="AB43" s="2416">
        <v>2</v>
      </c>
      <c r="AC43" s="2416">
        <v>0</v>
      </c>
      <c r="AD43" s="2416">
        <v>0</v>
      </c>
      <c r="AE43" s="2416">
        <v>10</v>
      </c>
    </row>
    <row r="44" spans="1:31" ht="15.75" x14ac:dyDescent="0.25">
      <c r="A44" s="2416" t="s">
        <v>1205</v>
      </c>
      <c r="B44" s="2416">
        <v>5121021</v>
      </c>
      <c r="C44" s="2417" t="s">
        <v>5176</v>
      </c>
      <c r="D44" s="2416" t="s">
        <v>5110</v>
      </c>
      <c r="E44" s="2416">
        <v>9</v>
      </c>
      <c r="F44" s="2416">
        <v>3</v>
      </c>
      <c r="G44" s="2416">
        <v>3</v>
      </c>
      <c r="H44" s="2416">
        <v>6</v>
      </c>
      <c r="I44" s="2416">
        <v>1</v>
      </c>
      <c r="J44" s="2416">
        <f t="shared" si="0"/>
        <v>6</v>
      </c>
      <c r="K44" s="2416">
        <v>6</v>
      </c>
      <c r="L44" s="2416">
        <v>41804</v>
      </c>
      <c r="M44" s="2417" t="s">
        <v>5171</v>
      </c>
      <c r="N44" s="2417" t="s">
        <v>5142</v>
      </c>
      <c r="O44" s="2416" t="s">
        <v>2714</v>
      </c>
      <c r="P44" s="2416" t="s">
        <v>3369</v>
      </c>
      <c r="Q44" s="2416" t="s">
        <v>5114</v>
      </c>
      <c r="R44" s="2416" t="s">
        <v>3369</v>
      </c>
      <c r="S44" s="2416" t="s">
        <v>5114</v>
      </c>
      <c r="T44" s="2416" t="s">
        <v>3369</v>
      </c>
      <c r="U44" s="2416" t="s">
        <v>5114</v>
      </c>
      <c r="V44" s="2416" t="s">
        <v>3369</v>
      </c>
      <c r="W44" s="2416" t="s">
        <v>5114</v>
      </c>
      <c r="X44" s="2416"/>
      <c r="Y44" s="2416"/>
      <c r="Z44" s="2416">
        <v>4</v>
      </c>
      <c r="AA44" s="2416">
        <v>10</v>
      </c>
      <c r="AB44" s="2416">
        <v>0</v>
      </c>
      <c r="AC44" s="2416">
        <v>0</v>
      </c>
      <c r="AD44" s="2416">
        <v>0</v>
      </c>
      <c r="AE44" s="2416">
        <v>14</v>
      </c>
    </row>
    <row r="45" spans="1:31" ht="15.75" x14ac:dyDescent="0.25">
      <c r="A45" s="2416" t="s">
        <v>1205</v>
      </c>
      <c r="B45" s="2416">
        <v>5121022</v>
      </c>
      <c r="C45" s="2417" t="s">
        <v>5177</v>
      </c>
      <c r="D45" s="2416" t="s">
        <v>5110</v>
      </c>
      <c r="E45" s="2416">
        <v>9</v>
      </c>
      <c r="F45" s="2416">
        <v>3</v>
      </c>
      <c r="G45" s="2416">
        <v>3</v>
      </c>
      <c r="H45" s="2416">
        <v>6</v>
      </c>
      <c r="I45" s="2416">
        <v>1</v>
      </c>
      <c r="J45" s="2416">
        <f t="shared" si="0"/>
        <v>6</v>
      </c>
      <c r="K45" s="2416">
        <v>6</v>
      </c>
      <c r="L45" s="2416">
        <v>37016</v>
      </c>
      <c r="M45" s="2417" t="s">
        <v>355</v>
      </c>
      <c r="N45" s="2417" t="s">
        <v>5116</v>
      </c>
      <c r="O45" s="2416" t="s">
        <v>5174</v>
      </c>
      <c r="P45" s="2416" t="s">
        <v>3308</v>
      </c>
      <c r="Q45" s="2416" t="s">
        <v>5114</v>
      </c>
      <c r="R45" s="2416" t="s">
        <v>3308</v>
      </c>
      <c r="S45" s="2416" t="s">
        <v>5114</v>
      </c>
      <c r="T45" s="2416" t="s">
        <v>3308</v>
      </c>
      <c r="U45" s="2416" t="s">
        <v>5114</v>
      </c>
      <c r="V45" s="2416" t="s">
        <v>3308</v>
      </c>
      <c r="W45" s="2416" t="s">
        <v>5114</v>
      </c>
      <c r="X45" s="2416"/>
      <c r="Y45" s="2416"/>
      <c r="Z45" s="2416">
        <v>6</v>
      </c>
      <c r="AA45" s="2416">
        <v>1</v>
      </c>
      <c r="AB45" s="2416">
        <v>0</v>
      </c>
      <c r="AC45" s="2416">
        <v>0</v>
      </c>
      <c r="AD45" s="2416">
        <v>0</v>
      </c>
      <c r="AE45" s="2416">
        <v>7</v>
      </c>
    </row>
    <row r="46" spans="1:31" ht="15.75" x14ac:dyDescent="0.25">
      <c r="A46" s="2416" t="s">
        <v>1205</v>
      </c>
      <c r="B46" s="2416">
        <v>5121024</v>
      </c>
      <c r="C46" s="2417" t="s">
        <v>5178</v>
      </c>
      <c r="D46" s="2416" t="s">
        <v>5110</v>
      </c>
      <c r="E46" s="2416">
        <v>6</v>
      </c>
      <c r="F46" s="2416">
        <v>3</v>
      </c>
      <c r="G46" s="2416">
        <v>0</v>
      </c>
      <c r="H46" s="2416">
        <v>3</v>
      </c>
      <c r="I46" s="2416">
        <v>1</v>
      </c>
      <c r="J46" s="2416">
        <f t="shared" si="0"/>
        <v>3</v>
      </c>
      <c r="K46" s="2416">
        <v>3</v>
      </c>
      <c r="L46" s="2416">
        <v>27064</v>
      </c>
      <c r="M46" s="2417" t="s">
        <v>5179</v>
      </c>
      <c r="N46" s="2417" t="s">
        <v>5142</v>
      </c>
      <c r="O46" s="2416" t="s">
        <v>5174</v>
      </c>
      <c r="P46" s="2416"/>
      <c r="Q46" s="2416"/>
      <c r="R46" s="2416"/>
      <c r="S46" s="2416"/>
      <c r="T46" s="2416"/>
      <c r="U46" s="2416"/>
      <c r="V46" s="2416" t="s">
        <v>3308</v>
      </c>
      <c r="W46" s="2416" t="s">
        <v>5114</v>
      </c>
      <c r="X46" s="2416" t="s">
        <v>3308</v>
      </c>
      <c r="Y46" s="2416" t="s">
        <v>5114</v>
      </c>
      <c r="Z46" s="2416">
        <v>9</v>
      </c>
      <c r="AA46" s="2416">
        <v>1</v>
      </c>
      <c r="AB46" s="2416">
        <v>0</v>
      </c>
      <c r="AC46" s="2416">
        <v>0</v>
      </c>
      <c r="AD46" s="2416">
        <v>0</v>
      </c>
      <c r="AE46" s="2416">
        <v>10</v>
      </c>
    </row>
    <row r="47" spans="1:31" ht="15.75" x14ac:dyDescent="0.25">
      <c r="A47" s="2416" t="s">
        <v>1205</v>
      </c>
      <c r="B47" s="2416">
        <v>5121026</v>
      </c>
      <c r="C47" s="2417" t="s">
        <v>5180</v>
      </c>
      <c r="D47" s="2416" t="s">
        <v>5110</v>
      </c>
      <c r="E47" s="2416">
        <v>6</v>
      </c>
      <c r="F47" s="2416">
        <v>3</v>
      </c>
      <c r="G47" s="2416">
        <v>0</v>
      </c>
      <c r="H47" s="2416">
        <v>3</v>
      </c>
      <c r="I47" s="2416">
        <v>1</v>
      </c>
      <c r="J47" s="2416">
        <f t="shared" si="0"/>
        <v>3</v>
      </c>
      <c r="K47" s="2416">
        <v>3</v>
      </c>
      <c r="L47" s="2416">
        <v>27064</v>
      </c>
      <c r="M47" s="2417" t="s">
        <v>5179</v>
      </c>
      <c r="N47" s="2417" t="s">
        <v>5142</v>
      </c>
      <c r="O47" s="2416" t="s">
        <v>2714</v>
      </c>
      <c r="P47" s="2416" t="s">
        <v>3305</v>
      </c>
      <c r="Q47" s="2416" t="s">
        <v>5114</v>
      </c>
      <c r="R47" s="2416" t="s">
        <v>3305</v>
      </c>
      <c r="S47" s="2416" t="s">
        <v>5114</v>
      </c>
      <c r="T47" s="2416"/>
      <c r="U47" s="2416"/>
      <c r="V47" s="2416"/>
      <c r="W47" s="2416"/>
      <c r="X47" s="2416"/>
      <c r="Y47" s="2416"/>
      <c r="Z47" s="2416">
        <v>6</v>
      </c>
      <c r="AA47" s="2416">
        <v>1</v>
      </c>
      <c r="AB47" s="2416">
        <v>0</v>
      </c>
      <c r="AC47" s="2416">
        <v>0</v>
      </c>
      <c r="AD47" s="2416">
        <v>0</v>
      </c>
      <c r="AE47" s="2416">
        <v>7</v>
      </c>
    </row>
    <row r="48" spans="1:31" ht="15.75" x14ac:dyDescent="0.25">
      <c r="A48" s="2416" t="s">
        <v>1205</v>
      </c>
      <c r="B48" s="2416" t="s">
        <v>3313</v>
      </c>
      <c r="C48" s="2417" t="s">
        <v>5181</v>
      </c>
      <c r="D48" s="2416" t="s">
        <v>5110</v>
      </c>
      <c r="E48" s="2416">
        <v>6</v>
      </c>
      <c r="F48" s="2416">
        <v>1.5</v>
      </c>
      <c r="G48" s="2416">
        <v>3</v>
      </c>
      <c r="H48" s="2416">
        <v>4.5</v>
      </c>
      <c r="I48" s="2416">
        <v>1</v>
      </c>
      <c r="J48" s="2416">
        <f t="shared" si="0"/>
        <v>4.5</v>
      </c>
      <c r="K48" s="2416">
        <v>4.5</v>
      </c>
      <c r="L48" s="2416">
        <v>27064</v>
      </c>
      <c r="M48" s="2417" t="s">
        <v>5179</v>
      </c>
      <c r="N48" s="2417" t="s">
        <v>5142</v>
      </c>
      <c r="O48" s="2416" t="s">
        <v>3314</v>
      </c>
      <c r="P48" s="2416" t="s">
        <v>3306</v>
      </c>
      <c r="Q48" s="2416" t="s">
        <v>5114</v>
      </c>
      <c r="R48" s="2416" t="s">
        <v>3306</v>
      </c>
      <c r="S48" s="2416" t="s">
        <v>5114</v>
      </c>
      <c r="T48" s="2416" t="s">
        <v>3306</v>
      </c>
      <c r="U48" s="2416" t="s">
        <v>5114</v>
      </c>
      <c r="V48" s="2416"/>
      <c r="W48" s="2416"/>
      <c r="X48" s="2416"/>
      <c r="Y48" s="2416"/>
      <c r="Z48" s="2416">
        <v>29</v>
      </c>
      <c r="AA48" s="2416">
        <v>3</v>
      </c>
      <c r="AB48" s="2416">
        <v>6</v>
      </c>
      <c r="AC48" s="2416">
        <v>0</v>
      </c>
      <c r="AD48" s="2416">
        <v>0</v>
      </c>
      <c r="AE48" s="2416">
        <v>38</v>
      </c>
    </row>
    <row r="49" spans="1:31" ht="15.75" x14ac:dyDescent="0.25">
      <c r="A49" s="2416" t="s">
        <v>1205</v>
      </c>
      <c r="B49" s="2416" t="s">
        <v>3313</v>
      </c>
      <c r="C49" s="2417" t="s">
        <v>5182</v>
      </c>
      <c r="D49" s="2416" t="s">
        <v>5110</v>
      </c>
      <c r="E49" s="2416">
        <v>9</v>
      </c>
      <c r="F49" s="2416">
        <v>3</v>
      </c>
      <c r="G49" s="2416">
        <v>3</v>
      </c>
      <c r="H49" s="2416">
        <v>6</v>
      </c>
      <c r="I49" s="2416">
        <v>1</v>
      </c>
      <c r="J49" s="2416">
        <f t="shared" si="0"/>
        <v>6</v>
      </c>
      <c r="K49" s="2416">
        <v>6</v>
      </c>
      <c r="L49" s="2416">
        <v>21359</v>
      </c>
      <c r="M49" s="2417" t="s">
        <v>1921</v>
      </c>
      <c r="N49" s="2417" t="s">
        <v>5116</v>
      </c>
      <c r="O49" s="2416" t="s">
        <v>5183</v>
      </c>
      <c r="P49" s="2416" t="s">
        <v>3308</v>
      </c>
      <c r="Q49" s="2416" t="s">
        <v>5114</v>
      </c>
      <c r="R49" s="2416" t="s">
        <v>3308</v>
      </c>
      <c r="S49" s="2416" t="s">
        <v>5114</v>
      </c>
      <c r="T49" s="2416" t="s">
        <v>3308</v>
      </c>
      <c r="U49" s="2416" t="s">
        <v>5114</v>
      </c>
      <c r="V49" s="2416" t="s">
        <v>3308</v>
      </c>
      <c r="W49" s="2416" t="s">
        <v>5114</v>
      </c>
      <c r="X49" s="2416"/>
      <c r="Y49" s="2416"/>
      <c r="Z49" s="2416">
        <v>0</v>
      </c>
      <c r="AA49" s="2416">
        <v>0</v>
      </c>
      <c r="AB49" s="2416">
        <v>0</v>
      </c>
      <c r="AC49" s="2416">
        <v>0</v>
      </c>
      <c r="AD49" s="2416">
        <v>0</v>
      </c>
      <c r="AE49" s="2416">
        <v>0</v>
      </c>
    </row>
    <row r="50" spans="1:31" ht="15.75" x14ac:dyDescent="0.25">
      <c r="A50" s="2416" t="s">
        <v>1205</v>
      </c>
      <c r="B50" s="2416" t="s">
        <v>3313</v>
      </c>
      <c r="C50" s="2417" t="s">
        <v>5184</v>
      </c>
      <c r="D50" s="2416" t="s">
        <v>5110</v>
      </c>
      <c r="E50" s="2416">
        <v>9</v>
      </c>
      <c r="F50" s="2416">
        <v>3</v>
      </c>
      <c r="G50" s="2416">
        <v>3</v>
      </c>
      <c r="H50" s="2416">
        <v>6</v>
      </c>
      <c r="I50" s="2416">
        <v>1</v>
      </c>
      <c r="J50" s="2416">
        <f t="shared" si="0"/>
        <v>6</v>
      </c>
      <c r="K50" s="2416">
        <v>6</v>
      </c>
      <c r="L50" s="2416">
        <v>41260</v>
      </c>
      <c r="M50" s="2417" t="s">
        <v>5156</v>
      </c>
      <c r="N50" s="2417" t="s">
        <v>3186</v>
      </c>
      <c r="O50" s="2416" t="s">
        <v>3314</v>
      </c>
      <c r="P50" s="2416" t="s">
        <v>3309</v>
      </c>
      <c r="Q50" s="2416" t="s">
        <v>5114</v>
      </c>
      <c r="R50" s="2416" t="s">
        <v>3309</v>
      </c>
      <c r="S50" s="2416" t="s">
        <v>5114</v>
      </c>
      <c r="T50" s="2416" t="s">
        <v>3309</v>
      </c>
      <c r="U50" s="2416" t="s">
        <v>5114</v>
      </c>
      <c r="V50" s="2416" t="s">
        <v>3309</v>
      </c>
      <c r="W50" s="2416" t="s">
        <v>5114</v>
      </c>
      <c r="X50" s="2416" t="s">
        <v>3309</v>
      </c>
      <c r="Y50" s="2416" t="s">
        <v>5114</v>
      </c>
      <c r="Z50" s="2416">
        <v>5</v>
      </c>
      <c r="AA50" s="2416">
        <v>6</v>
      </c>
      <c r="AB50" s="2416">
        <v>3</v>
      </c>
      <c r="AC50" s="2416">
        <v>0</v>
      </c>
      <c r="AD50" s="2416">
        <v>0</v>
      </c>
      <c r="AE50" s="2416">
        <v>14</v>
      </c>
    </row>
    <row r="51" spans="1:31" ht="15.75" x14ac:dyDescent="0.25">
      <c r="A51" s="2416" t="s">
        <v>1205</v>
      </c>
      <c r="B51" s="2416" t="s">
        <v>3313</v>
      </c>
      <c r="C51" s="2417" t="s">
        <v>5185</v>
      </c>
      <c r="D51" s="2416" t="s">
        <v>5110</v>
      </c>
      <c r="E51" s="2416">
        <v>6</v>
      </c>
      <c r="F51" s="2416">
        <v>3</v>
      </c>
      <c r="G51" s="2416">
        <v>0</v>
      </c>
      <c r="H51" s="2416">
        <v>3</v>
      </c>
      <c r="I51" s="2416">
        <v>1</v>
      </c>
      <c r="J51" s="2416">
        <f t="shared" si="0"/>
        <v>3</v>
      </c>
      <c r="K51" s="2416">
        <v>3</v>
      </c>
      <c r="L51" s="2416">
        <v>35716</v>
      </c>
      <c r="M51" s="2417" t="s">
        <v>1909</v>
      </c>
      <c r="N51" s="2417" t="s">
        <v>5116</v>
      </c>
      <c r="O51" s="2416" t="s">
        <v>3314</v>
      </c>
      <c r="P51" s="2416"/>
      <c r="Q51" s="2416"/>
      <c r="R51" s="2416"/>
      <c r="S51" s="2416"/>
      <c r="T51" s="2416"/>
      <c r="U51" s="2416"/>
      <c r="V51" s="2416"/>
      <c r="W51" s="2416"/>
      <c r="X51" s="2416" t="s">
        <v>3322</v>
      </c>
      <c r="Y51" s="2416" t="s">
        <v>5114</v>
      </c>
      <c r="Z51" s="2416">
        <v>4</v>
      </c>
      <c r="AA51" s="2416">
        <v>8</v>
      </c>
      <c r="AB51" s="2416">
        <v>6</v>
      </c>
      <c r="AC51" s="2416">
        <v>0</v>
      </c>
      <c r="AD51" s="2416">
        <v>0</v>
      </c>
      <c r="AE51" s="2416">
        <v>18</v>
      </c>
    </row>
    <row r="52" spans="1:31" ht="15.75" x14ac:dyDescent="0.25">
      <c r="A52" s="2416" t="s">
        <v>1205</v>
      </c>
      <c r="B52" s="2416">
        <v>5121050</v>
      </c>
      <c r="C52" s="2417" t="s">
        <v>5186</v>
      </c>
      <c r="D52" s="2416" t="s">
        <v>5110</v>
      </c>
      <c r="E52" s="2416">
        <v>7</v>
      </c>
      <c r="F52" s="2416">
        <v>2.5</v>
      </c>
      <c r="G52" s="2416">
        <v>2</v>
      </c>
      <c r="H52" s="2416">
        <v>4.5</v>
      </c>
      <c r="I52" s="2416">
        <v>1</v>
      </c>
      <c r="J52" s="2416">
        <f t="shared" si="0"/>
        <v>4.5</v>
      </c>
      <c r="K52" s="2416">
        <v>4.5</v>
      </c>
      <c r="L52" s="2416">
        <v>25486</v>
      </c>
      <c r="M52" s="2417" t="s">
        <v>5173</v>
      </c>
      <c r="N52" s="2417" t="s">
        <v>5116</v>
      </c>
      <c r="O52" s="2416" t="s">
        <v>2713</v>
      </c>
      <c r="P52" s="2416" t="s">
        <v>3309</v>
      </c>
      <c r="Q52" s="2416" t="s">
        <v>5114</v>
      </c>
      <c r="R52" s="2416" t="s">
        <v>3309</v>
      </c>
      <c r="S52" s="2416" t="s">
        <v>5114</v>
      </c>
      <c r="T52" s="2416" t="s">
        <v>3309</v>
      </c>
      <c r="U52" s="2416" t="s">
        <v>5114</v>
      </c>
      <c r="V52" s="2416"/>
      <c r="W52" s="2416"/>
      <c r="X52" s="2416"/>
      <c r="Y52" s="2416"/>
      <c r="Z52" s="2416">
        <v>1</v>
      </c>
      <c r="AA52" s="2416">
        <v>5</v>
      </c>
      <c r="AB52" s="2416">
        <v>19</v>
      </c>
      <c r="AC52" s="2416">
        <v>0</v>
      </c>
      <c r="AD52" s="2416">
        <v>0</v>
      </c>
      <c r="AE52" s="2416">
        <v>25</v>
      </c>
    </row>
    <row r="53" spans="1:31" ht="15.75" x14ac:dyDescent="0.25">
      <c r="A53" s="2416" t="s">
        <v>1205</v>
      </c>
      <c r="B53" s="2416">
        <v>5121050</v>
      </c>
      <c r="C53" s="2417" t="s">
        <v>5186</v>
      </c>
      <c r="D53" s="2416" t="s">
        <v>5110</v>
      </c>
      <c r="E53" s="2416">
        <v>7</v>
      </c>
      <c r="F53" s="2416">
        <v>2.5</v>
      </c>
      <c r="G53" s="2416">
        <v>2</v>
      </c>
      <c r="H53" s="2416">
        <v>4.5</v>
      </c>
      <c r="I53" s="2416">
        <v>1</v>
      </c>
      <c r="J53" s="2416">
        <f t="shared" si="0"/>
        <v>4.5</v>
      </c>
      <c r="K53" s="2416">
        <v>4.5</v>
      </c>
      <c r="L53" s="2416">
        <v>35091</v>
      </c>
      <c r="M53" s="2417" t="s">
        <v>1910</v>
      </c>
      <c r="N53" s="2417" t="s">
        <v>5116</v>
      </c>
      <c r="O53" s="2416" t="s">
        <v>5187</v>
      </c>
      <c r="P53" s="2416" t="s">
        <v>3310</v>
      </c>
      <c r="Q53" s="2416" t="s">
        <v>5114</v>
      </c>
      <c r="R53" s="2416" t="s">
        <v>3310</v>
      </c>
      <c r="S53" s="2416" t="s">
        <v>5114</v>
      </c>
      <c r="T53" s="2416" t="s">
        <v>3310</v>
      </c>
      <c r="U53" s="2416" t="s">
        <v>5114</v>
      </c>
      <c r="V53" s="2416"/>
      <c r="W53" s="2416"/>
      <c r="X53" s="2416"/>
      <c r="Y53" s="2416"/>
      <c r="Z53" s="2416">
        <v>9</v>
      </c>
      <c r="AA53" s="2416">
        <v>13</v>
      </c>
      <c r="AB53" s="2416">
        <v>13</v>
      </c>
      <c r="AC53" s="2416">
        <v>0</v>
      </c>
      <c r="AD53" s="2416">
        <v>0</v>
      </c>
      <c r="AE53" s="2416">
        <v>35</v>
      </c>
    </row>
    <row r="54" spans="1:31" ht="15.75" x14ac:dyDescent="0.25">
      <c r="A54" s="2416" t="s">
        <v>1205</v>
      </c>
      <c r="B54" s="2416">
        <v>5131001</v>
      </c>
      <c r="C54" s="2417" t="s">
        <v>5188</v>
      </c>
      <c r="D54" s="2416" t="s">
        <v>5110</v>
      </c>
      <c r="E54" s="2416">
        <v>6</v>
      </c>
      <c r="F54" s="2416">
        <v>1.5</v>
      </c>
      <c r="G54" s="2416">
        <v>3</v>
      </c>
      <c r="H54" s="2416">
        <v>4.5</v>
      </c>
      <c r="I54" s="2416">
        <v>1</v>
      </c>
      <c r="J54" s="2416">
        <f t="shared" si="0"/>
        <v>4.5</v>
      </c>
      <c r="K54" s="2416">
        <v>4.5</v>
      </c>
      <c r="L54" s="2416">
        <v>23524</v>
      </c>
      <c r="M54" s="2417" t="s">
        <v>1923</v>
      </c>
      <c r="N54" s="2417" t="s">
        <v>5116</v>
      </c>
      <c r="O54" s="2416" t="s">
        <v>3381</v>
      </c>
      <c r="P54" s="2416" t="s">
        <v>3310</v>
      </c>
      <c r="Q54" s="2416" t="s">
        <v>5114</v>
      </c>
      <c r="R54" s="2416" t="s">
        <v>3310</v>
      </c>
      <c r="S54" s="2416" t="s">
        <v>5114</v>
      </c>
      <c r="T54" s="2416" t="s">
        <v>3310</v>
      </c>
      <c r="U54" s="2416" t="s">
        <v>5114</v>
      </c>
      <c r="V54" s="2416"/>
      <c r="W54" s="2416"/>
      <c r="X54" s="2416"/>
      <c r="Y54" s="2416"/>
      <c r="Z54" s="2416">
        <v>7</v>
      </c>
      <c r="AA54" s="2416">
        <v>15</v>
      </c>
      <c r="AB54" s="2416">
        <v>15</v>
      </c>
      <c r="AC54" s="2416">
        <v>0</v>
      </c>
      <c r="AD54" s="2416">
        <v>0</v>
      </c>
      <c r="AE54" s="2416">
        <v>37</v>
      </c>
    </row>
    <row r="55" spans="1:31" ht="15.75" x14ac:dyDescent="0.25">
      <c r="A55" s="2416" t="s">
        <v>1205</v>
      </c>
      <c r="B55" s="2416">
        <v>5131003</v>
      </c>
      <c r="C55" s="2417" t="s">
        <v>5189</v>
      </c>
      <c r="D55" s="2416" t="s">
        <v>5110</v>
      </c>
      <c r="E55" s="2416">
        <v>7</v>
      </c>
      <c r="F55" s="2416">
        <v>2.5</v>
      </c>
      <c r="G55" s="2416">
        <v>2</v>
      </c>
      <c r="H55" s="2416">
        <v>4.5</v>
      </c>
      <c r="I55" s="2416">
        <v>1</v>
      </c>
      <c r="J55" s="2416">
        <f t="shared" si="0"/>
        <v>4.5</v>
      </c>
      <c r="K55" s="2416">
        <v>4.5</v>
      </c>
      <c r="L55" s="2416">
        <v>28181</v>
      </c>
      <c r="M55" s="2417" t="s">
        <v>3509</v>
      </c>
      <c r="N55" s="2417" t="s">
        <v>5116</v>
      </c>
      <c r="O55" s="2416" t="s">
        <v>5190</v>
      </c>
      <c r="P55" s="2416" t="s">
        <v>3308</v>
      </c>
      <c r="Q55" s="2416" t="s">
        <v>5114</v>
      </c>
      <c r="R55" s="2416" t="s">
        <v>3308</v>
      </c>
      <c r="S55" s="2416" t="s">
        <v>5114</v>
      </c>
      <c r="T55" s="2416" t="s">
        <v>3308</v>
      </c>
      <c r="U55" s="2416" t="s">
        <v>5114</v>
      </c>
      <c r="V55" s="2416"/>
      <c r="W55" s="2416"/>
      <c r="X55" s="2416"/>
      <c r="Y55" s="2416"/>
      <c r="Z55" s="2416">
        <v>0</v>
      </c>
      <c r="AA55" s="2416">
        <v>6</v>
      </c>
      <c r="AB55" s="2416">
        <v>22</v>
      </c>
      <c r="AC55" s="2416">
        <v>0</v>
      </c>
      <c r="AD55" s="2416">
        <v>0</v>
      </c>
      <c r="AE55" s="2416">
        <v>28</v>
      </c>
    </row>
    <row r="56" spans="1:31" ht="15.75" x14ac:dyDescent="0.25">
      <c r="A56" s="2416" t="s">
        <v>1205</v>
      </c>
      <c r="B56" s="2416">
        <v>5131005</v>
      </c>
      <c r="C56" s="2417" t="s">
        <v>5191</v>
      </c>
      <c r="D56" s="2416" t="s">
        <v>5110</v>
      </c>
      <c r="E56" s="2416">
        <v>9</v>
      </c>
      <c r="F56" s="2416">
        <v>3</v>
      </c>
      <c r="G56" s="2416">
        <v>3</v>
      </c>
      <c r="H56" s="2416">
        <v>6</v>
      </c>
      <c r="I56" s="2416">
        <v>1</v>
      </c>
      <c r="J56" s="2416">
        <f t="shared" si="0"/>
        <v>6</v>
      </c>
      <c r="K56" s="2416">
        <v>6</v>
      </c>
      <c r="L56" s="2416">
        <v>17060</v>
      </c>
      <c r="M56" s="2417" t="s">
        <v>5124</v>
      </c>
      <c r="N56" s="2417" t="s">
        <v>5116</v>
      </c>
      <c r="O56" s="2416" t="s">
        <v>5192</v>
      </c>
      <c r="P56" s="2416"/>
      <c r="Q56" s="2416"/>
      <c r="R56" s="2416" t="s">
        <v>5193</v>
      </c>
      <c r="S56" s="2416" t="s">
        <v>5114</v>
      </c>
      <c r="T56" s="2416"/>
      <c r="U56" s="2416"/>
      <c r="V56" s="2416" t="s">
        <v>5193</v>
      </c>
      <c r="W56" s="2416" t="s">
        <v>5114</v>
      </c>
      <c r="X56" s="2416"/>
      <c r="Y56" s="2416"/>
      <c r="Z56" s="2416">
        <v>7</v>
      </c>
      <c r="AA56" s="2416">
        <v>5</v>
      </c>
      <c r="AB56" s="2416">
        <v>3</v>
      </c>
      <c r="AC56" s="2416">
        <v>0</v>
      </c>
      <c r="AD56" s="2416">
        <v>0</v>
      </c>
      <c r="AE56" s="2416">
        <v>15</v>
      </c>
    </row>
    <row r="57" spans="1:31" ht="15.75" x14ac:dyDescent="0.25">
      <c r="A57" s="2416" t="s">
        <v>1205</v>
      </c>
      <c r="B57" s="2416">
        <v>5131006</v>
      </c>
      <c r="C57" s="2417" t="s">
        <v>5194</v>
      </c>
      <c r="D57" s="2416" t="s">
        <v>5110</v>
      </c>
      <c r="E57" s="2416">
        <v>9</v>
      </c>
      <c r="F57" s="2416">
        <v>3</v>
      </c>
      <c r="G57" s="2416">
        <v>3</v>
      </c>
      <c r="H57" s="2416">
        <v>6</v>
      </c>
      <c r="I57" s="2416">
        <v>1</v>
      </c>
      <c r="J57" s="2416">
        <f t="shared" si="0"/>
        <v>6</v>
      </c>
      <c r="K57" s="2416">
        <v>6</v>
      </c>
      <c r="L57" s="2416">
        <v>37016</v>
      </c>
      <c r="M57" s="2417" t="s">
        <v>355</v>
      </c>
      <c r="N57" s="2417" t="s">
        <v>5116</v>
      </c>
      <c r="O57" s="2416" t="s">
        <v>2714</v>
      </c>
      <c r="P57" s="2416" t="s">
        <v>3309</v>
      </c>
      <c r="Q57" s="2416" t="s">
        <v>5114</v>
      </c>
      <c r="R57" s="2416" t="s">
        <v>3309</v>
      </c>
      <c r="S57" s="2416" t="s">
        <v>5114</v>
      </c>
      <c r="T57" s="2416" t="s">
        <v>3309</v>
      </c>
      <c r="U57" s="2416" t="s">
        <v>5114</v>
      </c>
      <c r="V57" s="2416" t="s">
        <v>3309</v>
      </c>
      <c r="W57" s="2416" t="s">
        <v>5114</v>
      </c>
      <c r="X57" s="2416"/>
      <c r="Y57" s="2416"/>
      <c r="Z57" s="2416">
        <v>8</v>
      </c>
      <c r="AA57" s="2416">
        <v>1</v>
      </c>
      <c r="AB57" s="2416">
        <v>0</v>
      </c>
      <c r="AC57" s="2416">
        <v>0</v>
      </c>
      <c r="AD57" s="2416">
        <v>0</v>
      </c>
      <c r="AE57" s="2416">
        <v>9</v>
      </c>
    </row>
    <row r="58" spans="1:31" ht="15.75" x14ac:dyDescent="0.25">
      <c r="A58" s="2416" t="s">
        <v>1205</v>
      </c>
      <c r="B58" s="2416">
        <v>5131007</v>
      </c>
      <c r="C58" s="2417" t="s">
        <v>5195</v>
      </c>
      <c r="D58" s="2416" t="s">
        <v>5110</v>
      </c>
      <c r="E58" s="2416">
        <v>9</v>
      </c>
      <c r="F58" s="2416">
        <v>3</v>
      </c>
      <c r="G58" s="2416">
        <v>3</v>
      </c>
      <c r="H58" s="2416">
        <v>6</v>
      </c>
      <c r="I58" s="2416">
        <v>1</v>
      </c>
      <c r="J58" s="2416">
        <f t="shared" si="0"/>
        <v>6</v>
      </c>
      <c r="K58" s="2416">
        <v>6</v>
      </c>
      <c r="L58" s="2416">
        <v>42482</v>
      </c>
      <c r="M58" s="2417" t="s">
        <v>2376</v>
      </c>
      <c r="N58" s="2417" t="s">
        <v>5116</v>
      </c>
      <c r="O58" s="2416" t="s">
        <v>5196</v>
      </c>
      <c r="P58" s="2416" t="s">
        <v>3304</v>
      </c>
      <c r="Q58" s="2416" t="s">
        <v>5114</v>
      </c>
      <c r="R58" s="2416" t="s">
        <v>3304</v>
      </c>
      <c r="S58" s="2416" t="s">
        <v>5114</v>
      </c>
      <c r="T58" s="2416" t="s">
        <v>3304</v>
      </c>
      <c r="U58" s="2416" t="s">
        <v>5114</v>
      </c>
      <c r="V58" s="2416" t="s">
        <v>3304</v>
      </c>
      <c r="W58" s="2416" t="s">
        <v>5114</v>
      </c>
      <c r="X58" s="2416"/>
      <c r="Y58" s="2416"/>
      <c r="Z58" s="2416">
        <v>11</v>
      </c>
      <c r="AA58" s="2416">
        <v>3</v>
      </c>
      <c r="AB58" s="2416">
        <v>0</v>
      </c>
      <c r="AC58" s="2416">
        <v>0</v>
      </c>
      <c r="AD58" s="2416">
        <v>0</v>
      </c>
      <c r="AE58" s="2416">
        <v>14</v>
      </c>
    </row>
    <row r="59" spans="1:31" ht="15.75" x14ac:dyDescent="0.25">
      <c r="A59" s="2416" t="s">
        <v>1205</v>
      </c>
      <c r="B59" s="2416" t="s">
        <v>3313</v>
      </c>
      <c r="C59" s="2417" t="s">
        <v>5197</v>
      </c>
      <c r="D59" s="2416" t="s">
        <v>5110</v>
      </c>
      <c r="E59" s="2416">
        <v>6</v>
      </c>
      <c r="F59" s="2416">
        <v>1.5</v>
      </c>
      <c r="G59" s="2416">
        <v>3</v>
      </c>
      <c r="H59" s="2416">
        <v>4.5</v>
      </c>
      <c r="I59" s="2416">
        <v>1</v>
      </c>
      <c r="J59" s="2416">
        <f t="shared" si="0"/>
        <v>4.5</v>
      </c>
      <c r="K59" s="2416">
        <v>4.5</v>
      </c>
      <c r="L59" s="2416">
        <v>42482</v>
      </c>
      <c r="M59" s="2417" t="s">
        <v>2376</v>
      </c>
      <c r="N59" s="2417" t="s">
        <v>5116</v>
      </c>
      <c r="O59" s="2416" t="s">
        <v>5198</v>
      </c>
      <c r="P59" s="2416" t="s">
        <v>3380</v>
      </c>
      <c r="Q59" s="2416" t="s">
        <v>5114</v>
      </c>
      <c r="R59" s="2416" t="s">
        <v>3380</v>
      </c>
      <c r="S59" s="2416" t="s">
        <v>5114</v>
      </c>
      <c r="T59" s="2416" t="s">
        <v>3380</v>
      </c>
      <c r="U59" s="2416" t="s">
        <v>5114</v>
      </c>
      <c r="V59" s="2416"/>
      <c r="W59" s="2416"/>
      <c r="X59" s="2416"/>
      <c r="Y59" s="2416"/>
      <c r="Z59" s="2416">
        <v>19</v>
      </c>
      <c r="AA59" s="2416">
        <v>6</v>
      </c>
      <c r="AB59" s="2416">
        <v>1</v>
      </c>
      <c r="AC59" s="2416">
        <v>0</v>
      </c>
      <c r="AD59" s="2416">
        <v>0</v>
      </c>
      <c r="AE59" s="2416">
        <v>26</v>
      </c>
    </row>
    <row r="60" spans="1:31" ht="15.75" x14ac:dyDescent="0.25">
      <c r="A60" s="2416" t="s">
        <v>1205</v>
      </c>
      <c r="B60" s="2416">
        <v>5131020</v>
      </c>
      <c r="C60" s="2417" t="s">
        <v>5199</v>
      </c>
      <c r="D60" s="2416" t="s">
        <v>5110</v>
      </c>
      <c r="E60" s="2416">
        <v>7</v>
      </c>
      <c r="F60" s="2416">
        <v>2.5</v>
      </c>
      <c r="G60" s="2416">
        <v>2</v>
      </c>
      <c r="H60" s="2416">
        <v>4.5</v>
      </c>
      <c r="I60" s="2416">
        <v>1</v>
      </c>
      <c r="J60" s="2416">
        <f t="shared" si="0"/>
        <v>4.5</v>
      </c>
      <c r="K60" s="2416">
        <v>4.5</v>
      </c>
      <c r="L60" s="2416">
        <v>36702</v>
      </c>
      <c r="M60" s="2417" t="s">
        <v>1912</v>
      </c>
      <c r="N60" s="2417" t="s">
        <v>5116</v>
      </c>
      <c r="O60" s="2416" t="s">
        <v>5200</v>
      </c>
      <c r="P60" s="2416" t="s">
        <v>3309</v>
      </c>
      <c r="Q60" s="2416" t="s">
        <v>5114</v>
      </c>
      <c r="R60" s="2416" t="s">
        <v>3309</v>
      </c>
      <c r="S60" s="2416" t="s">
        <v>5114</v>
      </c>
      <c r="T60" s="2416" t="s">
        <v>3309</v>
      </c>
      <c r="U60" s="2416" t="s">
        <v>5114</v>
      </c>
      <c r="V60" s="2416"/>
      <c r="W60" s="2416"/>
      <c r="X60" s="2416"/>
      <c r="Y60" s="2416"/>
      <c r="Z60" s="2416">
        <v>2</v>
      </c>
      <c r="AA60" s="2416">
        <v>1</v>
      </c>
      <c r="AB60" s="2416">
        <v>8</v>
      </c>
      <c r="AC60" s="2416">
        <v>0</v>
      </c>
      <c r="AD60" s="2416">
        <v>0</v>
      </c>
      <c r="AE60" s="2416">
        <v>11</v>
      </c>
    </row>
    <row r="61" spans="1:31" ht="15.75" x14ac:dyDescent="0.25">
      <c r="A61" s="2416" t="s">
        <v>1205</v>
      </c>
      <c r="B61" s="2416">
        <v>5131020</v>
      </c>
      <c r="C61" s="2417" t="s">
        <v>5199</v>
      </c>
      <c r="D61" s="2416" t="s">
        <v>5110</v>
      </c>
      <c r="E61" s="2416">
        <v>7</v>
      </c>
      <c r="F61" s="2416">
        <v>2.5</v>
      </c>
      <c r="G61" s="2416">
        <v>2</v>
      </c>
      <c r="H61" s="2416">
        <v>4.5</v>
      </c>
      <c r="I61" s="2416">
        <v>1</v>
      </c>
      <c r="J61" s="2416">
        <f t="shared" si="0"/>
        <v>4.5</v>
      </c>
      <c r="K61" s="2416">
        <v>4.5</v>
      </c>
      <c r="L61" s="2416">
        <v>36702</v>
      </c>
      <c r="M61" s="2417" t="s">
        <v>1912</v>
      </c>
      <c r="N61" s="2417" t="s">
        <v>5116</v>
      </c>
      <c r="O61" s="2416" t="s">
        <v>5201</v>
      </c>
      <c r="P61" s="2416" t="s">
        <v>3309</v>
      </c>
      <c r="Q61" s="2416" t="s">
        <v>5114</v>
      </c>
      <c r="R61" s="2416" t="s">
        <v>3309</v>
      </c>
      <c r="S61" s="2416" t="s">
        <v>5114</v>
      </c>
      <c r="T61" s="2416" t="s">
        <v>3309</v>
      </c>
      <c r="U61" s="2416" t="s">
        <v>5114</v>
      </c>
      <c r="V61" s="2416"/>
      <c r="W61" s="2416"/>
      <c r="X61" s="2416"/>
      <c r="Y61" s="2416"/>
      <c r="Z61" s="2416">
        <v>1</v>
      </c>
      <c r="AA61" s="2416">
        <v>0</v>
      </c>
      <c r="AB61" s="2416">
        <v>0</v>
      </c>
      <c r="AC61" s="2416">
        <v>0</v>
      </c>
      <c r="AD61" s="2416">
        <v>0</v>
      </c>
      <c r="AE61" s="2416">
        <v>1</v>
      </c>
    </row>
    <row r="62" spans="1:31" ht="15.75" x14ac:dyDescent="0.25">
      <c r="A62" s="2416" t="s">
        <v>1205</v>
      </c>
      <c r="B62" s="2416">
        <v>5131021</v>
      </c>
      <c r="C62" s="2417" t="s">
        <v>5202</v>
      </c>
      <c r="D62" s="2416" t="s">
        <v>5110</v>
      </c>
      <c r="E62" s="2416">
        <v>9</v>
      </c>
      <c r="F62" s="2416">
        <v>3</v>
      </c>
      <c r="G62" s="2416">
        <v>3</v>
      </c>
      <c r="H62" s="2416">
        <v>6</v>
      </c>
      <c r="I62" s="2416">
        <v>1</v>
      </c>
      <c r="J62" s="2416">
        <f t="shared" si="0"/>
        <v>6</v>
      </c>
      <c r="K62" s="2416">
        <v>6</v>
      </c>
      <c r="L62" s="2416">
        <v>42436</v>
      </c>
      <c r="M62" s="2417" t="s">
        <v>5121</v>
      </c>
      <c r="N62" s="2417" t="s">
        <v>3186</v>
      </c>
      <c r="O62" s="2416" t="s">
        <v>5200</v>
      </c>
      <c r="P62" s="2416" t="s">
        <v>3304</v>
      </c>
      <c r="Q62" s="2416" t="s">
        <v>5114</v>
      </c>
      <c r="R62" s="2416" t="s">
        <v>3304</v>
      </c>
      <c r="S62" s="2416" t="s">
        <v>5114</v>
      </c>
      <c r="T62" s="2416" t="s">
        <v>3304</v>
      </c>
      <c r="U62" s="2416" t="s">
        <v>5114</v>
      </c>
      <c r="V62" s="2416" t="s">
        <v>3304</v>
      </c>
      <c r="W62" s="2416" t="s">
        <v>5114</v>
      </c>
      <c r="X62" s="2416"/>
      <c r="Y62" s="2416"/>
      <c r="Z62" s="2416">
        <v>23</v>
      </c>
      <c r="AA62" s="2416">
        <v>5</v>
      </c>
      <c r="AB62" s="2416">
        <v>0</v>
      </c>
      <c r="AC62" s="2416">
        <v>0</v>
      </c>
      <c r="AD62" s="2416">
        <v>0</v>
      </c>
      <c r="AE62" s="2416">
        <v>28</v>
      </c>
    </row>
    <row r="63" spans="1:31" ht="15.75" x14ac:dyDescent="0.25">
      <c r="A63" s="2416" t="s">
        <v>1205</v>
      </c>
      <c r="B63" s="2416">
        <v>5131021</v>
      </c>
      <c r="C63" s="2417" t="s">
        <v>5202</v>
      </c>
      <c r="D63" s="2416" t="s">
        <v>5110</v>
      </c>
      <c r="E63" s="2416">
        <v>9</v>
      </c>
      <c r="F63" s="2416">
        <v>3</v>
      </c>
      <c r="G63" s="2416">
        <v>3</v>
      </c>
      <c r="H63" s="2416">
        <v>6</v>
      </c>
      <c r="I63" s="2416">
        <v>1</v>
      </c>
      <c r="J63" s="2416">
        <f t="shared" si="0"/>
        <v>6</v>
      </c>
      <c r="K63" s="2416">
        <v>6</v>
      </c>
      <c r="L63" s="2416">
        <v>42436</v>
      </c>
      <c r="M63" s="2417" t="s">
        <v>5121</v>
      </c>
      <c r="N63" s="2417" t="s">
        <v>3186</v>
      </c>
      <c r="O63" s="2416" t="s">
        <v>5192</v>
      </c>
      <c r="P63" s="2416" t="s">
        <v>3308</v>
      </c>
      <c r="Q63" s="2416" t="s">
        <v>5114</v>
      </c>
      <c r="R63" s="2416" t="s">
        <v>3308</v>
      </c>
      <c r="S63" s="2416" t="s">
        <v>5114</v>
      </c>
      <c r="T63" s="2416" t="s">
        <v>3308</v>
      </c>
      <c r="U63" s="2416" t="s">
        <v>5114</v>
      </c>
      <c r="V63" s="2416" t="s">
        <v>3308</v>
      </c>
      <c r="W63" s="2416" t="s">
        <v>5114</v>
      </c>
      <c r="X63" s="2416"/>
      <c r="Y63" s="2416"/>
      <c r="Z63" s="2416">
        <v>2</v>
      </c>
      <c r="AA63" s="2416">
        <v>0</v>
      </c>
      <c r="AB63" s="2416">
        <v>2</v>
      </c>
      <c r="AC63" s="2416">
        <v>0</v>
      </c>
      <c r="AD63" s="2416">
        <v>0</v>
      </c>
      <c r="AE63" s="2416">
        <v>4</v>
      </c>
    </row>
    <row r="64" spans="1:31" ht="15.75" x14ac:dyDescent="0.25">
      <c r="A64" s="2416" t="s">
        <v>1205</v>
      </c>
      <c r="B64" s="2416">
        <v>5131022</v>
      </c>
      <c r="C64" s="2417" t="s">
        <v>5203</v>
      </c>
      <c r="D64" s="2416" t="s">
        <v>5110</v>
      </c>
      <c r="E64" s="2416">
        <v>7</v>
      </c>
      <c r="F64" s="2416">
        <v>2.5</v>
      </c>
      <c r="G64" s="2416">
        <v>2</v>
      </c>
      <c r="H64" s="2416">
        <v>4.5</v>
      </c>
      <c r="I64" s="2416">
        <v>1</v>
      </c>
      <c r="J64" s="2416">
        <f t="shared" si="0"/>
        <v>4.5</v>
      </c>
      <c r="K64" s="2416">
        <v>4.5</v>
      </c>
      <c r="L64" s="2416">
        <v>33754</v>
      </c>
      <c r="M64" s="2417" t="s">
        <v>2374</v>
      </c>
      <c r="N64" s="2417" t="s">
        <v>5116</v>
      </c>
      <c r="O64" s="2416" t="s">
        <v>5200</v>
      </c>
      <c r="P64" s="2416" t="s">
        <v>3306</v>
      </c>
      <c r="Q64" s="2416" t="s">
        <v>5114</v>
      </c>
      <c r="R64" s="2416" t="s">
        <v>3306</v>
      </c>
      <c r="S64" s="2416" t="s">
        <v>5114</v>
      </c>
      <c r="T64" s="2416" t="s">
        <v>3306</v>
      </c>
      <c r="U64" s="2416" t="s">
        <v>5114</v>
      </c>
      <c r="V64" s="2416"/>
      <c r="W64" s="2416"/>
      <c r="X64" s="2416"/>
      <c r="Y64" s="2416"/>
      <c r="Z64" s="2416">
        <v>0</v>
      </c>
      <c r="AA64" s="2416">
        <v>1</v>
      </c>
      <c r="AB64" s="2416">
        <v>1</v>
      </c>
      <c r="AC64" s="2416">
        <v>0</v>
      </c>
      <c r="AD64" s="2416">
        <v>0</v>
      </c>
      <c r="AE64" s="2416">
        <v>2</v>
      </c>
    </row>
    <row r="65" spans="1:31" ht="15.75" x14ac:dyDescent="0.25">
      <c r="A65" s="2416" t="s">
        <v>1205</v>
      </c>
      <c r="B65" s="2416">
        <v>5131023</v>
      </c>
      <c r="C65" s="2417" t="s">
        <v>5204</v>
      </c>
      <c r="D65" s="2416" t="s">
        <v>5110</v>
      </c>
      <c r="E65" s="2416">
        <v>7</v>
      </c>
      <c r="F65" s="2416">
        <v>2.5</v>
      </c>
      <c r="G65" s="2416">
        <v>2</v>
      </c>
      <c r="H65" s="2416">
        <v>4.5</v>
      </c>
      <c r="I65" s="2416">
        <v>1</v>
      </c>
      <c r="J65" s="2416">
        <f t="shared" si="0"/>
        <v>4.5</v>
      </c>
      <c r="K65" s="2416">
        <v>4.5</v>
      </c>
      <c r="L65" s="2416">
        <v>40664</v>
      </c>
      <c r="M65" s="2417" t="s">
        <v>3507</v>
      </c>
      <c r="N65" s="2417" t="s">
        <v>5116</v>
      </c>
      <c r="O65" s="2416" t="s">
        <v>5200</v>
      </c>
      <c r="P65" s="2416" t="s">
        <v>3306</v>
      </c>
      <c r="Q65" s="2416" t="s">
        <v>5114</v>
      </c>
      <c r="R65" s="2416"/>
      <c r="S65" s="2416"/>
      <c r="T65" s="2416" t="s">
        <v>3306</v>
      </c>
      <c r="U65" s="2416" t="s">
        <v>5114</v>
      </c>
      <c r="V65" s="2416" t="s">
        <v>3306</v>
      </c>
      <c r="W65" s="2416" t="s">
        <v>5114</v>
      </c>
      <c r="X65" s="2416"/>
      <c r="Y65" s="2416"/>
      <c r="Z65" s="2416">
        <v>6</v>
      </c>
      <c r="AA65" s="2416">
        <v>4</v>
      </c>
      <c r="AB65" s="2416">
        <v>4</v>
      </c>
      <c r="AC65" s="2416">
        <v>0</v>
      </c>
      <c r="AD65" s="2416">
        <v>0</v>
      </c>
      <c r="AE65" s="2416">
        <v>14</v>
      </c>
    </row>
    <row r="66" spans="1:31" ht="15.75" x14ac:dyDescent="0.25">
      <c r="A66" s="2416" t="s">
        <v>1205</v>
      </c>
      <c r="B66" s="2416">
        <v>5131024</v>
      </c>
      <c r="C66" s="2417" t="s">
        <v>5205</v>
      </c>
      <c r="D66" s="2416" t="s">
        <v>5110</v>
      </c>
      <c r="E66" s="2416">
        <v>9</v>
      </c>
      <c r="F66" s="2416">
        <v>3</v>
      </c>
      <c r="G66" s="2416">
        <v>3</v>
      </c>
      <c r="H66" s="2416">
        <v>6</v>
      </c>
      <c r="I66" s="2416">
        <v>1</v>
      </c>
      <c r="J66" s="2416">
        <f t="shared" si="0"/>
        <v>6</v>
      </c>
      <c r="K66" s="2416">
        <v>6</v>
      </c>
      <c r="L66" s="2416">
        <v>34371</v>
      </c>
      <c r="M66" s="2417" t="s">
        <v>1924</v>
      </c>
      <c r="N66" s="2417" t="s">
        <v>5116</v>
      </c>
      <c r="O66" s="2416" t="s">
        <v>5200</v>
      </c>
      <c r="P66" s="2416" t="s">
        <v>3304</v>
      </c>
      <c r="Q66" s="2416" t="s">
        <v>5114</v>
      </c>
      <c r="R66" s="2416" t="s">
        <v>3304</v>
      </c>
      <c r="S66" s="2416" t="s">
        <v>5114</v>
      </c>
      <c r="T66" s="2416" t="s">
        <v>3304</v>
      </c>
      <c r="U66" s="2416" t="s">
        <v>5114</v>
      </c>
      <c r="V66" s="2416" t="s">
        <v>3304</v>
      </c>
      <c r="W66" s="2416" t="s">
        <v>5114</v>
      </c>
      <c r="X66" s="2416"/>
      <c r="Y66" s="2416"/>
      <c r="Z66" s="2416">
        <v>5</v>
      </c>
      <c r="AA66" s="2416">
        <v>4</v>
      </c>
      <c r="AB66" s="2416">
        <v>5</v>
      </c>
      <c r="AC66" s="2416">
        <v>0</v>
      </c>
      <c r="AD66" s="2416">
        <v>0</v>
      </c>
      <c r="AE66" s="2416">
        <v>14</v>
      </c>
    </row>
    <row r="67" spans="1:31" ht="15.75" x14ac:dyDescent="0.25">
      <c r="A67" s="2416" t="s">
        <v>1205</v>
      </c>
      <c r="B67" s="2416">
        <v>5131025</v>
      </c>
      <c r="C67" s="2417" t="s">
        <v>5206</v>
      </c>
      <c r="D67" s="2416" t="s">
        <v>5110</v>
      </c>
      <c r="E67" s="2416">
        <v>9</v>
      </c>
      <c r="F67" s="2416">
        <v>3</v>
      </c>
      <c r="G67" s="2416">
        <v>3</v>
      </c>
      <c r="H67" s="2416">
        <v>6</v>
      </c>
      <c r="I67" s="2416">
        <v>1</v>
      </c>
      <c r="J67" s="2416">
        <f t="shared" si="0"/>
        <v>6</v>
      </c>
      <c r="K67" s="2416">
        <v>6</v>
      </c>
      <c r="L67" s="2416">
        <v>36702</v>
      </c>
      <c r="M67" s="2417" t="s">
        <v>1912</v>
      </c>
      <c r="N67" s="2417" t="s">
        <v>5116</v>
      </c>
      <c r="O67" s="2416" t="s">
        <v>5200</v>
      </c>
      <c r="P67" s="2416" t="s">
        <v>3309</v>
      </c>
      <c r="Q67" s="2416" t="s">
        <v>5114</v>
      </c>
      <c r="R67" s="2416" t="s">
        <v>3309</v>
      </c>
      <c r="S67" s="2416" t="s">
        <v>5114</v>
      </c>
      <c r="T67" s="2416" t="s">
        <v>3309</v>
      </c>
      <c r="U67" s="2416" t="s">
        <v>5114</v>
      </c>
      <c r="V67" s="2416" t="s">
        <v>3309</v>
      </c>
      <c r="W67" s="2416" t="s">
        <v>5114</v>
      </c>
      <c r="X67" s="2416"/>
      <c r="Y67" s="2416"/>
      <c r="Z67" s="2416">
        <v>2</v>
      </c>
      <c r="AA67" s="2416">
        <v>3</v>
      </c>
      <c r="AB67" s="2416">
        <v>6</v>
      </c>
      <c r="AC67" s="2416">
        <v>0</v>
      </c>
      <c r="AD67" s="2416">
        <v>0</v>
      </c>
      <c r="AE67" s="2416">
        <v>11</v>
      </c>
    </row>
    <row r="68" spans="1:31" ht="31.5" x14ac:dyDescent="0.25">
      <c r="A68" s="2416" t="s">
        <v>1205</v>
      </c>
      <c r="B68" s="2416">
        <v>5131029</v>
      </c>
      <c r="C68" s="2417" t="s">
        <v>5207</v>
      </c>
      <c r="D68" s="2416" t="s">
        <v>5110</v>
      </c>
      <c r="E68" s="2416">
        <v>3</v>
      </c>
      <c r="F68" s="2416">
        <v>1.5</v>
      </c>
      <c r="G68" s="2416">
        <v>0</v>
      </c>
      <c r="H68" s="2416">
        <v>1.5</v>
      </c>
      <c r="I68" s="2416">
        <v>1</v>
      </c>
      <c r="J68" s="2416">
        <f t="shared" si="0"/>
        <v>1.5</v>
      </c>
      <c r="K68" s="2416">
        <v>1.5</v>
      </c>
      <c r="L68" s="2416">
        <v>33754</v>
      </c>
      <c r="M68" s="2417" t="s">
        <v>2374</v>
      </c>
      <c r="N68" s="2417" t="s">
        <v>5116</v>
      </c>
      <c r="O68" s="2416" t="s">
        <v>5208</v>
      </c>
      <c r="P68" s="2416"/>
      <c r="Q68" s="2416"/>
      <c r="R68" s="2416"/>
      <c r="S68" s="2416"/>
      <c r="T68" s="2416"/>
      <c r="U68" s="2416"/>
      <c r="V68" s="2416" t="s">
        <v>3309</v>
      </c>
      <c r="W68" s="2416" t="s">
        <v>5114</v>
      </c>
      <c r="X68" s="2416"/>
      <c r="Y68" s="2416"/>
      <c r="Z68" s="2416">
        <v>32</v>
      </c>
      <c r="AA68" s="2416">
        <v>9</v>
      </c>
      <c r="AB68" s="2416">
        <v>3</v>
      </c>
      <c r="AC68" s="2416">
        <v>0</v>
      </c>
      <c r="AD68" s="2416">
        <v>0</v>
      </c>
      <c r="AE68" s="2416">
        <v>44</v>
      </c>
    </row>
    <row r="69" spans="1:31" ht="15.75" x14ac:dyDescent="0.25">
      <c r="A69" s="2416" t="s">
        <v>1205</v>
      </c>
      <c r="B69" s="2416">
        <v>5131034</v>
      </c>
      <c r="C69" s="2417" t="s">
        <v>5209</v>
      </c>
      <c r="D69" s="2416" t="s">
        <v>5110</v>
      </c>
      <c r="E69" s="2416">
        <v>7</v>
      </c>
      <c r="F69" s="2416">
        <v>2.5</v>
      </c>
      <c r="G69" s="2416">
        <v>2</v>
      </c>
      <c r="H69" s="2416">
        <v>4.5</v>
      </c>
      <c r="I69" s="2416">
        <v>1</v>
      </c>
      <c r="J69" s="2416">
        <f t="shared" si="0"/>
        <v>4.5</v>
      </c>
      <c r="K69" s="2416">
        <v>4.5</v>
      </c>
      <c r="L69" s="2416">
        <v>34371</v>
      </c>
      <c r="M69" s="2417" t="s">
        <v>1924</v>
      </c>
      <c r="N69" s="2417" t="s">
        <v>5116</v>
      </c>
      <c r="O69" s="2416" t="s">
        <v>5208</v>
      </c>
      <c r="P69" s="2416" t="s">
        <v>3309</v>
      </c>
      <c r="Q69" s="2416" t="s">
        <v>5114</v>
      </c>
      <c r="R69" s="2416"/>
      <c r="S69" s="2416"/>
      <c r="T69" s="2416" t="s">
        <v>3309</v>
      </c>
      <c r="U69" s="2416" t="s">
        <v>5114</v>
      </c>
      <c r="V69" s="2416"/>
      <c r="W69" s="2416"/>
      <c r="X69" s="2416" t="s">
        <v>3309</v>
      </c>
      <c r="Y69" s="2416" t="s">
        <v>5114</v>
      </c>
      <c r="Z69" s="2416">
        <v>1</v>
      </c>
      <c r="AA69" s="2416">
        <v>3</v>
      </c>
      <c r="AB69" s="2416">
        <v>0</v>
      </c>
      <c r="AC69" s="2416">
        <v>0</v>
      </c>
      <c r="AD69" s="2416">
        <v>0</v>
      </c>
      <c r="AE69" s="2416">
        <v>4</v>
      </c>
    </row>
    <row r="70" spans="1:31" ht="15.75" x14ac:dyDescent="0.25">
      <c r="A70" s="2416" t="s">
        <v>1205</v>
      </c>
      <c r="B70" s="2416">
        <v>5131035</v>
      </c>
      <c r="C70" s="2417" t="s">
        <v>5210</v>
      </c>
      <c r="D70" s="2416" t="s">
        <v>5110</v>
      </c>
      <c r="E70" s="2416">
        <v>7</v>
      </c>
      <c r="F70" s="2416">
        <v>2.5</v>
      </c>
      <c r="G70" s="2416">
        <v>2</v>
      </c>
      <c r="H70" s="2416">
        <v>4.5</v>
      </c>
      <c r="I70" s="2416">
        <v>1</v>
      </c>
      <c r="J70" s="2416">
        <f t="shared" ref="J70:J133" si="1">H70*I70</f>
        <v>4.5</v>
      </c>
      <c r="K70" s="2416">
        <v>4.5</v>
      </c>
      <c r="L70" s="2416">
        <v>17114</v>
      </c>
      <c r="M70" s="2417" t="s">
        <v>791</v>
      </c>
      <c r="N70" s="2417" t="s">
        <v>5116</v>
      </c>
      <c r="O70" s="2416" t="s">
        <v>5208</v>
      </c>
      <c r="P70" s="2416" t="s">
        <v>3304</v>
      </c>
      <c r="Q70" s="2416" t="s">
        <v>5114</v>
      </c>
      <c r="R70" s="2416" t="s">
        <v>3304</v>
      </c>
      <c r="S70" s="2416" t="s">
        <v>5114</v>
      </c>
      <c r="T70" s="2416" t="s">
        <v>3304</v>
      </c>
      <c r="U70" s="2416" t="s">
        <v>5114</v>
      </c>
      <c r="V70" s="2416"/>
      <c r="W70" s="2416"/>
      <c r="X70" s="2416"/>
      <c r="Y70" s="2416"/>
      <c r="Z70" s="2416">
        <v>4</v>
      </c>
      <c r="AA70" s="2416">
        <v>4</v>
      </c>
      <c r="AB70" s="2416">
        <v>3</v>
      </c>
      <c r="AC70" s="2416">
        <v>0</v>
      </c>
      <c r="AD70" s="2416">
        <v>0</v>
      </c>
      <c r="AE70" s="2416">
        <v>11</v>
      </c>
    </row>
    <row r="71" spans="1:31" ht="15.75" x14ac:dyDescent="0.25">
      <c r="A71" s="2416" t="s">
        <v>1205</v>
      </c>
      <c r="B71" s="2416">
        <v>5131036</v>
      </c>
      <c r="C71" s="2417" t="s">
        <v>5211</v>
      </c>
      <c r="D71" s="2416" t="s">
        <v>5110</v>
      </c>
      <c r="E71" s="2416">
        <v>7</v>
      </c>
      <c r="F71" s="2416">
        <v>2.5</v>
      </c>
      <c r="G71" s="2416">
        <v>2</v>
      </c>
      <c r="H71" s="2416">
        <v>4.5</v>
      </c>
      <c r="I71" s="2416">
        <v>1</v>
      </c>
      <c r="J71" s="2416">
        <f t="shared" si="1"/>
        <v>4.5</v>
      </c>
      <c r="K71" s="2416">
        <v>4.5</v>
      </c>
      <c r="L71" s="2416">
        <v>34371</v>
      </c>
      <c r="M71" s="2417" t="s">
        <v>1924</v>
      </c>
      <c r="N71" s="2417" t="s">
        <v>5116</v>
      </c>
      <c r="O71" s="2416" t="s">
        <v>5208</v>
      </c>
      <c r="P71" s="2416" t="s">
        <v>3305</v>
      </c>
      <c r="Q71" s="2416" t="s">
        <v>5114</v>
      </c>
      <c r="R71" s="2416"/>
      <c r="S71" s="2416"/>
      <c r="T71" s="2416" t="s">
        <v>3305</v>
      </c>
      <c r="U71" s="2416" t="s">
        <v>5114</v>
      </c>
      <c r="V71" s="2416"/>
      <c r="W71" s="2416"/>
      <c r="X71" s="2416" t="s">
        <v>3305</v>
      </c>
      <c r="Y71" s="2416" t="s">
        <v>5114</v>
      </c>
      <c r="Z71" s="2416">
        <v>2</v>
      </c>
      <c r="AA71" s="2416">
        <v>2</v>
      </c>
      <c r="AB71" s="2416">
        <v>6</v>
      </c>
      <c r="AC71" s="2416">
        <v>0</v>
      </c>
      <c r="AD71" s="2416">
        <v>0</v>
      </c>
      <c r="AE71" s="2416">
        <v>10</v>
      </c>
    </row>
    <row r="72" spans="1:31" ht="31.5" x14ac:dyDescent="0.25">
      <c r="A72" s="2416" t="s">
        <v>1205</v>
      </c>
      <c r="B72" s="2416">
        <v>5301002</v>
      </c>
      <c r="C72" s="2417" t="s">
        <v>5212</v>
      </c>
      <c r="D72" s="2416" t="s">
        <v>5110</v>
      </c>
      <c r="E72" s="2416">
        <v>8</v>
      </c>
      <c r="F72" s="2416">
        <v>2</v>
      </c>
      <c r="G72" s="2416">
        <v>4</v>
      </c>
      <c r="H72" s="2416">
        <v>6</v>
      </c>
      <c r="I72" s="2416">
        <v>1</v>
      </c>
      <c r="J72" s="2416">
        <f t="shared" si="1"/>
        <v>6</v>
      </c>
      <c r="K72" s="2416">
        <v>6</v>
      </c>
      <c r="L72" s="2416">
        <v>35091</v>
      </c>
      <c r="M72" s="2417" t="s">
        <v>1910</v>
      </c>
      <c r="N72" s="2417" t="s">
        <v>5116</v>
      </c>
      <c r="O72" s="2416" t="s">
        <v>5213</v>
      </c>
      <c r="P72" s="2416" t="s">
        <v>3353</v>
      </c>
      <c r="Q72" s="2416" t="s">
        <v>5114</v>
      </c>
      <c r="R72" s="2416"/>
      <c r="S72" s="2416"/>
      <c r="T72" s="2416" t="s">
        <v>3353</v>
      </c>
      <c r="U72" s="2416" t="s">
        <v>5114</v>
      </c>
      <c r="V72" s="2416"/>
      <c r="W72" s="2416"/>
      <c r="X72" s="2416"/>
      <c r="Y72" s="2416"/>
      <c r="Z72" s="2416">
        <v>12</v>
      </c>
      <c r="AA72" s="2416">
        <v>10</v>
      </c>
      <c r="AB72" s="2416">
        <v>2</v>
      </c>
      <c r="AC72" s="2416">
        <v>0</v>
      </c>
      <c r="AD72" s="2416">
        <v>0</v>
      </c>
      <c r="AE72" s="2416">
        <v>24</v>
      </c>
    </row>
    <row r="73" spans="1:31" ht="31.5" x14ac:dyDescent="0.25">
      <c r="A73" s="2416" t="s">
        <v>1205</v>
      </c>
      <c r="B73" s="2416" t="s">
        <v>3342</v>
      </c>
      <c r="C73" s="2417" t="s">
        <v>5214</v>
      </c>
      <c r="D73" s="2416" t="s">
        <v>5110</v>
      </c>
      <c r="E73" s="2416">
        <v>3</v>
      </c>
      <c r="F73" s="2416">
        <v>1.5</v>
      </c>
      <c r="G73" s="2416">
        <v>0</v>
      </c>
      <c r="H73" s="2416">
        <v>1.5</v>
      </c>
      <c r="I73" s="2416">
        <v>1</v>
      </c>
      <c r="J73" s="2416">
        <f t="shared" si="1"/>
        <v>1.5</v>
      </c>
      <c r="K73" s="2416">
        <v>1.5</v>
      </c>
      <c r="L73" s="2416">
        <v>17114</v>
      </c>
      <c r="M73" s="2417" t="s">
        <v>791</v>
      </c>
      <c r="N73" s="2417" t="s">
        <v>5116</v>
      </c>
      <c r="O73" s="2416" t="s">
        <v>3422</v>
      </c>
      <c r="P73" s="2416" t="s">
        <v>3344</v>
      </c>
      <c r="Q73" s="2416" t="s">
        <v>5114</v>
      </c>
      <c r="R73" s="2416" t="s">
        <v>3344</v>
      </c>
      <c r="S73" s="2416" t="s">
        <v>5114</v>
      </c>
      <c r="T73" s="2416" t="s">
        <v>3344</v>
      </c>
      <c r="U73" s="2416" t="s">
        <v>5114</v>
      </c>
      <c r="V73" s="2416"/>
      <c r="W73" s="2416"/>
      <c r="X73" s="2416" t="s">
        <v>3344</v>
      </c>
      <c r="Y73" s="2416" t="s">
        <v>5114</v>
      </c>
      <c r="Z73" s="2416">
        <v>1</v>
      </c>
      <c r="AA73" s="2416">
        <v>0</v>
      </c>
      <c r="AB73" s="2416">
        <v>0</v>
      </c>
      <c r="AC73" s="2416">
        <v>0</v>
      </c>
      <c r="AD73" s="2416">
        <v>0</v>
      </c>
      <c r="AE73" s="2416">
        <v>1</v>
      </c>
    </row>
    <row r="74" spans="1:31" ht="31.5" x14ac:dyDescent="0.25">
      <c r="A74" s="2416" t="s">
        <v>1205</v>
      </c>
      <c r="B74" s="2416" t="s">
        <v>3342</v>
      </c>
      <c r="C74" s="2417" t="s">
        <v>5120</v>
      </c>
      <c r="D74" s="2416" t="s">
        <v>5110</v>
      </c>
      <c r="E74" s="2416">
        <v>3</v>
      </c>
      <c r="F74" s="2416">
        <v>1.5</v>
      </c>
      <c r="G74" s="2416">
        <v>0</v>
      </c>
      <c r="H74" s="2416">
        <v>1.5</v>
      </c>
      <c r="I74" s="2416">
        <v>0.5</v>
      </c>
      <c r="J74" s="2416">
        <f t="shared" si="1"/>
        <v>0.75</v>
      </c>
      <c r="K74" s="2416">
        <v>0.75</v>
      </c>
      <c r="L74" s="2416">
        <v>42436</v>
      </c>
      <c r="M74" s="2417" t="s">
        <v>5121</v>
      </c>
      <c r="N74" s="2417" t="s">
        <v>3186</v>
      </c>
      <c r="O74" s="2416" t="s">
        <v>5122</v>
      </c>
      <c r="P74" s="2416"/>
      <c r="Q74" s="2416"/>
      <c r="R74" s="2416" t="s">
        <v>3351</v>
      </c>
      <c r="S74" s="2416" t="s">
        <v>5114</v>
      </c>
      <c r="T74" s="2416"/>
      <c r="U74" s="2416"/>
      <c r="V74" s="2416"/>
      <c r="W74" s="2416"/>
      <c r="X74" s="2416"/>
      <c r="Y74" s="2416"/>
      <c r="Z74" s="2416">
        <v>1</v>
      </c>
      <c r="AA74" s="2416">
        <v>0</v>
      </c>
      <c r="AB74" s="2416">
        <v>0</v>
      </c>
      <c r="AC74" s="2416">
        <v>0</v>
      </c>
      <c r="AD74" s="2416">
        <v>0</v>
      </c>
      <c r="AE74" s="2416">
        <v>1</v>
      </c>
    </row>
    <row r="75" spans="1:31" ht="15.75" x14ac:dyDescent="0.25">
      <c r="A75" s="2419" t="s">
        <v>5215</v>
      </c>
      <c r="B75" s="2419">
        <v>5010000</v>
      </c>
      <c r="C75" s="2420" t="s">
        <v>5216</v>
      </c>
      <c r="D75" s="2416" t="s">
        <v>5217</v>
      </c>
      <c r="E75" s="2419">
        <v>30</v>
      </c>
      <c r="F75" s="2419">
        <v>10</v>
      </c>
      <c r="G75" s="2419">
        <v>10</v>
      </c>
      <c r="H75" s="2416">
        <v>20</v>
      </c>
      <c r="I75" s="2416"/>
      <c r="J75" s="2416">
        <f t="shared" si="1"/>
        <v>0</v>
      </c>
      <c r="K75" s="2416">
        <v>0</v>
      </c>
      <c r="L75" s="2419">
        <v>900025</v>
      </c>
      <c r="M75" s="2420" t="s">
        <v>5218</v>
      </c>
      <c r="N75" s="2417" t="s">
        <v>5112</v>
      </c>
      <c r="O75" s="2419" t="s">
        <v>5219</v>
      </c>
      <c r="P75" s="2419" t="s">
        <v>3341</v>
      </c>
      <c r="Q75" s="2419" t="s">
        <v>5114</v>
      </c>
      <c r="R75" s="2419" t="s">
        <v>3341</v>
      </c>
      <c r="S75" s="2419" t="s">
        <v>5114</v>
      </c>
      <c r="T75" s="2419"/>
      <c r="U75" s="2419"/>
      <c r="V75" s="2419" t="s">
        <v>3341</v>
      </c>
      <c r="W75" s="2419" t="s">
        <v>5114</v>
      </c>
      <c r="X75" s="2419" t="s">
        <v>3341</v>
      </c>
      <c r="Y75" s="2419" t="s">
        <v>5114</v>
      </c>
      <c r="Z75" s="2419">
        <v>15</v>
      </c>
      <c r="AA75" s="2419">
        <v>18</v>
      </c>
      <c r="AB75" s="2419">
        <v>2</v>
      </c>
      <c r="AC75" s="2419">
        <v>0</v>
      </c>
      <c r="AD75" s="2419">
        <v>0</v>
      </c>
      <c r="AE75" s="2419">
        <v>35</v>
      </c>
    </row>
    <row r="76" spans="1:31" ht="15.75" x14ac:dyDescent="0.25">
      <c r="A76" s="2419" t="s">
        <v>5215</v>
      </c>
      <c r="B76" s="2419">
        <v>5010000</v>
      </c>
      <c r="C76" s="2420" t="s">
        <v>5216</v>
      </c>
      <c r="D76" s="2416" t="s">
        <v>5217</v>
      </c>
      <c r="E76" s="2419">
        <v>30</v>
      </c>
      <c r="F76" s="2419">
        <v>10</v>
      </c>
      <c r="G76" s="2419">
        <v>10</v>
      </c>
      <c r="H76" s="2416">
        <v>20</v>
      </c>
      <c r="I76" s="2416">
        <v>0.33</v>
      </c>
      <c r="J76" s="2416">
        <f t="shared" si="1"/>
        <v>6.6000000000000005</v>
      </c>
      <c r="K76" s="2416">
        <v>0</v>
      </c>
      <c r="L76" s="2419">
        <v>36946</v>
      </c>
      <c r="M76" s="2420" t="s">
        <v>5220</v>
      </c>
      <c r="N76" s="2417" t="s">
        <v>5116</v>
      </c>
      <c r="O76" s="2419" t="s">
        <v>5221</v>
      </c>
      <c r="P76" s="2419" t="s">
        <v>3372</v>
      </c>
      <c r="Q76" s="2419" t="s">
        <v>5114</v>
      </c>
      <c r="R76" s="2419" t="s">
        <v>3372</v>
      </c>
      <c r="S76" s="2419" t="s">
        <v>5114</v>
      </c>
      <c r="T76" s="2419"/>
      <c r="U76" s="2419"/>
      <c r="V76" s="2419" t="s">
        <v>3372</v>
      </c>
      <c r="W76" s="2419" t="s">
        <v>5114</v>
      </c>
      <c r="X76" s="2419" t="s">
        <v>3372</v>
      </c>
      <c r="Y76" s="2419" t="s">
        <v>5114</v>
      </c>
      <c r="Z76" s="2419">
        <v>12</v>
      </c>
      <c r="AA76" s="2419">
        <v>13</v>
      </c>
      <c r="AB76" s="2419">
        <v>0</v>
      </c>
      <c r="AC76" s="2419">
        <v>0</v>
      </c>
      <c r="AD76" s="2419">
        <v>0</v>
      </c>
      <c r="AE76" s="2419">
        <v>25</v>
      </c>
    </row>
    <row r="77" spans="1:31" ht="31.5" x14ac:dyDescent="0.25">
      <c r="A77" s="2419" t="s">
        <v>5215</v>
      </c>
      <c r="B77" s="2419">
        <v>5100004</v>
      </c>
      <c r="C77" s="2420" t="s">
        <v>5127</v>
      </c>
      <c r="D77" s="2416" t="s">
        <v>5217</v>
      </c>
      <c r="E77" s="2419">
        <v>3</v>
      </c>
      <c r="F77" s="2419">
        <v>0</v>
      </c>
      <c r="G77" s="2419">
        <v>3</v>
      </c>
      <c r="H77" s="2416">
        <v>3</v>
      </c>
      <c r="I77" s="2416">
        <v>1</v>
      </c>
      <c r="J77" s="2416">
        <f t="shared" si="1"/>
        <v>3</v>
      </c>
      <c r="K77" s="2416">
        <v>0</v>
      </c>
      <c r="L77" s="2419">
        <v>37866</v>
      </c>
      <c r="M77" s="2420" t="s">
        <v>5222</v>
      </c>
      <c r="N77" s="2417" t="s">
        <v>5116</v>
      </c>
      <c r="O77" s="2419" t="s">
        <v>5128</v>
      </c>
      <c r="P77" s="2419"/>
      <c r="Q77" s="2419"/>
      <c r="R77" s="2419"/>
      <c r="S77" s="2419"/>
      <c r="T77" s="2419"/>
      <c r="U77" s="2419"/>
      <c r="V77" s="2419"/>
      <c r="W77" s="2419"/>
      <c r="X77" s="2419"/>
      <c r="Y77" s="2419"/>
      <c r="Z77" s="2419">
        <v>4</v>
      </c>
      <c r="AA77" s="2419">
        <v>0</v>
      </c>
      <c r="AB77" s="2419">
        <v>0</v>
      </c>
      <c r="AC77" s="2419">
        <v>0</v>
      </c>
      <c r="AD77" s="2419">
        <v>0</v>
      </c>
      <c r="AE77" s="2419">
        <v>4</v>
      </c>
    </row>
    <row r="78" spans="1:31" ht="31.5" x14ac:dyDescent="0.25">
      <c r="A78" s="2419" t="s">
        <v>5215</v>
      </c>
      <c r="B78" s="2419">
        <v>5100005</v>
      </c>
      <c r="C78" s="2420" t="s">
        <v>5223</v>
      </c>
      <c r="D78" s="2416" t="s">
        <v>5217</v>
      </c>
      <c r="E78" s="2419">
        <v>3</v>
      </c>
      <c r="F78" s="2419">
        <v>0</v>
      </c>
      <c r="G78" s="2419">
        <v>3</v>
      </c>
      <c r="H78" s="2416">
        <v>3</v>
      </c>
      <c r="I78" s="2416">
        <v>1</v>
      </c>
      <c r="J78" s="2416">
        <f t="shared" si="1"/>
        <v>3</v>
      </c>
      <c r="K78" s="2416">
        <v>0</v>
      </c>
      <c r="L78" s="2419">
        <v>37866</v>
      </c>
      <c r="M78" s="2420" t="s">
        <v>5222</v>
      </c>
      <c r="N78" s="2417" t="s">
        <v>5116</v>
      </c>
      <c r="O78" s="2419" t="s">
        <v>5128</v>
      </c>
      <c r="P78" s="2419"/>
      <c r="Q78" s="2419"/>
      <c r="R78" s="2419"/>
      <c r="S78" s="2419"/>
      <c r="T78" s="2419"/>
      <c r="U78" s="2419"/>
      <c r="V78" s="2419"/>
      <c r="W78" s="2419"/>
      <c r="X78" s="2419"/>
      <c r="Y78" s="2419"/>
      <c r="Z78" s="2419">
        <v>3</v>
      </c>
      <c r="AA78" s="2419">
        <v>1</v>
      </c>
      <c r="AB78" s="2419">
        <v>0</v>
      </c>
      <c r="AC78" s="2419">
        <v>0</v>
      </c>
      <c r="AD78" s="2419">
        <v>0</v>
      </c>
      <c r="AE78" s="2419">
        <v>4</v>
      </c>
    </row>
    <row r="79" spans="1:31" ht="15.75" x14ac:dyDescent="0.25">
      <c r="A79" s="2419" t="s">
        <v>5215</v>
      </c>
      <c r="B79" s="2419">
        <v>5100006</v>
      </c>
      <c r="C79" s="2420" t="s">
        <v>5224</v>
      </c>
      <c r="D79" s="2416" t="s">
        <v>5217</v>
      </c>
      <c r="E79" s="2419">
        <v>21</v>
      </c>
      <c r="F79" s="2419">
        <v>3</v>
      </c>
      <c r="G79" s="2419">
        <v>15</v>
      </c>
      <c r="H79" s="2416">
        <v>18</v>
      </c>
      <c r="I79" s="2416">
        <v>1</v>
      </c>
      <c r="J79" s="2416">
        <v>5</v>
      </c>
      <c r="K79" s="2416">
        <v>0</v>
      </c>
      <c r="L79" s="2419">
        <v>37866</v>
      </c>
      <c r="M79" s="2420" t="s">
        <v>5222</v>
      </c>
      <c r="N79" s="2417" t="s">
        <v>5116</v>
      </c>
      <c r="O79" s="2419" t="s">
        <v>5128</v>
      </c>
      <c r="P79" s="2419"/>
      <c r="Q79" s="2419"/>
      <c r="R79" s="2419"/>
      <c r="S79" s="2419"/>
      <c r="T79" s="2419"/>
      <c r="U79" s="2419"/>
      <c r="V79" s="2419"/>
      <c r="W79" s="2419"/>
      <c r="X79" s="2419"/>
      <c r="Y79" s="2419"/>
      <c r="Z79" s="2419">
        <v>2</v>
      </c>
      <c r="AA79" s="2419">
        <v>0</v>
      </c>
      <c r="AB79" s="2419">
        <v>0</v>
      </c>
      <c r="AC79" s="2419">
        <v>0</v>
      </c>
      <c r="AD79" s="2419">
        <v>0</v>
      </c>
      <c r="AE79" s="2419">
        <v>2</v>
      </c>
    </row>
    <row r="80" spans="1:31" ht="15.75" x14ac:dyDescent="0.25">
      <c r="A80" s="2419" t="s">
        <v>5215</v>
      </c>
      <c r="B80" s="2419">
        <v>5100007</v>
      </c>
      <c r="C80" s="2420" t="s">
        <v>5225</v>
      </c>
      <c r="D80" s="2416" t="s">
        <v>5217</v>
      </c>
      <c r="E80" s="2419">
        <v>21</v>
      </c>
      <c r="F80" s="2419">
        <v>3</v>
      </c>
      <c r="G80" s="2419">
        <v>15</v>
      </c>
      <c r="H80" s="2416">
        <v>18</v>
      </c>
      <c r="I80" s="2416">
        <v>1</v>
      </c>
      <c r="J80" s="2416">
        <v>3</v>
      </c>
      <c r="K80" s="2416">
        <v>0</v>
      </c>
      <c r="L80" s="2419">
        <v>37866</v>
      </c>
      <c r="M80" s="2420" t="s">
        <v>5222</v>
      </c>
      <c r="N80" s="2417" t="s">
        <v>5116</v>
      </c>
      <c r="O80" s="2419" t="s">
        <v>5128</v>
      </c>
      <c r="P80" s="2419"/>
      <c r="Q80" s="2419"/>
      <c r="R80" s="2419"/>
      <c r="S80" s="2419"/>
      <c r="T80" s="2419"/>
      <c r="U80" s="2419"/>
      <c r="V80" s="2419"/>
      <c r="W80" s="2419"/>
      <c r="X80" s="2419"/>
      <c r="Y80" s="2419"/>
      <c r="Z80" s="2419">
        <v>2</v>
      </c>
      <c r="AA80" s="2419">
        <v>0</v>
      </c>
      <c r="AB80" s="2419">
        <v>0</v>
      </c>
      <c r="AC80" s="2419">
        <v>0</v>
      </c>
      <c r="AD80" s="2419">
        <v>0</v>
      </c>
      <c r="AE80" s="2419">
        <v>2</v>
      </c>
    </row>
    <row r="81" spans="1:31" ht="15.75" x14ac:dyDescent="0.25">
      <c r="A81" s="2419" t="s">
        <v>5215</v>
      </c>
      <c r="B81" s="2416" t="s">
        <v>3342</v>
      </c>
      <c r="C81" s="2420" t="s">
        <v>5226</v>
      </c>
      <c r="D81" s="2416" t="s">
        <v>5217</v>
      </c>
      <c r="E81" s="2419">
        <v>3</v>
      </c>
      <c r="F81" s="2419">
        <v>1.5</v>
      </c>
      <c r="G81" s="2419">
        <v>0</v>
      </c>
      <c r="H81" s="2416">
        <v>1.5</v>
      </c>
      <c r="I81" s="2416">
        <v>1</v>
      </c>
      <c r="J81" s="2416">
        <f t="shared" si="1"/>
        <v>1.5</v>
      </c>
      <c r="K81" s="2416">
        <v>1.5</v>
      </c>
      <c r="L81" s="2419">
        <v>35091</v>
      </c>
      <c r="M81" s="2420" t="s">
        <v>5227</v>
      </c>
      <c r="N81" s="2417" t="s">
        <v>5116</v>
      </c>
      <c r="O81" s="2419" t="s">
        <v>3419</v>
      </c>
      <c r="P81" s="2419"/>
      <c r="Q81" s="2419"/>
      <c r="R81" s="2419"/>
      <c r="S81" s="2419"/>
      <c r="T81" s="2419"/>
      <c r="U81" s="2419"/>
      <c r="V81" s="2419" t="s">
        <v>3308</v>
      </c>
      <c r="W81" s="2419" t="s">
        <v>5114</v>
      </c>
      <c r="X81" s="2419"/>
      <c r="Y81" s="2419"/>
      <c r="Z81" s="2419">
        <v>8</v>
      </c>
      <c r="AA81" s="2419">
        <v>1</v>
      </c>
      <c r="AB81" s="2419">
        <v>0</v>
      </c>
      <c r="AC81" s="2419">
        <v>0</v>
      </c>
      <c r="AD81" s="2419">
        <v>0</v>
      </c>
      <c r="AE81" s="2419">
        <v>9</v>
      </c>
    </row>
    <row r="82" spans="1:31" ht="15.75" x14ac:dyDescent="0.25">
      <c r="A82" s="2419" t="s">
        <v>5215</v>
      </c>
      <c r="B82" s="2416" t="s">
        <v>3342</v>
      </c>
      <c r="C82" s="2420" t="s">
        <v>5228</v>
      </c>
      <c r="D82" s="2416" t="s">
        <v>5217</v>
      </c>
      <c r="E82" s="2419">
        <v>3</v>
      </c>
      <c r="F82" s="2419">
        <v>0</v>
      </c>
      <c r="G82" s="2419">
        <v>3</v>
      </c>
      <c r="H82" s="2416">
        <v>3</v>
      </c>
      <c r="I82" s="2416">
        <v>1</v>
      </c>
      <c r="J82" s="2416">
        <f t="shared" si="1"/>
        <v>3</v>
      </c>
      <c r="K82" s="2416">
        <v>3</v>
      </c>
      <c r="L82" s="2419">
        <v>42549</v>
      </c>
      <c r="M82" s="2420" t="s">
        <v>5229</v>
      </c>
      <c r="N82" s="2417" t="s">
        <v>5116</v>
      </c>
      <c r="O82" s="2419" t="s">
        <v>5230</v>
      </c>
      <c r="P82" s="2419"/>
      <c r="Q82" s="2419"/>
      <c r="R82" s="2419"/>
      <c r="S82" s="2419"/>
      <c r="T82" s="2419" t="s">
        <v>3309</v>
      </c>
      <c r="U82" s="2419" t="s">
        <v>5114</v>
      </c>
      <c r="V82" s="2419"/>
      <c r="W82" s="2419"/>
      <c r="X82" s="2419"/>
      <c r="Y82" s="2419"/>
      <c r="Z82" s="2419">
        <v>4</v>
      </c>
      <c r="AA82" s="2419">
        <v>0</v>
      </c>
      <c r="AB82" s="2419">
        <v>0</v>
      </c>
      <c r="AC82" s="2419">
        <v>0</v>
      </c>
      <c r="AD82" s="2419">
        <v>0</v>
      </c>
      <c r="AE82" s="2419">
        <v>4</v>
      </c>
    </row>
    <row r="83" spans="1:31" ht="15.75" x14ac:dyDescent="0.25">
      <c r="A83" s="2419" t="s">
        <v>5215</v>
      </c>
      <c r="B83" s="2416" t="s">
        <v>3342</v>
      </c>
      <c r="C83" s="2420" t="s">
        <v>5231</v>
      </c>
      <c r="D83" s="2416" t="s">
        <v>5217</v>
      </c>
      <c r="E83" s="2419">
        <v>3</v>
      </c>
      <c r="F83" s="2419">
        <v>0</v>
      </c>
      <c r="G83" s="2419">
        <v>3</v>
      </c>
      <c r="H83" s="2416">
        <v>3</v>
      </c>
      <c r="I83" s="2416">
        <v>1</v>
      </c>
      <c r="J83" s="2416">
        <f t="shared" si="1"/>
        <v>3</v>
      </c>
      <c r="K83" s="2416">
        <v>3</v>
      </c>
      <c r="L83" s="2419">
        <v>31092</v>
      </c>
      <c r="M83" s="2420" t="s">
        <v>5232</v>
      </c>
      <c r="N83" s="2417" t="s">
        <v>5116</v>
      </c>
      <c r="O83" s="2419" t="s">
        <v>5233</v>
      </c>
      <c r="P83" s="2419"/>
      <c r="Q83" s="2419"/>
      <c r="R83" s="2419"/>
      <c r="S83" s="2419"/>
      <c r="T83" s="2419" t="s">
        <v>3310</v>
      </c>
      <c r="U83" s="2419" t="s">
        <v>5114</v>
      </c>
      <c r="V83" s="2419"/>
      <c r="W83" s="2419"/>
      <c r="X83" s="2419" t="s">
        <v>3310</v>
      </c>
      <c r="Y83" s="2419" t="s">
        <v>5114</v>
      </c>
      <c r="Z83" s="2419">
        <v>2</v>
      </c>
      <c r="AA83" s="2419">
        <v>3</v>
      </c>
      <c r="AB83" s="2419">
        <v>1</v>
      </c>
      <c r="AC83" s="2419">
        <v>0</v>
      </c>
      <c r="AD83" s="2419">
        <v>0</v>
      </c>
      <c r="AE83" s="2419">
        <v>6</v>
      </c>
    </row>
    <row r="84" spans="1:31" ht="15.75" x14ac:dyDescent="0.25">
      <c r="A84" s="2419" t="s">
        <v>5215</v>
      </c>
      <c r="B84" s="2416" t="s">
        <v>3342</v>
      </c>
      <c r="C84" s="2420" t="s">
        <v>5234</v>
      </c>
      <c r="D84" s="2416" t="s">
        <v>5217</v>
      </c>
      <c r="E84" s="2419">
        <v>3</v>
      </c>
      <c r="F84" s="2419">
        <v>0</v>
      </c>
      <c r="G84" s="2419">
        <v>3</v>
      </c>
      <c r="H84" s="2416">
        <v>3</v>
      </c>
      <c r="I84" s="2416">
        <v>1</v>
      </c>
      <c r="J84" s="2416">
        <f t="shared" si="1"/>
        <v>3</v>
      </c>
      <c r="K84" s="2416">
        <v>3</v>
      </c>
      <c r="L84" s="2419">
        <v>35716</v>
      </c>
      <c r="M84" s="2420" t="s">
        <v>5235</v>
      </c>
      <c r="N84" s="2417" t="s">
        <v>5116</v>
      </c>
      <c r="O84" s="2419" t="s">
        <v>3418</v>
      </c>
      <c r="P84" s="2419"/>
      <c r="Q84" s="2419"/>
      <c r="R84" s="2419"/>
      <c r="S84" s="2419"/>
      <c r="T84" s="2419" t="s">
        <v>3400</v>
      </c>
      <c r="U84" s="2419" t="s">
        <v>5114</v>
      </c>
      <c r="V84" s="2419"/>
      <c r="W84" s="2419"/>
      <c r="X84" s="2419" t="s">
        <v>3400</v>
      </c>
      <c r="Y84" s="2419" t="s">
        <v>5114</v>
      </c>
      <c r="Z84" s="2419">
        <v>1</v>
      </c>
      <c r="AA84" s="2419">
        <v>4</v>
      </c>
      <c r="AB84" s="2419">
        <v>6</v>
      </c>
      <c r="AC84" s="2419">
        <v>0</v>
      </c>
      <c r="AD84" s="2419">
        <v>0</v>
      </c>
      <c r="AE84" s="2419">
        <v>11</v>
      </c>
    </row>
    <row r="85" spans="1:31" ht="15.75" x14ac:dyDescent="0.25">
      <c r="A85" s="2419" t="s">
        <v>5215</v>
      </c>
      <c r="B85" s="2416" t="s">
        <v>3342</v>
      </c>
      <c r="C85" s="2420" t="s">
        <v>5236</v>
      </c>
      <c r="D85" s="2416" t="s">
        <v>5217</v>
      </c>
      <c r="E85" s="2419">
        <v>12</v>
      </c>
      <c r="F85" s="2419">
        <v>4.5</v>
      </c>
      <c r="G85" s="2419">
        <v>3</v>
      </c>
      <c r="H85" s="2416">
        <v>7.5</v>
      </c>
      <c r="I85" s="2416">
        <v>1</v>
      </c>
      <c r="J85" s="2416">
        <f t="shared" si="1"/>
        <v>7.5</v>
      </c>
      <c r="K85" s="2416">
        <v>7.5</v>
      </c>
      <c r="L85" s="2419">
        <v>17114</v>
      </c>
      <c r="M85" s="2420" t="s">
        <v>5237</v>
      </c>
      <c r="N85" s="2417" t="s">
        <v>5116</v>
      </c>
      <c r="O85" s="2419" t="s">
        <v>5238</v>
      </c>
      <c r="P85" s="2419" t="s">
        <v>3308</v>
      </c>
      <c r="Q85" s="2419" t="s">
        <v>5114</v>
      </c>
      <c r="R85" s="2419" t="s">
        <v>3308</v>
      </c>
      <c r="S85" s="2419" t="s">
        <v>5114</v>
      </c>
      <c r="T85" s="2419" t="s">
        <v>3308</v>
      </c>
      <c r="U85" s="2419" t="s">
        <v>5114</v>
      </c>
      <c r="V85" s="2419" t="s">
        <v>3308</v>
      </c>
      <c r="W85" s="2419" t="s">
        <v>5114</v>
      </c>
      <c r="X85" s="2419" t="s">
        <v>3308</v>
      </c>
      <c r="Y85" s="2419" t="s">
        <v>5114</v>
      </c>
      <c r="Z85" s="2419">
        <v>10</v>
      </c>
      <c r="AA85" s="2419">
        <v>2</v>
      </c>
      <c r="AB85" s="2419">
        <v>2</v>
      </c>
      <c r="AC85" s="2419">
        <v>0</v>
      </c>
      <c r="AD85" s="2419">
        <v>0</v>
      </c>
      <c r="AE85" s="2419">
        <v>14</v>
      </c>
    </row>
    <row r="86" spans="1:31" ht="31.5" x14ac:dyDescent="0.25">
      <c r="A86" s="2419" t="s">
        <v>5215</v>
      </c>
      <c r="B86" s="2419">
        <v>5100034</v>
      </c>
      <c r="C86" s="2420" t="s">
        <v>5239</v>
      </c>
      <c r="D86" s="2416" t="s">
        <v>5217</v>
      </c>
      <c r="E86" s="2419">
        <v>3</v>
      </c>
      <c r="F86" s="2419">
        <v>0</v>
      </c>
      <c r="G86" s="2419">
        <v>3</v>
      </c>
      <c r="H86" s="2416">
        <v>3</v>
      </c>
      <c r="I86" s="2416">
        <v>1</v>
      </c>
      <c r="J86" s="2416">
        <f t="shared" si="1"/>
        <v>3</v>
      </c>
      <c r="K86" s="2416">
        <v>0</v>
      </c>
      <c r="L86" s="2419">
        <v>33754</v>
      </c>
      <c r="M86" s="2420" t="s">
        <v>5240</v>
      </c>
      <c r="N86" s="2417" t="s">
        <v>5116</v>
      </c>
      <c r="O86" s="2419" t="s">
        <v>5128</v>
      </c>
      <c r="P86" s="2419"/>
      <c r="Q86" s="2419"/>
      <c r="R86" s="2419"/>
      <c r="S86" s="2419"/>
      <c r="T86" s="2419"/>
      <c r="U86" s="2419"/>
      <c r="V86" s="2419"/>
      <c r="W86" s="2419"/>
      <c r="X86" s="2419"/>
      <c r="Y86" s="2419"/>
      <c r="Z86" s="2419">
        <v>5</v>
      </c>
      <c r="AA86" s="2419">
        <v>0</v>
      </c>
      <c r="AB86" s="2419">
        <v>0</v>
      </c>
      <c r="AC86" s="2419">
        <v>0</v>
      </c>
      <c r="AD86" s="2419">
        <v>0</v>
      </c>
      <c r="AE86" s="2419">
        <v>5</v>
      </c>
    </row>
    <row r="87" spans="1:31" ht="31.5" x14ac:dyDescent="0.25">
      <c r="A87" s="2419" t="s">
        <v>5215</v>
      </c>
      <c r="B87" s="2416" t="s">
        <v>3313</v>
      </c>
      <c r="C87" s="2420" t="s">
        <v>5241</v>
      </c>
      <c r="D87" s="2416" t="s">
        <v>5217</v>
      </c>
      <c r="E87" s="2419">
        <v>6</v>
      </c>
      <c r="F87" s="2419">
        <v>2</v>
      </c>
      <c r="G87" s="2419">
        <v>2</v>
      </c>
      <c r="H87" s="2416">
        <v>4</v>
      </c>
      <c r="I87" s="2416">
        <v>1</v>
      </c>
      <c r="J87" s="2416">
        <f t="shared" si="1"/>
        <v>4</v>
      </c>
      <c r="K87" s="2416">
        <v>4</v>
      </c>
      <c r="L87" s="2419">
        <v>42436</v>
      </c>
      <c r="M87" s="2420" t="s">
        <v>5242</v>
      </c>
      <c r="N87" s="2417" t="s">
        <v>3186</v>
      </c>
      <c r="O87" s="2419" t="s">
        <v>5198</v>
      </c>
      <c r="P87" s="2419" t="s">
        <v>3309</v>
      </c>
      <c r="Q87" s="2419" t="s">
        <v>5114</v>
      </c>
      <c r="R87" s="2419" t="s">
        <v>3309</v>
      </c>
      <c r="S87" s="2419" t="s">
        <v>5114</v>
      </c>
      <c r="T87" s="2419"/>
      <c r="U87" s="2419"/>
      <c r="V87" s="2419" t="s">
        <v>5243</v>
      </c>
      <c r="W87" s="2419" t="s">
        <v>5114</v>
      </c>
      <c r="X87" s="2419"/>
      <c r="Y87" s="2419"/>
      <c r="Z87" s="2419">
        <v>1</v>
      </c>
      <c r="AA87" s="2419">
        <v>1</v>
      </c>
      <c r="AB87" s="2419">
        <v>0</v>
      </c>
      <c r="AC87" s="2419">
        <v>0</v>
      </c>
      <c r="AD87" s="2419">
        <v>0</v>
      </c>
      <c r="AE87" s="2419">
        <v>2</v>
      </c>
    </row>
    <row r="88" spans="1:31" ht="31.5" x14ac:dyDescent="0.25">
      <c r="A88" s="2419" t="s">
        <v>5215</v>
      </c>
      <c r="B88" s="2416" t="s">
        <v>3313</v>
      </c>
      <c r="C88" s="2420" t="s">
        <v>5244</v>
      </c>
      <c r="D88" s="2416" t="s">
        <v>5217</v>
      </c>
      <c r="E88" s="2419">
        <v>9</v>
      </c>
      <c r="F88" s="2419">
        <v>3</v>
      </c>
      <c r="G88" s="2419">
        <v>3</v>
      </c>
      <c r="H88" s="2416">
        <v>6</v>
      </c>
      <c r="I88" s="2416">
        <v>1</v>
      </c>
      <c r="J88" s="2416">
        <f t="shared" si="1"/>
        <v>6</v>
      </c>
      <c r="K88" s="2416">
        <v>6</v>
      </c>
      <c r="L88" s="2419">
        <v>43914</v>
      </c>
      <c r="M88" s="2420" t="s">
        <v>5245</v>
      </c>
      <c r="N88" s="2417" t="s">
        <v>5142</v>
      </c>
      <c r="O88" s="2419" t="s">
        <v>5246</v>
      </c>
      <c r="P88" s="2419" t="s">
        <v>3324</v>
      </c>
      <c r="Q88" s="2419" t="s">
        <v>5114</v>
      </c>
      <c r="R88" s="2419"/>
      <c r="S88" s="2419"/>
      <c r="T88" s="2419" t="s">
        <v>3324</v>
      </c>
      <c r="U88" s="2419" t="s">
        <v>5114</v>
      </c>
      <c r="V88" s="2419"/>
      <c r="W88" s="2419"/>
      <c r="X88" s="2419" t="s">
        <v>5247</v>
      </c>
      <c r="Y88" s="2419" t="s">
        <v>5114</v>
      </c>
      <c r="Z88" s="2419">
        <v>0</v>
      </c>
      <c r="AA88" s="2419">
        <v>0</v>
      </c>
      <c r="AB88" s="2419">
        <v>0</v>
      </c>
      <c r="AC88" s="2419">
        <v>0</v>
      </c>
      <c r="AD88" s="2419">
        <v>0</v>
      </c>
      <c r="AE88" s="2419">
        <v>0</v>
      </c>
    </row>
    <row r="89" spans="1:31" ht="15.75" x14ac:dyDescent="0.25">
      <c r="A89" s="2419" t="s">
        <v>5215</v>
      </c>
      <c r="B89" s="2419">
        <v>5100043</v>
      </c>
      <c r="C89" s="2420" t="s">
        <v>5248</v>
      </c>
      <c r="D89" s="2416" t="s">
        <v>5217</v>
      </c>
      <c r="E89" s="2419">
        <v>3</v>
      </c>
      <c r="F89" s="2419">
        <v>0</v>
      </c>
      <c r="G89" s="2419">
        <v>3</v>
      </c>
      <c r="H89" s="2416">
        <v>3</v>
      </c>
      <c r="I89" s="2416">
        <v>1</v>
      </c>
      <c r="J89" s="2416">
        <f t="shared" si="1"/>
        <v>3</v>
      </c>
      <c r="K89" s="2416">
        <v>0</v>
      </c>
      <c r="L89" s="2419">
        <v>36702</v>
      </c>
      <c r="M89" s="2420" t="s">
        <v>5249</v>
      </c>
      <c r="N89" s="2417" t="s">
        <v>5116</v>
      </c>
      <c r="O89" s="2419" t="s">
        <v>5250</v>
      </c>
      <c r="P89" s="2419"/>
      <c r="Q89" s="2419"/>
      <c r="R89" s="2419"/>
      <c r="S89" s="2419"/>
      <c r="T89" s="2419"/>
      <c r="U89" s="2419"/>
      <c r="V89" s="2419"/>
      <c r="W89" s="2419"/>
      <c r="X89" s="2419"/>
      <c r="Y89" s="2419"/>
      <c r="Z89" s="2419">
        <v>0</v>
      </c>
      <c r="AA89" s="2419">
        <v>3</v>
      </c>
      <c r="AB89" s="2419">
        <v>0</v>
      </c>
      <c r="AC89" s="2419">
        <v>0</v>
      </c>
      <c r="AD89" s="2419">
        <v>0</v>
      </c>
      <c r="AE89" s="2419">
        <v>3</v>
      </c>
    </row>
    <row r="90" spans="1:31" ht="15.75" x14ac:dyDescent="0.25">
      <c r="A90" s="2419" t="s">
        <v>5215</v>
      </c>
      <c r="B90" s="2419">
        <v>5111001</v>
      </c>
      <c r="C90" s="2420" t="s">
        <v>5251</v>
      </c>
      <c r="D90" s="2416" t="s">
        <v>5217</v>
      </c>
      <c r="E90" s="2419">
        <v>9</v>
      </c>
      <c r="F90" s="2419">
        <v>3</v>
      </c>
      <c r="G90" s="2419">
        <v>3</v>
      </c>
      <c r="H90" s="2416">
        <v>6</v>
      </c>
      <c r="I90" s="2416">
        <v>1</v>
      </c>
      <c r="J90" s="2416">
        <f t="shared" si="1"/>
        <v>6</v>
      </c>
      <c r="K90" s="2416">
        <v>6</v>
      </c>
      <c r="L90" s="2419">
        <v>37975</v>
      </c>
      <c r="M90" s="2420" t="s">
        <v>5252</v>
      </c>
      <c r="N90" s="2417" t="s">
        <v>5142</v>
      </c>
      <c r="O90" s="2419" t="s">
        <v>5138</v>
      </c>
      <c r="P90" s="2419" t="s">
        <v>3304</v>
      </c>
      <c r="Q90" s="2419" t="s">
        <v>5114</v>
      </c>
      <c r="R90" s="2419" t="s">
        <v>3304</v>
      </c>
      <c r="S90" s="2419" t="s">
        <v>5114</v>
      </c>
      <c r="T90" s="2419" t="s">
        <v>3304</v>
      </c>
      <c r="U90" s="2419" t="s">
        <v>5114</v>
      </c>
      <c r="V90" s="2419" t="s">
        <v>3304</v>
      </c>
      <c r="W90" s="2419" t="s">
        <v>5114</v>
      </c>
      <c r="X90" s="2419"/>
      <c r="Y90" s="2419"/>
      <c r="Z90" s="2419">
        <v>0</v>
      </c>
      <c r="AA90" s="2419">
        <v>4</v>
      </c>
      <c r="AB90" s="2419">
        <v>0</v>
      </c>
      <c r="AC90" s="2419">
        <v>0</v>
      </c>
      <c r="AD90" s="2419">
        <v>0</v>
      </c>
      <c r="AE90" s="2419">
        <v>4</v>
      </c>
    </row>
    <row r="91" spans="1:31" ht="15.75" x14ac:dyDescent="0.25">
      <c r="A91" s="2419" t="s">
        <v>5215</v>
      </c>
      <c r="B91" s="2419">
        <v>5111001</v>
      </c>
      <c r="C91" s="2420" t="s">
        <v>5251</v>
      </c>
      <c r="D91" s="2416" t="s">
        <v>5217</v>
      </c>
      <c r="E91" s="2419">
        <v>9</v>
      </c>
      <c r="F91" s="2419">
        <v>3</v>
      </c>
      <c r="G91" s="2419">
        <v>3</v>
      </c>
      <c r="H91" s="2416">
        <v>6</v>
      </c>
      <c r="I91" s="2416">
        <v>1</v>
      </c>
      <c r="J91" s="2416">
        <f t="shared" si="1"/>
        <v>6</v>
      </c>
      <c r="K91" s="2416">
        <v>6</v>
      </c>
      <c r="L91" s="2419">
        <v>18193</v>
      </c>
      <c r="M91" s="2420" t="s">
        <v>5253</v>
      </c>
      <c r="N91" s="2417" t="s">
        <v>5116</v>
      </c>
      <c r="O91" s="2419" t="s">
        <v>5139</v>
      </c>
      <c r="P91" s="2419" t="s">
        <v>3305</v>
      </c>
      <c r="Q91" s="2419" t="s">
        <v>5114</v>
      </c>
      <c r="R91" s="2419" t="s">
        <v>3305</v>
      </c>
      <c r="S91" s="2419" t="s">
        <v>5114</v>
      </c>
      <c r="T91" s="2419" t="s">
        <v>3305</v>
      </c>
      <c r="U91" s="2419" t="s">
        <v>5114</v>
      </c>
      <c r="V91" s="2419" t="s">
        <v>3305</v>
      </c>
      <c r="W91" s="2419" t="s">
        <v>5114</v>
      </c>
      <c r="X91" s="2419"/>
      <c r="Y91" s="2419"/>
      <c r="Z91" s="2419">
        <v>0</v>
      </c>
      <c r="AA91" s="2419">
        <v>7</v>
      </c>
      <c r="AB91" s="2419">
        <v>9</v>
      </c>
      <c r="AC91" s="2419">
        <v>0</v>
      </c>
      <c r="AD91" s="2419">
        <v>0</v>
      </c>
      <c r="AE91" s="2419">
        <v>16</v>
      </c>
    </row>
    <row r="92" spans="1:31" ht="15.75" x14ac:dyDescent="0.25">
      <c r="A92" s="2419" t="s">
        <v>5215</v>
      </c>
      <c r="B92" s="2419">
        <v>5111001</v>
      </c>
      <c r="C92" s="2420" t="s">
        <v>5251</v>
      </c>
      <c r="D92" s="2416" t="s">
        <v>5217</v>
      </c>
      <c r="E92" s="2419">
        <v>9</v>
      </c>
      <c r="F92" s="2419">
        <v>3</v>
      </c>
      <c r="G92" s="2419">
        <v>3</v>
      </c>
      <c r="H92" s="2416">
        <v>6</v>
      </c>
      <c r="I92" s="2416">
        <v>1</v>
      </c>
      <c r="J92" s="2416">
        <f t="shared" si="1"/>
        <v>6</v>
      </c>
      <c r="K92" s="2416">
        <v>6</v>
      </c>
      <c r="L92" s="2419">
        <v>36946</v>
      </c>
      <c r="M92" s="2420" t="s">
        <v>5220</v>
      </c>
      <c r="N92" s="2417" t="s">
        <v>5116</v>
      </c>
      <c r="O92" s="2419" t="s">
        <v>5254</v>
      </c>
      <c r="P92" s="2419" t="s">
        <v>3305</v>
      </c>
      <c r="Q92" s="2419" t="s">
        <v>5114</v>
      </c>
      <c r="R92" s="2419" t="s">
        <v>3305</v>
      </c>
      <c r="S92" s="2419" t="s">
        <v>5114</v>
      </c>
      <c r="T92" s="2419" t="s">
        <v>3305</v>
      </c>
      <c r="U92" s="2419" t="s">
        <v>5114</v>
      </c>
      <c r="V92" s="2419" t="s">
        <v>3305</v>
      </c>
      <c r="W92" s="2419" t="s">
        <v>5114</v>
      </c>
      <c r="X92" s="2419"/>
      <c r="Y92" s="2419"/>
      <c r="Z92" s="2419">
        <v>1</v>
      </c>
      <c r="AA92" s="2419">
        <v>1</v>
      </c>
      <c r="AB92" s="2419">
        <v>8</v>
      </c>
      <c r="AC92" s="2419">
        <v>0</v>
      </c>
      <c r="AD92" s="2419">
        <v>0</v>
      </c>
      <c r="AE92" s="2419">
        <v>10</v>
      </c>
    </row>
    <row r="93" spans="1:31" ht="15.75" x14ac:dyDescent="0.25">
      <c r="A93" s="2419" t="s">
        <v>5215</v>
      </c>
      <c r="B93" s="2419">
        <v>5111002</v>
      </c>
      <c r="C93" s="2420" t="s">
        <v>5255</v>
      </c>
      <c r="D93" s="2416" t="s">
        <v>5217</v>
      </c>
      <c r="E93" s="2419">
        <v>3</v>
      </c>
      <c r="F93" s="2419">
        <v>0</v>
      </c>
      <c r="G93" s="2419">
        <v>3</v>
      </c>
      <c r="H93" s="2416">
        <v>3</v>
      </c>
      <c r="I93" s="2416">
        <v>1</v>
      </c>
      <c r="J93" s="2416">
        <f t="shared" si="1"/>
        <v>3</v>
      </c>
      <c r="K93" s="2416">
        <v>3</v>
      </c>
      <c r="L93" s="2419">
        <v>42549</v>
      </c>
      <c r="M93" s="2420" t="s">
        <v>5229</v>
      </c>
      <c r="N93" s="2417" t="s">
        <v>5116</v>
      </c>
      <c r="O93" s="2419" t="s">
        <v>5138</v>
      </c>
      <c r="P93" s="2419"/>
      <c r="Q93" s="2419"/>
      <c r="R93" s="2419"/>
      <c r="S93" s="2419"/>
      <c r="T93" s="2419"/>
      <c r="U93" s="2419"/>
      <c r="V93" s="2419" t="s">
        <v>3307</v>
      </c>
      <c r="W93" s="2419" t="s">
        <v>5114</v>
      </c>
      <c r="X93" s="2419"/>
      <c r="Y93" s="2419"/>
      <c r="Z93" s="2419">
        <v>7</v>
      </c>
      <c r="AA93" s="2419">
        <v>5</v>
      </c>
      <c r="AB93" s="2419">
        <v>4</v>
      </c>
      <c r="AC93" s="2419">
        <v>0</v>
      </c>
      <c r="AD93" s="2419">
        <v>0</v>
      </c>
      <c r="AE93" s="2419">
        <v>16</v>
      </c>
    </row>
    <row r="94" spans="1:31" ht="15.75" x14ac:dyDescent="0.25">
      <c r="A94" s="2419" t="s">
        <v>5215</v>
      </c>
      <c r="B94" s="2419">
        <v>5111002</v>
      </c>
      <c r="C94" s="2420" t="s">
        <v>5255</v>
      </c>
      <c r="D94" s="2416" t="s">
        <v>5217</v>
      </c>
      <c r="E94" s="2419">
        <v>3</v>
      </c>
      <c r="F94" s="2419">
        <v>0</v>
      </c>
      <c r="G94" s="2419">
        <v>3</v>
      </c>
      <c r="H94" s="2416">
        <v>3</v>
      </c>
      <c r="I94" s="2416">
        <v>1</v>
      </c>
      <c r="J94" s="2416">
        <f t="shared" si="1"/>
        <v>3</v>
      </c>
      <c r="K94" s="2416">
        <v>3</v>
      </c>
      <c r="L94" s="2419">
        <v>18193</v>
      </c>
      <c r="M94" s="2420" t="s">
        <v>5253</v>
      </c>
      <c r="N94" s="2417" t="s">
        <v>5116</v>
      </c>
      <c r="O94" s="2419" t="s">
        <v>5139</v>
      </c>
      <c r="P94" s="2419"/>
      <c r="Q94" s="2419"/>
      <c r="R94" s="2419"/>
      <c r="S94" s="2419"/>
      <c r="T94" s="2419"/>
      <c r="U94" s="2419"/>
      <c r="V94" s="2419"/>
      <c r="W94" s="2419"/>
      <c r="X94" s="2419" t="s">
        <v>3307</v>
      </c>
      <c r="Y94" s="2419" t="s">
        <v>5114</v>
      </c>
      <c r="Z94" s="2419">
        <v>10</v>
      </c>
      <c r="AA94" s="2419">
        <v>7</v>
      </c>
      <c r="AB94" s="2419">
        <v>1</v>
      </c>
      <c r="AC94" s="2419">
        <v>0</v>
      </c>
      <c r="AD94" s="2419">
        <v>0</v>
      </c>
      <c r="AE94" s="2419">
        <v>18</v>
      </c>
    </row>
    <row r="95" spans="1:31" ht="15.75" x14ac:dyDescent="0.25">
      <c r="A95" s="2419" t="s">
        <v>5215</v>
      </c>
      <c r="B95" s="2419">
        <v>5111002</v>
      </c>
      <c r="C95" s="2420" t="s">
        <v>5255</v>
      </c>
      <c r="D95" s="2416" t="s">
        <v>5217</v>
      </c>
      <c r="E95" s="2419">
        <v>3</v>
      </c>
      <c r="F95" s="2419">
        <v>0</v>
      </c>
      <c r="G95" s="2419">
        <v>3</v>
      </c>
      <c r="H95" s="2416">
        <v>3</v>
      </c>
      <c r="I95" s="2416">
        <v>1</v>
      </c>
      <c r="J95" s="2416">
        <f t="shared" si="1"/>
        <v>3</v>
      </c>
      <c r="K95" s="2416">
        <v>3</v>
      </c>
      <c r="L95" s="2419">
        <v>35470</v>
      </c>
      <c r="M95" s="2420" t="s">
        <v>5256</v>
      </c>
      <c r="N95" s="2417" t="s">
        <v>5116</v>
      </c>
      <c r="O95" s="2419" t="s">
        <v>5254</v>
      </c>
      <c r="P95" s="2419"/>
      <c r="Q95" s="2419"/>
      <c r="R95" s="2419"/>
      <c r="S95" s="2419"/>
      <c r="T95" s="2419"/>
      <c r="U95" s="2419"/>
      <c r="V95" s="2419" t="s">
        <v>3307</v>
      </c>
      <c r="W95" s="2419" t="s">
        <v>5114</v>
      </c>
      <c r="X95" s="2419"/>
      <c r="Y95" s="2419"/>
      <c r="Z95" s="2419">
        <v>6</v>
      </c>
      <c r="AA95" s="2419">
        <v>8</v>
      </c>
      <c r="AB95" s="2419">
        <v>5</v>
      </c>
      <c r="AC95" s="2419">
        <v>0</v>
      </c>
      <c r="AD95" s="2419">
        <v>0</v>
      </c>
      <c r="AE95" s="2419">
        <v>19</v>
      </c>
    </row>
    <row r="96" spans="1:31" ht="15.75" x14ac:dyDescent="0.25">
      <c r="A96" s="2419" t="s">
        <v>5215</v>
      </c>
      <c r="B96" s="2419">
        <v>5111002</v>
      </c>
      <c r="C96" s="2420" t="s">
        <v>5255</v>
      </c>
      <c r="D96" s="2416" t="s">
        <v>5217</v>
      </c>
      <c r="E96" s="2419">
        <v>3</v>
      </c>
      <c r="F96" s="2419">
        <v>0</v>
      </c>
      <c r="G96" s="2419">
        <v>3</v>
      </c>
      <c r="H96" s="2416">
        <v>3</v>
      </c>
      <c r="I96" s="2416">
        <v>1</v>
      </c>
      <c r="J96" s="2416">
        <f t="shared" si="1"/>
        <v>3</v>
      </c>
      <c r="K96" s="2416">
        <v>3</v>
      </c>
      <c r="L96" s="2419">
        <v>36946</v>
      </c>
      <c r="M96" s="2420" t="s">
        <v>5220</v>
      </c>
      <c r="N96" s="2417" t="s">
        <v>5116</v>
      </c>
      <c r="O96" s="2419" t="s">
        <v>5257</v>
      </c>
      <c r="P96" s="2419"/>
      <c r="Q96" s="2419"/>
      <c r="R96" s="2419"/>
      <c r="S96" s="2419"/>
      <c r="T96" s="2419"/>
      <c r="U96" s="2419"/>
      <c r="V96" s="2419"/>
      <c r="W96" s="2419"/>
      <c r="X96" s="2419" t="s">
        <v>3307</v>
      </c>
      <c r="Y96" s="2419" t="s">
        <v>5114</v>
      </c>
      <c r="Z96" s="2419">
        <v>8</v>
      </c>
      <c r="AA96" s="2419">
        <v>6</v>
      </c>
      <c r="AB96" s="2419">
        <v>4</v>
      </c>
      <c r="AC96" s="2419">
        <v>0</v>
      </c>
      <c r="AD96" s="2419">
        <v>0</v>
      </c>
      <c r="AE96" s="2419">
        <v>18</v>
      </c>
    </row>
    <row r="97" spans="1:31" ht="15.75" x14ac:dyDescent="0.25">
      <c r="A97" s="2419" t="s">
        <v>5215</v>
      </c>
      <c r="B97" s="2419">
        <v>5111003</v>
      </c>
      <c r="C97" s="2420" t="s">
        <v>5258</v>
      </c>
      <c r="D97" s="2416" t="s">
        <v>5217</v>
      </c>
      <c r="E97" s="2419">
        <v>7</v>
      </c>
      <c r="F97" s="2419">
        <v>2.5</v>
      </c>
      <c r="G97" s="2419">
        <v>2</v>
      </c>
      <c r="H97" s="2416">
        <v>4.5</v>
      </c>
      <c r="I97" s="2416">
        <v>1</v>
      </c>
      <c r="J97" s="2416">
        <f t="shared" si="1"/>
        <v>4.5</v>
      </c>
      <c r="K97" s="2416">
        <v>4.5</v>
      </c>
      <c r="L97" s="2419">
        <v>43224</v>
      </c>
      <c r="M97" s="2420" t="s">
        <v>5259</v>
      </c>
      <c r="N97" s="2417" t="s">
        <v>5116</v>
      </c>
      <c r="O97" s="2419" t="s">
        <v>5138</v>
      </c>
      <c r="P97" s="2419" t="s">
        <v>3304</v>
      </c>
      <c r="Q97" s="2419" t="s">
        <v>5114</v>
      </c>
      <c r="R97" s="2419" t="s">
        <v>3304</v>
      </c>
      <c r="S97" s="2419" t="s">
        <v>5114</v>
      </c>
      <c r="T97" s="2419" t="s">
        <v>3304</v>
      </c>
      <c r="U97" s="2419" t="s">
        <v>5114</v>
      </c>
      <c r="V97" s="2419"/>
      <c r="W97" s="2419"/>
      <c r="X97" s="2419"/>
      <c r="Y97" s="2419"/>
      <c r="Z97" s="2419">
        <v>3</v>
      </c>
      <c r="AA97" s="2419">
        <v>10</v>
      </c>
      <c r="AB97" s="2419">
        <v>6</v>
      </c>
      <c r="AC97" s="2419">
        <v>0</v>
      </c>
      <c r="AD97" s="2419">
        <v>0</v>
      </c>
      <c r="AE97" s="2419">
        <v>19</v>
      </c>
    </row>
    <row r="98" spans="1:31" ht="15.75" x14ac:dyDescent="0.25">
      <c r="A98" s="2419" t="s">
        <v>5215</v>
      </c>
      <c r="B98" s="2419">
        <v>5111003</v>
      </c>
      <c r="C98" s="2420" t="s">
        <v>5258</v>
      </c>
      <c r="D98" s="2416" t="s">
        <v>5217</v>
      </c>
      <c r="E98" s="2419">
        <v>7</v>
      </c>
      <c r="F98" s="2419">
        <v>2.5</v>
      </c>
      <c r="G98" s="2419">
        <v>2</v>
      </c>
      <c r="H98" s="2416">
        <v>4.5</v>
      </c>
      <c r="I98" s="2416">
        <v>1</v>
      </c>
      <c r="J98" s="2416">
        <f t="shared" si="1"/>
        <v>4.5</v>
      </c>
      <c r="K98" s="2416">
        <v>4.5</v>
      </c>
      <c r="L98" s="2419">
        <v>35470</v>
      </c>
      <c r="M98" s="2420" t="s">
        <v>5256</v>
      </c>
      <c r="N98" s="2417" t="s">
        <v>5116</v>
      </c>
      <c r="O98" s="2419" t="s">
        <v>5139</v>
      </c>
      <c r="P98" s="2419" t="s">
        <v>3304</v>
      </c>
      <c r="Q98" s="2419" t="s">
        <v>5114</v>
      </c>
      <c r="R98" s="2419" t="s">
        <v>3304</v>
      </c>
      <c r="S98" s="2419" t="s">
        <v>5114</v>
      </c>
      <c r="T98" s="2419" t="s">
        <v>3304</v>
      </c>
      <c r="U98" s="2419" t="s">
        <v>5114</v>
      </c>
      <c r="V98" s="2419"/>
      <c r="W98" s="2419"/>
      <c r="X98" s="2419"/>
      <c r="Y98" s="2419"/>
      <c r="Z98" s="2419">
        <v>5</v>
      </c>
      <c r="AA98" s="2419">
        <v>8</v>
      </c>
      <c r="AB98" s="2419">
        <v>7</v>
      </c>
      <c r="AC98" s="2419">
        <v>0</v>
      </c>
      <c r="AD98" s="2419">
        <v>0</v>
      </c>
      <c r="AE98" s="2419">
        <v>20</v>
      </c>
    </row>
    <row r="99" spans="1:31" ht="15.75" x14ac:dyDescent="0.25">
      <c r="A99" s="2419" t="s">
        <v>5215</v>
      </c>
      <c r="B99" s="2419">
        <v>5111006</v>
      </c>
      <c r="C99" s="2420" t="s">
        <v>5260</v>
      </c>
      <c r="D99" s="2416" t="s">
        <v>5217</v>
      </c>
      <c r="E99" s="2419">
        <v>6</v>
      </c>
      <c r="F99" s="2419">
        <v>3</v>
      </c>
      <c r="G99" s="2419">
        <v>0</v>
      </c>
      <c r="H99" s="2416">
        <v>3</v>
      </c>
      <c r="I99" s="2416">
        <v>1</v>
      </c>
      <c r="J99" s="2416">
        <f t="shared" si="1"/>
        <v>3</v>
      </c>
      <c r="K99" s="2416">
        <v>3</v>
      </c>
      <c r="L99" s="2419">
        <v>38563</v>
      </c>
      <c r="M99" s="2420" t="s">
        <v>5261</v>
      </c>
      <c r="N99" s="2417" t="s">
        <v>5142</v>
      </c>
      <c r="O99" s="2419" t="s">
        <v>5146</v>
      </c>
      <c r="P99" s="2419"/>
      <c r="Q99" s="2419"/>
      <c r="R99" s="2419"/>
      <c r="S99" s="2419"/>
      <c r="T99" s="2419" t="s">
        <v>3304</v>
      </c>
      <c r="U99" s="2419" t="s">
        <v>5114</v>
      </c>
      <c r="V99" s="2419" t="s">
        <v>3304</v>
      </c>
      <c r="W99" s="2419"/>
      <c r="X99" s="2419"/>
      <c r="Y99" s="2419"/>
      <c r="Z99" s="2419">
        <v>2</v>
      </c>
      <c r="AA99" s="2419">
        <v>4</v>
      </c>
      <c r="AB99" s="2419">
        <v>0</v>
      </c>
      <c r="AC99" s="2419">
        <v>0</v>
      </c>
      <c r="AD99" s="2419">
        <v>0</v>
      </c>
      <c r="AE99" s="2419">
        <v>6</v>
      </c>
    </row>
    <row r="100" spans="1:31" ht="15.75" x14ac:dyDescent="0.25">
      <c r="A100" s="2419" t="s">
        <v>5215</v>
      </c>
      <c r="B100" s="2419">
        <v>5111007</v>
      </c>
      <c r="C100" s="2420" t="s">
        <v>5262</v>
      </c>
      <c r="D100" s="2416" t="s">
        <v>5217</v>
      </c>
      <c r="E100" s="2419">
        <v>6</v>
      </c>
      <c r="F100" s="2419">
        <v>3</v>
      </c>
      <c r="G100" s="2419">
        <v>0</v>
      </c>
      <c r="H100" s="2416">
        <v>3</v>
      </c>
      <c r="I100" s="2416">
        <v>1</v>
      </c>
      <c r="J100" s="2416">
        <f t="shared" si="1"/>
        <v>3</v>
      </c>
      <c r="K100" s="2416">
        <v>3</v>
      </c>
      <c r="L100" s="2419">
        <v>38563</v>
      </c>
      <c r="M100" s="2420" t="s">
        <v>5261</v>
      </c>
      <c r="N100" s="2417" t="s">
        <v>5142</v>
      </c>
      <c r="O100" s="2419" t="s">
        <v>5146</v>
      </c>
      <c r="P100" s="2419"/>
      <c r="Q100" s="2419"/>
      <c r="R100" s="2419"/>
      <c r="S100" s="2419"/>
      <c r="T100" s="2419" t="s">
        <v>3305</v>
      </c>
      <c r="U100" s="2419" t="s">
        <v>5114</v>
      </c>
      <c r="V100" s="2419" t="s">
        <v>3305</v>
      </c>
      <c r="W100" s="2419"/>
      <c r="X100" s="2419"/>
      <c r="Y100" s="2419"/>
      <c r="Z100" s="2419">
        <v>4</v>
      </c>
      <c r="AA100" s="2419">
        <v>5</v>
      </c>
      <c r="AB100" s="2419">
        <v>0</v>
      </c>
      <c r="AC100" s="2419">
        <v>0</v>
      </c>
      <c r="AD100" s="2419">
        <v>0</v>
      </c>
      <c r="AE100" s="2419">
        <v>9</v>
      </c>
    </row>
    <row r="101" spans="1:31" ht="15.75" x14ac:dyDescent="0.25">
      <c r="A101" s="2419" t="s">
        <v>5215</v>
      </c>
      <c r="B101" s="2419">
        <v>5111014</v>
      </c>
      <c r="C101" s="2420" t="s">
        <v>5263</v>
      </c>
      <c r="D101" s="2416" t="s">
        <v>5217</v>
      </c>
      <c r="E101" s="2419">
        <v>3</v>
      </c>
      <c r="F101" s="2419">
        <v>0</v>
      </c>
      <c r="G101" s="2419">
        <v>3</v>
      </c>
      <c r="H101" s="2416">
        <v>3</v>
      </c>
      <c r="I101" s="2416">
        <v>1</v>
      </c>
      <c r="J101" s="2416">
        <f t="shared" si="1"/>
        <v>3</v>
      </c>
      <c r="K101" s="2416">
        <v>3</v>
      </c>
      <c r="L101" s="2419">
        <v>42549</v>
      </c>
      <c r="M101" s="2420" t="s">
        <v>5229</v>
      </c>
      <c r="N101" s="2417" t="s">
        <v>5116</v>
      </c>
      <c r="O101" s="2419" t="s">
        <v>5200</v>
      </c>
      <c r="P101" s="2419"/>
      <c r="Q101" s="2419"/>
      <c r="R101" s="2419"/>
      <c r="S101" s="2419"/>
      <c r="T101" s="2419" t="s">
        <v>3321</v>
      </c>
      <c r="U101" s="2419" t="s">
        <v>5114</v>
      </c>
      <c r="V101" s="2419"/>
      <c r="W101" s="2419"/>
      <c r="X101" s="2419"/>
      <c r="Y101" s="2419"/>
      <c r="Z101" s="2419">
        <v>3</v>
      </c>
      <c r="AA101" s="2419">
        <v>1</v>
      </c>
      <c r="AB101" s="2419">
        <v>0</v>
      </c>
      <c r="AC101" s="2419">
        <v>0</v>
      </c>
      <c r="AD101" s="2419">
        <v>0</v>
      </c>
      <c r="AE101" s="2419">
        <v>4</v>
      </c>
    </row>
    <row r="102" spans="1:31" ht="15.75" x14ac:dyDescent="0.25">
      <c r="A102" s="2419" t="s">
        <v>5215</v>
      </c>
      <c r="B102" s="2419">
        <v>5111022</v>
      </c>
      <c r="C102" s="2420" t="s">
        <v>5264</v>
      </c>
      <c r="D102" s="2416" t="s">
        <v>5217</v>
      </c>
      <c r="E102" s="2419">
        <v>7</v>
      </c>
      <c r="F102" s="2419">
        <v>2.5</v>
      </c>
      <c r="G102" s="2419">
        <v>2</v>
      </c>
      <c r="H102" s="2416">
        <v>4.5</v>
      </c>
      <c r="I102" s="2416">
        <v>1</v>
      </c>
      <c r="J102" s="2416">
        <f t="shared" si="1"/>
        <v>4.5</v>
      </c>
      <c r="K102" s="2416">
        <v>4.5</v>
      </c>
      <c r="L102" s="2419">
        <v>38507</v>
      </c>
      <c r="M102" s="2420" t="s">
        <v>5265</v>
      </c>
      <c r="N102" s="2417" t="s">
        <v>5142</v>
      </c>
      <c r="O102" s="2419" t="s">
        <v>5153</v>
      </c>
      <c r="P102" s="2419"/>
      <c r="Q102" s="2419"/>
      <c r="R102" s="2419"/>
      <c r="S102" s="2419"/>
      <c r="T102" s="2419" t="s">
        <v>3304</v>
      </c>
      <c r="U102" s="2419" t="s">
        <v>5114</v>
      </c>
      <c r="V102" s="2419" t="s">
        <v>3304</v>
      </c>
      <c r="W102" s="2419" t="s">
        <v>5114</v>
      </c>
      <c r="X102" s="2419" t="s">
        <v>3304</v>
      </c>
      <c r="Y102" s="2419" t="s">
        <v>5114</v>
      </c>
      <c r="Z102" s="2419">
        <v>3</v>
      </c>
      <c r="AA102" s="2419">
        <v>9</v>
      </c>
      <c r="AB102" s="2419">
        <v>1</v>
      </c>
      <c r="AC102" s="2419">
        <v>0</v>
      </c>
      <c r="AD102" s="2419">
        <v>0</v>
      </c>
      <c r="AE102" s="2419">
        <v>13</v>
      </c>
    </row>
    <row r="103" spans="1:31" ht="15.75" x14ac:dyDescent="0.25">
      <c r="A103" s="2419" t="s">
        <v>5215</v>
      </c>
      <c r="B103" s="2419">
        <v>5111023</v>
      </c>
      <c r="C103" s="2420" t="s">
        <v>5266</v>
      </c>
      <c r="D103" s="2416" t="s">
        <v>5217</v>
      </c>
      <c r="E103" s="2419">
        <v>7</v>
      </c>
      <c r="F103" s="2419">
        <v>2.5</v>
      </c>
      <c r="G103" s="2419">
        <v>2</v>
      </c>
      <c r="H103" s="2416">
        <v>4.5</v>
      </c>
      <c r="I103" s="2416">
        <v>1</v>
      </c>
      <c r="J103" s="2416">
        <f t="shared" si="1"/>
        <v>4.5</v>
      </c>
      <c r="K103" s="2416">
        <v>4.5</v>
      </c>
      <c r="L103" s="2419">
        <v>18193</v>
      </c>
      <c r="M103" s="2420" t="s">
        <v>5253</v>
      </c>
      <c r="N103" s="2417" t="s">
        <v>5116</v>
      </c>
      <c r="O103" s="2419" t="s">
        <v>5153</v>
      </c>
      <c r="P103" s="2419" t="s">
        <v>3310</v>
      </c>
      <c r="Q103" s="2419" t="s">
        <v>5114</v>
      </c>
      <c r="R103" s="2419" t="s">
        <v>3310</v>
      </c>
      <c r="S103" s="2419" t="s">
        <v>5114</v>
      </c>
      <c r="T103" s="2419" t="s">
        <v>3310</v>
      </c>
      <c r="U103" s="2419" t="s">
        <v>5114</v>
      </c>
      <c r="V103" s="2419"/>
      <c r="W103" s="2419"/>
      <c r="X103" s="2419"/>
      <c r="Y103" s="2419"/>
      <c r="Z103" s="2419">
        <v>0</v>
      </c>
      <c r="AA103" s="2419">
        <v>9</v>
      </c>
      <c r="AB103" s="2419">
        <v>3</v>
      </c>
      <c r="AC103" s="2419">
        <v>0</v>
      </c>
      <c r="AD103" s="2419">
        <v>0</v>
      </c>
      <c r="AE103" s="2419">
        <v>12</v>
      </c>
    </row>
    <row r="104" spans="1:31" ht="15.75" x14ac:dyDescent="0.25">
      <c r="A104" s="2419" t="s">
        <v>5215</v>
      </c>
      <c r="B104" s="2419">
        <v>5121002</v>
      </c>
      <c r="C104" s="2420" t="s">
        <v>5267</v>
      </c>
      <c r="D104" s="2416" t="s">
        <v>5217</v>
      </c>
      <c r="E104" s="2419">
        <v>9</v>
      </c>
      <c r="F104" s="2419">
        <v>3</v>
      </c>
      <c r="G104" s="2419">
        <v>3</v>
      </c>
      <c r="H104" s="2416">
        <v>6</v>
      </c>
      <c r="I104" s="2416">
        <v>1</v>
      </c>
      <c r="J104" s="2416">
        <f t="shared" si="1"/>
        <v>6</v>
      </c>
      <c r="K104" s="2416">
        <v>6</v>
      </c>
      <c r="L104" s="2419">
        <v>25486</v>
      </c>
      <c r="M104" s="2420" t="s">
        <v>5268</v>
      </c>
      <c r="N104" s="2417" t="s">
        <v>5116</v>
      </c>
      <c r="O104" s="2419" t="s">
        <v>2713</v>
      </c>
      <c r="P104" s="2419" t="s">
        <v>3309</v>
      </c>
      <c r="Q104" s="2419" t="s">
        <v>5114</v>
      </c>
      <c r="R104" s="2419" t="s">
        <v>3309</v>
      </c>
      <c r="S104" s="2419" t="s">
        <v>5114</v>
      </c>
      <c r="T104" s="2419" t="s">
        <v>3309</v>
      </c>
      <c r="U104" s="2419" t="s">
        <v>5114</v>
      </c>
      <c r="V104" s="2419" t="s">
        <v>3309</v>
      </c>
      <c r="W104" s="2419" t="s">
        <v>5114</v>
      </c>
      <c r="X104" s="2419"/>
      <c r="Y104" s="2419"/>
      <c r="Z104" s="2419">
        <v>0</v>
      </c>
      <c r="AA104" s="2419">
        <v>0</v>
      </c>
      <c r="AB104" s="2419">
        <v>4</v>
      </c>
      <c r="AC104" s="2419">
        <v>0</v>
      </c>
      <c r="AD104" s="2419">
        <v>0</v>
      </c>
      <c r="AE104" s="2419">
        <v>4</v>
      </c>
    </row>
    <row r="105" spans="1:31" ht="15.75" x14ac:dyDescent="0.25">
      <c r="A105" s="2419" t="s">
        <v>5215</v>
      </c>
      <c r="B105" s="2419">
        <v>5121003</v>
      </c>
      <c r="C105" s="2420" t="s">
        <v>5269</v>
      </c>
      <c r="D105" s="2416" t="s">
        <v>5217</v>
      </c>
      <c r="E105" s="2419">
        <v>9</v>
      </c>
      <c r="F105" s="2419">
        <v>3</v>
      </c>
      <c r="G105" s="2419">
        <v>3</v>
      </c>
      <c r="H105" s="2416">
        <v>6</v>
      </c>
      <c r="I105" s="2416">
        <v>1</v>
      </c>
      <c r="J105" s="2416">
        <f t="shared" si="1"/>
        <v>6</v>
      </c>
      <c r="K105" s="2416">
        <v>6</v>
      </c>
      <c r="L105" s="2419">
        <v>41260</v>
      </c>
      <c r="M105" s="2420" t="s">
        <v>5270</v>
      </c>
      <c r="N105" s="2417" t="s">
        <v>3186</v>
      </c>
      <c r="O105" s="2419" t="s">
        <v>2713</v>
      </c>
      <c r="P105" s="2419" t="s">
        <v>3309</v>
      </c>
      <c r="Q105" s="2419" t="s">
        <v>5114</v>
      </c>
      <c r="R105" s="2419" t="s">
        <v>3309</v>
      </c>
      <c r="S105" s="2419" t="s">
        <v>5114</v>
      </c>
      <c r="T105" s="2419" t="s">
        <v>3309</v>
      </c>
      <c r="U105" s="2419" t="s">
        <v>5114</v>
      </c>
      <c r="V105" s="2419" t="s">
        <v>3309</v>
      </c>
      <c r="W105" s="2419" t="s">
        <v>5114</v>
      </c>
      <c r="X105" s="2419"/>
      <c r="Y105" s="2419"/>
      <c r="Z105" s="2419">
        <v>0</v>
      </c>
      <c r="AA105" s="2419">
        <v>5</v>
      </c>
      <c r="AB105" s="2419">
        <v>10</v>
      </c>
      <c r="AC105" s="2419">
        <v>0</v>
      </c>
      <c r="AD105" s="2419">
        <v>0</v>
      </c>
      <c r="AE105" s="2419">
        <v>15</v>
      </c>
    </row>
    <row r="106" spans="1:31" ht="15.75" x14ac:dyDescent="0.25">
      <c r="A106" s="2419" t="s">
        <v>5215</v>
      </c>
      <c r="B106" s="2419">
        <v>5121004</v>
      </c>
      <c r="C106" s="2420" t="s">
        <v>5271</v>
      </c>
      <c r="D106" s="2416" t="s">
        <v>5217</v>
      </c>
      <c r="E106" s="2419">
        <v>9</v>
      </c>
      <c r="F106" s="2419">
        <v>3</v>
      </c>
      <c r="G106" s="2419">
        <v>3</v>
      </c>
      <c r="H106" s="2416">
        <v>6</v>
      </c>
      <c r="I106" s="2416">
        <v>1</v>
      </c>
      <c r="J106" s="2416">
        <f t="shared" si="1"/>
        <v>6</v>
      </c>
      <c r="K106" s="2416">
        <v>6</v>
      </c>
      <c r="L106" s="2419">
        <v>27064</v>
      </c>
      <c r="M106" s="2420" t="s">
        <v>5272</v>
      </c>
      <c r="N106" s="2417" t="s">
        <v>5142</v>
      </c>
      <c r="O106" s="2419" t="s">
        <v>2713</v>
      </c>
      <c r="P106" s="2419" t="s">
        <v>3309</v>
      </c>
      <c r="Q106" s="2419" t="s">
        <v>5114</v>
      </c>
      <c r="R106" s="2419" t="s">
        <v>3309</v>
      </c>
      <c r="S106" s="2419" t="s">
        <v>5114</v>
      </c>
      <c r="T106" s="2419" t="s">
        <v>3309</v>
      </c>
      <c r="U106" s="2419" t="s">
        <v>5114</v>
      </c>
      <c r="V106" s="2419" t="s">
        <v>3309</v>
      </c>
      <c r="W106" s="2419" t="s">
        <v>5114</v>
      </c>
      <c r="X106" s="2419"/>
      <c r="Y106" s="2419"/>
      <c r="Z106" s="2419">
        <v>10</v>
      </c>
      <c r="AA106" s="2419">
        <v>6</v>
      </c>
      <c r="AB106" s="2419">
        <v>3</v>
      </c>
      <c r="AC106" s="2419">
        <v>0</v>
      </c>
      <c r="AD106" s="2419">
        <v>0</v>
      </c>
      <c r="AE106" s="2419">
        <v>19</v>
      </c>
    </row>
    <row r="107" spans="1:31" ht="15.75" x14ac:dyDescent="0.25">
      <c r="A107" s="2419" t="s">
        <v>5215</v>
      </c>
      <c r="B107" s="2419">
        <v>5121004</v>
      </c>
      <c r="C107" s="2420" t="s">
        <v>5271</v>
      </c>
      <c r="D107" s="2416" t="s">
        <v>5217</v>
      </c>
      <c r="E107" s="2419">
        <v>9</v>
      </c>
      <c r="F107" s="2419">
        <v>3</v>
      </c>
      <c r="G107" s="2419">
        <v>3</v>
      </c>
      <c r="H107" s="2416">
        <v>6</v>
      </c>
      <c r="I107" s="2416">
        <v>1</v>
      </c>
      <c r="J107" s="2416">
        <f t="shared" si="1"/>
        <v>6</v>
      </c>
      <c r="K107" s="2416">
        <v>6</v>
      </c>
      <c r="L107" s="2419">
        <v>41011</v>
      </c>
      <c r="M107" s="2420" t="s">
        <v>5273</v>
      </c>
      <c r="N107" s="2417" t="s">
        <v>5142</v>
      </c>
      <c r="O107" s="2419" t="s">
        <v>5160</v>
      </c>
      <c r="P107" s="2419" t="s">
        <v>3308</v>
      </c>
      <c r="Q107" s="2419" t="s">
        <v>5114</v>
      </c>
      <c r="R107" s="2419" t="s">
        <v>3308</v>
      </c>
      <c r="S107" s="2419" t="s">
        <v>5114</v>
      </c>
      <c r="T107" s="2419" t="s">
        <v>3308</v>
      </c>
      <c r="U107" s="2419" t="s">
        <v>5114</v>
      </c>
      <c r="V107" s="2419" t="s">
        <v>3308</v>
      </c>
      <c r="W107" s="2419" t="s">
        <v>5114</v>
      </c>
      <c r="X107" s="2419"/>
      <c r="Y107" s="2419"/>
      <c r="Z107" s="2419">
        <v>15</v>
      </c>
      <c r="AA107" s="2419">
        <v>1</v>
      </c>
      <c r="AB107" s="2419">
        <v>4</v>
      </c>
      <c r="AC107" s="2419">
        <v>0</v>
      </c>
      <c r="AD107" s="2419">
        <v>0</v>
      </c>
      <c r="AE107" s="2419">
        <v>20</v>
      </c>
    </row>
    <row r="108" spans="1:31" ht="15.75" x14ac:dyDescent="0.25">
      <c r="A108" s="2419" t="s">
        <v>5215</v>
      </c>
      <c r="B108" s="2419">
        <v>5121006</v>
      </c>
      <c r="C108" s="2420" t="s">
        <v>5274</v>
      </c>
      <c r="D108" s="2416" t="s">
        <v>5217</v>
      </c>
      <c r="E108" s="2419">
        <v>6</v>
      </c>
      <c r="F108" s="2419">
        <v>3</v>
      </c>
      <c r="G108" s="2419">
        <v>0</v>
      </c>
      <c r="H108" s="2416">
        <v>3</v>
      </c>
      <c r="I108" s="2416">
        <v>1</v>
      </c>
      <c r="J108" s="2416">
        <f t="shared" si="1"/>
        <v>3</v>
      </c>
      <c r="K108" s="2416">
        <v>3</v>
      </c>
      <c r="L108" s="2419">
        <v>35091</v>
      </c>
      <c r="M108" s="2420" t="s">
        <v>5227</v>
      </c>
      <c r="N108" s="2417" t="s">
        <v>5116</v>
      </c>
      <c r="O108" s="2419" t="s">
        <v>2713</v>
      </c>
      <c r="P108" s="2419"/>
      <c r="Q108" s="2419"/>
      <c r="R108" s="2419"/>
      <c r="S108" s="2419"/>
      <c r="T108" s="2419"/>
      <c r="U108" s="2419"/>
      <c r="V108" s="2419" t="s">
        <v>3306</v>
      </c>
      <c r="W108" s="2419" t="s">
        <v>5114</v>
      </c>
      <c r="X108" s="2419" t="s">
        <v>3306</v>
      </c>
      <c r="Y108" s="2419" t="s">
        <v>5114</v>
      </c>
      <c r="Z108" s="2419">
        <v>2</v>
      </c>
      <c r="AA108" s="2419">
        <v>7</v>
      </c>
      <c r="AB108" s="2419">
        <v>2</v>
      </c>
      <c r="AC108" s="2419">
        <v>0</v>
      </c>
      <c r="AD108" s="2419">
        <v>0</v>
      </c>
      <c r="AE108" s="2419">
        <v>11</v>
      </c>
    </row>
    <row r="109" spans="1:31" ht="15.75" x14ac:dyDescent="0.25">
      <c r="A109" s="2419" t="s">
        <v>5215</v>
      </c>
      <c r="B109" s="2419">
        <v>5121007</v>
      </c>
      <c r="C109" s="2420" t="s">
        <v>5275</v>
      </c>
      <c r="D109" s="2416" t="s">
        <v>5217</v>
      </c>
      <c r="E109" s="2419">
        <v>9</v>
      </c>
      <c r="F109" s="2419">
        <v>3</v>
      </c>
      <c r="G109" s="2419">
        <v>3</v>
      </c>
      <c r="H109" s="2416">
        <v>6</v>
      </c>
      <c r="I109" s="2416">
        <v>1</v>
      </c>
      <c r="J109" s="2416">
        <f t="shared" si="1"/>
        <v>6</v>
      </c>
      <c r="K109" s="2416">
        <v>6</v>
      </c>
      <c r="L109" s="2419">
        <v>37580</v>
      </c>
      <c r="M109" s="2420" t="s">
        <v>5276</v>
      </c>
      <c r="N109" s="2417" t="s">
        <v>5142</v>
      </c>
      <c r="O109" s="2419" t="s">
        <v>3383</v>
      </c>
      <c r="P109" s="2419" t="s">
        <v>3306</v>
      </c>
      <c r="Q109" s="2419" t="s">
        <v>5114</v>
      </c>
      <c r="R109" s="2419" t="s">
        <v>3306</v>
      </c>
      <c r="S109" s="2419" t="s">
        <v>5114</v>
      </c>
      <c r="T109" s="2419" t="s">
        <v>3306</v>
      </c>
      <c r="U109" s="2419" t="s">
        <v>5114</v>
      </c>
      <c r="V109" s="2419" t="s">
        <v>3306</v>
      </c>
      <c r="W109" s="2419" t="s">
        <v>5114</v>
      </c>
      <c r="X109" s="2419"/>
      <c r="Y109" s="2419"/>
      <c r="Z109" s="2419">
        <v>0</v>
      </c>
      <c r="AA109" s="2419">
        <v>12</v>
      </c>
      <c r="AB109" s="2419">
        <v>8</v>
      </c>
      <c r="AC109" s="2419">
        <v>0</v>
      </c>
      <c r="AD109" s="2419">
        <v>0</v>
      </c>
      <c r="AE109" s="2419">
        <v>20</v>
      </c>
    </row>
    <row r="110" spans="1:31" ht="15.75" x14ac:dyDescent="0.25">
      <c r="A110" s="2419" t="s">
        <v>5215</v>
      </c>
      <c r="B110" s="2419">
        <v>5121007</v>
      </c>
      <c r="C110" s="2420" t="s">
        <v>5275</v>
      </c>
      <c r="D110" s="2416" t="s">
        <v>5217</v>
      </c>
      <c r="E110" s="2419">
        <v>9</v>
      </c>
      <c r="F110" s="2419">
        <v>3</v>
      </c>
      <c r="G110" s="2419">
        <v>3</v>
      </c>
      <c r="H110" s="2416">
        <v>6</v>
      </c>
      <c r="I110" s="2416">
        <v>1</v>
      </c>
      <c r="J110" s="2416">
        <f t="shared" si="1"/>
        <v>6</v>
      </c>
      <c r="K110" s="2416">
        <v>6</v>
      </c>
      <c r="L110" s="2419">
        <v>37580</v>
      </c>
      <c r="M110" s="2420" t="s">
        <v>5276</v>
      </c>
      <c r="N110" s="2417" t="s">
        <v>5142</v>
      </c>
      <c r="O110" s="2419" t="s">
        <v>5277</v>
      </c>
      <c r="P110" s="2419" t="s">
        <v>3310</v>
      </c>
      <c r="Q110" s="2419" t="s">
        <v>5114</v>
      </c>
      <c r="R110" s="2419" t="s">
        <v>3310</v>
      </c>
      <c r="S110" s="2419" t="s">
        <v>5114</v>
      </c>
      <c r="T110" s="2419" t="s">
        <v>3310</v>
      </c>
      <c r="U110" s="2419" t="s">
        <v>5114</v>
      </c>
      <c r="V110" s="2419" t="s">
        <v>3310</v>
      </c>
      <c r="W110" s="2419" t="s">
        <v>5114</v>
      </c>
      <c r="X110" s="2419"/>
      <c r="Y110" s="2419"/>
      <c r="Z110" s="2419">
        <v>0</v>
      </c>
      <c r="AA110" s="2419">
        <v>3</v>
      </c>
      <c r="AB110" s="2419">
        <v>10</v>
      </c>
      <c r="AC110" s="2419">
        <v>0</v>
      </c>
      <c r="AD110" s="2419">
        <v>0</v>
      </c>
      <c r="AE110" s="2419">
        <v>13</v>
      </c>
    </row>
    <row r="111" spans="1:31" ht="15.75" x14ac:dyDescent="0.25">
      <c r="A111" s="2419" t="s">
        <v>5215</v>
      </c>
      <c r="B111" s="2419">
        <v>5121009</v>
      </c>
      <c r="C111" s="2420" t="s">
        <v>5278</v>
      </c>
      <c r="D111" s="2416" t="s">
        <v>5217</v>
      </c>
      <c r="E111" s="2419">
        <v>7</v>
      </c>
      <c r="F111" s="2419">
        <v>2.5</v>
      </c>
      <c r="G111" s="2419">
        <v>2</v>
      </c>
      <c r="H111" s="2416">
        <v>4.5</v>
      </c>
      <c r="I111" s="2416">
        <v>1</v>
      </c>
      <c r="J111" s="2416">
        <f t="shared" si="1"/>
        <v>4.5</v>
      </c>
      <c r="K111" s="2416">
        <v>4.5</v>
      </c>
      <c r="L111" s="2419">
        <v>36019</v>
      </c>
      <c r="M111" s="2420" t="s">
        <v>5279</v>
      </c>
      <c r="N111" s="2417" t="s">
        <v>5116</v>
      </c>
      <c r="O111" s="2419" t="s">
        <v>3383</v>
      </c>
      <c r="P111" s="2419" t="s">
        <v>3304</v>
      </c>
      <c r="Q111" s="2419" t="s">
        <v>5114</v>
      </c>
      <c r="R111" s="2419" t="s">
        <v>3304</v>
      </c>
      <c r="S111" s="2419" t="s">
        <v>5114</v>
      </c>
      <c r="T111" s="2419" t="s">
        <v>3304</v>
      </c>
      <c r="U111" s="2419" t="s">
        <v>5114</v>
      </c>
      <c r="V111" s="2419"/>
      <c r="W111" s="2419"/>
      <c r="X111" s="2419"/>
      <c r="Y111" s="2419"/>
      <c r="Z111" s="2419">
        <v>0</v>
      </c>
      <c r="AA111" s="2419">
        <v>1</v>
      </c>
      <c r="AB111" s="2419">
        <v>3</v>
      </c>
      <c r="AC111" s="2419">
        <v>0</v>
      </c>
      <c r="AD111" s="2419">
        <v>0</v>
      </c>
      <c r="AE111" s="2419">
        <v>4</v>
      </c>
    </row>
    <row r="112" spans="1:31" ht="15.75" x14ac:dyDescent="0.25">
      <c r="A112" s="2419" t="s">
        <v>5215</v>
      </c>
      <c r="B112" s="2419">
        <v>5121009</v>
      </c>
      <c r="C112" s="2420" t="s">
        <v>5278</v>
      </c>
      <c r="D112" s="2416" t="s">
        <v>5217</v>
      </c>
      <c r="E112" s="2419">
        <v>7</v>
      </c>
      <c r="F112" s="2419">
        <v>2.5</v>
      </c>
      <c r="G112" s="2419">
        <v>2</v>
      </c>
      <c r="H112" s="2416">
        <v>4.5</v>
      </c>
      <c r="I112" s="2416">
        <v>1</v>
      </c>
      <c r="J112" s="2416">
        <f t="shared" si="1"/>
        <v>4.5</v>
      </c>
      <c r="K112" s="2416">
        <v>4.5</v>
      </c>
      <c r="L112" s="2419">
        <v>28181</v>
      </c>
      <c r="M112" s="2420" t="s">
        <v>5280</v>
      </c>
      <c r="N112" s="2417" t="s">
        <v>5116</v>
      </c>
      <c r="O112" s="2419" t="s">
        <v>5277</v>
      </c>
      <c r="P112" s="2419" t="s">
        <v>3305</v>
      </c>
      <c r="Q112" s="2419" t="s">
        <v>5114</v>
      </c>
      <c r="R112" s="2419" t="s">
        <v>3305</v>
      </c>
      <c r="S112" s="2419" t="s">
        <v>5114</v>
      </c>
      <c r="T112" s="2419" t="s">
        <v>3305</v>
      </c>
      <c r="U112" s="2419" t="s">
        <v>5114</v>
      </c>
      <c r="V112" s="2419"/>
      <c r="W112" s="2419"/>
      <c r="X112" s="2419"/>
      <c r="Y112" s="2419"/>
      <c r="Z112" s="2419">
        <v>0</v>
      </c>
      <c r="AA112" s="2419">
        <v>7</v>
      </c>
      <c r="AB112" s="2419">
        <v>29</v>
      </c>
      <c r="AC112" s="2419">
        <v>0</v>
      </c>
      <c r="AD112" s="2419">
        <v>0</v>
      </c>
      <c r="AE112" s="2419">
        <v>36</v>
      </c>
    </row>
    <row r="113" spans="1:31" ht="15.75" x14ac:dyDescent="0.25">
      <c r="A113" s="2419" t="s">
        <v>5215</v>
      </c>
      <c r="B113" s="2419">
        <v>5121010</v>
      </c>
      <c r="C113" s="2420" t="s">
        <v>5281</v>
      </c>
      <c r="D113" s="2416" t="s">
        <v>5217</v>
      </c>
      <c r="E113" s="2419">
        <v>7</v>
      </c>
      <c r="F113" s="2419">
        <v>2.5</v>
      </c>
      <c r="G113" s="2419">
        <v>2</v>
      </c>
      <c r="H113" s="2416">
        <v>4.5</v>
      </c>
      <c r="I113" s="2416">
        <v>1</v>
      </c>
      <c r="J113" s="2416">
        <f t="shared" si="1"/>
        <v>4.5</v>
      </c>
      <c r="K113" s="2416">
        <v>4.5</v>
      </c>
      <c r="L113" s="2419">
        <v>36019</v>
      </c>
      <c r="M113" s="2420" t="s">
        <v>5279</v>
      </c>
      <c r="N113" s="2417" t="s">
        <v>5116</v>
      </c>
      <c r="O113" s="2419" t="s">
        <v>3383</v>
      </c>
      <c r="P113" s="2419" t="s">
        <v>3306</v>
      </c>
      <c r="Q113" s="2419" t="s">
        <v>5114</v>
      </c>
      <c r="R113" s="2419" t="s">
        <v>3306</v>
      </c>
      <c r="S113" s="2419" t="s">
        <v>5114</v>
      </c>
      <c r="T113" s="2419" t="s">
        <v>3306</v>
      </c>
      <c r="U113" s="2419" t="s">
        <v>5114</v>
      </c>
      <c r="V113" s="2419"/>
      <c r="W113" s="2419"/>
      <c r="X113" s="2419"/>
      <c r="Y113" s="2419"/>
      <c r="Z113" s="2419">
        <v>1</v>
      </c>
      <c r="AA113" s="2419">
        <v>5</v>
      </c>
      <c r="AB113" s="2419">
        <v>17</v>
      </c>
      <c r="AC113" s="2419">
        <v>0</v>
      </c>
      <c r="AD113" s="2419">
        <v>0</v>
      </c>
      <c r="AE113" s="2419">
        <v>23</v>
      </c>
    </row>
    <row r="114" spans="1:31" ht="15.75" x14ac:dyDescent="0.25">
      <c r="A114" s="2419" t="s">
        <v>5215</v>
      </c>
      <c r="B114" s="2419">
        <v>5121010</v>
      </c>
      <c r="C114" s="2420" t="s">
        <v>5281</v>
      </c>
      <c r="D114" s="2416" t="s">
        <v>5217</v>
      </c>
      <c r="E114" s="2419">
        <v>7</v>
      </c>
      <c r="F114" s="2419">
        <v>2.5</v>
      </c>
      <c r="G114" s="2419">
        <v>2</v>
      </c>
      <c r="H114" s="2416">
        <v>4.5</v>
      </c>
      <c r="I114" s="2416">
        <v>1</v>
      </c>
      <c r="J114" s="2416">
        <f t="shared" si="1"/>
        <v>4.5</v>
      </c>
      <c r="K114" s="2416">
        <v>4.5</v>
      </c>
      <c r="L114" s="2419">
        <v>28181</v>
      </c>
      <c r="M114" s="2420" t="s">
        <v>5280</v>
      </c>
      <c r="N114" s="2417" t="s">
        <v>5116</v>
      </c>
      <c r="O114" s="2419" t="s">
        <v>5277</v>
      </c>
      <c r="P114" s="2419" t="s">
        <v>3310</v>
      </c>
      <c r="Q114" s="2419" t="s">
        <v>5114</v>
      </c>
      <c r="R114" s="2419" t="s">
        <v>3310</v>
      </c>
      <c r="S114" s="2419" t="s">
        <v>5114</v>
      </c>
      <c r="T114" s="2419" t="s">
        <v>3310</v>
      </c>
      <c r="U114" s="2419" t="s">
        <v>5114</v>
      </c>
      <c r="V114" s="2419"/>
      <c r="W114" s="2419"/>
      <c r="X114" s="2419"/>
      <c r="Y114" s="2419"/>
      <c r="Z114" s="2419">
        <v>1</v>
      </c>
      <c r="AA114" s="2419">
        <v>2</v>
      </c>
      <c r="AB114" s="2419">
        <v>18</v>
      </c>
      <c r="AC114" s="2419">
        <v>0</v>
      </c>
      <c r="AD114" s="2419">
        <v>0</v>
      </c>
      <c r="AE114" s="2419">
        <v>21</v>
      </c>
    </row>
    <row r="115" spans="1:31" ht="15.75" x14ac:dyDescent="0.25">
      <c r="A115" s="2419" t="s">
        <v>5215</v>
      </c>
      <c r="B115" s="2419">
        <v>5121011</v>
      </c>
      <c r="C115" s="2420" t="s">
        <v>5282</v>
      </c>
      <c r="D115" s="2416" t="s">
        <v>5217</v>
      </c>
      <c r="E115" s="2419">
        <v>9</v>
      </c>
      <c r="F115" s="2419">
        <v>3</v>
      </c>
      <c r="G115" s="2419">
        <v>3</v>
      </c>
      <c r="H115" s="2416">
        <v>6</v>
      </c>
      <c r="I115" s="2416">
        <v>1</v>
      </c>
      <c r="J115" s="2416">
        <f t="shared" si="1"/>
        <v>6</v>
      </c>
      <c r="K115" s="2416">
        <v>6</v>
      </c>
      <c r="L115" s="2419">
        <v>41011</v>
      </c>
      <c r="M115" s="2420" t="s">
        <v>5273</v>
      </c>
      <c r="N115" s="2417" t="s">
        <v>5142</v>
      </c>
      <c r="O115" s="2419" t="s">
        <v>5174</v>
      </c>
      <c r="P115" s="2419" t="s">
        <v>3423</v>
      </c>
      <c r="Q115" s="2419" t="s">
        <v>5114</v>
      </c>
      <c r="R115" s="2419" t="s">
        <v>3423</v>
      </c>
      <c r="S115" s="2419" t="s">
        <v>5114</v>
      </c>
      <c r="T115" s="2419" t="s">
        <v>3423</v>
      </c>
      <c r="U115" s="2419" t="s">
        <v>5114</v>
      </c>
      <c r="V115" s="2419" t="s">
        <v>3423</v>
      </c>
      <c r="W115" s="2419" t="s">
        <v>5114</v>
      </c>
      <c r="X115" s="2419"/>
      <c r="Y115" s="2419"/>
      <c r="Z115" s="2419">
        <v>4</v>
      </c>
      <c r="AA115" s="2419">
        <v>3</v>
      </c>
      <c r="AB115" s="2419">
        <v>0</v>
      </c>
      <c r="AC115" s="2419">
        <v>0</v>
      </c>
      <c r="AD115" s="2419">
        <v>0</v>
      </c>
      <c r="AE115" s="2419">
        <v>7</v>
      </c>
    </row>
    <row r="116" spans="1:31" ht="15.75" x14ac:dyDescent="0.25">
      <c r="A116" s="2419" t="s">
        <v>5215</v>
      </c>
      <c r="B116" s="2419">
        <v>5121012</v>
      </c>
      <c r="C116" s="2420" t="s">
        <v>5283</v>
      </c>
      <c r="D116" s="2416" t="s">
        <v>5217</v>
      </c>
      <c r="E116" s="2419">
        <v>6</v>
      </c>
      <c r="F116" s="2419">
        <v>3</v>
      </c>
      <c r="G116" s="2419">
        <v>0</v>
      </c>
      <c r="H116" s="2416">
        <v>3</v>
      </c>
      <c r="I116" s="2416">
        <v>1</v>
      </c>
      <c r="J116" s="2416">
        <f t="shared" si="1"/>
        <v>3</v>
      </c>
      <c r="K116" s="2416">
        <v>3</v>
      </c>
      <c r="L116" s="2419">
        <v>32841</v>
      </c>
      <c r="M116" s="2420" t="s">
        <v>5284</v>
      </c>
      <c r="N116" s="2417" t="s">
        <v>5116</v>
      </c>
      <c r="O116" s="2419" t="s">
        <v>2713</v>
      </c>
      <c r="P116" s="2419"/>
      <c r="Q116" s="2419"/>
      <c r="R116" s="2419"/>
      <c r="S116" s="2419"/>
      <c r="T116" s="2419"/>
      <c r="U116" s="2419"/>
      <c r="V116" s="2419"/>
      <c r="W116" s="2419"/>
      <c r="X116" s="2419" t="s">
        <v>3311</v>
      </c>
      <c r="Y116" s="2419" t="s">
        <v>5114</v>
      </c>
      <c r="Z116" s="2419">
        <v>10</v>
      </c>
      <c r="AA116" s="2419">
        <v>9</v>
      </c>
      <c r="AB116" s="2419">
        <v>5</v>
      </c>
      <c r="AC116" s="2419">
        <v>0</v>
      </c>
      <c r="AD116" s="2419">
        <v>0</v>
      </c>
      <c r="AE116" s="2419">
        <v>24</v>
      </c>
    </row>
    <row r="117" spans="1:31" ht="15.75" x14ac:dyDescent="0.25">
      <c r="A117" s="2419" t="s">
        <v>5215</v>
      </c>
      <c r="B117" s="2419">
        <v>5121014</v>
      </c>
      <c r="C117" s="2420" t="s">
        <v>5285</v>
      </c>
      <c r="D117" s="2416" t="s">
        <v>5217</v>
      </c>
      <c r="E117" s="2419">
        <v>6</v>
      </c>
      <c r="F117" s="2419">
        <v>3</v>
      </c>
      <c r="G117" s="2419">
        <v>0</v>
      </c>
      <c r="H117" s="2416">
        <v>3</v>
      </c>
      <c r="I117" s="2416">
        <v>1</v>
      </c>
      <c r="J117" s="2416">
        <f t="shared" si="1"/>
        <v>3</v>
      </c>
      <c r="K117" s="2416">
        <v>3</v>
      </c>
      <c r="L117" s="2419">
        <v>35716</v>
      </c>
      <c r="M117" s="2420" t="s">
        <v>5235</v>
      </c>
      <c r="N117" s="2417" t="s">
        <v>5116</v>
      </c>
      <c r="O117" s="2419" t="s">
        <v>2713</v>
      </c>
      <c r="P117" s="2419"/>
      <c r="Q117" s="2419"/>
      <c r="R117" s="2419" t="s">
        <v>3306</v>
      </c>
      <c r="S117" s="2419" t="s">
        <v>5114</v>
      </c>
      <c r="T117" s="2419"/>
      <c r="U117" s="2419"/>
      <c r="V117" s="2419" t="s">
        <v>3306</v>
      </c>
      <c r="W117" s="2419" t="s">
        <v>5114</v>
      </c>
      <c r="X117" s="2419"/>
      <c r="Y117" s="2419"/>
      <c r="Z117" s="2419">
        <v>0</v>
      </c>
      <c r="AA117" s="2419">
        <v>11</v>
      </c>
      <c r="AB117" s="2419">
        <v>20</v>
      </c>
      <c r="AC117" s="2419">
        <v>0</v>
      </c>
      <c r="AD117" s="2419">
        <v>0</v>
      </c>
      <c r="AE117" s="2419">
        <v>31</v>
      </c>
    </row>
    <row r="118" spans="1:31" ht="15.75" x14ac:dyDescent="0.25">
      <c r="A118" s="2419" t="s">
        <v>5215</v>
      </c>
      <c r="B118" s="2419">
        <v>5121014</v>
      </c>
      <c r="C118" s="2420" t="s">
        <v>5285</v>
      </c>
      <c r="D118" s="2416" t="s">
        <v>5217</v>
      </c>
      <c r="E118" s="2419">
        <v>6</v>
      </c>
      <c r="F118" s="2419">
        <v>3</v>
      </c>
      <c r="G118" s="2419">
        <v>0</v>
      </c>
      <c r="H118" s="2416">
        <v>3</v>
      </c>
      <c r="I118" s="2416">
        <v>1</v>
      </c>
      <c r="J118" s="2416">
        <f t="shared" si="1"/>
        <v>3</v>
      </c>
      <c r="K118" s="2416">
        <v>3</v>
      </c>
      <c r="L118" s="2419">
        <v>35716</v>
      </c>
      <c r="M118" s="2420" t="s">
        <v>5235</v>
      </c>
      <c r="N118" s="2417" t="s">
        <v>5116</v>
      </c>
      <c r="O118" s="2419" t="s">
        <v>5187</v>
      </c>
      <c r="P118" s="2419" t="s">
        <v>3310</v>
      </c>
      <c r="Q118" s="2419" t="s">
        <v>5114</v>
      </c>
      <c r="R118" s="2419"/>
      <c r="S118" s="2419"/>
      <c r="T118" s="2419" t="s">
        <v>3310</v>
      </c>
      <c r="U118" s="2419" t="s">
        <v>5114</v>
      </c>
      <c r="V118" s="2419"/>
      <c r="W118" s="2419"/>
      <c r="X118" s="2419"/>
      <c r="Y118" s="2419"/>
      <c r="Z118" s="2419">
        <v>2</v>
      </c>
      <c r="AA118" s="2419">
        <v>19</v>
      </c>
      <c r="AB118" s="2419">
        <v>22</v>
      </c>
      <c r="AC118" s="2419">
        <v>0</v>
      </c>
      <c r="AD118" s="2419">
        <v>0</v>
      </c>
      <c r="AE118" s="2419">
        <v>43</v>
      </c>
    </row>
    <row r="119" spans="1:31" ht="15.75" x14ac:dyDescent="0.25">
      <c r="A119" s="2419" t="s">
        <v>5215</v>
      </c>
      <c r="B119" s="2419">
        <v>5121016</v>
      </c>
      <c r="C119" s="2420" t="s">
        <v>5286</v>
      </c>
      <c r="D119" s="2416" t="s">
        <v>5217</v>
      </c>
      <c r="E119" s="2419">
        <v>7</v>
      </c>
      <c r="F119" s="2419">
        <v>2.5</v>
      </c>
      <c r="G119" s="2419">
        <v>2</v>
      </c>
      <c r="H119" s="2416">
        <v>4.5</v>
      </c>
      <c r="I119" s="2416">
        <v>1</v>
      </c>
      <c r="J119" s="2416">
        <f t="shared" si="1"/>
        <v>4.5</v>
      </c>
      <c r="K119" s="2416">
        <v>4.5</v>
      </c>
      <c r="L119" s="2419">
        <v>41804</v>
      </c>
      <c r="M119" s="2420" t="s">
        <v>5287</v>
      </c>
      <c r="N119" s="2417" t="s">
        <v>5142</v>
      </c>
      <c r="O119" s="2419" t="s">
        <v>2713</v>
      </c>
      <c r="P119" s="2419" t="s">
        <v>3309</v>
      </c>
      <c r="Q119" s="2419" t="s">
        <v>5114</v>
      </c>
      <c r="R119" s="2419" t="s">
        <v>3309</v>
      </c>
      <c r="S119" s="2419" t="s">
        <v>5114</v>
      </c>
      <c r="T119" s="2419" t="s">
        <v>3309</v>
      </c>
      <c r="U119" s="2419" t="s">
        <v>5114</v>
      </c>
      <c r="V119" s="2419"/>
      <c r="W119" s="2419"/>
      <c r="X119" s="2419"/>
      <c r="Y119" s="2419"/>
      <c r="Z119" s="2419">
        <v>1</v>
      </c>
      <c r="AA119" s="2419">
        <v>12</v>
      </c>
      <c r="AB119" s="2419">
        <v>6</v>
      </c>
      <c r="AC119" s="2419">
        <v>0</v>
      </c>
      <c r="AD119" s="2419">
        <v>0</v>
      </c>
      <c r="AE119" s="2419">
        <v>19</v>
      </c>
    </row>
    <row r="120" spans="1:31" ht="15.75" x14ac:dyDescent="0.25">
      <c r="A120" s="2419" t="s">
        <v>5215</v>
      </c>
      <c r="B120" s="2419">
        <v>5121018</v>
      </c>
      <c r="C120" s="2420" t="s">
        <v>5288</v>
      </c>
      <c r="D120" s="2416" t="s">
        <v>5217</v>
      </c>
      <c r="E120" s="2419">
        <v>7</v>
      </c>
      <c r="F120" s="2419">
        <v>2.5</v>
      </c>
      <c r="G120" s="2419">
        <v>2</v>
      </c>
      <c r="H120" s="2416">
        <v>4.5</v>
      </c>
      <c r="I120" s="2416">
        <v>1</v>
      </c>
      <c r="J120" s="2416">
        <f t="shared" si="1"/>
        <v>4.5</v>
      </c>
      <c r="K120" s="2416">
        <v>4.5</v>
      </c>
      <c r="L120" s="2419">
        <v>37016</v>
      </c>
      <c r="M120" s="2420" t="s">
        <v>5289</v>
      </c>
      <c r="N120" s="2417" t="s">
        <v>5116</v>
      </c>
      <c r="O120" s="2419" t="s">
        <v>2714</v>
      </c>
      <c r="P120" s="2419" t="s">
        <v>3304</v>
      </c>
      <c r="Q120" s="2419" t="s">
        <v>5114</v>
      </c>
      <c r="R120" s="2419" t="s">
        <v>3304</v>
      </c>
      <c r="S120" s="2419" t="s">
        <v>5114</v>
      </c>
      <c r="T120" s="2419" t="s">
        <v>3304</v>
      </c>
      <c r="U120" s="2419" t="s">
        <v>5114</v>
      </c>
      <c r="V120" s="2419"/>
      <c r="W120" s="2419"/>
      <c r="X120" s="2419"/>
      <c r="Y120" s="2419"/>
      <c r="Z120" s="2419">
        <v>0</v>
      </c>
      <c r="AA120" s="2419">
        <v>8</v>
      </c>
      <c r="AB120" s="2419">
        <v>0</v>
      </c>
      <c r="AC120" s="2419">
        <v>0</v>
      </c>
      <c r="AD120" s="2419">
        <v>0</v>
      </c>
      <c r="AE120" s="2419">
        <v>8</v>
      </c>
    </row>
    <row r="121" spans="1:31" ht="15.75" x14ac:dyDescent="0.25">
      <c r="A121" s="2419" t="s">
        <v>5215</v>
      </c>
      <c r="B121" s="2419">
        <v>5121020</v>
      </c>
      <c r="C121" s="2420" t="s">
        <v>5290</v>
      </c>
      <c r="D121" s="2416" t="s">
        <v>5217</v>
      </c>
      <c r="E121" s="2419">
        <v>9</v>
      </c>
      <c r="F121" s="2419">
        <v>3</v>
      </c>
      <c r="G121" s="2419">
        <v>3</v>
      </c>
      <c r="H121" s="2416">
        <v>6</v>
      </c>
      <c r="I121" s="2416">
        <v>1</v>
      </c>
      <c r="J121" s="2416">
        <f t="shared" si="1"/>
        <v>6</v>
      </c>
      <c r="K121" s="2416">
        <v>6</v>
      </c>
      <c r="L121" s="2419">
        <v>32841</v>
      </c>
      <c r="M121" s="2420" t="s">
        <v>5284</v>
      </c>
      <c r="N121" s="2417" t="s">
        <v>5116</v>
      </c>
      <c r="O121" s="2419" t="s">
        <v>2714</v>
      </c>
      <c r="P121" s="2419" t="s">
        <v>3306</v>
      </c>
      <c r="Q121" s="2419" t="s">
        <v>5114</v>
      </c>
      <c r="R121" s="2419" t="s">
        <v>3306</v>
      </c>
      <c r="S121" s="2419" t="s">
        <v>5114</v>
      </c>
      <c r="T121" s="2419" t="s">
        <v>3306</v>
      </c>
      <c r="U121" s="2419" t="s">
        <v>5114</v>
      </c>
      <c r="V121" s="2419" t="s">
        <v>3306</v>
      </c>
      <c r="W121" s="2419" t="s">
        <v>5114</v>
      </c>
      <c r="X121" s="2419"/>
      <c r="Y121" s="2419"/>
      <c r="Z121" s="2419">
        <v>5</v>
      </c>
      <c r="AA121" s="2419">
        <v>4</v>
      </c>
      <c r="AB121" s="2419">
        <v>4</v>
      </c>
      <c r="AC121" s="2419">
        <v>0</v>
      </c>
      <c r="AD121" s="2419">
        <v>0</v>
      </c>
      <c r="AE121" s="2419">
        <v>13</v>
      </c>
    </row>
    <row r="122" spans="1:31" ht="15.75" x14ac:dyDescent="0.25">
      <c r="A122" s="2419" t="s">
        <v>5215</v>
      </c>
      <c r="B122" s="2419">
        <v>5121025</v>
      </c>
      <c r="C122" s="2420" t="s">
        <v>5291</v>
      </c>
      <c r="D122" s="2416" t="s">
        <v>5217</v>
      </c>
      <c r="E122" s="2419">
        <v>7</v>
      </c>
      <c r="F122" s="2419">
        <v>2.5</v>
      </c>
      <c r="G122" s="2419">
        <v>2</v>
      </c>
      <c r="H122" s="2416">
        <v>4.5</v>
      </c>
      <c r="I122" s="2416">
        <v>1</v>
      </c>
      <c r="J122" s="2416">
        <f t="shared" si="1"/>
        <v>4.5</v>
      </c>
      <c r="K122" s="2416">
        <v>4.5</v>
      </c>
      <c r="L122" s="2419">
        <v>27064</v>
      </c>
      <c r="M122" s="2420" t="s">
        <v>5272</v>
      </c>
      <c r="N122" s="2417" t="s">
        <v>5142</v>
      </c>
      <c r="O122" s="2419" t="s">
        <v>5174</v>
      </c>
      <c r="P122" s="2419" t="s">
        <v>3308</v>
      </c>
      <c r="Q122" s="2419" t="s">
        <v>5114</v>
      </c>
      <c r="R122" s="2419" t="s">
        <v>3308</v>
      </c>
      <c r="S122" s="2419" t="s">
        <v>5114</v>
      </c>
      <c r="T122" s="2419" t="s">
        <v>3308</v>
      </c>
      <c r="U122" s="2419" t="s">
        <v>5114</v>
      </c>
      <c r="V122" s="2419"/>
      <c r="W122" s="2419"/>
      <c r="X122" s="2419"/>
      <c r="Y122" s="2419"/>
      <c r="Z122" s="2419">
        <v>19</v>
      </c>
      <c r="AA122" s="2419">
        <v>0</v>
      </c>
      <c r="AB122" s="2419">
        <v>0</v>
      </c>
      <c r="AC122" s="2419">
        <v>0</v>
      </c>
      <c r="AD122" s="2419">
        <v>0</v>
      </c>
      <c r="AE122" s="2419">
        <v>19</v>
      </c>
    </row>
    <row r="123" spans="1:31" ht="31.5" x14ac:dyDescent="0.25">
      <c r="A123" s="2419" t="s">
        <v>5215</v>
      </c>
      <c r="B123" s="2416" t="s">
        <v>3313</v>
      </c>
      <c r="C123" s="2420" t="s">
        <v>5292</v>
      </c>
      <c r="D123" s="2416" t="s">
        <v>5217</v>
      </c>
      <c r="E123" s="2419">
        <v>12</v>
      </c>
      <c r="F123" s="2419">
        <v>4.5</v>
      </c>
      <c r="G123" s="2419">
        <v>3</v>
      </c>
      <c r="H123" s="2416">
        <v>7.5</v>
      </c>
      <c r="I123" s="2416">
        <v>1</v>
      </c>
      <c r="J123" s="2416">
        <f t="shared" si="1"/>
        <v>7.5</v>
      </c>
      <c r="K123" s="2416">
        <v>7.5</v>
      </c>
      <c r="L123" s="2419">
        <v>41804</v>
      </c>
      <c r="M123" s="2420" t="s">
        <v>5287</v>
      </c>
      <c r="N123" s="2417" t="s">
        <v>5142</v>
      </c>
      <c r="O123" s="2419" t="s">
        <v>3314</v>
      </c>
      <c r="P123" s="2419" t="s">
        <v>3309</v>
      </c>
      <c r="Q123" s="2419" t="s">
        <v>5114</v>
      </c>
      <c r="R123" s="2419" t="s">
        <v>3309</v>
      </c>
      <c r="S123" s="2419" t="s">
        <v>5114</v>
      </c>
      <c r="T123" s="2419" t="s">
        <v>3309</v>
      </c>
      <c r="U123" s="2419" t="s">
        <v>5114</v>
      </c>
      <c r="V123" s="2419" t="s">
        <v>3309</v>
      </c>
      <c r="W123" s="2419" t="s">
        <v>5114</v>
      </c>
      <c r="X123" s="2419" t="s">
        <v>3309</v>
      </c>
      <c r="Y123" s="2419" t="s">
        <v>5114</v>
      </c>
      <c r="Z123" s="2419">
        <v>2</v>
      </c>
      <c r="AA123" s="2419">
        <v>6</v>
      </c>
      <c r="AB123" s="2419">
        <v>2</v>
      </c>
      <c r="AC123" s="2419">
        <v>0</v>
      </c>
      <c r="AD123" s="2419">
        <v>0</v>
      </c>
      <c r="AE123" s="2419">
        <v>10</v>
      </c>
    </row>
    <row r="124" spans="1:31" ht="15.75" x14ac:dyDescent="0.25">
      <c r="A124" s="2419" t="s">
        <v>5215</v>
      </c>
      <c r="B124" s="2416" t="s">
        <v>3313</v>
      </c>
      <c r="C124" s="2420" t="s">
        <v>5293</v>
      </c>
      <c r="D124" s="2416" t="s">
        <v>5217</v>
      </c>
      <c r="E124" s="2419">
        <v>9</v>
      </c>
      <c r="F124" s="2419">
        <v>3</v>
      </c>
      <c r="G124" s="2419">
        <v>3</v>
      </c>
      <c r="H124" s="2416">
        <v>6</v>
      </c>
      <c r="I124" s="2416">
        <v>1</v>
      </c>
      <c r="J124" s="2416">
        <f t="shared" si="1"/>
        <v>6</v>
      </c>
      <c r="K124" s="2416">
        <v>6</v>
      </c>
      <c r="L124" s="2419">
        <v>41260</v>
      </c>
      <c r="M124" s="2420" t="s">
        <v>5270</v>
      </c>
      <c r="N124" s="2417" t="s">
        <v>3186</v>
      </c>
      <c r="O124" s="2419" t="s">
        <v>5183</v>
      </c>
      <c r="P124" s="2419" t="s">
        <v>3308</v>
      </c>
      <c r="Q124" s="2419" t="s">
        <v>5114</v>
      </c>
      <c r="R124" s="2419" t="s">
        <v>3308</v>
      </c>
      <c r="S124" s="2419" t="s">
        <v>5114</v>
      </c>
      <c r="T124" s="2419" t="s">
        <v>3308</v>
      </c>
      <c r="U124" s="2419" t="s">
        <v>5114</v>
      </c>
      <c r="V124" s="2419" t="s">
        <v>3308</v>
      </c>
      <c r="W124" s="2419" t="s">
        <v>5114</v>
      </c>
      <c r="X124" s="2419" t="s">
        <v>5294</v>
      </c>
      <c r="Y124" s="2419"/>
      <c r="Z124" s="2419">
        <v>6</v>
      </c>
      <c r="AA124" s="2419">
        <v>5</v>
      </c>
      <c r="AB124" s="2419">
        <v>2</v>
      </c>
      <c r="AC124" s="2419">
        <v>0</v>
      </c>
      <c r="AD124" s="2419">
        <v>0</v>
      </c>
      <c r="AE124" s="2419">
        <v>13</v>
      </c>
    </row>
    <row r="125" spans="1:31" ht="15.75" x14ac:dyDescent="0.25">
      <c r="A125" s="2419" t="s">
        <v>5215</v>
      </c>
      <c r="B125" s="2416" t="s">
        <v>3313</v>
      </c>
      <c r="C125" s="2420" t="s">
        <v>5295</v>
      </c>
      <c r="D125" s="2416" t="s">
        <v>5217</v>
      </c>
      <c r="E125" s="2419">
        <v>12</v>
      </c>
      <c r="F125" s="2419">
        <v>4.5</v>
      </c>
      <c r="G125" s="2419">
        <v>3</v>
      </c>
      <c r="H125" s="2416">
        <v>7.5</v>
      </c>
      <c r="I125" s="2416">
        <v>1</v>
      </c>
      <c r="J125" s="2416">
        <f t="shared" si="1"/>
        <v>7.5</v>
      </c>
      <c r="K125" s="2416">
        <v>7.5</v>
      </c>
      <c r="L125" s="2419">
        <v>37016</v>
      </c>
      <c r="M125" s="2420" t="s">
        <v>5289</v>
      </c>
      <c r="N125" s="2417" t="s">
        <v>5116</v>
      </c>
      <c r="O125" s="2419" t="s">
        <v>3314</v>
      </c>
      <c r="P125" s="2419" t="s">
        <v>3310</v>
      </c>
      <c r="Q125" s="2419" t="s">
        <v>5114</v>
      </c>
      <c r="R125" s="2419" t="s">
        <v>3310</v>
      </c>
      <c r="S125" s="2419" t="s">
        <v>5114</v>
      </c>
      <c r="T125" s="2419" t="s">
        <v>3310</v>
      </c>
      <c r="U125" s="2419" t="s">
        <v>5114</v>
      </c>
      <c r="V125" s="2419" t="s">
        <v>3310</v>
      </c>
      <c r="W125" s="2419" t="s">
        <v>5114</v>
      </c>
      <c r="X125" s="2419" t="s">
        <v>3310</v>
      </c>
      <c r="Y125" s="2419" t="s">
        <v>5114</v>
      </c>
      <c r="Z125" s="2419">
        <v>1</v>
      </c>
      <c r="AA125" s="2419">
        <v>0</v>
      </c>
      <c r="AB125" s="2419">
        <v>0</v>
      </c>
      <c r="AC125" s="2419">
        <v>0</v>
      </c>
      <c r="AD125" s="2419">
        <v>0</v>
      </c>
      <c r="AE125" s="2419">
        <v>1</v>
      </c>
    </row>
    <row r="126" spans="1:31" ht="15.75" x14ac:dyDescent="0.25">
      <c r="A126" s="2419" t="s">
        <v>5215</v>
      </c>
      <c r="B126" s="2419">
        <v>5121050</v>
      </c>
      <c r="C126" s="2420" t="s">
        <v>5296</v>
      </c>
      <c r="D126" s="2416" t="s">
        <v>5217</v>
      </c>
      <c r="E126" s="2419">
        <v>7</v>
      </c>
      <c r="F126" s="2419">
        <v>2.5</v>
      </c>
      <c r="G126" s="2419">
        <v>2</v>
      </c>
      <c r="H126" s="2416">
        <v>4.5</v>
      </c>
      <c r="I126" s="2416">
        <v>1</v>
      </c>
      <c r="J126" s="2416">
        <f t="shared" si="1"/>
        <v>4.5</v>
      </c>
      <c r="K126" s="2416">
        <v>4.5</v>
      </c>
      <c r="L126" s="2419">
        <v>25486</v>
      </c>
      <c r="M126" s="2420" t="s">
        <v>5268</v>
      </c>
      <c r="N126" s="2417" t="s">
        <v>5116</v>
      </c>
      <c r="O126" s="2419" t="s">
        <v>5160</v>
      </c>
      <c r="P126" s="2419" t="s">
        <v>3308</v>
      </c>
      <c r="Q126" s="2419" t="s">
        <v>5114</v>
      </c>
      <c r="R126" s="2419" t="s">
        <v>3308</v>
      </c>
      <c r="S126" s="2419" t="s">
        <v>5114</v>
      </c>
      <c r="T126" s="2419" t="s">
        <v>3308</v>
      </c>
      <c r="U126" s="2419" t="s">
        <v>5114</v>
      </c>
      <c r="V126" s="2419"/>
      <c r="W126" s="2419"/>
      <c r="X126" s="2419"/>
      <c r="Y126" s="2419"/>
      <c r="Z126" s="2419">
        <v>0</v>
      </c>
      <c r="AA126" s="2419">
        <v>2</v>
      </c>
      <c r="AB126" s="2419">
        <v>10</v>
      </c>
      <c r="AC126" s="2419">
        <v>0</v>
      </c>
      <c r="AD126" s="2419">
        <v>0</v>
      </c>
      <c r="AE126" s="2419">
        <v>12</v>
      </c>
    </row>
    <row r="127" spans="1:31" ht="15.75" x14ac:dyDescent="0.25">
      <c r="A127" s="2419" t="s">
        <v>5215</v>
      </c>
      <c r="B127" s="2419">
        <v>5131002</v>
      </c>
      <c r="C127" s="2420" t="s">
        <v>5297</v>
      </c>
      <c r="D127" s="2416" t="s">
        <v>5217</v>
      </c>
      <c r="E127" s="2419">
        <v>3</v>
      </c>
      <c r="F127" s="2419">
        <v>0</v>
      </c>
      <c r="G127" s="2419">
        <v>3</v>
      </c>
      <c r="H127" s="2416">
        <v>3</v>
      </c>
      <c r="I127" s="2416">
        <v>1</v>
      </c>
      <c r="J127" s="2416">
        <f t="shared" si="1"/>
        <v>3</v>
      </c>
      <c r="K127" s="2416">
        <v>3</v>
      </c>
      <c r="L127" s="2419">
        <v>40664</v>
      </c>
      <c r="M127" s="2420" t="s">
        <v>5298</v>
      </c>
      <c r="N127" s="2417" t="s">
        <v>5116</v>
      </c>
      <c r="O127" s="2419" t="s">
        <v>3381</v>
      </c>
      <c r="P127" s="2419" t="s">
        <v>3307</v>
      </c>
      <c r="Q127" s="2419" t="s">
        <v>5114</v>
      </c>
      <c r="R127" s="2419"/>
      <c r="S127" s="2419"/>
      <c r="T127" s="2419"/>
      <c r="U127" s="2419"/>
      <c r="V127" s="2419"/>
      <c r="W127" s="2419"/>
      <c r="X127" s="2419"/>
      <c r="Y127" s="2419"/>
      <c r="Z127" s="2419">
        <v>12</v>
      </c>
      <c r="AA127" s="2419">
        <v>8</v>
      </c>
      <c r="AB127" s="2419">
        <v>6</v>
      </c>
      <c r="AC127" s="2419">
        <v>0</v>
      </c>
      <c r="AD127" s="2419">
        <v>0</v>
      </c>
      <c r="AE127" s="2419">
        <v>26</v>
      </c>
    </row>
    <row r="128" spans="1:31" ht="15.75" x14ac:dyDescent="0.25">
      <c r="A128" s="2419" t="s">
        <v>5215</v>
      </c>
      <c r="B128" s="2419">
        <v>5131002</v>
      </c>
      <c r="C128" s="2420" t="s">
        <v>5297</v>
      </c>
      <c r="D128" s="2416" t="s">
        <v>5217</v>
      </c>
      <c r="E128" s="2419">
        <v>3</v>
      </c>
      <c r="F128" s="2419">
        <v>0</v>
      </c>
      <c r="G128" s="2419">
        <v>3</v>
      </c>
      <c r="H128" s="2416">
        <v>3</v>
      </c>
      <c r="I128" s="2416">
        <v>1</v>
      </c>
      <c r="J128" s="2416">
        <f t="shared" si="1"/>
        <v>3</v>
      </c>
      <c r="K128" s="2416">
        <v>3</v>
      </c>
      <c r="L128" s="2419">
        <v>38563</v>
      </c>
      <c r="M128" s="2420" t="s">
        <v>5261</v>
      </c>
      <c r="N128" s="2417" t="s">
        <v>5142</v>
      </c>
      <c r="O128" s="2419" t="s">
        <v>5299</v>
      </c>
      <c r="P128" s="2419"/>
      <c r="Q128" s="2419"/>
      <c r="R128" s="2419" t="s">
        <v>3307</v>
      </c>
      <c r="S128" s="2419" t="s">
        <v>5114</v>
      </c>
      <c r="T128" s="2419"/>
      <c r="U128" s="2419"/>
      <c r="V128" s="2419"/>
      <c r="W128" s="2419"/>
      <c r="X128" s="2419"/>
      <c r="Y128" s="2419"/>
      <c r="Z128" s="2419">
        <v>7</v>
      </c>
      <c r="AA128" s="2419">
        <v>16</v>
      </c>
      <c r="AB128" s="2419">
        <v>1</v>
      </c>
      <c r="AC128" s="2419">
        <v>0</v>
      </c>
      <c r="AD128" s="2419">
        <v>0</v>
      </c>
      <c r="AE128" s="2419">
        <v>24</v>
      </c>
    </row>
    <row r="129" spans="1:31" ht="15.75" x14ac:dyDescent="0.25">
      <c r="A129" s="2419" t="s">
        <v>5215</v>
      </c>
      <c r="B129" s="2419">
        <v>5131002</v>
      </c>
      <c r="C129" s="2420" t="s">
        <v>5297</v>
      </c>
      <c r="D129" s="2416" t="s">
        <v>5217</v>
      </c>
      <c r="E129" s="2419">
        <v>3</v>
      </c>
      <c r="F129" s="2419">
        <v>0</v>
      </c>
      <c r="G129" s="2419">
        <v>3</v>
      </c>
      <c r="H129" s="2416">
        <v>3</v>
      </c>
      <c r="I129" s="2416">
        <v>1</v>
      </c>
      <c r="J129" s="2416">
        <f t="shared" si="1"/>
        <v>3</v>
      </c>
      <c r="K129" s="2416">
        <v>3</v>
      </c>
      <c r="L129" s="2419">
        <v>38507</v>
      </c>
      <c r="M129" s="2420" t="s">
        <v>5265</v>
      </c>
      <c r="N129" s="2417" t="s">
        <v>5142</v>
      </c>
      <c r="O129" s="2419" t="s">
        <v>5300</v>
      </c>
      <c r="P129" s="2419" t="s">
        <v>3307</v>
      </c>
      <c r="Q129" s="2419" t="s">
        <v>5114</v>
      </c>
      <c r="R129" s="2419"/>
      <c r="S129" s="2419"/>
      <c r="T129" s="2419"/>
      <c r="U129" s="2419"/>
      <c r="V129" s="2419"/>
      <c r="W129" s="2419"/>
      <c r="X129" s="2419"/>
      <c r="Y129" s="2419"/>
      <c r="Z129" s="2419">
        <v>4</v>
      </c>
      <c r="AA129" s="2419">
        <v>7</v>
      </c>
      <c r="AB129" s="2419">
        <v>1</v>
      </c>
      <c r="AC129" s="2419">
        <v>0</v>
      </c>
      <c r="AD129" s="2419">
        <v>0</v>
      </c>
      <c r="AE129" s="2419">
        <v>12</v>
      </c>
    </row>
    <row r="130" spans="1:31" ht="15.75" x14ac:dyDescent="0.25">
      <c r="A130" s="2419" t="s">
        <v>5215</v>
      </c>
      <c r="B130" s="2419">
        <v>5131002</v>
      </c>
      <c r="C130" s="2420" t="s">
        <v>5297</v>
      </c>
      <c r="D130" s="2416" t="s">
        <v>5217</v>
      </c>
      <c r="E130" s="2419">
        <v>3</v>
      </c>
      <c r="F130" s="2419">
        <v>0</v>
      </c>
      <c r="G130" s="2419">
        <v>3</v>
      </c>
      <c r="H130" s="2416">
        <v>3</v>
      </c>
      <c r="I130" s="2416">
        <v>1</v>
      </c>
      <c r="J130" s="2416">
        <f t="shared" si="1"/>
        <v>3</v>
      </c>
      <c r="K130" s="2416">
        <v>3</v>
      </c>
      <c r="L130" s="2419">
        <v>38507</v>
      </c>
      <c r="M130" s="2420" t="s">
        <v>5265</v>
      </c>
      <c r="N130" s="2417" t="s">
        <v>5142</v>
      </c>
      <c r="O130" s="2419" t="s">
        <v>5301</v>
      </c>
      <c r="P130" s="2419"/>
      <c r="Q130" s="2419"/>
      <c r="R130" s="2419" t="s">
        <v>3307</v>
      </c>
      <c r="S130" s="2419" t="s">
        <v>5114</v>
      </c>
      <c r="T130" s="2419"/>
      <c r="U130" s="2419"/>
      <c r="V130" s="2419"/>
      <c r="W130" s="2419"/>
      <c r="X130" s="2419"/>
      <c r="Y130" s="2419"/>
      <c r="Z130" s="2419">
        <v>8</v>
      </c>
      <c r="AA130" s="2419">
        <v>6</v>
      </c>
      <c r="AB130" s="2419">
        <v>3</v>
      </c>
      <c r="AC130" s="2419">
        <v>0</v>
      </c>
      <c r="AD130" s="2419">
        <v>0</v>
      </c>
      <c r="AE130" s="2419">
        <v>17</v>
      </c>
    </row>
    <row r="131" spans="1:31" ht="15.75" x14ac:dyDescent="0.25">
      <c r="A131" s="2419" t="s">
        <v>5215</v>
      </c>
      <c r="B131" s="2419">
        <v>5131003</v>
      </c>
      <c r="C131" s="2420" t="s">
        <v>5302</v>
      </c>
      <c r="D131" s="2416" t="s">
        <v>5217</v>
      </c>
      <c r="E131" s="2419">
        <v>7</v>
      </c>
      <c r="F131" s="2419">
        <v>2.5</v>
      </c>
      <c r="G131" s="2419">
        <v>2</v>
      </c>
      <c r="H131" s="2416">
        <v>4.5</v>
      </c>
      <c r="I131" s="2416">
        <v>1</v>
      </c>
      <c r="J131" s="2416">
        <f t="shared" si="1"/>
        <v>4.5</v>
      </c>
      <c r="K131" s="2416">
        <v>4.5</v>
      </c>
      <c r="L131" s="2419">
        <v>28181</v>
      </c>
      <c r="M131" s="2420" t="s">
        <v>5280</v>
      </c>
      <c r="N131" s="2417" t="s">
        <v>5116</v>
      </c>
      <c r="O131" s="2419" t="s">
        <v>3381</v>
      </c>
      <c r="P131" s="2419" t="s">
        <v>3306</v>
      </c>
      <c r="Q131" s="2419" t="s">
        <v>5114</v>
      </c>
      <c r="R131" s="2419" t="s">
        <v>3306</v>
      </c>
      <c r="S131" s="2419" t="s">
        <v>5114</v>
      </c>
      <c r="T131" s="2419" t="s">
        <v>3306</v>
      </c>
      <c r="U131" s="2419" t="s">
        <v>5114</v>
      </c>
      <c r="V131" s="2419"/>
      <c r="W131" s="2419"/>
      <c r="X131" s="2419"/>
      <c r="Y131" s="2419"/>
      <c r="Z131" s="2419">
        <v>0</v>
      </c>
      <c r="AA131" s="2419">
        <v>1</v>
      </c>
      <c r="AB131" s="2419">
        <v>7</v>
      </c>
      <c r="AC131" s="2419">
        <v>0</v>
      </c>
      <c r="AD131" s="2419">
        <v>0</v>
      </c>
      <c r="AE131" s="2419">
        <v>8</v>
      </c>
    </row>
    <row r="132" spans="1:31" ht="15.75" x14ac:dyDescent="0.25">
      <c r="A132" s="2419" t="s">
        <v>5215</v>
      </c>
      <c r="B132" s="2419">
        <v>5131004</v>
      </c>
      <c r="C132" s="2420" t="s">
        <v>5303</v>
      </c>
      <c r="D132" s="2416" t="s">
        <v>5217</v>
      </c>
      <c r="E132" s="2419">
        <v>9</v>
      </c>
      <c r="F132" s="2419">
        <v>3</v>
      </c>
      <c r="G132" s="2419">
        <v>3</v>
      </c>
      <c r="H132" s="2416">
        <v>6</v>
      </c>
      <c r="I132" s="2416">
        <v>1</v>
      </c>
      <c r="J132" s="2416">
        <f t="shared" si="1"/>
        <v>6</v>
      </c>
      <c r="K132" s="2416">
        <v>6</v>
      </c>
      <c r="L132" s="2419">
        <v>43224</v>
      </c>
      <c r="M132" s="2420" t="s">
        <v>5259</v>
      </c>
      <c r="N132" s="2417" t="s">
        <v>5142</v>
      </c>
      <c r="O132" s="2419" t="s">
        <v>5208</v>
      </c>
      <c r="P132" s="2419" t="s">
        <v>3309</v>
      </c>
      <c r="Q132" s="2419" t="s">
        <v>5114</v>
      </c>
      <c r="R132" s="2419" t="s">
        <v>3309</v>
      </c>
      <c r="S132" s="2419" t="s">
        <v>5114</v>
      </c>
      <c r="T132" s="2419" t="s">
        <v>3309</v>
      </c>
      <c r="U132" s="2419" t="s">
        <v>5114</v>
      </c>
      <c r="V132" s="2419" t="s">
        <v>3309</v>
      </c>
      <c r="W132" s="2419" t="s">
        <v>5114</v>
      </c>
      <c r="X132" s="2419"/>
      <c r="Y132" s="2419"/>
      <c r="Z132" s="2419">
        <v>5</v>
      </c>
      <c r="AA132" s="2419">
        <v>8</v>
      </c>
      <c r="AB132" s="2419">
        <v>3</v>
      </c>
      <c r="AC132" s="2419">
        <v>0</v>
      </c>
      <c r="AD132" s="2419">
        <v>0</v>
      </c>
      <c r="AE132" s="2419">
        <v>16</v>
      </c>
    </row>
    <row r="133" spans="1:31" ht="15.75" x14ac:dyDescent="0.25">
      <c r="A133" s="2419" t="s">
        <v>5215</v>
      </c>
      <c r="B133" s="2419">
        <v>5131005</v>
      </c>
      <c r="C133" s="2420" t="s">
        <v>5304</v>
      </c>
      <c r="D133" s="2416" t="s">
        <v>5217</v>
      </c>
      <c r="E133" s="2419">
        <v>9</v>
      </c>
      <c r="F133" s="2419">
        <v>3</v>
      </c>
      <c r="G133" s="2419">
        <v>3</v>
      </c>
      <c r="H133" s="2416">
        <v>6</v>
      </c>
      <c r="I133" s="2416">
        <v>1</v>
      </c>
      <c r="J133" s="2416">
        <f t="shared" si="1"/>
        <v>6</v>
      </c>
      <c r="K133" s="2416">
        <v>6</v>
      </c>
      <c r="L133" s="2419">
        <v>17060</v>
      </c>
      <c r="M133" s="2420" t="s">
        <v>5305</v>
      </c>
      <c r="N133" s="2417" t="s">
        <v>5116</v>
      </c>
      <c r="O133" s="2419" t="s">
        <v>5192</v>
      </c>
      <c r="P133" s="2419" t="s">
        <v>5306</v>
      </c>
      <c r="Q133" s="2419" t="s">
        <v>5114</v>
      </c>
      <c r="R133" s="2419"/>
      <c r="S133" s="2419"/>
      <c r="T133" s="2419" t="s">
        <v>5306</v>
      </c>
      <c r="U133" s="2419" t="s">
        <v>5114</v>
      </c>
      <c r="V133" s="2419"/>
      <c r="W133" s="2419"/>
      <c r="X133" s="2419" t="s">
        <v>5306</v>
      </c>
      <c r="Y133" s="2419" t="s">
        <v>5114</v>
      </c>
      <c r="Z133" s="2419">
        <v>9</v>
      </c>
      <c r="AA133" s="2419">
        <v>8</v>
      </c>
      <c r="AB133" s="2419">
        <v>7</v>
      </c>
      <c r="AC133" s="2419">
        <v>0</v>
      </c>
      <c r="AD133" s="2419">
        <v>0</v>
      </c>
      <c r="AE133" s="2419">
        <v>24</v>
      </c>
    </row>
    <row r="134" spans="1:31" ht="15.75" x14ac:dyDescent="0.25">
      <c r="A134" s="2419" t="s">
        <v>5215</v>
      </c>
      <c r="B134" s="2419">
        <v>5131008</v>
      </c>
      <c r="C134" s="2420" t="s">
        <v>5307</v>
      </c>
      <c r="D134" s="2416" t="s">
        <v>5217</v>
      </c>
      <c r="E134" s="2419">
        <v>7</v>
      </c>
      <c r="F134" s="2419">
        <v>2.5</v>
      </c>
      <c r="G134" s="2419">
        <v>2</v>
      </c>
      <c r="H134" s="2416">
        <v>4.5</v>
      </c>
      <c r="I134" s="2416">
        <v>0.5</v>
      </c>
      <c r="J134" s="2416">
        <f t="shared" ref="J134:J197" si="2">H134*I134</f>
        <v>2.25</v>
      </c>
      <c r="K134" s="2416">
        <v>2.25</v>
      </c>
      <c r="L134" s="2419">
        <v>36702</v>
      </c>
      <c r="M134" s="2420" t="s">
        <v>5249</v>
      </c>
      <c r="N134" s="2417" t="s">
        <v>5116</v>
      </c>
      <c r="O134" s="2419" t="s">
        <v>5208</v>
      </c>
      <c r="P134" s="2419" t="s">
        <v>3310</v>
      </c>
      <c r="Q134" s="2419" t="s">
        <v>5114</v>
      </c>
      <c r="R134" s="2419" t="s">
        <v>3310</v>
      </c>
      <c r="S134" s="2419" t="s">
        <v>5114</v>
      </c>
      <c r="T134" s="2419" t="s">
        <v>3310</v>
      </c>
      <c r="U134" s="2419" t="s">
        <v>5114</v>
      </c>
      <c r="V134" s="2419"/>
      <c r="W134" s="2419"/>
      <c r="X134" s="2419"/>
      <c r="Y134" s="2419"/>
      <c r="Z134" s="2419">
        <v>3</v>
      </c>
      <c r="AA134" s="2419">
        <v>14</v>
      </c>
      <c r="AB134" s="2419">
        <v>4</v>
      </c>
      <c r="AC134" s="2419">
        <v>0</v>
      </c>
      <c r="AD134" s="2419">
        <v>0</v>
      </c>
      <c r="AE134" s="2419">
        <v>21</v>
      </c>
    </row>
    <row r="135" spans="1:31" ht="15.75" x14ac:dyDescent="0.25">
      <c r="A135" s="2419" t="s">
        <v>5215</v>
      </c>
      <c r="B135" s="2419">
        <v>5131008</v>
      </c>
      <c r="C135" s="2420" t="s">
        <v>5307</v>
      </c>
      <c r="D135" s="2416" t="s">
        <v>5217</v>
      </c>
      <c r="E135" s="2419">
        <v>7</v>
      </c>
      <c r="F135" s="2419">
        <v>2.5</v>
      </c>
      <c r="G135" s="2419">
        <v>2</v>
      </c>
      <c r="H135" s="2416">
        <v>4.5</v>
      </c>
      <c r="I135" s="2416"/>
      <c r="J135" s="2416">
        <f t="shared" si="2"/>
        <v>0</v>
      </c>
      <c r="K135" s="2416">
        <v>0</v>
      </c>
      <c r="L135" s="2419">
        <v>900026</v>
      </c>
      <c r="M135" s="2420" t="s">
        <v>5308</v>
      </c>
      <c r="N135" s="2417" t="s">
        <v>5309</v>
      </c>
      <c r="O135" s="2419" t="s">
        <v>5208</v>
      </c>
      <c r="P135" s="2419" t="s">
        <v>3310</v>
      </c>
      <c r="Q135" s="2419" t="s">
        <v>5114</v>
      </c>
      <c r="R135" s="2419" t="s">
        <v>3310</v>
      </c>
      <c r="S135" s="2419" t="s">
        <v>5114</v>
      </c>
      <c r="T135" s="2419" t="s">
        <v>3310</v>
      </c>
      <c r="U135" s="2419" t="s">
        <v>5114</v>
      </c>
      <c r="V135" s="2419"/>
      <c r="W135" s="2419"/>
      <c r="X135" s="2419"/>
      <c r="Y135" s="2419"/>
      <c r="Z135" s="2419">
        <v>3</v>
      </c>
      <c r="AA135" s="2419">
        <v>14</v>
      </c>
      <c r="AB135" s="2419">
        <v>4</v>
      </c>
      <c r="AC135" s="2419">
        <v>0</v>
      </c>
      <c r="AD135" s="2419">
        <v>0</v>
      </c>
      <c r="AE135" s="2419">
        <v>21</v>
      </c>
    </row>
    <row r="136" spans="1:31" ht="15.75" x14ac:dyDescent="0.25">
      <c r="A136" s="2419" t="s">
        <v>5215</v>
      </c>
      <c r="B136" s="2419">
        <v>5131018</v>
      </c>
      <c r="C136" s="2420" t="s">
        <v>5310</v>
      </c>
      <c r="D136" s="2416" t="s">
        <v>5217</v>
      </c>
      <c r="E136" s="2419">
        <v>9</v>
      </c>
      <c r="F136" s="2419">
        <v>3</v>
      </c>
      <c r="G136" s="2419">
        <v>3</v>
      </c>
      <c r="H136" s="2416">
        <v>6</v>
      </c>
      <c r="I136" s="2416">
        <v>1</v>
      </c>
      <c r="J136" s="2416">
        <f t="shared" si="2"/>
        <v>6</v>
      </c>
      <c r="K136" s="2416">
        <v>6</v>
      </c>
      <c r="L136" s="2419">
        <v>34371</v>
      </c>
      <c r="M136" s="2420" t="s">
        <v>5311</v>
      </c>
      <c r="N136" s="2417" t="s">
        <v>5116</v>
      </c>
      <c r="O136" s="2419" t="s">
        <v>5200</v>
      </c>
      <c r="P136" s="2419" t="s">
        <v>3304</v>
      </c>
      <c r="Q136" s="2419" t="s">
        <v>5114</v>
      </c>
      <c r="R136" s="2419"/>
      <c r="S136" s="2419"/>
      <c r="T136" s="2419" t="s">
        <v>3304</v>
      </c>
      <c r="U136" s="2419" t="s">
        <v>5114</v>
      </c>
      <c r="V136" s="2419"/>
      <c r="W136" s="2419"/>
      <c r="X136" s="2419"/>
      <c r="Y136" s="2419"/>
      <c r="Z136" s="2419">
        <v>5</v>
      </c>
      <c r="AA136" s="2419">
        <v>6</v>
      </c>
      <c r="AB136" s="2419">
        <v>1</v>
      </c>
      <c r="AC136" s="2419">
        <v>0</v>
      </c>
      <c r="AD136" s="2419">
        <v>0</v>
      </c>
      <c r="AE136" s="2419">
        <v>12</v>
      </c>
    </row>
    <row r="137" spans="1:31" ht="15.75" x14ac:dyDescent="0.25">
      <c r="A137" s="2419" t="s">
        <v>5215</v>
      </c>
      <c r="B137" s="2419">
        <v>5131018</v>
      </c>
      <c r="C137" s="2420" t="s">
        <v>5310</v>
      </c>
      <c r="D137" s="2416" t="s">
        <v>5217</v>
      </c>
      <c r="E137" s="2419">
        <v>9</v>
      </c>
      <c r="F137" s="2419">
        <v>3</v>
      </c>
      <c r="G137" s="2419">
        <v>3</v>
      </c>
      <c r="H137" s="2416">
        <v>6</v>
      </c>
      <c r="I137" s="2416">
        <v>1</v>
      </c>
      <c r="J137" s="2416">
        <f t="shared" si="2"/>
        <v>6</v>
      </c>
      <c r="K137" s="2416">
        <v>6</v>
      </c>
      <c r="L137" s="2419">
        <v>42436</v>
      </c>
      <c r="M137" s="2420" t="s">
        <v>5242</v>
      </c>
      <c r="N137" s="2417" t="s">
        <v>3186</v>
      </c>
      <c r="O137" s="2419" t="s">
        <v>5201</v>
      </c>
      <c r="P137" s="2419" t="s">
        <v>3305</v>
      </c>
      <c r="Q137" s="2419" t="s">
        <v>5114</v>
      </c>
      <c r="R137" s="2419"/>
      <c r="S137" s="2419"/>
      <c r="T137" s="2419" t="s">
        <v>3305</v>
      </c>
      <c r="U137" s="2419" t="s">
        <v>5114</v>
      </c>
      <c r="V137" s="2419"/>
      <c r="W137" s="2419"/>
      <c r="X137" s="2419" t="s">
        <v>3315</v>
      </c>
      <c r="Y137" s="2419" t="s">
        <v>5114</v>
      </c>
      <c r="Z137" s="2419">
        <v>6</v>
      </c>
      <c r="AA137" s="2419">
        <v>3</v>
      </c>
      <c r="AB137" s="2419">
        <v>3</v>
      </c>
      <c r="AC137" s="2419">
        <v>0</v>
      </c>
      <c r="AD137" s="2419">
        <v>0</v>
      </c>
      <c r="AE137" s="2419">
        <v>12</v>
      </c>
    </row>
    <row r="138" spans="1:31" ht="15.75" x14ac:dyDescent="0.25">
      <c r="A138" s="2419" t="s">
        <v>5215</v>
      </c>
      <c r="B138" s="2419">
        <v>5131019</v>
      </c>
      <c r="C138" s="2420" t="s">
        <v>5312</v>
      </c>
      <c r="D138" s="2416" t="s">
        <v>5217</v>
      </c>
      <c r="E138" s="2419">
        <v>9</v>
      </c>
      <c r="F138" s="2419">
        <v>4.5</v>
      </c>
      <c r="G138" s="2419">
        <v>0</v>
      </c>
      <c r="H138" s="2416">
        <v>4.5</v>
      </c>
      <c r="I138" s="2416">
        <v>1</v>
      </c>
      <c r="J138" s="2416">
        <f t="shared" si="2"/>
        <v>4.5</v>
      </c>
      <c r="K138" s="2416">
        <v>4.5</v>
      </c>
      <c r="L138" s="2419">
        <v>33754</v>
      </c>
      <c r="M138" s="2420" t="s">
        <v>5240</v>
      </c>
      <c r="N138" s="2417" t="s">
        <v>5116</v>
      </c>
      <c r="O138" s="2419" t="s">
        <v>5200</v>
      </c>
      <c r="P138" s="2419" t="s">
        <v>3304</v>
      </c>
      <c r="Q138" s="2419" t="s">
        <v>5114</v>
      </c>
      <c r="R138" s="2419" t="s">
        <v>3304</v>
      </c>
      <c r="S138" s="2419" t="s">
        <v>5114</v>
      </c>
      <c r="T138" s="2419" t="s">
        <v>3304</v>
      </c>
      <c r="U138" s="2419" t="s">
        <v>5114</v>
      </c>
      <c r="V138" s="2419"/>
      <c r="W138" s="2419"/>
      <c r="X138" s="2419"/>
      <c r="Y138" s="2419"/>
      <c r="Z138" s="2419">
        <v>5</v>
      </c>
      <c r="AA138" s="2419">
        <v>7</v>
      </c>
      <c r="AB138" s="2419">
        <v>10</v>
      </c>
      <c r="AC138" s="2419">
        <v>0</v>
      </c>
      <c r="AD138" s="2419">
        <v>0</v>
      </c>
      <c r="AE138" s="2419">
        <v>22</v>
      </c>
    </row>
    <row r="139" spans="1:31" ht="15.75" x14ac:dyDescent="0.25">
      <c r="A139" s="2419" t="s">
        <v>5215</v>
      </c>
      <c r="B139" s="2419">
        <v>5131019</v>
      </c>
      <c r="C139" s="2420" t="s">
        <v>5312</v>
      </c>
      <c r="D139" s="2416" t="s">
        <v>5217</v>
      </c>
      <c r="E139" s="2419">
        <v>9</v>
      </c>
      <c r="F139" s="2419">
        <v>4.5</v>
      </c>
      <c r="G139" s="2419">
        <v>0</v>
      </c>
      <c r="H139" s="2416">
        <v>4.5</v>
      </c>
      <c r="I139" s="2416">
        <v>1</v>
      </c>
      <c r="J139" s="2416">
        <f t="shared" si="2"/>
        <v>4.5</v>
      </c>
      <c r="K139" s="2416">
        <v>4.5</v>
      </c>
      <c r="L139" s="2419">
        <v>33754</v>
      </c>
      <c r="M139" s="2420" t="s">
        <v>5240</v>
      </c>
      <c r="N139" s="2417" t="s">
        <v>5116</v>
      </c>
      <c r="O139" s="2419" t="s">
        <v>5201</v>
      </c>
      <c r="P139" s="2419" t="s">
        <v>3306</v>
      </c>
      <c r="Q139" s="2419" t="s">
        <v>5114</v>
      </c>
      <c r="R139" s="2419"/>
      <c r="S139" s="2419"/>
      <c r="T139" s="2419" t="s">
        <v>3306</v>
      </c>
      <c r="U139" s="2419" t="s">
        <v>5114</v>
      </c>
      <c r="V139" s="2419"/>
      <c r="W139" s="2419"/>
      <c r="X139" s="2419" t="s">
        <v>3306</v>
      </c>
      <c r="Y139" s="2419" t="s">
        <v>5114</v>
      </c>
      <c r="Z139" s="2419">
        <v>0</v>
      </c>
      <c r="AA139" s="2419">
        <v>9</v>
      </c>
      <c r="AB139" s="2419">
        <v>10</v>
      </c>
      <c r="AC139" s="2419">
        <v>0</v>
      </c>
      <c r="AD139" s="2419">
        <v>0</v>
      </c>
      <c r="AE139" s="2419">
        <v>19</v>
      </c>
    </row>
    <row r="140" spans="1:31" ht="15.75" x14ac:dyDescent="0.25">
      <c r="A140" s="2419" t="s">
        <v>5215</v>
      </c>
      <c r="B140" s="2419">
        <v>5131019</v>
      </c>
      <c r="C140" s="2420" t="s">
        <v>5312</v>
      </c>
      <c r="D140" s="2416" t="s">
        <v>5217</v>
      </c>
      <c r="E140" s="2419">
        <v>9</v>
      </c>
      <c r="F140" s="2419">
        <v>4.5</v>
      </c>
      <c r="G140" s="2419">
        <v>0</v>
      </c>
      <c r="H140" s="2416">
        <v>4.5</v>
      </c>
      <c r="I140" s="2416">
        <v>1</v>
      </c>
      <c r="J140" s="2416">
        <f t="shared" si="2"/>
        <v>4.5</v>
      </c>
      <c r="K140" s="2416">
        <v>4.5</v>
      </c>
      <c r="L140" s="2419">
        <v>37975</v>
      </c>
      <c r="M140" s="2420" t="s">
        <v>5252</v>
      </c>
      <c r="N140" s="2417" t="s">
        <v>5142</v>
      </c>
      <c r="O140" s="2419" t="s">
        <v>5313</v>
      </c>
      <c r="P140" s="2419"/>
      <c r="Q140" s="2419"/>
      <c r="R140" s="2419" t="s">
        <v>3310</v>
      </c>
      <c r="S140" s="2419" t="s">
        <v>5114</v>
      </c>
      <c r="T140" s="2419"/>
      <c r="U140" s="2419"/>
      <c r="V140" s="2419" t="s">
        <v>3310</v>
      </c>
      <c r="W140" s="2419" t="s">
        <v>5114</v>
      </c>
      <c r="X140" s="2419" t="s">
        <v>3310</v>
      </c>
      <c r="Y140" s="2419" t="s">
        <v>5114</v>
      </c>
      <c r="Z140" s="2419">
        <v>2</v>
      </c>
      <c r="AA140" s="2419">
        <v>6</v>
      </c>
      <c r="AB140" s="2419">
        <v>14</v>
      </c>
      <c r="AC140" s="2419">
        <v>0</v>
      </c>
      <c r="AD140" s="2419">
        <v>0</v>
      </c>
      <c r="AE140" s="2419">
        <v>22</v>
      </c>
    </row>
    <row r="141" spans="1:31" ht="15.75" x14ac:dyDescent="0.25">
      <c r="A141" s="2419" t="s">
        <v>5215</v>
      </c>
      <c r="B141" s="2419">
        <v>5131023</v>
      </c>
      <c r="C141" s="2420" t="s">
        <v>5314</v>
      </c>
      <c r="D141" s="2416" t="s">
        <v>5217</v>
      </c>
      <c r="E141" s="2419">
        <v>7</v>
      </c>
      <c r="F141" s="2419">
        <v>2.5</v>
      </c>
      <c r="G141" s="2419">
        <v>2</v>
      </c>
      <c r="H141" s="2416">
        <v>4.5</v>
      </c>
      <c r="I141" s="2416">
        <v>1</v>
      </c>
      <c r="J141" s="2416">
        <f t="shared" si="2"/>
        <v>4.5</v>
      </c>
      <c r="K141" s="2416">
        <v>4.5</v>
      </c>
      <c r="L141" s="2419">
        <v>23524</v>
      </c>
      <c r="M141" s="2420" t="s">
        <v>5315</v>
      </c>
      <c r="N141" s="2417" t="s">
        <v>5116</v>
      </c>
      <c r="O141" s="2419" t="s">
        <v>5200</v>
      </c>
      <c r="P141" s="2419"/>
      <c r="Q141" s="2419"/>
      <c r="R141" s="2419"/>
      <c r="S141" s="2419"/>
      <c r="T141" s="2419" t="s">
        <v>3306</v>
      </c>
      <c r="U141" s="2419" t="s">
        <v>5114</v>
      </c>
      <c r="V141" s="2419" t="s">
        <v>3306</v>
      </c>
      <c r="W141" s="2419" t="s">
        <v>5114</v>
      </c>
      <c r="X141" s="2419" t="s">
        <v>3306</v>
      </c>
      <c r="Y141" s="2419" t="s">
        <v>5114</v>
      </c>
      <c r="Z141" s="2419">
        <v>6</v>
      </c>
      <c r="AA141" s="2419">
        <v>13</v>
      </c>
      <c r="AB141" s="2419">
        <v>8</v>
      </c>
      <c r="AC141" s="2419">
        <v>0</v>
      </c>
      <c r="AD141" s="2419">
        <v>0</v>
      </c>
      <c r="AE141" s="2419">
        <v>27</v>
      </c>
    </row>
    <row r="142" spans="1:31" ht="15.75" x14ac:dyDescent="0.25">
      <c r="A142" s="2419" t="s">
        <v>5215</v>
      </c>
      <c r="B142" s="2419">
        <v>5131024</v>
      </c>
      <c r="C142" s="2420" t="s">
        <v>5316</v>
      </c>
      <c r="D142" s="2416" t="s">
        <v>5217</v>
      </c>
      <c r="E142" s="2419">
        <v>9</v>
      </c>
      <c r="F142" s="2419">
        <v>3</v>
      </c>
      <c r="G142" s="2419">
        <v>3</v>
      </c>
      <c r="H142" s="2416">
        <v>6</v>
      </c>
      <c r="I142" s="2416">
        <v>1</v>
      </c>
      <c r="J142" s="2416">
        <f t="shared" si="2"/>
        <v>6</v>
      </c>
      <c r="K142" s="2416">
        <v>6</v>
      </c>
      <c r="L142" s="2419">
        <v>34371</v>
      </c>
      <c r="M142" s="2420" t="s">
        <v>5311</v>
      </c>
      <c r="N142" s="2417" t="s">
        <v>5116</v>
      </c>
      <c r="O142" s="2419" t="s">
        <v>5200</v>
      </c>
      <c r="P142" s="2419"/>
      <c r="Q142" s="2419"/>
      <c r="R142" s="2419" t="s">
        <v>3308</v>
      </c>
      <c r="S142" s="2419" t="s">
        <v>5114</v>
      </c>
      <c r="T142" s="2419" t="s">
        <v>3308</v>
      </c>
      <c r="U142" s="2419" t="s">
        <v>5114</v>
      </c>
      <c r="V142" s="2419" t="s">
        <v>3308</v>
      </c>
      <c r="W142" s="2419" t="s">
        <v>5114</v>
      </c>
      <c r="X142" s="2419" t="s">
        <v>3308</v>
      </c>
      <c r="Y142" s="2419" t="s">
        <v>5114</v>
      </c>
      <c r="Z142" s="2419">
        <v>6</v>
      </c>
      <c r="AA142" s="2419">
        <v>7</v>
      </c>
      <c r="AB142" s="2419">
        <v>8</v>
      </c>
      <c r="AC142" s="2419">
        <v>0</v>
      </c>
      <c r="AD142" s="2419">
        <v>0</v>
      </c>
      <c r="AE142" s="2419">
        <v>21</v>
      </c>
    </row>
    <row r="143" spans="1:31" ht="15.75" x14ac:dyDescent="0.25">
      <c r="A143" s="2419" t="s">
        <v>5215</v>
      </c>
      <c r="B143" s="2419">
        <v>5131025</v>
      </c>
      <c r="C143" s="2420" t="s">
        <v>5317</v>
      </c>
      <c r="D143" s="2416" t="s">
        <v>5217</v>
      </c>
      <c r="E143" s="2419">
        <v>9</v>
      </c>
      <c r="F143" s="2419">
        <v>3</v>
      </c>
      <c r="G143" s="2419">
        <v>3</v>
      </c>
      <c r="H143" s="2416">
        <v>6</v>
      </c>
      <c r="I143" s="2416">
        <v>1</v>
      </c>
      <c r="J143" s="2416">
        <f t="shared" si="2"/>
        <v>6</v>
      </c>
      <c r="K143" s="2416">
        <v>6</v>
      </c>
      <c r="L143" s="2419">
        <v>36702</v>
      </c>
      <c r="M143" s="2420" t="s">
        <v>5249</v>
      </c>
      <c r="N143" s="2417" t="s">
        <v>5116</v>
      </c>
      <c r="O143" s="2419" t="s">
        <v>5200</v>
      </c>
      <c r="P143" s="2419" t="s">
        <v>3322</v>
      </c>
      <c r="Q143" s="2419" t="s">
        <v>5114</v>
      </c>
      <c r="R143" s="2419" t="s">
        <v>3309</v>
      </c>
      <c r="S143" s="2419" t="s">
        <v>5114</v>
      </c>
      <c r="T143" s="2419" t="s">
        <v>3309</v>
      </c>
      <c r="U143" s="2419" t="s">
        <v>5114</v>
      </c>
      <c r="V143" s="2419"/>
      <c r="W143" s="2419"/>
      <c r="X143" s="2419"/>
      <c r="Y143" s="2419"/>
      <c r="Z143" s="2419">
        <v>0</v>
      </c>
      <c r="AA143" s="2419">
        <v>6</v>
      </c>
      <c r="AB143" s="2419">
        <v>9</v>
      </c>
      <c r="AC143" s="2419">
        <v>0</v>
      </c>
      <c r="AD143" s="2419">
        <v>0</v>
      </c>
      <c r="AE143" s="2419">
        <v>15</v>
      </c>
    </row>
    <row r="144" spans="1:31" ht="15.75" x14ac:dyDescent="0.25">
      <c r="A144" s="2419" t="s">
        <v>5215</v>
      </c>
      <c r="B144" s="2416" t="s">
        <v>3313</v>
      </c>
      <c r="C144" s="2420" t="s">
        <v>5318</v>
      </c>
      <c r="D144" s="2416" t="s">
        <v>5217</v>
      </c>
      <c r="E144" s="2419">
        <v>9</v>
      </c>
      <c r="F144" s="2419">
        <v>3</v>
      </c>
      <c r="G144" s="2419">
        <v>3</v>
      </c>
      <c r="H144" s="2416">
        <v>6</v>
      </c>
      <c r="I144" s="2416">
        <v>1</v>
      </c>
      <c r="J144" s="2416">
        <f t="shared" si="2"/>
        <v>6</v>
      </c>
      <c r="K144" s="2416">
        <v>6</v>
      </c>
      <c r="L144" s="2419">
        <v>40664</v>
      </c>
      <c r="M144" s="2420" t="s">
        <v>5298</v>
      </c>
      <c r="N144" s="2417" t="s">
        <v>5116</v>
      </c>
      <c r="O144" s="2419" t="s">
        <v>5198</v>
      </c>
      <c r="P144" s="2419"/>
      <c r="Q144" s="2419"/>
      <c r="R144" s="2419" t="s">
        <v>3305</v>
      </c>
      <c r="S144" s="2419" t="s">
        <v>5114</v>
      </c>
      <c r="T144" s="2419"/>
      <c r="U144" s="2419"/>
      <c r="V144" s="2419" t="s">
        <v>3315</v>
      </c>
      <c r="W144" s="2419" t="s">
        <v>5114</v>
      </c>
      <c r="X144" s="2419" t="s">
        <v>3305</v>
      </c>
      <c r="Y144" s="2419" t="s">
        <v>5114</v>
      </c>
      <c r="Z144" s="2419">
        <v>4</v>
      </c>
      <c r="AA144" s="2419">
        <v>4</v>
      </c>
      <c r="AB144" s="2419">
        <v>4</v>
      </c>
      <c r="AC144" s="2419">
        <v>0</v>
      </c>
      <c r="AD144" s="2419">
        <v>0</v>
      </c>
      <c r="AE144" s="2419">
        <v>12</v>
      </c>
    </row>
    <row r="145" spans="1:31" ht="15.75" x14ac:dyDescent="0.25">
      <c r="A145" s="2419" t="s">
        <v>5215</v>
      </c>
      <c r="B145" s="2419">
        <v>5131030</v>
      </c>
      <c r="C145" s="2420" t="s">
        <v>5319</v>
      </c>
      <c r="D145" s="2416" t="s">
        <v>5217</v>
      </c>
      <c r="E145" s="2419">
        <v>7</v>
      </c>
      <c r="F145" s="2419">
        <v>2.5</v>
      </c>
      <c r="G145" s="2419">
        <v>2</v>
      </c>
      <c r="H145" s="2416">
        <v>4.5</v>
      </c>
      <c r="I145" s="2416">
        <v>1</v>
      </c>
      <c r="J145" s="2416">
        <f t="shared" si="2"/>
        <v>4.5</v>
      </c>
      <c r="K145" s="2416">
        <v>4.5</v>
      </c>
      <c r="L145" s="2419">
        <v>17114</v>
      </c>
      <c r="M145" s="2420" t="s">
        <v>5237</v>
      </c>
      <c r="N145" s="2417" t="s">
        <v>5116</v>
      </c>
      <c r="O145" s="2419" t="s">
        <v>5208</v>
      </c>
      <c r="P145" s="2419" t="s">
        <v>3306</v>
      </c>
      <c r="Q145" s="2419" t="s">
        <v>5114</v>
      </c>
      <c r="R145" s="2419"/>
      <c r="S145" s="2419"/>
      <c r="T145" s="2419" t="s">
        <v>3306</v>
      </c>
      <c r="U145" s="2419" t="s">
        <v>5114</v>
      </c>
      <c r="V145" s="2419"/>
      <c r="W145" s="2419"/>
      <c r="X145" s="2419" t="s">
        <v>3306</v>
      </c>
      <c r="Y145" s="2419" t="s">
        <v>5114</v>
      </c>
      <c r="Z145" s="2419">
        <v>3</v>
      </c>
      <c r="AA145" s="2419">
        <v>0</v>
      </c>
      <c r="AB145" s="2419">
        <v>0</v>
      </c>
      <c r="AC145" s="2419">
        <v>0</v>
      </c>
      <c r="AD145" s="2419">
        <v>0</v>
      </c>
      <c r="AE145" s="2419">
        <v>3</v>
      </c>
    </row>
    <row r="146" spans="1:31" ht="15.75" x14ac:dyDescent="0.25">
      <c r="A146" s="2419" t="s">
        <v>5215</v>
      </c>
      <c r="B146" s="2419">
        <v>5131031</v>
      </c>
      <c r="C146" s="2420" t="s">
        <v>5320</v>
      </c>
      <c r="D146" s="2416" t="s">
        <v>5217</v>
      </c>
      <c r="E146" s="2419">
        <v>7</v>
      </c>
      <c r="F146" s="2419">
        <v>2.5</v>
      </c>
      <c r="G146" s="2419">
        <v>2</v>
      </c>
      <c r="H146" s="2416">
        <v>4.5</v>
      </c>
      <c r="I146" s="2416">
        <v>1</v>
      </c>
      <c r="J146" s="2416">
        <f t="shared" si="2"/>
        <v>4.5</v>
      </c>
      <c r="K146" s="2416">
        <v>4.5</v>
      </c>
      <c r="L146" s="2419">
        <v>23524</v>
      </c>
      <c r="M146" s="2420" t="s">
        <v>5315</v>
      </c>
      <c r="N146" s="2417" t="s">
        <v>5116</v>
      </c>
      <c r="O146" s="2419" t="s">
        <v>5208</v>
      </c>
      <c r="P146" s="2419" t="s">
        <v>3310</v>
      </c>
      <c r="Q146" s="2419" t="s">
        <v>5114</v>
      </c>
      <c r="R146" s="2419" t="s">
        <v>3310</v>
      </c>
      <c r="S146" s="2419" t="s">
        <v>5114</v>
      </c>
      <c r="T146" s="2419" t="s">
        <v>3310</v>
      </c>
      <c r="U146" s="2419" t="s">
        <v>5114</v>
      </c>
      <c r="V146" s="2419"/>
      <c r="W146" s="2419"/>
      <c r="X146" s="2419"/>
      <c r="Y146" s="2419"/>
      <c r="Z146" s="2419">
        <v>3</v>
      </c>
      <c r="AA146" s="2419">
        <v>9</v>
      </c>
      <c r="AB146" s="2419">
        <v>1</v>
      </c>
      <c r="AC146" s="2419">
        <v>0</v>
      </c>
      <c r="AD146" s="2419">
        <v>0</v>
      </c>
      <c r="AE146" s="2419">
        <v>13</v>
      </c>
    </row>
    <row r="147" spans="1:31" ht="15.75" x14ac:dyDescent="0.25">
      <c r="A147" s="2419" t="s">
        <v>5215</v>
      </c>
      <c r="B147" s="2419">
        <v>5131035</v>
      </c>
      <c r="C147" s="2420" t="s">
        <v>5321</v>
      </c>
      <c r="D147" s="2416" t="s">
        <v>5217</v>
      </c>
      <c r="E147" s="2419">
        <v>7</v>
      </c>
      <c r="F147" s="2419">
        <v>2.5</v>
      </c>
      <c r="G147" s="2419">
        <v>2</v>
      </c>
      <c r="H147" s="2416">
        <v>4.5</v>
      </c>
      <c r="I147" s="2416">
        <v>1</v>
      </c>
      <c r="J147" s="2416">
        <f t="shared" si="2"/>
        <v>4.5</v>
      </c>
      <c r="K147" s="2416">
        <v>4.5</v>
      </c>
      <c r="L147" s="2419">
        <v>17114</v>
      </c>
      <c r="M147" s="2420" t="s">
        <v>5237</v>
      </c>
      <c r="N147" s="2417" t="s">
        <v>5116</v>
      </c>
      <c r="O147" s="2419" t="s">
        <v>5208</v>
      </c>
      <c r="P147" s="2419" t="s">
        <v>3305</v>
      </c>
      <c r="Q147" s="2419" t="s">
        <v>5114</v>
      </c>
      <c r="R147" s="2419"/>
      <c r="S147" s="2419"/>
      <c r="T147" s="2419" t="s">
        <v>3305</v>
      </c>
      <c r="U147" s="2419" t="s">
        <v>5114</v>
      </c>
      <c r="V147" s="2419"/>
      <c r="W147" s="2419"/>
      <c r="X147" s="2419" t="s">
        <v>3305</v>
      </c>
      <c r="Y147" s="2419" t="s">
        <v>5114</v>
      </c>
      <c r="Z147" s="2419">
        <v>4</v>
      </c>
      <c r="AA147" s="2419">
        <v>1</v>
      </c>
      <c r="AB147" s="2419">
        <v>0</v>
      </c>
      <c r="AC147" s="2419">
        <v>0</v>
      </c>
      <c r="AD147" s="2419">
        <v>0</v>
      </c>
      <c r="AE147" s="2419">
        <v>5</v>
      </c>
    </row>
    <row r="148" spans="1:31" ht="15.75" x14ac:dyDescent="0.25">
      <c r="A148" s="2419" t="s">
        <v>5215</v>
      </c>
      <c r="B148" s="2419">
        <v>5131038</v>
      </c>
      <c r="C148" s="2420" t="s">
        <v>5322</v>
      </c>
      <c r="D148" s="2416" t="s">
        <v>5217</v>
      </c>
      <c r="E148" s="2419">
        <v>7</v>
      </c>
      <c r="F148" s="2419">
        <v>2.5</v>
      </c>
      <c r="G148" s="2419">
        <v>2</v>
      </c>
      <c r="H148" s="2416">
        <v>4.5</v>
      </c>
      <c r="I148" s="2416">
        <v>1</v>
      </c>
      <c r="J148" s="2416">
        <f t="shared" si="2"/>
        <v>4.5</v>
      </c>
      <c r="K148" s="2416">
        <v>4.5</v>
      </c>
      <c r="L148" s="2419">
        <v>42482</v>
      </c>
      <c r="M148" s="2420" t="s">
        <v>5323</v>
      </c>
      <c r="N148" s="2417" t="s">
        <v>5116</v>
      </c>
      <c r="O148" s="2419" t="s">
        <v>5208</v>
      </c>
      <c r="P148" s="2419" t="s">
        <v>3310</v>
      </c>
      <c r="Q148" s="2419" t="s">
        <v>5114</v>
      </c>
      <c r="R148" s="2419" t="s">
        <v>3310</v>
      </c>
      <c r="S148" s="2419" t="s">
        <v>5114</v>
      </c>
      <c r="T148" s="2419"/>
      <c r="U148" s="2419"/>
      <c r="V148" s="2419" t="s">
        <v>3310</v>
      </c>
      <c r="W148" s="2419" t="s">
        <v>5114</v>
      </c>
      <c r="X148" s="2419"/>
      <c r="Y148" s="2419"/>
      <c r="Z148" s="2419">
        <v>3</v>
      </c>
      <c r="AA148" s="2419">
        <v>1</v>
      </c>
      <c r="AB148" s="2419">
        <v>0</v>
      </c>
      <c r="AC148" s="2419">
        <v>0</v>
      </c>
      <c r="AD148" s="2419">
        <v>0</v>
      </c>
      <c r="AE148" s="2419">
        <v>4</v>
      </c>
    </row>
    <row r="149" spans="1:31" ht="15.75" x14ac:dyDescent="0.25">
      <c r="A149" s="2419" t="s">
        <v>5215</v>
      </c>
      <c r="B149" s="2419">
        <v>5131039</v>
      </c>
      <c r="C149" s="2420" t="s">
        <v>5324</v>
      </c>
      <c r="D149" s="2416" t="s">
        <v>5217</v>
      </c>
      <c r="E149" s="2419">
        <v>9</v>
      </c>
      <c r="F149" s="2419">
        <v>3</v>
      </c>
      <c r="G149" s="2419">
        <v>3</v>
      </c>
      <c r="H149" s="2416">
        <v>6</v>
      </c>
      <c r="I149" s="2416">
        <v>1</v>
      </c>
      <c r="J149" s="2416">
        <f t="shared" si="2"/>
        <v>6</v>
      </c>
      <c r="K149" s="2416">
        <v>6</v>
      </c>
      <c r="L149" s="2419">
        <v>23833</v>
      </c>
      <c r="M149" s="2420" t="s">
        <v>5325</v>
      </c>
      <c r="N149" s="2417" t="s">
        <v>5142</v>
      </c>
      <c r="O149" s="2419" t="s">
        <v>5326</v>
      </c>
      <c r="P149" s="2419"/>
      <c r="Q149" s="2419"/>
      <c r="R149" s="2419" t="s">
        <v>3305</v>
      </c>
      <c r="S149" s="2419" t="s">
        <v>5114</v>
      </c>
      <c r="T149" s="2419" t="s">
        <v>3307</v>
      </c>
      <c r="U149" s="2419" t="s">
        <v>5114</v>
      </c>
      <c r="V149" s="2419" t="s">
        <v>3305</v>
      </c>
      <c r="W149" s="2419" t="s">
        <v>5114</v>
      </c>
      <c r="X149" s="2419"/>
      <c r="Y149" s="2419"/>
      <c r="Z149" s="2419">
        <v>0</v>
      </c>
      <c r="AA149" s="2419">
        <v>0</v>
      </c>
      <c r="AB149" s="2419">
        <v>1</v>
      </c>
      <c r="AC149" s="2419">
        <v>0</v>
      </c>
      <c r="AD149" s="2419">
        <v>0</v>
      </c>
      <c r="AE149" s="2419">
        <v>1</v>
      </c>
    </row>
    <row r="150" spans="1:31" ht="15.75" x14ac:dyDescent="0.25">
      <c r="A150" s="2419" t="s">
        <v>5215</v>
      </c>
      <c r="B150" s="2416" t="s">
        <v>3342</v>
      </c>
      <c r="C150" s="2420" t="s">
        <v>5327</v>
      </c>
      <c r="D150" s="2416" t="s">
        <v>5217</v>
      </c>
      <c r="E150" s="2419">
        <v>6</v>
      </c>
      <c r="F150" s="2419">
        <v>3</v>
      </c>
      <c r="G150" s="2419">
        <v>0</v>
      </c>
      <c r="H150" s="2416">
        <v>3</v>
      </c>
      <c r="I150" s="2416">
        <v>1</v>
      </c>
      <c r="J150" s="2416">
        <f t="shared" si="2"/>
        <v>3</v>
      </c>
      <c r="K150" s="2416">
        <v>3</v>
      </c>
      <c r="L150" s="2419">
        <v>35716</v>
      </c>
      <c r="M150" s="2420" t="s">
        <v>5235</v>
      </c>
      <c r="N150" s="2417" t="s">
        <v>5116</v>
      </c>
      <c r="O150" s="2419" t="s">
        <v>3418</v>
      </c>
      <c r="P150" s="2419"/>
      <c r="Q150" s="2419"/>
      <c r="R150" s="2419"/>
      <c r="S150" s="2419"/>
      <c r="T150" s="2419" t="s">
        <v>3400</v>
      </c>
      <c r="U150" s="2419" t="s">
        <v>5114</v>
      </c>
      <c r="V150" s="2419"/>
      <c r="W150" s="2419"/>
      <c r="X150" s="2419" t="s">
        <v>3400</v>
      </c>
      <c r="Y150" s="2419" t="s">
        <v>5114</v>
      </c>
      <c r="Z150" s="2419">
        <v>0</v>
      </c>
      <c r="AA150" s="2419">
        <v>4</v>
      </c>
      <c r="AB150" s="2419">
        <v>0</v>
      </c>
      <c r="AC150" s="2419">
        <v>0</v>
      </c>
      <c r="AD150" s="2419">
        <v>0</v>
      </c>
      <c r="AE150" s="2419">
        <v>4</v>
      </c>
    </row>
    <row r="151" spans="1:31" ht="15.75" x14ac:dyDescent="0.25">
      <c r="A151" s="2419" t="s">
        <v>5215</v>
      </c>
      <c r="B151" s="2419">
        <v>5010000</v>
      </c>
      <c r="C151" s="2420" t="s">
        <v>5216</v>
      </c>
      <c r="D151" s="2419" t="s">
        <v>5328</v>
      </c>
      <c r="E151" s="2419">
        <v>30</v>
      </c>
      <c r="F151" s="2419">
        <v>10</v>
      </c>
      <c r="G151" s="2419">
        <v>10</v>
      </c>
      <c r="H151" s="2416">
        <v>20</v>
      </c>
      <c r="I151" s="2416"/>
      <c r="J151" s="2416">
        <f t="shared" si="2"/>
        <v>0</v>
      </c>
      <c r="K151" s="2416">
        <v>0</v>
      </c>
      <c r="L151" s="2419">
        <v>900025</v>
      </c>
      <c r="M151" s="2420" t="s">
        <v>5218</v>
      </c>
      <c r="N151" s="2417" t="s">
        <v>5309</v>
      </c>
      <c r="O151" s="2419" t="s">
        <v>5329</v>
      </c>
      <c r="P151" s="2419" t="s">
        <v>3341</v>
      </c>
      <c r="Q151" s="2419" t="s">
        <v>5114</v>
      </c>
      <c r="R151" s="2419" t="s">
        <v>3341</v>
      </c>
      <c r="S151" s="2419" t="s">
        <v>5114</v>
      </c>
      <c r="T151" s="2419"/>
      <c r="U151" s="2419"/>
      <c r="V151" s="2419" t="s">
        <v>3341</v>
      </c>
      <c r="W151" s="2419" t="s">
        <v>5114</v>
      </c>
      <c r="X151" s="2419" t="s">
        <v>3341</v>
      </c>
      <c r="Y151" s="2419" t="s">
        <v>5114</v>
      </c>
      <c r="Z151" s="2419">
        <v>6</v>
      </c>
      <c r="AA151" s="2419">
        <v>8</v>
      </c>
      <c r="AB151" s="2419">
        <v>3</v>
      </c>
      <c r="AC151" s="2419">
        <v>0</v>
      </c>
      <c r="AD151" s="2419">
        <v>0</v>
      </c>
      <c r="AE151" s="2419">
        <v>17</v>
      </c>
    </row>
    <row r="152" spans="1:31" ht="31.5" x14ac:dyDescent="0.25">
      <c r="A152" s="2419" t="s">
        <v>5215</v>
      </c>
      <c r="B152" s="2419">
        <v>5100004</v>
      </c>
      <c r="C152" s="2420" t="s">
        <v>5127</v>
      </c>
      <c r="D152" s="2419" t="s">
        <v>5328</v>
      </c>
      <c r="E152" s="2419">
        <v>3</v>
      </c>
      <c r="F152" s="2419">
        <v>0</v>
      </c>
      <c r="G152" s="2419">
        <v>3</v>
      </c>
      <c r="H152" s="2416">
        <v>3</v>
      </c>
      <c r="I152" s="2416">
        <v>1</v>
      </c>
      <c r="J152" s="2416">
        <f t="shared" si="2"/>
        <v>3</v>
      </c>
      <c r="K152" s="2416">
        <v>0</v>
      </c>
      <c r="L152" s="2419">
        <v>37866</v>
      </c>
      <c r="M152" s="2420" t="s">
        <v>5222</v>
      </c>
      <c r="N152" s="2417" t="s">
        <v>5116</v>
      </c>
      <c r="O152" s="2419" t="s">
        <v>5128</v>
      </c>
      <c r="P152" s="2419"/>
      <c r="Q152" s="2419"/>
      <c r="R152" s="2419"/>
      <c r="S152" s="2419"/>
      <c r="T152" s="2419"/>
      <c r="U152" s="2419"/>
      <c r="V152" s="2419"/>
      <c r="W152" s="2419"/>
      <c r="X152" s="2419"/>
      <c r="Y152" s="2419"/>
      <c r="Z152" s="2419">
        <v>7</v>
      </c>
      <c r="AA152" s="2419">
        <v>1</v>
      </c>
      <c r="AB152" s="2419">
        <v>0</v>
      </c>
      <c r="AC152" s="2419">
        <v>0</v>
      </c>
      <c r="AD152" s="2419">
        <v>0</v>
      </c>
      <c r="AE152" s="2419">
        <v>8</v>
      </c>
    </row>
    <row r="153" spans="1:31" ht="31.5" x14ac:dyDescent="0.25">
      <c r="A153" s="2419" t="s">
        <v>5215</v>
      </c>
      <c r="B153" s="2419">
        <v>5100005</v>
      </c>
      <c r="C153" s="2420" t="s">
        <v>5223</v>
      </c>
      <c r="D153" s="2419" t="s">
        <v>5328</v>
      </c>
      <c r="E153" s="2419">
        <v>3</v>
      </c>
      <c r="F153" s="2419">
        <v>0</v>
      </c>
      <c r="G153" s="2419">
        <v>3</v>
      </c>
      <c r="H153" s="2416">
        <v>3</v>
      </c>
      <c r="I153" s="2416">
        <v>1</v>
      </c>
      <c r="J153" s="2416">
        <f t="shared" si="2"/>
        <v>3</v>
      </c>
      <c r="K153" s="2416">
        <v>0</v>
      </c>
      <c r="L153" s="2419">
        <v>37866</v>
      </c>
      <c r="M153" s="2420" t="s">
        <v>5222</v>
      </c>
      <c r="N153" s="2417" t="s">
        <v>5116</v>
      </c>
      <c r="O153" s="2419" t="s">
        <v>5128</v>
      </c>
      <c r="P153" s="2419"/>
      <c r="Q153" s="2419"/>
      <c r="R153" s="2419"/>
      <c r="S153" s="2419"/>
      <c r="T153" s="2419"/>
      <c r="U153" s="2419"/>
      <c r="V153" s="2419"/>
      <c r="W153" s="2419"/>
      <c r="X153" s="2419"/>
      <c r="Y153" s="2419"/>
      <c r="Z153" s="2419">
        <v>8</v>
      </c>
      <c r="AA153" s="2419">
        <v>0</v>
      </c>
      <c r="AB153" s="2419">
        <v>0</v>
      </c>
      <c r="AC153" s="2419">
        <v>0</v>
      </c>
      <c r="AD153" s="2419">
        <v>0</v>
      </c>
      <c r="AE153" s="2419">
        <v>8</v>
      </c>
    </row>
    <row r="154" spans="1:31" ht="15.75" x14ac:dyDescent="0.25">
      <c r="A154" s="2419" t="s">
        <v>5215</v>
      </c>
      <c r="B154" s="2419">
        <v>5100006</v>
      </c>
      <c r="C154" s="2420" t="s">
        <v>5224</v>
      </c>
      <c r="D154" s="2419" t="s">
        <v>5328</v>
      </c>
      <c r="E154" s="2419">
        <v>21</v>
      </c>
      <c r="F154" s="2419">
        <v>3</v>
      </c>
      <c r="G154" s="2419">
        <v>15</v>
      </c>
      <c r="H154" s="2416">
        <v>18</v>
      </c>
      <c r="I154" s="2416">
        <v>1</v>
      </c>
      <c r="J154" s="2416">
        <v>2</v>
      </c>
      <c r="K154" s="2416">
        <v>0</v>
      </c>
      <c r="L154" s="2419">
        <v>37866</v>
      </c>
      <c r="M154" s="2420" t="s">
        <v>5222</v>
      </c>
      <c r="N154" s="2417" t="s">
        <v>5116</v>
      </c>
      <c r="O154" s="2419" t="s">
        <v>5128</v>
      </c>
      <c r="P154" s="2419"/>
      <c r="Q154" s="2419"/>
      <c r="R154" s="2419"/>
      <c r="S154" s="2419"/>
      <c r="T154" s="2419"/>
      <c r="U154" s="2419"/>
      <c r="V154" s="2419"/>
      <c r="W154" s="2419"/>
      <c r="X154" s="2419"/>
      <c r="Y154" s="2419"/>
      <c r="Z154" s="2419">
        <v>2</v>
      </c>
      <c r="AA154" s="2419">
        <v>0</v>
      </c>
      <c r="AB154" s="2419">
        <v>0</v>
      </c>
      <c r="AC154" s="2419">
        <v>0</v>
      </c>
      <c r="AD154" s="2419">
        <v>0</v>
      </c>
      <c r="AE154" s="2419">
        <v>2</v>
      </c>
    </row>
    <row r="155" spans="1:31" ht="15.75" x14ac:dyDescent="0.25">
      <c r="A155" s="2419" t="s">
        <v>5215</v>
      </c>
      <c r="B155" s="2419">
        <v>5100007</v>
      </c>
      <c r="C155" s="2420" t="s">
        <v>5225</v>
      </c>
      <c r="D155" s="2419" t="s">
        <v>5328</v>
      </c>
      <c r="E155" s="2419">
        <v>21</v>
      </c>
      <c r="F155" s="2419">
        <v>3</v>
      </c>
      <c r="G155" s="2419">
        <v>15</v>
      </c>
      <c r="H155" s="2416">
        <v>18</v>
      </c>
      <c r="I155" s="2416">
        <v>1</v>
      </c>
      <c r="J155" s="2416">
        <v>2</v>
      </c>
      <c r="K155" s="2416">
        <v>0</v>
      </c>
      <c r="L155" s="2419">
        <v>37866</v>
      </c>
      <c r="M155" s="2420" t="s">
        <v>5222</v>
      </c>
      <c r="N155" s="2417" t="s">
        <v>5116</v>
      </c>
      <c r="O155" s="2419" t="s">
        <v>5128</v>
      </c>
      <c r="P155" s="2419"/>
      <c r="Q155" s="2419"/>
      <c r="R155" s="2419"/>
      <c r="S155" s="2419"/>
      <c r="T155" s="2419"/>
      <c r="U155" s="2419"/>
      <c r="V155" s="2419"/>
      <c r="W155" s="2419"/>
      <c r="X155" s="2419"/>
      <c r="Y155" s="2419"/>
      <c r="Z155" s="2419">
        <v>4</v>
      </c>
      <c r="AA155" s="2419">
        <v>0</v>
      </c>
      <c r="AB155" s="2419">
        <v>0</v>
      </c>
      <c r="AC155" s="2419">
        <v>0</v>
      </c>
      <c r="AD155" s="2419">
        <v>0</v>
      </c>
      <c r="AE155" s="2419">
        <v>4</v>
      </c>
    </row>
    <row r="156" spans="1:31" ht="15.75" x14ac:dyDescent="0.25">
      <c r="A156" s="2419" t="s">
        <v>5215</v>
      </c>
      <c r="B156" s="2419" t="s">
        <v>3342</v>
      </c>
      <c r="C156" s="2420" t="s">
        <v>5330</v>
      </c>
      <c r="D156" s="2419" t="s">
        <v>5328</v>
      </c>
      <c r="E156" s="2419">
        <v>3</v>
      </c>
      <c r="F156" s="2419">
        <v>1.5</v>
      </c>
      <c r="G156" s="2419">
        <v>0</v>
      </c>
      <c r="H156" s="2416">
        <v>1.5</v>
      </c>
      <c r="I156" s="2416">
        <v>1</v>
      </c>
      <c r="J156" s="2416">
        <f t="shared" si="2"/>
        <v>1.5</v>
      </c>
      <c r="K156" s="2416"/>
      <c r="L156" s="2419">
        <v>37866</v>
      </c>
      <c r="M156" s="2420" t="s">
        <v>5222</v>
      </c>
      <c r="N156" s="2417" t="s">
        <v>5116</v>
      </c>
      <c r="O156" s="2419" t="s">
        <v>5331</v>
      </c>
      <c r="P156" s="2419"/>
      <c r="Q156" s="2419"/>
      <c r="R156" s="2419"/>
      <c r="S156" s="2419"/>
      <c r="T156" s="2419"/>
      <c r="U156" s="2419"/>
      <c r="V156" s="2419" t="s">
        <v>3310</v>
      </c>
      <c r="W156" s="2419" t="s">
        <v>5114</v>
      </c>
      <c r="X156" s="2419"/>
      <c r="Y156" s="2419"/>
      <c r="Z156" s="2419">
        <v>1</v>
      </c>
      <c r="AA156" s="2419">
        <v>1</v>
      </c>
      <c r="AB156" s="2419">
        <v>3</v>
      </c>
      <c r="AC156" s="2419">
        <v>0</v>
      </c>
      <c r="AD156" s="2419">
        <v>0</v>
      </c>
      <c r="AE156" s="2419">
        <v>5</v>
      </c>
    </row>
    <row r="157" spans="1:31" ht="31.5" x14ac:dyDescent="0.25">
      <c r="A157" s="2419" t="s">
        <v>5215</v>
      </c>
      <c r="B157" s="2419" t="s">
        <v>3342</v>
      </c>
      <c r="C157" s="2420" t="s">
        <v>5332</v>
      </c>
      <c r="D157" s="2419" t="s">
        <v>5328</v>
      </c>
      <c r="E157" s="2419">
        <v>3</v>
      </c>
      <c r="F157" s="2419">
        <v>0</v>
      </c>
      <c r="G157" s="2419">
        <v>3</v>
      </c>
      <c r="H157" s="2416">
        <v>3</v>
      </c>
      <c r="I157" s="2416">
        <v>0.5</v>
      </c>
      <c r="J157" s="2416">
        <f t="shared" si="2"/>
        <v>1.5</v>
      </c>
      <c r="K157" s="2416">
        <v>1.5</v>
      </c>
      <c r="L157" s="2419">
        <v>42549</v>
      </c>
      <c r="M157" s="2417" t="s">
        <v>5229</v>
      </c>
      <c r="N157" s="2417" t="s">
        <v>5116</v>
      </c>
      <c r="O157" s="2419" t="s">
        <v>5333</v>
      </c>
      <c r="P157" s="2419"/>
      <c r="Q157" s="2419"/>
      <c r="R157" s="2419"/>
      <c r="S157" s="2419"/>
      <c r="T157" s="2419" t="s">
        <v>3309</v>
      </c>
      <c r="U157" s="2419" t="s">
        <v>5114</v>
      </c>
      <c r="V157" s="2419"/>
      <c r="W157" s="2419"/>
      <c r="X157" s="2419" t="s">
        <v>3309</v>
      </c>
      <c r="Y157" s="2419" t="s">
        <v>5114</v>
      </c>
      <c r="Z157" s="2419">
        <v>5</v>
      </c>
      <c r="AA157" s="2419">
        <v>1</v>
      </c>
      <c r="AB157" s="2419">
        <v>0</v>
      </c>
      <c r="AC157" s="2419">
        <v>0</v>
      </c>
      <c r="AD157" s="2419">
        <v>0</v>
      </c>
      <c r="AE157" s="2419">
        <v>6</v>
      </c>
    </row>
    <row r="158" spans="1:31" ht="31.5" x14ac:dyDescent="0.25">
      <c r="A158" s="2419" t="s">
        <v>5215</v>
      </c>
      <c r="B158" s="2419" t="s">
        <v>3342</v>
      </c>
      <c r="C158" s="2420" t="s">
        <v>5334</v>
      </c>
      <c r="D158" s="2419" t="s">
        <v>5328</v>
      </c>
      <c r="E158" s="2419">
        <v>3</v>
      </c>
      <c r="F158" s="2419">
        <v>0</v>
      </c>
      <c r="G158" s="2419">
        <v>3</v>
      </c>
      <c r="H158" s="2416">
        <v>3</v>
      </c>
      <c r="I158" s="2416">
        <v>0.5</v>
      </c>
      <c r="J158" s="2416">
        <f t="shared" si="2"/>
        <v>1.5</v>
      </c>
      <c r="K158" s="2416">
        <v>1.5</v>
      </c>
      <c r="L158" s="2419">
        <v>44259</v>
      </c>
      <c r="M158" s="2417" t="s">
        <v>5335</v>
      </c>
      <c r="N158" s="2417" t="s">
        <v>5142</v>
      </c>
      <c r="O158" s="2419" t="s">
        <v>5333</v>
      </c>
      <c r="P158" s="2419"/>
      <c r="Q158" s="2419"/>
      <c r="R158" s="2419"/>
      <c r="S158" s="2419"/>
      <c r="T158" s="2419" t="s">
        <v>3309</v>
      </c>
      <c r="U158" s="2419" t="s">
        <v>5114</v>
      </c>
      <c r="V158" s="2419"/>
      <c r="W158" s="2419"/>
      <c r="X158" s="2419" t="s">
        <v>3309</v>
      </c>
      <c r="Y158" s="2419" t="s">
        <v>5114</v>
      </c>
      <c r="Z158" s="2419">
        <v>5</v>
      </c>
      <c r="AA158" s="2419">
        <v>1</v>
      </c>
      <c r="AB158" s="2419">
        <v>0</v>
      </c>
      <c r="AC158" s="2419">
        <v>0</v>
      </c>
      <c r="AD158" s="2419">
        <v>0</v>
      </c>
      <c r="AE158" s="2419">
        <v>6</v>
      </c>
    </row>
    <row r="159" spans="1:31" ht="15.75" x14ac:dyDescent="0.25">
      <c r="A159" s="2419" t="s">
        <v>5215</v>
      </c>
      <c r="B159" s="2419" t="s">
        <v>3342</v>
      </c>
      <c r="C159" s="2420" t="s">
        <v>5336</v>
      </c>
      <c r="D159" s="2419" t="s">
        <v>5328</v>
      </c>
      <c r="E159" s="2419">
        <v>3</v>
      </c>
      <c r="F159" s="2419">
        <v>0</v>
      </c>
      <c r="G159" s="2419">
        <v>3</v>
      </c>
      <c r="H159" s="2416">
        <v>3</v>
      </c>
      <c r="I159" s="2416">
        <v>0.5</v>
      </c>
      <c r="J159" s="2416">
        <f t="shared" si="2"/>
        <v>1.5</v>
      </c>
      <c r="K159" s="2416">
        <v>1.5</v>
      </c>
      <c r="L159" s="2419">
        <v>42549</v>
      </c>
      <c r="M159" s="2417" t="s">
        <v>5229</v>
      </c>
      <c r="N159" s="2417" t="s">
        <v>5116</v>
      </c>
      <c r="O159" s="2419" t="s">
        <v>5337</v>
      </c>
      <c r="P159" s="2419"/>
      <c r="Q159" s="2419"/>
      <c r="R159" s="2419"/>
      <c r="S159" s="2419"/>
      <c r="T159" s="2419" t="s">
        <v>3371</v>
      </c>
      <c r="U159" s="2419" t="s">
        <v>5114</v>
      </c>
      <c r="V159" s="2419"/>
      <c r="W159" s="2419"/>
      <c r="X159" s="2419"/>
      <c r="Y159" s="2419"/>
      <c r="Z159" s="2419">
        <v>4</v>
      </c>
      <c r="AA159" s="2419">
        <v>3</v>
      </c>
      <c r="AB159" s="2419">
        <v>0</v>
      </c>
      <c r="AC159" s="2419">
        <v>0</v>
      </c>
      <c r="AD159" s="2419">
        <v>0</v>
      </c>
      <c r="AE159" s="2419">
        <v>7</v>
      </c>
    </row>
    <row r="160" spans="1:31" ht="15.75" x14ac:dyDescent="0.25">
      <c r="A160" s="2419" t="s">
        <v>5215</v>
      </c>
      <c r="B160" s="2419" t="s">
        <v>3342</v>
      </c>
      <c r="C160" s="2420" t="s">
        <v>5336</v>
      </c>
      <c r="D160" s="2419" t="s">
        <v>5328</v>
      </c>
      <c r="E160" s="2419">
        <v>3</v>
      </c>
      <c r="F160" s="2419">
        <v>0</v>
      </c>
      <c r="G160" s="2419">
        <v>3</v>
      </c>
      <c r="H160" s="2416">
        <v>3</v>
      </c>
      <c r="I160" s="2416">
        <v>0.5</v>
      </c>
      <c r="J160" s="2416">
        <f t="shared" si="2"/>
        <v>1.5</v>
      </c>
      <c r="K160" s="2416">
        <v>1.5</v>
      </c>
      <c r="L160" s="2419">
        <v>44259</v>
      </c>
      <c r="M160" s="2417" t="s">
        <v>5335</v>
      </c>
      <c r="N160" s="2417" t="s">
        <v>5142</v>
      </c>
      <c r="O160" s="2419" t="s">
        <v>5337</v>
      </c>
      <c r="P160" s="2419"/>
      <c r="Q160" s="2419"/>
      <c r="R160" s="2419"/>
      <c r="S160" s="2419"/>
      <c r="T160" s="2419" t="s">
        <v>3371</v>
      </c>
      <c r="U160" s="2419" t="s">
        <v>5114</v>
      </c>
      <c r="V160" s="2419"/>
      <c r="W160" s="2419"/>
      <c r="X160" s="2419"/>
      <c r="Y160" s="2419"/>
      <c r="Z160" s="2419">
        <v>4</v>
      </c>
      <c r="AA160" s="2419">
        <v>3</v>
      </c>
      <c r="AB160" s="2419">
        <v>0</v>
      </c>
      <c r="AC160" s="2419">
        <v>0</v>
      </c>
      <c r="AD160" s="2419">
        <v>0</v>
      </c>
      <c r="AE160" s="2419">
        <v>7</v>
      </c>
    </row>
    <row r="161" spans="1:31" ht="15.75" x14ac:dyDescent="0.25">
      <c r="A161" s="2416" t="s">
        <v>5215</v>
      </c>
      <c r="B161" s="2416" t="s">
        <v>3342</v>
      </c>
      <c r="C161" s="2417" t="s">
        <v>5338</v>
      </c>
      <c r="D161" s="2416" t="s">
        <v>5328</v>
      </c>
      <c r="E161" s="2416">
        <v>9</v>
      </c>
      <c r="F161" s="2416">
        <v>3</v>
      </c>
      <c r="G161" s="2416">
        <v>3</v>
      </c>
      <c r="H161" s="2416">
        <v>6</v>
      </c>
      <c r="I161" s="2416">
        <v>0.5</v>
      </c>
      <c r="J161" s="2416">
        <f t="shared" si="2"/>
        <v>3</v>
      </c>
      <c r="K161" s="2416">
        <v>3</v>
      </c>
      <c r="L161" s="2416">
        <v>17060</v>
      </c>
      <c r="M161" s="2417" t="s">
        <v>5305</v>
      </c>
      <c r="N161" s="2417" t="s">
        <v>5116</v>
      </c>
      <c r="O161" s="2419" t="s">
        <v>5339</v>
      </c>
      <c r="P161" s="2419" t="s">
        <v>3308</v>
      </c>
      <c r="Q161" s="2419" t="s">
        <v>5114</v>
      </c>
      <c r="R161" s="2419" t="s">
        <v>3308</v>
      </c>
      <c r="S161" s="2419" t="s">
        <v>5114</v>
      </c>
      <c r="T161" s="2419" t="s">
        <v>3308</v>
      </c>
      <c r="U161" s="2419" t="s">
        <v>5114</v>
      </c>
      <c r="V161" s="2419" t="s">
        <v>3308</v>
      </c>
      <c r="W161" s="2419" t="s">
        <v>5114</v>
      </c>
      <c r="X161" s="2419"/>
      <c r="Y161" s="2419"/>
      <c r="Z161" s="2419">
        <v>15</v>
      </c>
      <c r="AA161" s="2419">
        <v>2</v>
      </c>
      <c r="AB161" s="2419">
        <v>0</v>
      </c>
      <c r="AC161" s="2419">
        <v>0</v>
      </c>
      <c r="AD161" s="2419">
        <v>0</v>
      </c>
      <c r="AE161" s="2419">
        <v>17</v>
      </c>
    </row>
    <row r="162" spans="1:31" ht="15.75" x14ac:dyDescent="0.25">
      <c r="A162" s="2416" t="s">
        <v>5215</v>
      </c>
      <c r="B162" s="2416" t="s">
        <v>3342</v>
      </c>
      <c r="C162" s="2417" t="s">
        <v>5338</v>
      </c>
      <c r="D162" s="2416" t="s">
        <v>5328</v>
      </c>
      <c r="E162" s="2416">
        <v>9</v>
      </c>
      <c r="F162" s="2416">
        <v>3</v>
      </c>
      <c r="G162" s="2416">
        <v>3</v>
      </c>
      <c r="H162" s="2416">
        <v>6</v>
      </c>
      <c r="I162" s="2416">
        <v>0.5</v>
      </c>
      <c r="J162" s="2416">
        <f t="shared" si="2"/>
        <v>3</v>
      </c>
      <c r="K162" s="2416">
        <v>3</v>
      </c>
      <c r="L162" s="2416">
        <v>17114</v>
      </c>
      <c r="M162" s="2417" t="s">
        <v>5237</v>
      </c>
      <c r="N162" s="2417" t="s">
        <v>5116</v>
      </c>
      <c r="O162" s="2419" t="s">
        <v>5339</v>
      </c>
      <c r="P162" s="2419" t="s">
        <v>3308</v>
      </c>
      <c r="Q162" s="2419" t="s">
        <v>5114</v>
      </c>
      <c r="R162" s="2419" t="s">
        <v>3308</v>
      </c>
      <c r="S162" s="2419" t="s">
        <v>5114</v>
      </c>
      <c r="T162" s="2419" t="s">
        <v>3308</v>
      </c>
      <c r="U162" s="2419" t="s">
        <v>5114</v>
      </c>
      <c r="V162" s="2419" t="s">
        <v>3308</v>
      </c>
      <c r="W162" s="2419" t="s">
        <v>5114</v>
      </c>
      <c r="X162" s="2419"/>
      <c r="Y162" s="2419"/>
      <c r="Z162" s="2419">
        <v>15</v>
      </c>
      <c r="AA162" s="2419">
        <v>2</v>
      </c>
      <c r="AB162" s="2419">
        <v>0</v>
      </c>
      <c r="AC162" s="2419">
        <v>0</v>
      </c>
      <c r="AD162" s="2419">
        <v>0</v>
      </c>
      <c r="AE162" s="2419">
        <v>17</v>
      </c>
    </row>
    <row r="163" spans="1:31" ht="15.75" x14ac:dyDescent="0.25">
      <c r="A163" s="2419" t="s">
        <v>5215</v>
      </c>
      <c r="B163" s="2419" t="s">
        <v>3342</v>
      </c>
      <c r="C163" s="2420" t="s">
        <v>5340</v>
      </c>
      <c r="D163" s="2419" t="s">
        <v>5328</v>
      </c>
      <c r="E163" s="2419">
        <v>9</v>
      </c>
      <c r="F163" s="2419">
        <v>3</v>
      </c>
      <c r="G163" s="2419">
        <v>3</v>
      </c>
      <c r="H163" s="2416">
        <v>6</v>
      </c>
      <c r="I163" s="2416">
        <v>1</v>
      </c>
      <c r="J163" s="2416">
        <f t="shared" si="2"/>
        <v>6</v>
      </c>
      <c r="K163" s="2416">
        <v>6</v>
      </c>
      <c r="L163" s="2419">
        <v>17114</v>
      </c>
      <c r="M163" s="2420" t="s">
        <v>5237</v>
      </c>
      <c r="N163" s="2417" t="s">
        <v>5116</v>
      </c>
      <c r="O163" s="2419" t="s">
        <v>5341</v>
      </c>
      <c r="P163" s="2419" t="s">
        <v>3423</v>
      </c>
      <c r="Q163" s="2419" t="s">
        <v>5114</v>
      </c>
      <c r="R163" s="2419" t="s">
        <v>3423</v>
      </c>
      <c r="S163" s="2419" t="s">
        <v>5114</v>
      </c>
      <c r="T163" s="2419" t="s">
        <v>3423</v>
      </c>
      <c r="U163" s="2419" t="s">
        <v>5114</v>
      </c>
      <c r="V163" s="2419" t="s">
        <v>3423</v>
      </c>
      <c r="W163" s="2419" t="s">
        <v>5114</v>
      </c>
      <c r="X163" s="2419" t="s">
        <v>3423</v>
      </c>
      <c r="Y163" s="2419" t="s">
        <v>5114</v>
      </c>
      <c r="Z163" s="2419">
        <v>9</v>
      </c>
      <c r="AA163" s="2419">
        <v>4</v>
      </c>
      <c r="AB163" s="2419">
        <v>5</v>
      </c>
      <c r="AC163" s="2419">
        <v>0</v>
      </c>
      <c r="AD163" s="2419">
        <v>0</v>
      </c>
      <c r="AE163" s="2419">
        <v>18</v>
      </c>
    </row>
    <row r="164" spans="1:31" ht="31.5" x14ac:dyDescent="0.25">
      <c r="A164" s="2419" t="s">
        <v>5215</v>
      </c>
      <c r="B164" s="2419">
        <v>5100034</v>
      </c>
      <c r="C164" s="2420" t="s">
        <v>5239</v>
      </c>
      <c r="D164" s="2419" t="s">
        <v>5328</v>
      </c>
      <c r="E164" s="2419">
        <v>3</v>
      </c>
      <c r="F164" s="2419">
        <v>0</v>
      </c>
      <c r="G164" s="2419">
        <v>3</v>
      </c>
      <c r="H164" s="2416">
        <v>3</v>
      </c>
      <c r="I164" s="2416">
        <v>1</v>
      </c>
      <c r="J164" s="2416">
        <f t="shared" si="2"/>
        <v>3</v>
      </c>
      <c r="K164" s="2416">
        <v>0</v>
      </c>
      <c r="L164" s="2419">
        <v>33754</v>
      </c>
      <c r="M164" s="2420" t="s">
        <v>5240</v>
      </c>
      <c r="N164" s="2417" t="s">
        <v>5116</v>
      </c>
      <c r="O164" s="2419" t="s">
        <v>5342</v>
      </c>
      <c r="P164" s="2419"/>
      <c r="Q164" s="2419"/>
      <c r="R164" s="2419"/>
      <c r="S164" s="2419"/>
      <c r="T164" s="2419"/>
      <c r="U164" s="2419"/>
      <c r="V164" s="2419"/>
      <c r="W164" s="2419"/>
      <c r="X164" s="2419"/>
      <c r="Y164" s="2419"/>
      <c r="Z164" s="2419">
        <v>4</v>
      </c>
      <c r="AA164" s="2419">
        <v>1</v>
      </c>
      <c r="AB164" s="2419">
        <v>0</v>
      </c>
      <c r="AC164" s="2419">
        <v>0</v>
      </c>
      <c r="AD164" s="2419">
        <v>0</v>
      </c>
      <c r="AE164" s="2419">
        <v>5</v>
      </c>
    </row>
    <row r="165" spans="1:31" ht="31.5" x14ac:dyDescent="0.25">
      <c r="A165" s="2419" t="s">
        <v>5215</v>
      </c>
      <c r="B165" s="2419" t="s">
        <v>3313</v>
      </c>
      <c r="C165" s="2420" t="s">
        <v>5241</v>
      </c>
      <c r="D165" s="2419" t="s">
        <v>5328</v>
      </c>
      <c r="E165" s="2419">
        <v>6</v>
      </c>
      <c r="F165" s="2419">
        <v>2</v>
      </c>
      <c r="G165" s="2419">
        <v>2</v>
      </c>
      <c r="H165" s="2416">
        <v>4</v>
      </c>
      <c r="I165" s="2416">
        <v>1</v>
      </c>
      <c r="J165" s="2416">
        <f t="shared" si="2"/>
        <v>4</v>
      </c>
      <c r="K165" s="2416">
        <v>4</v>
      </c>
      <c r="L165" s="2419">
        <v>23524</v>
      </c>
      <c r="M165" s="2420" t="s">
        <v>5315</v>
      </c>
      <c r="N165" s="2417" t="s">
        <v>5116</v>
      </c>
      <c r="O165" s="2419" t="s">
        <v>5198</v>
      </c>
      <c r="P165" s="2419" t="s">
        <v>3308</v>
      </c>
      <c r="Q165" s="2419" t="s">
        <v>5114</v>
      </c>
      <c r="R165" s="2419" t="s">
        <v>3308</v>
      </c>
      <c r="S165" s="2419" t="s">
        <v>5114</v>
      </c>
      <c r="T165" s="2419" t="s">
        <v>3308</v>
      </c>
      <c r="U165" s="2419" t="s">
        <v>5114</v>
      </c>
      <c r="V165" s="2419"/>
      <c r="W165" s="2419"/>
      <c r="X165" s="2419"/>
      <c r="Y165" s="2419"/>
      <c r="Z165" s="2419">
        <v>2</v>
      </c>
      <c r="AA165" s="2419">
        <v>0</v>
      </c>
      <c r="AB165" s="2419">
        <v>1</v>
      </c>
      <c r="AC165" s="2419">
        <v>0</v>
      </c>
      <c r="AD165" s="2419">
        <v>0</v>
      </c>
      <c r="AE165" s="2419">
        <v>3</v>
      </c>
    </row>
    <row r="166" spans="1:31" ht="15.75" x14ac:dyDescent="0.25">
      <c r="A166" s="2419" t="s">
        <v>5215</v>
      </c>
      <c r="B166" s="2419">
        <v>5100043</v>
      </c>
      <c r="C166" s="2420" t="s">
        <v>5248</v>
      </c>
      <c r="D166" s="2419" t="s">
        <v>5328</v>
      </c>
      <c r="E166" s="2419">
        <v>3</v>
      </c>
      <c r="F166" s="2419">
        <v>0</v>
      </c>
      <c r="G166" s="2419">
        <v>3</v>
      </c>
      <c r="H166" s="2416">
        <v>3</v>
      </c>
      <c r="I166" s="2416">
        <v>1</v>
      </c>
      <c r="J166" s="2416">
        <f t="shared" si="2"/>
        <v>3</v>
      </c>
      <c r="K166" s="2416">
        <v>0</v>
      </c>
      <c r="L166" s="2419">
        <v>36702</v>
      </c>
      <c r="M166" s="2420" t="s">
        <v>5249</v>
      </c>
      <c r="N166" s="2417" t="s">
        <v>5116</v>
      </c>
      <c r="O166" s="2419" t="s">
        <v>5250</v>
      </c>
      <c r="P166" s="2419"/>
      <c r="Q166" s="2419"/>
      <c r="R166" s="2419"/>
      <c r="S166" s="2419"/>
      <c r="T166" s="2419"/>
      <c r="U166" s="2419"/>
      <c r="V166" s="2419"/>
      <c r="W166" s="2419"/>
      <c r="X166" s="2419"/>
      <c r="Y166" s="2419"/>
      <c r="Z166" s="2419">
        <v>7</v>
      </c>
      <c r="AA166" s="2419">
        <v>1</v>
      </c>
      <c r="AB166" s="2419">
        <v>0</v>
      </c>
      <c r="AC166" s="2419">
        <v>0</v>
      </c>
      <c r="AD166" s="2419">
        <v>0</v>
      </c>
      <c r="AE166" s="2419">
        <v>8</v>
      </c>
    </row>
    <row r="167" spans="1:31" ht="15.75" x14ac:dyDescent="0.25">
      <c r="A167" s="2419" t="s">
        <v>5215</v>
      </c>
      <c r="B167" s="2419">
        <v>5111002</v>
      </c>
      <c r="C167" s="2420" t="s">
        <v>5255</v>
      </c>
      <c r="D167" s="2419" t="s">
        <v>5328</v>
      </c>
      <c r="E167" s="2419">
        <v>3</v>
      </c>
      <c r="F167" s="2419">
        <v>0</v>
      </c>
      <c r="G167" s="2419">
        <v>3</v>
      </c>
      <c r="H167" s="2416">
        <v>3</v>
      </c>
      <c r="I167" s="2416">
        <v>1</v>
      </c>
      <c r="J167" s="2416">
        <f t="shared" si="2"/>
        <v>3</v>
      </c>
      <c r="K167" s="2416">
        <v>3</v>
      </c>
      <c r="L167" s="2419">
        <v>35470</v>
      </c>
      <c r="M167" s="2420" t="s">
        <v>5256</v>
      </c>
      <c r="N167" s="2417" t="s">
        <v>5116</v>
      </c>
      <c r="O167" s="2419" t="s">
        <v>5138</v>
      </c>
      <c r="P167" s="2419" t="s">
        <v>3307</v>
      </c>
      <c r="Q167" s="2419" t="s">
        <v>5114</v>
      </c>
      <c r="R167" s="2419"/>
      <c r="S167" s="2419"/>
      <c r="T167" s="2419"/>
      <c r="U167" s="2419"/>
      <c r="V167" s="2419"/>
      <c r="W167" s="2419"/>
      <c r="X167" s="2419"/>
      <c r="Y167" s="2419"/>
      <c r="Z167" s="2419">
        <v>3</v>
      </c>
      <c r="AA167" s="2419">
        <v>10</v>
      </c>
      <c r="AB167" s="2419">
        <v>5</v>
      </c>
      <c r="AC167" s="2419">
        <v>0</v>
      </c>
      <c r="AD167" s="2419">
        <v>0</v>
      </c>
      <c r="AE167" s="2419">
        <v>18</v>
      </c>
    </row>
    <row r="168" spans="1:31" ht="15.75" x14ac:dyDescent="0.25">
      <c r="A168" s="2419" t="s">
        <v>5215</v>
      </c>
      <c r="B168" s="2419">
        <v>5111002</v>
      </c>
      <c r="C168" s="2420" t="s">
        <v>5255</v>
      </c>
      <c r="D168" s="2419" t="s">
        <v>5328</v>
      </c>
      <c r="E168" s="2419">
        <v>3</v>
      </c>
      <c r="F168" s="2419">
        <v>0</v>
      </c>
      <c r="G168" s="2419">
        <v>3</v>
      </c>
      <c r="H168" s="2416">
        <v>3</v>
      </c>
      <c r="I168" s="2416">
        <v>1</v>
      </c>
      <c r="J168" s="2416">
        <f t="shared" si="2"/>
        <v>3</v>
      </c>
      <c r="K168" s="2416">
        <v>3</v>
      </c>
      <c r="L168" s="2419">
        <v>18193</v>
      </c>
      <c r="M168" s="2420" t="s">
        <v>5253</v>
      </c>
      <c r="N168" s="2417" t="s">
        <v>5116</v>
      </c>
      <c r="O168" s="2419" t="s">
        <v>5139</v>
      </c>
      <c r="P168" s="2419"/>
      <c r="Q168" s="2419"/>
      <c r="R168" s="2419"/>
      <c r="S168" s="2419"/>
      <c r="T168" s="2419"/>
      <c r="U168" s="2419"/>
      <c r="V168" s="2419" t="s">
        <v>3307</v>
      </c>
      <c r="W168" s="2419" t="s">
        <v>5114</v>
      </c>
      <c r="X168" s="2419"/>
      <c r="Y168" s="2419"/>
      <c r="Z168" s="2419">
        <v>9</v>
      </c>
      <c r="AA168" s="2419">
        <v>9</v>
      </c>
      <c r="AB168" s="2419">
        <v>3</v>
      </c>
      <c r="AC168" s="2419">
        <v>0</v>
      </c>
      <c r="AD168" s="2419">
        <v>0</v>
      </c>
      <c r="AE168" s="2419">
        <v>21</v>
      </c>
    </row>
    <row r="169" spans="1:31" ht="15.75" x14ac:dyDescent="0.25">
      <c r="A169" s="2419" t="s">
        <v>5215</v>
      </c>
      <c r="B169" s="2419">
        <v>5111002</v>
      </c>
      <c r="C169" s="2420" t="s">
        <v>5255</v>
      </c>
      <c r="D169" s="2419" t="s">
        <v>5328</v>
      </c>
      <c r="E169" s="2419">
        <v>3</v>
      </c>
      <c r="F169" s="2419">
        <v>0</v>
      </c>
      <c r="G169" s="2419">
        <v>3</v>
      </c>
      <c r="H169" s="2416">
        <v>3</v>
      </c>
      <c r="I169" s="2416">
        <v>1</v>
      </c>
      <c r="J169" s="2416">
        <f t="shared" si="2"/>
        <v>3</v>
      </c>
      <c r="K169" s="2416">
        <v>3</v>
      </c>
      <c r="L169" s="2419">
        <v>43224</v>
      </c>
      <c r="M169" s="2420" t="s">
        <v>5259</v>
      </c>
      <c r="N169" s="2417" t="s">
        <v>5142</v>
      </c>
      <c r="O169" s="2419" t="s">
        <v>5254</v>
      </c>
      <c r="P169" s="2419"/>
      <c r="Q169" s="2419"/>
      <c r="R169" s="2419"/>
      <c r="S169" s="2419"/>
      <c r="T169" s="2419"/>
      <c r="U169" s="2419"/>
      <c r="V169" s="2419"/>
      <c r="W169" s="2419"/>
      <c r="X169" s="2419" t="s">
        <v>3307</v>
      </c>
      <c r="Y169" s="2419" t="s">
        <v>5114</v>
      </c>
      <c r="Z169" s="2419">
        <v>10</v>
      </c>
      <c r="AA169" s="2419">
        <v>8</v>
      </c>
      <c r="AB169" s="2419">
        <v>0</v>
      </c>
      <c r="AC169" s="2419">
        <v>0</v>
      </c>
      <c r="AD169" s="2419">
        <v>0</v>
      </c>
      <c r="AE169" s="2419">
        <v>18</v>
      </c>
    </row>
    <row r="170" spans="1:31" ht="15.75" x14ac:dyDescent="0.25">
      <c r="A170" s="2419" t="s">
        <v>5215</v>
      </c>
      <c r="B170" s="2419">
        <v>5111003</v>
      </c>
      <c r="C170" s="2420" t="s">
        <v>5258</v>
      </c>
      <c r="D170" s="2419" t="s">
        <v>5328</v>
      </c>
      <c r="E170" s="2419">
        <v>7</v>
      </c>
      <c r="F170" s="2419">
        <v>2.5</v>
      </c>
      <c r="G170" s="2419">
        <v>2</v>
      </c>
      <c r="H170" s="2416">
        <v>4.5</v>
      </c>
      <c r="I170" s="2416">
        <v>1</v>
      </c>
      <c r="J170" s="2416">
        <f t="shared" si="2"/>
        <v>4.5</v>
      </c>
      <c r="K170" s="2416">
        <v>4.5</v>
      </c>
      <c r="L170" s="2419">
        <v>35470</v>
      </c>
      <c r="M170" s="2420" t="s">
        <v>5256</v>
      </c>
      <c r="N170" s="2417" t="s">
        <v>5116</v>
      </c>
      <c r="O170" s="2419" t="s">
        <v>5138</v>
      </c>
      <c r="P170" s="2419" t="s">
        <v>3310</v>
      </c>
      <c r="Q170" s="2419" t="s">
        <v>5114</v>
      </c>
      <c r="R170" s="2419" t="s">
        <v>3310</v>
      </c>
      <c r="S170" s="2419" t="s">
        <v>5114</v>
      </c>
      <c r="T170" s="2419" t="s">
        <v>3310</v>
      </c>
      <c r="U170" s="2419" t="s">
        <v>5114</v>
      </c>
      <c r="V170" s="2419"/>
      <c r="W170" s="2419"/>
      <c r="X170" s="2419"/>
      <c r="Y170" s="2419"/>
      <c r="Z170" s="2419">
        <v>1</v>
      </c>
      <c r="AA170" s="2419">
        <v>11</v>
      </c>
      <c r="AB170" s="2419">
        <v>7</v>
      </c>
      <c r="AC170" s="2419">
        <v>0</v>
      </c>
      <c r="AD170" s="2419">
        <v>0</v>
      </c>
      <c r="AE170" s="2419">
        <v>19</v>
      </c>
    </row>
    <row r="171" spans="1:31" ht="15.75" x14ac:dyDescent="0.25">
      <c r="A171" s="2419" t="s">
        <v>5215</v>
      </c>
      <c r="B171" s="2419">
        <v>5111003</v>
      </c>
      <c r="C171" s="2420" t="s">
        <v>5258</v>
      </c>
      <c r="D171" s="2419" t="s">
        <v>5328</v>
      </c>
      <c r="E171" s="2419">
        <v>7</v>
      </c>
      <c r="F171" s="2419">
        <v>2.5</v>
      </c>
      <c r="G171" s="2419">
        <v>2</v>
      </c>
      <c r="H171" s="2416">
        <v>4.5</v>
      </c>
      <c r="I171" s="2416">
        <v>1</v>
      </c>
      <c r="J171" s="2416">
        <f t="shared" si="2"/>
        <v>4.5</v>
      </c>
      <c r="K171" s="2416">
        <v>4.5</v>
      </c>
      <c r="L171" s="2419">
        <v>37975</v>
      </c>
      <c r="M171" s="2420" t="s">
        <v>5252</v>
      </c>
      <c r="N171" s="2417" t="s">
        <v>5116</v>
      </c>
      <c r="O171" s="2419" t="s">
        <v>5139</v>
      </c>
      <c r="P171" s="2419" t="s">
        <v>3310</v>
      </c>
      <c r="Q171" s="2419" t="s">
        <v>5114</v>
      </c>
      <c r="R171" s="2419" t="s">
        <v>3310</v>
      </c>
      <c r="S171" s="2419" t="s">
        <v>5114</v>
      </c>
      <c r="T171" s="2419" t="s">
        <v>3310</v>
      </c>
      <c r="U171" s="2419" t="s">
        <v>5114</v>
      </c>
      <c r="V171" s="2419"/>
      <c r="W171" s="2419"/>
      <c r="X171" s="2419"/>
      <c r="Y171" s="2419"/>
      <c r="Z171" s="2419">
        <v>1</v>
      </c>
      <c r="AA171" s="2419">
        <v>8</v>
      </c>
      <c r="AB171" s="2419">
        <v>3</v>
      </c>
      <c r="AC171" s="2419">
        <v>0</v>
      </c>
      <c r="AD171" s="2419">
        <v>0</v>
      </c>
      <c r="AE171" s="2419">
        <v>12</v>
      </c>
    </row>
    <row r="172" spans="1:31" ht="15.75" x14ac:dyDescent="0.25">
      <c r="A172" s="2419" t="s">
        <v>5215</v>
      </c>
      <c r="B172" s="2419">
        <v>5111004</v>
      </c>
      <c r="C172" s="2420" t="s">
        <v>5343</v>
      </c>
      <c r="D172" s="2419" t="s">
        <v>5328</v>
      </c>
      <c r="E172" s="2419">
        <v>7</v>
      </c>
      <c r="F172" s="2419">
        <v>2.5</v>
      </c>
      <c r="G172" s="2419">
        <v>2</v>
      </c>
      <c r="H172" s="2416">
        <v>4.5</v>
      </c>
      <c r="I172" s="2416">
        <v>1</v>
      </c>
      <c r="J172" s="2416">
        <f t="shared" si="2"/>
        <v>4.5</v>
      </c>
      <c r="K172" s="2416">
        <v>4.5</v>
      </c>
      <c r="L172" s="2419">
        <v>36946</v>
      </c>
      <c r="M172" s="2420" t="s">
        <v>5220</v>
      </c>
      <c r="N172" s="2417" t="s">
        <v>5116</v>
      </c>
      <c r="O172" s="2419" t="s">
        <v>5138</v>
      </c>
      <c r="P172" s="2419" t="s">
        <v>3306</v>
      </c>
      <c r="Q172" s="2419" t="s">
        <v>5114</v>
      </c>
      <c r="R172" s="2419" t="s">
        <v>3306</v>
      </c>
      <c r="S172" s="2419" t="s">
        <v>5114</v>
      </c>
      <c r="T172" s="2419" t="s">
        <v>3306</v>
      </c>
      <c r="U172" s="2419" t="s">
        <v>5114</v>
      </c>
      <c r="V172" s="2419"/>
      <c r="W172" s="2419"/>
      <c r="X172" s="2419"/>
      <c r="Y172" s="2419"/>
      <c r="Z172" s="2419">
        <v>15</v>
      </c>
      <c r="AA172" s="2419">
        <v>3</v>
      </c>
      <c r="AB172" s="2419">
        <v>3</v>
      </c>
      <c r="AC172" s="2419">
        <v>0</v>
      </c>
      <c r="AD172" s="2419">
        <v>0</v>
      </c>
      <c r="AE172" s="2419">
        <v>21</v>
      </c>
    </row>
    <row r="173" spans="1:31" ht="31.5" x14ac:dyDescent="0.25">
      <c r="A173" s="2419" t="s">
        <v>5215</v>
      </c>
      <c r="B173" s="2419">
        <v>5111005</v>
      </c>
      <c r="C173" s="2420" t="s">
        <v>5344</v>
      </c>
      <c r="D173" s="2419" t="s">
        <v>5328</v>
      </c>
      <c r="E173" s="2419">
        <v>7</v>
      </c>
      <c r="F173" s="2419">
        <v>2.5</v>
      </c>
      <c r="G173" s="2419">
        <v>2</v>
      </c>
      <c r="H173" s="2416">
        <v>4.5</v>
      </c>
      <c r="I173" s="2416">
        <v>1</v>
      </c>
      <c r="J173" s="2416">
        <f t="shared" si="2"/>
        <v>4.5</v>
      </c>
      <c r="K173" s="2416">
        <v>4.5</v>
      </c>
      <c r="L173" s="2419">
        <v>38563</v>
      </c>
      <c r="M173" s="2420" t="s">
        <v>5261</v>
      </c>
      <c r="N173" s="2417" t="s">
        <v>5142</v>
      </c>
      <c r="O173" s="2419" t="s">
        <v>5146</v>
      </c>
      <c r="P173" s="2419" t="s">
        <v>3306</v>
      </c>
      <c r="Q173" s="2419" t="s">
        <v>5114</v>
      </c>
      <c r="R173" s="2419" t="s">
        <v>3306</v>
      </c>
      <c r="S173" s="2419" t="s">
        <v>5114</v>
      </c>
      <c r="T173" s="2419" t="s">
        <v>3306</v>
      </c>
      <c r="U173" s="2419" t="s">
        <v>5114</v>
      </c>
      <c r="V173" s="2419"/>
      <c r="W173" s="2419"/>
      <c r="X173" s="2419"/>
      <c r="Y173" s="2419"/>
      <c r="Z173" s="2419">
        <v>13</v>
      </c>
      <c r="AA173" s="2419">
        <v>12</v>
      </c>
      <c r="AB173" s="2419">
        <v>0</v>
      </c>
      <c r="AC173" s="2419">
        <v>0</v>
      </c>
      <c r="AD173" s="2419">
        <v>0</v>
      </c>
      <c r="AE173" s="2419">
        <v>25</v>
      </c>
    </row>
    <row r="174" spans="1:31" ht="15.75" x14ac:dyDescent="0.25">
      <c r="A174" s="2419" t="s">
        <v>5215</v>
      </c>
      <c r="B174" s="2419">
        <v>5111006</v>
      </c>
      <c r="C174" s="2420" t="s">
        <v>5260</v>
      </c>
      <c r="D174" s="2419" t="s">
        <v>5328</v>
      </c>
      <c r="E174" s="2419">
        <v>6</v>
      </c>
      <c r="F174" s="2419">
        <v>3</v>
      </c>
      <c r="G174" s="2419">
        <v>0</v>
      </c>
      <c r="H174" s="2416">
        <v>3</v>
      </c>
      <c r="I174" s="2416">
        <v>1</v>
      </c>
      <c r="J174" s="2416">
        <f t="shared" si="2"/>
        <v>3</v>
      </c>
      <c r="K174" s="2416">
        <v>3</v>
      </c>
      <c r="L174" s="2419">
        <v>38563</v>
      </c>
      <c r="M174" s="2420" t="s">
        <v>5261</v>
      </c>
      <c r="N174" s="2417" t="s">
        <v>5142</v>
      </c>
      <c r="O174" s="2419" t="s">
        <v>5146</v>
      </c>
      <c r="P174" s="2419"/>
      <c r="Q174" s="2419"/>
      <c r="R174" s="2419"/>
      <c r="S174" s="2419"/>
      <c r="T174" s="2419"/>
      <c r="U174" s="2419"/>
      <c r="V174" s="2419" t="s">
        <v>3306</v>
      </c>
      <c r="W174" s="2419" t="s">
        <v>5114</v>
      </c>
      <c r="X174" s="2419" t="s">
        <v>3306</v>
      </c>
      <c r="Y174" s="2419" t="s">
        <v>5114</v>
      </c>
      <c r="Z174" s="2419">
        <v>6</v>
      </c>
      <c r="AA174" s="2419">
        <v>9</v>
      </c>
      <c r="AB174" s="2419">
        <v>0</v>
      </c>
      <c r="AC174" s="2419">
        <v>0</v>
      </c>
      <c r="AD174" s="2419">
        <v>0</v>
      </c>
      <c r="AE174" s="2419">
        <v>15</v>
      </c>
    </row>
    <row r="175" spans="1:31" ht="15.75" x14ac:dyDescent="0.25">
      <c r="A175" s="2419" t="s">
        <v>5215</v>
      </c>
      <c r="B175" s="2419">
        <v>5111007</v>
      </c>
      <c r="C175" s="2420" t="s">
        <v>5262</v>
      </c>
      <c r="D175" s="2419" t="s">
        <v>5328</v>
      </c>
      <c r="E175" s="2419">
        <v>6</v>
      </c>
      <c r="F175" s="2419">
        <v>3</v>
      </c>
      <c r="G175" s="2419">
        <v>0</v>
      </c>
      <c r="H175" s="2416">
        <v>3</v>
      </c>
      <c r="I175" s="2416">
        <v>1</v>
      </c>
      <c r="J175" s="2416">
        <f t="shared" si="2"/>
        <v>3</v>
      </c>
      <c r="K175" s="2416">
        <v>3</v>
      </c>
      <c r="L175" s="2419">
        <v>38563</v>
      </c>
      <c r="M175" s="2417" t="s">
        <v>5261</v>
      </c>
      <c r="N175" s="2417" t="s">
        <v>5142</v>
      </c>
      <c r="O175" s="2419" t="s">
        <v>5146</v>
      </c>
      <c r="P175" s="2419"/>
      <c r="Q175" s="2419"/>
      <c r="R175" s="2419"/>
      <c r="S175" s="2419"/>
      <c r="T175" s="2419"/>
      <c r="U175" s="2419"/>
      <c r="V175" s="2419" t="s">
        <v>3305</v>
      </c>
      <c r="W175" s="2419" t="s">
        <v>5114</v>
      </c>
      <c r="X175" s="2419" t="s">
        <v>3305</v>
      </c>
      <c r="Y175" s="2419" t="s">
        <v>5114</v>
      </c>
      <c r="Z175" s="2419">
        <v>7</v>
      </c>
      <c r="AA175" s="2419">
        <v>9</v>
      </c>
      <c r="AB175" s="2419">
        <v>1</v>
      </c>
      <c r="AC175" s="2419">
        <v>0</v>
      </c>
      <c r="AD175" s="2419">
        <v>0</v>
      </c>
      <c r="AE175" s="2419">
        <v>17</v>
      </c>
    </row>
    <row r="176" spans="1:31" ht="15.75" x14ac:dyDescent="0.25">
      <c r="A176" s="2419" t="s">
        <v>5215</v>
      </c>
      <c r="B176" s="2419">
        <v>5111018</v>
      </c>
      <c r="C176" s="2420" t="s">
        <v>5345</v>
      </c>
      <c r="D176" s="2419" t="s">
        <v>5328</v>
      </c>
      <c r="E176" s="2419">
        <v>7</v>
      </c>
      <c r="F176" s="2419">
        <v>2.5</v>
      </c>
      <c r="G176" s="2419">
        <v>2</v>
      </c>
      <c r="H176" s="2416">
        <v>4.5</v>
      </c>
      <c r="I176" s="2416">
        <v>1</v>
      </c>
      <c r="J176" s="2416">
        <f t="shared" si="2"/>
        <v>4.5</v>
      </c>
      <c r="K176" s="2416">
        <v>4.5</v>
      </c>
      <c r="L176" s="2419">
        <v>42549</v>
      </c>
      <c r="M176" s="2417" t="s">
        <v>5229</v>
      </c>
      <c r="N176" s="2417" t="s">
        <v>5116</v>
      </c>
      <c r="O176" s="2419" t="s">
        <v>5200</v>
      </c>
      <c r="P176" s="2419" t="s">
        <v>3306</v>
      </c>
      <c r="Q176" s="2419" t="s">
        <v>5114</v>
      </c>
      <c r="R176" s="2419" t="s">
        <v>3306</v>
      </c>
      <c r="S176" s="2419" t="s">
        <v>5114</v>
      </c>
      <c r="T176" s="2419" t="s">
        <v>3306</v>
      </c>
      <c r="U176" s="2419" t="s">
        <v>5114</v>
      </c>
      <c r="V176" s="2419"/>
      <c r="W176" s="2419"/>
      <c r="X176" s="2419"/>
      <c r="Y176" s="2419"/>
      <c r="Z176" s="2419">
        <v>1</v>
      </c>
      <c r="AA176" s="2419">
        <v>7</v>
      </c>
      <c r="AB176" s="2419">
        <v>1</v>
      </c>
      <c r="AC176" s="2419">
        <v>0</v>
      </c>
      <c r="AD176" s="2419">
        <v>0</v>
      </c>
      <c r="AE176" s="2419">
        <v>9</v>
      </c>
    </row>
    <row r="177" spans="1:31" ht="15.75" x14ac:dyDescent="0.25">
      <c r="A177" s="2419" t="s">
        <v>5215</v>
      </c>
      <c r="B177" s="2419">
        <v>5111020</v>
      </c>
      <c r="C177" s="2420" t="s">
        <v>5346</v>
      </c>
      <c r="D177" s="2419" t="s">
        <v>5328</v>
      </c>
      <c r="E177" s="2419">
        <v>7</v>
      </c>
      <c r="F177" s="2419">
        <v>2.5</v>
      </c>
      <c r="G177" s="2419">
        <v>2</v>
      </c>
      <c r="H177" s="2416">
        <v>4.5</v>
      </c>
      <c r="I177" s="2416">
        <v>1</v>
      </c>
      <c r="J177" s="2416">
        <f t="shared" si="2"/>
        <v>4.5</v>
      </c>
      <c r="K177" s="2416">
        <v>4.5</v>
      </c>
      <c r="L177" s="2419">
        <v>18193</v>
      </c>
      <c r="M177" s="2417" t="s">
        <v>5253</v>
      </c>
      <c r="N177" s="2417" t="s">
        <v>5116</v>
      </c>
      <c r="O177" s="2419" t="s">
        <v>5153</v>
      </c>
      <c r="P177" s="2419" t="s">
        <v>3304</v>
      </c>
      <c r="Q177" s="2419" t="s">
        <v>5114</v>
      </c>
      <c r="R177" s="2419" t="s">
        <v>3304</v>
      </c>
      <c r="S177" s="2419" t="s">
        <v>5114</v>
      </c>
      <c r="T177" s="2419" t="s">
        <v>3304</v>
      </c>
      <c r="U177" s="2419" t="s">
        <v>5114</v>
      </c>
      <c r="V177" s="2419"/>
      <c r="W177" s="2419"/>
      <c r="X177" s="2419"/>
      <c r="Y177" s="2419"/>
      <c r="Z177" s="2419">
        <v>10</v>
      </c>
      <c r="AA177" s="2419">
        <v>19</v>
      </c>
      <c r="AB177" s="2419">
        <v>5</v>
      </c>
      <c r="AC177" s="2419">
        <v>0</v>
      </c>
      <c r="AD177" s="2419">
        <v>0</v>
      </c>
      <c r="AE177" s="2419">
        <v>34</v>
      </c>
    </row>
    <row r="178" spans="1:31" ht="15.75" x14ac:dyDescent="0.25">
      <c r="A178" s="2419" t="s">
        <v>5215</v>
      </c>
      <c r="B178" s="2419">
        <v>5111024</v>
      </c>
      <c r="C178" s="2420" t="s">
        <v>5347</v>
      </c>
      <c r="D178" s="2419" t="s">
        <v>5328</v>
      </c>
      <c r="E178" s="2419">
        <v>9</v>
      </c>
      <c r="F178" s="2419">
        <v>3</v>
      </c>
      <c r="G178" s="2419">
        <v>3</v>
      </c>
      <c r="H178" s="2416">
        <v>6</v>
      </c>
      <c r="I178" s="2416">
        <v>1</v>
      </c>
      <c r="J178" s="2416">
        <f t="shared" si="2"/>
        <v>6</v>
      </c>
      <c r="K178" s="2416">
        <v>6</v>
      </c>
      <c r="L178" s="2419">
        <v>37975</v>
      </c>
      <c r="M178" s="2417" t="s">
        <v>5252</v>
      </c>
      <c r="N178" s="2417" t="s">
        <v>5142</v>
      </c>
      <c r="O178" s="2419" t="s">
        <v>5153</v>
      </c>
      <c r="P178" s="2419" t="s">
        <v>3305</v>
      </c>
      <c r="Q178" s="2419" t="s">
        <v>5114</v>
      </c>
      <c r="R178" s="2419" t="s">
        <v>3305</v>
      </c>
      <c r="S178" s="2419" t="s">
        <v>5114</v>
      </c>
      <c r="T178" s="2419" t="s">
        <v>3305</v>
      </c>
      <c r="U178" s="2419" t="s">
        <v>5114</v>
      </c>
      <c r="V178" s="2419" t="s">
        <v>3305</v>
      </c>
      <c r="W178" s="2419" t="s">
        <v>5114</v>
      </c>
      <c r="X178" s="2419"/>
      <c r="Y178" s="2419"/>
      <c r="Z178" s="2419">
        <v>7</v>
      </c>
      <c r="AA178" s="2419">
        <v>7</v>
      </c>
      <c r="AB178" s="2419">
        <v>1</v>
      </c>
      <c r="AC178" s="2419">
        <v>0</v>
      </c>
      <c r="AD178" s="2419">
        <v>0</v>
      </c>
      <c r="AE178" s="2419">
        <v>15</v>
      </c>
    </row>
    <row r="179" spans="1:31" ht="15.75" x14ac:dyDescent="0.25">
      <c r="A179" s="2419" t="s">
        <v>5215</v>
      </c>
      <c r="B179" s="2419">
        <v>5111025</v>
      </c>
      <c r="C179" s="2420" t="s">
        <v>5348</v>
      </c>
      <c r="D179" s="2419" t="s">
        <v>5328</v>
      </c>
      <c r="E179" s="2419">
        <v>7</v>
      </c>
      <c r="F179" s="2419">
        <v>2.5</v>
      </c>
      <c r="G179" s="2419">
        <v>2</v>
      </c>
      <c r="H179" s="2416">
        <v>4.5</v>
      </c>
      <c r="I179" s="2416">
        <v>1</v>
      </c>
      <c r="J179" s="2416">
        <f t="shared" si="2"/>
        <v>4.5</v>
      </c>
      <c r="K179" s="2416">
        <v>4.5</v>
      </c>
      <c r="L179" s="2419">
        <v>36946</v>
      </c>
      <c r="M179" s="2417" t="s">
        <v>5220</v>
      </c>
      <c r="N179" s="2417" t="s">
        <v>5116</v>
      </c>
      <c r="O179" s="2419" t="s">
        <v>5153</v>
      </c>
      <c r="P179" s="2419" t="s">
        <v>3310</v>
      </c>
      <c r="Q179" s="2419" t="s">
        <v>5114</v>
      </c>
      <c r="R179" s="2419" t="s">
        <v>3310</v>
      </c>
      <c r="S179" s="2419" t="s">
        <v>5114</v>
      </c>
      <c r="T179" s="2419" t="s">
        <v>3310</v>
      </c>
      <c r="U179" s="2419" t="s">
        <v>5114</v>
      </c>
      <c r="V179" s="2419"/>
      <c r="W179" s="2419"/>
      <c r="X179" s="2419"/>
      <c r="Y179" s="2419"/>
      <c r="Z179" s="2419">
        <v>7</v>
      </c>
      <c r="AA179" s="2419">
        <v>0</v>
      </c>
      <c r="AB179" s="2419">
        <v>0</v>
      </c>
      <c r="AC179" s="2419">
        <v>0</v>
      </c>
      <c r="AD179" s="2419">
        <v>0</v>
      </c>
      <c r="AE179" s="2419">
        <v>7</v>
      </c>
    </row>
    <row r="180" spans="1:31" ht="15.75" x14ac:dyDescent="0.25">
      <c r="A180" s="2419" t="s">
        <v>5215</v>
      </c>
      <c r="B180" s="2419">
        <v>5111026</v>
      </c>
      <c r="C180" s="2420" t="s">
        <v>5349</v>
      </c>
      <c r="D180" s="2419" t="s">
        <v>5328</v>
      </c>
      <c r="E180" s="2419">
        <v>9</v>
      </c>
      <c r="F180" s="2419">
        <v>3</v>
      </c>
      <c r="G180" s="2419">
        <v>3</v>
      </c>
      <c r="H180" s="2416">
        <v>6</v>
      </c>
      <c r="I180" s="2416">
        <v>1</v>
      </c>
      <c r="J180" s="2416">
        <f t="shared" si="2"/>
        <v>6</v>
      </c>
      <c r="K180" s="2416">
        <v>6</v>
      </c>
      <c r="L180" s="2419">
        <v>41298</v>
      </c>
      <c r="M180" s="2417" t="s">
        <v>5350</v>
      </c>
      <c r="N180" s="2417" t="s">
        <v>5116</v>
      </c>
      <c r="O180" s="2419" t="s">
        <v>5153</v>
      </c>
      <c r="P180" s="2419" t="s">
        <v>3304</v>
      </c>
      <c r="Q180" s="2419" t="s">
        <v>5114</v>
      </c>
      <c r="R180" s="2419" t="s">
        <v>3304</v>
      </c>
      <c r="S180" s="2419" t="s">
        <v>5114</v>
      </c>
      <c r="T180" s="2419" t="s">
        <v>3304</v>
      </c>
      <c r="U180" s="2419" t="s">
        <v>5114</v>
      </c>
      <c r="V180" s="2419" t="s">
        <v>3304</v>
      </c>
      <c r="W180" s="2419" t="s">
        <v>5114</v>
      </c>
      <c r="X180" s="2419"/>
      <c r="Y180" s="2419"/>
      <c r="Z180" s="2419">
        <v>2</v>
      </c>
      <c r="AA180" s="2419">
        <v>9</v>
      </c>
      <c r="AB180" s="2419">
        <v>1</v>
      </c>
      <c r="AC180" s="2419">
        <v>0</v>
      </c>
      <c r="AD180" s="2419">
        <v>0</v>
      </c>
      <c r="AE180" s="2419">
        <v>12</v>
      </c>
    </row>
    <row r="181" spans="1:31" ht="15.75" x14ac:dyDescent="0.25">
      <c r="A181" s="2419" t="s">
        <v>5215</v>
      </c>
      <c r="B181" s="2419">
        <v>5111027</v>
      </c>
      <c r="C181" s="2420" t="s">
        <v>5351</v>
      </c>
      <c r="D181" s="2419" t="s">
        <v>5328</v>
      </c>
      <c r="E181" s="2419">
        <v>7</v>
      </c>
      <c r="F181" s="2419">
        <v>2.5</v>
      </c>
      <c r="G181" s="2419">
        <v>2</v>
      </c>
      <c r="H181" s="2416">
        <v>4.5</v>
      </c>
      <c r="I181" s="2416">
        <v>1</v>
      </c>
      <c r="J181" s="2416">
        <f t="shared" si="2"/>
        <v>4.5</v>
      </c>
      <c r="K181" s="2416">
        <v>4.5</v>
      </c>
      <c r="L181" s="2419">
        <v>43224</v>
      </c>
      <c r="M181" s="2417" t="s">
        <v>5259</v>
      </c>
      <c r="N181" s="2417" t="s">
        <v>5142</v>
      </c>
      <c r="O181" s="2419" t="s">
        <v>3382</v>
      </c>
      <c r="P181" s="2419" t="s">
        <v>3308</v>
      </c>
      <c r="Q181" s="2419" t="s">
        <v>5114</v>
      </c>
      <c r="R181" s="2419" t="s">
        <v>3308</v>
      </c>
      <c r="S181" s="2419" t="s">
        <v>5114</v>
      </c>
      <c r="T181" s="2419" t="s">
        <v>3308</v>
      </c>
      <c r="U181" s="2419" t="s">
        <v>5114</v>
      </c>
      <c r="V181" s="2419"/>
      <c r="W181" s="2419"/>
      <c r="X181" s="2419"/>
      <c r="Y181" s="2419"/>
      <c r="Z181" s="2419">
        <v>21</v>
      </c>
      <c r="AA181" s="2419">
        <v>8</v>
      </c>
      <c r="AB181" s="2419">
        <v>0</v>
      </c>
      <c r="AC181" s="2419">
        <v>0</v>
      </c>
      <c r="AD181" s="2419">
        <v>0</v>
      </c>
      <c r="AE181" s="2419">
        <v>29</v>
      </c>
    </row>
    <row r="182" spans="1:31" ht="15.75" x14ac:dyDescent="0.25">
      <c r="A182" s="2419" t="s">
        <v>5215</v>
      </c>
      <c r="B182" s="2419">
        <v>5111031</v>
      </c>
      <c r="C182" s="2420" t="s">
        <v>5352</v>
      </c>
      <c r="D182" s="2419" t="s">
        <v>5328</v>
      </c>
      <c r="E182" s="2419">
        <v>7</v>
      </c>
      <c r="F182" s="2419">
        <v>2.5</v>
      </c>
      <c r="G182" s="2419">
        <v>2</v>
      </c>
      <c r="H182" s="2416">
        <v>4.5</v>
      </c>
      <c r="I182" s="2416">
        <v>1</v>
      </c>
      <c r="J182" s="2416">
        <f t="shared" si="2"/>
        <v>4.5</v>
      </c>
      <c r="K182" s="2416">
        <v>4.5</v>
      </c>
      <c r="L182" s="2419">
        <v>35470</v>
      </c>
      <c r="M182" s="2417" t="s">
        <v>5256</v>
      </c>
      <c r="N182" s="2417" t="s">
        <v>5116</v>
      </c>
      <c r="O182" s="2419" t="s">
        <v>5153</v>
      </c>
      <c r="P182" s="2419" t="s">
        <v>3306</v>
      </c>
      <c r="Q182" s="2419" t="s">
        <v>5114</v>
      </c>
      <c r="R182" s="2419" t="s">
        <v>3306</v>
      </c>
      <c r="S182" s="2419" t="s">
        <v>5114</v>
      </c>
      <c r="T182" s="2419" t="s">
        <v>3306</v>
      </c>
      <c r="U182" s="2419" t="s">
        <v>5114</v>
      </c>
      <c r="V182" s="2419"/>
      <c r="W182" s="2419"/>
      <c r="X182" s="2419"/>
      <c r="Y182" s="2419"/>
      <c r="Z182" s="2419">
        <v>1</v>
      </c>
      <c r="AA182" s="2419">
        <v>3</v>
      </c>
      <c r="AB182" s="2419">
        <v>2</v>
      </c>
      <c r="AC182" s="2419">
        <v>0</v>
      </c>
      <c r="AD182" s="2419">
        <v>0</v>
      </c>
      <c r="AE182" s="2419">
        <v>6</v>
      </c>
    </row>
    <row r="183" spans="1:31" ht="15.75" x14ac:dyDescent="0.25">
      <c r="A183" s="2419" t="s">
        <v>5215</v>
      </c>
      <c r="B183" s="2419">
        <v>5111033</v>
      </c>
      <c r="C183" s="2420" t="s">
        <v>5353</v>
      </c>
      <c r="D183" s="2419" t="s">
        <v>5328</v>
      </c>
      <c r="E183" s="2419">
        <v>7</v>
      </c>
      <c r="F183" s="2419">
        <v>2.5</v>
      </c>
      <c r="G183" s="2419">
        <v>2</v>
      </c>
      <c r="H183" s="2416">
        <v>4.5</v>
      </c>
      <c r="I183" s="2416">
        <v>0.5</v>
      </c>
      <c r="J183" s="2416">
        <f t="shared" si="2"/>
        <v>2.25</v>
      </c>
      <c r="K183" s="2416">
        <v>2.25</v>
      </c>
      <c r="L183" s="2419">
        <v>42549</v>
      </c>
      <c r="M183" s="2417" t="s">
        <v>5229</v>
      </c>
      <c r="N183" s="2417" t="s">
        <v>5116</v>
      </c>
      <c r="O183" s="2419" t="s">
        <v>5153</v>
      </c>
      <c r="P183" s="2419" t="s">
        <v>3309</v>
      </c>
      <c r="Q183" s="2419" t="s">
        <v>5114</v>
      </c>
      <c r="R183" s="2419" t="s">
        <v>3309</v>
      </c>
      <c r="S183" s="2419" t="s">
        <v>5114</v>
      </c>
      <c r="T183" s="2419" t="s">
        <v>3309</v>
      </c>
      <c r="U183" s="2419" t="s">
        <v>5114</v>
      </c>
      <c r="V183" s="2419"/>
      <c r="W183" s="2419"/>
      <c r="X183" s="2419"/>
      <c r="Y183" s="2419"/>
      <c r="Z183" s="2419">
        <v>8</v>
      </c>
      <c r="AA183" s="2419">
        <v>2</v>
      </c>
      <c r="AB183" s="2419">
        <v>2</v>
      </c>
      <c r="AC183" s="2419">
        <v>0</v>
      </c>
      <c r="AD183" s="2419">
        <v>0</v>
      </c>
      <c r="AE183" s="2419">
        <v>12</v>
      </c>
    </row>
    <row r="184" spans="1:31" ht="15.75" x14ac:dyDescent="0.25">
      <c r="A184" s="2419" t="s">
        <v>5215</v>
      </c>
      <c r="B184" s="2419">
        <v>5111033</v>
      </c>
      <c r="C184" s="2420" t="s">
        <v>5353</v>
      </c>
      <c r="D184" s="2419" t="s">
        <v>5328</v>
      </c>
      <c r="E184" s="2419">
        <v>7</v>
      </c>
      <c r="F184" s="2419">
        <v>2.5</v>
      </c>
      <c r="G184" s="2419">
        <v>2</v>
      </c>
      <c r="H184" s="2416">
        <v>4.5</v>
      </c>
      <c r="I184" s="2416">
        <v>0.5</v>
      </c>
      <c r="J184" s="2416">
        <f t="shared" si="2"/>
        <v>2.25</v>
      </c>
      <c r="K184" s="2416">
        <v>2.25</v>
      </c>
      <c r="L184" s="2419">
        <v>44259</v>
      </c>
      <c r="M184" s="2417" t="s">
        <v>5335</v>
      </c>
      <c r="N184" s="2417" t="s">
        <v>5142</v>
      </c>
      <c r="O184" s="2419" t="s">
        <v>5153</v>
      </c>
      <c r="P184" s="2419" t="s">
        <v>3309</v>
      </c>
      <c r="Q184" s="2419" t="s">
        <v>5114</v>
      </c>
      <c r="R184" s="2419" t="s">
        <v>3309</v>
      </c>
      <c r="S184" s="2419" t="s">
        <v>5114</v>
      </c>
      <c r="T184" s="2419" t="s">
        <v>3309</v>
      </c>
      <c r="U184" s="2419" t="s">
        <v>5114</v>
      </c>
      <c r="V184" s="2419"/>
      <c r="W184" s="2419"/>
      <c r="X184" s="2419"/>
      <c r="Y184" s="2419"/>
      <c r="Z184" s="2419">
        <v>8</v>
      </c>
      <c r="AA184" s="2419">
        <v>2</v>
      </c>
      <c r="AB184" s="2419">
        <v>2</v>
      </c>
      <c r="AC184" s="2419">
        <v>0</v>
      </c>
      <c r="AD184" s="2419">
        <v>0</v>
      </c>
      <c r="AE184" s="2419">
        <v>12</v>
      </c>
    </row>
    <row r="185" spans="1:31" ht="15.75" x14ac:dyDescent="0.25">
      <c r="A185" s="2419" t="s">
        <v>5215</v>
      </c>
      <c r="B185" s="2419">
        <v>5121002</v>
      </c>
      <c r="C185" s="2420" t="s">
        <v>5267</v>
      </c>
      <c r="D185" s="2419" t="s">
        <v>5328</v>
      </c>
      <c r="E185" s="2419">
        <v>9</v>
      </c>
      <c r="F185" s="2419">
        <v>3</v>
      </c>
      <c r="G185" s="2419">
        <v>3</v>
      </c>
      <c r="H185" s="2416">
        <v>6</v>
      </c>
      <c r="I185" s="2416">
        <v>1</v>
      </c>
      <c r="J185" s="2416">
        <f t="shared" si="2"/>
        <v>6</v>
      </c>
      <c r="K185" s="2416">
        <v>6</v>
      </c>
      <c r="L185" s="2419">
        <v>25486</v>
      </c>
      <c r="M185" s="2417" t="s">
        <v>5268</v>
      </c>
      <c r="N185" s="2417" t="s">
        <v>5116</v>
      </c>
      <c r="O185" s="2419" t="s">
        <v>2713</v>
      </c>
      <c r="P185" s="2419" t="s">
        <v>3310</v>
      </c>
      <c r="Q185" s="2419" t="s">
        <v>5114</v>
      </c>
      <c r="R185" s="2419" t="s">
        <v>3310</v>
      </c>
      <c r="S185" s="2419" t="s">
        <v>5114</v>
      </c>
      <c r="T185" s="2419" t="s">
        <v>3310</v>
      </c>
      <c r="U185" s="2419" t="s">
        <v>5114</v>
      </c>
      <c r="V185" s="2419" t="s">
        <v>3310</v>
      </c>
      <c r="W185" s="2419" t="s">
        <v>5114</v>
      </c>
      <c r="X185" s="2419"/>
      <c r="Y185" s="2419"/>
      <c r="Z185" s="2419">
        <v>0</v>
      </c>
      <c r="AA185" s="2419">
        <v>1</v>
      </c>
      <c r="AB185" s="2419">
        <v>1</v>
      </c>
      <c r="AC185" s="2419">
        <v>0</v>
      </c>
      <c r="AD185" s="2419">
        <v>0</v>
      </c>
      <c r="AE185" s="2419">
        <v>2</v>
      </c>
    </row>
    <row r="186" spans="1:31" ht="15.75" x14ac:dyDescent="0.25">
      <c r="A186" s="2419" t="s">
        <v>5215</v>
      </c>
      <c r="B186" s="2419">
        <v>5121004</v>
      </c>
      <c r="C186" s="2420" t="s">
        <v>5271</v>
      </c>
      <c r="D186" s="2419" t="s">
        <v>5328</v>
      </c>
      <c r="E186" s="2419">
        <v>9</v>
      </c>
      <c r="F186" s="2419">
        <v>3</v>
      </c>
      <c r="G186" s="2419">
        <v>3</v>
      </c>
      <c r="H186" s="2416">
        <v>6</v>
      </c>
      <c r="I186" s="2416">
        <v>1</v>
      </c>
      <c r="J186" s="2416">
        <f t="shared" si="2"/>
        <v>6</v>
      </c>
      <c r="K186" s="2416">
        <v>6</v>
      </c>
      <c r="L186" s="2419">
        <v>36019</v>
      </c>
      <c r="M186" s="2417" t="s">
        <v>5279</v>
      </c>
      <c r="N186" s="2417" t="s">
        <v>5116</v>
      </c>
      <c r="O186" s="2419" t="s">
        <v>2713</v>
      </c>
      <c r="P186" s="2419" t="s">
        <v>3309</v>
      </c>
      <c r="Q186" s="2419" t="s">
        <v>5114</v>
      </c>
      <c r="R186" s="2419" t="s">
        <v>3309</v>
      </c>
      <c r="S186" s="2419" t="s">
        <v>5114</v>
      </c>
      <c r="T186" s="2419" t="s">
        <v>3309</v>
      </c>
      <c r="U186" s="2419" t="s">
        <v>5114</v>
      </c>
      <c r="V186" s="2419" t="s">
        <v>3309</v>
      </c>
      <c r="W186" s="2419" t="s">
        <v>5114</v>
      </c>
      <c r="X186" s="2419"/>
      <c r="Y186" s="2419"/>
      <c r="Z186" s="2419">
        <v>1</v>
      </c>
      <c r="AA186" s="2419">
        <v>1</v>
      </c>
      <c r="AB186" s="2419">
        <v>0</v>
      </c>
      <c r="AC186" s="2419">
        <v>0</v>
      </c>
      <c r="AD186" s="2419">
        <v>0</v>
      </c>
      <c r="AE186" s="2419">
        <v>2</v>
      </c>
    </row>
    <row r="187" spans="1:31" ht="15.75" x14ac:dyDescent="0.25">
      <c r="A187" s="2419" t="s">
        <v>5215</v>
      </c>
      <c r="B187" s="2419">
        <v>5121006</v>
      </c>
      <c r="C187" s="2420" t="s">
        <v>5274</v>
      </c>
      <c r="D187" s="2419" t="s">
        <v>5328</v>
      </c>
      <c r="E187" s="2419">
        <v>6</v>
      </c>
      <c r="F187" s="2419">
        <v>3</v>
      </c>
      <c r="G187" s="2419">
        <v>0</v>
      </c>
      <c r="H187" s="2416">
        <v>3</v>
      </c>
      <c r="I187" s="2416">
        <v>1</v>
      </c>
      <c r="J187" s="2416">
        <f t="shared" si="2"/>
        <v>3</v>
      </c>
      <c r="K187" s="2416">
        <v>3</v>
      </c>
      <c r="L187" s="2419">
        <v>35091</v>
      </c>
      <c r="M187" s="2417" t="s">
        <v>5227</v>
      </c>
      <c r="N187" s="2417" t="s">
        <v>5116</v>
      </c>
      <c r="O187" s="2419" t="s">
        <v>2713</v>
      </c>
      <c r="P187" s="2419"/>
      <c r="Q187" s="2419"/>
      <c r="R187" s="2419"/>
      <c r="S187" s="2419"/>
      <c r="T187" s="2419" t="s">
        <v>3307</v>
      </c>
      <c r="U187" s="2419" t="s">
        <v>5114</v>
      </c>
      <c r="V187" s="2419"/>
      <c r="W187" s="2419"/>
      <c r="X187" s="2419"/>
      <c r="Y187" s="2419"/>
      <c r="Z187" s="2419">
        <v>0</v>
      </c>
      <c r="AA187" s="2419">
        <v>8</v>
      </c>
      <c r="AB187" s="2419">
        <v>3</v>
      </c>
      <c r="AC187" s="2419">
        <v>0</v>
      </c>
      <c r="AD187" s="2419">
        <v>0</v>
      </c>
      <c r="AE187" s="2419">
        <v>11</v>
      </c>
    </row>
    <row r="188" spans="1:31" ht="15.75" x14ac:dyDescent="0.25">
      <c r="A188" s="2419" t="s">
        <v>5215</v>
      </c>
      <c r="B188" s="2419">
        <v>5121007</v>
      </c>
      <c r="C188" s="2420" t="s">
        <v>5275</v>
      </c>
      <c r="D188" s="2419" t="s">
        <v>5328</v>
      </c>
      <c r="E188" s="2419">
        <v>9</v>
      </c>
      <c r="F188" s="2419">
        <v>3</v>
      </c>
      <c r="G188" s="2419">
        <v>3</v>
      </c>
      <c r="H188" s="2416">
        <v>6</v>
      </c>
      <c r="I188" s="2416">
        <v>1</v>
      </c>
      <c r="J188" s="2416">
        <f t="shared" si="2"/>
        <v>6</v>
      </c>
      <c r="K188" s="2416">
        <v>6</v>
      </c>
      <c r="L188" s="2419">
        <v>37580</v>
      </c>
      <c r="M188" s="2417" t="s">
        <v>5276</v>
      </c>
      <c r="N188" s="2417" t="s">
        <v>5142</v>
      </c>
      <c r="O188" s="2419" t="s">
        <v>5162</v>
      </c>
      <c r="P188" s="2419" t="s">
        <v>3308</v>
      </c>
      <c r="Q188" s="2419" t="s">
        <v>5114</v>
      </c>
      <c r="R188" s="2419" t="s">
        <v>3308</v>
      </c>
      <c r="S188" s="2419" t="s">
        <v>5114</v>
      </c>
      <c r="T188" s="2419" t="s">
        <v>3308</v>
      </c>
      <c r="U188" s="2419" t="s">
        <v>5114</v>
      </c>
      <c r="V188" s="2419" t="s">
        <v>3308</v>
      </c>
      <c r="W188" s="2419" t="s">
        <v>5114</v>
      </c>
      <c r="X188" s="2419"/>
      <c r="Y188" s="2419"/>
      <c r="Z188" s="2419">
        <v>2</v>
      </c>
      <c r="AA188" s="2419">
        <v>4</v>
      </c>
      <c r="AB188" s="2419">
        <v>1</v>
      </c>
      <c r="AC188" s="2419">
        <v>0</v>
      </c>
      <c r="AD188" s="2419">
        <v>0</v>
      </c>
      <c r="AE188" s="2419">
        <v>7</v>
      </c>
    </row>
    <row r="189" spans="1:31" ht="15.75" x14ac:dyDescent="0.25">
      <c r="A189" s="2419" t="s">
        <v>5215</v>
      </c>
      <c r="B189" s="2419">
        <v>5121008</v>
      </c>
      <c r="C189" s="2420" t="s">
        <v>5354</v>
      </c>
      <c r="D189" s="2419" t="s">
        <v>5328</v>
      </c>
      <c r="E189" s="2419">
        <v>6</v>
      </c>
      <c r="F189" s="2419">
        <v>1.5</v>
      </c>
      <c r="G189" s="2419">
        <v>3</v>
      </c>
      <c r="H189" s="2416">
        <v>4.5</v>
      </c>
      <c r="I189" s="2416">
        <v>1</v>
      </c>
      <c r="J189" s="2416">
        <f t="shared" si="2"/>
        <v>4.5</v>
      </c>
      <c r="K189" s="2416">
        <v>4.5</v>
      </c>
      <c r="L189" s="2419">
        <v>35091</v>
      </c>
      <c r="M189" s="2420" t="s">
        <v>5227</v>
      </c>
      <c r="N189" s="2417" t="s">
        <v>5116</v>
      </c>
      <c r="O189" s="2419" t="s">
        <v>5160</v>
      </c>
      <c r="P189" s="2419" t="s">
        <v>3308</v>
      </c>
      <c r="Q189" s="2419" t="s">
        <v>5114</v>
      </c>
      <c r="R189" s="2419" t="s">
        <v>3308</v>
      </c>
      <c r="S189" s="2419" t="s">
        <v>5114</v>
      </c>
      <c r="T189" s="2419" t="s">
        <v>3308</v>
      </c>
      <c r="U189" s="2419" t="s">
        <v>5114</v>
      </c>
      <c r="V189" s="2419"/>
      <c r="W189" s="2419"/>
      <c r="X189" s="2419"/>
      <c r="Y189" s="2419"/>
      <c r="Z189" s="2419">
        <v>1</v>
      </c>
      <c r="AA189" s="2419">
        <v>7</v>
      </c>
      <c r="AB189" s="2419">
        <v>5</v>
      </c>
      <c r="AC189" s="2419">
        <v>0</v>
      </c>
      <c r="AD189" s="2419">
        <v>0</v>
      </c>
      <c r="AE189" s="2419">
        <v>13</v>
      </c>
    </row>
    <row r="190" spans="1:31" ht="15.75" x14ac:dyDescent="0.25">
      <c r="A190" s="2419" t="s">
        <v>5215</v>
      </c>
      <c r="B190" s="2419">
        <v>5121009</v>
      </c>
      <c r="C190" s="2420" t="s">
        <v>5278</v>
      </c>
      <c r="D190" s="2419" t="s">
        <v>5328</v>
      </c>
      <c r="E190" s="2419">
        <v>7</v>
      </c>
      <c r="F190" s="2419">
        <v>2.5</v>
      </c>
      <c r="G190" s="2419">
        <v>2</v>
      </c>
      <c r="H190" s="2416">
        <v>4.5</v>
      </c>
      <c r="I190" s="2416">
        <v>1</v>
      </c>
      <c r="J190" s="2416">
        <f t="shared" si="2"/>
        <v>4.5</v>
      </c>
      <c r="K190" s="2416">
        <v>4.5</v>
      </c>
      <c r="L190" s="2419">
        <v>36019</v>
      </c>
      <c r="M190" s="2420" t="s">
        <v>5279</v>
      </c>
      <c r="N190" s="2417" t="s">
        <v>5116</v>
      </c>
      <c r="O190" s="2419" t="s">
        <v>3383</v>
      </c>
      <c r="P190" s="2419" t="s">
        <v>3306</v>
      </c>
      <c r="Q190" s="2419" t="s">
        <v>5114</v>
      </c>
      <c r="R190" s="2419" t="s">
        <v>3306</v>
      </c>
      <c r="S190" s="2419" t="s">
        <v>5114</v>
      </c>
      <c r="T190" s="2419" t="s">
        <v>3306</v>
      </c>
      <c r="U190" s="2419" t="s">
        <v>5114</v>
      </c>
      <c r="V190" s="2419"/>
      <c r="W190" s="2419"/>
      <c r="X190" s="2419"/>
      <c r="Y190" s="2419"/>
      <c r="Z190" s="2419">
        <v>0</v>
      </c>
      <c r="AA190" s="2419">
        <v>8</v>
      </c>
      <c r="AB190" s="2419">
        <v>15</v>
      </c>
      <c r="AC190" s="2419">
        <v>0</v>
      </c>
      <c r="AD190" s="2419">
        <v>0</v>
      </c>
      <c r="AE190" s="2419">
        <v>23</v>
      </c>
    </row>
    <row r="191" spans="1:31" ht="15.75" x14ac:dyDescent="0.25">
      <c r="A191" s="2419" t="s">
        <v>5215</v>
      </c>
      <c r="B191" s="2419">
        <v>5121010</v>
      </c>
      <c r="C191" s="2420" t="s">
        <v>5281</v>
      </c>
      <c r="D191" s="2419" t="s">
        <v>5328</v>
      </c>
      <c r="E191" s="2419">
        <v>7</v>
      </c>
      <c r="F191" s="2419">
        <v>2.5</v>
      </c>
      <c r="G191" s="2419">
        <v>2</v>
      </c>
      <c r="H191" s="2416">
        <v>4.5</v>
      </c>
      <c r="I191" s="2416">
        <v>1</v>
      </c>
      <c r="J191" s="2416">
        <f t="shared" si="2"/>
        <v>4.5</v>
      </c>
      <c r="K191" s="2416">
        <v>4.5</v>
      </c>
      <c r="L191" s="2419">
        <v>37580</v>
      </c>
      <c r="M191" s="2420" t="s">
        <v>5276</v>
      </c>
      <c r="N191" s="2417" t="s">
        <v>5142</v>
      </c>
      <c r="O191" s="2419" t="s">
        <v>3383</v>
      </c>
      <c r="P191" s="2419" t="s">
        <v>3310</v>
      </c>
      <c r="Q191" s="2419" t="s">
        <v>5114</v>
      </c>
      <c r="R191" s="2419" t="s">
        <v>3310</v>
      </c>
      <c r="S191" s="2419" t="s">
        <v>5114</v>
      </c>
      <c r="T191" s="2419" t="s">
        <v>3310</v>
      </c>
      <c r="U191" s="2419" t="s">
        <v>5114</v>
      </c>
      <c r="V191" s="2419"/>
      <c r="W191" s="2419"/>
      <c r="X191" s="2419"/>
      <c r="Y191" s="2419"/>
      <c r="Z191" s="2419">
        <v>14</v>
      </c>
      <c r="AA191" s="2419">
        <v>18</v>
      </c>
      <c r="AB191" s="2419">
        <v>2</v>
      </c>
      <c r="AC191" s="2419">
        <v>0</v>
      </c>
      <c r="AD191" s="2419">
        <v>0</v>
      </c>
      <c r="AE191" s="2419">
        <v>34</v>
      </c>
    </row>
    <row r="192" spans="1:31" ht="15.75" x14ac:dyDescent="0.25">
      <c r="A192" s="2419" t="s">
        <v>5215</v>
      </c>
      <c r="B192" s="2419">
        <v>5121011</v>
      </c>
      <c r="C192" s="2420" t="s">
        <v>5282</v>
      </c>
      <c r="D192" s="2419" t="s">
        <v>5328</v>
      </c>
      <c r="E192" s="2419">
        <v>9</v>
      </c>
      <c r="F192" s="2419">
        <v>3</v>
      </c>
      <c r="G192" s="2419">
        <v>3</v>
      </c>
      <c r="H192" s="2416">
        <v>6</v>
      </c>
      <c r="I192" s="2416">
        <v>1</v>
      </c>
      <c r="J192" s="2416">
        <f t="shared" si="2"/>
        <v>6</v>
      </c>
      <c r="K192" s="2416">
        <v>6</v>
      </c>
      <c r="L192" s="2419">
        <v>41011</v>
      </c>
      <c r="M192" s="2420" t="s">
        <v>5273</v>
      </c>
      <c r="N192" s="2417" t="s">
        <v>5142</v>
      </c>
      <c r="O192" s="2419" t="s">
        <v>5160</v>
      </c>
      <c r="P192" s="2419" t="s">
        <v>3308</v>
      </c>
      <c r="Q192" s="2419" t="s">
        <v>5114</v>
      </c>
      <c r="R192" s="2419" t="s">
        <v>3308</v>
      </c>
      <c r="S192" s="2419" t="s">
        <v>5114</v>
      </c>
      <c r="T192" s="2419" t="s">
        <v>3308</v>
      </c>
      <c r="U192" s="2419" t="s">
        <v>5114</v>
      </c>
      <c r="V192" s="2419" t="s">
        <v>3308</v>
      </c>
      <c r="W192" s="2419" t="s">
        <v>5114</v>
      </c>
      <c r="X192" s="2419"/>
      <c r="Y192" s="2419"/>
      <c r="Z192" s="2419">
        <v>13</v>
      </c>
      <c r="AA192" s="2419">
        <v>5</v>
      </c>
      <c r="AB192" s="2419">
        <v>2</v>
      </c>
      <c r="AC192" s="2419">
        <v>0</v>
      </c>
      <c r="AD192" s="2419">
        <v>0</v>
      </c>
      <c r="AE192" s="2419">
        <v>20</v>
      </c>
    </row>
    <row r="193" spans="1:31" ht="15.75" x14ac:dyDescent="0.25">
      <c r="A193" s="2419" t="s">
        <v>5215</v>
      </c>
      <c r="B193" s="2419">
        <v>5121013</v>
      </c>
      <c r="C193" s="2420" t="s">
        <v>5355</v>
      </c>
      <c r="D193" s="2419" t="s">
        <v>5328</v>
      </c>
      <c r="E193" s="2419">
        <v>7</v>
      </c>
      <c r="F193" s="2419">
        <v>2.5</v>
      </c>
      <c r="G193" s="2419">
        <v>2</v>
      </c>
      <c r="H193" s="2416">
        <v>4.5</v>
      </c>
      <c r="I193" s="2416">
        <v>1</v>
      </c>
      <c r="J193" s="2416">
        <f t="shared" si="2"/>
        <v>4.5</v>
      </c>
      <c r="K193" s="2416">
        <v>4.5</v>
      </c>
      <c r="L193" s="2419">
        <v>32841</v>
      </c>
      <c r="M193" s="2420" t="s">
        <v>5284</v>
      </c>
      <c r="N193" s="2417" t="s">
        <v>5116</v>
      </c>
      <c r="O193" s="2419" t="s">
        <v>2713</v>
      </c>
      <c r="P193" s="2419" t="s">
        <v>3310</v>
      </c>
      <c r="Q193" s="2419" t="s">
        <v>5114</v>
      </c>
      <c r="R193" s="2419" t="s">
        <v>3310</v>
      </c>
      <c r="S193" s="2419" t="s">
        <v>5114</v>
      </c>
      <c r="T193" s="2419" t="s">
        <v>3310</v>
      </c>
      <c r="U193" s="2419" t="s">
        <v>5114</v>
      </c>
      <c r="V193" s="2419"/>
      <c r="W193" s="2419"/>
      <c r="X193" s="2419"/>
      <c r="Y193" s="2419"/>
      <c r="Z193" s="2419">
        <v>4</v>
      </c>
      <c r="AA193" s="2419">
        <v>3</v>
      </c>
      <c r="AB193" s="2419">
        <v>3</v>
      </c>
      <c r="AC193" s="2419">
        <v>0</v>
      </c>
      <c r="AD193" s="2419">
        <v>0</v>
      </c>
      <c r="AE193" s="2419">
        <v>10</v>
      </c>
    </row>
    <row r="194" spans="1:31" ht="15.75" x14ac:dyDescent="0.25">
      <c r="A194" s="2419" t="s">
        <v>5215</v>
      </c>
      <c r="B194" s="2419">
        <v>5121015</v>
      </c>
      <c r="C194" s="2420" t="s">
        <v>5356</v>
      </c>
      <c r="D194" s="2419" t="s">
        <v>5328</v>
      </c>
      <c r="E194" s="2419">
        <v>12</v>
      </c>
      <c r="F194" s="2419">
        <v>4.5</v>
      </c>
      <c r="G194" s="2419">
        <v>3</v>
      </c>
      <c r="H194" s="2416">
        <v>7.5</v>
      </c>
      <c r="I194" s="2416">
        <v>1</v>
      </c>
      <c r="J194" s="2416">
        <f t="shared" si="2"/>
        <v>7.5</v>
      </c>
      <c r="K194" s="2416">
        <v>7.5</v>
      </c>
      <c r="L194" s="2419">
        <v>41011</v>
      </c>
      <c r="M194" s="2420" t="s">
        <v>5273</v>
      </c>
      <c r="N194" s="2417" t="s">
        <v>5142</v>
      </c>
      <c r="O194" s="2419" t="s">
        <v>2713</v>
      </c>
      <c r="P194" s="2419" t="s">
        <v>3309</v>
      </c>
      <c r="Q194" s="2419" t="s">
        <v>5114</v>
      </c>
      <c r="R194" s="2419" t="s">
        <v>3309</v>
      </c>
      <c r="S194" s="2419" t="s">
        <v>5114</v>
      </c>
      <c r="T194" s="2419" t="s">
        <v>3309</v>
      </c>
      <c r="U194" s="2419" t="s">
        <v>5114</v>
      </c>
      <c r="V194" s="2419" t="s">
        <v>3309</v>
      </c>
      <c r="W194" s="2419" t="s">
        <v>5114</v>
      </c>
      <c r="X194" s="2419" t="s">
        <v>3309</v>
      </c>
      <c r="Y194" s="2419" t="s">
        <v>5114</v>
      </c>
      <c r="Z194" s="2419">
        <v>16</v>
      </c>
      <c r="AA194" s="2419">
        <v>2</v>
      </c>
      <c r="AB194" s="2419">
        <v>2</v>
      </c>
      <c r="AC194" s="2419">
        <v>0</v>
      </c>
      <c r="AD194" s="2419">
        <v>0</v>
      </c>
      <c r="AE194" s="2419">
        <v>20</v>
      </c>
    </row>
    <row r="195" spans="1:31" ht="15.75" x14ac:dyDescent="0.25">
      <c r="A195" s="2419" t="s">
        <v>5215</v>
      </c>
      <c r="B195" s="2419">
        <v>5121017</v>
      </c>
      <c r="C195" s="2420" t="s">
        <v>5357</v>
      </c>
      <c r="D195" s="2419" t="s">
        <v>5328</v>
      </c>
      <c r="E195" s="2419">
        <v>7</v>
      </c>
      <c r="F195" s="2419">
        <v>2.5</v>
      </c>
      <c r="G195" s="2419">
        <v>2</v>
      </c>
      <c r="H195" s="2416">
        <v>4.5</v>
      </c>
      <c r="I195" s="2416">
        <v>1</v>
      </c>
      <c r="J195" s="2416">
        <f t="shared" si="2"/>
        <v>4.5</v>
      </c>
      <c r="K195" s="2416">
        <v>4.5</v>
      </c>
      <c r="L195" s="2419">
        <v>25486</v>
      </c>
      <c r="M195" s="2420" t="s">
        <v>5268</v>
      </c>
      <c r="N195" s="2417" t="s">
        <v>5116</v>
      </c>
      <c r="O195" s="2419" t="s">
        <v>5174</v>
      </c>
      <c r="P195" s="2419" t="s">
        <v>3308</v>
      </c>
      <c r="Q195" s="2419" t="s">
        <v>5114</v>
      </c>
      <c r="R195" s="2419" t="s">
        <v>3308</v>
      </c>
      <c r="S195" s="2419" t="s">
        <v>5114</v>
      </c>
      <c r="T195" s="2419" t="s">
        <v>3308</v>
      </c>
      <c r="U195" s="2419" t="s">
        <v>5114</v>
      </c>
      <c r="V195" s="2419"/>
      <c r="W195" s="2419"/>
      <c r="X195" s="2419"/>
      <c r="Y195" s="2419"/>
      <c r="Z195" s="2419">
        <v>1</v>
      </c>
      <c r="AA195" s="2419">
        <v>1</v>
      </c>
      <c r="AB195" s="2419">
        <v>7</v>
      </c>
      <c r="AC195" s="2419">
        <v>0</v>
      </c>
      <c r="AD195" s="2419">
        <v>0</v>
      </c>
      <c r="AE195" s="2419">
        <v>9</v>
      </c>
    </row>
    <row r="196" spans="1:31" ht="15.75" x14ac:dyDescent="0.25">
      <c r="A196" s="2419" t="s">
        <v>5215</v>
      </c>
      <c r="B196" s="2419">
        <v>5121019</v>
      </c>
      <c r="C196" s="2420" t="s">
        <v>5358</v>
      </c>
      <c r="D196" s="2419" t="s">
        <v>5328</v>
      </c>
      <c r="E196" s="2419">
        <v>9</v>
      </c>
      <c r="F196" s="2419">
        <v>3</v>
      </c>
      <c r="G196" s="2419">
        <v>3</v>
      </c>
      <c r="H196" s="2416">
        <v>6</v>
      </c>
      <c r="I196" s="2416">
        <v>1</v>
      </c>
      <c r="J196" s="2416">
        <f t="shared" si="2"/>
        <v>6</v>
      </c>
      <c r="K196" s="2416">
        <v>6</v>
      </c>
      <c r="L196" s="2419">
        <v>32841</v>
      </c>
      <c r="M196" s="2420" t="s">
        <v>5284</v>
      </c>
      <c r="N196" s="2417" t="s">
        <v>5116</v>
      </c>
      <c r="O196" s="2419" t="s">
        <v>2714</v>
      </c>
      <c r="P196" s="2419" t="s">
        <v>3304</v>
      </c>
      <c r="Q196" s="2419" t="s">
        <v>5114</v>
      </c>
      <c r="R196" s="2419" t="s">
        <v>3304</v>
      </c>
      <c r="S196" s="2419" t="s">
        <v>5114</v>
      </c>
      <c r="T196" s="2419" t="s">
        <v>3304</v>
      </c>
      <c r="U196" s="2419" t="s">
        <v>5114</v>
      </c>
      <c r="V196" s="2419" t="s">
        <v>3304</v>
      </c>
      <c r="W196" s="2419" t="s">
        <v>5114</v>
      </c>
      <c r="X196" s="2419"/>
      <c r="Y196" s="2419"/>
      <c r="Z196" s="2419">
        <v>12</v>
      </c>
      <c r="AA196" s="2419">
        <v>7</v>
      </c>
      <c r="AB196" s="2419">
        <v>3</v>
      </c>
      <c r="AC196" s="2419">
        <v>0</v>
      </c>
      <c r="AD196" s="2419">
        <v>0</v>
      </c>
      <c r="AE196" s="2419">
        <v>22</v>
      </c>
    </row>
    <row r="197" spans="1:31" ht="15.75" x14ac:dyDescent="0.25">
      <c r="A197" s="2419" t="s">
        <v>5215</v>
      </c>
      <c r="B197" s="2419">
        <v>5121021</v>
      </c>
      <c r="C197" s="2420" t="s">
        <v>5359</v>
      </c>
      <c r="D197" s="2419" t="s">
        <v>5328</v>
      </c>
      <c r="E197" s="2419">
        <v>9</v>
      </c>
      <c r="F197" s="2419">
        <v>3</v>
      </c>
      <c r="G197" s="2419">
        <v>3</v>
      </c>
      <c r="H197" s="2416">
        <v>6</v>
      </c>
      <c r="I197" s="2416">
        <v>1</v>
      </c>
      <c r="J197" s="2416">
        <f t="shared" si="2"/>
        <v>6</v>
      </c>
      <c r="K197" s="2416">
        <v>6</v>
      </c>
      <c r="L197" s="2419">
        <v>44178</v>
      </c>
      <c r="M197" s="2420" t="s">
        <v>5360</v>
      </c>
      <c r="N197" s="2417" t="s">
        <v>5142</v>
      </c>
      <c r="O197" s="2419" t="s">
        <v>2714</v>
      </c>
      <c r="P197" s="2419" t="s">
        <v>3304</v>
      </c>
      <c r="Q197" s="2419" t="s">
        <v>5114</v>
      </c>
      <c r="R197" s="2419" t="s">
        <v>3304</v>
      </c>
      <c r="S197" s="2419" t="s">
        <v>5114</v>
      </c>
      <c r="T197" s="2419"/>
      <c r="U197" s="2419"/>
      <c r="V197" s="2419" t="s">
        <v>3304</v>
      </c>
      <c r="W197" s="2419" t="s">
        <v>5114</v>
      </c>
      <c r="X197" s="2419" t="s">
        <v>3304</v>
      </c>
      <c r="Y197" s="2419" t="s">
        <v>5114</v>
      </c>
      <c r="Z197" s="2419">
        <v>5</v>
      </c>
      <c r="AA197" s="2419">
        <v>5</v>
      </c>
      <c r="AB197" s="2419">
        <v>0</v>
      </c>
      <c r="AC197" s="2419">
        <v>0</v>
      </c>
      <c r="AD197" s="2419">
        <v>0</v>
      </c>
      <c r="AE197" s="2419">
        <v>10</v>
      </c>
    </row>
    <row r="198" spans="1:31" ht="15.75" x14ac:dyDescent="0.25">
      <c r="A198" s="2419" t="s">
        <v>5215</v>
      </c>
      <c r="B198" s="2419">
        <v>5121023</v>
      </c>
      <c r="C198" s="2420" t="s">
        <v>5361</v>
      </c>
      <c r="D198" s="2419" t="s">
        <v>5328</v>
      </c>
      <c r="E198" s="2419">
        <v>9</v>
      </c>
      <c r="F198" s="2419">
        <v>3</v>
      </c>
      <c r="G198" s="2419">
        <v>3</v>
      </c>
      <c r="H198" s="2416">
        <v>6</v>
      </c>
      <c r="I198" s="2416">
        <v>1</v>
      </c>
      <c r="J198" s="2416">
        <f t="shared" ref="J198:J230" si="3">H198*I198</f>
        <v>6</v>
      </c>
      <c r="K198" s="2416">
        <v>6</v>
      </c>
      <c r="L198" s="2419">
        <v>14436</v>
      </c>
      <c r="M198" s="2417" t="s">
        <v>5362</v>
      </c>
      <c r="N198" s="2417" t="s">
        <v>5116</v>
      </c>
      <c r="O198" s="2419" t="s">
        <v>2714</v>
      </c>
      <c r="P198" s="2419" t="s">
        <v>3326</v>
      </c>
      <c r="Q198" s="2419" t="s">
        <v>5114</v>
      </c>
      <c r="R198" s="2419" t="s">
        <v>3326</v>
      </c>
      <c r="S198" s="2419" t="s">
        <v>5114</v>
      </c>
      <c r="T198" s="2419"/>
      <c r="U198" s="2419"/>
      <c r="V198" s="2419" t="s">
        <v>3326</v>
      </c>
      <c r="W198" s="2419" t="s">
        <v>5114</v>
      </c>
      <c r="X198" s="2419" t="s">
        <v>3326</v>
      </c>
      <c r="Y198" s="2419" t="s">
        <v>5114</v>
      </c>
      <c r="Z198" s="2419">
        <v>5</v>
      </c>
      <c r="AA198" s="2419">
        <v>4</v>
      </c>
      <c r="AB198" s="2419">
        <v>2</v>
      </c>
      <c r="AC198" s="2419">
        <v>0</v>
      </c>
      <c r="AD198" s="2419">
        <v>0</v>
      </c>
      <c r="AE198" s="2419">
        <v>11</v>
      </c>
    </row>
    <row r="199" spans="1:31" ht="15.75" x14ac:dyDescent="0.25">
      <c r="A199" s="2419" t="s">
        <v>5215</v>
      </c>
      <c r="B199" s="2419">
        <v>5121024</v>
      </c>
      <c r="C199" s="2420" t="s">
        <v>5363</v>
      </c>
      <c r="D199" s="2419" t="s">
        <v>5328</v>
      </c>
      <c r="E199" s="2419">
        <v>6</v>
      </c>
      <c r="F199" s="2419">
        <v>3</v>
      </c>
      <c r="G199" s="2419">
        <v>0</v>
      </c>
      <c r="H199" s="2416">
        <v>3</v>
      </c>
      <c r="I199" s="2416">
        <v>1</v>
      </c>
      <c r="J199" s="2416">
        <f t="shared" si="3"/>
        <v>3</v>
      </c>
      <c r="K199" s="2416">
        <v>3</v>
      </c>
      <c r="L199" s="2419">
        <v>35550</v>
      </c>
      <c r="M199" s="2420" t="s">
        <v>5364</v>
      </c>
      <c r="N199" s="2417" t="s">
        <v>5142</v>
      </c>
      <c r="O199" s="2419" t="s">
        <v>5174</v>
      </c>
      <c r="P199" s="2419"/>
      <c r="Q199" s="2419"/>
      <c r="R199" s="2419"/>
      <c r="S199" s="2419"/>
      <c r="T199" s="2419"/>
      <c r="U199" s="2419"/>
      <c r="V199" s="2419"/>
      <c r="W199" s="2419"/>
      <c r="X199" s="2419" t="s">
        <v>3322</v>
      </c>
      <c r="Y199" s="2419" t="s">
        <v>5114</v>
      </c>
      <c r="Z199" s="2419">
        <v>0</v>
      </c>
      <c r="AA199" s="2419">
        <v>3</v>
      </c>
      <c r="AB199" s="2419">
        <v>12</v>
      </c>
      <c r="AC199" s="2419">
        <v>0</v>
      </c>
      <c r="AD199" s="2419">
        <v>0</v>
      </c>
      <c r="AE199" s="2419">
        <v>15</v>
      </c>
    </row>
    <row r="200" spans="1:31" ht="15.75" x14ac:dyDescent="0.25">
      <c r="A200" s="2419" t="s">
        <v>5215</v>
      </c>
      <c r="B200" s="2419">
        <v>5121026</v>
      </c>
      <c r="C200" s="2420" t="s">
        <v>5365</v>
      </c>
      <c r="D200" s="2419" t="s">
        <v>5328</v>
      </c>
      <c r="E200" s="2419">
        <v>6</v>
      </c>
      <c r="F200" s="2419">
        <v>3</v>
      </c>
      <c r="G200" s="2419">
        <v>0</v>
      </c>
      <c r="H200" s="2416">
        <v>3</v>
      </c>
      <c r="I200" s="2416">
        <v>1</v>
      </c>
      <c r="J200" s="2416">
        <f t="shared" si="3"/>
        <v>3</v>
      </c>
      <c r="K200" s="2416">
        <v>3</v>
      </c>
      <c r="L200" s="2419">
        <v>35550</v>
      </c>
      <c r="M200" s="2420" t="s">
        <v>5364</v>
      </c>
      <c r="N200" s="2417" t="s">
        <v>5142</v>
      </c>
      <c r="O200" s="2419" t="s">
        <v>2714</v>
      </c>
      <c r="P200" s="2419"/>
      <c r="Q200" s="2419"/>
      <c r="R200" s="2419"/>
      <c r="S200" s="2419"/>
      <c r="T200" s="2419"/>
      <c r="U200" s="2419"/>
      <c r="V200" s="2419"/>
      <c r="W200" s="2419"/>
      <c r="X200" s="2419" t="s">
        <v>3307</v>
      </c>
      <c r="Y200" s="2419" t="s">
        <v>5114</v>
      </c>
      <c r="Z200" s="2419">
        <v>1</v>
      </c>
      <c r="AA200" s="2419">
        <v>5</v>
      </c>
      <c r="AB200" s="2419">
        <v>7</v>
      </c>
      <c r="AC200" s="2419">
        <v>0</v>
      </c>
      <c r="AD200" s="2419">
        <v>0</v>
      </c>
      <c r="AE200" s="2419">
        <v>13</v>
      </c>
    </row>
    <row r="201" spans="1:31" ht="15.75" x14ac:dyDescent="0.25">
      <c r="A201" s="2419" t="s">
        <v>5215</v>
      </c>
      <c r="B201" s="2419" t="s">
        <v>3313</v>
      </c>
      <c r="C201" s="2420" t="s">
        <v>5366</v>
      </c>
      <c r="D201" s="2419" t="s">
        <v>5328</v>
      </c>
      <c r="E201" s="2419">
        <v>12</v>
      </c>
      <c r="F201" s="2419">
        <v>4.5</v>
      </c>
      <c r="G201" s="2419">
        <v>3</v>
      </c>
      <c r="H201" s="2416">
        <v>7.5</v>
      </c>
      <c r="I201" s="2416">
        <v>1</v>
      </c>
      <c r="J201" s="2416">
        <f t="shared" si="3"/>
        <v>7.5</v>
      </c>
      <c r="K201" s="2416">
        <v>7.5</v>
      </c>
      <c r="L201" s="2419">
        <v>44178</v>
      </c>
      <c r="M201" s="2420" t="s">
        <v>5360</v>
      </c>
      <c r="N201" s="2417" t="s">
        <v>5142</v>
      </c>
      <c r="O201" s="2419" t="s">
        <v>3314</v>
      </c>
      <c r="P201" s="2419" t="s">
        <v>3310</v>
      </c>
      <c r="Q201" s="2419" t="s">
        <v>5114</v>
      </c>
      <c r="R201" s="2419" t="s">
        <v>3310</v>
      </c>
      <c r="S201" s="2419" t="s">
        <v>5114</v>
      </c>
      <c r="T201" s="2419" t="s">
        <v>3310</v>
      </c>
      <c r="U201" s="2419" t="s">
        <v>5114</v>
      </c>
      <c r="V201" s="2419" t="s">
        <v>3310</v>
      </c>
      <c r="W201" s="2419" t="s">
        <v>5114</v>
      </c>
      <c r="X201" s="2419" t="s">
        <v>3310</v>
      </c>
      <c r="Y201" s="2419" t="s">
        <v>5114</v>
      </c>
      <c r="Z201" s="2419">
        <v>5</v>
      </c>
      <c r="AA201" s="2419">
        <v>5</v>
      </c>
      <c r="AB201" s="2419">
        <v>0</v>
      </c>
      <c r="AC201" s="2419">
        <v>0</v>
      </c>
      <c r="AD201" s="2419">
        <v>0</v>
      </c>
      <c r="AE201" s="2419">
        <v>10</v>
      </c>
    </row>
    <row r="202" spans="1:31" ht="15.75" x14ac:dyDescent="0.25">
      <c r="A202" s="2419" t="s">
        <v>5215</v>
      </c>
      <c r="B202" s="2419" t="s">
        <v>3313</v>
      </c>
      <c r="C202" s="2420" t="s">
        <v>5367</v>
      </c>
      <c r="D202" s="2419" t="s">
        <v>5328</v>
      </c>
      <c r="E202" s="2419">
        <v>9</v>
      </c>
      <c r="F202" s="2419">
        <v>3</v>
      </c>
      <c r="G202" s="2419">
        <v>3</v>
      </c>
      <c r="H202" s="2416">
        <v>6</v>
      </c>
      <c r="I202" s="2416">
        <v>1</v>
      </c>
      <c r="J202" s="2416">
        <f t="shared" si="3"/>
        <v>6</v>
      </c>
      <c r="K202" s="2416">
        <v>6</v>
      </c>
      <c r="L202" s="2419">
        <v>41260</v>
      </c>
      <c r="M202" s="2420" t="s">
        <v>5270</v>
      </c>
      <c r="N202" s="2417" t="s">
        <v>3186</v>
      </c>
      <c r="O202" s="2419" t="s">
        <v>5183</v>
      </c>
      <c r="P202" s="2419" t="s">
        <v>3308</v>
      </c>
      <c r="Q202" s="2419" t="s">
        <v>5114</v>
      </c>
      <c r="R202" s="2419" t="s">
        <v>3308</v>
      </c>
      <c r="S202" s="2419" t="s">
        <v>5114</v>
      </c>
      <c r="T202" s="2419" t="s">
        <v>3308</v>
      </c>
      <c r="U202" s="2419" t="s">
        <v>5114</v>
      </c>
      <c r="V202" s="2419" t="s">
        <v>3308</v>
      </c>
      <c r="W202" s="2419" t="s">
        <v>5114</v>
      </c>
      <c r="X202" s="2419"/>
      <c r="Y202" s="2419"/>
      <c r="Z202" s="2419">
        <v>0</v>
      </c>
      <c r="AA202" s="2419">
        <v>6</v>
      </c>
      <c r="AB202" s="2419">
        <v>4</v>
      </c>
      <c r="AC202" s="2419">
        <v>0</v>
      </c>
      <c r="AD202" s="2419">
        <v>0</v>
      </c>
      <c r="AE202" s="2419">
        <v>10</v>
      </c>
    </row>
    <row r="203" spans="1:31" ht="15.75" x14ac:dyDescent="0.25">
      <c r="A203" s="2419" t="s">
        <v>5215</v>
      </c>
      <c r="B203" s="2419" t="s">
        <v>3313</v>
      </c>
      <c r="C203" s="2420" t="s">
        <v>5368</v>
      </c>
      <c r="D203" s="2419" t="s">
        <v>5328</v>
      </c>
      <c r="E203" s="2419">
        <v>9</v>
      </c>
      <c r="F203" s="2419">
        <v>3</v>
      </c>
      <c r="G203" s="2419">
        <v>3</v>
      </c>
      <c r="H203" s="2416">
        <v>6</v>
      </c>
      <c r="I203" s="2416">
        <v>1</v>
      </c>
      <c r="J203" s="2416">
        <f t="shared" si="3"/>
        <v>6</v>
      </c>
      <c r="K203" s="2416">
        <v>6</v>
      </c>
      <c r="L203" s="2419">
        <v>35716</v>
      </c>
      <c r="M203" s="2420" t="s">
        <v>5235</v>
      </c>
      <c r="N203" s="2417" t="s">
        <v>5116</v>
      </c>
      <c r="O203" s="2419" t="s">
        <v>3314</v>
      </c>
      <c r="P203" s="2419" t="s">
        <v>3309</v>
      </c>
      <c r="Q203" s="2419" t="s">
        <v>5114</v>
      </c>
      <c r="R203" s="2419" t="s">
        <v>3309</v>
      </c>
      <c r="S203" s="2419" t="s">
        <v>5114</v>
      </c>
      <c r="T203" s="2419" t="s">
        <v>3309</v>
      </c>
      <c r="U203" s="2419" t="s">
        <v>5114</v>
      </c>
      <c r="V203" s="2419" t="s">
        <v>3309</v>
      </c>
      <c r="W203" s="2419" t="s">
        <v>5114</v>
      </c>
      <c r="X203" s="2419"/>
      <c r="Y203" s="2419"/>
      <c r="Z203" s="2419">
        <v>2</v>
      </c>
      <c r="AA203" s="2419">
        <v>3</v>
      </c>
      <c r="AB203" s="2419">
        <v>0</v>
      </c>
      <c r="AC203" s="2419">
        <v>0</v>
      </c>
      <c r="AD203" s="2419">
        <v>0</v>
      </c>
      <c r="AE203" s="2419">
        <v>5</v>
      </c>
    </row>
    <row r="204" spans="1:31" ht="15.75" x14ac:dyDescent="0.25">
      <c r="A204" s="2419" t="s">
        <v>5215</v>
      </c>
      <c r="B204" s="2419">
        <v>5131001</v>
      </c>
      <c r="C204" s="2420" t="s">
        <v>5369</v>
      </c>
      <c r="D204" s="2419" t="s">
        <v>5328</v>
      </c>
      <c r="E204" s="2419">
        <v>6</v>
      </c>
      <c r="F204" s="2419">
        <v>1.5</v>
      </c>
      <c r="G204" s="2419">
        <v>3</v>
      </c>
      <c r="H204" s="2416">
        <v>4.5</v>
      </c>
      <c r="I204" s="2416">
        <v>1</v>
      </c>
      <c r="J204" s="2416">
        <f t="shared" si="3"/>
        <v>4.5</v>
      </c>
      <c r="K204" s="2416">
        <v>4.5</v>
      </c>
      <c r="L204" s="2419">
        <v>37580</v>
      </c>
      <c r="M204" s="2420" t="s">
        <v>5276</v>
      </c>
      <c r="N204" s="2417" t="s">
        <v>5142</v>
      </c>
      <c r="O204" s="2419" t="s">
        <v>3381</v>
      </c>
      <c r="P204" s="2419" t="s">
        <v>3309</v>
      </c>
      <c r="Q204" s="2419" t="s">
        <v>5114</v>
      </c>
      <c r="R204" s="2419" t="s">
        <v>3309</v>
      </c>
      <c r="S204" s="2419" t="s">
        <v>5114</v>
      </c>
      <c r="T204" s="2419" t="s">
        <v>3309</v>
      </c>
      <c r="U204" s="2419" t="s">
        <v>5114</v>
      </c>
      <c r="V204" s="2419"/>
      <c r="W204" s="2419"/>
      <c r="X204" s="2419"/>
      <c r="Y204" s="2419"/>
      <c r="Z204" s="2419">
        <v>37</v>
      </c>
      <c r="AA204" s="2419">
        <v>9</v>
      </c>
      <c r="AB204" s="2419">
        <v>1</v>
      </c>
      <c r="AC204" s="2419">
        <v>0</v>
      </c>
      <c r="AD204" s="2419">
        <v>0</v>
      </c>
      <c r="AE204" s="2419">
        <v>47</v>
      </c>
    </row>
    <row r="205" spans="1:31" ht="15.75" x14ac:dyDescent="0.25">
      <c r="A205" s="2419" t="s">
        <v>5215</v>
      </c>
      <c r="B205" s="2419">
        <v>5131002</v>
      </c>
      <c r="C205" s="2420" t="s">
        <v>5297</v>
      </c>
      <c r="D205" s="2419" t="s">
        <v>5328</v>
      </c>
      <c r="E205" s="2419">
        <v>3</v>
      </c>
      <c r="F205" s="2419">
        <v>0</v>
      </c>
      <c r="G205" s="2419">
        <v>3</v>
      </c>
      <c r="H205" s="2416">
        <v>3</v>
      </c>
      <c r="I205" s="2416">
        <v>1</v>
      </c>
      <c r="J205" s="2416">
        <f t="shared" si="3"/>
        <v>3</v>
      </c>
      <c r="K205" s="2416">
        <v>3</v>
      </c>
      <c r="L205" s="2419">
        <v>43224</v>
      </c>
      <c r="M205" s="2420" t="s">
        <v>5259</v>
      </c>
      <c r="N205" s="2417" t="s">
        <v>5142</v>
      </c>
      <c r="O205" s="2419" t="s">
        <v>3381</v>
      </c>
      <c r="P205" s="2419"/>
      <c r="Q205" s="2419"/>
      <c r="R205" s="2419"/>
      <c r="S205" s="2419"/>
      <c r="T205" s="2419"/>
      <c r="U205" s="2419"/>
      <c r="V205" s="2419"/>
      <c r="W205" s="2419"/>
      <c r="X205" s="2419" t="s">
        <v>3321</v>
      </c>
      <c r="Y205" s="2419" t="s">
        <v>5114</v>
      </c>
      <c r="Z205" s="2419">
        <v>17</v>
      </c>
      <c r="AA205" s="2419">
        <v>6</v>
      </c>
      <c r="AB205" s="2419">
        <v>0</v>
      </c>
      <c r="AC205" s="2419">
        <v>0</v>
      </c>
      <c r="AD205" s="2419">
        <v>0</v>
      </c>
      <c r="AE205" s="2419">
        <v>23</v>
      </c>
    </row>
    <row r="206" spans="1:31" ht="15.75" x14ac:dyDescent="0.25">
      <c r="A206" s="2419" t="s">
        <v>5215</v>
      </c>
      <c r="B206" s="2419">
        <v>5131004</v>
      </c>
      <c r="C206" s="2420" t="s">
        <v>5303</v>
      </c>
      <c r="D206" s="2419" t="s">
        <v>5328</v>
      </c>
      <c r="E206" s="2419">
        <v>9</v>
      </c>
      <c r="F206" s="2419">
        <v>3</v>
      </c>
      <c r="G206" s="2419">
        <v>3</v>
      </c>
      <c r="H206" s="2416">
        <v>6</v>
      </c>
      <c r="I206" s="2416">
        <v>1</v>
      </c>
      <c r="J206" s="2416">
        <f t="shared" si="3"/>
        <v>6</v>
      </c>
      <c r="K206" s="2416">
        <v>6</v>
      </c>
      <c r="L206" s="2419">
        <v>40664</v>
      </c>
      <c r="M206" s="2420" t="s">
        <v>5298</v>
      </c>
      <c r="N206" s="2417" t="s">
        <v>5116</v>
      </c>
      <c r="O206" s="2419" t="s">
        <v>5370</v>
      </c>
      <c r="P206" s="2419" t="s">
        <v>3308</v>
      </c>
      <c r="Q206" s="2419" t="s">
        <v>5114</v>
      </c>
      <c r="R206" s="2419" t="s">
        <v>3308</v>
      </c>
      <c r="S206" s="2419" t="s">
        <v>5114</v>
      </c>
      <c r="T206" s="2419" t="s">
        <v>3308</v>
      </c>
      <c r="U206" s="2419" t="s">
        <v>5114</v>
      </c>
      <c r="V206" s="2419" t="s">
        <v>3308</v>
      </c>
      <c r="W206" s="2419" t="s">
        <v>5114</v>
      </c>
      <c r="X206" s="2419"/>
      <c r="Y206" s="2419"/>
      <c r="Z206" s="2419">
        <v>5</v>
      </c>
      <c r="AA206" s="2419">
        <v>0</v>
      </c>
      <c r="AB206" s="2419">
        <v>1</v>
      </c>
      <c r="AC206" s="2419">
        <v>0</v>
      </c>
      <c r="AD206" s="2419">
        <v>0</v>
      </c>
      <c r="AE206" s="2419">
        <v>6</v>
      </c>
    </row>
    <row r="207" spans="1:31" ht="15.75" x14ac:dyDescent="0.25">
      <c r="A207" s="2419" t="s">
        <v>5215</v>
      </c>
      <c r="B207" s="2419">
        <v>5131005</v>
      </c>
      <c r="C207" s="2420" t="s">
        <v>5304</v>
      </c>
      <c r="D207" s="2419" t="s">
        <v>5328</v>
      </c>
      <c r="E207" s="2419">
        <v>9</v>
      </c>
      <c r="F207" s="2419">
        <v>3</v>
      </c>
      <c r="G207" s="2419">
        <v>3</v>
      </c>
      <c r="H207" s="2416">
        <v>6</v>
      </c>
      <c r="I207" s="2416">
        <v>1</v>
      </c>
      <c r="J207" s="2416">
        <f t="shared" si="3"/>
        <v>6</v>
      </c>
      <c r="K207" s="2416">
        <v>6</v>
      </c>
      <c r="L207" s="2419">
        <v>35550</v>
      </c>
      <c r="M207" s="2420" t="s">
        <v>5364</v>
      </c>
      <c r="N207" s="2417" t="s">
        <v>5142</v>
      </c>
      <c r="O207" s="2419" t="s">
        <v>5200</v>
      </c>
      <c r="P207" s="2419" t="s">
        <v>3309</v>
      </c>
      <c r="Q207" s="2419" t="s">
        <v>5114</v>
      </c>
      <c r="R207" s="2419" t="s">
        <v>3309</v>
      </c>
      <c r="S207" s="2419" t="s">
        <v>5114</v>
      </c>
      <c r="T207" s="2419" t="s">
        <v>3309</v>
      </c>
      <c r="U207" s="2419" t="s">
        <v>5114</v>
      </c>
      <c r="V207" s="2419" t="s">
        <v>3309</v>
      </c>
      <c r="W207" s="2419" t="s">
        <v>5114</v>
      </c>
      <c r="X207" s="2419"/>
      <c r="Y207" s="2419"/>
      <c r="Z207" s="2419">
        <v>1</v>
      </c>
      <c r="AA207" s="2419">
        <v>17</v>
      </c>
      <c r="AB207" s="2419">
        <v>6</v>
      </c>
      <c r="AC207" s="2419">
        <v>0</v>
      </c>
      <c r="AD207" s="2419">
        <v>0</v>
      </c>
      <c r="AE207" s="2419">
        <v>24</v>
      </c>
    </row>
    <row r="208" spans="1:31" ht="15.75" x14ac:dyDescent="0.25">
      <c r="A208" s="2419" t="s">
        <v>5215</v>
      </c>
      <c r="B208" s="2419">
        <v>5131006</v>
      </c>
      <c r="C208" s="2420" t="s">
        <v>5371</v>
      </c>
      <c r="D208" s="2419" t="s">
        <v>5328</v>
      </c>
      <c r="E208" s="2419">
        <v>9</v>
      </c>
      <c r="F208" s="2419">
        <v>3</v>
      </c>
      <c r="G208" s="2419">
        <v>3</v>
      </c>
      <c r="H208" s="2416">
        <v>6</v>
      </c>
      <c r="I208" s="2416">
        <v>1</v>
      </c>
      <c r="J208" s="2416">
        <f t="shared" si="3"/>
        <v>6</v>
      </c>
      <c r="K208" s="2416">
        <v>6</v>
      </c>
      <c r="L208" s="2419">
        <v>37016</v>
      </c>
      <c r="M208" s="2420" t="s">
        <v>5289</v>
      </c>
      <c r="N208" s="2417" t="s">
        <v>5116</v>
      </c>
      <c r="O208" s="2419" t="s">
        <v>5208</v>
      </c>
      <c r="P208" s="2419" t="s">
        <v>3306</v>
      </c>
      <c r="Q208" s="2419" t="s">
        <v>5114</v>
      </c>
      <c r="R208" s="2419" t="s">
        <v>3306</v>
      </c>
      <c r="S208" s="2419" t="s">
        <v>5114</v>
      </c>
      <c r="T208" s="2419" t="s">
        <v>3306</v>
      </c>
      <c r="U208" s="2419" t="s">
        <v>5114</v>
      </c>
      <c r="V208" s="2419" t="s">
        <v>3306</v>
      </c>
      <c r="W208" s="2419" t="s">
        <v>5114</v>
      </c>
      <c r="X208" s="2419"/>
      <c r="Y208" s="2419"/>
      <c r="Z208" s="2419">
        <v>15</v>
      </c>
      <c r="AA208" s="2419">
        <v>3</v>
      </c>
      <c r="AB208" s="2419">
        <v>0</v>
      </c>
      <c r="AC208" s="2419">
        <v>0</v>
      </c>
      <c r="AD208" s="2419">
        <v>0</v>
      </c>
      <c r="AE208" s="2419">
        <v>18</v>
      </c>
    </row>
    <row r="209" spans="1:31" ht="15.75" x14ac:dyDescent="0.25">
      <c r="A209" s="2419" t="s">
        <v>5215</v>
      </c>
      <c r="B209" s="2419">
        <v>5131007</v>
      </c>
      <c r="C209" s="2420" t="s">
        <v>5372</v>
      </c>
      <c r="D209" s="2419" t="s">
        <v>5328</v>
      </c>
      <c r="E209" s="2419">
        <v>9</v>
      </c>
      <c r="F209" s="2419">
        <v>3</v>
      </c>
      <c r="G209" s="2419">
        <v>3</v>
      </c>
      <c r="H209" s="2416">
        <v>6</v>
      </c>
      <c r="I209" s="2416">
        <v>1</v>
      </c>
      <c r="J209" s="2416">
        <f t="shared" si="3"/>
        <v>6</v>
      </c>
      <c r="K209" s="2416">
        <v>6</v>
      </c>
      <c r="L209" s="2419">
        <v>42482</v>
      </c>
      <c r="M209" s="2420" t="s">
        <v>5323</v>
      </c>
      <c r="N209" s="2417" t="s">
        <v>5116</v>
      </c>
      <c r="O209" s="2419" t="s">
        <v>5196</v>
      </c>
      <c r="P209" s="2419" t="s">
        <v>3309</v>
      </c>
      <c r="Q209" s="2419" t="s">
        <v>5114</v>
      </c>
      <c r="R209" s="2419" t="s">
        <v>3309</v>
      </c>
      <c r="S209" s="2419" t="s">
        <v>5114</v>
      </c>
      <c r="T209" s="2419" t="s">
        <v>3309</v>
      </c>
      <c r="U209" s="2419" t="s">
        <v>5114</v>
      </c>
      <c r="V209" s="2419" t="s">
        <v>3309</v>
      </c>
      <c r="W209" s="2419" t="s">
        <v>5114</v>
      </c>
      <c r="X209" s="2419"/>
      <c r="Y209" s="2419"/>
      <c r="Z209" s="2419">
        <v>8</v>
      </c>
      <c r="AA209" s="2419">
        <v>4</v>
      </c>
      <c r="AB209" s="2419">
        <v>3</v>
      </c>
      <c r="AC209" s="2419">
        <v>0</v>
      </c>
      <c r="AD209" s="2419">
        <v>0</v>
      </c>
      <c r="AE209" s="2419">
        <v>15</v>
      </c>
    </row>
    <row r="210" spans="1:31" ht="15.75" x14ac:dyDescent="0.25">
      <c r="A210" s="2419" t="s">
        <v>5215</v>
      </c>
      <c r="B210" s="2419">
        <v>5131008</v>
      </c>
      <c r="C210" s="2420" t="s">
        <v>5307</v>
      </c>
      <c r="D210" s="2419" t="s">
        <v>5328</v>
      </c>
      <c r="E210" s="2419">
        <v>7</v>
      </c>
      <c r="F210" s="2419">
        <v>2.5</v>
      </c>
      <c r="G210" s="2419">
        <v>2</v>
      </c>
      <c r="H210" s="2416">
        <v>4.5</v>
      </c>
      <c r="I210" s="2416">
        <v>0.5</v>
      </c>
      <c r="J210" s="2416">
        <f t="shared" si="3"/>
        <v>2.25</v>
      </c>
      <c r="K210" s="2416">
        <v>2.25</v>
      </c>
      <c r="L210" s="2419">
        <v>36702</v>
      </c>
      <c r="M210" s="2420" t="s">
        <v>5249</v>
      </c>
      <c r="N210" s="2417" t="s">
        <v>5116</v>
      </c>
      <c r="O210" s="2419" t="s">
        <v>5208</v>
      </c>
      <c r="P210" s="2419" t="s">
        <v>3305</v>
      </c>
      <c r="Q210" s="2419" t="s">
        <v>5114</v>
      </c>
      <c r="R210" s="2419" t="s">
        <v>3305</v>
      </c>
      <c r="S210" s="2419" t="s">
        <v>5114</v>
      </c>
      <c r="T210" s="2419" t="s">
        <v>3305</v>
      </c>
      <c r="U210" s="2419" t="s">
        <v>5114</v>
      </c>
      <c r="V210" s="2419"/>
      <c r="W210" s="2419"/>
      <c r="X210" s="2419"/>
      <c r="Y210" s="2419"/>
      <c r="Z210" s="2419">
        <v>2</v>
      </c>
      <c r="AA210" s="2419">
        <v>2</v>
      </c>
      <c r="AB210" s="2419">
        <v>2</v>
      </c>
      <c r="AC210" s="2419">
        <v>0</v>
      </c>
      <c r="AD210" s="2419">
        <v>0</v>
      </c>
      <c r="AE210" s="2419">
        <v>6</v>
      </c>
    </row>
    <row r="211" spans="1:31" ht="15.75" x14ac:dyDescent="0.25">
      <c r="A211" s="2419" t="s">
        <v>5215</v>
      </c>
      <c r="B211" s="2419">
        <v>5131008</v>
      </c>
      <c r="C211" s="2420" t="s">
        <v>5307</v>
      </c>
      <c r="D211" s="2419" t="s">
        <v>5328</v>
      </c>
      <c r="E211" s="2419">
        <v>7</v>
      </c>
      <c r="F211" s="2419">
        <v>2.5</v>
      </c>
      <c r="G211" s="2419">
        <v>2</v>
      </c>
      <c r="H211" s="2416">
        <v>4.5</v>
      </c>
      <c r="I211" s="2416"/>
      <c r="J211" s="2416">
        <f t="shared" si="3"/>
        <v>0</v>
      </c>
      <c r="K211" s="2416">
        <v>0</v>
      </c>
      <c r="L211" s="2419">
        <v>900026</v>
      </c>
      <c r="M211" s="2420" t="s">
        <v>5308</v>
      </c>
      <c r="N211" s="2417" t="s">
        <v>5309</v>
      </c>
      <c r="O211" s="2419" t="s">
        <v>5208</v>
      </c>
      <c r="P211" s="2419" t="s">
        <v>3305</v>
      </c>
      <c r="Q211" s="2419" t="s">
        <v>5114</v>
      </c>
      <c r="R211" s="2419" t="s">
        <v>3305</v>
      </c>
      <c r="S211" s="2419" t="s">
        <v>5114</v>
      </c>
      <c r="T211" s="2419" t="s">
        <v>3305</v>
      </c>
      <c r="U211" s="2419" t="s">
        <v>5114</v>
      </c>
      <c r="V211" s="2419"/>
      <c r="W211" s="2419"/>
      <c r="X211" s="2419"/>
      <c r="Y211" s="2419"/>
      <c r="Z211" s="2419">
        <v>2</v>
      </c>
      <c r="AA211" s="2419">
        <v>2</v>
      </c>
      <c r="AB211" s="2419">
        <v>2</v>
      </c>
      <c r="AC211" s="2419">
        <v>0</v>
      </c>
      <c r="AD211" s="2419">
        <v>0</v>
      </c>
      <c r="AE211" s="2419">
        <v>6</v>
      </c>
    </row>
    <row r="212" spans="1:31" ht="15.75" x14ac:dyDescent="0.25">
      <c r="A212" s="2419" t="s">
        <v>5215</v>
      </c>
      <c r="B212" s="2419">
        <v>5131018</v>
      </c>
      <c r="C212" s="2420" t="s">
        <v>5310</v>
      </c>
      <c r="D212" s="2419" t="s">
        <v>5328</v>
      </c>
      <c r="E212" s="2419">
        <v>9</v>
      </c>
      <c r="F212" s="2419">
        <v>3</v>
      </c>
      <c r="G212" s="2419">
        <v>3</v>
      </c>
      <c r="H212" s="2416">
        <v>6</v>
      </c>
      <c r="I212" s="2416">
        <v>1</v>
      </c>
      <c r="J212" s="2416">
        <f t="shared" si="3"/>
        <v>6</v>
      </c>
      <c r="K212" s="2416">
        <v>6</v>
      </c>
      <c r="L212" s="2419">
        <v>40664</v>
      </c>
      <c r="M212" s="2420" t="s">
        <v>5298</v>
      </c>
      <c r="N212" s="2417" t="s">
        <v>5116</v>
      </c>
      <c r="O212" s="2419" t="s">
        <v>5200</v>
      </c>
      <c r="P212" s="2419" t="s">
        <v>3310</v>
      </c>
      <c r="Q212" s="2419" t="s">
        <v>5114</v>
      </c>
      <c r="R212" s="2419" t="s">
        <v>3310</v>
      </c>
      <c r="S212" s="2419" t="s">
        <v>5114</v>
      </c>
      <c r="T212" s="2419"/>
      <c r="U212" s="2419"/>
      <c r="V212" s="2419"/>
      <c r="W212" s="2419"/>
      <c r="X212" s="2419" t="s">
        <v>3311</v>
      </c>
      <c r="Y212" s="2419" t="s">
        <v>5114</v>
      </c>
      <c r="Z212" s="2419">
        <v>18</v>
      </c>
      <c r="AA212" s="2419">
        <v>4</v>
      </c>
      <c r="AB212" s="2419">
        <v>8</v>
      </c>
      <c r="AC212" s="2419">
        <v>0</v>
      </c>
      <c r="AD212" s="2419">
        <v>0</v>
      </c>
      <c r="AE212" s="2419">
        <v>30</v>
      </c>
    </row>
    <row r="213" spans="1:31" ht="15.75" x14ac:dyDescent="0.25">
      <c r="A213" s="2419" t="s">
        <v>5215</v>
      </c>
      <c r="B213" s="2419">
        <v>5131019</v>
      </c>
      <c r="C213" s="2420" t="s">
        <v>5312</v>
      </c>
      <c r="D213" s="2419" t="s">
        <v>5328</v>
      </c>
      <c r="E213" s="2419">
        <v>9</v>
      </c>
      <c r="F213" s="2419">
        <v>4.5</v>
      </c>
      <c r="G213" s="2419">
        <v>0</v>
      </c>
      <c r="H213" s="2416">
        <v>4.5</v>
      </c>
      <c r="I213" s="2416">
        <v>1</v>
      </c>
      <c r="J213" s="2416">
        <f t="shared" si="3"/>
        <v>4.5</v>
      </c>
      <c r="K213" s="2416">
        <v>4.5</v>
      </c>
      <c r="L213" s="2419">
        <v>33754</v>
      </c>
      <c r="M213" s="2420" t="s">
        <v>5240</v>
      </c>
      <c r="N213" s="2417" t="s">
        <v>5116</v>
      </c>
      <c r="O213" s="2419" t="s">
        <v>5192</v>
      </c>
      <c r="P213" s="2419" t="s">
        <v>3308</v>
      </c>
      <c r="Q213" s="2419" t="s">
        <v>5114</v>
      </c>
      <c r="R213" s="2419" t="s">
        <v>3308</v>
      </c>
      <c r="S213" s="2419" t="s">
        <v>5114</v>
      </c>
      <c r="T213" s="2419"/>
      <c r="U213" s="2419"/>
      <c r="V213" s="2419"/>
      <c r="W213" s="2419"/>
      <c r="X213" s="2419" t="s">
        <v>3308</v>
      </c>
      <c r="Y213" s="2419" t="s">
        <v>5114</v>
      </c>
      <c r="Z213" s="2419">
        <v>1</v>
      </c>
      <c r="AA213" s="2419">
        <v>1</v>
      </c>
      <c r="AB213" s="2419">
        <v>6</v>
      </c>
      <c r="AC213" s="2419">
        <v>0</v>
      </c>
      <c r="AD213" s="2419">
        <v>0</v>
      </c>
      <c r="AE213" s="2419">
        <v>8</v>
      </c>
    </row>
    <row r="214" spans="1:31" ht="15.75" x14ac:dyDescent="0.25">
      <c r="A214" s="2419" t="s">
        <v>5215</v>
      </c>
      <c r="B214" s="2419">
        <v>5131020</v>
      </c>
      <c r="C214" s="2420" t="s">
        <v>5373</v>
      </c>
      <c r="D214" s="2419" t="s">
        <v>5328</v>
      </c>
      <c r="E214" s="2419">
        <v>7</v>
      </c>
      <c r="F214" s="2419">
        <v>2.5</v>
      </c>
      <c r="G214" s="2419">
        <v>2</v>
      </c>
      <c r="H214" s="2416">
        <v>4.5</v>
      </c>
      <c r="I214" s="2416">
        <v>1</v>
      </c>
      <c r="J214" s="2416">
        <f t="shared" si="3"/>
        <v>4.5</v>
      </c>
      <c r="K214" s="2416">
        <v>4.5</v>
      </c>
      <c r="L214" s="2419">
        <v>36702</v>
      </c>
      <c r="M214" s="2420" t="s">
        <v>5249</v>
      </c>
      <c r="N214" s="2417" t="s">
        <v>5116</v>
      </c>
      <c r="O214" s="2419" t="s">
        <v>5200</v>
      </c>
      <c r="P214" s="2419" t="s">
        <v>3305</v>
      </c>
      <c r="Q214" s="2419" t="s">
        <v>5114</v>
      </c>
      <c r="R214" s="2419" t="s">
        <v>3305</v>
      </c>
      <c r="S214" s="2419" t="s">
        <v>5114</v>
      </c>
      <c r="T214" s="2419" t="s">
        <v>3305</v>
      </c>
      <c r="U214" s="2419" t="s">
        <v>5114</v>
      </c>
      <c r="V214" s="2419"/>
      <c r="W214" s="2419"/>
      <c r="X214" s="2419"/>
      <c r="Y214" s="2419"/>
      <c r="Z214" s="2419">
        <v>1</v>
      </c>
      <c r="AA214" s="2419">
        <v>2</v>
      </c>
      <c r="AB214" s="2419">
        <v>3</v>
      </c>
      <c r="AC214" s="2419">
        <v>0</v>
      </c>
      <c r="AD214" s="2419">
        <v>0</v>
      </c>
      <c r="AE214" s="2419">
        <v>6</v>
      </c>
    </row>
    <row r="215" spans="1:31" ht="15.75" x14ac:dyDescent="0.25">
      <c r="A215" s="2419" t="s">
        <v>5215</v>
      </c>
      <c r="B215" s="2419">
        <v>5131020</v>
      </c>
      <c r="C215" s="2420" t="s">
        <v>5373</v>
      </c>
      <c r="D215" s="2419" t="s">
        <v>5328</v>
      </c>
      <c r="E215" s="2419">
        <v>7</v>
      </c>
      <c r="F215" s="2419">
        <v>2.5</v>
      </c>
      <c r="G215" s="2419">
        <v>2</v>
      </c>
      <c r="H215" s="2416">
        <v>4.5</v>
      </c>
      <c r="I215" s="2416">
        <v>1</v>
      </c>
      <c r="J215" s="2416">
        <f t="shared" si="3"/>
        <v>4.5</v>
      </c>
      <c r="K215" s="2416">
        <v>4.5</v>
      </c>
      <c r="L215" s="2419">
        <v>36702</v>
      </c>
      <c r="M215" s="2420" t="s">
        <v>5249</v>
      </c>
      <c r="N215" s="2417" t="s">
        <v>5116</v>
      </c>
      <c r="O215" s="2419" t="s">
        <v>5201</v>
      </c>
      <c r="P215" s="2419" t="s">
        <v>3305</v>
      </c>
      <c r="Q215" s="2419" t="s">
        <v>5114</v>
      </c>
      <c r="R215" s="2419" t="s">
        <v>3305</v>
      </c>
      <c r="S215" s="2419" t="s">
        <v>5114</v>
      </c>
      <c r="T215" s="2419" t="s">
        <v>3305</v>
      </c>
      <c r="U215" s="2419" t="s">
        <v>5114</v>
      </c>
      <c r="V215" s="2419"/>
      <c r="W215" s="2419"/>
      <c r="X215" s="2419"/>
      <c r="Y215" s="2419"/>
      <c r="Z215" s="2419">
        <v>0</v>
      </c>
      <c r="AA215" s="2419">
        <v>0</v>
      </c>
      <c r="AB215" s="2419">
        <v>4</v>
      </c>
      <c r="AC215" s="2419">
        <v>0</v>
      </c>
      <c r="AD215" s="2419">
        <v>0</v>
      </c>
      <c r="AE215" s="2419">
        <v>4</v>
      </c>
    </row>
    <row r="216" spans="1:31" ht="15.75" x14ac:dyDescent="0.25">
      <c r="A216" s="2419" t="s">
        <v>5215</v>
      </c>
      <c r="B216" s="2419">
        <v>5131020</v>
      </c>
      <c r="C216" s="2420" t="s">
        <v>5373</v>
      </c>
      <c r="D216" s="2419" t="s">
        <v>5328</v>
      </c>
      <c r="E216" s="2419">
        <v>7</v>
      </c>
      <c r="F216" s="2419">
        <v>2.5</v>
      </c>
      <c r="G216" s="2419">
        <v>2</v>
      </c>
      <c r="H216" s="2416">
        <v>4.5</v>
      </c>
      <c r="I216" s="2416">
        <v>1</v>
      </c>
      <c r="J216" s="2416">
        <f t="shared" si="3"/>
        <v>4.5</v>
      </c>
      <c r="K216" s="2416">
        <v>4.5</v>
      </c>
      <c r="L216" s="2419">
        <v>10666</v>
      </c>
      <c r="M216" s="2420" t="s">
        <v>5374</v>
      </c>
      <c r="N216" s="2417" t="s">
        <v>5116</v>
      </c>
      <c r="O216" s="2419" t="s">
        <v>5313</v>
      </c>
      <c r="P216" s="2419" t="s">
        <v>3305</v>
      </c>
      <c r="Q216" s="2419" t="s">
        <v>5114</v>
      </c>
      <c r="R216" s="2419" t="s">
        <v>3305</v>
      </c>
      <c r="S216" s="2419" t="s">
        <v>5114</v>
      </c>
      <c r="T216" s="2419" t="s">
        <v>3305</v>
      </c>
      <c r="U216" s="2419" t="s">
        <v>5114</v>
      </c>
      <c r="V216" s="2419"/>
      <c r="W216" s="2419"/>
      <c r="X216" s="2419"/>
      <c r="Y216" s="2419"/>
      <c r="Z216" s="2419">
        <v>0</v>
      </c>
      <c r="AA216" s="2419">
        <v>0</v>
      </c>
      <c r="AB216" s="2419">
        <v>11</v>
      </c>
      <c r="AC216" s="2419">
        <v>0</v>
      </c>
      <c r="AD216" s="2419">
        <v>0</v>
      </c>
      <c r="AE216" s="2419">
        <v>11</v>
      </c>
    </row>
    <row r="217" spans="1:31" ht="15.75" x14ac:dyDescent="0.25">
      <c r="A217" s="2419" t="s">
        <v>5215</v>
      </c>
      <c r="B217" s="2419">
        <v>5131021</v>
      </c>
      <c r="C217" s="2420" t="s">
        <v>5375</v>
      </c>
      <c r="D217" s="2419" t="s">
        <v>5328</v>
      </c>
      <c r="E217" s="2419">
        <v>9</v>
      </c>
      <c r="F217" s="2419">
        <v>3</v>
      </c>
      <c r="G217" s="2419">
        <v>3</v>
      </c>
      <c r="H217" s="2416">
        <v>6</v>
      </c>
      <c r="I217" s="2416">
        <v>1</v>
      </c>
      <c r="J217" s="2416">
        <f t="shared" si="3"/>
        <v>6</v>
      </c>
      <c r="K217" s="2416">
        <v>6</v>
      </c>
      <c r="L217" s="2419">
        <v>34371</v>
      </c>
      <c r="M217" s="2420" t="s">
        <v>5311</v>
      </c>
      <c r="N217" s="2417" t="s">
        <v>5116</v>
      </c>
      <c r="O217" s="2419" t="s">
        <v>5200</v>
      </c>
      <c r="P217" s="2419" t="s">
        <v>3310</v>
      </c>
      <c r="Q217" s="2419" t="s">
        <v>5114</v>
      </c>
      <c r="R217" s="2419"/>
      <c r="S217" s="2419"/>
      <c r="T217" s="2419" t="s">
        <v>3310</v>
      </c>
      <c r="U217" s="2419" t="s">
        <v>5114</v>
      </c>
      <c r="V217" s="2419" t="s">
        <v>3311</v>
      </c>
      <c r="W217" s="2419" t="s">
        <v>5114</v>
      </c>
      <c r="X217" s="2419"/>
      <c r="Y217" s="2419"/>
      <c r="Z217" s="2419">
        <v>6</v>
      </c>
      <c r="AA217" s="2419">
        <v>2</v>
      </c>
      <c r="AB217" s="2419">
        <v>4</v>
      </c>
      <c r="AC217" s="2419">
        <v>0</v>
      </c>
      <c r="AD217" s="2419">
        <v>0</v>
      </c>
      <c r="AE217" s="2419">
        <v>12</v>
      </c>
    </row>
    <row r="218" spans="1:31" ht="15.75" x14ac:dyDescent="0.25">
      <c r="A218" s="2419" t="s">
        <v>5215</v>
      </c>
      <c r="B218" s="2419">
        <v>5131022</v>
      </c>
      <c r="C218" s="2420" t="s">
        <v>5376</v>
      </c>
      <c r="D218" s="2419" t="s">
        <v>5328</v>
      </c>
      <c r="E218" s="2419">
        <v>7</v>
      </c>
      <c r="F218" s="2419">
        <v>2.5</v>
      </c>
      <c r="G218" s="2419">
        <v>2</v>
      </c>
      <c r="H218" s="2416">
        <v>4.5</v>
      </c>
      <c r="I218" s="2416">
        <v>1</v>
      </c>
      <c r="J218" s="2416">
        <f t="shared" si="3"/>
        <v>4.5</v>
      </c>
      <c r="K218" s="2416">
        <v>4.5</v>
      </c>
      <c r="L218" s="2419">
        <v>33754</v>
      </c>
      <c r="M218" s="2420" t="s">
        <v>5240</v>
      </c>
      <c r="N218" s="2417" t="s">
        <v>5116</v>
      </c>
      <c r="O218" s="2419" t="s">
        <v>5200</v>
      </c>
      <c r="P218" s="2419" t="s">
        <v>3304</v>
      </c>
      <c r="Q218" s="2419" t="s">
        <v>5114</v>
      </c>
      <c r="R218" s="2419"/>
      <c r="S218" s="2419"/>
      <c r="T218" s="2419" t="s">
        <v>3304</v>
      </c>
      <c r="U218" s="2419" t="s">
        <v>5114</v>
      </c>
      <c r="V218" s="2419"/>
      <c r="W218" s="2419"/>
      <c r="X218" s="2419" t="s">
        <v>3304</v>
      </c>
      <c r="Y218" s="2419" t="s">
        <v>5114</v>
      </c>
      <c r="Z218" s="2419">
        <v>2</v>
      </c>
      <c r="AA218" s="2419">
        <v>5</v>
      </c>
      <c r="AB218" s="2419">
        <v>7</v>
      </c>
      <c r="AC218" s="2419">
        <v>0</v>
      </c>
      <c r="AD218" s="2419">
        <v>0</v>
      </c>
      <c r="AE218" s="2419">
        <v>14</v>
      </c>
    </row>
    <row r="219" spans="1:31" ht="31.5" x14ac:dyDescent="0.25">
      <c r="A219" s="2419" t="s">
        <v>5215</v>
      </c>
      <c r="B219" s="2419">
        <v>5131026</v>
      </c>
      <c r="C219" s="2420" t="s">
        <v>5377</v>
      </c>
      <c r="D219" s="2419" t="s">
        <v>5328</v>
      </c>
      <c r="E219" s="2419">
        <v>7</v>
      </c>
      <c r="F219" s="2419">
        <v>2.5</v>
      </c>
      <c r="G219" s="2419">
        <v>2</v>
      </c>
      <c r="H219" s="2416">
        <v>4.5</v>
      </c>
      <c r="I219" s="2416">
        <v>1</v>
      </c>
      <c r="J219" s="2416">
        <f t="shared" si="3"/>
        <v>4.5</v>
      </c>
      <c r="K219" s="2416">
        <v>4.5</v>
      </c>
      <c r="L219" s="2419">
        <v>28181</v>
      </c>
      <c r="M219" s="2420" t="s">
        <v>5280</v>
      </c>
      <c r="N219" s="2417" t="s">
        <v>5116</v>
      </c>
      <c r="O219" s="2419" t="s">
        <v>5200</v>
      </c>
      <c r="P219" s="2419" t="s">
        <v>3304</v>
      </c>
      <c r="Q219" s="2419" t="s">
        <v>5114</v>
      </c>
      <c r="R219" s="2419"/>
      <c r="S219" s="2419"/>
      <c r="T219" s="2419" t="s">
        <v>3304</v>
      </c>
      <c r="U219" s="2419" t="s">
        <v>5114</v>
      </c>
      <c r="V219" s="2419"/>
      <c r="W219" s="2419"/>
      <c r="X219" s="2419" t="s">
        <v>3304</v>
      </c>
      <c r="Y219" s="2419" t="s">
        <v>5114</v>
      </c>
      <c r="Z219" s="2419">
        <v>0</v>
      </c>
      <c r="AA219" s="2419">
        <v>2</v>
      </c>
      <c r="AB219" s="2419">
        <v>5</v>
      </c>
      <c r="AC219" s="2419">
        <v>0</v>
      </c>
      <c r="AD219" s="2419">
        <v>0</v>
      </c>
      <c r="AE219" s="2419">
        <v>7</v>
      </c>
    </row>
    <row r="220" spans="1:31" ht="15.75" x14ac:dyDescent="0.25">
      <c r="A220" s="2419" t="s">
        <v>5215</v>
      </c>
      <c r="B220" s="2419">
        <v>5131028</v>
      </c>
      <c r="C220" s="2420" t="s">
        <v>5378</v>
      </c>
      <c r="D220" s="2419" t="s">
        <v>5328</v>
      </c>
      <c r="E220" s="2419">
        <v>7</v>
      </c>
      <c r="F220" s="2419">
        <v>2.5</v>
      </c>
      <c r="G220" s="2419">
        <v>2</v>
      </c>
      <c r="H220" s="2416">
        <v>4.5</v>
      </c>
      <c r="I220" s="2416">
        <v>1</v>
      </c>
      <c r="J220" s="2416">
        <f t="shared" si="3"/>
        <v>4.5</v>
      </c>
      <c r="K220" s="2416">
        <v>4.5</v>
      </c>
      <c r="L220" s="2419">
        <v>42482</v>
      </c>
      <c r="M220" s="2420" t="s">
        <v>5323</v>
      </c>
      <c r="N220" s="2417" t="s">
        <v>5116</v>
      </c>
      <c r="O220" s="2419" t="s">
        <v>5200</v>
      </c>
      <c r="P220" s="2419"/>
      <c r="Q220" s="2419"/>
      <c r="R220" s="2419" t="s">
        <v>3305</v>
      </c>
      <c r="S220" s="2419" t="s">
        <v>5114</v>
      </c>
      <c r="T220" s="2419"/>
      <c r="U220" s="2419"/>
      <c r="V220" s="2419" t="s">
        <v>3305</v>
      </c>
      <c r="W220" s="2419" t="s">
        <v>5114</v>
      </c>
      <c r="X220" s="2419" t="s">
        <v>3305</v>
      </c>
      <c r="Y220" s="2419" t="s">
        <v>5114</v>
      </c>
      <c r="Z220" s="2419">
        <v>12</v>
      </c>
      <c r="AA220" s="2419">
        <v>9</v>
      </c>
      <c r="AB220" s="2419">
        <v>0</v>
      </c>
      <c r="AC220" s="2419">
        <v>0</v>
      </c>
      <c r="AD220" s="2419">
        <v>0</v>
      </c>
      <c r="AE220" s="2419">
        <v>21</v>
      </c>
    </row>
    <row r="221" spans="1:31" ht="15.75" x14ac:dyDescent="0.25">
      <c r="A221" s="2419" t="s">
        <v>5215</v>
      </c>
      <c r="B221" s="2419">
        <v>5131032</v>
      </c>
      <c r="C221" s="2420" t="s">
        <v>5379</v>
      </c>
      <c r="D221" s="2419" t="s">
        <v>5328</v>
      </c>
      <c r="E221" s="2419">
        <v>7</v>
      </c>
      <c r="F221" s="2419">
        <v>2.5</v>
      </c>
      <c r="G221" s="2419">
        <v>2</v>
      </c>
      <c r="H221" s="2416">
        <v>4.5</v>
      </c>
      <c r="I221" s="2416">
        <v>1</v>
      </c>
      <c r="J221" s="2416">
        <f t="shared" si="3"/>
        <v>4.5</v>
      </c>
      <c r="K221" s="2416">
        <v>4.5</v>
      </c>
      <c r="L221" s="2419">
        <v>23524</v>
      </c>
      <c r="M221" s="2420" t="s">
        <v>5315</v>
      </c>
      <c r="N221" s="2417" t="s">
        <v>5116</v>
      </c>
      <c r="O221" s="2419" t="s">
        <v>5208</v>
      </c>
      <c r="P221" s="2419" t="s">
        <v>3310</v>
      </c>
      <c r="Q221" s="2419" t="s">
        <v>5114</v>
      </c>
      <c r="R221" s="2419"/>
      <c r="S221" s="2419"/>
      <c r="T221" s="2419" t="s">
        <v>3310</v>
      </c>
      <c r="U221" s="2419" t="s">
        <v>5114</v>
      </c>
      <c r="V221" s="2419"/>
      <c r="W221" s="2419"/>
      <c r="X221" s="2419" t="s">
        <v>3310</v>
      </c>
      <c r="Y221" s="2419" t="s">
        <v>5114</v>
      </c>
      <c r="Z221" s="2419">
        <v>9</v>
      </c>
      <c r="AA221" s="2419">
        <v>2</v>
      </c>
      <c r="AB221" s="2419">
        <v>8</v>
      </c>
      <c r="AC221" s="2419">
        <v>0</v>
      </c>
      <c r="AD221" s="2419">
        <v>0</v>
      </c>
      <c r="AE221" s="2419">
        <v>19</v>
      </c>
    </row>
    <row r="222" spans="1:31" ht="15.75" x14ac:dyDescent="0.25">
      <c r="A222" s="2419" t="s">
        <v>5215</v>
      </c>
      <c r="B222" s="2419">
        <v>5131033</v>
      </c>
      <c r="C222" s="2420" t="s">
        <v>5380</v>
      </c>
      <c r="D222" s="2419" t="s">
        <v>5328</v>
      </c>
      <c r="E222" s="2419">
        <v>7</v>
      </c>
      <c r="F222" s="2419">
        <v>2.5</v>
      </c>
      <c r="G222" s="2419">
        <v>2</v>
      </c>
      <c r="H222" s="2416">
        <v>4.5</v>
      </c>
      <c r="I222" s="2416">
        <v>1</v>
      </c>
      <c r="J222" s="2416">
        <f t="shared" si="3"/>
        <v>4.5</v>
      </c>
      <c r="K222" s="2416">
        <v>4.5</v>
      </c>
      <c r="L222" s="2419">
        <v>17114</v>
      </c>
      <c r="M222" s="2420" t="s">
        <v>5237</v>
      </c>
      <c r="N222" s="2417" t="s">
        <v>5116</v>
      </c>
      <c r="O222" s="2419" t="s">
        <v>5208</v>
      </c>
      <c r="P222" s="2419" t="s">
        <v>3309</v>
      </c>
      <c r="Q222" s="2419" t="s">
        <v>5114</v>
      </c>
      <c r="R222" s="2419"/>
      <c r="S222" s="2419"/>
      <c r="T222" s="2419" t="s">
        <v>3309</v>
      </c>
      <c r="U222" s="2419" t="s">
        <v>5114</v>
      </c>
      <c r="V222" s="2419"/>
      <c r="W222" s="2419"/>
      <c r="X222" s="2419" t="s">
        <v>3309</v>
      </c>
      <c r="Y222" s="2419" t="s">
        <v>5114</v>
      </c>
      <c r="Z222" s="2419">
        <v>4</v>
      </c>
      <c r="AA222" s="2419">
        <v>9</v>
      </c>
      <c r="AB222" s="2419">
        <v>1</v>
      </c>
      <c r="AC222" s="2419">
        <v>0</v>
      </c>
      <c r="AD222" s="2419">
        <v>0</v>
      </c>
      <c r="AE222" s="2419">
        <v>14</v>
      </c>
    </row>
    <row r="223" spans="1:31" ht="15.75" x14ac:dyDescent="0.25">
      <c r="A223" s="2419" t="s">
        <v>5215</v>
      </c>
      <c r="B223" s="2419">
        <v>5131036</v>
      </c>
      <c r="C223" s="2420" t="s">
        <v>5381</v>
      </c>
      <c r="D223" s="2419" t="s">
        <v>5328</v>
      </c>
      <c r="E223" s="2419">
        <v>7</v>
      </c>
      <c r="F223" s="2419">
        <v>2.5</v>
      </c>
      <c r="G223" s="2419">
        <v>2</v>
      </c>
      <c r="H223" s="2416">
        <v>4.5</v>
      </c>
      <c r="I223" s="2416">
        <v>1</v>
      </c>
      <c r="J223" s="2416">
        <f t="shared" si="3"/>
        <v>4.5</v>
      </c>
      <c r="K223" s="2416">
        <v>4.5</v>
      </c>
      <c r="L223" s="2419">
        <v>34371</v>
      </c>
      <c r="M223" s="2420" t="s">
        <v>5311</v>
      </c>
      <c r="N223" s="2417" t="s">
        <v>5116</v>
      </c>
      <c r="O223" s="2419" t="s">
        <v>5208</v>
      </c>
      <c r="P223" s="2419"/>
      <c r="Q223" s="2419"/>
      <c r="R223" s="2419" t="s">
        <v>3305</v>
      </c>
      <c r="S223" s="2419" t="s">
        <v>5114</v>
      </c>
      <c r="T223" s="2419"/>
      <c r="U223" s="2419"/>
      <c r="V223" s="2419" t="s">
        <v>3305</v>
      </c>
      <c r="W223" s="2419" t="s">
        <v>5114</v>
      </c>
      <c r="X223" s="2419" t="s">
        <v>3305</v>
      </c>
      <c r="Y223" s="2419" t="s">
        <v>5114</v>
      </c>
      <c r="Z223" s="2419">
        <v>1</v>
      </c>
      <c r="AA223" s="2419">
        <v>2</v>
      </c>
      <c r="AB223" s="2419">
        <v>2</v>
      </c>
      <c r="AC223" s="2419">
        <v>0</v>
      </c>
      <c r="AD223" s="2419">
        <v>0</v>
      </c>
      <c r="AE223" s="2419">
        <v>5</v>
      </c>
    </row>
    <row r="224" spans="1:31" ht="15.75" x14ac:dyDescent="0.25">
      <c r="A224" s="2419" t="s">
        <v>5215</v>
      </c>
      <c r="B224" s="2419">
        <v>5131037</v>
      </c>
      <c r="C224" s="2420" t="s">
        <v>5382</v>
      </c>
      <c r="D224" s="2419" t="s">
        <v>5328</v>
      </c>
      <c r="E224" s="2419">
        <v>7</v>
      </c>
      <c r="F224" s="2419">
        <v>2.5</v>
      </c>
      <c r="G224" s="2419">
        <v>2</v>
      </c>
      <c r="H224" s="2416">
        <v>4.5</v>
      </c>
      <c r="I224" s="2416">
        <v>1</v>
      </c>
      <c r="J224" s="2416">
        <f t="shared" si="3"/>
        <v>4.5</v>
      </c>
      <c r="K224" s="2416">
        <v>4.5</v>
      </c>
      <c r="L224" s="2419">
        <v>28181</v>
      </c>
      <c r="M224" s="2420" t="s">
        <v>5280</v>
      </c>
      <c r="N224" s="2417" t="s">
        <v>5116</v>
      </c>
      <c r="O224" s="2419" t="s">
        <v>5370</v>
      </c>
      <c r="P224" s="2419" t="s">
        <v>3308</v>
      </c>
      <c r="Q224" s="2419" t="s">
        <v>5114</v>
      </c>
      <c r="R224" s="2419" t="s">
        <v>3308</v>
      </c>
      <c r="S224" s="2419" t="s">
        <v>5114</v>
      </c>
      <c r="T224" s="2419"/>
      <c r="U224" s="2419"/>
      <c r="V224" s="2419"/>
      <c r="W224" s="2419"/>
      <c r="X224" s="2419" t="s">
        <v>3308</v>
      </c>
      <c r="Y224" s="2419" t="s">
        <v>5114</v>
      </c>
      <c r="Z224" s="2419">
        <v>3</v>
      </c>
      <c r="AA224" s="2419">
        <v>4</v>
      </c>
      <c r="AB224" s="2419">
        <v>0</v>
      </c>
      <c r="AC224" s="2419">
        <v>0</v>
      </c>
      <c r="AD224" s="2419">
        <v>0</v>
      </c>
      <c r="AE224" s="2419">
        <v>7</v>
      </c>
    </row>
    <row r="225" spans="1:31" ht="31.5" x14ac:dyDescent="0.25">
      <c r="A225" s="2419" t="s">
        <v>5215</v>
      </c>
      <c r="B225" s="2419">
        <v>5131040</v>
      </c>
      <c r="C225" s="2420" t="s">
        <v>5383</v>
      </c>
      <c r="D225" s="2419" t="s">
        <v>5328</v>
      </c>
      <c r="E225" s="2419">
        <v>9</v>
      </c>
      <c r="F225" s="2419">
        <v>3</v>
      </c>
      <c r="G225" s="2419">
        <v>3</v>
      </c>
      <c r="H225" s="2416">
        <v>6</v>
      </c>
      <c r="I225" s="2416">
        <v>1</v>
      </c>
      <c r="J225" s="2416">
        <f t="shared" si="3"/>
        <v>6</v>
      </c>
      <c r="K225" s="2416">
        <v>6</v>
      </c>
      <c r="L225" s="2419">
        <v>17114</v>
      </c>
      <c r="M225" s="2420" t="s">
        <v>5237</v>
      </c>
      <c r="N225" s="2417" t="s">
        <v>5116</v>
      </c>
      <c r="O225" s="2419" t="s">
        <v>5208</v>
      </c>
      <c r="P225" s="2419" t="s">
        <v>3305</v>
      </c>
      <c r="Q225" s="2419" t="s">
        <v>5114</v>
      </c>
      <c r="R225" s="2419"/>
      <c r="S225" s="2419"/>
      <c r="T225" s="2419" t="s">
        <v>3305</v>
      </c>
      <c r="U225" s="2419" t="s">
        <v>5114</v>
      </c>
      <c r="V225" s="2419"/>
      <c r="W225" s="2419"/>
      <c r="X225" s="2419" t="s">
        <v>3321</v>
      </c>
      <c r="Y225" s="2419" t="s">
        <v>5114</v>
      </c>
      <c r="Z225" s="2419">
        <v>17</v>
      </c>
      <c r="AA225" s="2419">
        <v>0</v>
      </c>
      <c r="AB225" s="2419">
        <v>0</v>
      </c>
      <c r="AC225" s="2419">
        <v>0</v>
      </c>
      <c r="AD225" s="2419">
        <v>0</v>
      </c>
      <c r="AE225" s="2419">
        <v>17</v>
      </c>
    </row>
    <row r="226" spans="1:31" ht="15.75" x14ac:dyDescent="0.25">
      <c r="A226" s="2416" t="s">
        <v>5215</v>
      </c>
      <c r="B226" s="2416" t="s">
        <v>3342</v>
      </c>
      <c r="C226" s="2417" t="s">
        <v>5214</v>
      </c>
      <c r="D226" s="2416" t="s">
        <v>5328</v>
      </c>
      <c r="E226" s="2416">
        <v>3</v>
      </c>
      <c r="F226" s="2416">
        <v>1.5</v>
      </c>
      <c r="G226" s="2416">
        <v>0</v>
      </c>
      <c r="H226" s="2416">
        <v>1.5</v>
      </c>
      <c r="I226" s="2416">
        <v>1</v>
      </c>
      <c r="J226" s="2416">
        <f t="shared" si="3"/>
        <v>1.5</v>
      </c>
      <c r="K226" s="2416">
        <v>1.5</v>
      </c>
      <c r="L226" s="2416">
        <v>17114</v>
      </c>
      <c r="M226" s="2417" t="s">
        <v>5237</v>
      </c>
      <c r="N226" s="2417" t="s">
        <v>5116</v>
      </c>
      <c r="O226" s="2419" t="s">
        <v>5341</v>
      </c>
      <c r="P226" s="2419" t="s">
        <v>3423</v>
      </c>
      <c r="Q226" s="2419" t="s">
        <v>5114</v>
      </c>
      <c r="R226" s="2419" t="s">
        <v>3423</v>
      </c>
      <c r="S226" s="2419" t="s">
        <v>5114</v>
      </c>
      <c r="T226" s="2419" t="s">
        <v>3423</v>
      </c>
      <c r="U226" s="2419" t="s">
        <v>5114</v>
      </c>
      <c r="V226" s="2419" t="s">
        <v>3423</v>
      </c>
      <c r="W226" s="2419" t="s">
        <v>5114</v>
      </c>
      <c r="X226" s="2419" t="s">
        <v>3423</v>
      </c>
      <c r="Y226" s="2419" t="s">
        <v>5114</v>
      </c>
      <c r="Z226" s="2419">
        <v>2</v>
      </c>
      <c r="AA226" s="2419">
        <v>1</v>
      </c>
      <c r="AB226" s="2419">
        <v>1</v>
      </c>
      <c r="AC226" s="2419">
        <v>0</v>
      </c>
      <c r="AD226" s="2419">
        <v>0</v>
      </c>
      <c r="AE226" s="2419">
        <v>4</v>
      </c>
    </row>
    <row r="227" spans="1:31" ht="15.75" x14ac:dyDescent="0.25">
      <c r="A227" s="2416" t="s">
        <v>5215</v>
      </c>
      <c r="B227" s="2416" t="s">
        <v>3342</v>
      </c>
      <c r="C227" s="2417" t="s">
        <v>5384</v>
      </c>
      <c r="D227" s="2416" t="s">
        <v>5328</v>
      </c>
      <c r="E227" s="2416">
        <v>6</v>
      </c>
      <c r="F227" s="2416">
        <v>3</v>
      </c>
      <c r="G227" s="2416">
        <v>0</v>
      </c>
      <c r="H227" s="2416">
        <v>3</v>
      </c>
      <c r="I227" s="2416">
        <v>1</v>
      </c>
      <c r="J227" s="2416">
        <f t="shared" si="3"/>
        <v>3</v>
      </c>
      <c r="K227" s="2416">
        <v>3</v>
      </c>
      <c r="L227" s="2416">
        <v>37866</v>
      </c>
      <c r="M227" s="2417" t="s">
        <v>5222</v>
      </c>
      <c r="N227" s="2417" t="s">
        <v>5116</v>
      </c>
      <c r="O227" s="2419" t="s">
        <v>5331</v>
      </c>
      <c r="P227" s="2419"/>
      <c r="Q227" s="2419"/>
      <c r="R227" s="2419"/>
      <c r="S227" s="2419"/>
      <c r="T227" s="2419"/>
      <c r="U227" s="2419"/>
      <c r="V227" s="2419" t="s">
        <v>3310</v>
      </c>
      <c r="W227" s="2419" t="s">
        <v>5114</v>
      </c>
      <c r="X227" s="2419"/>
      <c r="Y227" s="2419"/>
      <c r="Z227" s="2419">
        <v>2</v>
      </c>
      <c r="AA227" s="2419">
        <v>0</v>
      </c>
      <c r="AB227" s="2419">
        <v>0</v>
      </c>
      <c r="AC227" s="2419">
        <v>0</v>
      </c>
      <c r="AD227" s="2419">
        <v>0</v>
      </c>
      <c r="AE227" s="2419">
        <v>2</v>
      </c>
    </row>
    <row r="228" spans="1:31" ht="15.75" x14ac:dyDescent="0.25">
      <c r="A228" s="2416" t="s">
        <v>5215</v>
      </c>
      <c r="B228" s="2416" t="s">
        <v>3342</v>
      </c>
      <c r="C228" s="2417" t="s">
        <v>5385</v>
      </c>
      <c r="D228" s="2416" t="s">
        <v>5328</v>
      </c>
      <c r="E228" s="2416">
        <v>6</v>
      </c>
      <c r="F228" s="2416">
        <v>3</v>
      </c>
      <c r="G228" s="2416">
        <v>0</v>
      </c>
      <c r="H228" s="2416">
        <v>3</v>
      </c>
      <c r="I228" s="2416">
        <v>0.5</v>
      </c>
      <c r="J228" s="2416">
        <f t="shared" si="3"/>
        <v>1.5</v>
      </c>
      <c r="K228" s="2416">
        <v>1.5</v>
      </c>
      <c r="L228" s="2416">
        <v>17060</v>
      </c>
      <c r="M228" s="2417" t="s">
        <v>5305</v>
      </c>
      <c r="N228" s="2417" t="s">
        <v>5116</v>
      </c>
      <c r="O228" s="2419" t="s">
        <v>5339</v>
      </c>
      <c r="P228" s="2419" t="s">
        <v>3308</v>
      </c>
      <c r="Q228" s="2419" t="s">
        <v>5114</v>
      </c>
      <c r="R228" s="2419" t="s">
        <v>3308</v>
      </c>
      <c r="S228" s="2419" t="s">
        <v>5114</v>
      </c>
      <c r="T228" s="2419" t="s">
        <v>3308</v>
      </c>
      <c r="U228" s="2419" t="s">
        <v>5114</v>
      </c>
      <c r="V228" s="2419" t="s">
        <v>3308</v>
      </c>
      <c r="W228" s="2419" t="s">
        <v>5114</v>
      </c>
      <c r="X228" s="2419"/>
      <c r="Y228" s="2419"/>
      <c r="Z228" s="2419">
        <v>1</v>
      </c>
      <c r="AA228" s="2419">
        <v>0</v>
      </c>
      <c r="AB228" s="2419">
        <v>0</v>
      </c>
      <c r="AC228" s="2419">
        <v>0</v>
      </c>
      <c r="AD228" s="2419">
        <v>0</v>
      </c>
      <c r="AE228" s="2419">
        <v>1</v>
      </c>
    </row>
    <row r="229" spans="1:31" ht="15.75" x14ac:dyDescent="0.25">
      <c r="A229" s="2416" t="s">
        <v>5215</v>
      </c>
      <c r="B229" s="2416" t="s">
        <v>3342</v>
      </c>
      <c r="C229" s="2417" t="s">
        <v>5385</v>
      </c>
      <c r="D229" s="2416" t="s">
        <v>5328</v>
      </c>
      <c r="E229" s="2416">
        <v>6</v>
      </c>
      <c r="F229" s="2416">
        <v>3</v>
      </c>
      <c r="G229" s="2416">
        <v>0</v>
      </c>
      <c r="H229" s="2416">
        <v>3</v>
      </c>
      <c r="I229" s="2416">
        <v>0.5</v>
      </c>
      <c r="J229" s="2416">
        <f t="shared" si="3"/>
        <v>1.5</v>
      </c>
      <c r="K229" s="2416">
        <v>1.5</v>
      </c>
      <c r="L229" s="2416">
        <v>17114</v>
      </c>
      <c r="M229" s="2417" t="s">
        <v>5237</v>
      </c>
      <c r="N229" s="2417" t="s">
        <v>5116</v>
      </c>
      <c r="O229" s="2419" t="s">
        <v>5339</v>
      </c>
      <c r="P229" s="2419" t="s">
        <v>3308</v>
      </c>
      <c r="Q229" s="2419" t="s">
        <v>5114</v>
      </c>
      <c r="R229" s="2419" t="s">
        <v>3308</v>
      </c>
      <c r="S229" s="2419" t="s">
        <v>5114</v>
      </c>
      <c r="T229" s="2419" t="s">
        <v>3308</v>
      </c>
      <c r="U229" s="2419" t="s">
        <v>5114</v>
      </c>
      <c r="V229" s="2419" t="s">
        <v>3308</v>
      </c>
      <c r="W229" s="2419" t="s">
        <v>5114</v>
      </c>
      <c r="X229" s="2419"/>
      <c r="Y229" s="2419"/>
      <c r="Z229" s="2419">
        <v>1</v>
      </c>
      <c r="AA229" s="2419">
        <v>0</v>
      </c>
      <c r="AB229" s="2419">
        <v>0</v>
      </c>
      <c r="AC229" s="2419">
        <v>0</v>
      </c>
      <c r="AD229" s="2419">
        <v>0</v>
      </c>
      <c r="AE229" s="2419">
        <v>1</v>
      </c>
    </row>
    <row r="230" spans="1:31" ht="15.75" x14ac:dyDescent="0.25">
      <c r="A230" s="2416" t="s">
        <v>5215</v>
      </c>
      <c r="B230" s="2416" t="s">
        <v>3342</v>
      </c>
      <c r="C230" s="2417" t="s">
        <v>5386</v>
      </c>
      <c r="D230" s="2416" t="s">
        <v>5328</v>
      </c>
      <c r="E230" s="2416">
        <v>6</v>
      </c>
      <c r="F230" s="2416">
        <v>1.5</v>
      </c>
      <c r="G230" s="2416">
        <v>3</v>
      </c>
      <c r="H230" s="2416">
        <v>4.5</v>
      </c>
      <c r="I230" s="2416">
        <v>1</v>
      </c>
      <c r="J230" s="2416">
        <f t="shared" si="3"/>
        <v>4.5</v>
      </c>
      <c r="K230" s="2416">
        <v>4.5</v>
      </c>
      <c r="L230" s="2416">
        <v>17114</v>
      </c>
      <c r="M230" s="2417" t="s">
        <v>5237</v>
      </c>
      <c r="N230" s="2417" t="s">
        <v>5116</v>
      </c>
      <c r="O230" s="2419" t="s">
        <v>5341</v>
      </c>
      <c r="P230" s="2419" t="s">
        <v>3423</v>
      </c>
      <c r="Q230" s="2419" t="s">
        <v>5114</v>
      </c>
      <c r="R230" s="2419" t="s">
        <v>3423</v>
      </c>
      <c r="S230" s="2419" t="s">
        <v>5114</v>
      </c>
      <c r="T230" s="2419" t="s">
        <v>3423</v>
      </c>
      <c r="U230" s="2419" t="s">
        <v>5114</v>
      </c>
      <c r="V230" s="2419" t="s">
        <v>3423</v>
      </c>
      <c r="W230" s="2419" t="s">
        <v>5114</v>
      </c>
      <c r="X230" s="2419" t="s">
        <v>3423</v>
      </c>
      <c r="Y230" s="2419" t="s">
        <v>5114</v>
      </c>
      <c r="Z230" s="2419">
        <v>1</v>
      </c>
      <c r="AA230" s="2419">
        <v>2</v>
      </c>
      <c r="AB230" s="2419">
        <v>0</v>
      </c>
      <c r="AC230" s="2419">
        <v>0</v>
      </c>
      <c r="AD230" s="2419">
        <v>0</v>
      </c>
      <c r="AE230" s="2419">
        <v>3</v>
      </c>
    </row>
    <row r="231" spans="1:31" ht="15.75" x14ac:dyDescent="0.25">
      <c r="A231" s="2416" t="s">
        <v>1206</v>
      </c>
      <c r="B231" s="2416">
        <v>5010000</v>
      </c>
      <c r="C231" s="2417" t="s">
        <v>5109</v>
      </c>
      <c r="D231" s="2416" t="s">
        <v>5110</v>
      </c>
      <c r="E231" s="2416">
        <v>30</v>
      </c>
      <c r="F231" s="2416">
        <v>10</v>
      </c>
      <c r="G231" s="2416">
        <v>10</v>
      </c>
      <c r="H231" s="2416">
        <v>20</v>
      </c>
      <c r="I231" s="2416">
        <v>0</v>
      </c>
      <c r="J231" s="2416">
        <f>H231*I231</f>
        <v>0</v>
      </c>
      <c r="K231" s="2416">
        <v>0</v>
      </c>
      <c r="L231" s="2416">
        <v>36948</v>
      </c>
      <c r="M231" s="2417" t="s">
        <v>5387</v>
      </c>
      <c r="N231" s="2417" t="s">
        <v>5388</v>
      </c>
      <c r="O231" s="2416" t="s">
        <v>5113</v>
      </c>
      <c r="P231" s="2416" t="s">
        <v>3341</v>
      </c>
      <c r="Q231" s="2416" t="s">
        <v>5114</v>
      </c>
      <c r="R231" s="2416" t="s">
        <v>3341</v>
      </c>
      <c r="S231" s="2416" t="s">
        <v>5114</v>
      </c>
      <c r="T231" s="2416"/>
      <c r="U231" s="2416"/>
      <c r="V231" s="2416" t="s">
        <v>3341</v>
      </c>
      <c r="W231" s="2416" t="s">
        <v>5114</v>
      </c>
      <c r="X231" s="2416" t="s">
        <v>3341</v>
      </c>
      <c r="Y231" s="2416" t="s">
        <v>5114</v>
      </c>
      <c r="Z231" s="2416">
        <v>22</v>
      </c>
      <c r="AA231" s="2416">
        <v>0</v>
      </c>
      <c r="AB231" s="2416">
        <v>0</v>
      </c>
      <c r="AC231" s="2416">
        <v>0</v>
      </c>
      <c r="AD231" s="2416">
        <v>0</v>
      </c>
      <c r="AE231" s="2416">
        <v>22</v>
      </c>
    </row>
    <row r="232" spans="1:31" ht="31.5" x14ac:dyDescent="0.25">
      <c r="A232" s="2416" t="s">
        <v>1206</v>
      </c>
      <c r="B232" s="2416" t="s">
        <v>3342</v>
      </c>
      <c r="C232" s="2417" t="s">
        <v>5389</v>
      </c>
      <c r="D232" s="2416" t="s">
        <v>5110</v>
      </c>
      <c r="E232" s="2416">
        <v>3</v>
      </c>
      <c r="F232" s="2416">
        <v>1.5</v>
      </c>
      <c r="G232" s="2416">
        <v>0</v>
      </c>
      <c r="H232" s="2416">
        <v>1.5</v>
      </c>
      <c r="I232" s="2416">
        <v>0</v>
      </c>
      <c r="J232" s="2416">
        <f t="shared" ref="J232:J295" si="4">H232*I232</f>
        <v>0</v>
      </c>
      <c r="K232" s="2416">
        <v>0</v>
      </c>
      <c r="L232" s="2416">
        <v>43624</v>
      </c>
      <c r="M232" s="2417" t="s">
        <v>3188</v>
      </c>
      <c r="N232" s="2417" t="s">
        <v>5116</v>
      </c>
      <c r="O232" s="2416" t="s">
        <v>5390</v>
      </c>
      <c r="P232" s="2416" t="s">
        <v>3421</v>
      </c>
      <c r="Q232" s="2416" t="s">
        <v>5114</v>
      </c>
      <c r="R232" s="2416"/>
      <c r="S232" s="2416"/>
      <c r="T232" s="2416"/>
      <c r="U232" s="2416"/>
      <c r="V232" s="2416"/>
      <c r="W232" s="2416"/>
      <c r="X232" s="2416"/>
      <c r="Y232" s="2416"/>
      <c r="Z232" s="2416">
        <v>10</v>
      </c>
      <c r="AA232" s="2416">
        <v>7</v>
      </c>
      <c r="AB232" s="2416">
        <v>3</v>
      </c>
      <c r="AC232" s="2416">
        <v>0</v>
      </c>
      <c r="AD232" s="2416">
        <v>0</v>
      </c>
      <c r="AE232" s="2416">
        <v>20</v>
      </c>
    </row>
    <row r="233" spans="1:31" ht="15.75" x14ac:dyDescent="0.25">
      <c r="A233" s="2416" t="s">
        <v>1206</v>
      </c>
      <c r="B233" s="2416" t="s">
        <v>3342</v>
      </c>
      <c r="C233" s="2417" t="s">
        <v>5391</v>
      </c>
      <c r="D233" s="2416" t="s">
        <v>5110</v>
      </c>
      <c r="E233" s="2416">
        <v>3</v>
      </c>
      <c r="F233" s="2416">
        <v>1.5</v>
      </c>
      <c r="G233" s="2416">
        <v>0</v>
      </c>
      <c r="H233" s="2416">
        <v>1.5</v>
      </c>
      <c r="I233" s="2416">
        <v>1</v>
      </c>
      <c r="J233" s="2416">
        <f t="shared" si="4"/>
        <v>1.5</v>
      </c>
      <c r="K233" s="2416">
        <v>1.5</v>
      </c>
      <c r="L233" s="2416">
        <v>42746</v>
      </c>
      <c r="M233" s="2417" t="s">
        <v>5392</v>
      </c>
      <c r="N233" s="2417" t="s">
        <v>3186</v>
      </c>
      <c r="O233" s="2416" t="s">
        <v>5393</v>
      </c>
      <c r="P233" s="2416"/>
      <c r="Q233" s="2416"/>
      <c r="R233" s="2416"/>
      <c r="S233" s="2416"/>
      <c r="T233" s="2416" t="s">
        <v>5394</v>
      </c>
      <c r="U233" s="2416" t="s">
        <v>5114</v>
      </c>
      <c r="V233" s="2416"/>
      <c r="W233" s="2416"/>
      <c r="X233" s="2416"/>
      <c r="Y233" s="2416"/>
      <c r="Z233" s="2416">
        <v>11</v>
      </c>
      <c r="AA233" s="2416">
        <v>2</v>
      </c>
      <c r="AB233" s="2416">
        <v>1</v>
      </c>
      <c r="AC233" s="2416">
        <v>0</v>
      </c>
      <c r="AD233" s="2416">
        <v>0</v>
      </c>
      <c r="AE233" s="2416">
        <v>14</v>
      </c>
    </row>
    <row r="234" spans="1:31" ht="15.75" x14ac:dyDescent="0.25">
      <c r="A234" s="2416" t="s">
        <v>1206</v>
      </c>
      <c r="B234" s="2416" t="s">
        <v>3342</v>
      </c>
      <c r="C234" s="2417" t="s">
        <v>5395</v>
      </c>
      <c r="D234" s="2416" t="s">
        <v>5110</v>
      </c>
      <c r="E234" s="2416">
        <v>3</v>
      </c>
      <c r="F234" s="2416">
        <v>0</v>
      </c>
      <c r="G234" s="2416">
        <v>3</v>
      </c>
      <c r="H234" s="2416">
        <v>3</v>
      </c>
      <c r="I234" s="2416">
        <v>1</v>
      </c>
      <c r="J234" s="2416">
        <f t="shared" si="4"/>
        <v>3</v>
      </c>
      <c r="K234" s="2416">
        <v>3</v>
      </c>
      <c r="L234" s="2416">
        <v>35722</v>
      </c>
      <c r="M234" s="2417" t="s">
        <v>5396</v>
      </c>
      <c r="N234" s="2417" t="s">
        <v>5116</v>
      </c>
      <c r="O234" s="2416" t="s">
        <v>5397</v>
      </c>
      <c r="P234" s="2416"/>
      <c r="Q234" s="2416"/>
      <c r="R234" s="2416"/>
      <c r="S234" s="2416"/>
      <c r="T234" s="2416" t="s">
        <v>5398</v>
      </c>
      <c r="U234" s="2416" t="s">
        <v>5114</v>
      </c>
      <c r="V234" s="2416"/>
      <c r="W234" s="2416"/>
      <c r="X234" s="2416"/>
      <c r="Y234" s="2416"/>
      <c r="Z234" s="2416">
        <v>7</v>
      </c>
      <c r="AA234" s="2416">
        <v>8</v>
      </c>
      <c r="AB234" s="2416">
        <v>2</v>
      </c>
      <c r="AC234" s="2416">
        <v>0</v>
      </c>
      <c r="AD234" s="2416">
        <v>0</v>
      </c>
      <c r="AE234" s="2416">
        <v>17</v>
      </c>
    </row>
    <row r="235" spans="1:31" ht="31.5" x14ac:dyDescent="0.25">
      <c r="A235" s="2416" t="s">
        <v>1206</v>
      </c>
      <c r="B235" s="2416">
        <v>5301001</v>
      </c>
      <c r="C235" s="2417" t="s">
        <v>5399</v>
      </c>
      <c r="D235" s="2416" t="s">
        <v>5110</v>
      </c>
      <c r="E235" s="2416">
        <v>8</v>
      </c>
      <c r="F235" s="2416">
        <v>2</v>
      </c>
      <c r="G235" s="2416">
        <v>4</v>
      </c>
      <c r="H235" s="2416">
        <v>6</v>
      </c>
      <c r="I235" s="2416">
        <v>1</v>
      </c>
      <c r="J235" s="2416">
        <f t="shared" si="4"/>
        <v>6</v>
      </c>
      <c r="K235" s="2416">
        <v>6</v>
      </c>
      <c r="L235" s="2416">
        <v>37901</v>
      </c>
      <c r="M235" s="2417" t="s">
        <v>264</v>
      </c>
      <c r="N235" s="2417" t="s">
        <v>5116</v>
      </c>
      <c r="O235" s="2416" t="s">
        <v>5400</v>
      </c>
      <c r="P235" s="2416"/>
      <c r="Q235" s="2416"/>
      <c r="R235" s="2416" t="s">
        <v>3346</v>
      </c>
      <c r="S235" s="2416" t="s">
        <v>5114</v>
      </c>
      <c r="T235" s="2416" t="s">
        <v>3346</v>
      </c>
      <c r="U235" s="2416" t="s">
        <v>5114</v>
      </c>
      <c r="V235" s="2416" t="s">
        <v>3353</v>
      </c>
      <c r="W235" s="2416" t="s">
        <v>5114</v>
      </c>
      <c r="X235" s="2416"/>
      <c r="Y235" s="2416"/>
      <c r="Z235" s="2416">
        <v>8</v>
      </c>
      <c r="AA235" s="2416">
        <v>15</v>
      </c>
      <c r="AB235" s="2416">
        <v>7</v>
      </c>
      <c r="AC235" s="2416">
        <v>0</v>
      </c>
      <c r="AD235" s="2416">
        <v>0</v>
      </c>
      <c r="AE235" s="2416">
        <v>30</v>
      </c>
    </row>
    <row r="236" spans="1:31" ht="31.5" x14ac:dyDescent="0.25">
      <c r="A236" s="2416" t="s">
        <v>1206</v>
      </c>
      <c r="B236" s="2416">
        <v>5301001</v>
      </c>
      <c r="C236" s="2417" t="s">
        <v>5399</v>
      </c>
      <c r="D236" s="2416" t="s">
        <v>5110</v>
      </c>
      <c r="E236" s="2416">
        <v>8</v>
      </c>
      <c r="F236" s="2416">
        <v>2</v>
      </c>
      <c r="G236" s="2416">
        <v>4</v>
      </c>
      <c r="H236" s="2416">
        <v>6</v>
      </c>
      <c r="I236" s="2416">
        <v>1</v>
      </c>
      <c r="J236" s="2416">
        <f t="shared" si="4"/>
        <v>6</v>
      </c>
      <c r="K236" s="2416">
        <v>6</v>
      </c>
      <c r="L236" s="2416">
        <v>35966</v>
      </c>
      <c r="M236" s="2417" t="s">
        <v>5401</v>
      </c>
      <c r="N236" s="2417" t="s">
        <v>5116</v>
      </c>
      <c r="O236" s="2416" t="s">
        <v>5213</v>
      </c>
      <c r="P236" s="2416" t="s">
        <v>3352</v>
      </c>
      <c r="Q236" s="2416" t="s">
        <v>5114</v>
      </c>
      <c r="R236" s="2416"/>
      <c r="S236" s="2416"/>
      <c r="T236" s="2416" t="s">
        <v>3352</v>
      </c>
      <c r="U236" s="2416" t="s">
        <v>5114</v>
      </c>
      <c r="V236" s="2416"/>
      <c r="W236" s="2416"/>
      <c r="X236" s="2416"/>
      <c r="Y236" s="2416"/>
      <c r="Z236" s="2416">
        <v>20</v>
      </c>
      <c r="AA236" s="2416">
        <v>7</v>
      </c>
      <c r="AB236" s="2416">
        <v>4</v>
      </c>
      <c r="AC236" s="2416">
        <v>0</v>
      </c>
      <c r="AD236" s="2416">
        <v>0</v>
      </c>
      <c r="AE236" s="2416">
        <v>31</v>
      </c>
    </row>
    <row r="237" spans="1:31" ht="31.5" x14ac:dyDescent="0.25">
      <c r="A237" s="2416" t="s">
        <v>1206</v>
      </c>
      <c r="B237" s="2416">
        <v>5301001</v>
      </c>
      <c r="C237" s="2417" t="s">
        <v>5399</v>
      </c>
      <c r="D237" s="2416" t="s">
        <v>5110</v>
      </c>
      <c r="E237" s="2416">
        <v>8</v>
      </c>
      <c r="F237" s="2416">
        <v>2</v>
      </c>
      <c r="G237" s="2416">
        <v>4</v>
      </c>
      <c r="H237" s="2416">
        <v>6</v>
      </c>
      <c r="I237" s="2416">
        <v>1</v>
      </c>
      <c r="J237" s="2416">
        <f t="shared" si="4"/>
        <v>6</v>
      </c>
      <c r="K237" s="2416">
        <v>6</v>
      </c>
      <c r="L237" s="2416">
        <v>43780</v>
      </c>
      <c r="M237" s="2417" t="s">
        <v>5402</v>
      </c>
      <c r="N237" s="2417" t="s">
        <v>5142</v>
      </c>
      <c r="O237" s="2416" t="s">
        <v>5403</v>
      </c>
      <c r="P237" s="2416"/>
      <c r="Q237" s="2416"/>
      <c r="R237" s="2416" t="s">
        <v>5404</v>
      </c>
      <c r="S237" s="2416" t="s">
        <v>5114</v>
      </c>
      <c r="T237" s="2416"/>
      <c r="U237" s="2416"/>
      <c r="V237" s="2416"/>
      <c r="W237" s="2416"/>
      <c r="X237" s="2416" t="s">
        <v>5404</v>
      </c>
      <c r="Y237" s="2416" t="s">
        <v>5114</v>
      </c>
      <c r="Z237" s="2416">
        <v>14</v>
      </c>
      <c r="AA237" s="2416">
        <v>18</v>
      </c>
      <c r="AB237" s="2416">
        <v>6</v>
      </c>
      <c r="AC237" s="2416">
        <v>0</v>
      </c>
      <c r="AD237" s="2416">
        <v>0</v>
      </c>
      <c r="AE237" s="2416">
        <v>38</v>
      </c>
    </row>
    <row r="238" spans="1:31" ht="31.5" x14ac:dyDescent="0.25">
      <c r="A238" s="2416" t="s">
        <v>1206</v>
      </c>
      <c r="B238" s="2416">
        <v>5301002</v>
      </c>
      <c r="C238" s="2417" t="s">
        <v>5212</v>
      </c>
      <c r="D238" s="2416" t="s">
        <v>5110</v>
      </c>
      <c r="E238" s="2416">
        <v>8</v>
      </c>
      <c r="F238" s="2416">
        <v>2</v>
      </c>
      <c r="G238" s="2416">
        <v>4</v>
      </c>
      <c r="H238" s="2416">
        <v>6</v>
      </c>
      <c r="I238" s="2416">
        <v>1</v>
      </c>
      <c r="J238" s="2416">
        <f t="shared" si="4"/>
        <v>6</v>
      </c>
      <c r="K238" s="2416">
        <v>6</v>
      </c>
      <c r="L238" s="2416">
        <v>43749</v>
      </c>
      <c r="M238" s="2417" t="s">
        <v>5405</v>
      </c>
      <c r="N238" s="2417" t="s">
        <v>3186</v>
      </c>
      <c r="O238" s="2416" t="s">
        <v>5400</v>
      </c>
      <c r="P238" s="2416"/>
      <c r="Q238" s="2416"/>
      <c r="R238" s="2416"/>
      <c r="S238" s="2416"/>
      <c r="T238" s="2416"/>
      <c r="U238" s="2416"/>
      <c r="V238" s="2416" t="s">
        <v>5406</v>
      </c>
      <c r="W238" s="2416" t="s">
        <v>5114</v>
      </c>
      <c r="X238" s="2416" t="s">
        <v>5406</v>
      </c>
      <c r="Y238" s="2416" t="s">
        <v>5114</v>
      </c>
      <c r="Z238" s="2416">
        <v>14</v>
      </c>
      <c r="AA238" s="2416">
        <v>12</v>
      </c>
      <c r="AB238" s="2416">
        <v>8</v>
      </c>
      <c r="AC238" s="2416">
        <v>0</v>
      </c>
      <c r="AD238" s="2416">
        <v>0</v>
      </c>
      <c r="AE238" s="2416">
        <v>34</v>
      </c>
    </row>
    <row r="239" spans="1:31" ht="31.5" x14ac:dyDescent="0.25">
      <c r="A239" s="2416" t="s">
        <v>1206</v>
      </c>
      <c r="B239" s="2416">
        <v>5301002</v>
      </c>
      <c r="C239" s="2417" t="s">
        <v>5212</v>
      </c>
      <c r="D239" s="2416" t="s">
        <v>5110</v>
      </c>
      <c r="E239" s="2416">
        <v>8</v>
      </c>
      <c r="F239" s="2416">
        <v>2</v>
      </c>
      <c r="G239" s="2416">
        <v>4</v>
      </c>
      <c r="H239" s="2416">
        <v>6</v>
      </c>
      <c r="I239" s="2416">
        <v>1</v>
      </c>
      <c r="J239" s="2416">
        <f t="shared" si="4"/>
        <v>6</v>
      </c>
      <c r="K239" s="2416">
        <v>6</v>
      </c>
      <c r="L239" s="2416">
        <v>43749</v>
      </c>
      <c r="M239" s="2417" t="s">
        <v>5405</v>
      </c>
      <c r="N239" s="2417" t="s">
        <v>3186</v>
      </c>
      <c r="O239" s="2416" t="s">
        <v>5403</v>
      </c>
      <c r="P239" s="2416" t="s">
        <v>5404</v>
      </c>
      <c r="Q239" s="2416" t="s">
        <v>5114</v>
      </c>
      <c r="R239" s="2416" t="s">
        <v>5407</v>
      </c>
      <c r="S239" s="2416" t="s">
        <v>5114</v>
      </c>
      <c r="T239" s="2416"/>
      <c r="U239" s="2416"/>
      <c r="V239" s="2416"/>
      <c r="W239" s="2416"/>
      <c r="X239" s="2416"/>
      <c r="Y239" s="2416"/>
      <c r="Z239" s="2416">
        <v>18</v>
      </c>
      <c r="AA239" s="2416">
        <v>17</v>
      </c>
      <c r="AB239" s="2416">
        <v>5</v>
      </c>
      <c r="AC239" s="2416">
        <v>0</v>
      </c>
      <c r="AD239" s="2416">
        <v>0</v>
      </c>
      <c r="AE239" s="2416">
        <v>40</v>
      </c>
    </row>
    <row r="240" spans="1:31" ht="31.5" x14ac:dyDescent="0.25">
      <c r="A240" s="2416" t="s">
        <v>1206</v>
      </c>
      <c r="B240" s="2416">
        <v>5301003</v>
      </c>
      <c r="C240" s="2417" t="s">
        <v>5408</v>
      </c>
      <c r="D240" s="2416" t="s">
        <v>5110</v>
      </c>
      <c r="E240" s="2416">
        <v>8</v>
      </c>
      <c r="F240" s="2416">
        <v>2</v>
      </c>
      <c r="G240" s="2416">
        <v>4</v>
      </c>
      <c r="H240" s="2416">
        <v>6</v>
      </c>
      <c r="I240" s="2416">
        <v>1</v>
      </c>
      <c r="J240" s="2416">
        <f t="shared" si="4"/>
        <v>6</v>
      </c>
      <c r="K240" s="2416">
        <v>6</v>
      </c>
      <c r="L240" s="2416">
        <v>43749</v>
      </c>
      <c r="M240" s="2417" t="s">
        <v>5405</v>
      </c>
      <c r="N240" s="2417" t="s">
        <v>3186</v>
      </c>
      <c r="O240" s="2416" t="s">
        <v>5400</v>
      </c>
      <c r="P240" s="2416"/>
      <c r="Q240" s="2416"/>
      <c r="R240" s="2416"/>
      <c r="S240" s="2416"/>
      <c r="T240" s="2416"/>
      <c r="U240" s="2416"/>
      <c r="V240" s="2416" t="s">
        <v>3343</v>
      </c>
      <c r="W240" s="2416" t="s">
        <v>5114</v>
      </c>
      <c r="X240" s="2416" t="s">
        <v>3353</v>
      </c>
      <c r="Y240" s="2416" t="s">
        <v>5114</v>
      </c>
      <c r="Z240" s="2416">
        <v>10</v>
      </c>
      <c r="AA240" s="2416">
        <v>10</v>
      </c>
      <c r="AB240" s="2416">
        <v>7</v>
      </c>
      <c r="AC240" s="2416">
        <v>0</v>
      </c>
      <c r="AD240" s="2416">
        <v>0</v>
      </c>
      <c r="AE240" s="2416">
        <v>27</v>
      </c>
    </row>
    <row r="241" spans="1:31" ht="31.5" x14ac:dyDescent="0.25">
      <c r="A241" s="2416" t="s">
        <v>1206</v>
      </c>
      <c r="B241" s="2416">
        <v>5301003</v>
      </c>
      <c r="C241" s="2417" t="s">
        <v>5408</v>
      </c>
      <c r="D241" s="2416" t="s">
        <v>5110</v>
      </c>
      <c r="E241" s="2416">
        <v>8</v>
      </c>
      <c r="F241" s="2416">
        <v>2</v>
      </c>
      <c r="G241" s="2416">
        <v>4</v>
      </c>
      <c r="H241" s="2416">
        <v>6</v>
      </c>
      <c r="I241" s="2416">
        <v>1</v>
      </c>
      <c r="J241" s="2416">
        <f t="shared" si="4"/>
        <v>6</v>
      </c>
      <c r="K241" s="2416">
        <v>6</v>
      </c>
      <c r="L241" s="2416">
        <v>43151</v>
      </c>
      <c r="M241" s="2417" t="s">
        <v>5409</v>
      </c>
      <c r="N241" s="2417" t="s">
        <v>5142</v>
      </c>
      <c r="O241" s="2416" t="s">
        <v>5410</v>
      </c>
      <c r="P241" s="2416" t="s">
        <v>3343</v>
      </c>
      <c r="Q241" s="2416" t="s">
        <v>5114</v>
      </c>
      <c r="R241" s="2416" t="s">
        <v>3343</v>
      </c>
      <c r="S241" s="2416" t="s">
        <v>5114</v>
      </c>
      <c r="T241" s="2416"/>
      <c r="U241" s="2416"/>
      <c r="V241" s="2416"/>
      <c r="W241" s="2416"/>
      <c r="X241" s="2416"/>
      <c r="Y241" s="2416"/>
      <c r="Z241" s="2416">
        <v>19</v>
      </c>
      <c r="AA241" s="2416">
        <v>8</v>
      </c>
      <c r="AB241" s="2416">
        <v>2</v>
      </c>
      <c r="AC241" s="2416">
        <v>0</v>
      </c>
      <c r="AD241" s="2416">
        <v>0</v>
      </c>
      <c r="AE241" s="2416">
        <v>29</v>
      </c>
    </row>
    <row r="242" spans="1:31" ht="31.5" x14ac:dyDescent="0.25">
      <c r="A242" s="2416" t="s">
        <v>1206</v>
      </c>
      <c r="B242" s="2416">
        <v>5301003</v>
      </c>
      <c r="C242" s="2417" t="s">
        <v>5408</v>
      </c>
      <c r="D242" s="2416" t="s">
        <v>5110</v>
      </c>
      <c r="E242" s="2416">
        <v>8</v>
      </c>
      <c r="F242" s="2416">
        <v>2</v>
      </c>
      <c r="G242" s="2416">
        <v>4</v>
      </c>
      <c r="H242" s="2416">
        <v>6</v>
      </c>
      <c r="I242" s="2416">
        <v>1</v>
      </c>
      <c r="J242" s="2416">
        <f t="shared" si="4"/>
        <v>6</v>
      </c>
      <c r="K242" s="2416">
        <v>6</v>
      </c>
      <c r="L242" s="2416">
        <v>35473</v>
      </c>
      <c r="M242" s="2417" t="s">
        <v>5411</v>
      </c>
      <c r="N242" s="2417" t="s">
        <v>5116</v>
      </c>
      <c r="O242" s="2416" t="s">
        <v>5213</v>
      </c>
      <c r="P242" s="2416"/>
      <c r="Q242" s="2416"/>
      <c r="R242" s="2416" t="s">
        <v>3352</v>
      </c>
      <c r="S242" s="2416" t="s">
        <v>5114</v>
      </c>
      <c r="T242" s="2416"/>
      <c r="U242" s="2416"/>
      <c r="V242" s="2416" t="s">
        <v>3352</v>
      </c>
      <c r="W242" s="2416" t="s">
        <v>5114</v>
      </c>
      <c r="X242" s="2416"/>
      <c r="Y242" s="2416"/>
      <c r="Z242" s="2416">
        <v>10</v>
      </c>
      <c r="AA242" s="2416">
        <v>16</v>
      </c>
      <c r="AB242" s="2416">
        <v>9</v>
      </c>
      <c r="AC242" s="2416">
        <v>0</v>
      </c>
      <c r="AD242" s="2416">
        <v>0</v>
      </c>
      <c r="AE242" s="2416">
        <v>35</v>
      </c>
    </row>
    <row r="243" spans="1:31" ht="31.5" x14ac:dyDescent="0.25">
      <c r="A243" s="2416" t="s">
        <v>1206</v>
      </c>
      <c r="B243" s="2416">
        <v>5301003</v>
      </c>
      <c r="C243" s="2417" t="s">
        <v>5408</v>
      </c>
      <c r="D243" s="2416" t="s">
        <v>5110</v>
      </c>
      <c r="E243" s="2416">
        <v>8</v>
      </c>
      <c r="F243" s="2416">
        <v>2</v>
      </c>
      <c r="G243" s="2416">
        <v>4</v>
      </c>
      <c r="H243" s="2416">
        <v>6</v>
      </c>
      <c r="I243" s="2416">
        <v>1</v>
      </c>
      <c r="J243" s="2416">
        <f t="shared" si="4"/>
        <v>6</v>
      </c>
      <c r="K243" s="2416">
        <v>6</v>
      </c>
      <c r="L243" s="2416">
        <v>43780</v>
      </c>
      <c r="M243" s="2417" t="s">
        <v>5402</v>
      </c>
      <c r="N243" s="2417" t="s">
        <v>5142</v>
      </c>
      <c r="O243" s="2416" t="s">
        <v>5403</v>
      </c>
      <c r="P243" s="2416"/>
      <c r="Q243" s="2416"/>
      <c r="R243" s="2416"/>
      <c r="S243" s="2416"/>
      <c r="T243" s="2416" t="s">
        <v>5412</v>
      </c>
      <c r="U243" s="2416" t="s">
        <v>5114</v>
      </c>
      <c r="V243" s="2416" t="s">
        <v>5412</v>
      </c>
      <c r="W243" s="2416" t="s">
        <v>5114</v>
      </c>
      <c r="X243" s="2416"/>
      <c r="Y243" s="2416"/>
      <c r="Z243" s="2416">
        <v>7</v>
      </c>
      <c r="AA243" s="2416">
        <v>24</v>
      </c>
      <c r="AB243" s="2416">
        <v>7</v>
      </c>
      <c r="AC243" s="2416">
        <v>0</v>
      </c>
      <c r="AD243" s="2416">
        <v>0</v>
      </c>
      <c r="AE243" s="2416">
        <v>38</v>
      </c>
    </row>
    <row r="244" spans="1:31" ht="31.5" x14ac:dyDescent="0.25">
      <c r="A244" s="2416" t="s">
        <v>1206</v>
      </c>
      <c r="B244" s="2416">
        <v>5301004</v>
      </c>
      <c r="C244" s="2417" t="s">
        <v>5413</v>
      </c>
      <c r="D244" s="2416" t="s">
        <v>5110</v>
      </c>
      <c r="E244" s="2416">
        <v>8</v>
      </c>
      <c r="F244" s="2416">
        <v>2</v>
      </c>
      <c r="G244" s="2416">
        <v>4</v>
      </c>
      <c r="H244" s="2416">
        <v>6</v>
      </c>
      <c r="I244" s="2416">
        <v>1</v>
      </c>
      <c r="J244" s="2416">
        <f t="shared" si="4"/>
        <v>6</v>
      </c>
      <c r="K244" s="2416">
        <v>6</v>
      </c>
      <c r="L244" s="2416">
        <v>43151</v>
      </c>
      <c r="M244" s="2417" t="s">
        <v>5409</v>
      </c>
      <c r="N244" s="2417" t="s">
        <v>5142</v>
      </c>
      <c r="O244" s="2416" t="s">
        <v>5400</v>
      </c>
      <c r="P244" s="2416"/>
      <c r="Q244" s="2416"/>
      <c r="R244" s="2416" t="s">
        <v>3354</v>
      </c>
      <c r="S244" s="2416" t="s">
        <v>5114</v>
      </c>
      <c r="T244" s="2416"/>
      <c r="U244" s="2416"/>
      <c r="V244" s="2416" t="s">
        <v>3343</v>
      </c>
      <c r="W244" s="2416" t="s">
        <v>5114</v>
      </c>
      <c r="X244" s="2416"/>
      <c r="Y244" s="2416"/>
      <c r="Z244" s="2416">
        <v>19</v>
      </c>
      <c r="AA244" s="2416">
        <v>11</v>
      </c>
      <c r="AB244" s="2416">
        <v>3</v>
      </c>
      <c r="AC244" s="2416">
        <v>0</v>
      </c>
      <c r="AD244" s="2416">
        <v>0</v>
      </c>
      <c r="AE244" s="2416">
        <v>33</v>
      </c>
    </row>
    <row r="245" spans="1:31" ht="31.5" x14ac:dyDescent="0.25">
      <c r="A245" s="2416" t="s">
        <v>1206</v>
      </c>
      <c r="B245" s="2416">
        <v>5301004</v>
      </c>
      <c r="C245" s="2417" t="s">
        <v>5413</v>
      </c>
      <c r="D245" s="2416" t="s">
        <v>5110</v>
      </c>
      <c r="E245" s="2416">
        <v>8</v>
      </c>
      <c r="F245" s="2416">
        <v>2</v>
      </c>
      <c r="G245" s="2416">
        <v>4</v>
      </c>
      <c r="H245" s="2416">
        <v>6</v>
      </c>
      <c r="I245" s="2416">
        <v>1</v>
      </c>
      <c r="J245" s="2416">
        <f t="shared" si="4"/>
        <v>6</v>
      </c>
      <c r="K245" s="2416">
        <v>6</v>
      </c>
      <c r="L245" s="2416">
        <v>36002</v>
      </c>
      <c r="M245" s="2417" t="s">
        <v>5414</v>
      </c>
      <c r="N245" s="2417" t="s">
        <v>5116</v>
      </c>
      <c r="O245" s="2416" t="s">
        <v>5213</v>
      </c>
      <c r="P245" s="2416"/>
      <c r="Q245" s="2416"/>
      <c r="R245" s="2416" t="s">
        <v>3352</v>
      </c>
      <c r="S245" s="2416" t="s">
        <v>5114</v>
      </c>
      <c r="T245" s="2416"/>
      <c r="U245" s="2416"/>
      <c r="V245" s="2416" t="s">
        <v>3352</v>
      </c>
      <c r="W245" s="2416" t="s">
        <v>5114</v>
      </c>
      <c r="X245" s="2416"/>
      <c r="Y245" s="2416"/>
      <c r="Z245" s="2416">
        <v>1</v>
      </c>
      <c r="AA245" s="2416">
        <v>3</v>
      </c>
      <c r="AB245" s="2416">
        <v>28</v>
      </c>
      <c r="AC245" s="2416">
        <v>0</v>
      </c>
      <c r="AD245" s="2416">
        <v>0</v>
      </c>
      <c r="AE245" s="2416">
        <v>32</v>
      </c>
    </row>
    <row r="246" spans="1:31" ht="31.5" x14ac:dyDescent="0.25">
      <c r="A246" s="2416" t="s">
        <v>1206</v>
      </c>
      <c r="B246" s="2416">
        <v>5301004</v>
      </c>
      <c r="C246" s="2417" t="s">
        <v>5413</v>
      </c>
      <c r="D246" s="2416" t="s">
        <v>5110</v>
      </c>
      <c r="E246" s="2416">
        <v>8</v>
      </c>
      <c r="F246" s="2416">
        <v>2</v>
      </c>
      <c r="G246" s="2416">
        <v>4</v>
      </c>
      <c r="H246" s="2416">
        <v>6</v>
      </c>
      <c r="I246" s="2416">
        <v>1</v>
      </c>
      <c r="J246" s="2416">
        <f t="shared" si="4"/>
        <v>6</v>
      </c>
      <c r="K246" s="2416">
        <v>6</v>
      </c>
      <c r="L246" s="2416">
        <v>37884</v>
      </c>
      <c r="M246" s="2417" t="s">
        <v>5415</v>
      </c>
      <c r="N246" s="2417" t="s">
        <v>5116</v>
      </c>
      <c r="O246" s="2416" t="s">
        <v>3391</v>
      </c>
      <c r="P246" s="2416" t="s">
        <v>5416</v>
      </c>
      <c r="Q246" s="2416" t="s">
        <v>5114</v>
      </c>
      <c r="R246" s="2416"/>
      <c r="S246" s="2416"/>
      <c r="T246" s="2416"/>
      <c r="U246" s="2416"/>
      <c r="V246" s="2416" t="s">
        <v>5416</v>
      </c>
      <c r="W246" s="2416" t="s">
        <v>5114</v>
      </c>
      <c r="X246" s="2416"/>
      <c r="Y246" s="2416"/>
      <c r="Z246" s="2416">
        <v>5</v>
      </c>
      <c r="AA246" s="2416">
        <v>30</v>
      </c>
      <c r="AB246" s="2416">
        <v>5</v>
      </c>
      <c r="AC246" s="2416">
        <v>0</v>
      </c>
      <c r="AD246" s="2416">
        <v>0</v>
      </c>
      <c r="AE246" s="2416">
        <v>40</v>
      </c>
    </row>
    <row r="247" spans="1:31" ht="31.5" x14ac:dyDescent="0.25">
      <c r="A247" s="2416" t="s">
        <v>1206</v>
      </c>
      <c r="B247" s="2416">
        <v>5301005</v>
      </c>
      <c r="C247" s="2417" t="s">
        <v>5417</v>
      </c>
      <c r="D247" s="2416" t="s">
        <v>5110</v>
      </c>
      <c r="E247" s="2416">
        <v>6</v>
      </c>
      <c r="F247" s="2416">
        <v>1.5</v>
      </c>
      <c r="G247" s="2416">
        <v>3</v>
      </c>
      <c r="H247" s="2416">
        <v>4.5</v>
      </c>
      <c r="I247" s="2416">
        <v>1</v>
      </c>
      <c r="J247" s="2416">
        <f t="shared" si="4"/>
        <v>4.5</v>
      </c>
      <c r="K247" s="2416">
        <v>4.5</v>
      </c>
      <c r="L247" s="2416">
        <v>37352</v>
      </c>
      <c r="M247" s="2417" t="s">
        <v>262</v>
      </c>
      <c r="N247" s="2417" t="s">
        <v>5116</v>
      </c>
      <c r="O247" s="2416" t="s">
        <v>5400</v>
      </c>
      <c r="P247" s="2416" t="s">
        <v>3413</v>
      </c>
      <c r="Q247" s="2416" t="s">
        <v>5114</v>
      </c>
      <c r="R247" s="2416"/>
      <c r="S247" s="2416"/>
      <c r="T247" s="2416" t="s">
        <v>5418</v>
      </c>
      <c r="U247" s="2416" t="s">
        <v>5114</v>
      </c>
      <c r="V247" s="2416"/>
      <c r="W247" s="2416"/>
      <c r="X247" s="2416"/>
      <c r="Y247" s="2416"/>
      <c r="Z247" s="2416">
        <v>18</v>
      </c>
      <c r="AA247" s="2416">
        <v>9</v>
      </c>
      <c r="AB247" s="2416">
        <v>6</v>
      </c>
      <c r="AC247" s="2416">
        <v>0</v>
      </c>
      <c r="AD247" s="2416">
        <v>0</v>
      </c>
      <c r="AE247" s="2416">
        <v>33</v>
      </c>
    </row>
    <row r="248" spans="1:31" ht="31.5" x14ac:dyDescent="0.25">
      <c r="A248" s="2416" t="s">
        <v>1206</v>
      </c>
      <c r="B248" s="2416">
        <v>5301005</v>
      </c>
      <c r="C248" s="2417" t="s">
        <v>5417</v>
      </c>
      <c r="D248" s="2416" t="s">
        <v>5110</v>
      </c>
      <c r="E248" s="2416">
        <v>6</v>
      </c>
      <c r="F248" s="2416">
        <v>1.5</v>
      </c>
      <c r="G248" s="2416">
        <v>3</v>
      </c>
      <c r="H248" s="2416">
        <v>4.5</v>
      </c>
      <c r="I248" s="2416">
        <v>1</v>
      </c>
      <c r="J248" s="2416">
        <f t="shared" si="4"/>
        <v>4.5</v>
      </c>
      <c r="K248" s="2416">
        <v>4.5</v>
      </c>
      <c r="L248" s="2416">
        <v>19574</v>
      </c>
      <c r="M248" s="2417" t="s">
        <v>5419</v>
      </c>
      <c r="N248" s="2417" t="s">
        <v>5116</v>
      </c>
      <c r="O248" s="2416" t="s">
        <v>5213</v>
      </c>
      <c r="P248" s="2416"/>
      <c r="Q248" s="2416"/>
      <c r="R248" s="2416"/>
      <c r="S248" s="2416"/>
      <c r="T248" s="2416" t="s">
        <v>3348</v>
      </c>
      <c r="U248" s="2416" t="s">
        <v>5114</v>
      </c>
      <c r="V248" s="2416"/>
      <c r="W248" s="2416"/>
      <c r="X248" s="2416" t="s">
        <v>5420</v>
      </c>
      <c r="Y248" s="2416" t="s">
        <v>5114</v>
      </c>
      <c r="Z248" s="2416">
        <v>29</v>
      </c>
      <c r="AA248" s="2416">
        <v>9</v>
      </c>
      <c r="AB248" s="2416">
        <v>1</v>
      </c>
      <c r="AC248" s="2416">
        <v>0</v>
      </c>
      <c r="AD248" s="2416">
        <v>0</v>
      </c>
      <c r="AE248" s="2416">
        <v>39</v>
      </c>
    </row>
    <row r="249" spans="1:31" ht="31.5" x14ac:dyDescent="0.25">
      <c r="A249" s="2416" t="s">
        <v>1206</v>
      </c>
      <c r="B249" s="2416">
        <v>5301005</v>
      </c>
      <c r="C249" s="2417" t="s">
        <v>5417</v>
      </c>
      <c r="D249" s="2416" t="s">
        <v>5110</v>
      </c>
      <c r="E249" s="2416">
        <v>6</v>
      </c>
      <c r="F249" s="2416">
        <v>1.5</v>
      </c>
      <c r="G249" s="2416">
        <v>3</v>
      </c>
      <c r="H249" s="2416">
        <v>4.5</v>
      </c>
      <c r="I249" s="2416">
        <v>0.5</v>
      </c>
      <c r="J249" s="2416">
        <f t="shared" si="4"/>
        <v>2.25</v>
      </c>
      <c r="K249" s="2416">
        <v>2.25</v>
      </c>
      <c r="L249" s="2416">
        <v>39547</v>
      </c>
      <c r="M249" s="2417" t="s">
        <v>5421</v>
      </c>
      <c r="N249" s="2417" t="s">
        <v>5116</v>
      </c>
      <c r="O249" s="2416" t="s">
        <v>5403</v>
      </c>
      <c r="P249" s="2416"/>
      <c r="Q249" s="2416"/>
      <c r="R249" s="2416"/>
      <c r="S249" s="2416"/>
      <c r="T249" s="2416" t="s">
        <v>5422</v>
      </c>
      <c r="U249" s="2416" t="s">
        <v>5114</v>
      </c>
      <c r="V249" s="2416"/>
      <c r="W249" s="2416"/>
      <c r="X249" s="2416" t="s">
        <v>5423</v>
      </c>
      <c r="Y249" s="2416" t="s">
        <v>5114</v>
      </c>
      <c r="Z249" s="2416">
        <v>21</v>
      </c>
      <c r="AA249" s="2416">
        <v>13</v>
      </c>
      <c r="AB249" s="2416">
        <v>6</v>
      </c>
      <c r="AC249" s="2416">
        <v>0</v>
      </c>
      <c r="AD249" s="2416">
        <v>0</v>
      </c>
      <c r="AE249" s="2416">
        <v>40</v>
      </c>
    </row>
    <row r="250" spans="1:31" ht="31.5" x14ac:dyDescent="0.25">
      <c r="A250" s="2416" t="s">
        <v>1206</v>
      </c>
      <c r="B250" s="2416">
        <v>5301005</v>
      </c>
      <c r="C250" s="2417" t="s">
        <v>5417</v>
      </c>
      <c r="D250" s="2416" t="s">
        <v>5110</v>
      </c>
      <c r="E250" s="2416">
        <v>6</v>
      </c>
      <c r="F250" s="2416">
        <v>1.5</v>
      </c>
      <c r="G250" s="2416">
        <v>3</v>
      </c>
      <c r="H250" s="2416">
        <v>4.5</v>
      </c>
      <c r="I250" s="2416">
        <v>0.5</v>
      </c>
      <c r="J250" s="2416">
        <f t="shared" si="4"/>
        <v>2.25</v>
      </c>
      <c r="K250" s="2416">
        <v>2.25</v>
      </c>
      <c r="L250" s="2416">
        <v>43336</v>
      </c>
      <c r="M250" s="2417" t="s">
        <v>5424</v>
      </c>
      <c r="N250" s="2417" t="s">
        <v>3186</v>
      </c>
      <c r="O250" s="2416" t="s">
        <v>5403</v>
      </c>
      <c r="P250" s="2416"/>
      <c r="Q250" s="2416"/>
      <c r="R250" s="2416"/>
      <c r="S250" s="2416"/>
      <c r="T250" s="2416" t="s">
        <v>5422</v>
      </c>
      <c r="U250" s="2416" t="s">
        <v>5114</v>
      </c>
      <c r="V250" s="2416"/>
      <c r="W250" s="2416"/>
      <c r="X250" s="2416" t="s">
        <v>5423</v>
      </c>
      <c r="Y250" s="2416" t="s">
        <v>5114</v>
      </c>
      <c r="Z250" s="2416">
        <v>21</v>
      </c>
      <c r="AA250" s="2416">
        <v>13</v>
      </c>
      <c r="AB250" s="2416">
        <v>6</v>
      </c>
      <c r="AC250" s="2416">
        <v>0</v>
      </c>
      <c r="AD250" s="2416">
        <v>0</v>
      </c>
      <c r="AE250" s="2416">
        <v>40</v>
      </c>
    </row>
    <row r="251" spans="1:31" ht="31.5" x14ac:dyDescent="0.25">
      <c r="A251" s="2416" t="s">
        <v>1206</v>
      </c>
      <c r="B251" s="2416">
        <v>5301007</v>
      </c>
      <c r="C251" s="2417" t="s">
        <v>5425</v>
      </c>
      <c r="D251" s="2416" t="s">
        <v>5110</v>
      </c>
      <c r="E251" s="2416">
        <v>8</v>
      </c>
      <c r="F251" s="2416">
        <v>2</v>
      </c>
      <c r="G251" s="2416">
        <v>4</v>
      </c>
      <c r="H251" s="2416">
        <v>6</v>
      </c>
      <c r="I251" s="2416">
        <v>1</v>
      </c>
      <c r="J251" s="2416">
        <f t="shared" si="4"/>
        <v>6</v>
      </c>
      <c r="K251" s="2416">
        <v>6</v>
      </c>
      <c r="L251" s="2416">
        <v>43336</v>
      </c>
      <c r="M251" s="2417" t="s">
        <v>5424</v>
      </c>
      <c r="N251" s="2417" t="s">
        <v>3186</v>
      </c>
      <c r="O251" s="2416" t="s">
        <v>3393</v>
      </c>
      <c r="P251" s="2416" t="s">
        <v>3352</v>
      </c>
      <c r="Q251" s="2416" t="s">
        <v>5114</v>
      </c>
      <c r="R251" s="2416"/>
      <c r="S251" s="2416"/>
      <c r="T251" s="2416"/>
      <c r="U251" s="2416"/>
      <c r="V251" s="2416" t="s">
        <v>3352</v>
      </c>
      <c r="W251" s="2416" t="s">
        <v>5114</v>
      </c>
      <c r="X251" s="2416"/>
      <c r="Y251" s="2416"/>
      <c r="Z251" s="2416">
        <v>8</v>
      </c>
      <c r="AA251" s="2416">
        <v>13</v>
      </c>
      <c r="AB251" s="2416">
        <v>12</v>
      </c>
      <c r="AC251" s="2416">
        <v>0</v>
      </c>
      <c r="AD251" s="2416">
        <v>0</v>
      </c>
      <c r="AE251" s="2416">
        <v>33</v>
      </c>
    </row>
    <row r="252" spans="1:31" ht="31.5" x14ac:dyDescent="0.25">
      <c r="A252" s="2416" t="s">
        <v>1206</v>
      </c>
      <c r="B252" s="2416">
        <v>5301008</v>
      </c>
      <c r="C252" s="2417" t="s">
        <v>5166</v>
      </c>
      <c r="D252" s="2416" t="s">
        <v>5110</v>
      </c>
      <c r="E252" s="2416">
        <v>8</v>
      </c>
      <c r="F252" s="2416">
        <v>2</v>
      </c>
      <c r="G252" s="2416">
        <v>4</v>
      </c>
      <c r="H252" s="2416">
        <v>6</v>
      </c>
      <c r="I252" s="2416">
        <v>1</v>
      </c>
      <c r="J252" s="2416">
        <f t="shared" si="4"/>
        <v>6</v>
      </c>
      <c r="K252" s="2416">
        <v>6</v>
      </c>
      <c r="L252" s="2416">
        <v>35473</v>
      </c>
      <c r="M252" s="2417" t="s">
        <v>5411</v>
      </c>
      <c r="N252" s="2417" t="s">
        <v>5116</v>
      </c>
      <c r="O252" s="2416" t="s">
        <v>3394</v>
      </c>
      <c r="P252" s="2416" t="s">
        <v>3353</v>
      </c>
      <c r="Q252" s="2416" t="s">
        <v>5114</v>
      </c>
      <c r="R252" s="2416"/>
      <c r="S252" s="2416"/>
      <c r="T252" s="2416" t="s">
        <v>3353</v>
      </c>
      <c r="U252" s="2416" t="s">
        <v>5114</v>
      </c>
      <c r="V252" s="2416"/>
      <c r="W252" s="2416"/>
      <c r="X252" s="2416"/>
      <c r="Y252" s="2416"/>
      <c r="Z252" s="2416">
        <v>0</v>
      </c>
      <c r="AA252" s="2416">
        <v>2</v>
      </c>
      <c r="AB252" s="2416">
        <v>7</v>
      </c>
      <c r="AC252" s="2416">
        <v>0</v>
      </c>
      <c r="AD252" s="2416">
        <v>0</v>
      </c>
      <c r="AE252" s="2416">
        <v>9</v>
      </c>
    </row>
    <row r="253" spans="1:31" ht="31.5" x14ac:dyDescent="0.25">
      <c r="A253" s="2416" t="s">
        <v>1206</v>
      </c>
      <c r="B253" s="2416">
        <v>5301011</v>
      </c>
      <c r="C253" s="2417" t="s">
        <v>5426</v>
      </c>
      <c r="D253" s="2416" t="s">
        <v>5110</v>
      </c>
      <c r="E253" s="2416">
        <v>8</v>
      </c>
      <c r="F253" s="2416">
        <v>2</v>
      </c>
      <c r="G253" s="2416">
        <v>4</v>
      </c>
      <c r="H253" s="2416">
        <v>6</v>
      </c>
      <c r="I253" s="2416">
        <v>0.5</v>
      </c>
      <c r="J253" s="2416">
        <f t="shared" si="4"/>
        <v>3</v>
      </c>
      <c r="K253" s="2416">
        <v>3</v>
      </c>
      <c r="L253" s="2416">
        <v>19574</v>
      </c>
      <c r="M253" s="2417" t="s">
        <v>5419</v>
      </c>
      <c r="N253" s="2417" t="s">
        <v>5116</v>
      </c>
      <c r="O253" s="2416" t="s">
        <v>3394</v>
      </c>
      <c r="P253" s="2416" t="s">
        <v>3352</v>
      </c>
      <c r="Q253" s="2416" t="s">
        <v>5114</v>
      </c>
      <c r="R253" s="2416"/>
      <c r="S253" s="2416"/>
      <c r="T253" s="2416" t="s">
        <v>3352</v>
      </c>
      <c r="U253" s="2416" t="s">
        <v>5114</v>
      </c>
      <c r="V253" s="2416"/>
      <c r="W253" s="2416"/>
      <c r="X253" s="2416"/>
      <c r="Y253" s="2416"/>
      <c r="Z253" s="2416">
        <v>2</v>
      </c>
      <c r="AA253" s="2416">
        <v>5</v>
      </c>
      <c r="AB253" s="2416">
        <v>0</v>
      </c>
      <c r="AC253" s="2416">
        <v>0</v>
      </c>
      <c r="AD253" s="2416">
        <v>0</v>
      </c>
      <c r="AE253" s="2416">
        <v>7</v>
      </c>
    </row>
    <row r="254" spans="1:31" ht="31.5" x14ac:dyDescent="0.25">
      <c r="A254" s="2416" t="s">
        <v>1206</v>
      </c>
      <c r="B254" s="2416">
        <v>5301011</v>
      </c>
      <c r="C254" s="2417" t="s">
        <v>5426</v>
      </c>
      <c r="D254" s="2416" t="s">
        <v>5110</v>
      </c>
      <c r="E254" s="2416">
        <v>8</v>
      </c>
      <c r="F254" s="2416">
        <v>2</v>
      </c>
      <c r="G254" s="2416">
        <v>4</v>
      </c>
      <c r="H254" s="2416">
        <v>6</v>
      </c>
      <c r="I254" s="2416">
        <v>0.5</v>
      </c>
      <c r="J254" s="2416">
        <f t="shared" si="4"/>
        <v>3</v>
      </c>
      <c r="K254" s="2416">
        <v>3</v>
      </c>
      <c r="L254" s="2416">
        <v>35722</v>
      </c>
      <c r="M254" s="2417" t="s">
        <v>5396</v>
      </c>
      <c r="N254" s="2417" t="s">
        <v>5116</v>
      </c>
      <c r="O254" s="2416" t="s">
        <v>3394</v>
      </c>
      <c r="P254" s="2416" t="s">
        <v>3352</v>
      </c>
      <c r="Q254" s="2416" t="s">
        <v>5114</v>
      </c>
      <c r="R254" s="2416"/>
      <c r="S254" s="2416"/>
      <c r="T254" s="2416" t="s">
        <v>3352</v>
      </c>
      <c r="U254" s="2416" t="s">
        <v>5114</v>
      </c>
      <c r="V254" s="2416"/>
      <c r="W254" s="2416"/>
      <c r="X254" s="2416"/>
      <c r="Y254" s="2416"/>
      <c r="Z254" s="2416">
        <v>2</v>
      </c>
      <c r="AA254" s="2416">
        <v>5</v>
      </c>
      <c r="AB254" s="2416">
        <v>0</v>
      </c>
      <c r="AC254" s="2416">
        <v>0</v>
      </c>
      <c r="AD254" s="2416">
        <v>0</v>
      </c>
      <c r="AE254" s="2416">
        <v>7</v>
      </c>
    </row>
    <row r="255" spans="1:31" ht="31.5" x14ac:dyDescent="0.25">
      <c r="A255" s="2416" t="s">
        <v>1206</v>
      </c>
      <c r="B255" s="2416" t="s">
        <v>3342</v>
      </c>
      <c r="C255" s="2417" t="s">
        <v>5427</v>
      </c>
      <c r="D255" s="2416" t="s">
        <v>5110</v>
      </c>
      <c r="E255" s="2416">
        <v>3</v>
      </c>
      <c r="F255" s="2416">
        <v>1.5</v>
      </c>
      <c r="G255" s="2416">
        <v>0</v>
      </c>
      <c r="H255" s="2416">
        <v>1.5</v>
      </c>
      <c r="I255" s="2416">
        <v>1</v>
      </c>
      <c r="J255" s="2416">
        <f t="shared" si="4"/>
        <v>1.5</v>
      </c>
      <c r="K255" s="2416">
        <v>1.5</v>
      </c>
      <c r="L255" s="2416">
        <v>43800</v>
      </c>
      <c r="M255" s="2417" t="s">
        <v>5428</v>
      </c>
      <c r="N255" s="2417" t="s">
        <v>5142</v>
      </c>
      <c r="O255" s="2416" t="s">
        <v>5429</v>
      </c>
      <c r="P255" s="2416"/>
      <c r="Q255" s="2416"/>
      <c r="R255" s="2416" t="s">
        <v>3348</v>
      </c>
      <c r="S255" s="2416" t="s">
        <v>5114</v>
      </c>
      <c r="T255" s="2416"/>
      <c r="U255" s="2416"/>
      <c r="V255" s="2416"/>
      <c r="W255" s="2416"/>
      <c r="X255" s="2416"/>
      <c r="Y255" s="2416"/>
      <c r="Z255" s="2416">
        <v>20</v>
      </c>
      <c r="AA255" s="2416">
        <v>2</v>
      </c>
      <c r="AB255" s="2416">
        <v>2</v>
      </c>
      <c r="AC255" s="2416">
        <v>0</v>
      </c>
      <c r="AD255" s="2416">
        <v>0</v>
      </c>
      <c r="AE255" s="2416">
        <v>24</v>
      </c>
    </row>
    <row r="256" spans="1:31" ht="15.75" x14ac:dyDescent="0.25">
      <c r="A256" s="2416" t="s">
        <v>1206</v>
      </c>
      <c r="B256" s="2416" t="s">
        <v>3342</v>
      </c>
      <c r="C256" s="2417" t="s">
        <v>5430</v>
      </c>
      <c r="D256" s="2416" t="s">
        <v>5110</v>
      </c>
      <c r="E256" s="2416">
        <v>3</v>
      </c>
      <c r="F256" s="2416">
        <v>1.5</v>
      </c>
      <c r="G256" s="2416">
        <v>0</v>
      </c>
      <c r="H256" s="2416">
        <v>1.5</v>
      </c>
      <c r="I256" s="2416">
        <v>0</v>
      </c>
      <c r="J256" s="2416">
        <f t="shared" si="4"/>
        <v>0</v>
      </c>
      <c r="K256" s="2416">
        <v>0</v>
      </c>
      <c r="L256" s="2416">
        <v>43800</v>
      </c>
      <c r="M256" s="2417" t="s">
        <v>5428</v>
      </c>
      <c r="N256" s="2417" t="s">
        <v>5142</v>
      </c>
      <c r="O256" s="2416" t="s">
        <v>5431</v>
      </c>
      <c r="P256" s="2416"/>
      <c r="Q256" s="2416"/>
      <c r="R256" s="2416"/>
      <c r="S256" s="2416"/>
      <c r="T256" s="2416" t="s">
        <v>3421</v>
      </c>
      <c r="U256" s="2416" t="s">
        <v>5114</v>
      </c>
      <c r="V256" s="2416"/>
      <c r="W256" s="2416"/>
      <c r="X256" s="2416"/>
      <c r="Y256" s="2416"/>
      <c r="Z256" s="2416">
        <v>18</v>
      </c>
      <c r="AA256" s="2416">
        <v>0</v>
      </c>
      <c r="AB256" s="2416">
        <v>0</v>
      </c>
      <c r="AC256" s="2416">
        <v>0</v>
      </c>
      <c r="AD256" s="2416">
        <v>0</v>
      </c>
      <c r="AE256" s="2416">
        <v>18</v>
      </c>
    </row>
    <row r="257" spans="1:31" ht="31.5" x14ac:dyDescent="0.25">
      <c r="A257" s="2416" t="s">
        <v>1206</v>
      </c>
      <c r="B257" s="2416">
        <v>5301025</v>
      </c>
      <c r="C257" s="2417" t="s">
        <v>5432</v>
      </c>
      <c r="D257" s="2416" t="s">
        <v>5110</v>
      </c>
      <c r="E257" s="2416">
        <v>6</v>
      </c>
      <c r="F257" s="2416">
        <v>3</v>
      </c>
      <c r="G257" s="2416">
        <v>0</v>
      </c>
      <c r="H257" s="2416">
        <v>3</v>
      </c>
      <c r="I257" s="2416">
        <v>1</v>
      </c>
      <c r="J257" s="2416">
        <f t="shared" si="4"/>
        <v>3</v>
      </c>
      <c r="K257" s="2416">
        <v>3</v>
      </c>
      <c r="L257" s="2416">
        <v>22628</v>
      </c>
      <c r="M257" s="2417" t="s">
        <v>5433</v>
      </c>
      <c r="N257" s="2417" t="s">
        <v>5116</v>
      </c>
      <c r="O257" s="2416" t="s">
        <v>3396</v>
      </c>
      <c r="P257" s="2416"/>
      <c r="Q257" s="2416"/>
      <c r="R257" s="2416" t="s">
        <v>3352</v>
      </c>
      <c r="S257" s="2416" t="s">
        <v>5114</v>
      </c>
      <c r="T257" s="2416"/>
      <c r="U257" s="2416"/>
      <c r="V257" s="2416"/>
      <c r="W257" s="2416"/>
      <c r="X257" s="2416"/>
      <c r="Y257" s="2416"/>
      <c r="Z257" s="2416">
        <v>14</v>
      </c>
      <c r="AA257" s="2416">
        <v>15</v>
      </c>
      <c r="AB257" s="2416">
        <v>1</v>
      </c>
      <c r="AC257" s="2416">
        <v>0</v>
      </c>
      <c r="AD257" s="2416">
        <v>0</v>
      </c>
      <c r="AE257" s="2416">
        <v>30</v>
      </c>
    </row>
    <row r="258" spans="1:31" ht="31.5" x14ac:dyDescent="0.25">
      <c r="A258" s="2416" t="s">
        <v>1206</v>
      </c>
      <c r="B258" s="2416">
        <v>5301026</v>
      </c>
      <c r="C258" s="2417" t="s">
        <v>5434</v>
      </c>
      <c r="D258" s="2416" t="s">
        <v>5110</v>
      </c>
      <c r="E258" s="2416">
        <v>9</v>
      </c>
      <c r="F258" s="2416">
        <v>3</v>
      </c>
      <c r="G258" s="2416">
        <v>3</v>
      </c>
      <c r="H258" s="2416">
        <v>6</v>
      </c>
      <c r="I258" s="2416">
        <v>0.5</v>
      </c>
      <c r="J258" s="2416">
        <f t="shared" si="4"/>
        <v>3</v>
      </c>
      <c r="K258" s="2416">
        <v>3</v>
      </c>
      <c r="L258" s="2416">
        <v>22628</v>
      </c>
      <c r="M258" s="2417" t="s">
        <v>5433</v>
      </c>
      <c r="N258" s="2417" t="s">
        <v>5116</v>
      </c>
      <c r="O258" s="2416" t="s">
        <v>3396</v>
      </c>
      <c r="P258" s="2416"/>
      <c r="Q258" s="2416"/>
      <c r="R258" s="2416"/>
      <c r="S258" s="2416"/>
      <c r="T258" s="2416" t="s">
        <v>3353</v>
      </c>
      <c r="U258" s="2416" t="s">
        <v>5114</v>
      </c>
      <c r="V258" s="2416" t="s">
        <v>3352</v>
      </c>
      <c r="W258" s="2416" t="s">
        <v>5114</v>
      </c>
      <c r="X258" s="2416"/>
      <c r="Y258" s="2416"/>
      <c r="Z258" s="2416">
        <v>25</v>
      </c>
      <c r="AA258" s="2416">
        <v>4</v>
      </c>
      <c r="AB258" s="2416">
        <v>3</v>
      </c>
      <c r="AC258" s="2416">
        <v>0</v>
      </c>
      <c r="AD258" s="2416">
        <v>0</v>
      </c>
      <c r="AE258" s="2416">
        <v>32</v>
      </c>
    </row>
    <row r="259" spans="1:31" ht="31.5" x14ac:dyDescent="0.25">
      <c r="A259" s="2416" t="s">
        <v>1206</v>
      </c>
      <c r="B259" s="2416">
        <v>5301026</v>
      </c>
      <c r="C259" s="2417" t="s">
        <v>5434</v>
      </c>
      <c r="D259" s="2416" t="s">
        <v>5110</v>
      </c>
      <c r="E259" s="2416">
        <v>9</v>
      </c>
      <c r="F259" s="2416">
        <v>3</v>
      </c>
      <c r="G259" s="2416">
        <v>3</v>
      </c>
      <c r="H259" s="2416">
        <v>6</v>
      </c>
      <c r="I259" s="2416">
        <v>0.5</v>
      </c>
      <c r="J259" s="2416">
        <f t="shared" si="4"/>
        <v>3</v>
      </c>
      <c r="K259" s="2416">
        <v>3</v>
      </c>
      <c r="L259" s="2416">
        <v>42808</v>
      </c>
      <c r="M259" s="2417" t="s">
        <v>5435</v>
      </c>
      <c r="N259" s="2417" t="s">
        <v>3186</v>
      </c>
      <c r="O259" s="2416" t="s">
        <v>3396</v>
      </c>
      <c r="P259" s="2416"/>
      <c r="Q259" s="2416"/>
      <c r="R259" s="2416"/>
      <c r="S259" s="2416"/>
      <c r="T259" s="2416" t="s">
        <v>3353</v>
      </c>
      <c r="U259" s="2416" t="s">
        <v>5114</v>
      </c>
      <c r="V259" s="2416" t="s">
        <v>3352</v>
      </c>
      <c r="W259" s="2416" t="s">
        <v>5114</v>
      </c>
      <c r="X259" s="2416"/>
      <c r="Y259" s="2416"/>
      <c r="Z259" s="2416">
        <v>25</v>
      </c>
      <c r="AA259" s="2416">
        <v>4</v>
      </c>
      <c r="AB259" s="2416">
        <v>3</v>
      </c>
      <c r="AC259" s="2416">
        <v>0</v>
      </c>
      <c r="AD259" s="2416">
        <v>0</v>
      </c>
      <c r="AE259" s="2416">
        <v>32</v>
      </c>
    </row>
    <row r="260" spans="1:31" ht="47.25" x14ac:dyDescent="0.25">
      <c r="A260" s="2416" t="s">
        <v>1206</v>
      </c>
      <c r="B260" s="2416" t="s">
        <v>3342</v>
      </c>
      <c r="C260" s="2417" t="s">
        <v>5436</v>
      </c>
      <c r="D260" s="2416" t="s">
        <v>5110</v>
      </c>
      <c r="E260" s="2416">
        <v>6</v>
      </c>
      <c r="F260" s="2416">
        <v>3</v>
      </c>
      <c r="G260" s="2416">
        <v>0</v>
      </c>
      <c r="H260" s="2416">
        <v>3</v>
      </c>
      <c r="I260" s="2416">
        <v>0</v>
      </c>
      <c r="J260" s="2416">
        <f t="shared" si="4"/>
        <v>0</v>
      </c>
      <c r="K260" s="2416">
        <v>0</v>
      </c>
      <c r="L260" s="2416">
        <v>36948</v>
      </c>
      <c r="M260" s="2417" t="s">
        <v>5387</v>
      </c>
      <c r="N260" s="2417" t="s">
        <v>5388</v>
      </c>
      <c r="O260" s="2416" t="s">
        <v>5437</v>
      </c>
      <c r="P260" s="2416"/>
      <c r="Q260" s="2416"/>
      <c r="R260" s="2416"/>
      <c r="S260" s="2416"/>
      <c r="T260" s="2416" t="s">
        <v>3410</v>
      </c>
      <c r="U260" s="2416" t="s">
        <v>5114</v>
      </c>
      <c r="V260" s="2416"/>
      <c r="W260" s="2416"/>
      <c r="X260" s="2416"/>
      <c r="Y260" s="2416"/>
      <c r="Z260" s="2416">
        <v>25</v>
      </c>
      <c r="AA260" s="2416">
        <v>1</v>
      </c>
      <c r="AB260" s="2416">
        <v>0</v>
      </c>
      <c r="AC260" s="2416">
        <v>0</v>
      </c>
      <c r="AD260" s="2416">
        <v>0</v>
      </c>
      <c r="AE260" s="2416">
        <v>26</v>
      </c>
    </row>
    <row r="261" spans="1:31" ht="31.5" x14ac:dyDescent="0.25">
      <c r="A261" s="2416" t="s">
        <v>1206</v>
      </c>
      <c r="B261" s="2416">
        <v>5311005</v>
      </c>
      <c r="C261" s="2417" t="s">
        <v>5438</v>
      </c>
      <c r="D261" s="2416" t="s">
        <v>5110</v>
      </c>
      <c r="E261" s="2416">
        <v>7</v>
      </c>
      <c r="F261" s="2416">
        <v>2.5</v>
      </c>
      <c r="G261" s="2416">
        <v>2</v>
      </c>
      <c r="H261" s="2416">
        <v>4.5</v>
      </c>
      <c r="I261" s="2416">
        <v>1</v>
      </c>
      <c r="J261" s="2416">
        <f t="shared" si="4"/>
        <v>4.5</v>
      </c>
      <c r="K261" s="2416">
        <v>4.5</v>
      </c>
      <c r="L261" s="2416">
        <v>11798</v>
      </c>
      <c r="M261" s="2417" t="s">
        <v>5439</v>
      </c>
      <c r="N261" s="2417" t="s">
        <v>5116</v>
      </c>
      <c r="O261" s="2416" t="s">
        <v>3394</v>
      </c>
      <c r="P261" s="2416" t="s">
        <v>3346</v>
      </c>
      <c r="Q261" s="2416" t="s">
        <v>5114</v>
      </c>
      <c r="R261" s="2416"/>
      <c r="S261" s="2416"/>
      <c r="T261" s="2416" t="s">
        <v>5440</v>
      </c>
      <c r="U261" s="2416" t="s">
        <v>5114</v>
      </c>
      <c r="V261" s="2416"/>
      <c r="W261" s="2416"/>
      <c r="X261" s="2416"/>
      <c r="Y261" s="2416"/>
      <c r="Z261" s="2416">
        <v>24</v>
      </c>
      <c r="AA261" s="2416">
        <v>5</v>
      </c>
      <c r="AB261" s="2416">
        <v>1</v>
      </c>
      <c r="AC261" s="2416">
        <v>0</v>
      </c>
      <c r="AD261" s="2416">
        <v>0</v>
      </c>
      <c r="AE261" s="2416">
        <v>30</v>
      </c>
    </row>
    <row r="262" spans="1:31" ht="31.5" x14ac:dyDescent="0.25">
      <c r="A262" s="2416" t="s">
        <v>1206</v>
      </c>
      <c r="B262" s="2416">
        <v>5311006</v>
      </c>
      <c r="C262" s="2417" t="s">
        <v>5441</v>
      </c>
      <c r="D262" s="2416" t="s">
        <v>5110</v>
      </c>
      <c r="E262" s="2416">
        <v>8</v>
      </c>
      <c r="F262" s="2416">
        <v>2</v>
      </c>
      <c r="G262" s="2416">
        <v>4</v>
      </c>
      <c r="H262" s="2416">
        <v>6</v>
      </c>
      <c r="I262" s="2416">
        <v>1</v>
      </c>
      <c r="J262" s="2416">
        <f t="shared" si="4"/>
        <v>6</v>
      </c>
      <c r="K262" s="2416">
        <v>6</v>
      </c>
      <c r="L262" s="2416">
        <v>35966</v>
      </c>
      <c r="M262" s="2417" t="s">
        <v>5401</v>
      </c>
      <c r="N262" s="2417" t="s">
        <v>5116</v>
      </c>
      <c r="O262" s="2416" t="s">
        <v>3394</v>
      </c>
      <c r="P262" s="2416"/>
      <c r="Q262" s="2416"/>
      <c r="R262" s="2416" t="s">
        <v>3352</v>
      </c>
      <c r="S262" s="2416" t="s">
        <v>5114</v>
      </c>
      <c r="T262" s="2416"/>
      <c r="U262" s="2416"/>
      <c r="V262" s="2416" t="s">
        <v>3352</v>
      </c>
      <c r="W262" s="2416" t="s">
        <v>5114</v>
      </c>
      <c r="X262" s="2416"/>
      <c r="Y262" s="2416"/>
      <c r="Z262" s="2416">
        <v>13</v>
      </c>
      <c r="AA262" s="2416">
        <v>8</v>
      </c>
      <c r="AB262" s="2416">
        <v>5</v>
      </c>
      <c r="AC262" s="2416">
        <v>0</v>
      </c>
      <c r="AD262" s="2416">
        <v>0</v>
      </c>
      <c r="AE262" s="2416">
        <v>26</v>
      </c>
    </row>
    <row r="263" spans="1:31" ht="31.5" x14ac:dyDescent="0.25">
      <c r="A263" s="2416" t="s">
        <v>1206</v>
      </c>
      <c r="B263" s="2416">
        <v>5311007</v>
      </c>
      <c r="C263" s="2417" t="s">
        <v>5442</v>
      </c>
      <c r="D263" s="2416" t="s">
        <v>5110</v>
      </c>
      <c r="E263" s="2416">
        <v>7</v>
      </c>
      <c r="F263" s="2416">
        <v>2.5</v>
      </c>
      <c r="G263" s="2416">
        <v>2</v>
      </c>
      <c r="H263" s="2416">
        <v>4.5</v>
      </c>
      <c r="I263" s="2416">
        <v>1</v>
      </c>
      <c r="J263" s="2416">
        <f t="shared" si="4"/>
        <v>4.5</v>
      </c>
      <c r="K263" s="2416">
        <v>4.5</v>
      </c>
      <c r="L263" s="2416">
        <v>35805</v>
      </c>
      <c r="M263" s="2417" t="s">
        <v>5443</v>
      </c>
      <c r="N263" s="2417" t="s">
        <v>5116</v>
      </c>
      <c r="O263" s="2416" t="s">
        <v>3394</v>
      </c>
      <c r="P263" s="2416"/>
      <c r="Q263" s="2416"/>
      <c r="R263" s="2416" t="s">
        <v>3353</v>
      </c>
      <c r="S263" s="2416" t="s">
        <v>5114</v>
      </c>
      <c r="T263" s="2416"/>
      <c r="U263" s="2416"/>
      <c r="V263" s="2416" t="s">
        <v>3350</v>
      </c>
      <c r="W263" s="2416" t="s">
        <v>5114</v>
      </c>
      <c r="X263" s="2416"/>
      <c r="Y263" s="2416"/>
      <c r="Z263" s="2416">
        <v>21</v>
      </c>
      <c r="AA263" s="2416">
        <v>9</v>
      </c>
      <c r="AB263" s="2416">
        <v>2</v>
      </c>
      <c r="AC263" s="2416">
        <v>0</v>
      </c>
      <c r="AD263" s="2416">
        <v>0</v>
      </c>
      <c r="AE263" s="2416">
        <v>32</v>
      </c>
    </row>
    <row r="264" spans="1:31" ht="31.5" x14ac:dyDescent="0.25">
      <c r="A264" s="2416" t="s">
        <v>1206</v>
      </c>
      <c r="B264" s="2416">
        <v>5311008</v>
      </c>
      <c r="C264" s="2417" t="s">
        <v>5444</v>
      </c>
      <c r="D264" s="2416" t="s">
        <v>5110</v>
      </c>
      <c r="E264" s="2416">
        <v>7</v>
      </c>
      <c r="F264" s="2416">
        <v>2.5</v>
      </c>
      <c r="G264" s="2416">
        <v>2</v>
      </c>
      <c r="H264" s="2416">
        <v>4.5</v>
      </c>
      <c r="I264" s="2416">
        <v>1</v>
      </c>
      <c r="J264" s="2416">
        <f t="shared" si="4"/>
        <v>4.5</v>
      </c>
      <c r="K264" s="2416">
        <v>4.5</v>
      </c>
      <c r="L264" s="2416">
        <v>11798</v>
      </c>
      <c r="M264" s="2417" t="s">
        <v>5439</v>
      </c>
      <c r="N264" s="2417" t="s">
        <v>5116</v>
      </c>
      <c r="O264" s="2416" t="s">
        <v>3394</v>
      </c>
      <c r="P264" s="2416" t="s">
        <v>3348</v>
      </c>
      <c r="Q264" s="2416" t="s">
        <v>5114</v>
      </c>
      <c r="R264" s="2416"/>
      <c r="S264" s="2416"/>
      <c r="T264" s="2416"/>
      <c r="U264" s="2416"/>
      <c r="V264" s="2416"/>
      <c r="W264" s="2416"/>
      <c r="X264" s="2416" t="s">
        <v>3352</v>
      </c>
      <c r="Y264" s="2416" t="s">
        <v>5114</v>
      </c>
      <c r="Z264" s="2416">
        <v>24</v>
      </c>
      <c r="AA264" s="2416">
        <v>2</v>
      </c>
      <c r="AB264" s="2416">
        <v>0</v>
      </c>
      <c r="AC264" s="2416">
        <v>0</v>
      </c>
      <c r="AD264" s="2416">
        <v>0</v>
      </c>
      <c r="AE264" s="2416">
        <v>26</v>
      </c>
    </row>
    <row r="265" spans="1:31" ht="31.5" x14ac:dyDescent="0.25">
      <c r="A265" s="2416" t="s">
        <v>1206</v>
      </c>
      <c r="B265" s="2416">
        <v>5311009</v>
      </c>
      <c r="C265" s="2417" t="s">
        <v>5445</v>
      </c>
      <c r="D265" s="2416" t="s">
        <v>5110</v>
      </c>
      <c r="E265" s="2416">
        <v>11</v>
      </c>
      <c r="F265" s="2416">
        <v>3.5</v>
      </c>
      <c r="G265" s="2416">
        <v>4</v>
      </c>
      <c r="H265" s="2416">
        <v>7.5</v>
      </c>
      <c r="I265" s="2416">
        <v>0.5</v>
      </c>
      <c r="J265" s="2416">
        <f t="shared" si="4"/>
        <v>3.75</v>
      </c>
      <c r="K265" s="2416">
        <v>3.75</v>
      </c>
      <c r="L265" s="2416">
        <v>36059</v>
      </c>
      <c r="M265" s="2417" t="s">
        <v>5446</v>
      </c>
      <c r="N265" s="2417" t="s">
        <v>5116</v>
      </c>
      <c r="O265" s="2416" t="s">
        <v>3394</v>
      </c>
      <c r="P265" s="2416"/>
      <c r="Q265" s="2416"/>
      <c r="R265" s="2416" t="s">
        <v>3348</v>
      </c>
      <c r="S265" s="2416" t="s">
        <v>5114</v>
      </c>
      <c r="T265" s="2416" t="s">
        <v>3343</v>
      </c>
      <c r="U265" s="2416" t="s">
        <v>5114</v>
      </c>
      <c r="V265" s="2416"/>
      <c r="W265" s="2416"/>
      <c r="X265" s="2416" t="s">
        <v>3353</v>
      </c>
      <c r="Y265" s="2416" t="s">
        <v>5114</v>
      </c>
      <c r="Z265" s="2416">
        <v>4</v>
      </c>
      <c r="AA265" s="2416">
        <v>24</v>
      </c>
      <c r="AB265" s="2416">
        <v>1</v>
      </c>
      <c r="AC265" s="2416">
        <v>0</v>
      </c>
      <c r="AD265" s="2416">
        <v>0</v>
      </c>
      <c r="AE265" s="2416">
        <v>29</v>
      </c>
    </row>
    <row r="266" spans="1:31" ht="31.5" x14ac:dyDescent="0.25">
      <c r="A266" s="2416" t="s">
        <v>1206</v>
      </c>
      <c r="B266" s="2416">
        <v>5311009</v>
      </c>
      <c r="C266" s="2417" t="s">
        <v>5445</v>
      </c>
      <c r="D266" s="2416" t="s">
        <v>5110</v>
      </c>
      <c r="E266" s="2416">
        <v>11</v>
      </c>
      <c r="F266" s="2416">
        <v>3.5</v>
      </c>
      <c r="G266" s="2416">
        <v>4</v>
      </c>
      <c r="H266" s="2416">
        <v>7.5</v>
      </c>
      <c r="I266" s="2416">
        <v>0.5</v>
      </c>
      <c r="J266" s="2416">
        <f t="shared" si="4"/>
        <v>3.75</v>
      </c>
      <c r="K266" s="2416">
        <v>3.75</v>
      </c>
      <c r="L266" s="2416">
        <v>42820</v>
      </c>
      <c r="M266" s="2417" t="s">
        <v>5447</v>
      </c>
      <c r="N266" s="2417" t="s">
        <v>3186</v>
      </c>
      <c r="O266" s="2416" t="s">
        <v>3394</v>
      </c>
      <c r="P266" s="2416"/>
      <c r="Q266" s="2416"/>
      <c r="R266" s="2416" t="s">
        <v>3348</v>
      </c>
      <c r="S266" s="2416" t="s">
        <v>5114</v>
      </c>
      <c r="T266" s="2416" t="s">
        <v>3343</v>
      </c>
      <c r="U266" s="2416" t="s">
        <v>5114</v>
      </c>
      <c r="V266" s="2416"/>
      <c r="W266" s="2416"/>
      <c r="X266" s="2416" t="s">
        <v>3353</v>
      </c>
      <c r="Y266" s="2416" t="s">
        <v>5114</v>
      </c>
      <c r="Z266" s="2416">
        <v>4</v>
      </c>
      <c r="AA266" s="2416">
        <v>24</v>
      </c>
      <c r="AB266" s="2416">
        <v>1</v>
      </c>
      <c r="AC266" s="2416">
        <v>0</v>
      </c>
      <c r="AD266" s="2416">
        <v>0</v>
      </c>
      <c r="AE266" s="2416">
        <v>29</v>
      </c>
    </row>
    <row r="267" spans="1:31" ht="31.5" x14ac:dyDescent="0.25">
      <c r="A267" s="2416" t="s">
        <v>1206</v>
      </c>
      <c r="B267" s="2416">
        <v>5311010</v>
      </c>
      <c r="C267" s="2417" t="s">
        <v>5448</v>
      </c>
      <c r="D267" s="2416" t="s">
        <v>5110</v>
      </c>
      <c r="E267" s="2416">
        <v>6</v>
      </c>
      <c r="F267" s="2416">
        <v>0</v>
      </c>
      <c r="G267" s="2416">
        <v>6</v>
      </c>
      <c r="H267" s="2416">
        <v>6</v>
      </c>
      <c r="I267" s="2416">
        <v>0.5</v>
      </c>
      <c r="J267" s="2416">
        <f t="shared" si="4"/>
        <v>3</v>
      </c>
      <c r="K267" s="2416">
        <v>3</v>
      </c>
      <c r="L267" s="2416">
        <v>39395</v>
      </c>
      <c r="M267" s="2417" t="s">
        <v>5449</v>
      </c>
      <c r="N267" s="2417" t="s">
        <v>5116</v>
      </c>
      <c r="O267" s="2416" t="s">
        <v>3394</v>
      </c>
      <c r="P267" s="2416"/>
      <c r="Q267" s="2416"/>
      <c r="R267" s="2416"/>
      <c r="S267" s="2416"/>
      <c r="T267" s="2416"/>
      <c r="U267" s="2416"/>
      <c r="V267" s="2416" t="s">
        <v>3343</v>
      </c>
      <c r="W267" s="2416" t="s">
        <v>5114</v>
      </c>
      <c r="X267" s="2416" t="s">
        <v>3343</v>
      </c>
      <c r="Y267" s="2416" t="s">
        <v>5114</v>
      </c>
      <c r="Z267" s="2416">
        <v>1</v>
      </c>
      <c r="AA267" s="2416">
        <v>0</v>
      </c>
      <c r="AB267" s="2416">
        <v>0</v>
      </c>
      <c r="AC267" s="2416">
        <v>0</v>
      </c>
      <c r="AD267" s="2416">
        <v>0</v>
      </c>
      <c r="AE267" s="2416">
        <v>1</v>
      </c>
    </row>
    <row r="268" spans="1:31" ht="31.5" x14ac:dyDescent="0.25">
      <c r="A268" s="2416" t="s">
        <v>1206</v>
      </c>
      <c r="B268" s="2416">
        <v>5311010</v>
      </c>
      <c r="C268" s="2417" t="s">
        <v>5448</v>
      </c>
      <c r="D268" s="2416" t="s">
        <v>5110</v>
      </c>
      <c r="E268" s="2416">
        <v>6</v>
      </c>
      <c r="F268" s="2416">
        <v>0</v>
      </c>
      <c r="G268" s="2416">
        <v>6</v>
      </c>
      <c r="H268" s="2416">
        <v>6</v>
      </c>
      <c r="I268" s="2416">
        <v>0.5</v>
      </c>
      <c r="J268" s="2416">
        <f t="shared" si="4"/>
        <v>3</v>
      </c>
      <c r="K268" s="2416">
        <v>3</v>
      </c>
      <c r="L268" s="2416">
        <v>42820</v>
      </c>
      <c r="M268" s="2417" t="s">
        <v>5447</v>
      </c>
      <c r="N268" s="2417" t="s">
        <v>3186</v>
      </c>
      <c r="O268" s="2416" t="s">
        <v>3394</v>
      </c>
      <c r="P268" s="2416"/>
      <c r="Q268" s="2416"/>
      <c r="R268" s="2416"/>
      <c r="S268" s="2416"/>
      <c r="T268" s="2416"/>
      <c r="U268" s="2416"/>
      <c r="V268" s="2416" t="s">
        <v>3343</v>
      </c>
      <c r="W268" s="2416" t="s">
        <v>5114</v>
      </c>
      <c r="X268" s="2416" t="s">
        <v>3343</v>
      </c>
      <c r="Y268" s="2416" t="s">
        <v>5114</v>
      </c>
      <c r="Z268" s="2416">
        <v>1</v>
      </c>
      <c r="AA268" s="2416">
        <v>0</v>
      </c>
      <c r="AB268" s="2416">
        <v>0</v>
      </c>
      <c r="AC268" s="2416">
        <v>0</v>
      </c>
      <c r="AD268" s="2416">
        <v>0</v>
      </c>
      <c r="AE268" s="2416">
        <v>1</v>
      </c>
    </row>
    <row r="269" spans="1:31" ht="31.5" x14ac:dyDescent="0.25">
      <c r="A269" s="2416" t="s">
        <v>1206</v>
      </c>
      <c r="B269" s="2416">
        <v>5311015</v>
      </c>
      <c r="C269" s="2417" t="s">
        <v>5450</v>
      </c>
      <c r="D269" s="2416" t="s">
        <v>5110</v>
      </c>
      <c r="E269" s="2416">
        <v>8</v>
      </c>
      <c r="F269" s="2416">
        <v>2</v>
      </c>
      <c r="G269" s="2416">
        <v>4</v>
      </c>
      <c r="H269" s="2416">
        <v>6</v>
      </c>
      <c r="I269" s="2416">
        <v>0.5</v>
      </c>
      <c r="J269" s="2416">
        <f t="shared" si="4"/>
        <v>3</v>
      </c>
      <c r="K269" s="2416">
        <v>3</v>
      </c>
      <c r="L269" s="2416">
        <v>19574</v>
      </c>
      <c r="M269" s="2417" t="s">
        <v>5419</v>
      </c>
      <c r="N269" s="2417" t="s">
        <v>5116</v>
      </c>
      <c r="O269" s="2416" t="s">
        <v>3397</v>
      </c>
      <c r="P269" s="2416"/>
      <c r="Q269" s="2416"/>
      <c r="R269" s="2416" t="s">
        <v>3343</v>
      </c>
      <c r="S269" s="2416" t="s">
        <v>5114</v>
      </c>
      <c r="T269" s="2416"/>
      <c r="U269" s="2416"/>
      <c r="V269" s="2416"/>
      <c r="W269" s="2416"/>
      <c r="X269" s="2416" t="s">
        <v>5451</v>
      </c>
      <c r="Y269" s="2416" t="s">
        <v>5114</v>
      </c>
      <c r="Z269" s="2416">
        <v>2</v>
      </c>
      <c r="AA269" s="2416">
        <v>10</v>
      </c>
      <c r="AB269" s="2416">
        <v>1</v>
      </c>
      <c r="AC269" s="2416">
        <v>0</v>
      </c>
      <c r="AD269" s="2416">
        <v>0</v>
      </c>
      <c r="AE269" s="2416">
        <v>13</v>
      </c>
    </row>
    <row r="270" spans="1:31" ht="31.5" x14ac:dyDescent="0.25">
      <c r="A270" s="2416" t="s">
        <v>1206</v>
      </c>
      <c r="B270" s="2416">
        <v>5311015</v>
      </c>
      <c r="C270" s="2417" t="s">
        <v>5450</v>
      </c>
      <c r="D270" s="2416" t="s">
        <v>5110</v>
      </c>
      <c r="E270" s="2416">
        <v>8</v>
      </c>
      <c r="F270" s="2416">
        <v>2</v>
      </c>
      <c r="G270" s="2416">
        <v>4</v>
      </c>
      <c r="H270" s="2416">
        <v>6</v>
      </c>
      <c r="I270" s="2416">
        <v>0.5</v>
      </c>
      <c r="J270" s="2416">
        <f t="shared" si="4"/>
        <v>3</v>
      </c>
      <c r="K270" s="2416">
        <v>3</v>
      </c>
      <c r="L270" s="2416">
        <v>35722</v>
      </c>
      <c r="M270" s="2417" t="s">
        <v>5396</v>
      </c>
      <c r="N270" s="2417" t="s">
        <v>5116</v>
      </c>
      <c r="O270" s="2416" t="s">
        <v>3397</v>
      </c>
      <c r="P270" s="2416"/>
      <c r="Q270" s="2416"/>
      <c r="R270" s="2416" t="s">
        <v>3343</v>
      </c>
      <c r="S270" s="2416" t="s">
        <v>5114</v>
      </c>
      <c r="T270" s="2416"/>
      <c r="U270" s="2416"/>
      <c r="V270" s="2416"/>
      <c r="W270" s="2416"/>
      <c r="X270" s="2416" t="s">
        <v>5451</v>
      </c>
      <c r="Y270" s="2416" t="s">
        <v>5114</v>
      </c>
      <c r="Z270" s="2416">
        <v>2</v>
      </c>
      <c r="AA270" s="2416">
        <v>10</v>
      </c>
      <c r="AB270" s="2416">
        <v>1</v>
      </c>
      <c r="AC270" s="2416">
        <v>0</v>
      </c>
      <c r="AD270" s="2416">
        <v>0</v>
      </c>
      <c r="AE270" s="2416">
        <v>13</v>
      </c>
    </row>
    <row r="271" spans="1:31" ht="31.5" x14ac:dyDescent="0.25">
      <c r="A271" s="2416" t="s">
        <v>1206</v>
      </c>
      <c r="B271" s="2416">
        <v>5311015</v>
      </c>
      <c r="C271" s="2417" t="s">
        <v>5450</v>
      </c>
      <c r="D271" s="2416" t="s">
        <v>5110</v>
      </c>
      <c r="E271" s="2416">
        <v>8</v>
      </c>
      <c r="F271" s="2416">
        <v>2</v>
      </c>
      <c r="G271" s="2416">
        <v>4</v>
      </c>
      <c r="H271" s="2416">
        <v>6</v>
      </c>
      <c r="I271" s="2416">
        <v>1</v>
      </c>
      <c r="J271" s="2416">
        <f t="shared" si="4"/>
        <v>6</v>
      </c>
      <c r="K271" s="2416">
        <v>6</v>
      </c>
      <c r="L271" s="2416">
        <v>36002</v>
      </c>
      <c r="M271" s="2417" t="s">
        <v>5414</v>
      </c>
      <c r="N271" s="2417" t="s">
        <v>5116</v>
      </c>
      <c r="O271" s="2416" t="s">
        <v>5452</v>
      </c>
      <c r="P271" s="2416"/>
      <c r="Q271" s="2416"/>
      <c r="R271" s="2416" t="s">
        <v>3343</v>
      </c>
      <c r="S271" s="2416" t="s">
        <v>5114</v>
      </c>
      <c r="T271" s="2416"/>
      <c r="U271" s="2416"/>
      <c r="V271" s="2416"/>
      <c r="W271" s="2416"/>
      <c r="X271" s="2416" t="s">
        <v>5451</v>
      </c>
      <c r="Y271" s="2416" t="s">
        <v>5114</v>
      </c>
      <c r="Z271" s="2416">
        <v>1</v>
      </c>
      <c r="AA271" s="2416">
        <v>3</v>
      </c>
      <c r="AB271" s="2416">
        <v>20</v>
      </c>
      <c r="AC271" s="2416">
        <v>0</v>
      </c>
      <c r="AD271" s="2416">
        <v>0</v>
      </c>
      <c r="AE271" s="2416">
        <v>24</v>
      </c>
    </row>
    <row r="272" spans="1:31" ht="31.5" x14ac:dyDescent="0.25">
      <c r="A272" s="2416" t="s">
        <v>1206</v>
      </c>
      <c r="B272" s="2416">
        <v>5311019</v>
      </c>
      <c r="C272" s="2417" t="s">
        <v>5453</v>
      </c>
      <c r="D272" s="2416" t="s">
        <v>5110</v>
      </c>
      <c r="E272" s="2416">
        <v>11</v>
      </c>
      <c r="F272" s="2416">
        <v>3.5</v>
      </c>
      <c r="G272" s="2416">
        <v>4</v>
      </c>
      <c r="H272" s="2416">
        <v>7.5</v>
      </c>
      <c r="I272" s="2416">
        <v>0.5</v>
      </c>
      <c r="J272" s="2416">
        <f t="shared" si="4"/>
        <v>3.75</v>
      </c>
      <c r="K272" s="2416">
        <v>3.75</v>
      </c>
      <c r="L272" s="2416">
        <v>35805</v>
      </c>
      <c r="M272" s="2417" t="s">
        <v>5443</v>
      </c>
      <c r="N272" s="2417" t="s">
        <v>5116</v>
      </c>
      <c r="O272" s="2416" t="s">
        <v>3397</v>
      </c>
      <c r="P272" s="2416"/>
      <c r="Q272" s="2416"/>
      <c r="R272" s="2416" t="s">
        <v>5418</v>
      </c>
      <c r="S272" s="2416" t="s">
        <v>5114</v>
      </c>
      <c r="T272" s="2416" t="s">
        <v>3352</v>
      </c>
      <c r="U272" s="2416" t="s">
        <v>5114</v>
      </c>
      <c r="V272" s="2416" t="s">
        <v>3352</v>
      </c>
      <c r="W272" s="2416" t="s">
        <v>5114</v>
      </c>
      <c r="X272" s="2416"/>
      <c r="Y272" s="2416"/>
      <c r="Z272" s="2416">
        <v>18</v>
      </c>
      <c r="AA272" s="2416">
        <v>9</v>
      </c>
      <c r="AB272" s="2416">
        <v>2</v>
      </c>
      <c r="AC272" s="2416">
        <v>0</v>
      </c>
      <c r="AD272" s="2416">
        <v>0</v>
      </c>
      <c r="AE272" s="2416">
        <v>29</v>
      </c>
    </row>
    <row r="273" spans="1:31" ht="31.5" x14ac:dyDescent="0.25">
      <c r="A273" s="2416" t="s">
        <v>1206</v>
      </c>
      <c r="B273" s="2416">
        <v>5311019</v>
      </c>
      <c r="C273" s="2417" t="s">
        <v>5453</v>
      </c>
      <c r="D273" s="2416" t="s">
        <v>5110</v>
      </c>
      <c r="E273" s="2416">
        <v>11</v>
      </c>
      <c r="F273" s="2416">
        <v>3.5</v>
      </c>
      <c r="G273" s="2416">
        <v>4</v>
      </c>
      <c r="H273" s="2416">
        <v>7.5</v>
      </c>
      <c r="I273" s="2416">
        <v>0.5</v>
      </c>
      <c r="J273" s="2416">
        <f t="shared" si="4"/>
        <v>3.75</v>
      </c>
      <c r="K273" s="2416">
        <v>3.75</v>
      </c>
      <c r="L273" s="2416">
        <v>36941</v>
      </c>
      <c r="M273" s="2417" t="s">
        <v>5454</v>
      </c>
      <c r="N273" s="2417" t="s">
        <v>5116</v>
      </c>
      <c r="O273" s="2416" t="s">
        <v>3397</v>
      </c>
      <c r="P273" s="2416"/>
      <c r="Q273" s="2416"/>
      <c r="R273" s="2416" t="s">
        <v>5418</v>
      </c>
      <c r="S273" s="2416" t="s">
        <v>5114</v>
      </c>
      <c r="T273" s="2416" t="s">
        <v>3352</v>
      </c>
      <c r="U273" s="2416" t="s">
        <v>5114</v>
      </c>
      <c r="V273" s="2416" t="s">
        <v>3352</v>
      </c>
      <c r="W273" s="2416" t="s">
        <v>5114</v>
      </c>
      <c r="X273" s="2416"/>
      <c r="Y273" s="2416"/>
      <c r="Z273" s="2416">
        <v>18</v>
      </c>
      <c r="AA273" s="2416">
        <v>9</v>
      </c>
      <c r="AB273" s="2416">
        <v>2</v>
      </c>
      <c r="AC273" s="2416">
        <v>0</v>
      </c>
      <c r="AD273" s="2416">
        <v>0</v>
      </c>
      <c r="AE273" s="2416">
        <v>29</v>
      </c>
    </row>
    <row r="274" spans="1:31" ht="15.75" x14ac:dyDescent="0.25">
      <c r="A274" s="2416" t="s">
        <v>1206</v>
      </c>
      <c r="B274" s="2416">
        <v>5311022</v>
      </c>
      <c r="C274" s="2417" t="s">
        <v>5455</v>
      </c>
      <c r="D274" s="2416" t="s">
        <v>5110</v>
      </c>
      <c r="E274" s="2416">
        <v>6</v>
      </c>
      <c r="F274" s="2416">
        <v>3</v>
      </c>
      <c r="G274" s="2416">
        <v>0</v>
      </c>
      <c r="H274" s="2416">
        <v>3</v>
      </c>
      <c r="I274" s="2416">
        <v>1</v>
      </c>
      <c r="J274" s="2416">
        <f t="shared" si="4"/>
        <v>3</v>
      </c>
      <c r="K274" s="2416">
        <v>3</v>
      </c>
      <c r="L274" s="2416">
        <v>36059</v>
      </c>
      <c r="M274" s="2417" t="s">
        <v>5446</v>
      </c>
      <c r="N274" s="2417" t="s">
        <v>5116</v>
      </c>
      <c r="O274" s="2416" t="s">
        <v>3397</v>
      </c>
      <c r="P274" s="2416"/>
      <c r="Q274" s="2416"/>
      <c r="R274" s="2416" t="s">
        <v>5456</v>
      </c>
      <c r="S274" s="2416" t="s">
        <v>5114</v>
      </c>
      <c r="T274" s="2416"/>
      <c r="U274" s="2416"/>
      <c r="V274" s="2416" t="s">
        <v>5456</v>
      </c>
      <c r="W274" s="2416" t="s">
        <v>5114</v>
      </c>
      <c r="X274" s="2416"/>
      <c r="Y274" s="2416"/>
      <c r="Z274" s="2416">
        <v>11</v>
      </c>
      <c r="AA274" s="2416">
        <v>13</v>
      </c>
      <c r="AB274" s="2416">
        <v>2</v>
      </c>
      <c r="AC274" s="2416">
        <v>0</v>
      </c>
      <c r="AD274" s="2416">
        <v>0</v>
      </c>
      <c r="AE274" s="2416" t="e">
        <v>#NAME?</v>
      </c>
    </row>
    <row r="275" spans="1:31" ht="31.5" x14ac:dyDescent="0.25">
      <c r="A275" s="2416" t="s">
        <v>1206</v>
      </c>
      <c r="B275" s="2416">
        <v>5311024</v>
      </c>
      <c r="C275" s="2417" t="s">
        <v>5457</v>
      </c>
      <c r="D275" s="2416" t="s">
        <v>5110</v>
      </c>
      <c r="E275" s="2416">
        <v>6</v>
      </c>
      <c r="F275" s="2416">
        <v>1.5</v>
      </c>
      <c r="G275" s="2416">
        <v>3</v>
      </c>
      <c r="H275" s="2416">
        <v>4.5</v>
      </c>
      <c r="I275" s="2416">
        <v>1</v>
      </c>
      <c r="J275" s="2416">
        <f t="shared" si="4"/>
        <v>4.5</v>
      </c>
      <c r="K275" s="2416">
        <v>4.5</v>
      </c>
      <c r="L275" s="2416">
        <v>36941</v>
      </c>
      <c r="M275" s="2417" t="s">
        <v>5454</v>
      </c>
      <c r="N275" s="2417" t="s">
        <v>5116</v>
      </c>
      <c r="O275" s="2416" t="s">
        <v>3397</v>
      </c>
      <c r="P275" s="2416"/>
      <c r="Q275" s="2416"/>
      <c r="R275" s="2416" t="s">
        <v>3347</v>
      </c>
      <c r="S275" s="2416" t="s">
        <v>5114</v>
      </c>
      <c r="T275" s="2416" t="s">
        <v>5458</v>
      </c>
      <c r="U275" s="2416" t="s">
        <v>5114</v>
      </c>
      <c r="V275" s="2416" t="s">
        <v>5458</v>
      </c>
      <c r="W275" s="2416" t="s">
        <v>5114</v>
      </c>
      <c r="X275" s="2416"/>
      <c r="Y275" s="2416"/>
      <c r="Z275" s="2416">
        <v>22</v>
      </c>
      <c r="AA275" s="2416">
        <v>4</v>
      </c>
      <c r="AB275" s="2416">
        <v>0</v>
      </c>
      <c r="AC275" s="2416">
        <v>0</v>
      </c>
      <c r="AD275" s="2416">
        <v>0</v>
      </c>
      <c r="AE275" s="2416">
        <v>26</v>
      </c>
    </row>
    <row r="276" spans="1:31" ht="31.5" x14ac:dyDescent="0.25">
      <c r="A276" s="2416" t="s">
        <v>1206</v>
      </c>
      <c r="B276" s="2416">
        <v>5311026</v>
      </c>
      <c r="C276" s="2417" t="s">
        <v>5459</v>
      </c>
      <c r="D276" s="2416" t="s">
        <v>5110</v>
      </c>
      <c r="E276" s="2416">
        <v>10</v>
      </c>
      <c r="F276" s="2416">
        <v>2.5</v>
      </c>
      <c r="G276" s="2416">
        <v>5</v>
      </c>
      <c r="H276" s="2416">
        <v>7.5</v>
      </c>
      <c r="I276" s="2416">
        <v>1</v>
      </c>
      <c r="J276" s="2416">
        <f t="shared" si="4"/>
        <v>7.5</v>
      </c>
      <c r="K276" s="2416">
        <v>7.5</v>
      </c>
      <c r="L276" s="2416">
        <v>37900</v>
      </c>
      <c r="M276" s="2417" t="s">
        <v>1914</v>
      </c>
      <c r="N276" s="2417" t="s">
        <v>5116</v>
      </c>
      <c r="O276" s="2416" t="s">
        <v>3397</v>
      </c>
      <c r="P276" s="2416" t="s">
        <v>3353</v>
      </c>
      <c r="Q276" s="2416" t="s">
        <v>5114</v>
      </c>
      <c r="R276" s="2416"/>
      <c r="S276" s="2416"/>
      <c r="T276" s="2416"/>
      <c r="U276" s="2416"/>
      <c r="V276" s="2416" t="s">
        <v>5460</v>
      </c>
      <c r="W276" s="2416" t="s">
        <v>5114</v>
      </c>
      <c r="X276" s="2416" t="s">
        <v>5420</v>
      </c>
      <c r="Y276" s="2416" t="s">
        <v>5114</v>
      </c>
      <c r="Z276" s="2416">
        <v>6</v>
      </c>
      <c r="AA276" s="2416">
        <v>15</v>
      </c>
      <c r="AB276" s="2416">
        <v>7</v>
      </c>
      <c r="AC276" s="2416">
        <v>0</v>
      </c>
      <c r="AD276" s="2416">
        <v>0</v>
      </c>
      <c r="AE276" s="2416">
        <v>28</v>
      </c>
    </row>
    <row r="277" spans="1:31" ht="31.5" x14ac:dyDescent="0.25">
      <c r="A277" s="2416" t="s">
        <v>1206</v>
      </c>
      <c r="B277" s="2416">
        <v>5311027</v>
      </c>
      <c r="C277" s="2417" t="s">
        <v>5461</v>
      </c>
      <c r="D277" s="2416" t="s">
        <v>5110</v>
      </c>
      <c r="E277" s="2416">
        <v>6</v>
      </c>
      <c r="F277" s="2416">
        <v>0</v>
      </c>
      <c r="G277" s="2416">
        <v>6</v>
      </c>
      <c r="H277" s="2416">
        <v>6</v>
      </c>
      <c r="I277" s="2416">
        <v>0.33</v>
      </c>
      <c r="J277" s="2416">
        <f t="shared" si="4"/>
        <v>1.98</v>
      </c>
      <c r="K277" s="2416">
        <v>1.98</v>
      </c>
      <c r="L277" s="2416">
        <v>35722</v>
      </c>
      <c r="M277" s="2417" t="s">
        <v>5396</v>
      </c>
      <c r="N277" s="2417" t="s">
        <v>5116</v>
      </c>
      <c r="O277" s="2416" t="s">
        <v>5462</v>
      </c>
      <c r="P277" s="2416" t="s">
        <v>3343</v>
      </c>
      <c r="Q277" s="2416" t="s">
        <v>5114</v>
      </c>
      <c r="R277" s="2416"/>
      <c r="S277" s="2416"/>
      <c r="T277" s="2416"/>
      <c r="U277" s="2416"/>
      <c r="V277" s="2416"/>
      <c r="W277" s="2416"/>
      <c r="X277" s="2416" t="s">
        <v>5463</v>
      </c>
      <c r="Y277" s="2416" t="s">
        <v>5114</v>
      </c>
      <c r="Z277" s="2416">
        <v>11</v>
      </c>
      <c r="AA277" s="2416">
        <v>23</v>
      </c>
      <c r="AB277" s="2416">
        <v>0</v>
      </c>
      <c r="AC277" s="2416">
        <v>0</v>
      </c>
      <c r="AD277" s="2416">
        <v>0</v>
      </c>
      <c r="AE277" s="2416">
        <v>34</v>
      </c>
    </row>
    <row r="278" spans="1:31" ht="31.5" x14ac:dyDescent="0.25">
      <c r="A278" s="2416" t="s">
        <v>1206</v>
      </c>
      <c r="B278" s="2416">
        <v>5311027</v>
      </c>
      <c r="C278" s="2417" t="s">
        <v>5461</v>
      </c>
      <c r="D278" s="2416" t="s">
        <v>5110</v>
      </c>
      <c r="E278" s="2416">
        <v>6</v>
      </c>
      <c r="F278" s="2416">
        <v>0</v>
      </c>
      <c r="G278" s="2416">
        <v>6</v>
      </c>
      <c r="H278" s="2416">
        <v>6</v>
      </c>
      <c r="I278" s="2416">
        <v>0.33</v>
      </c>
      <c r="J278" s="2416">
        <f t="shared" si="4"/>
        <v>1.98</v>
      </c>
      <c r="K278" s="2416">
        <v>1.98</v>
      </c>
      <c r="L278" s="2416">
        <v>35805</v>
      </c>
      <c r="M278" s="2417" t="s">
        <v>5443</v>
      </c>
      <c r="N278" s="2417" t="s">
        <v>5116</v>
      </c>
      <c r="O278" s="2416" t="s">
        <v>5462</v>
      </c>
      <c r="P278" s="2416" t="s">
        <v>3343</v>
      </c>
      <c r="Q278" s="2416" t="s">
        <v>5114</v>
      </c>
      <c r="R278" s="2416"/>
      <c r="S278" s="2416"/>
      <c r="T278" s="2416"/>
      <c r="U278" s="2416"/>
      <c r="V278" s="2416"/>
      <c r="W278" s="2416"/>
      <c r="X278" s="2416" t="s">
        <v>5463</v>
      </c>
      <c r="Y278" s="2416" t="s">
        <v>5114</v>
      </c>
      <c r="Z278" s="2416">
        <v>11</v>
      </c>
      <c r="AA278" s="2416">
        <v>23</v>
      </c>
      <c r="AB278" s="2416">
        <v>0</v>
      </c>
      <c r="AC278" s="2416">
        <v>0</v>
      </c>
      <c r="AD278" s="2416">
        <v>0</v>
      </c>
      <c r="AE278" s="2416">
        <v>34</v>
      </c>
    </row>
    <row r="279" spans="1:31" ht="31.5" x14ac:dyDescent="0.25">
      <c r="A279" s="2416" t="s">
        <v>1206</v>
      </c>
      <c r="B279" s="2416">
        <v>5311027</v>
      </c>
      <c r="C279" s="2417" t="s">
        <v>5461</v>
      </c>
      <c r="D279" s="2416" t="s">
        <v>5110</v>
      </c>
      <c r="E279" s="2416">
        <v>6</v>
      </c>
      <c r="F279" s="2416">
        <v>0</v>
      </c>
      <c r="G279" s="2416">
        <v>6</v>
      </c>
      <c r="H279" s="2416">
        <v>6</v>
      </c>
      <c r="I279" s="2416">
        <v>0.33</v>
      </c>
      <c r="J279" s="2416">
        <f t="shared" si="4"/>
        <v>1.98</v>
      </c>
      <c r="K279" s="2416">
        <v>1.98</v>
      </c>
      <c r="L279" s="2416">
        <v>36059</v>
      </c>
      <c r="M279" s="2417" t="s">
        <v>5446</v>
      </c>
      <c r="N279" s="2417" t="s">
        <v>5116</v>
      </c>
      <c r="O279" s="2416" t="s">
        <v>5462</v>
      </c>
      <c r="P279" s="2416" t="s">
        <v>3343</v>
      </c>
      <c r="Q279" s="2416" t="s">
        <v>5114</v>
      </c>
      <c r="R279" s="2416"/>
      <c r="S279" s="2416"/>
      <c r="T279" s="2416"/>
      <c r="U279" s="2416"/>
      <c r="V279" s="2416"/>
      <c r="W279" s="2416"/>
      <c r="X279" s="2416" t="s">
        <v>5463</v>
      </c>
      <c r="Y279" s="2416" t="s">
        <v>5114</v>
      </c>
      <c r="Z279" s="2416">
        <v>11</v>
      </c>
      <c r="AA279" s="2416">
        <v>23</v>
      </c>
      <c r="AB279" s="2416">
        <v>0</v>
      </c>
      <c r="AC279" s="2416">
        <v>0</v>
      </c>
      <c r="AD279" s="2416">
        <v>0</v>
      </c>
      <c r="AE279" s="2416">
        <v>34</v>
      </c>
    </row>
    <row r="280" spans="1:31" ht="15.75" x14ac:dyDescent="0.25">
      <c r="A280" s="2416" t="s">
        <v>1206</v>
      </c>
      <c r="B280" s="2416" t="s">
        <v>3313</v>
      </c>
      <c r="C280" s="2417" t="s">
        <v>5464</v>
      </c>
      <c r="D280" s="2416" t="s">
        <v>5110</v>
      </c>
      <c r="E280" s="2416">
        <v>6</v>
      </c>
      <c r="F280" s="2416">
        <v>3</v>
      </c>
      <c r="G280" s="2416">
        <v>0</v>
      </c>
      <c r="H280" s="2416">
        <v>3</v>
      </c>
      <c r="I280" s="2416">
        <v>1</v>
      </c>
      <c r="J280" s="2416">
        <f t="shared" si="4"/>
        <v>3</v>
      </c>
      <c r="K280" s="2416">
        <v>3</v>
      </c>
      <c r="L280" s="2416">
        <v>42820</v>
      </c>
      <c r="M280" s="2417" t="s">
        <v>5447</v>
      </c>
      <c r="N280" s="2417" t="s">
        <v>3186</v>
      </c>
      <c r="O280" s="2416" t="s">
        <v>3398</v>
      </c>
      <c r="P280" s="2416"/>
      <c r="Q280" s="2416"/>
      <c r="R280" s="2416" t="s">
        <v>3423</v>
      </c>
      <c r="S280" s="2416" t="s">
        <v>5114</v>
      </c>
      <c r="T280" s="2416"/>
      <c r="U280" s="2416"/>
      <c r="V280" s="2416" t="s">
        <v>5465</v>
      </c>
      <c r="W280" s="2416" t="s">
        <v>5114</v>
      </c>
      <c r="X280" s="2416"/>
      <c r="Y280" s="2416"/>
      <c r="Z280" s="2416">
        <v>13</v>
      </c>
      <c r="AA280" s="2416">
        <v>3</v>
      </c>
      <c r="AB280" s="2416">
        <v>0</v>
      </c>
      <c r="AC280" s="2416">
        <v>0</v>
      </c>
      <c r="AD280" s="2416">
        <v>0</v>
      </c>
      <c r="AE280" s="2416" t="e">
        <v>#NAME?</v>
      </c>
    </row>
    <row r="281" spans="1:31" ht="15.75" x14ac:dyDescent="0.25">
      <c r="A281" s="2416" t="s">
        <v>1206</v>
      </c>
      <c r="B281" s="2416" t="s">
        <v>3313</v>
      </c>
      <c r="C281" s="2417" t="s">
        <v>5466</v>
      </c>
      <c r="D281" s="2416" t="s">
        <v>5110</v>
      </c>
      <c r="E281" s="2416">
        <v>6</v>
      </c>
      <c r="F281" s="2416">
        <v>3</v>
      </c>
      <c r="G281" s="2416">
        <v>0</v>
      </c>
      <c r="H281" s="2416">
        <v>3</v>
      </c>
      <c r="I281" s="2416">
        <v>1</v>
      </c>
      <c r="J281" s="2416">
        <f t="shared" si="4"/>
        <v>3</v>
      </c>
      <c r="K281" s="2416">
        <v>3</v>
      </c>
      <c r="L281" s="2416">
        <v>39395</v>
      </c>
      <c r="M281" s="2417" t="s">
        <v>5449</v>
      </c>
      <c r="N281" s="2417" t="s">
        <v>5116</v>
      </c>
      <c r="O281" s="2416" t="s">
        <v>3398</v>
      </c>
      <c r="P281" s="2416"/>
      <c r="Q281" s="2416"/>
      <c r="R281" s="2416"/>
      <c r="S281" s="2416"/>
      <c r="T281" s="2416" t="s">
        <v>5467</v>
      </c>
      <c r="U281" s="2416" t="s">
        <v>5114</v>
      </c>
      <c r="V281" s="2416"/>
      <c r="W281" s="2416"/>
      <c r="X281" s="2416"/>
      <c r="Y281" s="2416"/>
      <c r="Z281" s="2416">
        <v>9</v>
      </c>
      <c r="AA281" s="2416">
        <v>0</v>
      </c>
      <c r="AB281" s="2416">
        <v>0</v>
      </c>
      <c r="AC281" s="2416">
        <v>0</v>
      </c>
      <c r="AD281" s="2416">
        <v>0</v>
      </c>
      <c r="AE281" s="2416" t="e">
        <v>#NAME?</v>
      </c>
    </row>
    <row r="282" spans="1:31" ht="31.5" x14ac:dyDescent="0.25">
      <c r="A282" s="2416" t="s">
        <v>1206</v>
      </c>
      <c r="B282" s="2416" t="s">
        <v>3313</v>
      </c>
      <c r="C282" s="2417" t="s">
        <v>5468</v>
      </c>
      <c r="D282" s="2416" t="s">
        <v>5110</v>
      </c>
      <c r="E282" s="2416">
        <v>6</v>
      </c>
      <c r="F282" s="2416">
        <v>3</v>
      </c>
      <c r="G282" s="2416">
        <v>0</v>
      </c>
      <c r="H282" s="2416">
        <v>3</v>
      </c>
      <c r="I282" s="2416">
        <v>1</v>
      </c>
      <c r="J282" s="2416">
        <f t="shared" si="4"/>
        <v>3</v>
      </c>
      <c r="K282" s="2416">
        <v>3</v>
      </c>
      <c r="L282" s="2416">
        <v>39395</v>
      </c>
      <c r="M282" s="2417" t="s">
        <v>5449</v>
      </c>
      <c r="N282" s="2417" t="s">
        <v>5116</v>
      </c>
      <c r="O282" s="2416" t="s">
        <v>3398</v>
      </c>
      <c r="P282" s="2416" t="s">
        <v>3343</v>
      </c>
      <c r="Q282" s="2416" t="s">
        <v>5114</v>
      </c>
      <c r="R282" s="2416"/>
      <c r="S282" s="2416"/>
      <c r="T282" s="2416"/>
      <c r="U282" s="2416"/>
      <c r="V282" s="2416"/>
      <c r="W282" s="2416"/>
      <c r="X282" s="2416"/>
      <c r="Y282" s="2416"/>
      <c r="Z282" s="2416">
        <v>15</v>
      </c>
      <c r="AA282" s="2416">
        <v>0</v>
      </c>
      <c r="AB282" s="2416">
        <v>0</v>
      </c>
      <c r="AC282" s="2416">
        <v>0</v>
      </c>
      <c r="AD282" s="2416">
        <v>0</v>
      </c>
      <c r="AE282" s="2416">
        <v>15</v>
      </c>
    </row>
    <row r="283" spans="1:31" ht="31.5" x14ac:dyDescent="0.25">
      <c r="A283" s="2416" t="s">
        <v>1206</v>
      </c>
      <c r="B283" s="2416" t="s">
        <v>3313</v>
      </c>
      <c r="C283" s="2417" t="s">
        <v>5469</v>
      </c>
      <c r="D283" s="2416" t="s">
        <v>5110</v>
      </c>
      <c r="E283" s="2416">
        <v>6</v>
      </c>
      <c r="F283" s="2416">
        <v>1.5</v>
      </c>
      <c r="G283" s="2416">
        <v>3</v>
      </c>
      <c r="H283" s="2416">
        <v>4.5</v>
      </c>
      <c r="I283" s="2416">
        <v>1</v>
      </c>
      <c r="J283" s="2416">
        <f t="shared" si="4"/>
        <v>4.5</v>
      </c>
      <c r="K283" s="2416">
        <v>4.5</v>
      </c>
      <c r="L283" s="2416">
        <v>42820</v>
      </c>
      <c r="M283" s="2417" t="s">
        <v>5447</v>
      </c>
      <c r="N283" s="2417" t="s">
        <v>3186</v>
      </c>
      <c r="O283" s="2416" t="s">
        <v>3398</v>
      </c>
      <c r="P283" s="2416" t="s">
        <v>3423</v>
      </c>
      <c r="Q283" s="2416" t="s">
        <v>5114</v>
      </c>
      <c r="R283" s="2416"/>
      <c r="S283" s="2416"/>
      <c r="T283" s="2416" t="s">
        <v>3319</v>
      </c>
      <c r="U283" s="2416" t="s">
        <v>5470</v>
      </c>
      <c r="V283" s="2416"/>
      <c r="W283" s="2416"/>
      <c r="X283" s="2416"/>
      <c r="Y283" s="2416"/>
      <c r="Z283" s="2416">
        <v>24</v>
      </c>
      <c r="AA283" s="2416">
        <v>6</v>
      </c>
      <c r="AB283" s="2416">
        <v>1</v>
      </c>
      <c r="AC283" s="2416">
        <v>0</v>
      </c>
      <c r="AD283" s="2416">
        <v>0</v>
      </c>
      <c r="AE283" s="2416">
        <v>31</v>
      </c>
    </row>
    <row r="284" spans="1:31" ht="15.75" x14ac:dyDescent="0.25">
      <c r="A284" s="2416" t="s">
        <v>1206</v>
      </c>
      <c r="B284" s="2416" t="s">
        <v>3342</v>
      </c>
      <c r="C284" s="2417" t="s">
        <v>5471</v>
      </c>
      <c r="D284" s="2416" t="s">
        <v>5110</v>
      </c>
      <c r="E284" s="2416">
        <v>6</v>
      </c>
      <c r="F284" s="2416">
        <v>3</v>
      </c>
      <c r="G284" s="2416">
        <v>0</v>
      </c>
      <c r="H284" s="2416">
        <v>3</v>
      </c>
      <c r="I284" s="2416">
        <v>1</v>
      </c>
      <c r="J284" s="2416">
        <f t="shared" si="4"/>
        <v>3</v>
      </c>
      <c r="K284" s="2416">
        <v>2</v>
      </c>
      <c r="L284" s="2416">
        <v>11798</v>
      </c>
      <c r="M284" s="2417" t="s">
        <v>5439</v>
      </c>
      <c r="N284" s="2417" t="s">
        <v>5116</v>
      </c>
      <c r="O284" s="2416" t="s">
        <v>5472</v>
      </c>
      <c r="P284" s="2416"/>
      <c r="Q284" s="2416"/>
      <c r="R284" s="2416"/>
      <c r="S284" s="2416"/>
      <c r="T284" s="2416" t="s">
        <v>3340</v>
      </c>
      <c r="U284" s="2416" t="s">
        <v>5470</v>
      </c>
      <c r="V284" s="2416"/>
      <c r="W284" s="2416"/>
      <c r="X284" s="2416"/>
      <c r="Y284" s="2416"/>
      <c r="Z284" s="2416">
        <v>3</v>
      </c>
      <c r="AA284" s="2416">
        <v>2</v>
      </c>
      <c r="AB284" s="2416">
        <v>0</v>
      </c>
      <c r="AC284" s="2416">
        <v>0</v>
      </c>
      <c r="AD284" s="2416">
        <v>0</v>
      </c>
      <c r="AE284" s="2416">
        <v>5</v>
      </c>
    </row>
    <row r="285" spans="1:31" ht="15.75" x14ac:dyDescent="0.25">
      <c r="A285" s="2416" t="s">
        <v>1206</v>
      </c>
      <c r="B285" s="2416">
        <v>5311071</v>
      </c>
      <c r="C285" s="2417" t="s">
        <v>5473</v>
      </c>
      <c r="D285" s="2416" t="s">
        <v>5110</v>
      </c>
      <c r="E285" s="2416">
        <v>21</v>
      </c>
      <c r="F285" s="2416">
        <v>3</v>
      </c>
      <c r="G285" s="2416">
        <v>15</v>
      </c>
      <c r="H285" s="2416">
        <v>18</v>
      </c>
      <c r="I285" s="2416">
        <v>0.4</v>
      </c>
      <c r="J285" s="2416">
        <f t="shared" si="4"/>
        <v>7.2</v>
      </c>
      <c r="K285" s="2416">
        <v>0</v>
      </c>
      <c r="L285" s="2416">
        <v>37901</v>
      </c>
      <c r="M285" s="2417" t="s">
        <v>264</v>
      </c>
      <c r="N285" s="2417" t="s">
        <v>5116</v>
      </c>
      <c r="O285" s="2416" t="s">
        <v>5474</v>
      </c>
      <c r="P285" s="2416"/>
      <c r="Q285" s="2416"/>
      <c r="R285" s="2416"/>
      <c r="S285" s="2416"/>
      <c r="T285" s="2416"/>
      <c r="U285" s="2416"/>
      <c r="V285" s="2416"/>
      <c r="W285" s="2416"/>
      <c r="X285" s="2416"/>
      <c r="Y285" s="2416"/>
      <c r="Z285" s="2416">
        <v>13</v>
      </c>
      <c r="AA285" s="2416">
        <v>3</v>
      </c>
      <c r="AB285" s="2416">
        <v>0</v>
      </c>
      <c r="AC285" s="2416">
        <v>0</v>
      </c>
      <c r="AD285" s="2416">
        <v>0</v>
      </c>
      <c r="AE285" s="2416">
        <v>16</v>
      </c>
    </row>
    <row r="286" spans="1:31" ht="15.75" x14ac:dyDescent="0.25">
      <c r="A286" s="2416" t="s">
        <v>1206</v>
      </c>
      <c r="B286" s="2416">
        <v>5311072</v>
      </c>
      <c r="C286" s="2417" t="s">
        <v>5475</v>
      </c>
      <c r="D286" s="2416" t="s">
        <v>5110</v>
      </c>
      <c r="E286" s="2416">
        <v>21</v>
      </c>
      <c r="F286" s="2416">
        <v>3</v>
      </c>
      <c r="G286" s="2416">
        <v>15</v>
      </c>
      <c r="H286" s="2416">
        <v>18</v>
      </c>
      <c r="I286" s="2416">
        <v>0.6</v>
      </c>
      <c r="J286" s="2416">
        <f t="shared" si="4"/>
        <v>10.799999999999999</v>
      </c>
      <c r="K286" s="2416">
        <v>0</v>
      </c>
      <c r="L286" s="2416">
        <v>37901</v>
      </c>
      <c r="M286" s="2417" t="s">
        <v>264</v>
      </c>
      <c r="N286" s="2417" t="s">
        <v>5116</v>
      </c>
      <c r="O286" s="2416" t="s">
        <v>5474</v>
      </c>
      <c r="P286" s="2416"/>
      <c r="Q286" s="2416"/>
      <c r="R286" s="2416"/>
      <c r="S286" s="2416"/>
      <c r="T286" s="2416"/>
      <c r="U286" s="2416"/>
      <c r="V286" s="2416"/>
      <c r="W286" s="2416"/>
      <c r="X286" s="2416"/>
      <c r="Y286" s="2416"/>
      <c r="Z286" s="2416">
        <v>3</v>
      </c>
      <c r="AA286" s="2416">
        <v>1</v>
      </c>
      <c r="AB286" s="2416">
        <v>0</v>
      </c>
      <c r="AC286" s="2416">
        <v>0</v>
      </c>
      <c r="AD286" s="2416">
        <v>0</v>
      </c>
      <c r="AE286" s="2416">
        <v>4</v>
      </c>
    </row>
    <row r="287" spans="1:31" ht="31.5" x14ac:dyDescent="0.25">
      <c r="A287" s="2416" t="s">
        <v>1206</v>
      </c>
      <c r="B287" s="2416">
        <v>5321005</v>
      </c>
      <c r="C287" s="2417" t="s">
        <v>5476</v>
      </c>
      <c r="D287" s="2416" t="s">
        <v>5110</v>
      </c>
      <c r="E287" s="2416">
        <v>9</v>
      </c>
      <c r="F287" s="2416">
        <v>3</v>
      </c>
      <c r="G287" s="2416">
        <v>3</v>
      </c>
      <c r="H287" s="2416">
        <v>6</v>
      </c>
      <c r="I287" s="2416">
        <v>1</v>
      </c>
      <c r="J287" s="2416">
        <f t="shared" si="4"/>
        <v>6</v>
      </c>
      <c r="K287" s="2416">
        <v>6</v>
      </c>
      <c r="L287" s="2416">
        <v>39145</v>
      </c>
      <c r="M287" s="2417" t="s">
        <v>1492</v>
      </c>
      <c r="N287" s="2417" t="s">
        <v>5116</v>
      </c>
      <c r="O287" s="2416" t="s">
        <v>3396</v>
      </c>
      <c r="P287" s="2416" t="s">
        <v>3352</v>
      </c>
      <c r="Q287" s="2416" t="s">
        <v>5114</v>
      </c>
      <c r="R287" s="2416" t="s">
        <v>3353</v>
      </c>
      <c r="S287" s="2416" t="s">
        <v>5114</v>
      </c>
      <c r="T287" s="2416"/>
      <c r="U287" s="2416"/>
      <c r="V287" s="2416"/>
      <c r="W287" s="2416"/>
      <c r="X287" s="2416"/>
      <c r="Y287" s="2416"/>
      <c r="Z287" s="2416">
        <v>8</v>
      </c>
      <c r="AA287" s="2416">
        <v>8</v>
      </c>
      <c r="AB287" s="2416">
        <v>14</v>
      </c>
      <c r="AC287" s="2416">
        <v>0</v>
      </c>
      <c r="AD287" s="2416">
        <v>0</v>
      </c>
      <c r="AE287" s="2416">
        <v>30</v>
      </c>
    </row>
    <row r="288" spans="1:31" ht="31.5" x14ac:dyDescent="0.25">
      <c r="A288" s="2416" t="s">
        <v>1206</v>
      </c>
      <c r="B288" s="2416">
        <v>5321006</v>
      </c>
      <c r="C288" s="2417" t="s">
        <v>5477</v>
      </c>
      <c r="D288" s="2416" t="s">
        <v>5110</v>
      </c>
      <c r="E288" s="2416">
        <v>9</v>
      </c>
      <c r="F288" s="2416">
        <v>3</v>
      </c>
      <c r="G288" s="2416">
        <v>3</v>
      </c>
      <c r="H288" s="2416">
        <v>6</v>
      </c>
      <c r="I288" s="2416">
        <v>1</v>
      </c>
      <c r="J288" s="2416">
        <f t="shared" si="4"/>
        <v>6</v>
      </c>
      <c r="K288" s="2416">
        <v>6</v>
      </c>
      <c r="L288" s="2416">
        <v>37901</v>
      </c>
      <c r="M288" s="2417" t="s">
        <v>264</v>
      </c>
      <c r="N288" s="2417" t="s">
        <v>5116</v>
      </c>
      <c r="O288" s="2416" t="s">
        <v>3396</v>
      </c>
      <c r="P288" s="2416"/>
      <c r="Q288" s="2416"/>
      <c r="R288" s="2416"/>
      <c r="S288" s="2416"/>
      <c r="T288" s="2416" t="s">
        <v>3355</v>
      </c>
      <c r="U288" s="2416" t="s">
        <v>5114</v>
      </c>
      <c r="V288" s="2416" t="s">
        <v>3343</v>
      </c>
      <c r="W288" s="2416" t="s">
        <v>5114</v>
      </c>
      <c r="X288" s="2416"/>
      <c r="Y288" s="2416"/>
      <c r="Z288" s="2416">
        <v>14</v>
      </c>
      <c r="AA288" s="2416">
        <v>10</v>
      </c>
      <c r="AB288" s="2416">
        <v>4</v>
      </c>
      <c r="AC288" s="2416">
        <v>0</v>
      </c>
      <c r="AD288" s="2416">
        <v>0</v>
      </c>
      <c r="AE288" s="2416">
        <v>28</v>
      </c>
    </row>
    <row r="289" spans="1:31" ht="31.5" x14ac:dyDescent="0.25">
      <c r="A289" s="2416" t="s">
        <v>1206</v>
      </c>
      <c r="B289" s="2416">
        <v>5321010</v>
      </c>
      <c r="C289" s="2417" t="s">
        <v>5478</v>
      </c>
      <c r="D289" s="2416" t="s">
        <v>5110</v>
      </c>
      <c r="E289" s="2416">
        <v>9</v>
      </c>
      <c r="F289" s="2416">
        <v>3</v>
      </c>
      <c r="G289" s="2416">
        <v>3</v>
      </c>
      <c r="H289" s="2416">
        <v>6</v>
      </c>
      <c r="I289" s="2416">
        <v>1</v>
      </c>
      <c r="J289" s="2416">
        <f t="shared" si="4"/>
        <v>6</v>
      </c>
      <c r="K289" s="2416">
        <v>6</v>
      </c>
      <c r="L289" s="2416">
        <v>37352</v>
      </c>
      <c r="M289" s="2417" t="s">
        <v>262</v>
      </c>
      <c r="N289" s="2417" t="s">
        <v>5116</v>
      </c>
      <c r="O289" s="2416" t="s">
        <v>3396</v>
      </c>
      <c r="P289" s="2416" t="s">
        <v>5479</v>
      </c>
      <c r="Q289" s="2416" t="s">
        <v>5114</v>
      </c>
      <c r="R289" s="2416" t="s">
        <v>3413</v>
      </c>
      <c r="S289" s="2416" t="s">
        <v>5114</v>
      </c>
      <c r="T289" s="2416" t="s">
        <v>5480</v>
      </c>
      <c r="U289" s="2416" t="s">
        <v>5114</v>
      </c>
      <c r="V289" s="2416"/>
      <c r="W289" s="2416"/>
      <c r="X289" s="2416"/>
      <c r="Y289" s="2416"/>
      <c r="Z289" s="2416">
        <v>9</v>
      </c>
      <c r="AA289" s="2416">
        <v>11</v>
      </c>
      <c r="AB289" s="2416">
        <v>5</v>
      </c>
      <c r="AC289" s="2416">
        <v>0</v>
      </c>
      <c r="AD289" s="2416">
        <v>0</v>
      </c>
      <c r="AE289" s="2416">
        <v>25</v>
      </c>
    </row>
    <row r="290" spans="1:31" ht="15.75" x14ac:dyDescent="0.25">
      <c r="A290" s="2416" t="s">
        <v>1206</v>
      </c>
      <c r="B290" s="2416">
        <v>5321015</v>
      </c>
      <c r="C290" s="2417" t="s">
        <v>5481</v>
      </c>
      <c r="D290" s="2416" t="s">
        <v>5110</v>
      </c>
      <c r="E290" s="2416">
        <v>3</v>
      </c>
      <c r="F290" s="2416">
        <v>1.5</v>
      </c>
      <c r="G290" s="2416">
        <v>0</v>
      </c>
      <c r="H290" s="2416">
        <v>1.5</v>
      </c>
      <c r="I290" s="2416">
        <v>1</v>
      </c>
      <c r="J290" s="2416">
        <f t="shared" si="4"/>
        <v>1.5</v>
      </c>
      <c r="K290" s="2416">
        <v>1.5</v>
      </c>
      <c r="L290" s="2416">
        <v>37352</v>
      </c>
      <c r="M290" s="2417" t="s">
        <v>262</v>
      </c>
      <c r="N290" s="2417" t="s">
        <v>5116</v>
      </c>
      <c r="O290" s="2416" t="s">
        <v>3399</v>
      </c>
      <c r="P290" s="2416"/>
      <c r="Q290" s="2416"/>
      <c r="R290" s="2416"/>
      <c r="S290" s="2416"/>
      <c r="T290" s="2416" t="s">
        <v>3345</v>
      </c>
      <c r="U290" s="2416" t="s">
        <v>5114</v>
      </c>
      <c r="V290" s="2416"/>
      <c r="W290" s="2416"/>
      <c r="X290" s="2416"/>
      <c r="Y290" s="2416"/>
      <c r="Z290" s="2416">
        <v>24</v>
      </c>
      <c r="AA290" s="2416">
        <v>2</v>
      </c>
      <c r="AB290" s="2416">
        <v>4</v>
      </c>
      <c r="AC290" s="2416">
        <v>0</v>
      </c>
      <c r="AD290" s="2416">
        <v>0</v>
      </c>
      <c r="AE290" s="2416">
        <v>30</v>
      </c>
    </row>
    <row r="291" spans="1:31" ht="31.5" x14ac:dyDescent="0.25">
      <c r="A291" s="2416" t="s">
        <v>1206</v>
      </c>
      <c r="B291" s="2416">
        <v>5321019</v>
      </c>
      <c r="C291" s="2417" t="s">
        <v>5482</v>
      </c>
      <c r="D291" s="2416" t="s">
        <v>5110</v>
      </c>
      <c r="E291" s="2416">
        <v>9</v>
      </c>
      <c r="F291" s="2416">
        <v>3</v>
      </c>
      <c r="G291" s="2416">
        <v>3</v>
      </c>
      <c r="H291" s="2416">
        <v>6</v>
      </c>
      <c r="I291" s="2416">
        <v>1</v>
      </c>
      <c r="J291" s="2416">
        <f t="shared" si="4"/>
        <v>6</v>
      </c>
      <c r="K291" s="2416">
        <v>6</v>
      </c>
      <c r="L291" s="2416">
        <v>39145</v>
      </c>
      <c r="M291" s="2417" t="s">
        <v>1492</v>
      </c>
      <c r="N291" s="2417" t="s">
        <v>5116</v>
      </c>
      <c r="O291" s="2416" t="s">
        <v>3399</v>
      </c>
      <c r="P291" s="2416" t="s">
        <v>3353</v>
      </c>
      <c r="Q291" s="2416" t="s">
        <v>5114</v>
      </c>
      <c r="R291" s="2416" t="s">
        <v>5483</v>
      </c>
      <c r="S291" s="2416" t="s">
        <v>5114</v>
      </c>
      <c r="T291" s="2416"/>
      <c r="U291" s="2416"/>
      <c r="V291" s="2416"/>
      <c r="W291" s="2416"/>
      <c r="X291" s="2416"/>
      <c r="Y291" s="2416"/>
      <c r="Z291" s="2416">
        <v>0</v>
      </c>
      <c r="AA291" s="2416">
        <v>5</v>
      </c>
      <c r="AB291" s="2416">
        <v>13</v>
      </c>
      <c r="AC291" s="2416">
        <v>0</v>
      </c>
      <c r="AD291" s="2416">
        <v>0</v>
      </c>
      <c r="AE291" s="2416">
        <v>18</v>
      </c>
    </row>
    <row r="292" spans="1:31" ht="31.5" x14ac:dyDescent="0.25">
      <c r="A292" s="2416" t="s">
        <v>1206</v>
      </c>
      <c r="B292" s="2416">
        <v>5321020</v>
      </c>
      <c r="C292" s="2417" t="s">
        <v>5484</v>
      </c>
      <c r="D292" s="2416" t="s">
        <v>5110</v>
      </c>
      <c r="E292" s="2416">
        <v>9</v>
      </c>
      <c r="F292" s="2416">
        <v>3</v>
      </c>
      <c r="G292" s="2416">
        <v>3</v>
      </c>
      <c r="H292" s="2416">
        <v>6</v>
      </c>
      <c r="I292" s="2416">
        <v>0.5</v>
      </c>
      <c r="J292" s="2416">
        <f t="shared" si="4"/>
        <v>3</v>
      </c>
      <c r="K292" s="2416">
        <v>3</v>
      </c>
      <c r="L292" s="2416">
        <v>16064</v>
      </c>
      <c r="M292" s="2417" t="s">
        <v>5485</v>
      </c>
      <c r="N292" s="2417" t="s">
        <v>5116</v>
      </c>
      <c r="O292" s="2416" t="s">
        <v>3399</v>
      </c>
      <c r="P292" s="2416"/>
      <c r="Q292" s="2416"/>
      <c r="R292" s="2416" t="s">
        <v>3346</v>
      </c>
      <c r="S292" s="2416" t="s">
        <v>5114</v>
      </c>
      <c r="T292" s="2416"/>
      <c r="U292" s="2416"/>
      <c r="V292" s="2416" t="s">
        <v>3346</v>
      </c>
      <c r="W292" s="2416" t="s">
        <v>5114</v>
      </c>
      <c r="X292" s="2416" t="s">
        <v>3352</v>
      </c>
      <c r="Y292" s="2416" t="s">
        <v>5114</v>
      </c>
      <c r="Z292" s="2416">
        <v>15</v>
      </c>
      <c r="AA292" s="2416">
        <v>9</v>
      </c>
      <c r="AB292" s="2416">
        <v>0</v>
      </c>
      <c r="AC292" s="2416">
        <v>0</v>
      </c>
      <c r="AD292" s="2416">
        <v>0</v>
      </c>
      <c r="AE292" s="2416">
        <v>24</v>
      </c>
    </row>
    <row r="293" spans="1:31" ht="31.5" x14ac:dyDescent="0.25">
      <c r="A293" s="2416" t="s">
        <v>1206</v>
      </c>
      <c r="B293" s="2416">
        <v>5321020</v>
      </c>
      <c r="C293" s="2417" t="s">
        <v>5484</v>
      </c>
      <c r="D293" s="2416" t="s">
        <v>5110</v>
      </c>
      <c r="E293" s="2416">
        <v>9</v>
      </c>
      <c r="F293" s="2416">
        <v>3</v>
      </c>
      <c r="G293" s="2416">
        <v>3</v>
      </c>
      <c r="H293" s="2416">
        <v>6</v>
      </c>
      <c r="I293" s="2416">
        <v>0.5</v>
      </c>
      <c r="J293" s="2416">
        <f t="shared" si="4"/>
        <v>3</v>
      </c>
      <c r="K293" s="2416">
        <v>3</v>
      </c>
      <c r="L293" s="2416">
        <v>22628</v>
      </c>
      <c r="M293" s="2417" t="s">
        <v>5433</v>
      </c>
      <c r="N293" s="2417" t="s">
        <v>5116</v>
      </c>
      <c r="O293" s="2416" t="s">
        <v>3399</v>
      </c>
      <c r="P293" s="2416"/>
      <c r="Q293" s="2416"/>
      <c r="R293" s="2416" t="s">
        <v>3346</v>
      </c>
      <c r="S293" s="2416" t="s">
        <v>5114</v>
      </c>
      <c r="T293" s="2416"/>
      <c r="U293" s="2416"/>
      <c r="V293" s="2416" t="s">
        <v>3346</v>
      </c>
      <c r="W293" s="2416" t="s">
        <v>5114</v>
      </c>
      <c r="X293" s="2416" t="s">
        <v>3352</v>
      </c>
      <c r="Y293" s="2416" t="s">
        <v>5114</v>
      </c>
      <c r="Z293" s="2416">
        <v>15</v>
      </c>
      <c r="AA293" s="2416">
        <v>9</v>
      </c>
      <c r="AB293" s="2416">
        <v>0</v>
      </c>
      <c r="AC293" s="2416">
        <v>0</v>
      </c>
      <c r="AD293" s="2416">
        <v>0</v>
      </c>
      <c r="AE293" s="2416">
        <v>24</v>
      </c>
    </row>
    <row r="294" spans="1:31" ht="31.5" x14ac:dyDescent="0.25">
      <c r="A294" s="2416" t="s">
        <v>1206</v>
      </c>
      <c r="B294" s="2416">
        <v>5321021</v>
      </c>
      <c r="C294" s="2417" t="s">
        <v>5486</v>
      </c>
      <c r="D294" s="2416" t="s">
        <v>5110</v>
      </c>
      <c r="E294" s="2416">
        <v>9</v>
      </c>
      <c r="F294" s="2416">
        <v>3</v>
      </c>
      <c r="G294" s="2416">
        <v>3</v>
      </c>
      <c r="H294" s="2416">
        <v>6</v>
      </c>
      <c r="I294" s="2416">
        <v>1</v>
      </c>
      <c r="J294" s="2416">
        <f t="shared" si="4"/>
        <v>6</v>
      </c>
      <c r="K294" s="2416">
        <v>6</v>
      </c>
      <c r="L294" s="2416">
        <v>42808</v>
      </c>
      <c r="M294" s="2417" t="s">
        <v>5435</v>
      </c>
      <c r="N294" s="2417" t="s">
        <v>3186</v>
      </c>
      <c r="O294" s="2416" t="s">
        <v>3399</v>
      </c>
      <c r="P294" s="2416"/>
      <c r="Q294" s="2416"/>
      <c r="R294" s="2416"/>
      <c r="S294" s="2416"/>
      <c r="T294" s="2416" t="s">
        <v>3343</v>
      </c>
      <c r="U294" s="2416" t="s">
        <v>5114</v>
      </c>
      <c r="V294" s="2416" t="s">
        <v>5487</v>
      </c>
      <c r="W294" s="2416" t="s">
        <v>5114</v>
      </c>
      <c r="X294" s="2416"/>
      <c r="Y294" s="2416"/>
      <c r="Z294" s="2416">
        <v>9</v>
      </c>
      <c r="AA294" s="2416">
        <v>10</v>
      </c>
      <c r="AB294" s="2416">
        <v>2</v>
      </c>
      <c r="AC294" s="2416">
        <v>0</v>
      </c>
      <c r="AD294" s="2416">
        <v>0</v>
      </c>
      <c r="AE294" s="2416">
        <v>21</v>
      </c>
    </row>
    <row r="295" spans="1:31" ht="31.5" x14ac:dyDescent="0.25">
      <c r="A295" s="2416" t="s">
        <v>1206</v>
      </c>
      <c r="B295" s="2416" t="s">
        <v>3313</v>
      </c>
      <c r="C295" s="2417" t="s">
        <v>5488</v>
      </c>
      <c r="D295" s="2416" t="s">
        <v>5110</v>
      </c>
      <c r="E295" s="2416">
        <v>6</v>
      </c>
      <c r="F295" s="2416">
        <v>1.5</v>
      </c>
      <c r="G295" s="2416">
        <v>3</v>
      </c>
      <c r="H295" s="2416">
        <v>4.5</v>
      </c>
      <c r="I295" s="2416">
        <v>1</v>
      </c>
      <c r="J295" s="2416">
        <f t="shared" si="4"/>
        <v>4.5</v>
      </c>
      <c r="K295" s="2416">
        <v>4.5</v>
      </c>
      <c r="L295" s="2416">
        <v>43151</v>
      </c>
      <c r="M295" s="2417" t="s">
        <v>5409</v>
      </c>
      <c r="N295" s="2417" t="s">
        <v>5142</v>
      </c>
      <c r="O295" s="2416" t="s">
        <v>5489</v>
      </c>
      <c r="P295" s="2416" t="s">
        <v>5490</v>
      </c>
      <c r="Q295" s="2416" t="s">
        <v>5114</v>
      </c>
      <c r="R295" s="2416" t="s">
        <v>5491</v>
      </c>
      <c r="S295" s="2416" t="s">
        <v>5114</v>
      </c>
      <c r="T295" s="2416"/>
      <c r="U295" s="2416"/>
      <c r="V295" s="2416"/>
      <c r="W295" s="2416"/>
      <c r="X295" s="2416"/>
      <c r="Y295" s="2416"/>
      <c r="Z295" s="2416">
        <v>22</v>
      </c>
      <c r="AA295" s="2416">
        <v>2</v>
      </c>
      <c r="AB295" s="2416">
        <v>1</v>
      </c>
      <c r="AC295" s="2416">
        <v>0</v>
      </c>
      <c r="AD295" s="2416">
        <v>0</v>
      </c>
      <c r="AE295" s="2416">
        <v>25</v>
      </c>
    </row>
    <row r="296" spans="1:31" ht="31.5" x14ac:dyDescent="0.25">
      <c r="A296" s="2416" t="s">
        <v>1206</v>
      </c>
      <c r="B296" s="2416" t="s">
        <v>3342</v>
      </c>
      <c r="C296" s="2417" t="s">
        <v>5389</v>
      </c>
      <c r="D296" s="2416" t="s">
        <v>5110</v>
      </c>
      <c r="E296" s="2416">
        <v>6</v>
      </c>
      <c r="F296" s="2416">
        <v>3</v>
      </c>
      <c r="G296" s="2416">
        <v>0</v>
      </c>
      <c r="H296" s="2416">
        <v>3</v>
      </c>
      <c r="I296" s="2416">
        <v>0</v>
      </c>
      <c r="J296" s="2416">
        <f t="shared" ref="J296:J359" si="5">H296*I296</f>
        <v>0</v>
      </c>
      <c r="K296" s="2416">
        <v>0</v>
      </c>
      <c r="L296" s="2416">
        <v>43624</v>
      </c>
      <c r="M296" s="2417" t="s">
        <v>3188</v>
      </c>
      <c r="N296" s="2417" t="s">
        <v>5116</v>
      </c>
      <c r="O296" s="2416" t="s">
        <v>5390</v>
      </c>
      <c r="P296" s="2416" t="s">
        <v>3421</v>
      </c>
      <c r="Q296" s="2416" t="s">
        <v>5114</v>
      </c>
      <c r="R296" s="2416"/>
      <c r="S296" s="2416"/>
      <c r="T296" s="2416"/>
      <c r="U296" s="2416"/>
      <c r="V296" s="2416"/>
      <c r="W296" s="2416"/>
      <c r="X296" s="2416"/>
      <c r="Y296" s="2416"/>
      <c r="Z296" s="2416">
        <v>2</v>
      </c>
      <c r="AA296" s="2416">
        <v>0</v>
      </c>
      <c r="AB296" s="2416">
        <v>0</v>
      </c>
      <c r="AC296" s="2416">
        <v>0</v>
      </c>
      <c r="AD296" s="2416">
        <v>0</v>
      </c>
      <c r="AE296" s="2416">
        <v>2</v>
      </c>
    </row>
    <row r="297" spans="1:31" ht="31.5" x14ac:dyDescent="0.25">
      <c r="A297" s="2416" t="s">
        <v>1206</v>
      </c>
      <c r="B297" s="2416" t="s">
        <v>3342</v>
      </c>
      <c r="C297" s="2417" t="s">
        <v>5492</v>
      </c>
      <c r="D297" s="2416" t="s">
        <v>5110</v>
      </c>
      <c r="E297" s="2416">
        <v>6</v>
      </c>
      <c r="F297" s="2416">
        <v>3</v>
      </c>
      <c r="G297" s="2416">
        <v>0</v>
      </c>
      <c r="H297" s="2416">
        <v>3</v>
      </c>
      <c r="I297" s="2416">
        <v>1</v>
      </c>
      <c r="J297" s="2416">
        <f t="shared" si="5"/>
        <v>3</v>
      </c>
      <c r="K297" s="2416">
        <v>3</v>
      </c>
      <c r="L297" s="2416">
        <v>43800</v>
      </c>
      <c r="M297" s="2417" t="s">
        <v>5428</v>
      </c>
      <c r="N297" s="2417" t="s">
        <v>5142</v>
      </c>
      <c r="O297" s="2416" t="s">
        <v>5429</v>
      </c>
      <c r="P297" s="2416"/>
      <c r="Q297" s="2416"/>
      <c r="R297" s="2416" t="s">
        <v>3348</v>
      </c>
      <c r="S297" s="2416" t="s">
        <v>5114</v>
      </c>
      <c r="T297" s="2416"/>
      <c r="U297" s="2416"/>
      <c r="V297" s="2416"/>
      <c r="W297" s="2416"/>
      <c r="X297" s="2416"/>
      <c r="Y297" s="2416"/>
      <c r="Z297" s="2416">
        <v>3</v>
      </c>
      <c r="AA297" s="2416">
        <v>0</v>
      </c>
      <c r="AB297" s="2416">
        <v>0</v>
      </c>
      <c r="AC297" s="2416">
        <v>0</v>
      </c>
      <c r="AD297" s="2416">
        <v>0</v>
      </c>
      <c r="AE297" s="2416">
        <v>3</v>
      </c>
    </row>
    <row r="298" spans="1:31" ht="15.75" x14ac:dyDescent="0.25">
      <c r="A298" s="2416" t="s">
        <v>1206</v>
      </c>
      <c r="B298" s="2416" t="s">
        <v>3342</v>
      </c>
      <c r="C298" s="2417" t="s">
        <v>5493</v>
      </c>
      <c r="D298" s="2416" t="s">
        <v>5110</v>
      </c>
      <c r="E298" s="2416">
        <v>6</v>
      </c>
      <c r="F298" s="2416">
        <v>3</v>
      </c>
      <c r="G298" s="2416">
        <v>0</v>
      </c>
      <c r="H298" s="2416">
        <v>3</v>
      </c>
      <c r="I298" s="2416">
        <v>1</v>
      </c>
      <c r="J298" s="2416">
        <f t="shared" si="5"/>
        <v>3</v>
      </c>
      <c r="K298" s="2416">
        <v>3</v>
      </c>
      <c r="L298" s="2416">
        <v>37884</v>
      </c>
      <c r="M298" s="2417" t="s">
        <v>5415</v>
      </c>
      <c r="N298" s="2417" t="s">
        <v>5116</v>
      </c>
      <c r="O298" s="2416" t="s">
        <v>3420</v>
      </c>
      <c r="P298" s="2416"/>
      <c r="Q298" s="2416"/>
      <c r="R298" s="2416"/>
      <c r="S298" s="2416"/>
      <c r="T298" s="2416" t="s">
        <v>3343</v>
      </c>
      <c r="U298" s="2416" t="s">
        <v>5114</v>
      </c>
      <c r="V298" s="2416"/>
      <c r="W298" s="2416"/>
      <c r="X298" s="2416"/>
      <c r="Y298" s="2416"/>
      <c r="Z298" s="2416">
        <v>2</v>
      </c>
      <c r="AA298" s="2416">
        <v>1</v>
      </c>
      <c r="AB298" s="2416">
        <v>0</v>
      </c>
      <c r="AC298" s="2416">
        <v>0</v>
      </c>
      <c r="AD298" s="2416">
        <v>0</v>
      </c>
      <c r="AE298" s="2416">
        <v>3</v>
      </c>
    </row>
    <row r="299" spans="1:31" ht="15.75" x14ac:dyDescent="0.25">
      <c r="A299" s="2416" t="s">
        <v>1206</v>
      </c>
      <c r="B299" s="2416" t="s">
        <v>3342</v>
      </c>
      <c r="C299" s="2417" t="s">
        <v>5494</v>
      </c>
      <c r="D299" s="2416" t="s">
        <v>5110</v>
      </c>
      <c r="E299" s="2416">
        <v>6</v>
      </c>
      <c r="F299" s="2416">
        <v>3</v>
      </c>
      <c r="G299" s="2416">
        <v>0</v>
      </c>
      <c r="H299" s="2416">
        <v>3</v>
      </c>
      <c r="I299" s="2416">
        <v>0</v>
      </c>
      <c r="J299" s="2416">
        <f t="shared" si="5"/>
        <v>0</v>
      </c>
      <c r="K299" s="2416">
        <v>0</v>
      </c>
      <c r="L299" s="2416">
        <v>43800</v>
      </c>
      <c r="M299" s="2417" t="s">
        <v>5428</v>
      </c>
      <c r="N299" s="2417" t="s">
        <v>5142</v>
      </c>
      <c r="O299" s="2416" t="s">
        <v>5431</v>
      </c>
      <c r="P299" s="2416"/>
      <c r="Q299" s="2416"/>
      <c r="R299" s="2416"/>
      <c r="S299" s="2416"/>
      <c r="T299" s="2416" t="s">
        <v>3421</v>
      </c>
      <c r="U299" s="2416" t="s">
        <v>5114</v>
      </c>
      <c r="V299" s="2416"/>
      <c r="W299" s="2416"/>
      <c r="X299" s="2416"/>
      <c r="Y299" s="2416"/>
      <c r="Z299" s="2416">
        <v>0</v>
      </c>
      <c r="AA299" s="2416">
        <v>0</v>
      </c>
      <c r="AB299" s="2416">
        <v>0</v>
      </c>
      <c r="AC299" s="2416">
        <v>0</v>
      </c>
      <c r="AD299" s="2416">
        <v>0</v>
      </c>
      <c r="AE299" s="2416">
        <v>0</v>
      </c>
    </row>
    <row r="300" spans="1:31" ht="31.5" x14ac:dyDescent="0.25">
      <c r="A300" s="2416" t="s">
        <v>1206</v>
      </c>
      <c r="B300" s="2416">
        <v>5331013</v>
      </c>
      <c r="C300" s="2417" t="s">
        <v>5495</v>
      </c>
      <c r="D300" s="2416" t="s">
        <v>5110</v>
      </c>
      <c r="E300" s="2416">
        <v>7</v>
      </c>
      <c r="F300" s="2416">
        <v>2.5</v>
      </c>
      <c r="G300" s="2416">
        <v>2</v>
      </c>
      <c r="H300" s="2416">
        <v>4.5</v>
      </c>
      <c r="I300" s="2416">
        <v>1</v>
      </c>
      <c r="J300" s="2416">
        <f t="shared" si="5"/>
        <v>4.5</v>
      </c>
      <c r="K300" s="2416">
        <v>4.5</v>
      </c>
      <c r="L300" s="2416">
        <v>39547</v>
      </c>
      <c r="M300" s="2417" t="s">
        <v>5421</v>
      </c>
      <c r="N300" s="2417" t="s">
        <v>5116</v>
      </c>
      <c r="O300" s="2416" t="s">
        <v>3393</v>
      </c>
      <c r="P300" s="2416" t="s">
        <v>5496</v>
      </c>
      <c r="Q300" s="2416" t="s">
        <v>5114</v>
      </c>
      <c r="R300" s="2416" t="s">
        <v>5497</v>
      </c>
      <c r="S300" s="2416" t="s">
        <v>5114</v>
      </c>
      <c r="T300" s="2416"/>
      <c r="U300" s="2416"/>
      <c r="V300" s="2416"/>
      <c r="W300" s="2416"/>
      <c r="X300" s="2416"/>
      <c r="Y300" s="2416"/>
      <c r="Z300" s="2416">
        <v>4</v>
      </c>
      <c r="AA300" s="2416">
        <v>16</v>
      </c>
      <c r="AB300" s="2416">
        <v>12</v>
      </c>
      <c r="AC300" s="2416">
        <v>0</v>
      </c>
      <c r="AD300" s="2416">
        <v>0</v>
      </c>
      <c r="AE300" s="2416">
        <v>32</v>
      </c>
    </row>
    <row r="301" spans="1:31" ht="31.5" x14ac:dyDescent="0.25">
      <c r="A301" s="2416" t="s">
        <v>1206</v>
      </c>
      <c r="B301" s="2416">
        <v>5331014</v>
      </c>
      <c r="C301" s="2417" t="s">
        <v>5498</v>
      </c>
      <c r="D301" s="2416" t="s">
        <v>5110</v>
      </c>
      <c r="E301" s="2416">
        <v>7</v>
      </c>
      <c r="F301" s="2416">
        <v>2.5</v>
      </c>
      <c r="G301" s="2416">
        <v>2</v>
      </c>
      <c r="H301" s="2416">
        <v>4.5</v>
      </c>
      <c r="I301" s="2416">
        <v>1</v>
      </c>
      <c r="J301" s="2416">
        <f t="shared" si="5"/>
        <v>4.5</v>
      </c>
      <c r="K301" s="2416">
        <v>4.5</v>
      </c>
      <c r="L301" s="2416">
        <v>42768</v>
      </c>
      <c r="M301" s="2417" t="s">
        <v>5499</v>
      </c>
      <c r="N301" s="2417" t="s">
        <v>3186</v>
      </c>
      <c r="O301" s="2416" t="s">
        <v>3393</v>
      </c>
      <c r="P301" s="2416"/>
      <c r="Q301" s="2416"/>
      <c r="R301" s="2416" t="s">
        <v>5500</v>
      </c>
      <c r="S301" s="2416" t="s">
        <v>5114</v>
      </c>
      <c r="T301" s="2416"/>
      <c r="U301" s="2416"/>
      <c r="V301" s="2416" t="s">
        <v>5501</v>
      </c>
      <c r="W301" s="2416" t="s">
        <v>5114</v>
      </c>
      <c r="X301" s="2416"/>
      <c r="Y301" s="2416"/>
      <c r="Z301" s="2416">
        <v>14</v>
      </c>
      <c r="AA301" s="2416">
        <v>13</v>
      </c>
      <c r="AB301" s="2416">
        <v>4</v>
      </c>
      <c r="AC301" s="2416">
        <v>0</v>
      </c>
      <c r="AD301" s="2416">
        <v>0</v>
      </c>
      <c r="AE301" s="2416">
        <v>31</v>
      </c>
    </row>
    <row r="302" spans="1:31" ht="31.5" x14ac:dyDescent="0.25">
      <c r="A302" s="2416" t="s">
        <v>1206</v>
      </c>
      <c r="B302" s="2416">
        <v>5331015</v>
      </c>
      <c r="C302" s="2417" t="s">
        <v>5502</v>
      </c>
      <c r="D302" s="2416" t="s">
        <v>5110</v>
      </c>
      <c r="E302" s="2416">
        <v>9</v>
      </c>
      <c r="F302" s="2416">
        <v>3</v>
      </c>
      <c r="G302" s="2416">
        <v>3</v>
      </c>
      <c r="H302" s="2416">
        <v>6</v>
      </c>
      <c r="I302" s="2416">
        <v>1</v>
      </c>
      <c r="J302" s="2416">
        <f t="shared" si="5"/>
        <v>6</v>
      </c>
      <c r="K302" s="2416">
        <v>6</v>
      </c>
      <c r="L302" s="2416">
        <v>43800</v>
      </c>
      <c r="M302" s="2417" t="s">
        <v>5428</v>
      </c>
      <c r="N302" s="2417" t="s">
        <v>5142</v>
      </c>
      <c r="O302" s="2416" t="s">
        <v>3393</v>
      </c>
      <c r="P302" s="2416"/>
      <c r="Q302" s="2416"/>
      <c r="R302" s="2416"/>
      <c r="S302" s="2416"/>
      <c r="T302" s="2416" t="s">
        <v>3351</v>
      </c>
      <c r="U302" s="2416" t="s">
        <v>5114</v>
      </c>
      <c r="V302" s="2416"/>
      <c r="W302" s="2416"/>
      <c r="X302" s="2416" t="s">
        <v>3351</v>
      </c>
      <c r="Y302" s="2416" t="s">
        <v>5114</v>
      </c>
      <c r="Z302" s="2416">
        <v>23</v>
      </c>
      <c r="AA302" s="2416">
        <v>5</v>
      </c>
      <c r="AB302" s="2416">
        <v>3</v>
      </c>
      <c r="AC302" s="2416">
        <v>0</v>
      </c>
      <c r="AD302" s="2416">
        <v>0</v>
      </c>
      <c r="AE302" s="2416">
        <v>31</v>
      </c>
    </row>
    <row r="303" spans="1:31" ht="31.5" x14ac:dyDescent="0.25">
      <c r="A303" s="2416" t="s">
        <v>1206</v>
      </c>
      <c r="B303" s="2416">
        <v>5331016</v>
      </c>
      <c r="C303" s="2417" t="s">
        <v>5503</v>
      </c>
      <c r="D303" s="2416" t="s">
        <v>5110</v>
      </c>
      <c r="E303" s="2416">
        <v>6</v>
      </c>
      <c r="F303" s="2416">
        <v>3</v>
      </c>
      <c r="G303" s="2416">
        <v>0</v>
      </c>
      <c r="H303" s="2416">
        <v>3</v>
      </c>
      <c r="I303" s="2416">
        <v>1</v>
      </c>
      <c r="J303" s="2416">
        <f t="shared" si="5"/>
        <v>3</v>
      </c>
      <c r="K303" s="2416">
        <v>3</v>
      </c>
      <c r="L303" s="2416">
        <v>42864</v>
      </c>
      <c r="M303" s="2417" t="s">
        <v>5504</v>
      </c>
      <c r="N303" s="2417" t="s">
        <v>3186</v>
      </c>
      <c r="O303" s="2416" t="s">
        <v>3393</v>
      </c>
      <c r="P303" s="2416"/>
      <c r="Q303" s="2416"/>
      <c r="R303" s="2416"/>
      <c r="S303" s="2416"/>
      <c r="T303" s="2416" t="s">
        <v>5394</v>
      </c>
      <c r="U303" s="2416" t="s">
        <v>5114</v>
      </c>
      <c r="V303" s="2416"/>
      <c r="W303" s="2416"/>
      <c r="X303" s="2416" t="s">
        <v>5394</v>
      </c>
      <c r="Y303" s="2416" t="s">
        <v>5114</v>
      </c>
      <c r="Z303" s="2416">
        <v>13</v>
      </c>
      <c r="AA303" s="2416">
        <v>14</v>
      </c>
      <c r="AB303" s="2416">
        <v>6</v>
      </c>
      <c r="AC303" s="2416">
        <v>0</v>
      </c>
      <c r="AD303" s="2416">
        <v>0</v>
      </c>
      <c r="AE303" s="2416">
        <v>33</v>
      </c>
    </row>
    <row r="304" spans="1:31" ht="31.5" x14ac:dyDescent="0.25">
      <c r="A304" s="2416" t="s">
        <v>1206</v>
      </c>
      <c r="B304" s="2416">
        <v>5331027</v>
      </c>
      <c r="C304" s="2417" t="s">
        <v>5505</v>
      </c>
      <c r="D304" s="2416" t="s">
        <v>5110</v>
      </c>
      <c r="E304" s="2416">
        <v>6</v>
      </c>
      <c r="F304" s="2416">
        <v>3</v>
      </c>
      <c r="G304" s="2416">
        <v>0</v>
      </c>
      <c r="H304" s="2416">
        <v>3</v>
      </c>
      <c r="I304" s="2416">
        <v>1</v>
      </c>
      <c r="J304" s="2416">
        <f t="shared" si="5"/>
        <v>3</v>
      </c>
      <c r="K304" s="2416">
        <v>3</v>
      </c>
      <c r="L304" s="2416">
        <v>42768</v>
      </c>
      <c r="M304" s="2417" t="s">
        <v>5499</v>
      </c>
      <c r="N304" s="2417" t="s">
        <v>3186</v>
      </c>
      <c r="O304" s="2416" t="s">
        <v>3393</v>
      </c>
      <c r="P304" s="2416"/>
      <c r="Q304" s="2416"/>
      <c r="R304" s="2416"/>
      <c r="S304" s="2416"/>
      <c r="T304" s="2416" t="s">
        <v>3345</v>
      </c>
      <c r="U304" s="2416" t="s">
        <v>5114</v>
      </c>
      <c r="V304" s="2416" t="s">
        <v>5506</v>
      </c>
      <c r="W304" s="2416" t="s">
        <v>5114</v>
      </c>
      <c r="X304" s="2416"/>
      <c r="Y304" s="2416"/>
      <c r="Z304" s="2416">
        <v>16</v>
      </c>
      <c r="AA304" s="2416">
        <v>9</v>
      </c>
      <c r="AB304" s="2416">
        <v>4</v>
      </c>
      <c r="AC304" s="2416">
        <v>0</v>
      </c>
      <c r="AD304" s="2416">
        <v>0</v>
      </c>
      <c r="AE304" s="2416">
        <v>29</v>
      </c>
    </row>
    <row r="305" spans="1:31" ht="15.75" x14ac:dyDescent="0.25">
      <c r="A305" s="2416" t="s">
        <v>1206</v>
      </c>
      <c r="B305" s="2416">
        <v>5331028</v>
      </c>
      <c r="C305" s="2417" t="s">
        <v>5507</v>
      </c>
      <c r="D305" s="2416" t="s">
        <v>5110</v>
      </c>
      <c r="E305" s="2416">
        <v>6</v>
      </c>
      <c r="F305" s="2416">
        <v>3</v>
      </c>
      <c r="G305" s="2416">
        <v>0</v>
      </c>
      <c r="H305" s="2416">
        <v>3</v>
      </c>
      <c r="I305" s="2416">
        <v>1</v>
      </c>
      <c r="J305" s="2416">
        <f t="shared" si="5"/>
        <v>3</v>
      </c>
      <c r="K305" s="2416">
        <v>3</v>
      </c>
      <c r="L305" s="2416">
        <v>42864</v>
      </c>
      <c r="M305" s="2417" t="s">
        <v>5504</v>
      </c>
      <c r="N305" s="2417" t="s">
        <v>3186</v>
      </c>
      <c r="O305" s="2416" t="s">
        <v>3393</v>
      </c>
      <c r="P305" s="2416"/>
      <c r="Q305" s="2416"/>
      <c r="R305" s="2416" t="s">
        <v>5508</v>
      </c>
      <c r="S305" s="2416" t="s">
        <v>5114</v>
      </c>
      <c r="T305" s="2416" t="s">
        <v>3347</v>
      </c>
      <c r="U305" s="2416" t="s">
        <v>5114</v>
      </c>
      <c r="V305" s="2416"/>
      <c r="W305" s="2416"/>
      <c r="X305" s="2416"/>
      <c r="Y305" s="2416"/>
      <c r="Z305" s="2416">
        <v>25</v>
      </c>
      <c r="AA305" s="2416">
        <v>4</v>
      </c>
      <c r="AB305" s="2416">
        <v>1</v>
      </c>
      <c r="AC305" s="2416">
        <v>0</v>
      </c>
      <c r="AD305" s="2416">
        <v>0</v>
      </c>
      <c r="AE305" s="2416">
        <v>30</v>
      </c>
    </row>
    <row r="306" spans="1:31" ht="31.5" x14ac:dyDescent="0.25">
      <c r="A306" s="2416" t="s">
        <v>1206</v>
      </c>
      <c r="B306" s="2416">
        <v>5331029</v>
      </c>
      <c r="C306" s="2417" t="s">
        <v>5509</v>
      </c>
      <c r="D306" s="2416" t="s">
        <v>5110</v>
      </c>
      <c r="E306" s="2416">
        <v>8</v>
      </c>
      <c r="F306" s="2416">
        <v>2</v>
      </c>
      <c r="G306" s="2416">
        <v>4</v>
      </c>
      <c r="H306" s="2416">
        <v>6</v>
      </c>
      <c r="I306" s="2416">
        <v>1</v>
      </c>
      <c r="J306" s="2416">
        <f t="shared" si="5"/>
        <v>6</v>
      </c>
      <c r="K306" s="2416">
        <v>6</v>
      </c>
      <c r="L306" s="2416">
        <v>42746</v>
      </c>
      <c r="M306" s="2417" t="s">
        <v>5392</v>
      </c>
      <c r="N306" s="2417" t="s">
        <v>3186</v>
      </c>
      <c r="O306" s="2416" t="s">
        <v>3393</v>
      </c>
      <c r="P306" s="2416" t="s">
        <v>5420</v>
      </c>
      <c r="Q306" s="2416" t="s">
        <v>5114</v>
      </c>
      <c r="R306" s="2416"/>
      <c r="S306" s="2416"/>
      <c r="T306" s="2416"/>
      <c r="U306" s="2416"/>
      <c r="V306" s="2416"/>
      <c r="W306" s="2416"/>
      <c r="X306" s="2416" t="s">
        <v>5420</v>
      </c>
      <c r="Y306" s="2416" t="s">
        <v>5114</v>
      </c>
      <c r="Z306" s="2416">
        <v>23</v>
      </c>
      <c r="AA306" s="2416">
        <v>0</v>
      </c>
      <c r="AB306" s="2416">
        <v>0</v>
      </c>
      <c r="AC306" s="2416">
        <v>0</v>
      </c>
      <c r="AD306" s="2416">
        <v>0</v>
      </c>
      <c r="AE306" s="2416">
        <v>23</v>
      </c>
    </row>
    <row r="307" spans="1:31" ht="31.5" x14ac:dyDescent="0.25">
      <c r="A307" s="2416" t="s">
        <v>1206</v>
      </c>
      <c r="B307" s="2416">
        <v>5331031</v>
      </c>
      <c r="C307" s="2417" t="s">
        <v>5510</v>
      </c>
      <c r="D307" s="2416" t="s">
        <v>5110</v>
      </c>
      <c r="E307" s="2416">
        <v>40</v>
      </c>
      <c r="F307" s="2416">
        <v>4</v>
      </c>
      <c r="G307" s="2416">
        <v>32</v>
      </c>
      <c r="H307" s="2416">
        <v>36</v>
      </c>
      <c r="I307" s="2416">
        <v>0.08</v>
      </c>
      <c r="J307" s="2416">
        <f t="shared" si="5"/>
        <v>2.88</v>
      </c>
      <c r="K307" s="2416">
        <v>2.88</v>
      </c>
      <c r="L307" s="2416">
        <v>36161</v>
      </c>
      <c r="M307" s="2417" t="s">
        <v>5511</v>
      </c>
      <c r="N307" s="2417" t="s">
        <v>5116</v>
      </c>
      <c r="O307" s="2416" t="s">
        <v>2712</v>
      </c>
      <c r="P307" s="2416" t="s">
        <v>5512</v>
      </c>
      <c r="Q307" s="2416"/>
      <c r="R307" s="2416" t="s">
        <v>5512</v>
      </c>
      <c r="S307" s="2416"/>
      <c r="T307" s="2416" t="s">
        <v>5513</v>
      </c>
      <c r="U307" s="2416"/>
      <c r="V307" s="2416" t="s">
        <v>5512</v>
      </c>
      <c r="W307" s="2416"/>
      <c r="X307" s="2416" t="s">
        <v>5512</v>
      </c>
      <c r="Y307" s="2416"/>
      <c r="Z307" s="2416">
        <v>12</v>
      </c>
      <c r="AA307" s="2416">
        <v>0</v>
      </c>
      <c r="AB307" s="2416">
        <v>0</v>
      </c>
      <c r="AC307" s="2416">
        <v>0</v>
      </c>
      <c r="AD307" s="2416">
        <v>0</v>
      </c>
      <c r="AE307" s="2416">
        <v>12</v>
      </c>
    </row>
    <row r="308" spans="1:31" ht="31.5" x14ac:dyDescent="0.25">
      <c r="A308" s="2416" t="s">
        <v>1206</v>
      </c>
      <c r="B308" s="2416">
        <v>5331031</v>
      </c>
      <c r="C308" s="2417" t="s">
        <v>5510</v>
      </c>
      <c r="D308" s="2416" t="s">
        <v>5110</v>
      </c>
      <c r="E308" s="2416">
        <v>40</v>
      </c>
      <c r="F308" s="2416">
        <v>4</v>
      </c>
      <c r="G308" s="2416">
        <v>32</v>
      </c>
      <c r="H308" s="2416">
        <v>36</v>
      </c>
      <c r="I308" s="2416">
        <v>0.08</v>
      </c>
      <c r="J308" s="2416">
        <f t="shared" si="5"/>
        <v>2.88</v>
      </c>
      <c r="K308" s="2416">
        <v>2.88</v>
      </c>
      <c r="L308" s="2416">
        <v>37902</v>
      </c>
      <c r="M308" s="2417" t="s">
        <v>263</v>
      </c>
      <c r="N308" s="2417" t="s">
        <v>5116</v>
      </c>
      <c r="O308" s="2416" t="s">
        <v>2712</v>
      </c>
      <c r="P308" s="2416" t="s">
        <v>5512</v>
      </c>
      <c r="Q308" s="2416"/>
      <c r="R308" s="2416" t="s">
        <v>5512</v>
      </c>
      <c r="S308" s="2416"/>
      <c r="T308" s="2416" t="s">
        <v>5513</v>
      </c>
      <c r="U308" s="2416"/>
      <c r="V308" s="2416" t="s">
        <v>5512</v>
      </c>
      <c r="W308" s="2416"/>
      <c r="X308" s="2416" t="s">
        <v>5512</v>
      </c>
      <c r="Y308" s="2416"/>
      <c r="Z308" s="2416">
        <v>12</v>
      </c>
      <c r="AA308" s="2416">
        <v>0</v>
      </c>
      <c r="AB308" s="2416">
        <v>0</v>
      </c>
      <c r="AC308" s="2416">
        <v>0</v>
      </c>
      <c r="AD308" s="2416">
        <v>0</v>
      </c>
      <c r="AE308" s="2416">
        <v>12</v>
      </c>
    </row>
    <row r="309" spans="1:31" ht="31.5" x14ac:dyDescent="0.25">
      <c r="A309" s="2416" t="s">
        <v>1206</v>
      </c>
      <c r="B309" s="2416">
        <v>5331031</v>
      </c>
      <c r="C309" s="2417" t="s">
        <v>5510</v>
      </c>
      <c r="D309" s="2416" t="s">
        <v>5110</v>
      </c>
      <c r="E309" s="2416">
        <v>40</v>
      </c>
      <c r="F309" s="2416">
        <v>4</v>
      </c>
      <c r="G309" s="2416">
        <v>32</v>
      </c>
      <c r="H309" s="2416">
        <v>36</v>
      </c>
      <c r="I309" s="2416">
        <v>0.08</v>
      </c>
      <c r="J309" s="2416">
        <f t="shared" si="5"/>
        <v>2.88</v>
      </c>
      <c r="K309" s="2416">
        <v>2.88</v>
      </c>
      <c r="L309" s="2416">
        <v>39547</v>
      </c>
      <c r="M309" s="2417" t="s">
        <v>5421</v>
      </c>
      <c r="N309" s="2417" t="s">
        <v>5116</v>
      </c>
      <c r="O309" s="2416" t="s">
        <v>2712</v>
      </c>
      <c r="P309" s="2416" t="s">
        <v>5512</v>
      </c>
      <c r="Q309" s="2416"/>
      <c r="R309" s="2416" t="s">
        <v>5512</v>
      </c>
      <c r="S309" s="2416"/>
      <c r="T309" s="2416" t="s">
        <v>5513</v>
      </c>
      <c r="U309" s="2416"/>
      <c r="V309" s="2416" t="s">
        <v>5512</v>
      </c>
      <c r="W309" s="2416"/>
      <c r="X309" s="2416" t="s">
        <v>5512</v>
      </c>
      <c r="Y309" s="2416"/>
      <c r="Z309" s="2416">
        <v>12</v>
      </c>
      <c r="AA309" s="2416">
        <v>0</v>
      </c>
      <c r="AB309" s="2416">
        <v>0</v>
      </c>
      <c r="AC309" s="2416">
        <v>0</v>
      </c>
      <c r="AD309" s="2416">
        <v>0</v>
      </c>
      <c r="AE309" s="2416">
        <v>12</v>
      </c>
    </row>
    <row r="310" spans="1:31" ht="31.5" x14ac:dyDescent="0.25">
      <c r="A310" s="2416" t="s">
        <v>1206</v>
      </c>
      <c r="B310" s="2416">
        <v>5331031</v>
      </c>
      <c r="C310" s="2417" t="s">
        <v>5510</v>
      </c>
      <c r="D310" s="2416" t="s">
        <v>5110</v>
      </c>
      <c r="E310" s="2416">
        <v>40</v>
      </c>
      <c r="F310" s="2416">
        <v>4</v>
      </c>
      <c r="G310" s="2416">
        <v>32</v>
      </c>
      <c r="H310" s="2416">
        <v>36</v>
      </c>
      <c r="I310" s="2416">
        <v>0.12</v>
      </c>
      <c r="J310" s="2416">
        <f t="shared" si="5"/>
        <v>4.32</v>
      </c>
      <c r="K310" s="2416">
        <v>4.32</v>
      </c>
      <c r="L310" s="2416">
        <v>42746</v>
      </c>
      <c r="M310" s="2417" t="s">
        <v>5392</v>
      </c>
      <c r="N310" s="2417" t="s">
        <v>3186</v>
      </c>
      <c r="O310" s="2416" t="s">
        <v>2712</v>
      </c>
      <c r="P310" s="2416" t="s">
        <v>5512</v>
      </c>
      <c r="Q310" s="2416"/>
      <c r="R310" s="2416" t="s">
        <v>5512</v>
      </c>
      <c r="S310" s="2416"/>
      <c r="T310" s="2416" t="s">
        <v>5513</v>
      </c>
      <c r="U310" s="2416"/>
      <c r="V310" s="2416" t="s">
        <v>5512</v>
      </c>
      <c r="W310" s="2416"/>
      <c r="X310" s="2416" t="s">
        <v>5512</v>
      </c>
      <c r="Y310" s="2416"/>
      <c r="Z310" s="2416">
        <v>12</v>
      </c>
      <c r="AA310" s="2416">
        <v>0</v>
      </c>
      <c r="AB310" s="2416">
        <v>0</v>
      </c>
      <c r="AC310" s="2416">
        <v>0</v>
      </c>
      <c r="AD310" s="2416">
        <v>0</v>
      </c>
      <c r="AE310" s="2416">
        <v>12</v>
      </c>
    </row>
    <row r="311" spans="1:31" ht="31.5" x14ac:dyDescent="0.25">
      <c r="A311" s="2416" t="s">
        <v>1206</v>
      </c>
      <c r="B311" s="2416">
        <v>5331031</v>
      </c>
      <c r="C311" s="2417" t="s">
        <v>5510</v>
      </c>
      <c r="D311" s="2416" t="s">
        <v>5110</v>
      </c>
      <c r="E311" s="2416">
        <v>40</v>
      </c>
      <c r="F311" s="2416">
        <v>4</v>
      </c>
      <c r="G311" s="2416">
        <v>32</v>
      </c>
      <c r="H311" s="2416">
        <v>36</v>
      </c>
      <c r="I311" s="2416">
        <v>0.08</v>
      </c>
      <c r="J311" s="2416">
        <f t="shared" si="5"/>
        <v>2.88</v>
      </c>
      <c r="K311" s="2416">
        <v>2.88</v>
      </c>
      <c r="L311" s="2416">
        <v>42768</v>
      </c>
      <c r="M311" s="2417" t="s">
        <v>5499</v>
      </c>
      <c r="N311" s="2417" t="s">
        <v>3186</v>
      </c>
      <c r="O311" s="2416" t="s">
        <v>2712</v>
      </c>
      <c r="P311" s="2416" t="s">
        <v>5512</v>
      </c>
      <c r="Q311" s="2416"/>
      <c r="R311" s="2416" t="s">
        <v>5512</v>
      </c>
      <c r="S311" s="2416"/>
      <c r="T311" s="2416" t="s">
        <v>5513</v>
      </c>
      <c r="U311" s="2416"/>
      <c r="V311" s="2416" t="s">
        <v>5512</v>
      </c>
      <c r="W311" s="2416"/>
      <c r="X311" s="2416" t="s">
        <v>5512</v>
      </c>
      <c r="Y311" s="2416"/>
      <c r="Z311" s="2416">
        <v>12</v>
      </c>
      <c r="AA311" s="2416">
        <v>0</v>
      </c>
      <c r="AB311" s="2416">
        <v>0</v>
      </c>
      <c r="AC311" s="2416">
        <v>0</v>
      </c>
      <c r="AD311" s="2416">
        <v>0</v>
      </c>
      <c r="AE311" s="2416">
        <v>12</v>
      </c>
    </row>
    <row r="312" spans="1:31" ht="31.5" x14ac:dyDescent="0.25">
      <c r="A312" s="2416" t="s">
        <v>1206</v>
      </c>
      <c r="B312" s="2416">
        <v>5331031</v>
      </c>
      <c r="C312" s="2417" t="s">
        <v>5510</v>
      </c>
      <c r="D312" s="2416" t="s">
        <v>5110</v>
      </c>
      <c r="E312" s="2416">
        <v>40</v>
      </c>
      <c r="F312" s="2416">
        <v>4</v>
      </c>
      <c r="G312" s="2416">
        <v>32</v>
      </c>
      <c r="H312" s="2416">
        <v>36</v>
      </c>
      <c r="I312" s="2416">
        <v>0.08</v>
      </c>
      <c r="J312" s="2416">
        <f t="shared" si="5"/>
        <v>2.88</v>
      </c>
      <c r="K312" s="2416">
        <v>2.88</v>
      </c>
      <c r="L312" s="2416">
        <v>42864</v>
      </c>
      <c r="M312" s="2417" t="s">
        <v>5504</v>
      </c>
      <c r="N312" s="2417" t="s">
        <v>3186</v>
      </c>
      <c r="O312" s="2416" t="s">
        <v>2712</v>
      </c>
      <c r="P312" s="2416" t="s">
        <v>5512</v>
      </c>
      <c r="Q312" s="2416"/>
      <c r="R312" s="2416" t="s">
        <v>5512</v>
      </c>
      <c r="S312" s="2416"/>
      <c r="T312" s="2416" t="s">
        <v>5513</v>
      </c>
      <c r="U312" s="2416"/>
      <c r="V312" s="2416" t="s">
        <v>5512</v>
      </c>
      <c r="W312" s="2416"/>
      <c r="X312" s="2416" t="s">
        <v>5512</v>
      </c>
      <c r="Y312" s="2416"/>
      <c r="Z312" s="2416">
        <v>12</v>
      </c>
      <c r="AA312" s="2416">
        <v>0</v>
      </c>
      <c r="AB312" s="2416">
        <v>0</v>
      </c>
      <c r="AC312" s="2416">
        <v>0</v>
      </c>
      <c r="AD312" s="2416">
        <v>0</v>
      </c>
      <c r="AE312" s="2416">
        <v>12</v>
      </c>
    </row>
    <row r="313" spans="1:31" ht="31.5" x14ac:dyDescent="0.25">
      <c r="A313" s="2416" t="s">
        <v>1206</v>
      </c>
      <c r="B313" s="2416">
        <v>5331031</v>
      </c>
      <c r="C313" s="2417" t="s">
        <v>5510</v>
      </c>
      <c r="D313" s="2416" t="s">
        <v>5110</v>
      </c>
      <c r="E313" s="2416">
        <v>40</v>
      </c>
      <c r="F313" s="2416">
        <v>4</v>
      </c>
      <c r="G313" s="2416">
        <v>32</v>
      </c>
      <c r="H313" s="2416">
        <v>36</v>
      </c>
      <c r="I313" s="2416">
        <v>0.08</v>
      </c>
      <c r="J313" s="2416">
        <f t="shared" si="5"/>
        <v>2.88</v>
      </c>
      <c r="K313" s="2416">
        <v>2.88</v>
      </c>
      <c r="L313" s="2416">
        <v>43336</v>
      </c>
      <c r="M313" s="2417" t="s">
        <v>5424</v>
      </c>
      <c r="N313" s="2417" t="s">
        <v>3186</v>
      </c>
      <c r="O313" s="2416" t="s">
        <v>2712</v>
      </c>
      <c r="P313" s="2416" t="s">
        <v>5512</v>
      </c>
      <c r="Q313" s="2416"/>
      <c r="R313" s="2416" t="s">
        <v>5512</v>
      </c>
      <c r="S313" s="2416"/>
      <c r="T313" s="2416" t="s">
        <v>5513</v>
      </c>
      <c r="U313" s="2416"/>
      <c r="V313" s="2416" t="s">
        <v>5512</v>
      </c>
      <c r="W313" s="2416"/>
      <c r="X313" s="2416" t="s">
        <v>5512</v>
      </c>
      <c r="Y313" s="2416"/>
      <c r="Z313" s="2416">
        <v>12</v>
      </c>
      <c r="AA313" s="2416">
        <v>0</v>
      </c>
      <c r="AB313" s="2416">
        <v>0</v>
      </c>
      <c r="AC313" s="2416">
        <v>0</v>
      </c>
      <c r="AD313" s="2416">
        <v>0</v>
      </c>
      <c r="AE313" s="2416">
        <v>12</v>
      </c>
    </row>
    <row r="314" spans="1:31" ht="31.5" x14ac:dyDescent="0.25">
      <c r="A314" s="2416" t="s">
        <v>1206</v>
      </c>
      <c r="B314" s="2416">
        <v>5331031</v>
      </c>
      <c r="C314" s="2417" t="s">
        <v>5510</v>
      </c>
      <c r="D314" s="2416" t="s">
        <v>5110</v>
      </c>
      <c r="E314" s="2416">
        <v>40</v>
      </c>
      <c r="F314" s="2416">
        <v>4</v>
      </c>
      <c r="G314" s="2416">
        <v>32</v>
      </c>
      <c r="H314" s="2416">
        <v>36</v>
      </c>
      <c r="I314" s="2416">
        <v>0.12</v>
      </c>
      <c r="J314" s="2416">
        <f t="shared" si="5"/>
        <v>4.32</v>
      </c>
      <c r="K314" s="2416">
        <v>4.32</v>
      </c>
      <c r="L314" s="2416">
        <v>43624</v>
      </c>
      <c r="M314" s="2417" t="s">
        <v>3188</v>
      </c>
      <c r="N314" s="2417" t="s">
        <v>5116</v>
      </c>
      <c r="O314" s="2416" t="s">
        <v>2712</v>
      </c>
      <c r="P314" s="2416" t="s">
        <v>5512</v>
      </c>
      <c r="Q314" s="2416"/>
      <c r="R314" s="2416" t="s">
        <v>5512</v>
      </c>
      <c r="S314" s="2416"/>
      <c r="T314" s="2416" t="s">
        <v>5513</v>
      </c>
      <c r="U314" s="2416"/>
      <c r="V314" s="2416" t="s">
        <v>5512</v>
      </c>
      <c r="W314" s="2416"/>
      <c r="X314" s="2416" t="s">
        <v>5512</v>
      </c>
      <c r="Y314" s="2416"/>
      <c r="Z314" s="2416">
        <v>12</v>
      </c>
      <c r="AA314" s="2416">
        <v>0</v>
      </c>
      <c r="AB314" s="2416">
        <v>0</v>
      </c>
      <c r="AC314" s="2416">
        <v>0</v>
      </c>
      <c r="AD314" s="2416">
        <v>0</v>
      </c>
      <c r="AE314" s="2416">
        <v>12</v>
      </c>
    </row>
    <row r="315" spans="1:31" ht="31.5" x14ac:dyDescent="0.25">
      <c r="A315" s="2416" t="s">
        <v>1206</v>
      </c>
      <c r="B315" s="2416">
        <v>5331031</v>
      </c>
      <c r="C315" s="2417" t="s">
        <v>5510</v>
      </c>
      <c r="D315" s="2416" t="s">
        <v>5110</v>
      </c>
      <c r="E315" s="2416">
        <v>40</v>
      </c>
      <c r="F315" s="2416">
        <v>4</v>
      </c>
      <c r="G315" s="2416">
        <v>32</v>
      </c>
      <c r="H315" s="2416">
        <v>36</v>
      </c>
      <c r="I315" s="2416">
        <v>0.12</v>
      </c>
      <c r="J315" s="2416">
        <f t="shared" si="5"/>
        <v>4.32</v>
      </c>
      <c r="K315" s="2416">
        <v>4.32</v>
      </c>
      <c r="L315" s="2416">
        <v>43800</v>
      </c>
      <c r="M315" s="2417" t="s">
        <v>5428</v>
      </c>
      <c r="N315" s="2417" t="s">
        <v>5142</v>
      </c>
      <c r="O315" s="2416" t="s">
        <v>2712</v>
      </c>
      <c r="P315" s="2416" t="s">
        <v>5512</v>
      </c>
      <c r="Q315" s="2416"/>
      <c r="R315" s="2416" t="s">
        <v>5512</v>
      </c>
      <c r="S315" s="2416"/>
      <c r="T315" s="2416" t="s">
        <v>5513</v>
      </c>
      <c r="U315" s="2416"/>
      <c r="V315" s="2416" t="s">
        <v>5512</v>
      </c>
      <c r="W315" s="2416"/>
      <c r="X315" s="2416" t="s">
        <v>5512</v>
      </c>
      <c r="Y315" s="2416"/>
      <c r="Z315" s="2416">
        <v>12</v>
      </c>
      <c r="AA315" s="2416">
        <v>0</v>
      </c>
      <c r="AB315" s="2416">
        <v>0</v>
      </c>
      <c r="AC315" s="2416">
        <v>0</v>
      </c>
      <c r="AD315" s="2416">
        <v>0</v>
      </c>
      <c r="AE315" s="2416">
        <v>12</v>
      </c>
    </row>
    <row r="316" spans="1:31" ht="31.5" x14ac:dyDescent="0.25">
      <c r="A316" s="2416" t="s">
        <v>1206</v>
      </c>
      <c r="B316" s="2416">
        <v>5331031</v>
      </c>
      <c r="C316" s="2417" t="s">
        <v>5510</v>
      </c>
      <c r="D316" s="2416" t="s">
        <v>5110</v>
      </c>
      <c r="E316" s="2416">
        <v>40</v>
      </c>
      <c r="F316" s="2416">
        <v>4</v>
      </c>
      <c r="G316" s="2416">
        <v>32</v>
      </c>
      <c r="H316" s="2416">
        <v>36</v>
      </c>
      <c r="I316" s="2416">
        <v>0.16</v>
      </c>
      <c r="J316" s="2416">
        <f t="shared" si="5"/>
        <v>5.76</v>
      </c>
      <c r="K316" s="2416">
        <v>5.76</v>
      </c>
      <c r="L316" s="2416">
        <v>43915</v>
      </c>
      <c r="M316" s="2417" t="s">
        <v>5514</v>
      </c>
      <c r="N316" s="2417" t="s">
        <v>3186</v>
      </c>
      <c r="O316" s="2416" t="s">
        <v>2712</v>
      </c>
      <c r="P316" s="2416" t="s">
        <v>5512</v>
      </c>
      <c r="Q316" s="2416"/>
      <c r="R316" s="2416" t="s">
        <v>5512</v>
      </c>
      <c r="S316" s="2416"/>
      <c r="T316" s="2416" t="s">
        <v>5513</v>
      </c>
      <c r="U316" s="2416"/>
      <c r="V316" s="2416" t="s">
        <v>5512</v>
      </c>
      <c r="W316" s="2416"/>
      <c r="X316" s="2416" t="s">
        <v>5512</v>
      </c>
      <c r="Y316" s="2416"/>
      <c r="Z316" s="2416">
        <v>12</v>
      </c>
      <c r="AA316" s="2416">
        <v>0</v>
      </c>
      <c r="AB316" s="2416">
        <v>0</v>
      </c>
      <c r="AC316" s="2416">
        <v>0</v>
      </c>
      <c r="AD316" s="2416">
        <v>0</v>
      </c>
      <c r="AE316" s="2416">
        <v>12</v>
      </c>
    </row>
    <row r="317" spans="1:31" ht="31.5" x14ac:dyDescent="0.25">
      <c r="A317" s="2416" t="s">
        <v>1206</v>
      </c>
      <c r="B317" s="2416">
        <v>5331034</v>
      </c>
      <c r="C317" s="2417" t="s">
        <v>5515</v>
      </c>
      <c r="D317" s="2416" t="s">
        <v>5110</v>
      </c>
      <c r="E317" s="2416">
        <v>6</v>
      </c>
      <c r="F317" s="2416">
        <v>3</v>
      </c>
      <c r="G317" s="2416">
        <v>0</v>
      </c>
      <c r="H317" s="2416">
        <v>3</v>
      </c>
      <c r="I317" s="2416">
        <v>1</v>
      </c>
      <c r="J317" s="2416">
        <f t="shared" si="5"/>
        <v>3</v>
      </c>
      <c r="K317" s="2416">
        <v>3</v>
      </c>
      <c r="L317" s="2416">
        <v>43915</v>
      </c>
      <c r="M317" s="2417" t="s">
        <v>5514</v>
      </c>
      <c r="N317" s="2417" t="s">
        <v>3186</v>
      </c>
      <c r="O317" s="2416" t="s">
        <v>3393</v>
      </c>
      <c r="P317" s="2416" t="s">
        <v>3414</v>
      </c>
      <c r="Q317" s="2416" t="s">
        <v>5114</v>
      </c>
      <c r="R317" s="2416"/>
      <c r="S317" s="2416"/>
      <c r="T317" s="2416"/>
      <c r="U317" s="2416"/>
      <c r="V317" s="2416"/>
      <c r="W317" s="2416"/>
      <c r="X317" s="2416"/>
      <c r="Y317" s="2416"/>
      <c r="Z317" s="2416">
        <v>27</v>
      </c>
      <c r="AA317" s="2416">
        <v>0</v>
      </c>
      <c r="AB317" s="2416">
        <v>0</v>
      </c>
      <c r="AC317" s="2416">
        <v>0</v>
      </c>
      <c r="AD317" s="2416">
        <v>0</v>
      </c>
      <c r="AE317" s="2416">
        <v>27</v>
      </c>
    </row>
    <row r="318" spans="1:31" ht="31.5" x14ac:dyDescent="0.25">
      <c r="A318" s="2416" t="s">
        <v>1206</v>
      </c>
      <c r="B318" s="2416">
        <v>5331037</v>
      </c>
      <c r="C318" s="2417" t="s">
        <v>5516</v>
      </c>
      <c r="D318" s="2416" t="s">
        <v>5110</v>
      </c>
      <c r="E318" s="2416">
        <v>8</v>
      </c>
      <c r="F318" s="2416">
        <v>2</v>
      </c>
      <c r="G318" s="2416">
        <v>4</v>
      </c>
      <c r="H318" s="2416">
        <v>6</v>
      </c>
      <c r="I318" s="2416">
        <v>0.5</v>
      </c>
      <c r="J318" s="2416">
        <f t="shared" si="5"/>
        <v>3</v>
      </c>
      <c r="K318" s="2416">
        <v>3</v>
      </c>
      <c r="L318" s="2416">
        <v>19643</v>
      </c>
      <c r="M318" s="2417" t="s">
        <v>5517</v>
      </c>
      <c r="N318" s="2417" t="s">
        <v>5142</v>
      </c>
      <c r="O318" s="2416" t="s">
        <v>3404</v>
      </c>
      <c r="P318" s="2416"/>
      <c r="Q318" s="2416"/>
      <c r="R318" s="2416" t="s">
        <v>3352</v>
      </c>
      <c r="S318" s="2416" t="s">
        <v>5114</v>
      </c>
      <c r="T318" s="2416"/>
      <c r="U318" s="2416"/>
      <c r="V318" s="2416" t="s">
        <v>3351</v>
      </c>
      <c r="W318" s="2416" t="s">
        <v>5114</v>
      </c>
      <c r="X318" s="2416"/>
      <c r="Y318" s="2416"/>
      <c r="Z318" s="2416">
        <v>14</v>
      </c>
      <c r="AA318" s="2416">
        <v>0</v>
      </c>
      <c r="AB318" s="2416">
        <v>0</v>
      </c>
      <c r="AC318" s="2416">
        <v>0</v>
      </c>
      <c r="AD318" s="2416">
        <v>0</v>
      </c>
      <c r="AE318" s="2416">
        <v>14</v>
      </c>
    </row>
    <row r="319" spans="1:31" ht="31.5" x14ac:dyDescent="0.25">
      <c r="A319" s="2416" t="s">
        <v>1206</v>
      </c>
      <c r="B319" s="2416">
        <v>5331037</v>
      </c>
      <c r="C319" s="2417" t="s">
        <v>5516</v>
      </c>
      <c r="D319" s="2416" t="s">
        <v>5110</v>
      </c>
      <c r="E319" s="2416">
        <v>8</v>
      </c>
      <c r="F319" s="2416">
        <v>2</v>
      </c>
      <c r="G319" s="2416">
        <v>4</v>
      </c>
      <c r="H319" s="2416">
        <v>6</v>
      </c>
      <c r="I319" s="2416">
        <v>0.5</v>
      </c>
      <c r="J319" s="2416">
        <f t="shared" si="5"/>
        <v>3</v>
      </c>
      <c r="K319" s="2416">
        <v>3</v>
      </c>
      <c r="L319" s="2416">
        <v>43624</v>
      </c>
      <c r="M319" s="2417" t="s">
        <v>3188</v>
      </c>
      <c r="N319" s="2417" t="s">
        <v>5116</v>
      </c>
      <c r="O319" s="2416" t="s">
        <v>3404</v>
      </c>
      <c r="P319" s="2416"/>
      <c r="Q319" s="2416"/>
      <c r="R319" s="2416" t="s">
        <v>3352</v>
      </c>
      <c r="S319" s="2416" t="s">
        <v>5114</v>
      </c>
      <c r="T319" s="2416"/>
      <c r="U319" s="2416"/>
      <c r="V319" s="2416" t="s">
        <v>3351</v>
      </c>
      <c r="W319" s="2416" t="s">
        <v>5114</v>
      </c>
      <c r="X319" s="2416"/>
      <c r="Y319" s="2416"/>
      <c r="Z319" s="2416">
        <v>14</v>
      </c>
      <c r="AA319" s="2416">
        <v>0</v>
      </c>
      <c r="AB319" s="2416">
        <v>0</v>
      </c>
      <c r="AC319" s="2416">
        <v>0</v>
      </c>
      <c r="AD319" s="2416">
        <v>0</v>
      </c>
      <c r="AE319" s="2416">
        <v>14</v>
      </c>
    </row>
    <row r="320" spans="1:31" ht="15.75" x14ac:dyDescent="0.25">
      <c r="A320" s="2419" t="s">
        <v>5518</v>
      </c>
      <c r="B320" s="2419">
        <v>5010000</v>
      </c>
      <c r="C320" s="2420" t="s">
        <v>5216</v>
      </c>
      <c r="D320" s="2416" t="s">
        <v>5217</v>
      </c>
      <c r="E320" s="2419">
        <v>30</v>
      </c>
      <c r="F320" s="2419">
        <v>10</v>
      </c>
      <c r="G320" s="2419">
        <v>10</v>
      </c>
      <c r="H320" s="2416">
        <v>20</v>
      </c>
      <c r="I320" s="2416">
        <v>0.33</v>
      </c>
      <c r="J320" s="2416">
        <f t="shared" si="5"/>
        <v>6.6000000000000005</v>
      </c>
      <c r="K320" s="2416">
        <v>6.6</v>
      </c>
      <c r="L320" s="2419">
        <v>43151</v>
      </c>
      <c r="M320" s="2420" t="s">
        <v>5519</v>
      </c>
      <c r="N320" s="2417" t="s">
        <v>5142</v>
      </c>
      <c r="O320" s="2419" t="s">
        <v>5221</v>
      </c>
      <c r="P320" s="2419" t="s">
        <v>3372</v>
      </c>
      <c r="Q320" s="2419" t="s">
        <v>5114</v>
      </c>
      <c r="R320" s="2419" t="s">
        <v>3372</v>
      </c>
      <c r="S320" s="2419" t="s">
        <v>5114</v>
      </c>
      <c r="T320" s="2419"/>
      <c r="U320" s="2419"/>
      <c r="V320" s="2419" t="s">
        <v>3372</v>
      </c>
      <c r="W320" s="2419" t="s">
        <v>5114</v>
      </c>
      <c r="X320" s="2419" t="s">
        <v>3372</v>
      </c>
      <c r="Y320" s="2419" t="s">
        <v>5114</v>
      </c>
      <c r="Z320" s="2419">
        <v>12</v>
      </c>
      <c r="AA320" s="2419">
        <v>13</v>
      </c>
      <c r="AB320" s="2419">
        <v>0</v>
      </c>
      <c r="AC320" s="2419">
        <v>0</v>
      </c>
      <c r="AD320" s="2419">
        <v>0</v>
      </c>
      <c r="AE320" s="2419">
        <v>25</v>
      </c>
    </row>
    <row r="321" spans="1:31" ht="31.5" x14ac:dyDescent="0.25">
      <c r="A321" s="2419" t="s">
        <v>5518</v>
      </c>
      <c r="B321" s="2416" t="s">
        <v>3342</v>
      </c>
      <c r="C321" s="2420" t="s">
        <v>5520</v>
      </c>
      <c r="D321" s="2416" t="s">
        <v>5217</v>
      </c>
      <c r="E321" s="2419">
        <v>3</v>
      </c>
      <c r="F321" s="2419">
        <v>0</v>
      </c>
      <c r="G321" s="2419">
        <v>3</v>
      </c>
      <c r="H321" s="2416">
        <v>3</v>
      </c>
      <c r="I321" s="2416">
        <v>0</v>
      </c>
      <c r="J321" s="2416">
        <f t="shared" si="5"/>
        <v>0</v>
      </c>
      <c r="K321" s="2416">
        <v>0</v>
      </c>
      <c r="L321" s="2419">
        <v>37352</v>
      </c>
      <c r="M321" s="2420" t="s">
        <v>5521</v>
      </c>
      <c r="N321" s="2417" t="s">
        <v>5116</v>
      </c>
      <c r="O321" s="2419" t="s">
        <v>5522</v>
      </c>
      <c r="P321" s="2419"/>
      <c r="Q321" s="2419"/>
      <c r="R321" s="2419" t="s">
        <v>3307</v>
      </c>
      <c r="S321" s="2419" t="s">
        <v>5114</v>
      </c>
      <c r="T321" s="2419"/>
      <c r="U321" s="2419"/>
      <c r="V321" s="2419"/>
      <c r="W321" s="2419"/>
      <c r="X321" s="2419"/>
      <c r="Y321" s="2419"/>
      <c r="Z321" s="2419">
        <v>1</v>
      </c>
      <c r="AA321" s="2419">
        <v>0</v>
      </c>
      <c r="AB321" s="2419">
        <v>0</v>
      </c>
      <c r="AC321" s="2419">
        <v>0</v>
      </c>
      <c r="AD321" s="2419">
        <v>0</v>
      </c>
      <c r="AE321" s="2419">
        <v>1</v>
      </c>
    </row>
    <row r="322" spans="1:31" ht="31.5" x14ac:dyDescent="0.25">
      <c r="A322" s="2419" t="s">
        <v>5518</v>
      </c>
      <c r="B322" s="2416" t="s">
        <v>3342</v>
      </c>
      <c r="C322" s="2420" t="s">
        <v>5520</v>
      </c>
      <c r="D322" s="2416" t="s">
        <v>5217</v>
      </c>
      <c r="E322" s="2419">
        <v>3</v>
      </c>
      <c r="F322" s="2419">
        <v>0</v>
      </c>
      <c r="G322" s="2419">
        <v>3</v>
      </c>
      <c r="H322" s="2416">
        <v>3</v>
      </c>
      <c r="I322" s="2416">
        <v>0</v>
      </c>
      <c r="J322" s="2416">
        <f t="shared" si="5"/>
        <v>0</v>
      </c>
      <c r="K322" s="2416">
        <v>0</v>
      </c>
      <c r="L322" s="2419">
        <v>43749</v>
      </c>
      <c r="M322" s="2420" t="s">
        <v>5523</v>
      </c>
      <c r="N322" s="2417" t="s">
        <v>3186</v>
      </c>
      <c r="O322" s="2419" t="s">
        <v>5522</v>
      </c>
      <c r="P322" s="2419"/>
      <c r="Q322" s="2419"/>
      <c r="R322" s="2419" t="s">
        <v>3307</v>
      </c>
      <c r="S322" s="2419" t="s">
        <v>5114</v>
      </c>
      <c r="T322" s="2419"/>
      <c r="U322" s="2419"/>
      <c r="V322" s="2419"/>
      <c r="W322" s="2419"/>
      <c r="X322" s="2419"/>
      <c r="Y322" s="2419"/>
      <c r="Z322" s="2419">
        <v>1</v>
      </c>
      <c r="AA322" s="2419">
        <v>0</v>
      </c>
      <c r="AB322" s="2419">
        <v>0</v>
      </c>
      <c r="AC322" s="2419">
        <v>0</v>
      </c>
      <c r="AD322" s="2419">
        <v>0</v>
      </c>
      <c r="AE322" s="2419">
        <v>1</v>
      </c>
    </row>
    <row r="323" spans="1:31" ht="15.75" x14ac:dyDescent="0.25">
      <c r="A323" s="2419" t="s">
        <v>5518</v>
      </c>
      <c r="B323" s="2416" t="s">
        <v>3342</v>
      </c>
      <c r="C323" s="2420" t="s">
        <v>5524</v>
      </c>
      <c r="D323" s="2416" t="s">
        <v>5217</v>
      </c>
      <c r="E323" s="2419">
        <v>3</v>
      </c>
      <c r="F323" s="2419">
        <v>0</v>
      </c>
      <c r="G323" s="2419">
        <v>3</v>
      </c>
      <c r="H323" s="2416">
        <v>3</v>
      </c>
      <c r="I323" s="2416">
        <v>1</v>
      </c>
      <c r="J323" s="2416">
        <f t="shared" si="5"/>
        <v>3</v>
      </c>
      <c r="K323" s="2416">
        <v>3</v>
      </c>
      <c r="L323" s="2419">
        <v>42808</v>
      </c>
      <c r="M323" s="2420" t="s">
        <v>5525</v>
      </c>
      <c r="N323" s="2417" t="s">
        <v>3186</v>
      </c>
      <c r="O323" s="2419" t="s">
        <v>5526</v>
      </c>
      <c r="P323" s="2419"/>
      <c r="Q323" s="2419"/>
      <c r="R323" s="2419"/>
      <c r="S323" s="2419"/>
      <c r="T323" s="2419" t="s">
        <v>3322</v>
      </c>
      <c r="U323" s="2419" t="s">
        <v>5114</v>
      </c>
      <c r="V323" s="2419"/>
      <c r="W323" s="2419"/>
      <c r="X323" s="2419"/>
      <c r="Y323" s="2419"/>
      <c r="Z323" s="2419">
        <v>2</v>
      </c>
      <c r="AA323" s="2419">
        <v>2</v>
      </c>
      <c r="AB323" s="2419">
        <v>0</v>
      </c>
      <c r="AC323" s="2419">
        <v>0</v>
      </c>
      <c r="AD323" s="2419">
        <v>0</v>
      </c>
      <c r="AE323" s="2419">
        <v>4</v>
      </c>
    </row>
    <row r="324" spans="1:31" ht="15.75" x14ac:dyDescent="0.25">
      <c r="A324" s="2419" t="s">
        <v>5518</v>
      </c>
      <c r="B324" s="2416" t="s">
        <v>3342</v>
      </c>
      <c r="C324" s="2420" t="s">
        <v>5527</v>
      </c>
      <c r="D324" s="2416" t="s">
        <v>5217</v>
      </c>
      <c r="E324" s="2419">
        <v>3</v>
      </c>
      <c r="F324" s="2419">
        <v>0</v>
      </c>
      <c r="G324" s="2419">
        <v>3</v>
      </c>
      <c r="H324" s="2416">
        <v>3</v>
      </c>
      <c r="I324" s="2416">
        <v>1</v>
      </c>
      <c r="J324" s="2416">
        <f t="shared" si="5"/>
        <v>3</v>
      </c>
      <c r="K324" s="2416">
        <v>3</v>
      </c>
      <c r="L324" s="2419">
        <v>35966</v>
      </c>
      <c r="M324" s="2420" t="s">
        <v>5528</v>
      </c>
      <c r="N324" s="2417" t="s">
        <v>5116</v>
      </c>
      <c r="O324" s="2419" t="s">
        <v>5529</v>
      </c>
      <c r="P324" s="2419"/>
      <c r="Q324" s="2419"/>
      <c r="R324" s="2419"/>
      <c r="S324" s="2419"/>
      <c r="T324" s="2419" t="s">
        <v>3322</v>
      </c>
      <c r="U324" s="2419" t="s">
        <v>5114</v>
      </c>
      <c r="V324" s="2419"/>
      <c r="W324" s="2419"/>
      <c r="X324" s="2419"/>
      <c r="Y324" s="2419"/>
      <c r="Z324" s="2419">
        <v>0</v>
      </c>
      <c r="AA324" s="2419">
        <v>0</v>
      </c>
      <c r="AB324" s="2419">
        <v>1</v>
      </c>
      <c r="AC324" s="2419">
        <v>0</v>
      </c>
      <c r="AD324" s="2419">
        <v>0</v>
      </c>
      <c r="AE324" s="2419">
        <v>1</v>
      </c>
    </row>
    <row r="325" spans="1:31" ht="15.75" x14ac:dyDescent="0.25">
      <c r="A325" s="2419" t="s">
        <v>5518</v>
      </c>
      <c r="B325" s="2416" t="s">
        <v>3342</v>
      </c>
      <c r="C325" s="2420" t="s">
        <v>5530</v>
      </c>
      <c r="D325" s="2416" t="s">
        <v>5217</v>
      </c>
      <c r="E325" s="2419">
        <v>3</v>
      </c>
      <c r="F325" s="2419">
        <v>1.5</v>
      </c>
      <c r="G325" s="2419">
        <v>0</v>
      </c>
      <c r="H325" s="2416">
        <v>1.5</v>
      </c>
      <c r="I325" s="2416">
        <v>0</v>
      </c>
      <c r="J325" s="2416">
        <f t="shared" si="5"/>
        <v>0</v>
      </c>
      <c r="K325" s="2416">
        <v>0</v>
      </c>
      <c r="L325" s="2419">
        <v>42808</v>
      </c>
      <c r="M325" s="2420" t="s">
        <v>5525</v>
      </c>
      <c r="N325" s="2417" t="s">
        <v>3186</v>
      </c>
      <c r="O325" s="2419" t="s">
        <v>5526</v>
      </c>
      <c r="P325" s="2419"/>
      <c r="Q325" s="2419"/>
      <c r="R325" s="2419"/>
      <c r="S325" s="2419"/>
      <c r="T325" s="2419" t="s">
        <v>3322</v>
      </c>
      <c r="U325" s="2419" t="s">
        <v>5114</v>
      </c>
      <c r="V325" s="2419"/>
      <c r="W325" s="2419"/>
      <c r="X325" s="2419"/>
      <c r="Y325" s="2419"/>
      <c r="Z325" s="2419">
        <v>0</v>
      </c>
      <c r="AA325" s="2419">
        <v>1</v>
      </c>
      <c r="AB325" s="2419">
        <v>1</v>
      </c>
      <c r="AC325" s="2419">
        <v>0</v>
      </c>
      <c r="AD325" s="2419">
        <v>0</v>
      </c>
      <c r="AE325" s="2419">
        <v>2</v>
      </c>
    </row>
    <row r="326" spans="1:31" ht="15.75" x14ac:dyDescent="0.25">
      <c r="A326" s="2419" t="s">
        <v>5518</v>
      </c>
      <c r="B326" s="2419">
        <v>5301006</v>
      </c>
      <c r="C326" s="2420" t="s">
        <v>5531</v>
      </c>
      <c r="D326" s="2416" t="s">
        <v>5217</v>
      </c>
      <c r="E326" s="2419">
        <v>8</v>
      </c>
      <c r="F326" s="2419">
        <v>2</v>
      </c>
      <c r="G326" s="2419">
        <v>4</v>
      </c>
      <c r="H326" s="2416">
        <v>6</v>
      </c>
      <c r="I326" s="2416">
        <v>1</v>
      </c>
      <c r="J326" s="2416">
        <f t="shared" si="5"/>
        <v>6</v>
      </c>
      <c r="K326" s="2416">
        <v>6</v>
      </c>
      <c r="L326" s="2419">
        <v>19574</v>
      </c>
      <c r="M326" s="2420" t="s">
        <v>5532</v>
      </c>
      <c r="N326" s="2417" t="s">
        <v>5116</v>
      </c>
      <c r="O326" s="2419" t="s">
        <v>3394</v>
      </c>
      <c r="P326" s="2419"/>
      <c r="Q326" s="2419"/>
      <c r="R326" s="2419" t="s">
        <v>3315</v>
      </c>
      <c r="S326" s="2419" t="s">
        <v>5114</v>
      </c>
      <c r="T326" s="2419"/>
      <c r="U326" s="2419"/>
      <c r="V326" s="2419" t="s">
        <v>3311</v>
      </c>
      <c r="W326" s="2419" t="s">
        <v>5114</v>
      </c>
      <c r="X326" s="2419"/>
      <c r="Y326" s="2419"/>
      <c r="Z326" s="2419">
        <v>8</v>
      </c>
      <c r="AA326" s="2419">
        <v>20</v>
      </c>
      <c r="AB326" s="2419">
        <v>12</v>
      </c>
      <c r="AC326" s="2419">
        <v>0</v>
      </c>
      <c r="AD326" s="2419">
        <v>0</v>
      </c>
      <c r="AE326" s="2419">
        <v>40</v>
      </c>
    </row>
    <row r="327" spans="1:31" ht="15.75" x14ac:dyDescent="0.25">
      <c r="A327" s="2419" t="s">
        <v>5518</v>
      </c>
      <c r="B327" s="2419">
        <v>5301007</v>
      </c>
      <c r="C327" s="2420" t="s">
        <v>5533</v>
      </c>
      <c r="D327" s="2416" t="s">
        <v>5217</v>
      </c>
      <c r="E327" s="2419">
        <v>8</v>
      </c>
      <c r="F327" s="2419">
        <v>2</v>
      </c>
      <c r="G327" s="2419">
        <v>4</v>
      </c>
      <c r="H327" s="2416">
        <v>6</v>
      </c>
      <c r="I327" s="2416">
        <v>1</v>
      </c>
      <c r="J327" s="2416">
        <f t="shared" si="5"/>
        <v>6</v>
      </c>
      <c r="K327" s="2416">
        <v>6</v>
      </c>
      <c r="L327" s="2419">
        <v>43749</v>
      </c>
      <c r="M327" s="2420" t="s">
        <v>5523</v>
      </c>
      <c r="N327" s="2417" t="s">
        <v>3186</v>
      </c>
      <c r="O327" s="2419" t="s">
        <v>3396</v>
      </c>
      <c r="P327" s="2419" t="s">
        <v>3322</v>
      </c>
      <c r="Q327" s="2419" t="s">
        <v>5114</v>
      </c>
      <c r="R327" s="2419"/>
      <c r="S327" s="2419"/>
      <c r="T327" s="2419"/>
      <c r="U327" s="2419"/>
      <c r="V327" s="2419"/>
      <c r="W327" s="2419"/>
      <c r="X327" s="2419" t="s">
        <v>3307</v>
      </c>
      <c r="Y327" s="2419" t="s">
        <v>5114</v>
      </c>
      <c r="Z327" s="2419">
        <v>12</v>
      </c>
      <c r="AA327" s="2419">
        <v>20</v>
      </c>
      <c r="AB327" s="2419">
        <v>4</v>
      </c>
      <c r="AC327" s="2419">
        <v>0</v>
      </c>
      <c r="AD327" s="2419">
        <v>0</v>
      </c>
      <c r="AE327" s="2419">
        <v>36</v>
      </c>
    </row>
    <row r="328" spans="1:31" ht="15.75" x14ac:dyDescent="0.25">
      <c r="A328" s="2419" t="s">
        <v>5518</v>
      </c>
      <c r="B328" s="2419">
        <v>5301007</v>
      </c>
      <c r="C328" s="2420" t="s">
        <v>5533</v>
      </c>
      <c r="D328" s="2416" t="s">
        <v>5217</v>
      </c>
      <c r="E328" s="2419">
        <v>8</v>
      </c>
      <c r="F328" s="2419">
        <v>2</v>
      </c>
      <c r="G328" s="2419">
        <v>4</v>
      </c>
      <c r="H328" s="2416">
        <v>6</v>
      </c>
      <c r="I328" s="2416">
        <v>1</v>
      </c>
      <c r="J328" s="2416">
        <f t="shared" si="5"/>
        <v>6</v>
      </c>
      <c r="K328" s="2416">
        <v>6</v>
      </c>
      <c r="L328" s="2419">
        <v>36002</v>
      </c>
      <c r="M328" s="2420" t="s">
        <v>5534</v>
      </c>
      <c r="N328" s="2417" t="s">
        <v>5116</v>
      </c>
      <c r="O328" s="2419" t="s">
        <v>3395</v>
      </c>
      <c r="P328" s="2419" t="s">
        <v>3310</v>
      </c>
      <c r="Q328" s="2419" t="s">
        <v>5114</v>
      </c>
      <c r="R328" s="2419" t="s">
        <v>3310</v>
      </c>
      <c r="S328" s="2419" t="s">
        <v>5114</v>
      </c>
      <c r="T328" s="2419" t="s">
        <v>3306</v>
      </c>
      <c r="U328" s="2419" t="s">
        <v>5114</v>
      </c>
      <c r="V328" s="2419" t="s">
        <v>3306</v>
      </c>
      <c r="W328" s="2419" t="s">
        <v>5114</v>
      </c>
      <c r="X328" s="2419"/>
      <c r="Y328" s="2419"/>
      <c r="Z328" s="2419">
        <v>0</v>
      </c>
      <c r="AA328" s="2419">
        <v>0</v>
      </c>
      <c r="AB328" s="2419">
        <v>21</v>
      </c>
      <c r="AC328" s="2419">
        <v>0</v>
      </c>
      <c r="AD328" s="2419">
        <v>0</v>
      </c>
      <c r="AE328" s="2419">
        <v>21</v>
      </c>
    </row>
    <row r="329" spans="1:31" ht="15.75" x14ac:dyDescent="0.25">
      <c r="A329" s="2419" t="s">
        <v>5518</v>
      </c>
      <c r="B329" s="2419">
        <v>5301008</v>
      </c>
      <c r="C329" s="2420" t="s">
        <v>5355</v>
      </c>
      <c r="D329" s="2416" t="s">
        <v>5217</v>
      </c>
      <c r="E329" s="2419">
        <v>8</v>
      </c>
      <c r="F329" s="2419">
        <v>2</v>
      </c>
      <c r="G329" s="2419">
        <v>4</v>
      </c>
      <c r="H329" s="2416">
        <v>6</v>
      </c>
      <c r="I329" s="2416">
        <v>1</v>
      </c>
      <c r="J329" s="2416">
        <f t="shared" si="5"/>
        <v>6</v>
      </c>
      <c r="K329" s="2416">
        <v>6</v>
      </c>
      <c r="L329" s="2419">
        <v>35473</v>
      </c>
      <c r="M329" s="2420" t="s">
        <v>5535</v>
      </c>
      <c r="N329" s="2417" t="s">
        <v>5116</v>
      </c>
      <c r="O329" s="2419" t="s">
        <v>3394</v>
      </c>
      <c r="P329" s="2419" t="s">
        <v>3315</v>
      </c>
      <c r="Q329" s="2419" t="s">
        <v>5114</v>
      </c>
      <c r="R329" s="2419"/>
      <c r="S329" s="2419"/>
      <c r="T329" s="2419"/>
      <c r="U329" s="2419"/>
      <c r="V329" s="2419"/>
      <c r="W329" s="2419"/>
      <c r="X329" s="2419" t="s">
        <v>3321</v>
      </c>
      <c r="Y329" s="2419" t="s">
        <v>5114</v>
      </c>
      <c r="Z329" s="2419">
        <v>2</v>
      </c>
      <c r="AA329" s="2419">
        <v>20</v>
      </c>
      <c r="AB329" s="2419">
        <v>9</v>
      </c>
      <c r="AC329" s="2419">
        <v>0</v>
      </c>
      <c r="AD329" s="2419">
        <v>0</v>
      </c>
      <c r="AE329" s="2419">
        <v>31</v>
      </c>
    </row>
    <row r="330" spans="1:31" ht="15.75" x14ac:dyDescent="0.25">
      <c r="A330" s="2419" t="s">
        <v>5518</v>
      </c>
      <c r="B330" s="2419">
        <v>5301010</v>
      </c>
      <c r="C330" s="2420" t="s">
        <v>5536</v>
      </c>
      <c r="D330" s="2416" t="s">
        <v>5217</v>
      </c>
      <c r="E330" s="2419">
        <v>6</v>
      </c>
      <c r="F330" s="2419">
        <v>1.5</v>
      </c>
      <c r="G330" s="2419">
        <v>3</v>
      </c>
      <c r="H330" s="2416">
        <v>4.5</v>
      </c>
      <c r="I330" s="2416">
        <v>1</v>
      </c>
      <c r="J330" s="2416">
        <f t="shared" si="5"/>
        <v>4.5</v>
      </c>
      <c r="K330" s="2416">
        <v>4.5</v>
      </c>
      <c r="L330" s="2419">
        <v>35473</v>
      </c>
      <c r="M330" s="2420" t="s">
        <v>5535</v>
      </c>
      <c r="N330" s="2417" t="s">
        <v>5116</v>
      </c>
      <c r="O330" s="2419" t="s">
        <v>3394</v>
      </c>
      <c r="P330" s="2419" t="s">
        <v>3304</v>
      </c>
      <c r="Q330" s="2419" t="s">
        <v>5114</v>
      </c>
      <c r="R330" s="2419"/>
      <c r="S330" s="2419"/>
      <c r="T330" s="2419"/>
      <c r="U330" s="2419"/>
      <c r="V330" s="2419" t="s">
        <v>3307</v>
      </c>
      <c r="W330" s="2419" t="s">
        <v>5114</v>
      </c>
      <c r="X330" s="2419"/>
      <c r="Y330" s="2419"/>
      <c r="Z330" s="2419">
        <v>19</v>
      </c>
      <c r="AA330" s="2419">
        <v>3</v>
      </c>
      <c r="AB330" s="2419">
        <v>1</v>
      </c>
      <c r="AC330" s="2419">
        <v>0</v>
      </c>
      <c r="AD330" s="2419">
        <v>0</v>
      </c>
      <c r="AE330" s="2419">
        <v>23</v>
      </c>
    </row>
    <row r="331" spans="1:31" ht="15.75" x14ac:dyDescent="0.25">
      <c r="A331" s="2419" t="s">
        <v>5518</v>
      </c>
      <c r="B331" s="2419">
        <v>5301010</v>
      </c>
      <c r="C331" s="2420" t="s">
        <v>5536</v>
      </c>
      <c r="D331" s="2416" t="s">
        <v>5217</v>
      </c>
      <c r="E331" s="2419">
        <v>6</v>
      </c>
      <c r="F331" s="2419">
        <v>1.5</v>
      </c>
      <c r="G331" s="2419">
        <v>3</v>
      </c>
      <c r="H331" s="2416">
        <v>4.5</v>
      </c>
      <c r="I331" s="2416">
        <v>1</v>
      </c>
      <c r="J331" s="2416">
        <f t="shared" si="5"/>
        <v>4.5</v>
      </c>
      <c r="K331" s="2416">
        <v>4.5</v>
      </c>
      <c r="L331" s="2419">
        <v>19574</v>
      </c>
      <c r="M331" s="2420" t="s">
        <v>5532</v>
      </c>
      <c r="N331" s="2417" t="s">
        <v>5116</v>
      </c>
      <c r="O331" s="2419" t="s">
        <v>3395</v>
      </c>
      <c r="P331" s="2419" t="s">
        <v>3304</v>
      </c>
      <c r="Q331" s="2419" t="s">
        <v>5114</v>
      </c>
      <c r="R331" s="2419"/>
      <c r="S331" s="2419"/>
      <c r="T331" s="2419"/>
      <c r="U331" s="2419"/>
      <c r="V331" s="2419" t="s">
        <v>3307</v>
      </c>
      <c r="W331" s="2419" t="s">
        <v>5114</v>
      </c>
      <c r="X331" s="2419"/>
      <c r="Y331" s="2419"/>
      <c r="Z331" s="2419">
        <v>1</v>
      </c>
      <c r="AA331" s="2419">
        <v>10</v>
      </c>
      <c r="AB331" s="2419">
        <v>9</v>
      </c>
      <c r="AC331" s="2419">
        <v>0</v>
      </c>
      <c r="AD331" s="2419">
        <v>0</v>
      </c>
      <c r="AE331" s="2419">
        <v>20</v>
      </c>
    </row>
    <row r="332" spans="1:31" ht="15.75" x14ac:dyDescent="0.25">
      <c r="A332" s="2419" t="s">
        <v>5518</v>
      </c>
      <c r="B332" s="2416" t="s">
        <v>3342</v>
      </c>
      <c r="C332" s="2420" t="s">
        <v>5537</v>
      </c>
      <c r="D332" s="2416" t="s">
        <v>5217</v>
      </c>
      <c r="E332" s="2419">
        <v>3</v>
      </c>
      <c r="F332" s="2419">
        <v>1.5</v>
      </c>
      <c r="G332" s="2419">
        <v>0</v>
      </c>
      <c r="H332" s="2416">
        <v>1.5</v>
      </c>
      <c r="I332" s="2416">
        <v>0</v>
      </c>
      <c r="J332" s="2416">
        <f t="shared" si="5"/>
        <v>0</v>
      </c>
      <c r="K332" s="2416">
        <v>0</v>
      </c>
      <c r="L332" s="2419">
        <v>43624</v>
      </c>
      <c r="M332" s="2420" t="s">
        <v>5538</v>
      </c>
      <c r="N332" s="2417" t="s">
        <v>5116</v>
      </c>
      <c r="O332" s="2419" t="s">
        <v>5539</v>
      </c>
      <c r="P332" s="2419"/>
      <c r="Q332" s="2419"/>
      <c r="R332" s="2419"/>
      <c r="S332" s="2419"/>
      <c r="T332" s="2419"/>
      <c r="U332" s="2419"/>
      <c r="V332" s="2419" t="s">
        <v>3308</v>
      </c>
      <c r="W332" s="2419" t="s">
        <v>5114</v>
      </c>
      <c r="X332" s="2419"/>
      <c r="Y332" s="2419"/>
      <c r="Z332" s="2419">
        <v>25</v>
      </c>
      <c r="AA332" s="2419">
        <v>3</v>
      </c>
      <c r="AB332" s="2419">
        <v>3</v>
      </c>
      <c r="AC332" s="2419">
        <v>0</v>
      </c>
      <c r="AD332" s="2419">
        <v>0</v>
      </c>
      <c r="AE332" s="2419">
        <v>31</v>
      </c>
    </row>
    <row r="333" spans="1:31" ht="15.75" x14ac:dyDescent="0.25">
      <c r="A333" s="2419" t="s">
        <v>5518</v>
      </c>
      <c r="B333" s="2416" t="s">
        <v>3342</v>
      </c>
      <c r="C333" s="2420" t="s">
        <v>5540</v>
      </c>
      <c r="D333" s="2416" t="s">
        <v>5217</v>
      </c>
      <c r="E333" s="2419">
        <v>3</v>
      </c>
      <c r="F333" s="2419">
        <v>1.5</v>
      </c>
      <c r="G333" s="2419">
        <v>0</v>
      </c>
      <c r="H333" s="2416">
        <v>1.5</v>
      </c>
      <c r="I333" s="2416">
        <v>1</v>
      </c>
      <c r="J333" s="2416">
        <f t="shared" si="5"/>
        <v>1.5</v>
      </c>
      <c r="K333" s="2416">
        <v>1.5</v>
      </c>
      <c r="L333" s="2419">
        <v>43915</v>
      </c>
      <c r="M333" s="2420" t="s">
        <v>5541</v>
      </c>
      <c r="N333" s="2417" t="s">
        <v>3186</v>
      </c>
      <c r="O333" s="2419" t="s">
        <v>5542</v>
      </c>
      <c r="P333" s="2419"/>
      <c r="Q333" s="2419"/>
      <c r="R333" s="2419" t="s">
        <v>3308</v>
      </c>
      <c r="S333" s="2419" t="s">
        <v>5114</v>
      </c>
      <c r="T333" s="2419"/>
      <c r="U333" s="2419"/>
      <c r="V333" s="2419"/>
      <c r="W333" s="2419"/>
      <c r="X333" s="2419"/>
      <c r="Y333" s="2419"/>
      <c r="Z333" s="2419">
        <v>19</v>
      </c>
      <c r="AA333" s="2419">
        <v>3</v>
      </c>
      <c r="AB333" s="2419">
        <v>0</v>
      </c>
      <c r="AC333" s="2419">
        <v>0</v>
      </c>
      <c r="AD333" s="2419">
        <v>0</v>
      </c>
      <c r="AE333" s="2419">
        <v>22</v>
      </c>
    </row>
    <row r="334" spans="1:31" ht="15.75" x14ac:dyDescent="0.25">
      <c r="A334" s="2419" t="s">
        <v>5518</v>
      </c>
      <c r="B334" s="2419">
        <v>5301023</v>
      </c>
      <c r="C334" s="2420" t="s">
        <v>5543</v>
      </c>
      <c r="D334" s="2416" t="s">
        <v>5217</v>
      </c>
      <c r="E334" s="2419">
        <v>12</v>
      </c>
      <c r="F334" s="2419">
        <v>4.5</v>
      </c>
      <c r="G334" s="2419">
        <v>3</v>
      </c>
      <c r="H334" s="2416">
        <v>7.5</v>
      </c>
      <c r="I334" s="2416">
        <v>0.5</v>
      </c>
      <c r="J334" s="2416">
        <f t="shared" si="5"/>
        <v>3.75</v>
      </c>
      <c r="K334" s="2416">
        <v>3.75</v>
      </c>
      <c r="L334" s="2419">
        <v>16064</v>
      </c>
      <c r="M334" s="2420" t="s">
        <v>5544</v>
      </c>
      <c r="N334" s="2417" t="s">
        <v>5116</v>
      </c>
      <c r="O334" s="2419" t="s">
        <v>3396</v>
      </c>
      <c r="P334" s="2419" t="s">
        <v>3307</v>
      </c>
      <c r="Q334" s="2419" t="s">
        <v>5114</v>
      </c>
      <c r="R334" s="2419" t="s">
        <v>3304</v>
      </c>
      <c r="S334" s="2419" t="s">
        <v>5114</v>
      </c>
      <c r="T334" s="2419"/>
      <c r="U334" s="2419"/>
      <c r="V334" s="2419" t="s">
        <v>3307</v>
      </c>
      <c r="W334" s="2419" t="s">
        <v>5114</v>
      </c>
      <c r="X334" s="2419"/>
      <c r="Y334" s="2419"/>
      <c r="Z334" s="2419">
        <v>15</v>
      </c>
      <c r="AA334" s="2419">
        <v>13</v>
      </c>
      <c r="AB334" s="2419">
        <v>1</v>
      </c>
      <c r="AC334" s="2419">
        <v>0</v>
      </c>
      <c r="AD334" s="2419">
        <v>0</v>
      </c>
      <c r="AE334" s="2419">
        <v>29</v>
      </c>
    </row>
    <row r="335" spans="1:31" ht="15.75" x14ac:dyDescent="0.25">
      <c r="A335" s="2419" t="s">
        <v>5518</v>
      </c>
      <c r="B335" s="2419">
        <v>5301023</v>
      </c>
      <c r="C335" s="2420" t="s">
        <v>5543</v>
      </c>
      <c r="D335" s="2416" t="s">
        <v>5217</v>
      </c>
      <c r="E335" s="2419">
        <v>12</v>
      </c>
      <c r="F335" s="2419">
        <v>4.5</v>
      </c>
      <c r="G335" s="2419">
        <v>3</v>
      </c>
      <c r="H335" s="2416">
        <v>7.5</v>
      </c>
      <c r="I335" s="2416">
        <v>0.5</v>
      </c>
      <c r="J335" s="2416">
        <f t="shared" si="5"/>
        <v>3.75</v>
      </c>
      <c r="K335" s="2416">
        <v>3.75</v>
      </c>
      <c r="L335" s="2419">
        <v>42808</v>
      </c>
      <c r="M335" s="2420" t="s">
        <v>5525</v>
      </c>
      <c r="N335" s="2417" t="s">
        <v>3186</v>
      </c>
      <c r="O335" s="2419" t="s">
        <v>3396</v>
      </c>
      <c r="P335" s="2419" t="s">
        <v>3307</v>
      </c>
      <c r="Q335" s="2419" t="s">
        <v>5114</v>
      </c>
      <c r="R335" s="2419" t="s">
        <v>3304</v>
      </c>
      <c r="S335" s="2419" t="s">
        <v>5114</v>
      </c>
      <c r="T335" s="2419"/>
      <c r="U335" s="2419"/>
      <c r="V335" s="2419" t="s">
        <v>3307</v>
      </c>
      <c r="W335" s="2419" t="s">
        <v>5114</v>
      </c>
      <c r="X335" s="2419"/>
      <c r="Y335" s="2419"/>
      <c r="Z335" s="2419">
        <v>15</v>
      </c>
      <c r="AA335" s="2419">
        <v>13</v>
      </c>
      <c r="AB335" s="2419">
        <v>1</v>
      </c>
      <c r="AC335" s="2419">
        <v>0</v>
      </c>
      <c r="AD335" s="2419">
        <v>0</v>
      </c>
      <c r="AE335" s="2419">
        <v>29</v>
      </c>
    </row>
    <row r="336" spans="1:31" ht="15.75" x14ac:dyDescent="0.25">
      <c r="A336" s="2419" t="s">
        <v>5518</v>
      </c>
      <c r="B336" s="2419">
        <v>5301028</v>
      </c>
      <c r="C336" s="2420" t="s">
        <v>5545</v>
      </c>
      <c r="D336" s="2416" t="s">
        <v>5217</v>
      </c>
      <c r="E336" s="2419">
        <v>6</v>
      </c>
      <c r="F336" s="2419">
        <v>3</v>
      </c>
      <c r="G336" s="2419">
        <v>0</v>
      </c>
      <c r="H336" s="2416">
        <v>3</v>
      </c>
      <c r="I336" s="2416">
        <v>1</v>
      </c>
      <c r="J336" s="2416">
        <f t="shared" si="5"/>
        <v>3</v>
      </c>
      <c r="K336" s="2416">
        <v>3</v>
      </c>
      <c r="L336" s="2419">
        <v>22628</v>
      </c>
      <c r="M336" s="2420" t="s">
        <v>5546</v>
      </c>
      <c r="N336" s="2417" t="s">
        <v>5116</v>
      </c>
      <c r="O336" s="2419" t="s">
        <v>3399</v>
      </c>
      <c r="P336" s="2419"/>
      <c r="Q336" s="2419"/>
      <c r="R336" s="2419"/>
      <c r="S336" s="2419"/>
      <c r="T336" s="2419"/>
      <c r="U336" s="2419"/>
      <c r="V336" s="2419" t="s">
        <v>3321</v>
      </c>
      <c r="W336" s="2419" t="s">
        <v>5114</v>
      </c>
      <c r="X336" s="2419"/>
      <c r="Y336" s="2419"/>
      <c r="Z336" s="2419">
        <v>16</v>
      </c>
      <c r="AA336" s="2419">
        <v>12</v>
      </c>
      <c r="AB336" s="2419">
        <v>0</v>
      </c>
      <c r="AC336" s="2419">
        <v>0</v>
      </c>
      <c r="AD336" s="2419">
        <v>0</v>
      </c>
      <c r="AE336" s="2419">
        <v>28</v>
      </c>
    </row>
    <row r="337" spans="1:31" ht="15.75" x14ac:dyDescent="0.25">
      <c r="A337" s="2419" t="s">
        <v>5518</v>
      </c>
      <c r="B337" s="2419">
        <v>5301029</v>
      </c>
      <c r="C337" s="2420" t="s">
        <v>5547</v>
      </c>
      <c r="D337" s="2416" t="s">
        <v>5217</v>
      </c>
      <c r="E337" s="2419">
        <v>6</v>
      </c>
      <c r="F337" s="2419">
        <v>3</v>
      </c>
      <c r="G337" s="2419">
        <v>0</v>
      </c>
      <c r="H337" s="2416">
        <v>3</v>
      </c>
      <c r="I337" s="2416">
        <v>0.1</v>
      </c>
      <c r="J337" s="2416">
        <f t="shared" si="5"/>
        <v>0.30000000000000004</v>
      </c>
      <c r="K337" s="2416">
        <v>0.3</v>
      </c>
      <c r="L337" s="2419">
        <v>37352</v>
      </c>
      <c r="M337" s="2420" t="s">
        <v>5521</v>
      </c>
      <c r="N337" s="2417" t="s">
        <v>5116</v>
      </c>
      <c r="O337" s="2419" t="s">
        <v>3401</v>
      </c>
      <c r="P337" s="2419" t="s">
        <v>3309</v>
      </c>
      <c r="Q337" s="2419" t="s">
        <v>5114</v>
      </c>
      <c r="R337" s="2419" t="s">
        <v>3309</v>
      </c>
      <c r="S337" s="2419" t="s">
        <v>5114</v>
      </c>
      <c r="T337" s="2419"/>
      <c r="U337" s="2419"/>
      <c r="V337" s="2419"/>
      <c r="W337" s="2419"/>
      <c r="X337" s="2419"/>
      <c r="Y337" s="2419"/>
      <c r="Z337" s="2419">
        <v>17</v>
      </c>
      <c r="AA337" s="2419">
        <v>3</v>
      </c>
      <c r="AB337" s="2419">
        <v>1</v>
      </c>
      <c r="AC337" s="2419">
        <v>0</v>
      </c>
      <c r="AD337" s="2419">
        <v>0</v>
      </c>
      <c r="AE337" s="2419">
        <v>21</v>
      </c>
    </row>
    <row r="338" spans="1:31" ht="15.75" x14ac:dyDescent="0.25">
      <c r="A338" s="2419" t="s">
        <v>5518</v>
      </c>
      <c r="B338" s="2419">
        <v>5311001</v>
      </c>
      <c r="C338" s="2420" t="s">
        <v>5548</v>
      </c>
      <c r="D338" s="2416" t="s">
        <v>5217</v>
      </c>
      <c r="E338" s="2419">
        <v>8</v>
      </c>
      <c r="F338" s="2419">
        <v>2</v>
      </c>
      <c r="G338" s="2419">
        <v>4</v>
      </c>
      <c r="H338" s="2416">
        <v>6</v>
      </c>
      <c r="I338" s="2416">
        <v>1</v>
      </c>
      <c r="J338" s="2416">
        <f t="shared" si="5"/>
        <v>6</v>
      </c>
      <c r="K338" s="2416">
        <v>6</v>
      </c>
      <c r="L338" s="2419">
        <v>43151</v>
      </c>
      <c r="M338" s="2420" t="s">
        <v>5519</v>
      </c>
      <c r="N338" s="2417" t="s">
        <v>5142</v>
      </c>
      <c r="O338" s="2419" t="s">
        <v>3396</v>
      </c>
      <c r="P338" s="2419"/>
      <c r="Q338" s="2419"/>
      <c r="R338" s="2419" t="s">
        <v>3326</v>
      </c>
      <c r="S338" s="2419" t="s">
        <v>5114</v>
      </c>
      <c r="T338" s="2419" t="s">
        <v>3326</v>
      </c>
      <c r="U338" s="2419" t="s">
        <v>5114</v>
      </c>
      <c r="V338" s="2419" t="s">
        <v>3321</v>
      </c>
      <c r="W338" s="2419" t="s">
        <v>5114</v>
      </c>
      <c r="X338" s="2419"/>
      <c r="Y338" s="2419"/>
      <c r="Z338" s="2419">
        <v>14</v>
      </c>
      <c r="AA338" s="2419">
        <v>14</v>
      </c>
      <c r="AB338" s="2419">
        <v>1</v>
      </c>
      <c r="AC338" s="2419">
        <v>0</v>
      </c>
      <c r="AD338" s="2419">
        <v>0</v>
      </c>
      <c r="AE338" s="2419">
        <v>29</v>
      </c>
    </row>
    <row r="339" spans="1:31" ht="15.75" x14ac:dyDescent="0.25">
      <c r="A339" s="2419" t="s">
        <v>5518</v>
      </c>
      <c r="B339" s="2419">
        <v>5311001</v>
      </c>
      <c r="C339" s="2420" t="s">
        <v>5548</v>
      </c>
      <c r="D339" s="2416" t="s">
        <v>5217</v>
      </c>
      <c r="E339" s="2419">
        <v>8</v>
      </c>
      <c r="F339" s="2419">
        <v>2</v>
      </c>
      <c r="G339" s="2419">
        <v>4</v>
      </c>
      <c r="H339" s="2416">
        <v>6</v>
      </c>
      <c r="I339" s="2416">
        <v>1</v>
      </c>
      <c r="J339" s="2416">
        <f t="shared" si="5"/>
        <v>6</v>
      </c>
      <c r="K339" s="2416">
        <v>6</v>
      </c>
      <c r="L339" s="2419">
        <v>39395</v>
      </c>
      <c r="M339" s="2420" t="s">
        <v>5549</v>
      </c>
      <c r="N339" s="2417" t="s">
        <v>5116</v>
      </c>
      <c r="O339" s="2419" t="s">
        <v>3395</v>
      </c>
      <c r="P339" s="2419"/>
      <c r="Q339" s="2419"/>
      <c r="R339" s="2419"/>
      <c r="S339" s="2419"/>
      <c r="T339" s="2419" t="s">
        <v>3307</v>
      </c>
      <c r="U339" s="2419" t="s">
        <v>5114</v>
      </c>
      <c r="V339" s="2419"/>
      <c r="W339" s="2419"/>
      <c r="X339" s="2419" t="s">
        <v>3307</v>
      </c>
      <c r="Y339" s="2419" t="s">
        <v>5114</v>
      </c>
      <c r="Z339" s="2419">
        <v>11</v>
      </c>
      <c r="AA339" s="2419">
        <v>11</v>
      </c>
      <c r="AB339" s="2419">
        <v>9</v>
      </c>
      <c r="AC339" s="2419">
        <v>0</v>
      </c>
      <c r="AD339" s="2419">
        <v>0</v>
      </c>
      <c r="AE339" s="2419">
        <v>31</v>
      </c>
    </row>
    <row r="340" spans="1:31" ht="15.75" x14ac:dyDescent="0.25">
      <c r="A340" s="2419" t="s">
        <v>5518</v>
      </c>
      <c r="B340" s="2419">
        <v>5311005</v>
      </c>
      <c r="C340" s="2420" t="s">
        <v>5550</v>
      </c>
      <c r="D340" s="2416" t="s">
        <v>5217</v>
      </c>
      <c r="E340" s="2419">
        <v>7</v>
      </c>
      <c r="F340" s="2419">
        <v>2.5</v>
      </c>
      <c r="G340" s="2419">
        <v>2</v>
      </c>
      <c r="H340" s="2416">
        <v>4.5</v>
      </c>
      <c r="I340" s="2416">
        <v>1</v>
      </c>
      <c r="J340" s="2416">
        <f t="shared" si="5"/>
        <v>4.5</v>
      </c>
      <c r="K340" s="2416">
        <v>4.5</v>
      </c>
      <c r="L340" s="2419">
        <v>11798</v>
      </c>
      <c r="M340" s="2420" t="s">
        <v>5551</v>
      </c>
      <c r="N340" s="2417" t="s">
        <v>5116</v>
      </c>
      <c r="O340" s="2419" t="s">
        <v>3395</v>
      </c>
      <c r="P340" s="2419" t="s">
        <v>3307</v>
      </c>
      <c r="Q340" s="2419" t="s">
        <v>5114</v>
      </c>
      <c r="R340" s="2419"/>
      <c r="S340" s="2419"/>
      <c r="T340" s="2419"/>
      <c r="U340" s="2419"/>
      <c r="V340" s="2419" t="s">
        <v>3309</v>
      </c>
      <c r="W340" s="2419" t="s">
        <v>5114</v>
      </c>
      <c r="X340" s="2419"/>
      <c r="Y340" s="2419"/>
      <c r="Z340" s="2419">
        <v>23</v>
      </c>
      <c r="AA340" s="2419">
        <v>1</v>
      </c>
      <c r="AB340" s="2419">
        <v>3</v>
      </c>
      <c r="AC340" s="2419">
        <v>0</v>
      </c>
      <c r="AD340" s="2419">
        <v>0</v>
      </c>
      <c r="AE340" s="2419">
        <v>27</v>
      </c>
    </row>
    <row r="341" spans="1:31" ht="15.75" x14ac:dyDescent="0.25">
      <c r="A341" s="2419" t="s">
        <v>5518</v>
      </c>
      <c r="B341" s="2419">
        <v>5311005</v>
      </c>
      <c r="C341" s="2420" t="s">
        <v>5550</v>
      </c>
      <c r="D341" s="2416" t="s">
        <v>5217</v>
      </c>
      <c r="E341" s="2419">
        <v>7</v>
      </c>
      <c r="F341" s="2419">
        <v>2.5</v>
      </c>
      <c r="G341" s="2419">
        <v>2</v>
      </c>
      <c r="H341" s="2416">
        <v>4.5</v>
      </c>
      <c r="I341" s="2416">
        <v>1</v>
      </c>
      <c r="J341" s="2416">
        <f t="shared" si="5"/>
        <v>4.5</v>
      </c>
      <c r="K341" s="2416">
        <v>4.5</v>
      </c>
      <c r="L341" s="2419">
        <v>43336</v>
      </c>
      <c r="M341" s="2420" t="s">
        <v>5552</v>
      </c>
      <c r="N341" s="2417" t="s">
        <v>3186</v>
      </c>
      <c r="O341" s="2419" t="s">
        <v>3393</v>
      </c>
      <c r="P341" s="2419" t="s">
        <v>5553</v>
      </c>
      <c r="Q341" s="2419" t="s">
        <v>5114</v>
      </c>
      <c r="R341" s="2419"/>
      <c r="S341" s="2419"/>
      <c r="T341" s="2419"/>
      <c r="U341" s="2419"/>
      <c r="V341" s="2419" t="s">
        <v>3368</v>
      </c>
      <c r="W341" s="2419" t="s">
        <v>5114</v>
      </c>
      <c r="X341" s="2419"/>
      <c r="Y341" s="2419"/>
      <c r="Z341" s="2419">
        <v>18</v>
      </c>
      <c r="AA341" s="2419">
        <v>9</v>
      </c>
      <c r="AB341" s="2419">
        <v>8</v>
      </c>
      <c r="AC341" s="2419">
        <v>0</v>
      </c>
      <c r="AD341" s="2419">
        <v>0</v>
      </c>
      <c r="AE341" s="2419">
        <v>35</v>
      </c>
    </row>
    <row r="342" spans="1:31" ht="15.75" x14ac:dyDescent="0.25">
      <c r="A342" s="2419" t="s">
        <v>5518</v>
      </c>
      <c r="B342" s="2419">
        <v>5311011</v>
      </c>
      <c r="C342" s="2420" t="s">
        <v>5554</v>
      </c>
      <c r="D342" s="2416" t="s">
        <v>5217</v>
      </c>
      <c r="E342" s="2419">
        <v>8</v>
      </c>
      <c r="F342" s="2419">
        <v>2</v>
      </c>
      <c r="G342" s="2419">
        <v>4</v>
      </c>
      <c r="H342" s="2416">
        <v>6</v>
      </c>
      <c r="I342" s="2416">
        <v>1</v>
      </c>
      <c r="J342" s="2416">
        <f t="shared" si="5"/>
        <v>6</v>
      </c>
      <c r="K342" s="2416">
        <v>6</v>
      </c>
      <c r="L342" s="2419">
        <v>39395</v>
      </c>
      <c r="M342" s="2420" t="s">
        <v>5549</v>
      </c>
      <c r="N342" s="2417" t="s">
        <v>5116</v>
      </c>
      <c r="O342" s="2419" t="s">
        <v>3397</v>
      </c>
      <c r="P342" s="2419" t="s">
        <v>3307</v>
      </c>
      <c r="Q342" s="2419" t="s">
        <v>5114</v>
      </c>
      <c r="R342" s="2419"/>
      <c r="S342" s="2419"/>
      <c r="T342" s="2419"/>
      <c r="U342" s="2419"/>
      <c r="V342" s="2419" t="s">
        <v>3307</v>
      </c>
      <c r="W342" s="2419" t="s">
        <v>5114</v>
      </c>
      <c r="X342" s="2419"/>
      <c r="Y342" s="2419"/>
      <c r="Z342" s="2419">
        <v>8</v>
      </c>
      <c r="AA342" s="2419">
        <v>11</v>
      </c>
      <c r="AB342" s="2419">
        <v>11</v>
      </c>
      <c r="AC342" s="2419">
        <v>0</v>
      </c>
      <c r="AD342" s="2419">
        <v>0</v>
      </c>
      <c r="AE342" s="2419">
        <v>30</v>
      </c>
    </row>
    <row r="343" spans="1:31" ht="15.75" x14ac:dyDescent="0.25">
      <c r="A343" s="2419" t="s">
        <v>5518</v>
      </c>
      <c r="B343" s="2419">
        <v>5311012</v>
      </c>
      <c r="C343" s="2420" t="s">
        <v>5555</v>
      </c>
      <c r="D343" s="2416" t="s">
        <v>5217</v>
      </c>
      <c r="E343" s="2419">
        <v>8</v>
      </c>
      <c r="F343" s="2419">
        <v>2</v>
      </c>
      <c r="G343" s="2419">
        <v>4</v>
      </c>
      <c r="H343" s="2416">
        <v>6</v>
      </c>
      <c r="I343" s="2416">
        <v>1</v>
      </c>
      <c r="J343" s="2416">
        <f t="shared" si="5"/>
        <v>6</v>
      </c>
      <c r="K343" s="2416">
        <v>6</v>
      </c>
      <c r="L343" s="2419">
        <v>36059</v>
      </c>
      <c r="M343" s="2420" t="s">
        <v>5556</v>
      </c>
      <c r="N343" s="2417" t="s">
        <v>5116</v>
      </c>
      <c r="O343" s="2419" t="s">
        <v>3397</v>
      </c>
      <c r="P343" s="2419" t="s">
        <v>3310</v>
      </c>
      <c r="Q343" s="2419" t="s">
        <v>5114</v>
      </c>
      <c r="R343" s="2419"/>
      <c r="S343" s="2419"/>
      <c r="T343" s="2419" t="s">
        <v>3306</v>
      </c>
      <c r="U343" s="2419" t="s">
        <v>5114</v>
      </c>
      <c r="V343" s="2419"/>
      <c r="W343" s="2419"/>
      <c r="X343" s="2419" t="s">
        <v>3307</v>
      </c>
      <c r="Y343" s="2419" t="s">
        <v>5114</v>
      </c>
      <c r="Z343" s="2419">
        <v>8</v>
      </c>
      <c r="AA343" s="2419">
        <v>22</v>
      </c>
      <c r="AB343" s="2419">
        <v>8</v>
      </c>
      <c r="AC343" s="2419">
        <v>0</v>
      </c>
      <c r="AD343" s="2419">
        <v>0</v>
      </c>
      <c r="AE343" s="2419">
        <v>38</v>
      </c>
    </row>
    <row r="344" spans="1:31" ht="15.75" x14ac:dyDescent="0.25">
      <c r="A344" s="2419" t="s">
        <v>5518</v>
      </c>
      <c r="B344" s="2419">
        <v>5311013</v>
      </c>
      <c r="C344" s="2420" t="s">
        <v>5557</v>
      </c>
      <c r="D344" s="2416" t="s">
        <v>5217</v>
      </c>
      <c r="E344" s="2419">
        <v>8</v>
      </c>
      <c r="F344" s="2419">
        <v>2</v>
      </c>
      <c r="G344" s="2419">
        <v>4</v>
      </c>
      <c r="H344" s="2416">
        <v>6</v>
      </c>
      <c r="I344" s="2416">
        <v>1</v>
      </c>
      <c r="J344" s="2416">
        <f t="shared" si="5"/>
        <v>6</v>
      </c>
      <c r="K344" s="2416">
        <v>6</v>
      </c>
      <c r="L344" s="2419">
        <v>44043</v>
      </c>
      <c r="M344" s="2420" t="s">
        <v>5558</v>
      </c>
      <c r="N344" s="2417" t="s">
        <v>3186</v>
      </c>
      <c r="O344" s="2419" t="s">
        <v>3397</v>
      </c>
      <c r="P344" s="2419"/>
      <c r="Q344" s="2419"/>
      <c r="R344" s="2419" t="s">
        <v>3307</v>
      </c>
      <c r="S344" s="2419" t="s">
        <v>5114</v>
      </c>
      <c r="T344" s="2419"/>
      <c r="U344" s="2419"/>
      <c r="V344" s="2419" t="s">
        <v>3321</v>
      </c>
      <c r="W344" s="2419" t="s">
        <v>5114</v>
      </c>
      <c r="X344" s="2419"/>
      <c r="Y344" s="2419"/>
      <c r="Z344" s="2419">
        <v>12</v>
      </c>
      <c r="AA344" s="2419">
        <v>18</v>
      </c>
      <c r="AB344" s="2419">
        <v>3</v>
      </c>
      <c r="AC344" s="2419">
        <v>0</v>
      </c>
      <c r="AD344" s="2419">
        <v>0</v>
      </c>
      <c r="AE344" s="2419">
        <v>33</v>
      </c>
    </row>
    <row r="345" spans="1:31" ht="15.75" x14ac:dyDescent="0.25">
      <c r="A345" s="2419" t="s">
        <v>5518</v>
      </c>
      <c r="B345" s="2419">
        <v>5311015</v>
      </c>
      <c r="C345" s="2420" t="s">
        <v>5559</v>
      </c>
      <c r="D345" s="2416" t="s">
        <v>5217</v>
      </c>
      <c r="E345" s="2419">
        <v>8</v>
      </c>
      <c r="F345" s="2419">
        <v>2</v>
      </c>
      <c r="G345" s="2419">
        <v>4</v>
      </c>
      <c r="H345" s="2416">
        <v>6</v>
      </c>
      <c r="I345" s="2416">
        <v>0.5</v>
      </c>
      <c r="J345" s="2416">
        <f t="shared" si="5"/>
        <v>3</v>
      </c>
      <c r="K345" s="2416">
        <v>3</v>
      </c>
      <c r="L345" s="2419">
        <v>35722</v>
      </c>
      <c r="M345" s="2420" t="s">
        <v>5560</v>
      </c>
      <c r="N345" s="2417" t="s">
        <v>5116</v>
      </c>
      <c r="O345" s="2419" t="s">
        <v>3397</v>
      </c>
      <c r="P345" s="2419" t="s">
        <v>3306</v>
      </c>
      <c r="Q345" s="2419" t="s">
        <v>5114</v>
      </c>
      <c r="R345" s="2419" t="s">
        <v>3311</v>
      </c>
      <c r="S345" s="2419" t="s">
        <v>5114</v>
      </c>
      <c r="T345" s="2419"/>
      <c r="U345" s="2419"/>
      <c r="V345" s="2419"/>
      <c r="W345" s="2419"/>
      <c r="X345" s="2419" t="s">
        <v>3306</v>
      </c>
      <c r="Y345" s="2419" t="s">
        <v>5114</v>
      </c>
      <c r="Z345" s="2419">
        <v>4</v>
      </c>
      <c r="AA345" s="2419">
        <v>5</v>
      </c>
      <c r="AB345" s="2419">
        <v>8</v>
      </c>
      <c r="AC345" s="2419">
        <v>0</v>
      </c>
      <c r="AD345" s="2419">
        <v>0</v>
      </c>
      <c r="AE345" s="2419">
        <v>17</v>
      </c>
    </row>
    <row r="346" spans="1:31" ht="15.75" x14ac:dyDescent="0.25">
      <c r="A346" s="2419" t="s">
        <v>5518</v>
      </c>
      <c r="B346" s="2419">
        <v>5311015</v>
      </c>
      <c r="C346" s="2420" t="s">
        <v>5559</v>
      </c>
      <c r="D346" s="2416" t="s">
        <v>5217</v>
      </c>
      <c r="E346" s="2419">
        <v>8</v>
      </c>
      <c r="F346" s="2419">
        <v>2</v>
      </c>
      <c r="G346" s="2419">
        <v>4</v>
      </c>
      <c r="H346" s="2416">
        <v>6</v>
      </c>
      <c r="I346" s="2416">
        <v>0.5</v>
      </c>
      <c r="J346" s="2416">
        <f t="shared" si="5"/>
        <v>3</v>
      </c>
      <c r="K346" s="2416">
        <v>3</v>
      </c>
      <c r="L346" s="2419">
        <v>36002</v>
      </c>
      <c r="M346" s="2420" t="s">
        <v>5534</v>
      </c>
      <c r="N346" s="2417" t="s">
        <v>5116</v>
      </c>
      <c r="O346" s="2419" t="s">
        <v>3397</v>
      </c>
      <c r="P346" s="2419" t="s">
        <v>3306</v>
      </c>
      <c r="Q346" s="2419" t="s">
        <v>5114</v>
      </c>
      <c r="R346" s="2419" t="s">
        <v>3311</v>
      </c>
      <c r="S346" s="2419" t="s">
        <v>5114</v>
      </c>
      <c r="T346" s="2419"/>
      <c r="U346" s="2419"/>
      <c r="V346" s="2419"/>
      <c r="W346" s="2419"/>
      <c r="X346" s="2419" t="s">
        <v>3306</v>
      </c>
      <c r="Y346" s="2419" t="s">
        <v>5114</v>
      </c>
      <c r="Z346" s="2419">
        <v>4</v>
      </c>
      <c r="AA346" s="2419">
        <v>5</v>
      </c>
      <c r="AB346" s="2419">
        <v>8</v>
      </c>
      <c r="AC346" s="2419">
        <v>0</v>
      </c>
      <c r="AD346" s="2419">
        <v>0</v>
      </c>
      <c r="AE346" s="2419">
        <v>17</v>
      </c>
    </row>
    <row r="347" spans="1:31" ht="15.75" x14ac:dyDescent="0.25">
      <c r="A347" s="2419" t="s">
        <v>5518</v>
      </c>
      <c r="B347" s="2419">
        <v>5311016</v>
      </c>
      <c r="C347" s="2420" t="s">
        <v>5561</v>
      </c>
      <c r="D347" s="2416" t="s">
        <v>5217</v>
      </c>
      <c r="E347" s="2419">
        <v>6</v>
      </c>
      <c r="F347" s="2419">
        <v>1.5</v>
      </c>
      <c r="G347" s="2419">
        <v>3</v>
      </c>
      <c r="H347" s="2416">
        <v>4.5</v>
      </c>
      <c r="I347" s="2416">
        <v>0.34</v>
      </c>
      <c r="J347" s="2416">
        <f t="shared" si="5"/>
        <v>1.53</v>
      </c>
      <c r="K347" s="2416">
        <v>1.53</v>
      </c>
      <c r="L347" s="2419">
        <v>36059</v>
      </c>
      <c r="M347" s="2420" t="s">
        <v>5556</v>
      </c>
      <c r="N347" s="2417" t="s">
        <v>5116</v>
      </c>
      <c r="O347" s="2419" t="s">
        <v>3397</v>
      </c>
      <c r="P347" s="2419"/>
      <c r="Q347" s="2419"/>
      <c r="R347" s="2419"/>
      <c r="S347" s="2419"/>
      <c r="T347" s="2419" t="s">
        <v>3311</v>
      </c>
      <c r="U347" s="2419" t="s">
        <v>5114</v>
      </c>
      <c r="V347" s="2419"/>
      <c r="W347" s="2419"/>
      <c r="X347" s="2419" t="s">
        <v>3310</v>
      </c>
      <c r="Y347" s="2419" t="s">
        <v>5114</v>
      </c>
      <c r="Z347" s="2419">
        <v>2</v>
      </c>
      <c r="AA347" s="2419">
        <v>1</v>
      </c>
      <c r="AB347" s="2419">
        <v>0</v>
      </c>
      <c r="AC347" s="2419">
        <v>0</v>
      </c>
      <c r="AD347" s="2419">
        <v>0</v>
      </c>
      <c r="AE347" s="2419">
        <v>3</v>
      </c>
    </row>
    <row r="348" spans="1:31" ht="15.75" x14ac:dyDescent="0.25">
      <c r="A348" s="2419" t="s">
        <v>5518</v>
      </c>
      <c r="B348" s="2419">
        <v>5311016</v>
      </c>
      <c r="C348" s="2420" t="s">
        <v>5561</v>
      </c>
      <c r="D348" s="2416" t="s">
        <v>5217</v>
      </c>
      <c r="E348" s="2419">
        <v>6</v>
      </c>
      <c r="F348" s="2419">
        <v>1.5</v>
      </c>
      <c r="G348" s="2419">
        <v>3</v>
      </c>
      <c r="H348" s="2416">
        <v>4.5</v>
      </c>
      <c r="I348" s="2416">
        <v>0.34</v>
      </c>
      <c r="J348" s="2416">
        <f t="shared" si="5"/>
        <v>1.53</v>
      </c>
      <c r="K348" s="2416">
        <v>1.53</v>
      </c>
      <c r="L348" s="2419">
        <v>39395</v>
      </c>
      <c r="M348" s="2420" t="s">
        <v>5549</v>
      </c>
      <c r="N348" s="2417" t="s">
        <v>5116</v>
      </c>
      <c r="O348" s="2419" t="s">
        <v>3397</v>
      </c>
      <c r="P348" s="2419"/>
      <c r="Q348" s="2419"/>
      <c r="R348" s="2419"/>
      <c r="S348" s="2419"/>
      <c r="T348" s="2419" t="s">
        <v>3311</v>
      </c>
      <c r="U348" s="2419" t="s">
        <v>5114</v>
      </c>
      <c r="V348" s="2419"/>
      <c r="W348" s="2419"/>
      <c r="X348" s="2419" t="s">
        <v>3310</v>
      </c>
      <c r="Y348" s="2419" t="s">
        <v>5114</v>
      </c>
      <c r="Z348" s="2419">
        <v>2</v>
      </c>
      <c r="AA348" s="2419">
        <v>1</v>
      </c>
      <c r="AB348" s="2419">
        <v>0</v>
      </c>
      <c r="AC348" s="2419">
        <v>0</v>
      </c>
      <c r="AD348" s="2419">
        <v>0</v>
      </c>
      <c r="AE348" s="2419">
        <v>3</v>
      </c>
    </row>
    <row r="349" spans="1:31" ht="15.75" x14ac:dyDescent="0.25">
      <c r="A349" s="2419" t="s">
        <v>5518</v>
      </c>
      <c r="B349" s="2419">
        <v>5311016</v>
      </c>
      <c r="C349" s="2420" t="s">
        <v>5561</v>
      </c>
      <c r="D349" s="2416" t="s">
        <v>5217</v>
      </c>
      <c r="E349" s="2419">
        <v>6</v>
      </c>
      <c r="F349" s="2419">
        <v>1.5</v>
      </c>
      <c r="G349" s="2419">
        <v>3</v>
      </c>
      <c r="H349" s="2416">
        <v>4.5</v>
      </c>
      <c r="I349" s="2416">
        <v>0.34</v>
      </c>
      <c r="J349" s="2416">
        <f t="shared" si="5"/>
        <v>1.53</v>
      </c>
      <c r="K349" s="2416">
        <v>1.53</v>
      </c>
      <c r="L349" s="2419">
        <v>44043</v>
      </c>
      <c r="M349" s="2420" t="s">
        <v>5558</v>
      </c>
      <c r="N349" s="2417" t="s">
        <v>3186</v>
      </c>
      <c r="O349" s="2419" t="s">
        <v>3397</v>
      </c>
      <c r="P349" s="2419"/>
      <c r="Q349" s="2419"/>
      <c r="R349" s="2419"/>
      <c r="S349" s="2419"/>
      <c r="T349" s="2419" t="s">
        <v>3311</v>
      </c>
      <c r="U349" s="2419" t="s">
        <v>5114</v>
      </c>
      <c r="V349" s="2419"/>
      <c r="W349" s="2419"/>
      <c r="X349" s="2419" t="s">
        <v>3310</v>
      </c>
      <c r="Y349" s="2419" t="s">
        <v>5114</v>
      </c>
      <c r="Z349" s="2419">
        <v>2</v>
      </c>
      <c r="AA349" s="2419">
        <v>1</v>
      </c>
      <c r="AB349" s="2419">
        <v>0</v>
      </c>
      <c r="AC349" s="2419">
        <v>0</v>
      </c>
      <c r="AD349" s="2419">
        <v>0</v>
      </c>
      <c r="AE349" s="2419">
        <v>3</v>
      </c>
    </row>
    <row r="350" spans="1:31" ht="15.75" x14ac:dyDescent="0.25">
      <c r="A350" s="2419" t="s">
        <v>5518</v>
      </c>
      <c r="B350" s="2419">
        <v>5311020</v>
      </c>
      <c r="C350" s="2420" t="s">
        <v>5562</v>
      </c>
      <c r="D350" s="2416" t="s">
        <v>5217</v>
      </c>
      <c r="E350" s="2419">
        <v>8</v>
      </c>
      <c r="F350" s="2419">
        <v>2</v>
      </c>
      <c r="G350" s="2419">
        <v>4</v>
      </c>
      <c r="H350" s="2416">
        <v>6</v>
      </c>
      <c r="I350" s="2416">
        <v>1</v>
      </c>
      <c r="J350" s="2416">
        <f t="shared" si="5"/>
        <v>6</v>
      </c>
      <c r="K350" s="2416">
        <v>6</v>
      </c>
      <c r="L350" s="2419">
        <v>35722</v>
      </c>
      <c r="M350" s="2420" t="s">
        <v>5560</v>
      </c>
      <c r="N350" s="2417" t="s">
        <v>5116</v>
      </c>
      <c r="O350" s="2419" t="s">
        <v>3397</v>
      </c>
      <c r="P350" s="2419"/>
      <c r="Q350" s="2419"/>
      <c r="R350" s="2419" t="s">
        <v>3306</v>
      </c>
      <c r="S350" s="2419" t="s">
        <v>5114</v>
      </c>
      <c r="T350" s="2419" t="s">
        <v>3304</v>
      </c>
      <c r="U350" s="2419" t="s">
        <v>5114</v>
      </c>
      <c r="V350" s="2419" t="s">
        <v>3307</v>
      </c>
      <c r="W350" s="2419" t="s">
        <v>5114</v>
      </c>
      <c r="X350" s="2419"/>
      <c r="Y350" s="2419"/>
      <c r="Z350" s="2419">
        <v>2</v>
      </c>
      <c r="AA350" s="2419">
        <v>10</v>
      </c>
      <c r="AB350" s="2419">
        <v>2</v>
      </c>
      <c r="AC350" s="2419">
        <v>0</v>
      </c>
      <c r="AD350" s="2419">
        <v>0</v>
      </c>
      <c r="AE350" s="2419">
        <v>14</v>
      </c>
    </row>
    <row r="351" spans="1:31" ht="15.75" x14ac:dyDescent="0.25">
      <c r="A351" s="2419" t="s">
        <v>5518</v>
      </c>
      <c r="B351" s="2419">
        <v>5311023</v>
      </c>
      <c r="C351" s="2420" t="s">
        <v>5563</v>
      </c>
      <c r="D351" s="2416" t="s">
        <v>5217</v>
      </c>
      <c r="E351" s="2419">
        <v>7</v>
      </c>
      <c r="F351" s="2419">
        <v>2.5</v>
      </c>
      <c r="G351" s="2419">
        <v>2</v>
      </c>
      <c r="H351" s="2416">
        <v>4.5</v>
      </c>
      <c r="I351" s="2416">
        <v>1</v>
      </c>
      <c r="J351" s="2416">
        <f t="shared" si="5"/>
        <v>4.5</v>
      </c>
      <c r="K351" s="2416">
        <v>4.5</v>
      </c>
      <c r="L351" s="2419">
        <v>44086</v>
      </c>
      <c r="M351" s="2420" t="s">
        <v>5564</v>
      </c>
      <c r="N351" s="2417" t="s">
        <v>5142</v>
      </c>
      <c r="O351" s="2419" t="s">
        <v>3397</v>
      </c>
      <c r="P351" s="2419"/>
      <c r="Q351" s="2419"/>
      <c r="R351" s="2419" t="s">
        <v>3307</v>
      </c>
      <c r="S351" s="2419" t="s">
        <v>5114</v>
      </c>
      <c r="T351" s="2419"/>
      <c r="U351" s="2419"/>
      <c r="V351" s="2419"/>
      <c r="W351" s="2419"/>
      <c r="X351" s="2419" t="s">
        <v>3304</v>
      </c>
      <c r="Y351" s="2419" t="s">
        <v>5114</v>
      </c>
      <c r="Z351" s="2419">
        <v>24</v>
      </c>
      <c r="AA351" s="2419">
        <v>6</v>
      </c>
      <c r="AB351" s="2419">
        <v>4</v>
      </c>
      <c r="AC351" s="2419">
        <v>0</v>
      </c>
      <c r="AD351" s="2419">
        <v>0</v>
      </c>
      <c r="AE351" s="2419">
        <v>34</v>
      </c>
    </row>
    <row r="352" spans="1:31" ht="15.75" x14ac:dyDescent="0.25">
      <c r="A352" s="2419" t="s">
        <v>5518</v>
      </c>
      <c r="B352" s="2419">
        <v>5311025</v>
      </c>
      <c r="C352" s="2420" t="s">
        <v>5565</v>
      </c>
      <c r="D352" s="2416" t="s">
        <v>5217</v>
      </c>
      <c r="E352" s="2419">
        <v>8</v>
      </c>
      <c r="F352" s="2419">
        <v>3.5</v>
      </c>
      <c r="G352" s="2419">
        <v>1</v>
      </c>
      <c r="H352" s="2416">
        <v>4.5</v>
      </c>
      <c r="I352" s="2416">
        <v>1</v>
      </c>
      <c r="J352" s="2416">
        <f t="shared" si="5"/>
        <v>4.5</v>
      </c>
      <c r="K352" s="2416">
        <v>4.5</v>
      </c>
      <c r="L352" s="2419">
        <v>44086</v>
      </c>
      <c r="M352" s="2420" t="s">
        <v>5564</v>
      </c>
      <c r="N352" s="2417" t="s">
        <v>5142</v>
      </c>
      <c r="O352" s="2419" t="s">
        <v>3397</v>
      </c>
      <c r="P352" s="2419" t="s">
        <v>3306</v>
      </c>
      <c r="Q352" s="2419" t="s">
        <v>5114</v>
      </c>
      <c r="R352" s="2419"/>
      <c r="S352" s="2419"/>
      <c r="T352" s="2419"/>
      <c r="U352" s="2419"/>
      <c r="V352" s="2419"/>
      <c r="W352" s="2419"/>
      <c r="X352" s="2419" t="s">
        <v>3315</v>
      </c>
      <c r="Y352" s="2419" t="s">
        <v>5114</v>
      </c>
      <c r="Z352" s="2419">
        <v>19</v>
      </c>
      <c r="AA352" s="2419">
        <v>9</v>
      </c>
      <c r="AB352" s="2419">
        <v>4</v>
      </c>
      <c r="AC352" s="2419">
        <v>0</v>
      </c>
      <c r="AD352" s="2419">
        <v>0</v>
      </c>
      <c r="AE352" s="2419">
        <v>32</v>
      </c>
    </row>
    <row r="353" spans="1:31" ht="15.75" x14ac:dyDescent="0.25">
      <c r="A353" s="2419" t="s">
        <v>5518</v>
      </c>
      <c r="B353" s="2419">
        <v>5311028</v>
      </c>
      <c r="C353" s="2420" t="s">
        <v>5566</v>
      </c>
      <c r="D353" s="2416" t="s">
        <v>5217</v>
      </c>
      <c r="E353" s="2419">
        <v>8</v>
      </c>
      <c r="F353" s="2419">
        <v>3.5</v>
      </c>
      <c r="G353" s="2419">
        <v>1</v>
      </c>
      <c r="H353" s="2416">
        <v>4.5</v>
      </c>
      <c r="I353" s="2416">
        <v>1</v>
      </c>
      <c r="J353" s="2416">
        <f t="shared" si="5"/>
        <v>4.5</v>
      </c>
      <c r="K353" s="2416">
        <v>4.5</v>
      </c>
      <c r="L353" s="2419">
        <v>35966</v>
      </c>
      <c r="M353" s="2420" t="s">
        <v>5528</v>
      </c>
      <c r="N353" s="2417" t="s">
        <v>5116</v>
      </c>
      <c r="O353" s="2419" t="s">
        <v>3397</v>
      </c>
      <c r="P353" s="2419"/>
      <c r="Q353" s="2419"/>
      <c r="R353" s="2419" t="s">
        <v>3311</v>
      </c>
      <c r="S353" s="2419" t="s">
        <v>5114</v>
      </c>
      <c r="T353" s="2419" t="s">
        <v>3305</v>
      </c>
      <c r="U353" s="2419" t="s">
        <v>5114</v>
      </c>
      <c r="V353" s="2419"/>
      <c r="W353" s="2419"/>
      <c r="X353" s="2419"/>
      <c r="Y353" s="2419"/>
      <c r="Z353" s="2419">
        <v>12</v>
      </c>
      <c r="AA353" s="2419">
        <v>10</v>
      </c>
      <c r="AB353" s="2419">
        <v>9</v>
      </c>
      <c r="AC353" s="2419">
        <v>0</v>
      </c>
      <c r="AD353" s="2419">
        <v>0</v>
      </c>
      <c r="AE353" s="2419">
        <v>31</v>
      </c>
    </row>
    <row r="354" spans="1:31" ht="15.75" x14ac:dyDescent="0.25">
      <c r="A354" s="2419" t="s">
        <v>5518</v>
      </c>
      <c r="B354" s="2419">
        <v>5311029</v>
      </c>
      <c r="C354" s="2420" t="s">
        <v>5567</v>
      </c>
      <c r="D354" s="2416" t="s">
        <v>5217</v>
      </c>
      <c r="E354" s="2419">
        <v>11</v>
      </c>
      <c r="F354" s="2419">
        <v>3.5</v>
      </c>
      <c r="G354" s="2419">
        <v>4</v>
      </c>
      <c r="H354" s="2416">
        <v>7.5</v>
      </c>
      <c r="I354" s="2416">
        <v>0.5</v>
      </c>
      <c r="J354" s="2416">
        <f t="shared" si="5"/>
        <v>3.75</v>
      </c>
      <c r="K354" s="2416">
        <v>3.75</v>
      </c>
      <c r="L354" s="2419">
        <v>35805</v>
      </c>
      <c r="M354" s="2420" t="s">
        <v>5568</v>
      </c>
      <c r="N354" s="2417" t="s">
        <v>5116</v>
      </c>
      <c r="O354" s="2419" t="s">
        <v>3397</v>
      </c>
      <c r="P354" s="2419"/>
      <c r="Q354" s="2419"/>
      <c r="R354" s="2419" t="s">
        <v>3321</v>
      </c>
      <c r="S354" s="2419" t="s">
        <v>5114</v>
      </c>
      <c r="T354" s="2419" t="s">
        <v>3321</v>
      </c>
      <c r="U354" s="2419" t="s">
        <v>5114</v>
      </c>
      <c r="V354" s="2419" t="s">
        <v>3306</v>
      </c>
      <c r="W354" s="2419" t="s">
        <v>5114</v>
      </c>
      <c r="X354" s="2419"/>
      <c r="Y354" s="2419"/>
      <c r="Z354" s="2419">
        <v>0</v>
      </c>
      <c r="AA354" s="2419">
        <v>5</v>
      </c>
      <c r="AB354" s="2419">
        <v>0</v>
      </c>
      <c r="AC354" s="2419">
        <v>0</v>
      </c>
      <c r="AD354" s="2419">
        <v>0</v>
      </c>
      <c r="AE354" s="2419">
        <v>5</v>
      </c>
    </row>
    <row r="355" spans="1:31" ht="15.75" x14ac:dyDescent="0.25">
      <c r="A355" s="2419" t="s">
        <v>5518</v>
      </c>
      <c r="B355" s="2419">
        <v>5311029</v>
      </c>
      <c r="C355" s="2420" t="s">
        <v>5567</v>
      </c>
      <c r="D355" s="2416" t="s">
        <v>5217</v>
      </c>
      <c r="E355" s="2419">
        <v>11</v>
      </c>
      <c r="F355" s="2419">
        <v>3.5</v>
      </c>
      <c r="G355" s="2419">
        <v>4</v>
      </c>
      <c r="H355" s="2416">
        <v>7.5</v>
      </c>
      <c r="I355" s="2416">
        <v>0.5</v>
      </c>
      <c r="J355" s="2416">
        <f t="shared" si="5"/>
        <v>3.75</v>
      </c>
      <c r="K355" s="2416">
        <v>3.75</v>
      </c>
      <c r="L355" s="2419">
        <v>36941</v>
      </c>
      <c r="M355" s="2420" t="s">
        <v>5569</v>
      </c>
      <c r="N355" s="2417" t="s">
        <v>5116</v>
      </c>
      <c r="O355" s="2419" t="s">
        <v>3397</v>
      </c>
      <c r="P355" s="2419"/>
      <c r="Q355" s="2419"/>
      <c r="R355" s="2419" t="s">
        <v>3321</v>
      </c>
      <c r="S355" s="2419" t="s">
        <v>5114</v>
      </c>
      <c r="T355" s="2419" t="s">
        <v>3321</v>
      </c>
      <c r="U355" s="2419" t="s">
        <v>5114</v>
      </c>
      <c r="V355" s="2419" t="s">
        <v>3306</v>
      </c>
      <c r="W355" s="2419" t="s">
        <v>5114</v>
      </c>
      <c r="X355" s="2419"/>
      <c r="Y355" s="2419"/>
      <c r="Z355" s="2419">
        <v>0</v>
      </c>
      <c r="AA355" s="2419">
        <v>5</v>
      </c>
      <c r="AB355" s="2419">
        <v>0</v>
      </c>
      <c r="AC355" s="2419">
        <v>0</v>
      </c>
      <c r="AD355" s="2419">
        <v>0</v>
      </c>
      <c r="AE355" s="2419">
        <v>5</v>
      </c>
    </row>
    <row r="356" spans="1:31" ht="15.75" x14ac:dyDescent="0.25">
      <c r="A356" s="2419" t="s">
        <v>5518</v>
      </c>
      <c r="B356" s="2419">
        <v>5311030</v>
      </c>
      <c r="C356" s="2420" t="s">
        <v>5570</v>
      </c>
      <c r="D356" s="2416" t="s">
        <v>5217</v>
      </c>
      <c r="E356" s="2419">
        <v>6</v>
      </c>
      <c r="F356" s="2419">
        <v>0</v>
      </c>
      <c r="G356" s="2419">
        <v>6</v>
      </c>
      <c r="H356" s="2416">
        <v>6</v>
      </c>
      <c r="I356" s="2416">
        <v>0.5</v>
      </c>
      <c r="J356" s="2416">
        <f t="shared" si="5"/>
        <v>3</v>
      </c>
      <c r="K356" s="2416">
        <v>3</v>
      </c>
      <c r="L356" s="2419">
        <v>35805</v>
      </c>
      <c r="M356" s="2420" t="s">
        <v>5568</v>
      </c>
      <c r="N356" s="2417" t="s">
        <v>5116</v>
      </c>
      <c r="O356" s="2419" t="s">
        <v>3397</v>
      </c>
      <c r="P356" s="2419" t="s">
        <v>3311</v>
      </c>
      <c r="Q356" s="2419" t="s">
        <v>5114</v>
      </c>
      <c r="R356" s="2419"/>
      <c r="S356" s="2419"/>
      <c r="T356" s="2419"/>
      <c r="U356" s="2419"/>
      <c r="V356" s="2419"/>
      <c r="W356" s="2419"/>
      <c r="X356" s="2419" t="s">
        <v>3311</v>
      </c>
      <c r="Y356" s="2419" t="s">
        <v>5114</v>
      </c>
      <c r="Z356" s="2419">
        <v>26</v>
      </c>
      <c r="AA356" s="2419">
        <v>6</v>
      </c>
      <c r="AB356" s="2419">
        <v>1</v>
      </c>
      <c r="AC356" s="2419">
        <v>0</v>
      </c>
      <c r="AD356" s="2419">
        <v>0</v>
      </c>
      <c r="AE356" s="2419">
        <v>33</v>
      </c>
    </row>
    <row r="357" spans="1:31" ht="15.75" x14ac:dyDescent="0.25">
      <c r="A357" s="2419" t="s">
        <v>5518</v>
      </c>
      <c r="B357" s="2419">
        <v>5311030</v>
      </c>
      <c r="C357" s="2420" t="s">
        <v>5570</v>
      </c>
      <c r="D357" s="2416" t="s">
        <v>5217</v>
      </c>
      <c r="E357" s="2419">
        <v>6</v>
      </c>
      <c r="F357" s="2419">
        <v>0</v>
      </c>
      <c r="G357" s="2419">
        <v>6</v>
      </c>
      <c r="H357" s="2416">
        <v>6</v>
      </c>
      <c r="I357" s="2416">
        <v>0.5</v>
      </c>
      <c r="J357" s="2416">
        <f t="shared" si="5"/>
        <v>3</v>
      </c>
      <c r="K357" s="2416">
        <v>3</v>
      </c>
      <c r="L357" s="2419">
        <v>37900</v>
      </c>
      <c r="M357" s="2420" t="s">
        <v>5571</v>
      </c>
      <c r="N357" s="2417" t="s">
        <v>5116</v>
      </c>
      <c r="O357" s="2419" t="s">
        <v>3397</v>
      </c>
      <c r="P357" s="2419" t="s">
        <v>3311</v>
      </c>
      <c r="Q357" s="2419" t="s">
        <v>5114</v>
      </c>
      <c r="R357" s="2419"/>
      <c r="S357" s="2419"/>
      <c r="T357" s="2419"/>
      <c r="U357" s="2419"/>
      <c r="V357" s="2419"/>
      <c r="W357" s="2419"/>
      <c r="X357" s="2419" t="s">
        <v>3311</v>
      </c>
      <c r="Y357" s="2419" t="s">
        <v>5114</v>
      </c>
      <c r="Z357" s="2419">
        <v>26</v>
      </c>
      <c r="AA357" s="2419">
        <v>6</v>
      </c>
      <c r="AB357" s="2419">
        <v>1</v>
      </c>
      <c r="AC357" s="2419">
        <v>0</v>
      </c>
      <c r="AD357" s="2419">
        <v>0</v>
      </c>
      <c r="AE357" s="2419">
        <v>33</v>
      </c>
    </row>
    <row r="358" spans="1:31" ht="15.75" x14ac:dyDescent="0.25">
      <c r="A358" s="2419" t="s">
        <v>5518</v>
      </c>
      <c r="B358" s="2419">
        <v>5311031</v>
      </c>
      <c r="C358" s="2420" t="s">
        <v>5572</v>
      </c>
      <c r="D358" s="2416" t="s">
        <v>5217</v>
      </c>
      <c r="E358" s="2419">
        <v>7</v>
      </c>
      <c r="F358" s="2419">
        <v>2.5</v>
      </c>
      <c r="G358" s="2419">
        <v>2</v>
      </c>
      <c r="H358" s="2416">
        <v>4.5</v>
      </c>
      <c r="I358" s="2416">
        <v>1</v>
      </c>
      <c r="J358" s="2416">
        <f t="shared" si="5"/>
        <v>4.5</v>
      </c>
      <c r="K358" s="2416">
        <v>4.5</v>
      </c>
      <c r="L358" s="2419">
        <v>35966</v>
      </c>
      <c r="M358" s="2420" t="s">
        <v>5528</v>
      </c>
      <c r="N358" s="2417" t="s">
        <v>5116</v>
      </c>
      <c r="O358" s="2419" t="s">
        <v>3397</v>
      </c>
      <c r="P358" s="2419" t="s">
        <v>3304</v>
      </c>
      <c r="Q358" s="2419" t="s">
        <v>5114</v>
      </c>
      <c r="R358" s="2419"/>
      <c r="S358" s="2419"/>
      <c r="T358" s="2419"/>
      <c r="U358" s="2419"/>
      <c r="V358" s="2419"/>
      <c r="W358" s="2419"/>
      <c r="X358" s="2419" t="s">
        <v>3321</v>
      </c>
      <c r="Y358" s="2419" t="s">
        <v>5114</v>
      </c>
      <c r="Z358" s="2419">
        <v>1</v>
      </c>
      <c r="AA358" s="2419">
        <v>6</v>
      </c>
      <c r="AB358" s="2419">
        <v>7</v>
      </c>
      <c r="AC358" s="2419">
        <v>0</v>
      </c>
      <c r="AD358" s="2419">
        <v>0</v>
      </c>
      <c r="AE358" s="2419">
        <v>14</v>
      </c>
    </row>
    <row r="359" spans="1:31" ht="15.75" x14ac:dyDescent="0.25">
      <c r="A359" s="2419" t="s">
        <v>5518</v>
      </c>
      <c r="B359" s="2419">
        <v>5311033</v>
      </c>
      <c r="C359" s="2420" t="s">
        <v>5573</v>
      </c>
      <c r="D359" s="2416" t="s">
        <v>5217</v>
      </c>
      <c r="E359" s="2419">
        <v>8</v>
      </c>
      <c r="F359" s="2419">
        <v>2</v>
      </c>
      <c r="G359" s="2419">
        <v>4</v>
      </c>
      <c r="H359" s="2416">
        <v>6</v>
      </c>
      <c r="I359" s="2416">
        <v>1</v>
      </c>
      <c r="J359" s="2416">
        <f t="shared" si="5"/>
        <v>6</v>
      </c>
      <c r="K359" s="2416">
        <v>6</v>
      </c>
      <c r="L359" s="2419">
        <v>36941</v>
      </c>
      <c r="M359" s="2420" t="s">
        <v>5569</v>
      </c>
      <c r="N359" s="2417" t="s">
        <v>5116</v>
      </c>
      <c r="O359" s="2419" t="s">
        <v>3397</v>
      </c>
      <c r="P359" s="2419"/>
      <c r="Q359" s="2419"/>
      <c r="R359" s="2419"/>
      <c r="S359" s="2419"/>
      <c r="T359" s="2419" t="s">
        <v>3321</v>
      </c>
      <c r="U359" s="2419" t="s">
        <v>5114</v>
      </c>
      <c r="V359" s="2419" t="s">
        <v>3321</v>
      </c>
      <c r="W359" s="2419" t="s">
        <v>5114</v>
      </c>
      <c r="X359" s="2419"/>
      <c r="Y359" s="2419"/>
      <c r="Z359" s="2419">
        <v>28</v>
      </c>
      <c r="AA359" s="2419">
        <v>5</v>
      </c>
      <c r="AB359" s="2419">
        <v>3</v>
      </c>
      <c r="AC359" s="2419">
        <v>0</v>
      </c>
      <c r="AD359" s="2419">
        <v>0</v>
      </c>
      <c r="AE359" s="2419">
        <v>36</v>
      </c>
    </row>
    <row r="360" spans="1:31" ht="31.5" x14ac:dyDescent="0.25">
      <c r="A360" s="2419" t="s">
        <v>5518</v>
      </c>
      <c r="B360" s="2419">
        <v>5311034</v>
      </c>
      <c r="C360" s="2420" t="s">
        <v>5574</v>
      </c>
      <c r="D360" s="2416" t="s">
        <v>5217</v>
      </c>
      <c r="E360" s="2419">
        <v>11</v>
      </c>
      <c r="F360" s="2419">
        <v>3.5</v>
      </c>
      <c r="G360" s="2419">
        <v>4</v>
      </c>
      <c r="H360" s="2416">
        <v>7.5</v>
      </c>
      <c r="I360" s="2416">
        <v>0.5</v>
      </c>
      <c r="J360" s="2416">
        <f t="shared" ref="J360:J423" si="6">H360*I360</f>
        <v>3.75</v>
      </c>
      <c r="K360" s="2416">
        <v>3.75</v>
      </c>
      <c r="L360" s="2419">
        <v>36059</v>
      </c>
      <c r="M360" s="2420" t="s">
        <v>5556</v>
      </c>
      <c r="N360" s="2417" t="s">
        <v>5116</v>
      </c>
      <c r="O360" s="2419" t="s">
        <v>3397</v>
      </c>
      <c r="P360" s="2419" t="s">
        <v>3315</v>
      </c>
      <c r="Q360" s="2419" t="s">
        <v>5114</v>
      </c>
      <c r="R360" s="2419"/>
      <c r="S360" s="2419"/>
      <c r="T360" s="2419" t="s">
        <v>3305</v>
      </c>
      <c r="U360" s="2419" t="s">
        <v>5114</v>
      </c>
      <c r="V360" s="2419" t="s">
        <v>3307</v>
      </c>
      <c r="W360" s="2419" t="s">
        <v>5114</v>
      </c>
      <c r="X360" s="2419"/>
      <c r="Y360" s="2419"/>
      <c r="Z360" s="2419">
        <v>1</v>
      </c>
      <c r="AA360" s="2419">
        <v>2</v>
      </c>
      <c r="AB360" s="2419">
        <v>3</v>
      </c>
      <c r="AC360" s="2419">
        <v>0</v>
      </c>
      <c r="AD360" s="2419">
        <v>0</v>
      </c>
      <c r="AE360" s="2419">
        <v>6</v>
      </c>
    </row>
    <row r="361" spans="1:31" ht="31.5" x14ac:dyDescent="0.25">
      <c r="A361" s="2419" t="s">
        <v>5518</v>
      </c>
      <c r="B361" s="2419">
        <v>5311034</v>
      </c>
      <c r="C361" s="2420" t="s">
        <v>5574</v>
      </c>
      <c r="D361" s="2416" t="s">
        <v>5217</v>
      </c>
      <c r="E361" s="2419">
        <v>11</v>
      </c>
      <c r="F361" s="2419">
        <v>3.5</v>
      </c>
      <c r="G361" s="2419">
        <v>4</v>
      </c>
      <c r="H361" s="2416">
        <v>7.5</v>
      </c>
      <c r="I361" s="2416">
        <v>0.5</v>
      </c>
      <c r="J361" s="2416">
        <f t="shared" si="6"/>
        <v>3.75</v>
      </c>
      <c r="K361" s="2416">
        <v>3.75</v>
      </c>
      <c r="L361" s="2419">
        <v>42820</v>
      </c>
      <c r="M361" s="2420" t="s">
        <v>5575</v>
      </c>
      <c r="N361" s="2417" t="s">
        <v>3186</v>
      </c>
      <c r="O361" s="2419" t="s">
        <v>3397</v>
      </c>
      <c r="P361" s="2419" t="s">
        <v>3315</v>
      </c>
      <c r="Q361" s="2419" t="s">
        <v>5114</v>
      </c>
      <c r="R361" s="2419"/>
      <c r="S361" s="2419"/>
      <c r="T361" s="2419" t="s">
        <v>3305</v>
      </c>
      <c r="U361" s="2419" t="s">
        <v>5114</v>
      </c>
      <c r="V361" s="2419" t="s">
        <v>3307</v>
      </c>
      <c r="W361" s="2419" t="s">
        <v>5114</v>
      </c>
      <c r="X361" s="2419"/>
      <c r="Y361" s="2419"/>
      <c r="Z361" s="2419">
        <v>1</v>
      </c>
      <c r="AA361" s="2419">
        <v>2</v>
      </c>
      <c r="AB361" s="2419">
        <v>3</v>
      </c>
      <c r="AC361" s="2419">
        <v>0</v>
      </c>
      <c r="AD361" s="2419">
        <v>0</v>
      </c>
      <c r="AE361" s="2419">
        <v>6</v>
      </c>
    </row>
    <row r="362" spans="1:31" ht="15.75" x14ac:dyDescent="0.25">
      <c r="A362" s="2419" t="s">
        <v>5518</v>
      </c>
      <c r="B362" s="2419">
        <v>5311035</v>
      </c>
      <c r="C362" s="2420" t="s">
        <v>5576</v>
      </c>
      <c r="D362" s="2416" t="s">
        <v>5217</v>
      </c>
      <c r="E362" s="2419">
        <v>11</v>
      </c>
      <c r="F362" s="2419">
        <v>3.5</v>
      </c>
      <c r="G362" s="2419">
        <v>4</v>
      </c>
      <c r="H362" s="2416">
        <v>7.5</v>
      </c>
      <c r="I362" s="2416">
        <v>0.5</v>
      </c>
      <c r="J362" s="2416">
        <f t="shared" si="6"/>
        <v>3.75</v>
      </c>
      <c r="K362" s="2416">
        <v>3.75</v>
      </c>
      <c r="L362" s="2419">
        <v>35473</v>
      </c>
      <c r="M362" s="2420" t="s">
        <v>5535</v>
      </c>
      <c r="N362" s="2417" t="s">
        <v>5116</v>
      </c>
      <c r="O362" s="2419" t="s">
        <v>5462</v>
      </c>
      <c r="P362" s="2419" t="s">
        <v>3311</v>
      </c>
      <c r="Q362" s="2419" t="s">
        <v>5114</v>
      </c>
      <c r="R362" s="2419" t="s">
        <v>3370</v>
      </c>
      <c r="S362" s="2419" t="s">
        <v>5114</v>
      </c>
      <c r="T362" s="2419" t="s">
        <v>3308</v>
      </c>
      <c r="U362" s="2419" t="s">
        <v>5114</v>
      </c>
      <c r="V362" s="2419"/>
      <c r="W362" s="2419"/>
      <c r="X362" s="2419"/>
      <c r="Y362" s="2419"/>
      <c r="Z362" s="2419">
        <v>1</v>
      </c>
      <c r="AA362" s="2419">
        <v>18</v>
      </c>
      <c r="AB362" s="2419">
        <v>3</v>
      </c>
      <c r="AC362" s="2419">
        <v>0</v>
      </c>
      <c r="AD362" s="2419">
        <v>0</v>
      </c>
      <c r="AE362" s="2419">
        <v>22</v>
      </c>
    </row>
    <row r="363" spans="1:31" ht="15.75" x14ac:dyDescent="0.25">
      <c r="A363" s="2419" t="s">
        <v>5518</v>
      </c>
      <c r="B363" s="2419">
        <v>5311035</v>
      </c>
      <c r="C363" s="2420" t="s">
        <v>5576</v>
      </c>
      <c r="D363" s="2416" t="s">
        <v>5217</v>
      </c>
      <c r="E363" s="2419">
        <v>11</v>
      </c>
      <c r="F363" s="2419">
        <v>3.5</v>
      </c>
      <c r="G363" s="2419">
        <v>4</v>
      </c>
      <c r="H363" s="2416">
        <v>7.5</v>
      </c>
      <c r="I363" s="2416">
        <v>0.5</v>
      </c>
      <c r="J363" s="2416">
        <f t="shared" si="6"/>
        <v>3.75</v>
      </c>
      <c r="K363" s="2416">
        <v>3.75</v>
      </c>
      <c r="L363" s="2419">
        <v>35722</v>
      </c>
      <c r="M363" s="2420" t="s">
        <v>5560</v>
      </c>
      <c r="N363" s="2417" t="s">
        <v>5116</v>
      </c>
      <c r="O363" s="2419" t="s">
        <v>5462</v>
      </c>
      <c r="P363" s="2419" t="s">
        <v>3311</v>
      </c>
      <c r="Q363" s="2419" t="s">
        <v>5114</v>
      </c>
      <c r="R363" s="2419" t="s">
        <v>3370</v>
      </c>
      <c r="S363" s="2419" t="s">
        <v>5114</v>
      </c>
      <c r="T363" s="2419" t="s">
        <v>3308</v>
      </c>
      <c r="U363" s="2419" t="s">
        <v>5114</v>
      </c>
      <c r="V363" s="2419"/>
      <c r="W363" s="2419"/>
      <c r="X363" s="2419"/>
      <c r="Y363" s="2419"/>
      <c r="Z363" s="2419">
        <v>1</v>
      </c>
      <c r="AA363" s="2419">
        <v>18</v>
      </c>
      <c r="AB363" s="2419">
        <v>3</v>
      </c>
      <c r="AC363" s="2419">
        <v>0</v>
      </c>
      <c r="AD363" s="2419">
        <v>0</v>
      </c>
      <c r="AE363" s="2419">
        <v>22</v>
      </c>
    </row>
    <row r="364" spans="1:31" ht="15.75" x14ac:dyDescent="0.25">
      <c r="A364" s="2419" t="s">
        <v>5518</v>
      </c>
      <c r="B364" s="2416" t="s">
        <v>3313</v>
      </c>
      <c r="C364" s="2420" t="s">
        <v>5577</v>
      </c>
      <c r="D364" s="2416" t="s">
        <v>5217</v>
      </c>
      <c r="E364" s="2419">
        <v>6</v>
      </c>
      <c r="F364" s="2419">
        <v>3</v>
      </c>
      <c r="G364" s="2419">
        <v>0</v>
      </c>
      <c r="H364" s="2416">
        <v>3</v>
      </c>
      <c r="I364" s="2416">
        <v>1</v>
      </c>
      <c r="J364" s="2416">
        <f t="shared" si="6"/>
        <v>3</v>
      </c>
      <c r="K364" s="2416">
        <v>3</v>
      </c>
      <c r="L364" s="2419">
        <v>35722</v>
      </c>
      <c r="M364" s="2420" t="s">
        <v>5560</v>
      </c>
      <c r="N364" s="2417" t="s">
        <v>5116</v>
      </c>
      <c r="O364" s="2419" t="s">
        <v>3398</v>
      </c>
      <c r="P364" s="2419"/>
      <c r="Q364" s="2419"/>
      <c r="R364" s="2419"/>
      <c r="S364" s="2419"/>
      <c r="T364" s="2419"/>
      <c r="U364" s="2419"/>
      <c r="V364" s="2419"/>
      <c r="W364" s="2419"/>
      <c r="X364" s="2419" t="s">
        <v>3319</v>
      </c>
      <c r="Y364" s="2419" t="s">
        <v>5114</v>
      </c>
      <c r="Z364" s="2419">
        <v>3</v>
      </c>
      <c r="AA364" s="2419">
        <v>6</v>
      </c>
      <c r="AB364" s="2419">
        <v>0</v>
      </c>
      <c r="AC364" s="2419">
        <v>0</v>
      </c>
      <c r="AD364" s="2419">
        <v>0</v>
      </c>
      <c r="AE364" s="2419">
        <v>9</v>
      </c>
    </row>
    <row r="365" spans="1:31" ht="15.75" x14ac:dyDescent="0.25">
      <c r="A365" s="2419" t="s">
        <v>5518</v>
      </c>
      <c r="B365" s="2416" t="s">
        <v>3313</v>
      </c>
      <c r="C365" s="2420" t="s">
        <v>5578</v>
      </c>
      <c r="D365" s="2416" t="s">
        <v>5217</v>
      </c>
      <c r="E365" s="2419">
        <v>6</v>
      </c>
      <c r="F365" s="2419">
        <v>3</v>
      </c>
      <c r="G365" s="2419">
        <v>0</v>
      </c>
      <c r="H365" s="2416">
        <v>3</v>
      </c>
      <c r="I365" s="2416">
        <v>1</v>
      </c>
      <c r="J365" s="2416">
        <f t="shared" si="6"/>
        <v>3</v>
      </c>
      <c r="K365" s="2416">
        <v>3</v>
      </c>
      <c r="L365" s="2419">
        <v>36002</v>
      </c>
      <c r="M365" s="2420" t="s">
        <v>5534</v>
      </c>
      <c r="N365" s="2417" t="s">
        <v>5116</v>
      </c>
      <c r="O365" s="2419" t="s">
        <v>3398</v>
      </c>
      <c r="P365" s="2419"/>
      <c r="Q365" s="2419"/>
      <c r="R365" s="2419"/>
      <c r="S365" s="2419"/>
      <c r="T365" s="2419"/>
      <c r="U365" s="2419"/>
      <c r="V365" s="2419" t="s">
        <v>3322</v>
      </c>
      <c r="W365" s="2419" t="s">
        <v>5114</v>
      </c>
      <c r="X365" s="2419"/>
      <c r="Y365" s="2419"/>
      <c r="Z365" s="2419">
        <v>3</v>
      </c>
      <c r="AA365" s="2419">
        <v>4</v>
      </c>
      <c r="AB365" s="2419">
        <v>6</v>
      </c>
      <c r="AC365" s="2419">
        <v>0</v>
      </c>
      <c r="AD365" s="2419">
        <v>0</v>
      </c>
      <c r="AE365" s="2419">
        <v>13</v>
      </c>
    </row>
    <row r="366" spans="1:31" ht="15.75" x14ac:dyDescent="0.25">
      <c r="A366" s="2419" t="s">
        <v>5518</v>
      </c>
      <c r="B366" s="2416" t="s">
        <v>3313</v>
      </c>
      <c r="C366" s="2420" t="s">
        <v>5579</v>
      </c>
      <c r="D366" s="2416" t="s">
        <v>5217</v>
      </c>
      <c r="E366" s="2419">
        <v>6</v>
      </c>
      <c r="F366" s="2419">
        <v>3</v>
      </c>
      <c r="G366" s="2419">
        <v>0</v>
      </c>
      <c r="H366" s="2416">
        <v>3</v>
      </c>
      <c r="I366" s="2416">
        <v>1</v>
      </c>
      <c r="J366" s="2416">
        <f t="shared" si="6"/>
        <v>3</v>
      </c>
      <c r="K366" s="2416">
        <v>3</v>
      </c>
      <c r="L366" s="2419">
        <v>11798</v>
      </c>
      <c r="M366" s="2420" t="s">
        <v>5551</v>
      </c>
      <c r="N366" s="2417" t="s">
        <v>5116</v>
      </c>
      <c r="O366" s="2419" t="s">
        <v>3398</v>
      </c>
      <c r="P366" s="2419"/>
      <c r="Q366" s="2419"/>
      <c r="R366" s="2419"/>
      <c r="S366" s="2419"/>
      <c r="T366" s="2419"/>
      <c r="U366" s="2419"/>
      <c r="V366" s="2419" t="s">
        <v>5580</v>
      </c>
      <c r="W366" s="2419" t="s">
        <v>5114</v>
      </c>
      <c r="X366" s="2419"/>
      <c r="Y366" s="2419"/>
      <c r="Z366" s="2419">
        <v>10</v>
      </c>
      <c r="AA366" s="2419">
        <v>1</v>
      </c>
      <c r="AB366" s="2419">
        <v>1</v>
      </c>
      <c r="AC366" s="2419">
        <v>0</v>
      </c>
      <c r="AD366" s="2419">
        <v>0</v>
      </c>
      <c r="AE366" s="2419">
        <v>12</v>
      </c>
    </row>
    <row r="367" spans="1:31" ht="15.75" x14ac:dyDescent="0.25">
      <c r="A367" s="2419" t="s">
        <v>5518</v>
      </c>
      <c r="B367" s="2416" t="s">
        <v>3313</v>
      </c>
      <c r="C367" s="2420" t="s">
        <v>5581</v>
      </c>
      <c r="D367" s="2416" t="s">
        <v>5217</v>
      </c>
      <c r="E367" s="2419">
        <v>6</v>
      </c>
      <c r="F367" s="2419">
        <v>3</v>
      </c>
      <c r="G367" s="2419">
        <v>0</v>
      </c>
      <c r="H367" s="2416">
        <v>3</v>
      </c>
      <c r="I367" s="2416">
        <v>1</v>
      </c>
      <c r="J367" s="2416">
        <f t="shared" si="6"/>
        <v>3</v>
      </c>
      <c r="K367" s="2416">
        <v>3</v>
      </c>
      <c r="L367" s="2419">
        <v>42820</v>
      </c>
      <c r="M367" s="2420" t="s">
        <v>5575</v>
      </c>
      <c r="N367" s="2417" t="s">
        <v>3186</v>
      </c>
      <c r="O367" s="2419" t="s">
        <v>3398</v>
      </c>
      <c r="P367" s="2419"/>
      <c r="Q367" s="2419"/>
      <c r="R367" s="2419"/>
      <c r="S367" s="2419"/>
      <c r="T367" s="2419" t="s">
        <v>5580</v>
      </c>
      <c r="U367" s="2419" t="s">
        <v>5114</v>
      </c>
      <c r="V367" s="2419"/>
      <c r="W367" s="2419"/>
      <c r="X367" s="2419"/>
      <c r="Y367" s="2419"/>
      <c r="Z367" s="2419">
        <v>5</v>
      </c>
      <c r="AA367" s="2419">
        <v>2</v>
      </c>
      <c r="AB367" s="2419">
        <v>0</v>
      </c>
      <c r="AC367" s="2419">
        <v>0</v>
      </c>
      <c r="AD367" s="2419">
        <v>0</v>
      </c>
      <c r="AE367" s="2419">
        <v>7</v>
      </c>
    </row>
    <row r="368" spans="1:31" ht="15.75" x14ac:dyDescent="0.25">
      <c r="A368" s="2419" t="s">
        <v>5518</v>
      </c>
      <c r="B368" s="2416" t="s">
        <v>3313</v>
      </c>
      <c r="C368" s="2420" t="s">
        <v>5582</v>
      </c>
      <c r="D368" s="2416" t="s">
        <v>5217</v>
      </c>
      <c r="E368" s="2419">
        <v>6</v>
      </c>
      <c r="F368" s="2419">
        <v>3</v>
      </c>
      <c r="G368" s="2419">
        <v>0</v>
      </c>
      <c r="H368" s="2416">
        <v>3</v>
      </c>
      <c r="I368" s="2416">
        <v>1</v>
      </c>
      <c r="J368" s="2416">
        <f t="shared" si="6"/>
        <v>3</v>
      </c>
      <c r="K368" s="2416">
        <v>3</v>
      </c>
      <c r="L368" s="2419">
        <v>39395</v>
      </c>
      <c r="M368" s="2420" t="s">
        <v>5549</v>
      </c>
      <c r="N368" s="2417" t="s">
        <v>5116</v>
      </c>
      <c r="O368" s="2419" t="s">
        <v>3398</v>
      </c>
      <c r="P368" s="2419" t="s">
        <v>3319</v>
      </c>
      <c r="Q368" s="2419" t="s">
        <v>5114</v>
      </c>
      <c r="R368" s="2419"/>
      <c r="S368" s="2419"/>
      <c r="T368" s="2419"/>
      <c r="U368" s="2419"/>
      <c r="V368" s="2419"/>
      <c r="W368" s="2419"/>
      <c r="X368" s="2419"/>
      <c r="Y368" s="2419"/>
      <c r="Z368" s="2419">
        <v>11</v>
      </c>
      <c r="AA368" s="2419">
        <v>0</v>
      </c>
      <c r="AB368" s="2419">
        <v>0</v>
      </c>
      <c r="AC368" s="2419">
        <v>0</v>
      </c>
      <c r="AD368" s="2419">
        <v>0</v>
      </c>
      <c r="AE368" s="2419">
        <v>11</v>
      </c>
    </row>
    <row r="369" spans="1:31" ht="31.5" x14ac:dyDescent="0.25">
      <c r="A369" s="2419" t="s">
        <v>5518</v>
      </c>
      <c r="B369" s="2416" t="s">
        <v>3313</v>
      </c>
      <c r="C369" s="2420" t="s">
        <v>5583</v>
      </c>
      <c r="D369" s="2416" t="s">
        <v>5217</v>
      </c>
      <c r="E369" s="2419">
        <v>6</v>
      </c>
      <c r="F369" s="2419">
        <v>3</v>
      </c>
      <c r="G369" s="2419">
        <v>0</v>
      </c>
      <c r="H369" s="2416">
        <v>3</v>
      </c>
      <c r="I369" s="2416">
        <v>1</v>
      </c>
      <c r="J369" s="2416">
        <f t="shared" si="6"/>
        <v>3</v>
      </c>
      <c r="K369" s="2416">
        <v>3</v>
      </c>
      <c r="L369" s="2419">
        <v>42820</v>
      </c>
      <c r="M369" s="2420" t="s">
        <v>5575</v>
      </c>
      <c r="N369" s="2417" t="s">
        <v>3186</v>
      </c>
      <c r="O369" s="2419" t="s">
        <v>3398</v>
      </c>
      <c r="P369" s="2419"/>
      <c r="Q369" s="2419"/>
      <c r="R369" s="2419" t="s">
        <v>5584</v>
      </c>
      <c r="S369" s="2419" t="s">
        <v>5114</v>
      </c>
      <c r="T369" s="2419"/>
      <c r="U369" s="2419"/>
      <c r="V369" s="2419"/>
      <c r="W369" s="2419"/>
      <c r="X369" s="2419"/>
      <c r="Y369" s="2419"/>
      <c r="Z369" s="2419">
        <v>6</v>
      </c>
      <c r="AA369" s="2419">
        <v>9</v>
      </c>
      <c r="AB369" s="2419">
        <v>0</v>
      </c>
      <c r="AC369" s="2419">
        <v>0</v>
      </c>
      <c r="AD369" s="2419">
        <v>0</v>
      </c>
      <c r="AE369" s="2419">
        <v>15</v>
      </c>
    </row>
    <row r="370" spans="1:31" ht="15.75" x14ac:dyDescent="0.25">
      <c r="A370" s="2419" t="s">
        <v>5518</v>
      </c>
      <c r="B370" s="2416" t="s">
        <v>3313</v>
      </c>
      <c r="C370" s="2420" t="s">
        <v>5585</v>
      </c>
      <c r="D370" s="2416" t="s">
        <v>5217</v>
      </c>
      <c r="E370" s="2419">
        <v>6</v>
      </c>
      <c r="F370" s="2419">
        <v>3</v>
      </c>
      <c r="G370" s="2419">
        <v>0</v>
      </c>
      <c r="H370" s="2416">
        <v>3</v>
      </c>
      <c r="I370" s="2416">
        <v>1</v>
      </c>
      <c r="J370" s="2416">
        <f t="shared" si="6"/>
        <v>3</v>
      </c>
      <c r="K370" s="2416">
        <v>3</v>
      </c>
      <c r="L370" s="2419">
        <v>36941</v>
      </c>
      <c r="M370" s="2420" t="s">
        <v>5569</v>
      </c>
      <c r="N370" s="2417" t="s">
        <v>5116</v>
      </c>
      <c r="O370" s="2419" t="s">
        <v>3398</v>
      </c>
      <c r="P370" s="2419"/>
      <c r="Q370" s="2419"/>
      <c r="R370" s="2419"/>
      <c r="S370" s="2419"/>
      <c r="T370" s="2419" t="s">
        <v>3308</v>
      </c>
      <c r="U370" s="2419" t="s">
        <v>5114</v>
      </c>
      <c r="V370" s="2419"/>
      <c r="W370" s="2419"/>
      <c r="X370" s="2419" t="s">
        <v>3309</v>
      </c>
      <c r="Y370" s="2419" t="s">
        <v>5114</v>
      </c>
      <c r="Z370" s="2419">
        <v>2</v>
      </c>
      <c r="AA370" s="2419">
        <v>5</v>
      </c>
      <c r="AB370" s="2419">
        <v>2</v>
      </c>
      <c r="AC370" s="2419">
        <v>0</v>
      </c>
      <c r="AD370" s="2419">
        <v>0</v>
      </c>
      <c r="AE370" s="2419">
        <v>9</v>
      </c>
    </row>
    <row r="371" spans="1:31" ht="15.75" x14ac:dyDescent="0.25">
      <c r="A371" s="2419" t="s">
        <v>5518</v>
      </c>
      <c r="B371" s="2416" t="s">
        <v>3342</v>
      </c>
      <c r="C371" s="2420" t="s">
        <v>5586</v>
      </c>
      <c r="D371" s="2416" t="s">
        <v>5217</v>
      </c>
      <c r="E371" s="2419">
        <v>6</v>
      </c>
      <c r="F371" s="2419">
        <v>3</v>
      </c>
      <c r="G371" s="2419">
        <v>0</v>
      </c>
      <c r="H371" s="2416">
        <v>3</v>
      </c>
      <c r="I371" s="2416">
        <v>1</v>
      </c>
      <c r="J371" s="2416">
        <f t="shared" si="6"/>
        <v>3</v>
      </c>
      <c r="K371" s="2416">
        <v>3</v>
      </c>
      <c r="L371" s="2419">
        <v>35966</v>
      </c>
      <c r="M371" s="2420" t="s">
        <v>5528</v>
      </c>
      <c r="N371" s="2417" t="s">
        <v>5116</v>
      </c>
      <c r="O371" s="2419" t="s">
        <v>5529</v>
      </c>
      <c r="P371" s="2419"/>
      <c r="Q371" s="2419"/>
      <c r="R371" s="2419"/>
      <c r="S371" s="2419"/>
      <c r="T371" s="2419" t="s">
        <v>3322</v>
      </c>
      <c r="U371" s="2419" t="s">
        <v>5114</v>
      </c>
      <c r="V371" s="2419"/>
      <c r="W371" s="2419"/>
      <c r="X371" s="2419"/>
      <c r="Y371" s="2419"/>
      <c r="Z371" s="2419">
        <v>7</v>
      </c>
      <c r="AA371" s="2419">
        <v>0</v>
      </c>
      <c r="AB371" s="2419">
        <v>0</v>
      </c>
      <c r="AC371" s="2419">
        <v>0</v>
      </c>
      <c r="AD371" s="2419">
        <v>0</v>
      </c>
      <c r="AE371" s="2419">
        <v>7</v>
      </c>
    </row>
    <row r="372" spans="1:31" ht="15.75" x14ac:dyDescent="0.25">
      <c r="A372" s="2419" t="s">
        <v>5518</v>
      </c>
      <c r="B372" s="2419">
        <v>5311071</v>
      </c>
      <c r="C372" s="2420" t="s">
        <v>5587</v>
      </c>
      <c r="D372" s="2416" t="s">
        <v>5217</v>
      </c>
      <c r="E372" s="2419">
        <v>21</v>
      </c>
      <c r="F372" s="2419">
        <v>3</v>
      </c>
      <c r="G372" s="2419">
        <v>15</v>
      </c>
      <c r="H372" s="2416">
        <v>18</v>
      </c>
      <c r="I372" s="2416">
        <v>0.4</v>
      </c>
      <c r="J372" s="2416">
        <f t="shared" si="6"/>
        <v>7.2</v>
      </c>
      <c r="K372" s="2416">
        <v>0</v>
      </c>
      <c r="L372" s="2419">
        <v>19574</v>
      </c>
      <c r="M372" s="2420" t="s">
        <v>5532</v>
      </c>
      <c r="N372" s="2417" t="s">
        <v>5116</v>
      </c>
      <c r="O372" s="2419" t="s">
        <v>3362</v>
      </c>
      <c r="P372" s="2419"/>
      <c r="Q372" s="2419"/>
      <c r="R372" s="2419"/>
      <c r="S372" s="2419"/>
      <c r="T372" s="2419"/>
      <c r="U372" s="2419"/>
      <c r="V372" s="2419"/>
      <c r="W372" s="2419"/>
      <c r="X372" s="2419"/>
      <c r="Y372" s="2419"/>
      <c r="Z372" s="2419">
        <v>5</v>
      </c>
      <c r="AA372" s="2419">
        <v>0</v>
      </c>
      <c r="AB372" s="2419">
        <v>0</v>
      </c>
      <c r="AC372" s="2419">
        <v>0</v>
      </c>
      <c r="AD372" s="2419">
        <v>0</v>
      </c>
      <c r="AE372" s="2419">
        <v>5</v>
      </c>
    </row>
    <row r="373" spans="1:31" ht="15.75" x14ac:dyDescent="0.25">
      <c r="A373" s="2419" t="s">
        <v>5518</v>
      </c>
      <c r="B373" s="2419">
        <v>5311072</v>
      </c>
      <c r="C373" s="2420" t="s">
        <v>5588</v>
      </c>
      <c r="D373" s="2416" t="s">
        <v>5217</v>
      </c>
      <c r="E373" s="2419">
        <v>21</v>
      </c>
      <c r="F373" s="2419">
        <v>3</v>
      </c>
      <c r="G373" s="2419">
        <v>15</v>
      </c>
      <c r="H373" s="2416">
        <v>18</v>
      </c>
      <c r="I373" s="2416">
        <v>0.6</v>
      </c>
      <c r="J373" s="2416">
        <f t="shared" si="6"/>
        <v>10.799999999999999</v>
      </c>
      <c r="K373" s="2416">
        <v>0</v>
      </c>
      <c r="L373" s="2419">
        <v>19574</v>
      </c>
      <c r="M373" s="2420" t="s">
        <v>5532</v>
      </c>
      <c r="N373" s="2417" t="s">
        <v>5116</v>
      </c>
      <c r="O373" s="2419" t="s">
        <v>3362</v>
      </c>
      <c r="P373" s="2419"/>
      <c r="Q373" s="2419"/>
      <c r="R373" s="2419"/>
      <c r="S373" s="2419"/>
      <c r="T373" s="2419"/>
      <c r="U373" s="2419"/>
      <c r="V373" s="2419"/>
      <c r="W373" s="2419"/>
      <c r="X373" s="2419"/>
      <c r="Y373" s="2419"/>
      <c r="Z373" s="2419">
        <v>4</v>
      </c>
      <c r="AA373" s="2419">
        <v>0</v>
      </c>
      <c r="AB373" s="2419">
        <v>0</v>
      </c>
      <c r="AC373" s="2419">
        <v>0</v>
      </c>
      <c r="AD373" s="2419">
        <v>0</v>
      </c>
      <c r="AE373" s="2419">
        <v>4</v>
      </c>
    </row>
    <row r="374" spans="1:31" ht="15.75" x14ac:dyDescent="0.25">
      <c r="A374" s="2419" t="s">
        <v>5518</v>
      </c>
      <c r="B374" s="2416" t="s">
        <v>3342</v>
      </c>
      <c r="C374" s="2420" t="s">
        <v>5589</v>
      </c>
      <c r="D374" s="2416" t="s">
        <v>5217</v>
      </c>
      <c r="E374" s="2419">
        <v>6</v>
      </c>
      <c r="F374" s="2419">
        <v>3</v>
      </c>
      <c r="G374" s="2419">
        <v>0</v>
      </c>
      <c r="H374" s="2416">
        <v>3</v>
      </c>
      <c r="I374" s="2416">
        <v>1</v>
      </c>
      <c r="J374" s="2416">
        <f t="shared" si="6"/>
        <v>3</v>
      </c>
      <c r="K374" s="2416">
        <v>3</v>
      </c>
      <c r="L374" s="2419">
        <v>43915</v>
      </c>
      <c r="M374" s="2420" t="s">
        <v>5541</v>
      </c>
      <c r="N374" s="2417" t="s">
        <v>3186</v>
      </c>
      <c r="O374" s="2419" t="s">
        <v>5542</v>
      </c>
      <c r="P374" s="2419"/>
      <c r="Q374" s="2419"/>
      <c r="R374" s="2419" t="s">
        <v>3308</v>
      </c>
      <c r="S374" s="2419" t="s">
        <v>5114</v>
      </c>
      <c r="T374" s="2419"/>
      <c r="U374" s="2419"/>
      <c r="V374" s="2419"/>
      <c r="W374" s="2419"/>
      <c r="X374" s="2419"/>
      <c r="Y374" s="2419"/>
      <c r="Z374" s="2419">
        <v>2</v>
      </c>
      <c r="AA374" s="2419">
        <v>1</v>
      </c>
      <c r="AB374" s="2419">
        <v>0</v>
      </c>
      <c r="AC374" s="2419">
        <v>0</v>
      </c>
      <c r="AD374" s="2419">
        <v>0</v>
      </c>
      <c r="AE374" s="2419">
        <v>3</v>
      </c>
    </row>
    <row r="375" spans="1:31" ht="31.5" x14ac:dyDescent="0.25">
      <c r="A375" s="2419" t="s">
        <v>5518</v>
      </c>
      <c r="B375" s="2416" t="s">
        <v>3342</v>
      </c>
      <c r="C375" s="2420" t="s">
        <v>6021</v>
      </c>
      <c r="D375" s="2416" t="s">
        <v>5217</v>
      </c>
      <c r="E375" s="2419">
        <v>6</v>
      </c>
      <c r="F375" s="2419">
        <v>3</v>
      </c>
      <c r="G375" s="2419">
        <v>0</v>
      </c>
      <c r="H375" s="2416">
        <v>3</v>
      </c>
      <c r="I375" s="2416">
        <v>0</v>
      </c>
      <c r="J375" s="2416">
        <f t="shared" si="6"/>
        <v>0</v>
      </c>
      <c r="K375" s="2416">
        <v>0</v>
      </c>
      <c r="L375" s="2419">
        <v>37352</v>
      </c>
      <c r="M375" s="2420" t="s">
        <v>5521</v>
      </c>
      <c r="N375" s="2417" t="s">
        <v>5116</v>
      </c>
      <c r="O375" s="2419" t="s">
        <v>5522</v>
      </c>
      <c r="P375" s="2419"/>
      <c r="Q375" s="2419"/>
      <c r="R375" s="2419" t="s">
        <v>3307</v>
      </c>
      <c r="S375" s="2419" t="s">
        <v>5114</v>
      </c>
      <c r="T375" s="2419"/>
      <c r="U375" s="2419"/>
      <c r="V375" s="2419"/>
      <c r="W375" s="2419"/>
      <c r="X375" s="2419"/>
      <c r="Y375" s="2419"/>
      <c r="Z375" s="2419">
        <v>25</v>
      </c>
      <c r="AA375" s="2419">
        <v>2</v>
      </c>
      <c r="AB375" s="2419">
        <v>0</v>
      </c>
      <c r="AC375" s="2419">
        <v>0</v>
      </c>
      <c r="AD375" s="2419">
        <v>0</v>
      </c>
      <c r="AE375" s="2419">
        <v>27</v>
      </c>
    </row>
    <row r="376" spans="1:31" ht="31.5" x14ac:dyDescent="0.25">
      <c r="A376" s="2419" t="s">
        <v>5518</v>
      </c>
      <c r="B376" s="2416" t="s">
        <v>3342</v>
      </c>
      <c r="C376" s="2420" t="s">
        <v>6021</v>
      </c>
      <c r="D376" s="2416" t="s">
        <v>5217</v>
      </c>
      <c r="E376" s="2419">
        <v>6</v>
      </c>
      <c r="F376" s="2419">
        <v>3</v>
      </c>
      <c r="G376" s="2419">
        <v>0</v>
      </c>
      <c r="H376" s="2416">
        <v>3</v>
      </c>
      <c r="I376" s="2416">
        <v>0</v>
      </c>
      <c r="J376" s="2416">
        <f t="shared" si="6"/>
        <v>0</v>
      </c>
      <c r="K376" s="2416">
        <v>0</v>
      </c>
      <c r="L376" s="2419">
        <v>43749</v>
      </c>
      <c r="M376" s="2420" t="s">
        <v>5523</v>
      </c>
      <c r="N376" s="2417" t="s">
        <v>3186</v>
      </c>
      <c r="O376" s="2419" t="s">
        <v>5522</v>
      </c>
      <c r="P376" s="2419"/>
      <c r="Q376" s="2419"/>
      <c r="R376" s="2419" t="s">
        <v>3307</v>
      </c>
      <c r="S376" s="2419" t="s">
        <v>5114</v>
      </c>
      <c r="T376" s="2419"/>
      <c r="U376" s="2419"/>
      <c r="V376" s="2419"/>
      <c r="W376" s="2419"/>
      <c r="X376" s="2419"/>
      <c r="Y376" s="2419"/>
      <c r="Z376" s="2419">
        <v>25</v>
      </c>
      <c r="AA376" s="2419">
        <v>2</v>
      </c>
      <c r="AB376" s="2419">
        <v>0</v>
      </c>
      <c r="AC376" s="2419">
        <v>0</v>
      </c>
      <c r="AD376" s="2419">
        <v>0</v>
      </c>
      <c r="AE376" s="2419">
        <v>27</v>
      </c>
    </row>
    <row r="377" spans="1:31" ht="15.75" x14ac:dyDescent="0.25">
      <c r="A377" s="2419" t="s">
        <v>5518</v>
      </c>
      <c r="B377" s="2419">
        <v>5321007</v>
      </c>
      <c r="C377" s="2420" t="s">
        <v>5590</v>
      </c>
      <c r="D377" s="2416" t="s">
        <v>5217</v>
      </c>
      <c r="E377" s="2419">
        <v>6</v>
      </c>
      <c r="F377" s="2419">
        <v>3</v>
      </c>
      <c r="G377" s="2419">
        <v>0</v>
      </c>
      <c r="H377" s="2416">
        <v>3</v>
      </c>
      <c r="I377" s="2416">
        <v>1</v>
      </c>
      <c r="J377" s="2416">
        <f t="shared" si="6"/>
        <v>3</v>
      </c>
      <c r="K377" s="2416">
        <v>3</v>
      </c>
      <c r="L377" s="2419">
        <v>22628</v>
      </c>
      <c r="M377" s="2420" t="s">
        <v>5546</v>
      </c>
      <c r="N377" s="2417" t="s">
        <v>5116</v>
      </c>
      <c r="O377" s="2419" t="s">
        <v>3396</v>
      </c>
      <c r="P377" s="2419"/>
      <c r="Q377" s="2419"/>
      <c r="R377" s="2419" t="s">
        <v>3321</v>
      </c>
      <c r="S377" s="2419" t="s">
        <v>5114</v>
      </c>
      <c r="T377" s="2419"/>
      <c r="U377" s="2419"/>
      <c r="V377" s="2419"/>
      <c r="W377" s="2419"/>
      <c r="X377" s="2419"/>
      <c r="Y377" s="2419"/>
      <c r="Z377" s="2419">
        <v>21</v>
      </c>
      <c r="AA377" s="2419">
        <v>2</v>
      </c>
      <c r="AB377" s="2419">
        <v>0</v>
      </c>
      <c r="AC377" s="2419">
        <v>0</v>
      </c>
      <c r="AD377" s="2419">
        <v>0</v>
      </c>
      <c r="AE377" s="2419">
        <v>23</v>
      </c>
    </row>
    <row r="378" spans="1:31" ht="31.5" x14ac:dyDescent="0.25">
      <c r="A378" s="2419" t="s">
        <v>5518</v>
      </c>
      <c r="B378" s="2419">
        <v>5321008</v>
      </c>
      <c r="C378" s="2420" t="s">
        <v>5591</v>
      </c>
      <c r="D378" s="2416" t="s">
        <v>5217</v>
      </c>
      <c r="E378" s="2419">
        <v>6</v>
      </c>
      <c r="F378" s="2419">
        <v>0</v>
      </c>
      <c r="G378" s="2419">
        <v>6</v>
      </c>
      <c r="H378" s="2416">
        <v>6</v>
      </c>
      <c r="I378" s="2416">
        <v>0</v>
      </c>
      <c r="J378" s="2416">
        <f t="shared" si="6"/>
        <v>0</v>
      </c>
      <c r="K378" s="2416">
        <v>0</v>
      </c>
      <c r="L378" s="2419">
        <v>37352</v>
      </c>
      <c r="M378" s="2420" t="s">
        <v>5521</v>
      </c>
      <c r="N378" s="2417" t="s">
        <v>5116</v>
      </c>
      <c r="O378" s="2419" t="s">
        <v>3396</v>
      </c>
      <c r="P378" s="2419" t="s">
        <v>2646</v>
      </c>
      <c r="Q378" s="2419" t="s">
        <v>5114</v>
      </c>
      <c r="R378" s="2419"/>
      <c r="S378" s="2419"/>
      <c r="T378" s="2419" t="s">
        <v>3358</v>
      </c>
      <c r="U378" s="2419" t="s">
        <v>5114</v>
      </c>
      <c r="V378" s="2419"/>
      <c r="W378" s="2419"/>
      <c r="X378" s="2419"/>
      <c r="Y378" s="2419"/>
      <c r="Z378" s="2419">
        <v>27</v>
      </c>
      <c r="AA378" s="2419">
        <v>3</v>
      </c>
      <c r="AB378" s="2419">
        <v>0</v>
      </c>
      <c r="AC378" s="2419">
        <v>0</v>
      </c>
      <c r="AD378" s="2419">
        <v>0</v>
      </c>
      <c r="AE378" s="2419">
        <v>30</v>
      </c>
    </row>
    <row r="379" spans="1:31" ht="15.75" x14ac:dyDescent="0.25">
      <c r="A379" s="2419" t="s">
        <v>5518</v>
      </c>
      <c r="B379" s="2419">
        <v>5321011</v>
      </c>
      <c r="C379" s="2420" t="s">
        <v>5592</v>
      </c>
      <c r="D379" s="2416" t="s">
        <v>5217</v>
      </c>
      <c r="E379" s="2419">
        <v>9</v>
      </c>
      <c r="F379" s="2419">
        <v>3</v>
      </c>
      <c r="G379" s="2419">
        <v>3</v>
      </c>
      <c r="H379" s="2416">
        <v>6</v>
      </c>
      <c r="I379" s="2416">
        <v>1</v>
      </c>
      <c r="J379" s="2416">
        <f t="shared" si="6"/>
        <v>6</v>
      </c>
      <c r="K379" s="2416">
        <v>6</v>
      </c>
      <c r="L379" s="2419">
        <v>37901</v>
      </c>
      <c r="M379" s="2420" t="s">
        <v>5593</v>
      </c>
      <c r="N379" s="2417" t="s">
        <v>5116</v>
      </c>
      <c r="O379" s="2419" t="s">
        <v>3396</v>
      </c>
      <c r="P379" s="2419"/>
      <c r="Q379" s="2419"/>
      <c r="R379" s="2419" t="s">
        <v>3321</v>
      </c>
      <c r="S379" s="2419" t="s">
        <v>5114</v>
      </c>
      <c r="T379" s="2419"/>
      <c r="U379" s="2419"/>
      <c r="V379" s="2419" t="s">
        <v>3321</v>
      </c>
      <c r="W379" s="2419" t="s">
        <v>5114</v>
      </c>
      <c r="X379" s="2419"/>
      <c r="Y379" s="2419"/>
      <c r="Z379" s="2419">
        <v>22</v>
      </c>
      <c r="AA379" s="2419">
        <v>1</v>
      </c>
      <c r="AB379" s="2419">
        <v>0</v>
      </c>
      <c r="AC379" s="2419">
        <v>0</v>
      </c>
      <c r="AD379" s="2419">
        <v>0</v>
      </c>
      <c r="AE379" s="2419">
        <v>23</v>
      </c>
    </row>
    <row r="380" spans="1:31" ht="15.75" x14ac:dyDescent="0.25">
      <c r="A380" s="2419" t="s">
        <v>5518</v>
      </c>
      <c r="B380" s="2419">
        <v>5321013</v>
      </c>
      <c r="C380" s="2420" t="s">
        <v>5594</v>
      </c>
      <c r="D380" s="2416" t="s">
        <v>5217</v>
      </c>
      <c r="E380" s="2419">
        <v>6</v>
      </c>
      <c r="F380" s="2419">
        <v>3</v>
      </c>
      <c r="G380" s="2419">
        <v>0</v>
      </c>
      <c r="H380" s="2416">
        <v>3</v>
      </c>
      <c r="I380" s="2416">
        <v>1</v>
      </c>
      <c r="J380" s="2416">
        <f t="shared" si="6"/>
        <v>3</v>
      </c>
      <c r="K380" s="2416">
        <v>3</v>
      </c>
      <c r="L380" s="2419">
        <v>37901</v>
      </c>
      <c r="M380" s="2420" t="s">
        <v>5593</v>
      </c>
      <c r="N380" s="2417" t="s">
        <v>5116</v>
      </c>
      <c r="O380" s="2419" t="s">
        <v>3401</v>
      </c>
      <c r="P380" s="2419" t="s">
        <v>3364</v>
      </c>
      <c r="Q380" s="2419" t="s">
        <v>5114</v>
      </c>
      <c r="R380" s="2419" t="s">
        <v>3364</v>
      </c>
      <c r="S380" s="2419" t="s">
        <v>5114</v>
      </c>
      <c r="T380" s="2419"/>
      <c r="U380" s="2419"/>
      <c r="V380" s="2419"/>
      <c r="W380" s="2419"/>
      <c r="X380" s="2419"/>
      <c r="Y380" s="2419"/>
      <c r="Z380" s="2419">
        <v>28</v>
      </c>
      <c r="AA380" s="2419">
        <v>0</v>
      </c>
      <c r="AB380" s="2419">
        <v>1</v>
      </c>
      <c r="AC380" s="2419">
        <v>0</v>
      </c>
      <c r="AD380" s="2419">
        <v>0</v>
      </c>
      <c r="AE380" s="2419">
        <v>29</v>
      </c>
    </row>
    <row r="381" spans="1:31" ht="15.75" x14ac:dyDescent="0.25">
      <c r="A381" s="2419" t="s">
        <v>5518</v>
      </c>
      <c r="B381" s="2419">
        <v>5321016</v>
      </c>
      <c r="C381" s="2420" t="s">
        <v>5595</v>
      </c>
      <c r="D381" s="2416" t="s">
        <v>5217</v>
      </c>
      <c r="E381" s="2419">
        <v>9</v>
      </c>
      <c r="F381" s="2419">
        <v>3</v>
      </c>
      <c r="G381" s="2419">
        <v>3</v>
      </c>
      <c r="H381" s="2416">
        <v>6</v>
      </c>
      <c r="I381" s="2416">
        <v>1</v>
      </c>
      <c r="J381" s="2416">
        <f t="shared" si="6"/>
        <v>6</v>
      </c>
      <c r="K381" s="2416">
        <v>6</v>
      </c>
      <c r="L381" s="2419">
        <v>39145</v>
      </c>
      <c r="M381" s="2420" t="s">
        <v>5596</v>
      </c>
      <c r="N381" s="2417" t="s">
        <v>5116</v>
      </c>
      <c r="O381" s="2419" t="s">
        <v>3399</v>
      </c>
      <c r="P381" s="2419"/>
      <c r="Q381" s="2419"/>
      <c r="R381" s="2419"/>
      <c r="S381" s="2419"/>
      <c r="T381" s="2419" t="s">
        <v>3307</v>
      </c>
      <c r="U381" s="2419" t="s">
        <v>5114</v>
      </c>
      <c r="V381" s="2419" t="s">
        <v>3322</v>
      </c>
      <c r="W381" s="2419" t="s">
        <v>5114</v>
      </c>
      <c r="X381" s="2419"/>
      <c r="Y381" s="2419"/>
      <c r="Z381" s="2419">
        <v>3</v>
      </c>
      <c r="AA381" s="2419">
        <v>5</v>
      </c>
      <c r="AB381" s="2419">
        <v>18</v>
      </c>
      <c r="AC381" s="2419">
        <v>0</v>
      </c>
      <c r="AD381" s="2419">
        <v>0</v>
      </c>
      <c r="AE381" s="2419">
        <v>26</v>
      </c>
    </row>
    <row r="382" spans="1:31" ht="15.75" x14ac:dyDescent="0.25">
      <c r="A382" s="2419" t="s">
        <v>5518</v>
      </c>
      <c r="B382" s="2419">
        <v>5321017</v>
      </c>
      <c r="C382" s="2420" t="s">
        <v>5597</v>
      </c>
      <c r="D382" s="2416" t="s">
        <v>5217</v>
      </c>
      <c r="E382" s="2419">
        <v>3</v>
      </c>
      <c r="F382" s="2419">
        <v>0</v>
      </c>
      <c r="G382" s="2419">
        <v>3</v>
      </c>
      <c r="H382" s="2416">
        <v>3</v>
      </c>
      <c r="I382" s="2416">
        <v>1</v>
      </c>
      <c r="J382" s="2416">
        <f t="shared" si="6"/>
        <v>3</v>
      </c>
      <c r="K382" s="2416">
        <v>3</v>
      </c>
      <c r="L382" s="2419">
        <v>37901</v>
      </c>
      <c r="M382" s="2420" t="s">
        <v>5593</v>
      </c>
      <c r="N382" s="2417" t="s">
        <v>5116</v>
      </c>
      <c r="O382" s="2419" t="s">
        <v>3401</v>
      </c>
      <c r="P382" s="2419"/>
      <c r="Q382" s="2419"/>
      <c r="R382" s="2419" t="s">
        <v>3365</v>
      </c>
      <c r="S382" s="2419" t="s">
        <v>5114</v>
      </c>
      <c r="T382" s="2419" t="s">
        <v>3365</v>
      </c>
      <c r="U382" s="2419" t="s">
        <v>5114</v>
      </c>
      <c r="V382" s="2419"/>
      <c r="W382" s="2419"/>
      <c r="X382" s="2419"/>
      <c r="Y382" s="2419"/>
      <c r="Z382" s="2419">
        <v>22</v>
      </c>
      <c r="AA382" s="2419">
        <v>1</v>
      </c>
      <c r="AB382" s="2419">
        <v>1</v>
      </c>
      <c r="AC382" s="2419">
        <v>0</v>
      </c>
      <c r="AD382" s="2419">
        <v>0</v>
      </c>
      <c r="AE382" s="2419">
        <v>24</v>
      </c>
    </row>
    <row r="383" spans="1:31" ht="15.75" x14ac:dyDescent="0.25">
      <c r="A383" s="2419" t="s">
        <v>5518</v>
      </c>
      <c r="B383" s="2419">
        <v>5321023</v>
      </c>
      <c r="C383" s="2420" t="s">
        <v>5598</v>
      </c>
      <c r="D383" s="2416" t="s">
        <v>5217</v>
      </c>
      <c r="E383" s="2419">
        <v>9</v>
      </c>
      <c r="F383" s="2419">
        <v>3</v>
      </c>
      <c r="G383" s="2419">
        <v>3</v>
      </c>
      <c r="H383" s="2416">
        <v>6</v>
      </c>
      <c r="I383" s="2416">
        <v>1</v>
      </c>
      <c r="J383" s="2416">
        <f t="shared" si="6"/>
        <v>6</v>
      </c>
      <c r="K383" s="2416">
        <v>6</v>
      </c>
      <c r="L383" s="2419">
        <v>39145</v>
      </c>
      <c r="M383" s="2420" t="s">
        <v>5596</v>
      </c>
      <c r="N383" s="2417" t="s">
        <v>5116</v>
      </c>
      <c r="O383" s="2419" t="s">
        <v>3399</v>
      </c>
      <c r="P383" s="2419"/>
      <c r="Q383" s="2419"/>
      <c r="R383" s="2419"/>
      <c r="S383" s="2419"/>
      <c r="T383" s="2419" t="s">
        <v>3321</v>
      </c>
      <c r="U383" s="2419" t="s">
        <v>5114</v>
      </c>
      <c r="V383" s="2419" t="s">
        <v>3307</v>
      </c>
      <c r="W383" s="2419" t="s">
        <v>5114</v>
      </c>
      <c r="X383" s="2419"/>
      <c r="Y383" s="2419"/>
      <c r="Z383" s="2419">
        <v>1</v>
      </c>
      <c r="AA383" s="2419">
        <v>1</v>
      </c>
      <c r="AB383" s="2419">
        <v>14</v>
      </c>
      <c r="AC383" s="2419">
        <v>0</v>
      </c>
      <c r="AD383" s="2419">
        <v>0</v>
      </c>
      <c r="AE383" s="2419">
        <v>16</v>
      </c>
    </row>
    <row r="384" spans="1:31" ht="15.75" x14ac:dyDescent="0.25">
      <c r="A384" s="2419" t="s">
        <v>5518</v>
      </c>
      <c r="B384" s="2419">
        <v>5321024</v>
      </c>
      <c r="C384" s="2420" t="s">
        <v>5599</v>
      </c>
      <c r="D384" s="2416" t="s">
        <v>5217</v>
      </c>
      <c r="E384" s="2419">
        <v>6</v>
      </c>
      <c r="F384" s="2419">
        <v>3</v>
      </c>
      <c r="G384" s="2419">
        <v>0</v>
      </c>
      <c r="H384" s="2416">
        <v>3</v>
      </c>
      <c r="I384" s="2416">
        <v>1</v>
      </c>
      <c r="J384" s="2416">
        <f t="shared" si="6"/>
        <v>3</v>
      </c>
      <c r="K384" s="2416">
        <v>3</v>
      </c>
      <c r="L384" s="2419">
        <v>42808</v>
      </c>
      <c r="M384" s="2420" t="s">
        <v>5525</v>
      </c>
      <c r="N384" s="2417" t="s">
        <v>3186</v>
      </c>
      <c r="O384" s="2419" t="s">
        <v>3399</v>
      </c>
      <c r="P384" s="2419"/>
      <c r="Q384" s="2419"/>
      <c r="R384" s="2419"/>
      <c r="S384" s="2419"/>
      <c r="T384" s="2419" t="s">
        <v>3307</v>
      </c>
      <c r="U384" s="2419" t="s">
        <v>5114</v>
      </c>
      <c r="V384" s="2419"/>
      <c r="W384" s="2419"/>
      <c r="X384" s="2419"/>
      <c r="Y384" s="2419"/>
      <c r="Z384" s="2419">
        <v>13</v>
      </c>
      <c r="AA384" s="2419">
        <v>6</v>
      </c>
      <c r="AB384" s="2419">
        <v>3</v>
      </c>
      <c r="AC384" s="2419">
        <v>0</v>
      </c>
      <c r="AD384" s="2419">
        <v>0</v>
      </c>
      <c r="AE384" s="2419">
        <v>22</v>
      </c>
    </row>
    <row r="385" spans="1:31" ht="15.75" x14ac:dyDescent="0.25">
      <c r="A385" s="2419" t="s">
        <v>5518</v>
      </c>
      <c r="B385" s="2419">
        <v>5321025</v>
      </c>
      <c r="C385" s="2420" t="s">
        <v>5600</v>
      </c>
      <c r="D385" s="2416" t="s">
        <v>5217</v>
      </c>
      <c r="E385" s="2419">
        <v>6</v>
      </c>
      <c r="F385" s="2419">
        <v>3</v>
      </c>
      <c r="G385" s="2419">
        <v>0</v>
      </c>
      <c r="H385" s="2416">
        <v>3</v>
      </c>
      <c r="I385" s="2416">
        <v>1</v>
      </c>
      <c r="J385" s="2416">
        <f t="shared" si="6"/>
        <v>3</v>
      </c>
      <c r="K385" s="2416">
        <v>3</v>
      </c>
      <c r="L385" s="2419">
        <v>43151</v>
      </c>
      <c r="M385" s="2420" t="s">
        <v>5519</v>
      </c>
      <c r="N385" s="2417" t="s">
        <v>5142</v>
      </c>
      <c r="O385" s="2419" t="s">
        <v>3401</v>
      </c>
      <c r="P385" s="2419"/>
      <c r="Q385" s="2419"/>
      <c r="R385" s="2419"/>
      <c r="S385" s="2419"/>
      <c r="T385" s="2419" t="s">
        <v>3364</v>
      </c>
      <c r="U385" s="2419" t="s">
        <v>5114</v>
      </c>
      <c r="V385" s="2419" t="s">
        <v>3364</v>
      </c>
      <c r="W385" s="2419" t="s">
        <v>5114</v>
      </c>
      <c r="X385" s="2419"/>
      <c r="Y385" s="2419"/>
      <c r="Z385" s="2419">
        <v>24</v>
      </c>
      <c r="AA385" s="2419">
        <v>1</v>
      </c>
      <c r="AB385" s="2419">
        <v>0</v>
      </c>
      <c r="AC385" s="2419">
        <v>0</v>
      </c>
      <c r="AD385" s="2419">
        <v>0</v>
      </c>
      <c r="AE385" s="2419">
        <v>25</v>
      </c>
    </row>
    <row r="386" spans="1:31" ht="15.75" x14ac:dyDescent="0.25">
      <c r="A386" s="2419" t="s">
        <v>5518</v>
      </c>
      <c r="B386" s="2416" t="s">
        <v>3313</v>
      </c>
      <c r="C386" s="2420" t="s">
        <v>5601</v>
      </c>
      <c r="D386" s="2416" t="s">
        <v>5217</v>
      </c>
      <c r="E386" s="2419">
        <v>6</v>
      </c>
      <c r="F386" s="2419">
        <v>1.5</v>
      </c>
      <c r="G386" s="2419">
        <v>3</v>
      </c>
      <c r="H386" s="2416">
        <v>4.5</v>
      </c>
      <c r="I386" s="2416">
        <v>1</v>
      </c>
      <c r="J386" s="2416">
        <f t="shared" si="6"/>
        <v>4.5</v>
      </c>
      <c r="K386" s="2416">
        <v>4.5</v>
      </c>
      <c r="L386" s="2419">
        <v>22628</v>
      </c>
      <c r="M386" s="2420" t="s">
        <v>5546</v>
      </c>
      <c r="N386" s="2417" t="s">
        <v>5116</v>
      </c>
      <c r="O386" s="2419" t="s">
        <v>3402</v>
      </c>
      <c r="P386" s="2419" t="s">
        <v>3321</v>
      </c>
      <c r="Q386" s="2419" t="s">
        <v>5114</v>
      </c>
      <c r="R386" s="2419"/>
      <c r="S386" s="2419"/>
      <c r="T386" s="2419"/>
      <c r="U386" s="2419"/>
      <c r="V386" s="2419"/>
      <c r="W386" s="2419"/>
      <c r="X386" s="2419" t="s">
        <v>3306</v>
      </c>
      <c r="Y386" s="2419" t="s">
        <v>5114</v>
      </c>
      <c r="Z386" s="2419">
        <v>11</v>
      </c>
      <c r="AA386" s="2419">
        <v>8</v>
      </c>
      <c r="AB386" s="2419">
        <v>0</v>
      </c>
      <c r="AC386" s="2419">
        <v>0</v>
      </c>
      <c r="AD386" s="2419">
        <v>0</v>
      </c>
      <c r="AE386" s="2419">
        <v>19</v>
      </c>
    </row>
    <row r="387" spans="1:31" ht="15.75" x14ac:dyDescent="0.25">
      <c r="A387" s="2419" t="s">
        <v>5518</v>
      </c>
      <c r="B387" s="2416" t="s">
        <v>3342</v>
      </c>
      <c r="C387" s="2420" t="s">
        <v>5602</v>
      </c>
      <c r="D387" s="2416" t="s">
        <v>5217</v>
      </c>
      <c r="E387" s="2419">
        <v>6</v>
      </c>
      <c r="F387" s="2419">
        <v>3</v>
      </c>
      <c r="G387" s="2419">
        <v>0</v>
      </c>
      <c r="H387" s="2416">
        <v>3</v>
      </c>
      <c r="I387" s="2416">
        <v>1</v>
      </c>
      <c r="J387" s="2416">
        <f t="shared" si="6"/>
        <v>3</v>
      </c>
      <c r="K387" s="2416">
        <v>3</v>
      </c>
      <c r="L387" s="2419">
        <v>42808</v>
      </c>
      <c r="M387" s="2420" t="s">
        <v>5525</v>
      </c>
      <c r="N387" s="2417" t="s">
        <v>3186</v>
      </c>
      <c r="O387" s="2419" t="s">
        <v>5526</v>
      </c>
      <c r="P387" s="2419"/>
      <c r="Q387" s="2419"/>
      <c r="R387" s="2419"/>
      <c r="S387" s="2419"/>
      <c r="T387" s="2419" t="s">
        <v>3322</v>
      </c>
      <c r="U387" s="2419" t="s">
        <v>5114</v>
      </c>
      <c r="V387" s="2419"/>
      <c r="W387" s="2419"/>
      <c r="X387" s="2419"/>
      <c r="Y387" s="2419"/>
      <c r="Z387" s="2419">
        <v>17</v>
      </c>
      <c r="AA387" s="2419">
        <v>5</v>
      </c>
      <c r="AB387" s="2419">
        <v>3</v>
      </c>
      <c r="AC387" s="2419">
        <v>0</v>
      </c>
      <c r="AD387" s="2419">
        <v>0</v>
      </c>
      <c r="AE387" s="2419">
        <v>25</v>
      </c>
    </row>
    <row r="388" spans="1:31" ht="15.75" x14ac:dyDescent="0.25">
      <c r="A388" s="2419" t="s">
        <v>5518</v>
      </c>
      <c r="B388" s="2419">
        <v>5321057</v>
      </c>
      <c r="C388" s="2420" t="s">
        <v>5603</v>
      </c>
      <c r="D388" s="2416" t="s">
        <v>5217</v>
      </c>
      <c r="E388" s="2419">
        <v>9</v>
      </c>
      <c r="F388" s="2419">
        <v>3</v>
      </c>
      <c r="G388" s="2419">
        <v>3</v>
      </c>
      <c r="H388" s="2416">
        <v>6</v>
      </c>
      <c r="I388" s="2416">
        <v>1</v>
      </c>
      <c r="J388" s="2416">
        <f t="shared" si="6"/>
        <v>6</v>
      </c>
      <c r="K388" s="2416">
        <v>6</v>
      </c>
      <c r="L388" s="2419">
        <v>43749</v>
      </c>
      <c r="M388" s="2420" t="s">
        <v>5523</v>
      </c>
      <c r="N388" s="2417" t="s">
        <v>3186</v>
      </c>
      <c r="O388" s="2419" t="s">
        <v>3396</v>
      </c>
      <c r="P388" s="2419" t="s">
        <v>3321</v>
      </c>
      <c r="Q388" s="2419" t="s">
        <v>5114</v>
      </c>
      <c r="R388" s="2419" t="s">
        <v>3325</v>
      </c>
      <c r="S388" s="2419" t="s">
        <v>5114</v>
      </c>
      <c r="T388" s="2419"/>
      <c r="U388" s="2419"/>
      <c r="V388" s="2419"/>
      <c r="W388" s="2419"/>
      <c r="X388" s="2419"/>
      <c r="Y388" s="2419"/>
      <c r="Z388" s="2419">
        <v>22</v>
      </c>
      <c r="AA388" s="2419">
        <v>8</v>
      </c>
      <c r="AB388" s="2419">
        <v>4</v>
      </c>
      <c r="AC388" s="2419">
        <v>0</v>
      </c>
      <c r="AD388" s="2419">
        <v>0</v>
      </c>
      <c r="AE388" s="2419">
        <v>34</v>
      </c>
    </row>
    <row r="389" spans="1:31" ht="15.75" x14ac:dyDescent="0.25">
      <c r="A389" s="2419" t="s">
        <v>5518</v>
      </c>
      <c r="B389" s="2416" t="s">
        <v>3342</v>
      </c>
      <c r="C389" s="2420" t="s">
        <v>5604</v>
      </c>
      <c r="D389" s="2416" t="s">
        <v>5217</v>
      </c>
      <c r="E389" s="2419">
        <v>6</v>
      </c>
      <c r="F389" s="2419">
        <v>3</v>
      </c>
      <c r="G389" s="2419">
        <v>0</v>
      </c>
      <c r="H389" s="2416">
        <v>3</v>
      </c>
      <c r="I389" s="2416">
        <v>1</v>
      </c>
      <c r="J389" s="2416">
        <f t="shared" si="6"/>
        <v>3</v>
      </c>
      <c r="K389" s="2416">
        <v>3</v>
      </c>
      <c r="L389" s="2419">
        <v>43151</v>
      </c>
      <c r="M389" s="2420" t="s">
        <v>5519</v>
      </c>
      <c r="N389" s="2417" t="s">
        <v>5142</v>
      </c>
      <c r="O389" s="2419" t="s">
        <v>5605</v>
      </c>
      <c r="P389" s="2419"/>
      <c r="Q389" s="2419"/>
      <c r="R389" s="2419"/>
      <c r="S389" s="2419"/>
      <c r="T389" s="2419"/>
      <c r="U389" s="2419"/>
      <c r="V389" s="2419" t="s">
        <v>3307</v>
      </c>
      <c r="W389" s="2419" t="s">
        <v>5114</v>
      </c>
      <c r="X389" s="2419"/>
      <c r="Y389" s="2419"/>
      <c r="Z389" s="2419">
        <v>20</v>
      </c>
      <c r="AA389" s="2419">
        <v>3</v>
      </c>
      <c r="AB389" s="2419">
        <v>0</v>
      </c>
      <c r="AC389" s="2419">
        <v>0</v>
      </c>
      <c r="AD389" s="2419">
        <v>0</v>
      </c>
      <c r="AE389" s="2419">
        <v>23</v>
      </c>
    </row>
    <row r="390" spans="1:31" ht="15.75" x14ac:dyDescent="0.25">
      <c r="A390" s="2419" t="s">
        <v>5518</v>
      </c>
      <c r="B390" s="2416" t="s">
        <v>3342</v>
      </c>
      <c r="C390" s="2420" t="s">
        <v>5606</v>
      </c>
      <c r="D390" s="2416" t="s">
        <v>5217</v>
      </c>
      <c r="E390" s="2419">
        <v>6</v>
      </c>
      <c r="F390" s="2419">
        <v>3</v>
      </c>
      <c r="G390" s="2419">
        <v>0</v>
      </c>
      <c r="H390" s="2416">
        <v>3</v>
      </c>
      <c r="I390" s="2416">
        <v>1</v>
      </c>
      <c r="J390" s="2416">
        <f t="shared" si="6"/>
        <v>3</v>
      </c>
      <c r="K390" s="2416">
        <v>3</v>
      </c>
      <c r="L390" s="2419">
        <v>37884</v>
      </c>
      <c r="M390" s="2420" t="s">
        <v>5607</v>
      </c>
      <c r="N390" s="2417" t="s">
        <v>5116</v>
      </c>
      <c r="O390" s="2419" t="s">
        <v>3420</v>
      </c>
      <c r="P390" s="2419"/>
      <c r="Q390" s="2419"/>
      <c r="R390" s="2419"/>
      <c r="S390" s="2419"/>
      <c r="T390" s="2419" t="s">
        <v>3322</v>
      </c>
      <c r="U390" s="2419" t="s">
        <v>5114</v>
      </c>
      <c r="V390" s="2419"/>
      <c r="W390" s="2419"/>
      <c r="X390" s="2419"/>
      <c r="Y390" s="2419"/>
      <c r="Z390" s="2419">
        <v>1</v>
      </c>
      <c r="AA390" s="2419">
        <v>4</v>
      </c>
      <c r="AB390" s="2419">
        <v>2</v>
      </c>
      <c r="AC390" s="2419">
        <v>0</v>
      </c>
      <c r="AD390" s="2419">
        <v>0</v>
      </c>
      <c r="AE390" s="2419">
        <v>7</v>
      </c>
    </row>
    <row r="391" spans="1:31" ht="15.75" x14ac:dyDescent="0.25">
      <c r="A391" s="2419" t="s">
        <v>5518</v>
      </c>
      <c r="B391" s="2416" t="s">
        <v>3342</v>
      </c>
      <c r="C391" s="2420" t="s">
        <v>5608</v>
      </c>
      <c r="D391" s="2416" t="s">
        <v>5217</v>
      </c>
      <c r="E391" s="2419">
        <v>6</v>
      </c>
      <c r="F391" s="2419">
        <v>1.5</v>
      </c>
      <c r="G391" s="2419">
        <v>3</v>
      </c>
      <c r="H391" s="2416">
        <v>4.5</v>
      </c>
      <c r="I391" s="2416">
        <v>0</v>
      </c>
      <c r="J391" s="2416">
        <f t="shared" si="6"/>
        <v>0</v>
      </c>
      <c r="K391" s="2416">
        <v>0</v>
      </c>
      <c r="L391" s="2419">
        <v>43624</v>
      </c>
      <c r="M391" s="2420" t="s">
        <v>5538</v>
      </c>
      <c r="N391" s="2417" t="s">
        <v>5116</v>
      </c>
      <c r="O391" s="2419" t="s">
        <v>5539</v>
      </c>
      <c r="P391" s="2419"/>
      <c r="Q391" s="2419"/>
      <c r="R391" s="2419"/>
      <c r="S391" s="2419"/>
      <c r="T391" s="2419"/>
      <c r="U391" s="2419"/>
      <c r="V391" s="2419" t="s">
        <v>3308</v>
      </c>
      <c r="W391" s="2419" t="s">
        <v>5114</v>
      </c>
      <c r="X391" s="2419"/>
      <c r="Y391" s="2419"/>
      <c r="Z391" s="2419">
        <v>5</v>
      </c>
      <c r="AA391" s="2419">
        <v>1</v>
      </c>
      <c r="AB391" s="2419">
        <v>0</v>
      </c>
      <c r="AC391" s="2419">
        <v>0</v>
      </c>
      <c r="AD391" s="2419">
        <v>0</v>
      </c>
      <c r="AE391" s="2419">
        <v>6</v>
      </c>
    </row>
    <row r="392" spans="1:31" ht="15.75" x14ac:dyDescent="0.25">
      <c r="A392" s="2419" t="s">
        <v>5518</v>
      </c>
      <c r="B392" s="2419">
        <v>5331005</v>
      </c>
      <c r="C392" s="2420" t="s">
        <v>5609</v>
      </c>
      <c r="D392" s="2416" t="s">
        <v>5217</v>
      </c>
      <c r="E392" s="2419">
        <v>8</v>
      </c>
      <c r="F392" s="2419">
        <v>2</v>
      </c>
      <c r="G392" s="2419">
        <v>4</v>
      </c>
      <c r="H392" s="2416">
        <v>6</v>
      </c>
      <c r="I392" s="2416">
        <v>1</v>
      </c>
      <c r="J392" s="2416">
        <f t="shared" si="6"/>
        <v>6</v>
      </c>
      <c r="K392" s="2416">
        <v>6</v>
      </c>
      <c r="L392" s="2419">
        <v>44076</v>
      </c>
      <c r="M392" s="2420" t="s">
        <v>5610</v>
      </c>
      <c r="N392" s="2417" t="s">
        <v>5142</v>
      </c>
      <c r="O392" s="2419" t="s">
        <v>3393</v>
      </c>
      <c r="P392" s="2419"/>
      <c r="Q392" s="2419"/>
      <c r="R392" s="2419"/>
      <c r="S392" s="2419"/>
      <c r="T392" s="2419" t="s">
        <v>3340</v>
      </c>
      <c r="U392" s="2419" t="s">
        <v>5114</v>
      </c>
      <c r="V392" s="2419"/>
      <c r="W392" s="2419"/>
      <c r="X392" s="2419" t="s">
        <v>5611</v>
      </c>
      <c r="Y392" s="2419" t="s">
        <v>5114</v>
      </c>
      <c r="Z392" s="2419">
        <v>31</v>
      </c>
      <c r="AA392" s="2419">
        <v>2</v>
      </c>
      <c r="AB392" s="2419">
        <v>2</v>
      </c>
      <c r="AC392" s="2419">
        <v>0</v>
      </c>
      <c r="AD392" s="2419">
        <v>0</v>
      </c>
      <c r="AE392" s="2419">
        <v>35</v>
      </c>
    </row>
    <row r="393" spans="1:31" ht="15.75" x14ac:dyDescent="0.25">
      <c r="A393" s="2419" t="s">
        <v>5518</v>
      </c>
      <c r="B393" s="2419">
        <v>5331006</v>
      </c>
      <c r="C393" s="2420" t="s">
        <v>5612</v>
      </c>
      <c r="D393" s="2416" t="s">
        <v>5217</v>
      </c>
      <c r="E393" s="2419">
        <v>10</v>
      </c>
      <c r="F393" s="2419">
        <v>4</v>
      </c>
      <c r="G393" s="2419">
        <v>2</v>
      </c>
      <c r="H393" s="2416">
        <v>6</v>
      </c>
      <c r="I393" s="2416">
        <v>1</v>
      </c>
      <c r="J393" s="2416">
        <f t="shared" si="6"/>
        <v>6</v>
      </c>
      <c r="K393" s="2416">
        <v>6</v>
      </c>
      <c r="L393" s="2419">
        <v>42746</v>
      </c>
      <c r="M393" s="2420" t="s">
        <v>5613</v>
      </c>
      <c r="N393" s="2417" t="s">
        <v>3186</v>
      </c>
      <c r="O393" s="2419" t="s">
        <v>3393</v>
      </c>
      <c r="P393" s="2419" t="s">
        <v>5611</v>
      </c>
      <c r="Q393" s="2419" t="s">
        <v>5114</v>
      </c>
      <c r="R393" s="2419"/>
      <c r="S393" s="2419"/>
      <c r="T393" s="2419" t="s">
        <v>5611</v>
      </c>
      <c r="U393" s="2419" t="s">
        <v>5114</v>
      </c>
      <c r="V393" s="2419"/>
      <c r="W393" s="2419"/>
      <c r="X393" s="2419"/>
      <c r="Y393" s="2419"/>
      <c r="Z393" s="2419">
        <v>37</v>
      </c>
      <c r="AA393" s="2419">
        <v>0</v>
      </c>
      <c r="AB393" s="2419">
        <v>0</v>
      </c>
      <c r="AC393" s="2419">
        <v>0</v>
      </c>
      <c r="AD393" s="2419">
        <v>0</v>
      </c>
      <c r="AE393" s="2419">
        <v>37</v>
      </c>
    </row>
    <row r="394" spans="1:31" ht="15.75" x14ac:dyDescent="0.25">
      <c r="A394" s="2419" t="s">
        <v>5518</v>
      </c>
      <c r="B394" s="2419">
        <v>5331007</v>
      </c>
      <c r="C394" s="2420" t="s">
        <v>5614</v>
      </c>
      <c r="D394" s="2416" t="s">
        <v>5217</v>
      </c>
      <c r="E394" s="2419">
        <v>6</v>
      </c>
      <c r="F394" s="2419">
        <v>3</v>
      </c>
      <c r="G394" s="2419">
        <v>0</v>
      </c>
      <c r="H394" s="2416">
        <v>3</v>
      </c>
      <c r="I394" s="2416">
        <v>1</v>
      </c>
      <c r="J394" s="2416">
        <f t="shared" si="6"/>
        <v>3</v>
      </c>
      <c r="K394" s="2416">
        <v>3</v>
      </c>
      <c r="L394" s="2419">
        <v>43624</v>
      </c>
      <c r="M394" s="2420" t="s">
        <v>5538</v>
      </c>
      <c r="N394" s="2417" t="s">
        <v>5116</v>
      </c>
      <c r="O394" s="2419" t="s">
        <v>3393</v>
      </c>
      <c r="P394" s="2419"/>
      <c r="Q394" s="2419"/>
      <c r="R394" s="2419" t="s">
        <v>3373</v>
      </c>
      <c r="S394" s="2419" t="s">
        <v>5114</v>
      </c>
      <c r="T394" s="2419"/>
      <c r="U394" s="2419"/>
      <c r="V394" s="2419"/>
      <c r="W394" s="2419"/>
      <c r="X394" s="2419" t="s">
        <v>3373</v>
      </c>
      <c r="Y394" s="2419" t="s">
        <v>5114</v>
      </c>
      <c r="Z394" s="2419">
        <v>23</v>
      </c>
      <c r="AA394" s="2419">
        <v>11</v>
      </c>
      <c r="AB394" s="2419">
        <v>3</v>
      </c>
      <c r="AC394" s="2419">
        <v>0</v>
      </c>
      <c r="AD394" s="2419">
        <v>0</v>
      </c>
      <c r="AE394" s="2419">
        <v>37</v>
      </c>
    </row>
    <row r="395" spans="1:31" ht="15.75" x14ac:dyDescent="0.25">
      <c r="A395" s="2419" t="s">
        <v>5518</v>
      </c>
      <c r="B395" s="2419">
        <v>5331008</v>
      </c>
      <c r="C395" s="2420" t="s">
        <v>5615</v>
      </c>
      <c r="D395" s="2416" t="s">
        <v>5217</v>
      </c>
      <c r="E395" s="2419">
        <v>6</v>
      </c>
      <c r="F395" s="2419">
        <v>3</v>
      </c>
      <c r="G395" s="2419">
        <v>0</v>
      </c>
      <c r="H395" s="2416">
        <v>3</v>
      </c>
      <c r="I395" s="2416">
        <v>1</v>
      </c>
      <c r="J395" s="2416">
        <f t="shared" si="6"/>
        <v>3</v>
      </c>
      <c r="K395" s="2416">
        <v>3</v>
      </c>
      <c r="L395" s="2419">
        <v>42768</v>
      </c>
      <c r="M395" s="2420" t="s">
        <v>5616</v>
      </c>
      <c r="N395" s="2417" t="s">
        <v>3186</v>
      </c>
      <c r="O395" s="2419" t="s">
        <v>3393</v>
      </c>
      <c r="P395" s="2419"/>
      <c r="Q395" s="2419"/>
      <c r="R395" s="2419" t="s">
        <v>3326</v>
      </c>
      <c r="S395" s="2419" t="s">
        <v>5114</v>
      </c>
      <c r="T395" s="2419"/>
      <c r="U395" s="2419"/>
      <c r="V395" s="2419" t="s">
        <v>3326</v>
      </c>
      <c r="W395" s="2419" t="s">
        <v>5114</v>
      </c>
      <c r="X395" s="2419"/>
      <c r="Y395" s="2419"/>
      <c r="Z395" s="2419">
        <v>5</v>
      </c>
      <c r="AA395" s="2419">
        <v>11</v>
      </c>
      <c r="AB395" s="2419">
        <v>13</v>
      </c>
      <c r="AC395" s="2419">
        <v>0</v>
      </c>
      <c r="AD395" s="2419">
        <v>0</v>
      </c>
      <c r="AE395" s="2419">
        <v>29</v>
      </c>
    </row>
    <row r="396" spans="1:31" ht="15.75" x14ac:dyDescent="0.25">
      <c r="A396" s="2419" t="s">
        <v>5518</v>
      </c>
      <c r="B396" s="2419">
        <v>5331009</v>
      </c>
      <c r="C396" s="2420" t="s">
        <v>5617</v>
      </c>
      <c r="D396" s="2416" t="s">
        <v>5217</v>
      </c>
      <c r="E396" s="2419">
        <v>6</v>
      </c>
      <c r="F396" s="2419">
        <v>3</v>
      </c>
      <c r="G396" s="2419">
        <v>0</v>
      </c>
      <c r="H396" s="2416">
        <v>3</v>
      </c>
      <c r="I396" s="2416">
        <v>1</v>
      </c>
      <c r="J396" s="2416">
        <f t="shared" si="6"/>
        <v>3</v>
      </c>
      <c r="K396" s="2416">
        <v>3</v>
      </c>
      <c r="L396" s="2419">
        <v>37884</v>
      </c>
      <c r="M396" s="2420" t="s">
        <v>5607</v>
      </c>
      <c r="N396" s="2417" t="s">
        <v>5116</v>
      </c>
      <c r="O396" s="2419" t="s">
        <v>5618</v>
      </c>
      <c r="P396" s="2419" t="s">
        <v>3359</v>
      </c>
      <c r="Q396" s="2419" t="s">
        <v>5114</v>
      </c>
      <c r="R396" s="2419"/>
      <c r="S396" s="2419"/>
      <c r="T396" s="2419"/>
      <c r="U396" s="2419"/>
      <c r="V396" s="2419" t="s">
        <v>3359</v>
      </c>
      <c r="W396" s="2419" t="s">
        <v>5114</v>
      </c>
      <c r="X396" s="2419"/>
      <c r="Y396" s="2419"/>
      <c r="Z396" s="2419">
        <v>3</v>
      </c>
      <c r="AA396" s="2419">
        <v>26</v>
      </c>
      <c r="AB396" s="2419">
        <v>5</v>
      </c>
      <c r="AC396" s="2419">
        <v>0</v>
      </c>
      <c r="AD396" s="2419">
        <v>0</v>
      </c>
      <c r="AE396" s="2419">
        <v>34</v>
      </c>
    </row>
    <row r="397" spans="1:31" ht="15.75" x14ac:dyDescent="0.25">
      <c r="A397" s="2419" t="s">
        <v>5518</v>
      </c>
      <c r="B397" s="2419">
        <v>5331017</v>
      </c>
      <c r="C397" s="2420" t="s">
        <v>5619</v>
      </c>
      <c r="D397" s="2416" t="s">
        <v>5217</v>
      </c>
      <c r="E397" s="2419">
        <v>6</v>
      </c>
      <c r="F397" s="2419">
        <v>3</v>
      </c>
      <c r="G397" s="2419">
        <v>0</v>
      </c>
      <c r="H397" s="2416">
        <v>3</v>
      </c>
      <c r="I397" s="2416">
        <v>1</v>
      </c>
      <c r="J397" s="2416">
        <f t="shared" si="6"/>
        <v>3</v>
      </c>
      <c r="K397" s="2416">
        <v>3</v>
      </c>
      <c r="L397" s="2419">
        <v>43800</v>
      </c>
      <c r="M397" s="2420" t="s">
        <v>5620</v>
      </c>
      <c r="N397" s="2417" t="s">
        <v>5142</v>
      </c>
      <c r="O397" s="2419" t="s">
        <v>3393</v>
      </c>
      <c r="P397" s="2419"/>
      <c r="Q397" s="2419"/>
      <c r="R397" s="2419" t="s">
        <v>3309</v>
      </c>
      <c r="S397" s="2419" t="s">
        <v>5114</v>
      </c>
      <c r="T397" s="2419" t="s">
        <v>3365</v>
      </c>
      <c r="U397" s="2419" t="s">
        <v>5114</v>
      </c>
      <c r="V397" s="2419"/>
      <c r="W397" s="2419"/>
      <c r="X397" s="2419"/>
      <c r="Y397" s="2419"/>
      <c r="Z397" s="2419">
        <v>30</v>
      </c>
      <c r="AA397" s="2419">
        <v>5</v>
      </c>
      <c r="AB397" s="2419">
        <v>2</v>
      </c>
      <c r="AC397" s="2419">
        <v>0</v>
      </c>
      <c r="AD397" s="2419">
        <v>0</v>
      </c>
      <c r="AE397" s="2419">
        <v>37</v>
      </c>
    </row>
    <row r="398" spans="1:31" ht="15.75" x14ac:dyDescent="0.25">
      <c r="A398" s="2419" t="s">
        <v>5518</v>
      </c>
      <c r="B398" s="2419">
        <v>5331018</v>
      </c>
      <c r="C398" s="2420" t="s">
        <v>5621</v>
      </c>
      <c r="D398" s="2416" t="s">
        <v>5217</v>
      </c>
      <c r="E398" s="2419">
        <v>6</v>
      </c>
      <c r="F398" s="2419">
        <v>3</v>
      </c>
      <c r="G398" s="2419">
        <v>0</v>
      </c>
      <c r="H398" s="2416">
        <v>3</v>
      </c>
      <c r="I398" s="2416">
        <v>0</v>
      </c>
      <c r="J398" s="2416">
        <f t="shared" si="6"/>
        <v>0</v>
      </c>
      <c r="K398" s="2416">
        <v>0</v>
      </c>
      <c r="L398" s="2419">
        <v>42768</v>
      </c>
      <c r="M398" s="2420" t="s">
        <v>5616</v>
      </c>
      <c r="N398" s="2417" t="s">
        <v>3186</v>
      </c>
      <c r="O398" s="2419" t="s">
        <v>3393</v>
      </c>
      <c r="P398" s="2419"/>
      <c r="Q398" s="2419"/>
      <c r="R398" s="2419"/>
      <c r="S398" s="2419"/>
      <c r="T398" s="2419" t="s">
        <v>3369</v>
      </c>
      <c r="U398" s="2419" t="s">
        <v>5114</v>
      </c>
      <c r="V398" s="2419"/>
      <c r="W398" s="2419"/>
      <c r="X398" s="2419" t="s">
        <v>3369</v>
      </c>
      <c r="Y398" s="2419" t="s">
        <v>5114</v>
      </c>
      <c r="Z398" s="2419">
        <v>10</v>
      </c>
      <c r="AA398" s="2419">
        <v>7</v>
      </c>
      <c r="AB398" s="2419">
        <v>8</v>
      </c>
      <c r="AC398" s="2419">
        <v>0</v>
      </c>
      <c r="AD398" s="2419">
        <v>0</v>
      </c>
      <c r="AE398" s="2419">
        <v>25</v>
      </c>
    </row>
    <row r="399" spans="1:31" ht="15.75" x14ac:dyDescent="0.25">
      <c r="A399" s="2419" t="s">
        <v>5518</v>
      </c>
      <c r="B399" s="2419">
        <v>5331019</v>
      </c>
      <c r="C399" s="2420" t="s">
        <v>5622</v>
      </c>
      <c r="D399" s="2416" t="s">
        <v>5217</v>
      </c>
      <c r="E399" s="2419">
        <v>6</v>
      </c>
      <c r="F399" s="2419">
        <v>3</v>
      </c>
      <c r="G399" s="2419">
        <v>0</v>
      </c>
      <c r="H399" s="2416">
        <v>3</v>
      </c>
      <c r="I399" s="2416">
        <v>1</v>
      </c>
      <c r="J399" s="2416">
        <f t="shared" si="6"/>
        <v>3</v>
      </c>
      <c r="K399" s="2416">
        <v>3</v>
      </c>
      <c r="L399" s="2419">
        <v>44076</v>
      </c>
      <c r="M399" s="2420" t="s">
        <v>5610</v>
      </c>
      <c r="N399" s="2417" t="s">
        <v>5142</v>
      </c>
      <c r="O399" s="2419" t="s">
        <v>3393</v>
      </c>
      <c r="P399" s="2419"/>
      <c r="Q399" s="2419"/>
      <c r="R399" s="2419"/>
      <c r="S399" s="2419"/>
      <c r="T399" s="2419"/>
      <c r="U399" s="2419"/>
      <c r="V399" s="2419" t="s">
        <v>3326</v>
      </c>
      <c r="W399" s="2419" t="s">
        <v>5114</v>
      </c>
      <c r="X399" s="2419" t="s">
        <v>3310</v>
      </c>
      <c r="Y399" s="2419" t="s">
        <v>5114</v>
      </c>
      <c r="Z399" s="2419">
        <v>33</v>
      </c>
      <c r="AA399" s="2419">
        <v>10</v>
      </c>
      <c r="AB399" s="2419">
        <v>1</v>
      </c>
      <c r="AC399" s="2419">
        <v>0</v>
      </c>
      <c r="AD399" s="2419">
        <v>0</v>
      </c>
      <c r="AE399" s="2419">
        <v>44</v>
      </c>
    </row>
    <row r="400" spans="1:31" ht="15.75" x14ac:dyDescent="0.25">
      <c r="A400" s="2419" t="s">
        <v>5518</v>
      </c>
      <c r="B400" s="2419">
        <v>5331020</v>
      </c>
      <c r="C400" s="2420" t="s">
        <v>5623</v>
      </c>
      <c r="D400" s="2416" t="s">
        <v>5217</v>
      </c>
      <c r="E400" s="2419">
        <v>7</v>
      </c>
      <c r="F400" s="2419">
        <v>2.5</v>
      </c>
      <c r="G400" s="2419">
        <v>2</v>
      </c>
      <c r="H400" s="2416">
        <v>4.5</v>
      </c>
      <c r="I400" s="2416">
        <v>1</v>
      </c>
      <c r="J400" s="2416">
        <f t="shared" si="6"/>
        <v>4.5</v>
      </c>
      <c r="K400" s="2416">
        <v>4.5</v>
      </c>
      <c r="L400" s="2419">
        <v>39547</v>
      </c>
      <c r="M400" s="2420" t="s">
        <v>5624</v>
      </c>
      <c r="N400" s="2417" t="s">
        <v>5116</v>
      </c>
      <c r="O400" s="2419" t="s">
        <v>3393</v>
      </c>
      <c r="P400" s="2419" t="s">
        <v>5625</v>
      </c>
      <c r="Q400" s="2419" t="s">
        <v>5114</v>
      </c>
      <c r="R400" s="2419" t="s">
        <v>5157</v>
      </c>
      <c r="S400" s="2419" t="s">
        <v>5114</v>
      </c>
      <c r="T400" s="2419"/>
      <c r="U400" s="2419"/>
      <c r="V400" s="2419"/>
      <c r="W400" s="2419"/>
      <c r="X400" s="2419"/>
      <c r="Y400" s="2419"/>
      <c r="Z400" s="2419">
        <v>15</v>
      </c>
      <c r="AA400" s="2419">
        <v>10</v>
      </c>
      <c r="AB400" s="2419">
        <v>8</v>
      </c>
      <c r="AC400" s="2419">
        <v>0</v>
      </c>
      <c r="AD400" s="2419">
        <v>0</v>
      </c>
      <c r="AE400" s="2419">
        <v>33</v>
      </c>
    </row>
    <row r="401" spans="1:31" ht="15.75" x14ac:dyDescent="0.25">
      <c r="A401" s="2419" t="s">
        <v>5518</v>
      </c>
      <c r="B401" s="2419">
        <v>5331021</v>
      </c>
      <c r="C401" s="2420" t="s">
        <v>5626</v>
      </c>
      <c r="D401" s="2416" t="s">
        <v>5217</v>
      </c>
      <c r="E401" s="2419">
        <v>6</v>
      </c>
      <c r="F401" s="2419">
        <v>3</v>
      </c>
      <c r="G401" s="2419">
        <v>0</v>
      </c>
      <c r="H401" s="2416">
        <v>3</v>
      </c>
      <c r="I401" s="2416">
        <v>0.5</v>
      </c>
      <c r="J401" s="2416">
        <f t="shared" si="6"/>
        <v>1.5</v>
      </c>
      <c r="K401" s="2416">
        <v>1.5</v>
      </c>
      <c r="L401" s="2419">
        <v>39547</v>
      </c>
      <c r="M401" s="2420" t="s">
        <v>5624</v>
      </c>
      <c r="N401" s="2417" t="s">
        <v>5116</v>
      </c>
      <c r="O401" s="2419" t="s">
        <v>5618</v>
      </c>
      <c r="P401" s="2419"/>
      <c r="Q401" s="2419"/>
      <c r="R401" s="2419"/>
      <c r="S401" s="2419"/>
      <c r="T401" s="2419" t="s">
        <v>3340</v>
      </c>
      <c r="U401" s="2419" t="s">
        <v>5114</v>
      </c>
      <c r="V401" s="2419"/>
      <c r="W401" s="2419"/>
      <c r="X401" s="2419"/>
      <c r="Y401" s="2419"/>
      <c r="Z401" s="2419">
        <v>21</v>
      </c>
      <c r="AA401" s="2419">
        <v>12</v>
      </c>
      <c r="AB401" s="2419">
        <v>1</v>
      </c>
      <c r="AC401" s="2419">
        <v>0</v>
      </c>
      <c r="AD401" s="2419">
        <v>0</v>
      </c>
      <c r="AE401" s="2419">
        <v>34</v>
      </c>
    </row>
    <row r="402" spans="1:31" ht="15.75" x14ac:dyDescent="0.25">
      <c r="A402" s="2419" t="s">
        <v>5518</v>
      </c>
      <c r="B402" s="2419">
        <v>5331021</v>
      </c>
      <c r="C402" s="2420" t="s">
        <v>5626</v>
      </c>
      <c r="D402" s="2416" t="s">
        <v>5217</v>
      </c>
      <c r="E402" s="2419">
        <v>6</v>
      </c>
      <c r="F402" s="2419">
        <v>3</v>
      </c>
      <c r="G402" s="2419">
        <v>0</v>
      </c>
      <c r="H402" s="2416">
        <v>3</v>
      </c>
      <c r="I402" s="2416">
        <v>0.5</v>
      </c>
      <c r="J402" s="2416">
        <f t="shared" si="6"/>
        <v>1.5</v>
      </c>
      <c r="K402" s="2416">
        <v>1.5</v>
      </c>
      <c r="L402" s="2419">
        <v>43336</v>
      </c>
      <c r="M402" s="2420" t="s">
        <v>5552</v>
      </c>
      <c r="N402" s="2417" t="s">
        <v>3186</v>
      </c>
      <c r="O402" s="2419" t="s">
        <v>5618</v>
      </c>
      <c r="P402" s="2419"/>
      <c r="Q402" s="2419"/>
      <c r="R402" s="2419"/>
      <c r="S402" s="2419"/>
      <c r="T402" s="2419" t="s">
        <v>3340</v>
      </c>
      <c r="U402" s="2419" t="s">
        <v>5114</v>
      </c>
      <c r="V402" s="2419"/>
      <c r="W402" s="2419"/>
      <c r="X402" s="2419"/>
      <c r="Y402" s="2419"/>
      <c r="Z402" s="2419">
        <v>21</v>
      </c>
      <c r="AA402" s="2419">
        <v>12</v>
      </c>
      <c r="AB402" s="2419">
        <v>1</v>
      </c>
      <c r="AC402" s="2419">
        <v>0</v>
      </c>
      <c r="AD402" s="2419">
        <v>0</v>
      </c>
      <c r="AE402" s="2419">
        <v>34</v>
      </c>
    </row>
    <row r="403" spans="1:31" ht="15.75" x14ac:dyDescent="0.25">
      <c r="A403" s="2419" t="s">
        <v>5518</v>
      </c>
      <c r="B403" s="2419">
        <v>5331032</v>
      </c>
      <c r="C403" s="2420" t="s">
        <v>5627</v>
      </c>
      <c r="D403" s="2416" t="s">
        <v>5217</v>
      </c>
      <c r="E403" s="2419">
        <v>40</v>
      </c>
      <c r="F403" s="2419">
        <v>4</v>
      </c>
      <c r="G403" s="2419">
        <v>32</v>
      </c>
      <c r="H403" s="2416">
        <v>36</v>
      </c>
      <c r="I403" s="2416">
        <v>0.2</v>
      </c>
      <c r="J403" s="2416">
        <f t="shared" si="6"/>
        <v>7.2</v>
      </c>
      <c r="K403" s="2416">
        <v>0</v>
      </c>
      <c r="L403" s="2419">
        <v>36161</v>
      </c>
      <c r="M403" s="2420" t="s">
        <v>5628</v>
      </c>
      <c r="N403" s="2417" t="s">
        <v>5116</v>
      </c>
      <c r="O403" s="2419" t="s">
        <v>5618</v>
      </c>
      <c r="P403" s="2419" t="s">
        <v>3327</v>
      </c>
      <c r="Q403" s="2419" t="s">
        <v>5114</v>
      </c>
      <c r="R403" s="2419" t="s">
        <v>3327</v>
      </c>
      <c r="S403" s="2419" t="s">
        <v>5114</v>
      </c>
      <c r="T403" s="2419" t="s">
        <v>3390</v>
      </c>
      <c r="U403" s="2419" t="s">
        <v>5114</v>
      </c>
      <c r="V403" s="2419" t="s">
        <v>3327</v>
      </c>
      <c r="W403" s="2419" t="s">
        <v>5114</v>
      </c>
      <c r="X403" s="2419" t="s">
        <v>3327</v>
      </c>
      <c r="Y403" s="2419" t="s">
        <v>5114</v>
      </c>
      <c r="Z403" s="2419">
        <v>10</v>
      </c>
      <c r="AA403" s="2419">
        <v>1</v>
      </c>
      <c r="AB403" s="2419">
        <v>1</v>
      </c>
      <c r="AC403" s="2419">
        <v>0</v>
      </c>
      <c r="AD403" s="2419">
        <v>0</v>
      </c>
      <c r="AE403" s="2419">
        <v>12</v>
      </c>
    </row>
    <row r="404" spans="1:31" ht="15.75" x14ac:dyDescent="0.25">
      <c r="A404" s="2419" t="s">
        <v>5518</v>
      </c>
      <c r="B404" s="2419">
        <v>5331032</v>
      </c>
      <c r="C404" s="2420" t="s">
        <v>5627</v>
      </c>
      <c r="D404" s="2416" t="s">
        <v>5217</v>
      </c>
      <c r="E404" s="2419">
        <v>40</v>
      </c>
      <c r="F404" s="2419">
        <v>4</v>
      </c>
      <c r="G404" s="2419">
        <v>32</v>
      </c>
      <c r="H404" s="2416">
        <v>36</v>
      </c>
      <c r="I404" s="2416">
        <v>0.2</v>
      </c>
      <c r="J404" s="2416">
        <f t="shared" si="6"/>
        <v>7.2</v>
      </c>
      <c r="K404" s="2416">
        <v>0</v>
      </c>
      <c r="L404" s="2419">
        <v>37884</v>
      </c>
      <c r="M404" s="2420" t="s">
        <v>5607</v>
      </c>
      <c r="N404" s="2417" t="s">
        <v>5116</v>
      </c>
      <c r="O404" s="2419" t="s">
        <v>5618</v>
      </c>
      <c r="P404" s="2419" t="s">
        <v>3327</v>
      </c>
      <c r="Q404" s="2419" t="s">
        <v>5114</v>
      </c>
      <c r="R404" s="2419" t="s">
        <v>3327</v>
      </c>
      <c r="S404" s="2419" t="s">
        <v>5114</v>
      </c>
      <c r="T404" s="2419" t="s">
        <v>3390</v>
      </c>
      <c r="U404" s="2419" t="s">
        <v>5114</v>
      </c>
      <c r="V404" s="2419" t="s">
        <v>3327</v>
      </c>
      <c r="W404" s="2419" t="s">
        <v>5114</v>
      </c>
      <c r="X404" s="2419" t="s">
        <v>3327</v>
      </c>
      <c r="Y404" s="2419" t="s">
        <v>5114</v>
      </c>
      <c r="Z404" s="2419">
        <v>10</v>
      </c>
      <c r="AA404" s="2419">
        <v>1</v>
      </c>
      <c r="AB404" s="2419">
        <v>1</v>
      </c>
      <c r="AC404" s="2419">
        <v>0</v>
      </c>
      <c r="AD404" s="2419">
        <v>0</v>
      </c>
      <c r="AE404" s="2419">
        <v>12</v>
      </c>
    </row>
    <row r="405" spans="1:31" ht="15.75" x14ac:dyDescent="0.25">
      <c r="A405" s="2419" t="s">
        <v>5518</v>
      </c>
      <c r="B405" s="2419">
        <v>5331032</v>
      </c>
      <c r="C405" s="2420" t="s">
        <v>5627</v>
      </c>
      <c r="D405" s="2416" t="s">
        <v>5217</v>
      </c>
      <c r="E405" s="2419">
        <v>40</v>
      </c>
      <c r="F405" s="2419">
        <v>4</v>
      </c>
      <c r="G405" s="2419">
        <v>32</v>
      </c>
      <c r="H405" s="2416">
        <v>36</v>
      </c>
      <c r="I405" s="2416">
        <v>0.2</v>
      </c>
      <c r="J405" s="2416">
        <f t="shared" si="6"/>
        <v>7.2</v>
      </c>
      <c r="K405" s="2416">
        <v>0</v>
      </c>
      <c r="L405" s="2419">
        <v>37902</v>
      </c>
      <c r="M405" s="2420" t="s">
        <v>5629</v>
      </c>
      <c r="N405" s="2417" t="s">
        <v>5116</v>
      </c>
      <c r="O405" s="2419" t="s">
        <v>5618</v>
      </c>
      <c r="P405" s="2419" t="s">
        <v>3327</v>
      </c>
      <c r="Q405" s="2419" t="s">
        <v>5114</v>
      </c>
      <c r="R405" s="2419" t="s">
        <v>3327</v>
      </c>
      <c r="S405" s="2419" t="s">
        <v>5114</v>
      </c>
      <c r="T405" s="2419" t="s">
        <v>3390</v>
      </c>
      <c r="U405" s="2419" t="s">
        <v>5114</v>
      </c>
      <c r="V405" s="2419" t="s">
        <v>3327</v>
      </c>
      <c r="W405" s="2419" t="s">
        <v>5114</v>
      </c>
      <c r="X405" s="2419" t="s">
        <v>3327</v>
      </c>
      <c r="Y405" s="2419" t="s">
        <v>5114</v>
      </c>
      <c r="Z405" s="2419">
        <v>10</v>
      </c>
      <c r="AA405" s="2419">
        <v>1</v>
      </c>
      <c r="AB405" s="2419">
        <v>1</v>
      </c>
      <c r="AC405" s="2419">
        <v>0</v>
      </c>
      <c r="AD405" s="2419">
        <v>0</v>
      </c>
      <c r="AE405" s="2419">
        <v>12</v>
      </c>
    </row>
    <row r="406" spans="1:31" ht="15.75" x14ac:dyDescent="0.25">
      <c r="A406" s="2419" t="s">
        <v>5518</v>
      </c>
      <c r="B406" s="2419">
        <v>5331032</v>
      </c>
      <c r="C406" s="2420" t="s">
        <v>5627</v>
      </c>
      <c r="D406" s="2416" t="s">
        <v>5217</v>
      </c>
      <c r="E406" s="2419">
        <v>40</v>
      </c>
      <c r="F406" s="2419">
        <v>4</v>
      </c>
      <c r="G406" s="2419">
        <v>32</v>
      </c>
      <c r="H406" s="2416">
        <v>36</v>
      </c>
      <c r="I406" s="2416">
        <v>0.2</v>
      </c>
      <c r="J406" s="2416">
        <f t="shared" si="6"/>
        <v>7.2</v>
      </c>
      <c r="K406" s="2416">
        <v>0</v>
      </c>
      <c r="L406" s="2419">
        <v>39547</v>
      </c>
      <c r="M406" s="2420" t="s">
        <v>5624</v>
      </c>
      <c r="N406" s="2417" t="s">
        <v>5116</v>
      </c>
      <c r="O406" s="2419" t="s">
        <v>5618</v>
      </c>
      <c r="P406" s="2419" t="s">
        <v>3327</v>
      </c>
      <c r="Q406" s="2419" t="s">
        <v>5114</v>
      </c>
      <c r="R406" s="2419" t="s">
        <v>3327</v>
      </c>
      <c r="S406" s="2419" t="s">
        <v>5114</v>
      </c>
      <c r="T406" s="2419" t="s">
        <v>3390</v>
      </c>
      <c r="U406" s="2419" t="s">
        <v>5114</v>
      </c>
      <c r="V406" s="2419" t="s">
        <v>3327</v>
      </c>
      <c r="W406" s="2419" t="s">
        <v>5114</v>
      </c>
      <c r="X406" s="2419" t="s">
        <v>3327</v>
      </c>
      <c r="Y406" s="2419" t="s">
        <v>5114</v>
      </c>
      <c r="Z406" s="2419">
        <v>10</v>
      </c>
      <c r="AA406" s="2419">
        <v>1</v>
      </c>
      <c r="AB406" s="2419">
        <v>1</v>
      </c>
      <c r="AC406" s="2419">
        <v>0</v>
      </c>
      <c r="AD406" s="2419">
        <v>0</v>
      </c>
      <c r="AE406" s="2419">
        <v>12</v>
      </c>
    </row>
    <row r="407" spans="1:31" ht="15.75" x14ac:dyDescent="0.25">
      <c r="A407" s="2419" t="s">
        <v>5518</v>
      </c>
      <c r="B407" s="2419">
        <v>5331032</v>
      </c>
      <c r="C407" s="2420" t="s">
        <v>5627</v>
      </c>
      <c r="D407" s="2416" t="s">
        <v>5217</v>
      </c>
      <c r="E407" s="2419">
        <v>40</v>
      </c>
      <c r="F407" s="2419">
        <v>4</v>
      </c>
      <c r="G407" s="2419">
        <v>32</v>
      </c>
      <c r="H407" s="2416">
        <v>36</v>
      </c>
      <c r="I407" s="2416">
        <v>0.2</v>
      </c>
      <c r="J407" s="2416">
        <f t="shared" si="6"/>
        <v>7.2</v>
      </c>
      <c r="K407" s="2416">
        <v>0</v>
      </c>
      <c r="L407" s="2419">
        <v>43624</v>
      </c>
      <c r="M407" s="2420" t="s">
        <v>5538</v>
      </c>
      <c r="N407" s="2417" t="s">
        <v>5116</v>
      </c>
      <c r="O407" s="2419" t="s">
        <v>5618</v>
      </c>
      <c r="P407" s="2419" t="s">
        <v>3327</v>
      </c>
      <c r="Q407" s="2419" t="s">
        <v>5114</v>
      </c>
      <c r="R407" s="2419" t="s">
        <v>3327</v>
      </c>
      <c r="S407" s="2419" t="s">
        <v>5114</v>
      </c>
      <c r="T407" s="2419" t="s">
        <v>3390</v>
      </c>
      <c r="U407" s="2419" t="s">
        <v>5114</v>
      </c>
      <c r="V407" s="2419" t="s">
        <v>3327</v>
      </c>
      <c r="W407" s="2419" t="s">
        <v>5114</v>
      </c>
      <c r="X407" s="2419" t="s">
        <v>3327</v>
      </c>
      <c r="Y407" s="2419" t="s">
        <v>5114</v>
      </c>
      <c r="Z407" s="2419">
        <v>10</v>
      </c>
      <c r="AA407" s="2419">
        <v>1</v>
      </c>
      <c r="AB407" s="2419">
        <v>1</v>
      </c>
      <c r="AC407" s="2419">
        <v>0</v>
      </c>
      <c r="AD407" s="2419">
        <v>0</v>
      </c>
      <c r="AE407" s="2419">
        <v>12</v>
      </c>
    </row>
    <row r="408" spans="1:31" ht="15.75" x14ac:dyDescent="0.25">
      <c r="A408" s="2419" t="s">
        <v>5518</v>
      </c>
      <c r="B408" s="2419">
        <v>5331036</v>
      </c>
      <c r="C408" s="2420" t="s">
        <v>5630</v>
      </c>
      <c r="D408" s="2416" t="s">
        <v>5217</v>
      </c>
      <c r="E408" s="2419">
        <v>8</v>
      </c>
      <c r="F408" s="2419">
        <v>2</v>
      </c>
      <c r="G408" s="2419">
        <v>4</v>
      </c>
      <c r="H408" s="2416">
        <v>6</v>
      </c>
      <c r="I408" s="2416">
        <v>1</v>
      </c>
      <c r="J408" s="2416">
        <f t="shared" si="6"/>
        <v>6</v>
      </c>
      <c r="K408" s="2416">
        <v>6</v>
      </c>
      <c r="L408" s="2419">
        <v>43915</v>
      </c>
      <c r="M408" s="2420" t="s">
        <v>5541</v>
      </c>
      <c r="N408" s="2417" t="s">
        <v>3186</v>
      </c>
      <c r="O408" s="2419" t="s">
        <v>3404</v>
      </c>
      <c r="P408" s="2419" t="s">
        <v>5611</v>
      </c>
      <c r="Q408" s="2419" t="s">
        <v>5114</v>
      </c>
      <c r="R408" s="2419"/>
      <c r="S408" s="2419"/>
      <c r="T408" s="2419" t="s">
        <v>5611</v>
      </c>
      <c r="U408" s="2419" t="s">
        <v>5114</v>
      </c>
      <c r="V408" s="2419"/>
      <c r="W408" s="2419"/>
      <c r="X408" s="2419"/>
      <c r="Y408" s="2419"/>
      <c r="Z408" s="2419">
        <v>23</v>
      </c>
      <c r="AA408" s="2419">
        <v>0</v>
      </c>
      <c r="AB408" s="2419">
        <v>0</v>
      </c>
      <c r="AC408" s="2419">
        <v>0</v>
      </c>
      <c r="AD408" s="2419">
        <v>0</v>
      </c>
      <c r="AE408" s="2419">
        <v>23</v>
      </c>
    </row>
    <row r="409" spans="1:31" ht="15.75" x14ac:dyDescent="0.25">
      <c r="A409" s="2419" t="s">
        <v>5518</v>
      </c>
      <c r="B409" s="2419">
        <v>5331039</v>
      </c>
      <c r="C409" s="2420" t="s">
        <v>5631</v>
      </c>
      <c r="D409" s="2416" t="s">
        <v>5217</v>
      </c>
      <c r="E409" s="2419">
        <v>8</v>
      </c>
      <c r="F409" s="2419">
        <v>2</v>
      </c>
      <c r="G409" s="2419">
        <v>4</v>
      </c>
      <c r="H409" s="2416">
        <v>6</v>
      </c>
      <c r="I409" s="2416">
        <v>1</v>
      </c>
      <c r="J409" s="2416">
        <f t="shared" si="6"/>
        <v>6</v>
      </c>
      <c r="K409" s="2416">
        <v>6</v>
      </c>
      <c r="L409" s="2419">
        <v>43915</v>
      </c>
      <c r="M409" s="2420" t="s">
        <v>5541</v>
      </c>
      <c r="N409" s="2417" t="s">
        <v>3186</v>
      </c>
      <c r="O409" s="2419" t="s">
        <v>3404</v>
      </c>
      <c r="P409" s="2419"/>
      <c r="Q409" s="2419"/>
      <c r="R409" s="2419" t="s">
        <v>3340</v>
      </c>
      <c r="S409" s="2419" t="s">
        <v>5114</v>
      </c>
      <c r="T409" s="2419"/>
      <c r="U409" s="2419"/>
      <c r="V409" s="2419" t="s">
        <v>3340</v>
      </c>
      <c r="W409" s="2419" t="s">
        <v>5114</v>
      </c>
      <c r="X409" s="2419"/>
      <c r="Y409" s="2419"/>
      <c r="Z409" s="2419">
        <v>19</v>
      </c>
      <c r="AA409" s="2419">
        <v>0</v>
      </c>
      <c r="AB409" s="2419">
        <v>0</v>
      </c>
      <c r="AC409" s="2419">
        <v>0</v>
      </c>
      <c r="AD409" s="2419">
        <v>0</v>
      </c>
      <c r="AE409" s="2419">
        <v>19</v>
      </c>
    </row>
    <row r="410" spans="1:31" ht="15.75" x14ac:dyDescent="0.25">
      <c r="A410" s="2419" t="s">
        <v>5518</v>
      </c>
      <c r="B410" s="2419">
        <v>5331043</v>
      </c>
      <c r="C410" s="2420" t="s">
        <v>5632</v>
      </c>
      <c r="D410" s="2416" t="s">
        <v>5217</v>
      </c>
      <c r="E410" s="2419">
        <v>8</v>
      </c>
      <c r="F410" s="2419">
        <v>2</v>
      </c>
      <c r="G410" s="2419">
        <v>4</v>
      </c>
      <c r="H410" s="2416">
        <v>6</v>
      </c>
      <c r="I410" s="2416">
        <v>1</v>
      </c>
      <c r="J410" s="2416">
        <f t="shared" si="6"/>
        <v>6</v>
      </c>
      <c r="K410" s="2416">
        <v>6</v>
      </c>
      <c r="L410" s="2419">
        <v>42746</v>
      </c>
      <c r="M410" s="2420" t="s">
        <v>5613</v>
      </c>
      <c r="N410" s="2417" t="s">
        <v>3186</v>
      </c>
      <c r="O410" s="2419" t="s">
        <v>3404</v>
      </c>
      <c r="P410" s="2419"/>
      <c r="Q410" s="2419"/>
      <c r="R410" s="2419" t="s">
        <v>5611</v>
      </c>
      <c r="S410" s="2419" t="s">
        <v>5114</v>
      </c>
      <c r="T410" s="2419"/>
      <c r="U410" s="2419"/>
      <c r="V410" s="2419"/>
      <c r="W410" s="2419"/>
      <c r="X410" s="2419" t="s">
        <v>5611</v>
      </c>
      <c r="Y410" s="2419" t="s">
        <v>5114</v>
      </c>
      <c r="Z410" s="2419">
        <v>22</v>
      </c>
      <c r="AA410" s="2419">
        <v>0</v>
      </c>
      <c r="AB410" s="2419">
        <v>0</v>
      </c>
      <c r="AC410" s="2419">
        <v>0</v>
      </c>
      <c r="AD410" s="2419">
        <v>0</v>
      </c>
      <c r="AE410" s="2419">
        <v>22</v>
      </c>
    </row>
    <row r="411" spans="1:31" ht="15.75" x14ac:dyDescent="0.25">
      <c r="A411" s="2419" t="s">
        <v>5518</v>
      </c>
      <c r="B411" s="2419">
        <v>5331046</v>
      </c>
      <c r="C411" s="2420" t="s">
        <v>5633</v>
      </c>
      <c r="D411" s="2416" t="s">
        <v>5217</v>
      </c>
      <c r="E411" s="2419">
        <v>8</v>
      </c>
      <c r="F411" s="2419">
        <v>2</v>
      </c>
      <c r="G411" s="2419">
        <v>4</v>
      </c>
      <c r="H411" s="2416">
        <v>6</v>
      </c>
      <c r="I411" s="2416">
        <v>1</v>
      </c>
      <c r="J411" s="2416">
        <f t="shared" si="6"/>
        <v>6</v>
      </c>
      <c r="K411" s="2416">
        <v>6</v>
      </c>
      <c r="L411" s="2419">
        <v>43800</v>
      </c>
      <c r="M411" s="2420" t="s">
        <v>5620</v>
      </c>
      <c r="N411" s="2417" t="s">
        <v>5142</v>
      </c>
      <c r="O411" s="2419" t="s">
        <v>3404</v>
      </c>
      <c r="P411" s="2419"/>
      <c r="Q411" s="2419"/>
      <c r="R411" s="2419"/>
      <c r="S411" s="2419"/>
      <c r="T411" s="2419" t="s">
        <v>3340</v>
      </c>
      <c r="U411" s="2419" t="s">
        <v>5114</v>
      </c>
      <c r="V411" s="2419"/>
      <c r="W411" s="2419"/>
      <c r="X411" s="2419" t="s">
        <v>3340</v>
      </c>
      <c r="Y411" s="2419" t="s">
        <v>5114</v>
      </c>
      <c r="Z411" s="2419">
        <v>14</v>
      </c>
      <c r="AA411" s="2419">
        <v>3</v>
      </c>
      <c r="AB411" s="2419">
        <v>0</v>
      </c>
      <c r="AC411" s="2419">
        <v>0</v>
      </c>
      <c r="AD411" s="2419">
        <v>0</v>
      </c>
      <c r="AE411" s="2419">
        <v>17</v>
      </c>
    </row>
    <row r="412" spans="1:31" ht="15.75" x14ac:dyDescent="0.25">
      <c r="A412" s="2419" t="s">
        <v>5518</v>
      </c>
      <c r="B412" s="2419">
        <v>5331050</v>
      </c>
      <c r="C412" s="2420" t="s">
        <v>5634</v>
      </c>
      <c r="D412" s="2416" t="s">
        <v>5217</v>
      </c>
      <c r="E412" s="2419">
        <v>8</v>
      </c>
      <c r="F412" s="2419">
        <v>3.5</v>
      </c>
      <c r="G412" s="2419">
        <v>1</v>
      </c>
      <c r="H412" s="2416">
        <v>4.5</v>
      </c>
      <c r="I412" s="2416">
        <v>1</v>
      </c>
      <c r="J412" s="2416">
        <f t="shared" si="6"/>
        <v>4.5</v>
      </c>
      <c r="K412" s="2416">
        <v>4.5</v>
      </c>
      <c r="L412" s="2419">
        <v>42864</v>
      </c>
      <c r="M412" s="2420" t="s">
        <v>5635</v>
      </c>
      <c r="N412" s="2417" t="s">
        <v>3186</v>
      </c>
      <c r="O412" s="2419" t="s">
        <v>3404</v>
      </c>
      <c r="P412" s="2419" t="s">
        <v>3368</v>
      </c>
      <c r="Q412" s="2419" t="s">
        <v>5114</v>
      </c>
      <c r="R412" s="2419"/>
      <c r="S412" s="2419"/>
      <c r="T412" s="2419"/>
      <c r="U412" s="2419"/>
      <c r="V412" s="2419" t="s">
        <v>5625</v>
      </c>
      <c r="W412" s="2419" t="s">
        <v>5114</v>
      </c>
      <c r="X412" s="2419"/>
      <c r="Y412" s="2419"/>
      <c r="Z412" s="2419">
        <v>13</v>
      </c>
      <c r="AA412" s="2419">
        <v>6</v>
      </c>
      <c r="AB412" s="2419">
        <v>0</v>
      </c>
      <c r="AC412" s="2419">
        <v>0</v>
      </c>
      <c r="AD412" s="2419">
        <v>0</v>
      </c>
      <c r="AE412" s="2419">
        <v>19</v>
      </c>
    </row>
    <row r="413" spans="1:31" ht="15.75" x14ac:dyDescent="0.25">
      <c r="A413" s="2419" t="s">
        <v>5518</v>
      </c>
      <c r="B413" s="2419">
        <v>5331051</v>
      </c>
      <c r="C413" s="2420" t="s">
        <v>5636</v>
      </c>
      <c r="D413" s="2416" t="s">
        <v>5217</v>
      </c>
      <c r="E413" s="2419">
        <v>8</v>
      </c>
      <c r="F413" s="2419">
        <v>3.5</v>
      </c>
      <c r="G413" s="2419">
        <v>1</v>
      </c>
      <c r="H413" s="2416">
        <v>4.5</v>
      </c>
      <c r="I413" s="2416">
        <v>1</v>
      </c>
      <c r="J413" s="2416">
        <f t="shared" si="6"/>
        <v>4.5</v>
      </c>
      <c r="K413" s="2416">
        <v>4.5</v>
      </c>
      <c r="L413" s="2419">
        <v>42864</v>
      </c>
      <c r="M413" s="2420" t="s">
        <v>5635</v>
      </c>
      <c r="N413" s="2417" t="s">
        <v>3186</v>
      </c>
      <c r="O413" s="2419" t="s">
        <v>3404</v>
      </c>
      <c r="P413" s="2419"/>
      <c r="Q413" s="2419"/>
      <c r="R413" s="2419" t="s">
        <v>3400</v>
      </c>
      <c r="S413" s="2419" t="s">
        <v>5114</v>
      </c>
      <c r="T413" s="2419"/>
      <c r="U413" s="2419"/>
      <c r="V413" s="2419"/>
      <c r="W413" s="2419"/>
      <c r="X413" s="2419" t="s">
        <v>3400</v>
      </c>
      <c r="Y413" s="2419" t="s">
        <v>5114</v>
      </c>
      <c r="Z413" s="2419">
        <v>2</v>
      </c>
      <c r="AA413" s="2419">
        <v>2</v>
      </c>
      <c r="AB413" s="2419">
        <v>0</v>
      </c>
      <c r="AC413" s="2419">
        <v>0</v>
      </c>
      <c r="AD413" s="2419">
        <v>0</v>
      </c>
      <c r="AE413" s="2419">
        <v>4</v>
      </c>
    </row>
    <row r="414" spans="1:31" ht="15.75" x14ac:dyDescent="0.25">
      <c r="A414" s="2419" t="s">
        <v>5518</v>
      </c>
      <c r="B414" s="2419">
        <v>5010000</v>
      </c>
      <c r="C414" s="2420" t="s">
        <v>5216</v>
      </c>
      <c r="D414" s="2419" t="s">
        <v>5328</v>
      </c>
      <c r="E414" s="2419">
        <v>30</v>
      </c>
      <c r="F414" s="2419">
        <v>10</v>
      </c>
      <c r="G414" s="2419">
        <v>10</v>
      </c>
      <c r="H414" s="2416">
        <v>20</v>
      </c>
      <c r="I414" s="2416">
        <v>0.5</v>
      </c>
      <c r="J414" s="2416">
        <f t="shared" si="6"/>
        <v>10</v>
      </c>
      <c r="K414" s="2416">
        <v>10</v>
      </c>
      <c r="L414" s="2419">
        <v>44043</v>
      </c>
      <c r="M414" s="2420" t="s">
        <v>5558</v>
      </c>
      <c r="N414" s="2417" t="s">
        <v>3186</v>
      </c>
      <c r="O414" s="2419" t="s">
        <v>5329</v>
      </c>
      <c r="P414" s="2419" t="s">
        <v>3341</v>
      </c>
      <c r="Q414" s="2419" t="s">
        <v>5114</v>
      </c>
      <c r="R414" s="2419" t="s">
        <v>3341</v>
      </c>
      <c r="S414" s="2419" t="s">
        <v>5114</v>
      </c>
      <c r="T414" s="2419"/>
      <c r="U414" s="2419"/>
      <c r="V414" s="2419" t="s">
        <v>3341</v>
      </c>
      <c r="W414" s="2419" t="s">
        <v>5114</v>
      </c>
      <c r="X414" s="2419" t="s">
        <v>3341</v>
      </c>
      <c r="Y414" s="2419" t="s">
        <v>5114</v>
      </c>
      <c r="Z414" s="2419">
        <v>6</v>
      </c>
      <c r="AA414" s="2419">
        <v>8</v>
      </c>
      <c r="AB414" s="2419">
        <v>3</v>
      </c>
      <c r="AC414" s="2419">
        <v>0</v>
      </c>
      <c r="AD414" s="2419">
        <v>0</v>
      </c>
      <c r="AE414" s="2419">
        <v>17</v>
      </c>
    </row>
    <row r="415" spans="1:31" ht="15.75" x14ac:dyDescent="0.25">
      <c r="A415" s="2419" t="s">
        <v>5518</v>
      </c>
      <c r="B415" s="2419">
        <v>5010000</v>
      </c>
      <c r="C415" s="2420" t="s">
        <v>5216</v>
      </c>
      <c r="D415" s="2419" t="s">
        <v>5328</v>
      </c>
      <c r="E415" s="2419">
        <v>30</v>
      </c>
      <c r="F415" s="2419">
        <v>10</v>
      </c>
      <c r="G415" s="2419">
        <v>10</v>
      </c>
      <c r="H415" s="2416">
        <v>20</v>
      </c>
      <c r="I415" s="2416">
        <v>0.5</v>
      </c>
      <c r="J415" s="2416">
        <f t="shared" si="6"/>
        <v>10</v>
      </c>
      <c r="K415" s="2416">
        <v>10</v>
      </c>
      <c r="L415" s="2419">
        <v>43780</v>
      </c>
      <c r="M415" s="2420" t="s">
        <v>5637</v>
      </c>
      <c r="N415" s="2417" t="s">
        <v>5142</v>
      </c>
      <c r="O415" s="2419" t="s">
        <v>5638</v>
      </c>
      <c r="P415" s="2419" t="s">
        <v>3341</v>
      </c>
      <c r="Q415" s="2419" t="s">
        <v>5114</v>
      </c>
      <c r="R415" s="2419" t="s">
        <v>3341</v>
      </c>
      <c r="S415" s="2419" t="s">
        <v>5114</v>
      </c>
      <c r="T415" s="2419"/>
      <c r="U415" s="2419"/>
      <c r="V415" s="2419" t="s">
        <v>3341</v>
      </c>
      <c r="W415" s="2419" t="s">
        <v>5114</v>
      </c>
      <c r="X415" s="2419" t="s">
        <v>3341</v>
      </c>
      <c r="Y415" s="2419" t="s">
        <v>5114</v>
      </c>
      <c r="Z415" s="2419">
        <v>18</v>
      </c>
      <c r="AA415" s="2419">
        <v>5</v>
      </c>
      <c r="AB415" s="2419">
        <v>1</v>
      </c>
      <c r="AC415" s="2419">
        <v>0</v>
      </c>
      <c r="AD415" s="2419">
        <v>0</v>
      </c>
      <c r="AE415" s="2419">
        <v>24</v>
      </c>
    </row>
    <row r="416" spans="1:31" ht="15.75" x14ac:dyDescent="0.25">
      <c r="A416" s="2419" t="s">
        <v>5518</v>
      </c>
      <c r="B416" s="2419">
        <v>5010000</v>
      </c>
      <c r="C416" s="2420" t="s">
        <v>5216</v>
      </c>
      <c r="D416" s="2419" t="s">
        <v>5328</v>
      </c>
      <c r="E416" s="2419">
        <v>30</v>
      </c>
      <c r="F416" s="2419">
        <v>10</v>
      </c>
      <c r="G416" s="2419">
        <v>10</v>
      </c>
      <c r="H416" s="2416">
        <v>20</v>
      </c>
      <c r="I416" s="2416">
        <v>0.5</v>
      </c>
      <c r="J416" s="2416">
        <f t="shared" si="6"/>
        <v>10</v>
      </c>
      <c r="K416" s="2416">
        <v>10</v>
      </c>
      <c r="L416" s="2419">
        <v>43915</v>
      </c>
      <c r="M416" s="2420" t="s">
        <v>5541</v>
      </c>
      <c r="N416" s="2417" t="s">
        <v>3186</v>
      </c>
      <c r="O416" s="2419" t="s">
        <v>5638</v>
      </c>
      <c r="P416" s="2419" t="s">
        <v>3341</v>
      </c>
      <c r="Q416" s="2419" t="s">
        <v>5114</v>
      </c>
      <c r="R416" s="2419" t="s">
        <v>3341</v>
      </c>
      <c r="S416" s="2419" t="s">
        <v>5114</v>
      </c>
      <c r="T416" s="2419"/>
      <c r="U416" s="2419"/>
      <c r="V416" s="2419" t="s">
        <v>3341</v>
      </c>
      <c r="W416" s="2419" t="s">
        <v>5114</v>
      </c>
      <c r="X416" s="2419" t="s">
        <v>3341</v>
      </c>
      <c r="Y416" s="2419" t="s">
        <v>5114</v>
      </c>
      <c r="Z416" s="2419">
        <v>18</v>
      </c>
      <c r="AA416" s="2419">
        <v>5</v>
      </c>
      <c r="AB416" s="2419">
        <v>1</v>
      </c>
      <c r="AC416" s="2419">
        <v>0</v>
      </c>
      <c r="AD416" s="2419">
        <v>0</v>
      </c>
      <c r="AE416" s="2419">
        <v>24</v>
      </c>
    </row>
    <row r="417" spans="1:31" ht="15.75" x14ac:dyDescent="0.25">
      <c r="A417" s="2419" t="s">
        <v>5518</v>
      </c>
      <c r="B417" s="2419" t="s">
        <v>3342</v>
      </c>
      <c r="C417" s="2420" t="s">
        <v>5639</v>
      </c>
      <c r="D417" s="2419" t="s">
        <v>5328</v>
      </c>
      <c r="E417" s="2419">
        <v>3</v>
      </c>
      <c r="F417" s="2419">
        <v>1.5</v>
      </c>
      <c r="G417" s="2419">
        <v>0</v>
      </c>
      <c r="H417" s="2416">
        <v>1.5</v>
      </c>
      <c r="I417" s="2416">
        <v>1</v>
      </c>
      <c r="J417" s="2416">
        <f t="shared" si="6"/>
        <v>1.5</v>
      </c>
      <c r="K417" s="2416">
        <v>1.5</v>
      </c>
      <c r="L417" s="2419">
        <v>43800</v>
      </c>
      <c r="M417" s="2420" t="s">
        <v>5620</v>
      </c>
      <c r="N417" s="2417" t="s">
        <v>5142</v>
      </c>
      <c r="O417" s="2419" t="s">
        <v>5640</v>
      </c>
      <c r="P417" s="2419"/>
      <c r="Q417" s="2419"/>
      <c r="R417" s="2419"/>
      <c r="S417" s="2419"/>
      <c r="T417" s="2419" t="s">
        <v>3308</v>
      </c>
      <c r="U417" s="2419" t="s">
        <v>5114</v>
      </c>
      <c r="V417" s="2419"/>
      <c r="W417" s="2419"/>
      <c r="X417" s="2419"/>
      <c r="Y417" s="2419"/>
      <c r="Z417" s="2419">
        <v>21</v>
      </c>
      <c r="AA417" s="2419">
        <v>0</v>
      </c>
      <c r="AB417" s="2419">
        <v>0</v>
      </c>
      <c r="AC417" s="2419">
        <v>0</v>
      </c>
      <c r="AD417" s="2419">
        <v>0</v>
      </c>
      <c r="AE417" s="2419">
        <v>21</v>
      </c>
    </row>
    <row r="418" spans="1:31" ht="15.75" x14ac:dyDescent="0.25">
      <c r="A418" s="2419" t="s">
        <v>5518</v>
      </c>
      <c r="B418" s="2419" t="s">
        <v>3342</v>
      </c>
      <c r="C418" s="2420" t="s">
        <v>5641</v>
      </c>
      <c r="D418" s="2419" t="s">
        <v>5328</v>
      </c>
      <c r="E418" s="2419">
        <v>3</v>
      </c>
      <c r="F418" s="2419">
        <v>1.5</v>
      </c>
      <c r="G418" s="2419">
        <v>0</v>
      </c>
      <c r="H418" s="2416">
        <v>1.5</v>
      </c>
      <c r="I418" s="2416">
        <v>1</v>
      </c>
      <c r="J418" s="2416">
        <f t="shared" si="6"/>
        <v>1.5</v>
      </c>
      <c r="K418" s="2416">
        <v>1.5</v>
      </c>
      <c r="L418" s="2419">
        <v>35805</v>
      </c>
      <c r="M418" s="2420" t="s">
        <v>5568</v>
      </c>
      <c r="N418" s="2417" t="s">
        <v>5116</v>
      </c>
      <c r="O418" s="2419" t="s">
        <v>3412</v>
      </c>
      <c r="P418" s="2419"/>
      <c r="Q418" s="2419"/>
      <c r="R418" s="2419"/>
      <c r="S418" s="2419"/>
      <c r="T418" s="2419" t="s">
        <v>3305</v>
      </c>
      <c r="U418" s="2419" t="s">
        <v>5114</v>
      </c>
      <c r="V418" s="2419"/>
      <c r="W418" s="2419"/>
      <c r="X418" s="2419"/>
      <c r="Y418" s="2419"/>
      <c r="Z418" s="2419">
        <v>13</v>
      </c>
      <c r="AA418" s="2419">
        <v>3</v>
      </c>
      <c r="AB418" s="2419">
        <v>0</v>
      </c>
      <c r="AC418" s="2419">
        <v>0</v>
      </c>
      <c r="AD418" s="2419">
        <v>0</v>
      </c>
      <c r="AE418" s="2419">
        <v>16</v>
      </c>
    </row>
    <row r="419" spans="1:31" ht="15.75" x14ac:dyDescent="0.25">
      <c r="A419" s="2419" t="s">
        <v>5518</v>
      </c>
      <c r="B419" s="2419" t="s">
        <v>3342</v>
      </c>
      <c r="C419" s="2420" t="s">
        <v>5642</v>
      </c>
      <c r="D419" s="2419" t="s">
        <v>5328</v>
      </c>
      <c r="E419" s="2419">
        <v>3</v>
      </c>
      <c r="F419" s="2419">
        <v>0</v>
      </c>
      <c r="G419" s="2419">
        <v>3</v>
      </c>
      <c r="H419" s="2416">
        <v>3</v>
      </c>
      <c r="I419" s="2416">
        <v>1</v>
      </c>
      <c r="J419" s="2416">
        <f t="shared" si="6"/>
        <v>3</v>
      </c>
      <c r="K419" s="2416">
        <v>3</v>
      </c>
      <c r="L419" s="2419">
        <v>43749</v>
      </c>
      <c r="M419" s="2420" t="s">
        <v>5523</v>
      </c>
      <c r="N419" s="2417" t="s">
        <v>3186</v>
      </c>
      <c r="O419" s="2419" t="s">
        <v>5643</v>
      </c>
      <c r="P419" s="2419"/>
      <c r="Q419" s="2419"/>
      <c r="R419" s="2419"/>
      <c r="S419" s="2419"/>
      <c r="T419" s="2419" t="s">
        <v>3321</v>
      </c>
      <c r="U419" s="2419" t="s">
        <v>5114</v>
      </c>
      <c r="V419" s="2419"/>
      <c r="W419" s="2419"/>
      <c r="X419" s="2419"/>
      <c r="Y419" s="2419"/>
      <c r="Z419" s="2419">
        <v>0</v>
      </c>
      <c r="AA419" s="2419">
        <v>1</v>
      </c>
      <c r="AB419" s="2419">
        <v>1</v>
      </c>
      <c r="AC419" s="2419">
        <v>0</v>
      </c>
      <c r="AD419" s="2419">
        <v>0</v>
      </c>
      <c r="AE419" s="2419">
        <v>2</v>
      </c>
    </row>
    <row r="420" spans="1:31" ht="15.75" x14ac:dyDescent="0.25">
      <c r="A420" s="2419" t="s">
        <v>5518</v>
      </c>
      <c r="B420" s="2419" t="s">
        <v>3342</v>
      </c>
      <c r="C420" s="2420" t="s">
        <v>5644</v>
      </c>
      <c r="D420" s="2419" t="s">
        <v>5328</v>
      </c>
      <c r="E420" s="2419">
        <v>3</v>
      </c>
      <c r="F420" s="2419">
        <v>0</v>
      </c>
      <c r="G420" s="2419">
        <v>3</v>
      </c>
      <c r="H420" s="2416">
        <v>3</v>
      </c>
      <c r="I420" s="2416">
        <v>1</v>
      </c>
      <c r="J420" s="2416">
        <f t="shared" si="6"/>
        <v>3</v>
      </c>
      <c r="K420" s="2416">
        <v>3</v>
      </c>
      <c r="L420" s="2419">
        <v>37901</v>
      </c>
      <c r="M420" s="2420" t="s">
        <v>5593</v>
      </c>
      <c r="N420" s="2417" t="s">
        <v>5116</v>
      </c>
      <c r="O420" s="2419" t="s">
        <v>5645</v>
      </c>
      <c r="P420" s="2419"/>
      <c r="Q420" s="2419"/>
      <c r="R420" s="2419"/>
      <c r="S420" s="2419"/>
      <c r="T420" s="2419"/>
      <c r="U420" s="2419"/>
      <c r="V420" s="2419"/>
      <c r="W420" s="2419"/>
      <c r="X420" s="2419" t="s">
        <v>3307</v>
      </c>
      <c r="Y420" s="2419" t="s">
        <v>5114</v>
      </c>
      <c r="Z420" s="2419">
        <v>1</v>
      </c>
      <c r="AA420" s="2419">
        <v>1</v>
      </c>
      <c r="AB420" s="2419">
        <v>0</v>
      </c>
      <c r="AC420" s="2419">
        <v>0</v>
      </c>
      <c r="AD420" s="2419">
        <v>0</v>
      </c>
      <c r="AE420" s="2419">
        <v>2</v>
      </c>
    </row>
    <row r="421" spans="1:31" ht="15.75" x14ac:dyDescent="0.25">
      <c r="A421" s="2419" t="s">
        <v>5518</v>
      </c>
      <c r="B421" s="2419" t="s">
        <v>3342</v>
      </c>
      <c r="C421" s="2420" t="s">
        <v>5646</v>
      </c>
      <c r="D421" s="2419" t="s">
        <v>5328</v>
      </c>
      <c r="E421" s="2419">
        <v>3</v>
      </c>
      <c r="F421" s="2419">
        <v>0</v>
      </c>
      <c r="G421" s="2419">
        <v>3</v>
      </c>
      <c r="H421" s="2416">
        <v>3</v>
      </c>
      <c r="I421" s="2416">
        <v>1</v>
      </c>
      <c r="J421" s="2416">
        <f t="shared" si="6"/>
        <v>3</v>
      </c>
      <c r="K421" s="2416">
        <v>3</v>
      </c>
      <c r="L421" s="2419">
        <v>11798</v>
      </c>
      <c r="M421" s="2420" t="s">
        <v>5551</v>
      </c>
      <c r="N421" s="2417" t="s">
        <v>5116</v>
      </c>
      <c r="O421" s="2419" t="s">
        <v>3411</v>
      </c>
      <c r="P421" s="2419"/>
      <c r="Q421" s="2419"/>
      <c r="R421" s="2419"/>
      <c r="S421" s="2419"/>
      <c r="T421" s="2419" t="s">
        <v>3321</v>
      </c>
      <c r="U421" s="2419" t="s">
        <v>5114</v>
      </c>
      <c r="V421" s="2419"/>
      <c r="W421" s="2419"/>
      <c r="X421" s="2419"/>
      <c r="Y421" s="2419"/>
      <c r="Z421" s="2419">
        <v>1</v>
      </c>
      <c r="AA421" s="2419">
        <v>0</v>
      </c>
      <c r="AB421" s="2419">
        <v>0</v>
      </c>
      <c r="AC421" s="2419">
        <v>0</v>
      </c>
      <c r="AD421" s="2419">
        <v>0</v>
      </c>
      <c r="AE421" s="2419">
        <v>1</v>
      </c>
    </row>
    <row r="422" spans="1:31" ht="15.75" x14ac:dyDescent="0.25">
      <c r="A422" s="2419" t="s">
        <v>5518</v>
      </c>
      <c r="B422" s="2419">
        <v>5301006</v>
      </c>
      <c r="C422" s="2420" t="s">
        <v>5531</v>
      </c>
      <c r="D422" s="2419" t="s">
        <v>5328</v>
      </c>
      <c r="E422" s="2419">
        <v>8</v>
      </c>
      <c r="F422" s="2419">
        <v>2</v>
      </c>
      <c r="G422" s="2419">
        <v>4</v>
      </c>
      <c r="H422" s="2416">
        <v>6</v>
      </c>
      <c r="I422" s="2416">
        <v>1</v>
      </c>
      <c r="J422" s="2416">
        <f t="shared" si="6"/>
        <v>6</v>
      </c>
      <c r="K422" s="2416">
        <v>6</v>
      </c>
      <c r="L422" s="2419">
        <v>37884</v>
      </c>
      <c r="M422" s="2420" t="s">
        <v>5607</v>
      </c>
      <c r="N422" s="2417" t="s">
        <v>5116</v>
      </c>
      <c r="O422" s="2419" t="s">
        <v>3392</v>
      </c>
      <c r="P422" s="2419"/>
      <c r="Q422" s="2419"/>
      <c r="R422" s="2419" t="s">
        <v>3322</v>
      </c>
      <c r="S422" s="2419" t="s">
        <v>5114</v>
      </c>
      <c r="T422" s="2419"/>
      <c r="U422" s="2419"/>
      <c r="V422" s="2419" t="s">
        <v>3322</v>
      </c>
      <c r="W422" s="2419" t="s">
        <v>5114</v>
      </c>
      <c r="X422" s="2419"/>
      <c r="Y422" s="2419"/>
      <c r="Z422" s="2419">
        <v>1</v>
      </c>
      <c r="AA422" s="2419">
        <v>27</v>
      </c>
      <c r="AB422" s="2419">
        <v>9</v>
      </c>
      <c r="AC422" s="2419">
        <v>0</v>
      </c>
      <c r="AD422" s="2419">
        <v>0</v>
      </c>
      <c r="AE422" s="2419">
        <v>37</v>
      </c>
    </row>
    <row r="423" spans="1:31" ht="15.75" x14ac:dyDescent="0.25">
      <c r="A423" s="2419" t="s">
        <v>5518</v>
      </c>
      <c r="B423" s="2419">
        <v>5301008</v>
      </c>
      <c r="C423" s="2420" t="s">
        <v>5355</v>
      </c>
      <c r="D423" s="2419" t="s">
        <v>5328</v>
      </c>
      <c r="E423" s="2419">
        <v>8</v>
      </c>
      <c r="F423" s="2419">
        <v>2</v>
      </c>
      <c r="G423" s="2419">
        <v>4</v>
      </c>
      <c r="H423" s="2416">
        <v>6</v>
      </c>
      <c r="I423" s="2416">
        <v>1</v>
      </c>
      <c r="J423" s="2416">
        <f t="shared" si="6"/>
        <v>6</v>
      </c>
      <c r="K423" s="2416">
        <v>6</v>
      </c>
      <c r="L423" s="2419">
        <v>43780</v>
      </c>
      <c r="M423" s="2420" t="s">
        <v>5637</v>
      </c>
      <c r="N423" s="2417" t="s">
        <v>5142</v>
      </c>
      <c r="O423" s="2419" t="s">
        <v>3393</v>
      </c>
      <c r="P423" s="2419"/>
      <c r="Q423" s="2419"/>
      <c r="R423" s="2419"/>
      <c r="S423" s="2419"/>
      <c r="T423" s="2419" t="s">
        <v>3367</v>
      </c>
      <c r="U423" s="2419" t="s">
        <v>5114</v>
      </c>
      <c r="V423" s="2419" t="s">
        <v>3367</v>
      </c>
      <c r="W423" s="2419" t="s">
        <v>5114</v>
      </c>
      <c r="X423" s="2419" t="s">
        <v>3367</v>
      </c>
      <c r="Y423" s="2419" t="s">
        <v>5114</v>
      </c>
      <c r="Z423" s="2419">
        <v>5</v>
      </c>
      <c r="AA423" s="2419">
        <v>16</v>
      </c>
      <c r="AB423" s="2419">
        <v>11</v>
      </c>
      <c r="AC423" s="2419">
        <v>0</v>
      </c>
      <c r="AD423" s="2419">
        <v>0</v>
      </c>
      <c r="AE423" s="2419">
        <v>32</v>
      </c>
    </row>
    <row r="424" spans="1:31" ht="15.75" x14ac:dyDescent="0.25">
      <c r="A424" s="2419" t="s">
        <v>5518</v>
      </c>
      <c r="B424" s="2419">
        <v>5301009</v>
      </c>
      <c r="C424" s="2420" t="s">
        <v>5647</v>
      </c>
      <c r="D424" s="2419" t="s">
        <v>5328</v>
      </c>
      <c r="E424" s="2419">
        <v>6</v>
      </c>
      <c r="F424" s="2419">
        <v>1.5</v>
      </c>
      <c r="G424" s="2419">
        <v>3</v>
      </c>
      <c r="H424" s="2416">
        <v>4.5</v>
      </c>
      <c r="I424" s="2416">
        <v>1</v>
      </c>
      <c r="J424" s="2416">
        <f t="shared" ref="J424:J487" si="7">H424*I424</f>
        <v>4.5</v>
      </c>
      <c r="K424" s="2416">
        <v>4.5</v>
      </c>
      <c r="L424" s="2419">
        <v>39145</v>
      </c>
      <c r="M424" s="2420" t="s">
        <v>5596</v>
      </c>
      <c r="N424" s="2417" t="s">
        <v>5116</v>
      </c>
      <c r="O424" s="2419" t="s">
        <v>3396</v>
      </c>
      <c r="P424" s="2419" t="s">
        <v>3322</v>
      </c>
      <c r="Q424" s="2419" t="s">
        <v>5114</v>
      </c>
      <c r="R424" s="2419" t="s">
        <v>3306</v>
      </c>
      <c r="S424" s="2419" t="s">
        <v>5114</v>
      </c>
      <c r="T424" s="2419"/>
      <c r="U424" s="2419"/>
      <c r="V424" s="2419"/>
      <c r="W424" s="2419"/>
      <c r="X424" s="2419"/>
      <c r="Y424" s="2419"/>
      <c r="Z424" s="2419">
        <v>12</v>
      </c>
      <c r="AA424" s="2419">
        <v>9</v>
      </c>
      <c r="AB424" s="2419">
        <v>6</v>
      </c>
      <c r="AC424" s="2419">
        <v>0</v>
      </c>
      <c r="AD424" s="2419">
        <v>0</v>
      </c>
      <c r="AE424" s="2419">
        <v>27</v>
      </c>
    </row>
    <row r="425" spans="1:31" ht="15.75" x14ac:dyDescent="0.25">
      <c r="A425" s="2419" t="s">
        <v>5518</v>
      </c>
      <c r="B425" s="2419">
        <v>5301009</v>
      </c>
      <c r="C425" s="2420" t="s">
        <v>5647</v>
      </c>
      <c r="D425" s="2419" t="s">
        <v>5328</v>
      </c>
      <c r="E425" s="2419">
        <v>6</v>
      </c>
      <c r="F425" s="2419">
        <v>1.5</v>
      </c>
      <c r="G425" s="2419">
        <v>3</v>
      </c>
      <c r="H425" s="2416">
        <v>4.5</v>
      </c>
      <c r="I425" s="2416">
        <v>1</v>
      </c>
      <c r="J425" s="2416">
        <f t="shared" si="7"/>
        <v>4.5</v>
      </c>
      <c r="K425" s="2416">
        <v>4.5</v>
      </c>
      <c r="L425" s="2419">
        <v>35473</v>
      </c>
      <c r="M425" s="2420" t="s">
        <v>5535</v>
      </c>
      <c r="N425" s="2417" t="s">
        <v>5116</v>
      </c>
      <c r="O425" s="2419" t="s">
        <v>3395</v>
      </c>
      <c r="P425" s="2419" t="s">
        <v>3304</v>
      </c>
      <c r="Q425" s="2419" t="s">
        <v>5114</v>
      </c>
      <c r="R425" s="2419"/>
      <c r="S425" s="2419"/>
      <c r="T425" s="2419" t="s">
        <v>3307</v>
      </c>
      <c r="U425" s="2419" t="s">
        <v>5114</v>
      </c>
      <c r="V425" s="2419"/>
      <c r="W425" s="2419"/>
      <c r="X425" s="2419"/>
      <c r="Y425" s="2419"/>
      <c r="Z425" s="2419">
        <v>0</v>
      </c>
      <c r="AA425" s="2419">
        <v>11</v>
      </c>
      <c r="AB425" s="2419">
        <v>13</v>
      </c>
      <c r="AC425" s="2419">
        <v>0</v>
      </c>
      <c r="AD425" s="2419">
        <v>0</v>
      </c>
      <c r="AE425" s="2419">
        <v>24</v>
      </c>
    </row>
    <row r="426" spans="1:31" ht="15.75" x14ac:dyDescent="0.25">
      <c r="A426" s="2419" t="s">
        <v>5518</v>
      </c>
      <c r="B426" s="2419">
        <v>5301011</v>
      </c>
      <c r="C426" s="2420" t="s">
        <v>5648</v>
      </c>
      <c r="D426" s="2419" t="s">
        <v>5328</v>
      </c>
      <c r="E426" s="2419">
        <v>8</v>
      </c>
      <c r="F426" s="2419">
        <v>2</v>
      </c>
      <c r="G426" s="2419">
        <v>4</v>
      </c>
      <c r="H426" s="2416">
        <v>6</v>
      </c>
      <c r="I426" s="2416">
        <v>0.5</v>
      </c>
      <c r="J426" s="2416">
        <f t="shared" si="7"/>
        <v>3</v>
      </c>
      <c r="K426" s="2416">
        <v>3</v>
      </c>
      <c r="L426" s="2419">
        <v>19574</v>
      </c>
      <c r="M426" s="2420" t="s">
        <v>5532</v>
      </c>
      <c r="N426" s="2417" t="s">
        <v>5116</v>
      </c>
      <c r="O426" s="2419" t="s">
        <v>3394</v>
      </c>
      <c r="P426" s="2419"/>
      <c r="Q426" s="2419"/>
      <c r="R426" s="2419" t="s">
        <v>3321</v>
      </c>
      <c r="S426" s="2419" t="s">
        <v>5114</v>
      </c>
      <c r="T426" s="2419"/>
      <c r="U426" s="2419"/>
      <c r="V426" s="2419"/>
      <c r="W426" s="2419"/>
      <c r="X426" s="2419" t="s">
        <v>3321</v>
      </c>
      <c r="Y426" s="2419" t="s">
        <v>5114</v>
      </c>
      <c r="Z426" s="2419">
        <v>2</v>
      </c>
      <c r="AA426" s="2419">
        <v>12</v>
      </c>
      <c r="AB426" s="2419">
        <v>3</v>
      </c>
      <c r="AC426" s="2419">
        <v>0</v>
      </c>
      <c r="AD426" s="2419">
        <v>0</v>
      </c>
      <c r="AE426" s="2419">
        <v>17</v>
      </c>
    </row>
    <row r="427" spans="1:31" ht="15.75" x14ac:dyDescent="0.25">
      <c r="A427" s="2419" t="s">
        <v>5518</v>
      </c>
      <c r="B427" s="2419">
        <v>5301011</v>
      </c>
      <c r="C427" s="2420" t="s">
        <v>5648</v>
      </c>
      <c r="D427" s="2419" t="s">
        <v>5328</v>
      </c>
      <c r="E427" s="2419">
        <v>8</v>
      </c>
      <c r="F427" s="2419">
        <v>2</v>
      </c>
      <c r="G427" s="2419">
        <v>4</v>
      </c>
      <c r="H427" s="2416">
        <v>6</v>
      </c>
      <c r="I427" s="2416">
        <v>0.5</v>
      </c>
      <c r="J427" s="2416">
        <f t="shared" si="7"/>
        <v>3</v>
      </c>
      <c r="K427" s="2416">
        <v>3</v>
      </c>
      <c r="L427" s="2419">
        <v>35722</v>
      </c>
      <c r="M427" s="2420" t="s">
        <v>5560</v>
      </c>
      <c r="N427" s="2417" t="s">
        <v>5116</v>
      </c>
      <c r="O427" s="2419" t="s">
        <v>3394</v>
      </c>
      <c r="P427" s="2419"/>
      <c r="Q427" s="2419"/>
      <c r="R427" s="2419" t="s">
        <v>3321</v>
      </c>
      <c r="S427" s="2419" t="s">
        <v>5114</v>
      </c>
      <c r="T427" s="2419"/>
      <c r="U427" s="2419"/>
      <c r="V427" s="2419"/>
      <c r="W427" s="2419"/>
      <c r="X427" s="2419" t="s">
        <v>3321</v>
      </c>
      <c r="Y427" s="2419" t="s">
        <v>5114</v>
      </c>
      <c r="Z427" s="2419">
        <v>2</v>
      </c>
      <c r="AA427" s="2419">
        <v>12</v>
      </c>
      <c r="AB427" s="2419">
        <v>3</v>
      </c>
      <c r="AC427" s="2419">
        <v>0</v>
      </c>
      <c r="AD427" s="2419">
        <v>0</v>
      </c>
      <c r="AE427" s="2419">
        <v>17</v>
      </c>
    </row>
    <row r="428" spans="1:31" ht="15.75" x14ac:dyDescent="0.25">
      <c r="A428" s="2419" t="s">
        <v>5518</v>
      </c>
      <c r="B428" s="2419">
        <v>5301011</v>
      </c>
      <c r="C428" s="2420" t="s">
        <v>5648</v>
      </c>
      <c r="D428" s="2419" t="s">
        <v>5328</v>
      </c>
      <c r="E428" s="2419">
        <v>8</v>
      </c>
      <c r="F428" s="2419">
        <v>2</v>
      </c>
      <c r="G428" s="2419">
        <v>4</v>
      </c>
      <c r="H428" s="2416">
        <v>6</v>
      </c>
      <c r="I428" s="2416">
        <v>1</v>
      </c>
      <c r="J428" s="2416">
        <f t="shared" si="7"/>
        <v>6</v>
      </c>
      <c r="K428" s="2416">
        <v>6</v>
      </c>
      <c r="L428" s="2419">
        <v>36002</v>
      </c>
      <c r="M428" s="2420" t="s">
        <v>5534</v>
      </c>
      <c r="N428" s="2417" t="s">
        <v>5116</v>
      </c>
      <c r="O428" s="2419" t="s">
        <v>3395</v>
      </c>
      <c r="P428" s="2419"/>
      <c r="Q428" s="2419"/>
      <c r="R428" s="2419" t="s">
        <v>3321</v>
      </c>
      <c r="S428" s="2419" t="s">
        <v>5114</v>
      </c>
      <c r="T428" s="2419"/>
      <c r="U428" s="2419"/>
      <c r="V428" s="2419"/>
      <c r="W428" s="2419"/>
      <c r="X428" s="2419" t="s">
        <v>3321</v>
      </c>
      <c r="Y428" s="2419" t="s">
        <v>5114</v>
      </c>
      <c r="Z428" s="2419">
        <v>0</v>
      </c>
      <c r="AA428" s="2419">
        <v>0</v>
      </c>
      <c r="AB428" s="2419">
        <v>9</v>
      </c>
      <c r="AC428" s="2419">
        <v>0</v>
      </c>
      <c r="AD428" s="2419">
        <v>0</v>
      </c>
      <c r="AE428" s="2419">
        <v>9</v>
      </c>
    </row>
    <row r="429" spans="1:31" ht="15.75" x14ac:dyDescent="0.25">
      <c r="A429" s="2419" t="s">
        <v>5518</v>
      </c>
      <c r="B429" s="2419">
        <v>5301012</v>
      </c>
      <c r="C429" s="2420" t="s">
        <v>5649</v>
      </c>
      <c r="D429" s="2419" t="s">
        <v>5328</v>
      </c>
      <c r="E429" s="2419">
        <v>6</v>
      </c>
      <c r="F429" s="2419">
        <v>1.5</v>
      </c>
      <c r="G429" s="2419">
        <v>3</v>
      </c>
      <c r="H429" s="2416">
        <v>4.5</v>
      </c>
      <c r="I429" s="2416">
        <v>1</v>
      </c>
      <c r="J429" s="2416">
        <f t="shared" si="7"/>
        <v>4.5</v>
      </c>
      <c r="K429" s="2416">
        <v>4.5</v>
      </c>
      <c r="L429" s="2419">
        <v>35473</v>
      </c>
      <c r="M429" s="2420" t="s">
        <v>5535</v>
      </c>
      <c r="N429" s="2417" t="s">
        <v>5116</v>
      </c>
      <c r="O429" s="2419" t="s">
        <v>3394</v>
      </c>
      <c r="P429" s="2419"/>
      <c r="Q429" s="2419"/>
      <c r="R429" s="2419"/>
      <c r="S429" s="2419"/>
      <c r="T429" s="2419"/>
      <c r="U429" s="2419"/>
      <c r="V429" s="2419" t="s">
        <v>3304</v>
      </c>
      <c r="W429" s="2419" t="s">
        <v>5114</v>
      </c>
      <c r="X429" s="2419" t="s">
        <v>3307</v>
      </c>
      <c r="Y429" s="2419" t="s">
        <v>5114</v>
      </c>
      <c r="Z429" s="2419">
        <v>12</v>
      </c>
      <c r="AA429" s="2419">
        <v>8</v>
      </c>
      <c r="AB429" s="2419">
        <v>6</v>
      </c>
      <c r="AC429" s="2419">
        <v>0</v>
      </c>
      <c r="AD429" s="2419">
        <v>0</v>
      </c>
      <c r="AE429" s="2419">
        <v>26</v>
      </c>
    </row>
    <row r="430" spans="1:31" ht="15.75" x14ac:dyDescent="0.25">
      <c r="A430" s="2419" t="s">
        <v>5518</v>
      </c>
      <c r="B430" s="2419">
        <v>5301012</v>
      </c>
      <c r="C430" s="2420" t="s">
        <v>5649</v>
      </c>
      <c r="D430" s="2419" t="s">
        <v>5328</v>
      </c>
      <c r="E430" s="2419">
        <v>6</v>
      </c>
      <c r="F430" s="2419">
        <v>1.5</v>
      </c>
      <c r="G430" s="2419">
        <v>3</v>
      </c>
      <c r="H430" s="2416">
        <v>4.5</v>
      </c>
      <c r="I430" s="2416">
        <v>1</v>
      </c>
      <c r="J430" s="2416">
        <f t="shared" si="7"/>
        <v>4.5</v>
      </c>
      <c r="K430" s="2416">
        <v>4.5</v>
      </c>
      <c r="L430" s="2419">
        <v>19574</v>
      </c>
      <c r="M430" s="2420" t="s">
        <v>5532</v>
      </c>
      <c r="N430" s="2417" t="s">
        <v>5116</v>
      </c>
      <c r="O430" s="2419" t="s">
        <v>3395</v>
      </c>
      <c r="P430" s="2419"/>
      <c r="Q430" s="2419"/>
      <c r="R430" s="2419"/>
      <c r="S430" s="2419"/>
      <c r="T430" s="2419"/>
      <c r="U430" s="2419"/>
      <c r="V430" s="2419" t="s">
        <v>3304</v>
      </c>
      <c r="W430" s="2419" t="s">
        <v>5114</v>
      </c>
      <c r="X430" s="2419" t="s">
        <v>3307</v>
      </c>
      <c r="Y430" s="2419" t="s">
        <v>5114</v>
      </c>
      <c r="Z430" s="2419">
        <v>4</v>
      </c>
      <c r="AA430" s="2419">
        <v>8</v>
      </c>
      <c r="AB430" s="2419">
        <v>2</v>
      </c>
      <c r="AC430" s="2419">
        <v>0</v>
      </c>
      <c r="AD430" s="2419">
        <v>0</v>
      </c>
      <c r="AE430" s="2419">
        <v>14</v>
      </c>
    </row>
    <row r="431" spans="1:31" ht="31.5" x14ac:dyDescent="0.25">
      <c r="A431" s="2419" t="s">
        <v>5518</v>
      </c>
      <c r="B431" s="2419">
        <v>5301017</v>
      </c>
      <c r="C431" s="2420" t="s">
        <v>5650</v>
      </c>
      <c r="D431" s="2419" t="s">
        <v>5328</v>
      </c>
      <c r="E431" s="2419">
        <v>3</v>
      </c>
      <c r="F431" s="2419">
        <v>0</v>
      </c>
      <c r="G431" s="2419">
        <v>3</v>
      </c>
      <c r="H431" s="2416">
        <v>3</v>
      </c>
      <c r="I431" s="2416">
        <v>1</v>
      </c>
      <c r="J431" s="2416">
        <f t="shared" si="7"/>
        <v>3</v>
      </c>
      <c r="K431" s="2416">
        <v>3</v>
      </c>
      <c r="L431" s="2419">
        <v>35966</v>
      </c>
      <c r="M431" s="2420" t="s">
        <v>5528</v>
      </c>
      <c r="N431" s="2417" t="s">
        <v>5116</v>
      </c>
      <c r="O431" s="2419" t="s">
        <v>5651</v>
      </c>
      <c r="P431" s="2419"/>
      <c r="Q431" s="2419"/>
      <c r="R431" s="2419"/>
      <c r="S431" s="2419"/>
      <c r="T431" s="2419" t="s">
        <v>3322</v>
      </c>
      <c r="U431" s="2419" t="s">
        <v>5114</v>
      </c>
      <c r="V431" s="2419"/>
      <c r="W431" s="2419"/>
      <c r="X431" s="2419"/>
      <c r="Y431" s="2419"/>
      <c r="Z431" s="2419">
        <v>1</v>
      </c>
      <c r="AA431" s="2419">
        <v>0</v>
      </c>
      <c r="AB431" s="2419">
        <v>0</v>
      </c>
      <c r="AC431" s="2419">
        <v>0</v>
      </c>
      <c r="AD431" s="2419">
        <v>0</v>
      </c>
      <c r="AE431" s="2419">
        <v>1</v>
      </c>
    </row>
    <row r="432" spans="1:31" ht="15.75" x14ac:dyDescent="0.25">
      <c r="A432" s="2419" t="s">
        <v>5518</v>
      </c>
      <c r="B432" s="2419" t="s">
        <v>3342</v>
      </c>
      <c r="C432" s="2420" t="s">
        <v>5652</v>
      </c>
      <c r="D432" s="2419" t="s">
        <v>5328</v>
      </c>
      <c r="E432" s="2419">
        <v>3</v>
      </c>
      <c r="F432" s="2419">
        <v>0</v>
      </c>
      <c r="G432" s="2419">
        <v>3</v>
      </c>
      <c r="H432" s="2416">
        <v>3</v>
      </c>
      <c r="I432" s="2416">
        <v>1</v>
      </c>
      <c r="J432" s="2416">
        <f t="shared" si="7"/>
        <v>3</v>
      </c>
      <c r="K432" s="2416">
        <v>3</v>
      </c>
      <c r="L432" s="2419">
        <v>43915</v>
      </c>
      <c r="M432" s="2420" t="s">
        <v>5541</v>
      </c>
      <c r="N432" s="2417" t="s">
        <v>3186</v>
      </c>
      <c r="O432" s="2419" t="s">
        <v>5653</v>
      </c>
      <c r="P432" s="2419" t="s">
        <v>3322</v>
      </c>
      <c r="Q432" s="2419" t="s">
        <v>5114</v>
      </c>
      <c r="R432" s="2419"/>
      <c r="S432" s="2419"/>
      <c r="T432" s="2419"/>
      <c r="U432" s="2419"/>
      <c r="V432" s="2419"/>
      <c r="W432" s="2419"/>
      <c r="X432" s="2419"/>
      <c r="Y432" s="2419"/>
      <c r="Z432" s="2419">
        <v>19</v>
      </c>
      <c r="AA432" s="2419">
        <v>0</v>
      </c>
      <c r="AB432" s="2419">
        <v>0</v>
      </c>
      <c r="AC432" s="2419">
        <v>0</v>
      </c>
      <c r="AD432" s="2419">
        <v>0</v>
      </c>
      <c r="AE432" s="2419">
        <v>19</v>
      </c>
    </row>
    <row r="433" spans="1:31" ht="15.75" x14ac:dyDescent="0.25">
      <c r="A433" s="2419" t="s">
        <v>5518</v>
      </c>
      <c r="B433" s="2419" t="s">
        <v>3342</v>
      </c>
      <c r="C433" s="2420" t="s">
        <v>5654</v>
      </c>
      <c r="D433" s="2419" t="s">
        <v>5328</v>
      </c>
      <c r="E433" s="2419">
        <v>3</v>
      </c>
      <c r="F433" s="2419">
        <v>1.5</v>
      </c>
      <c r="G433" s="2419">
        <v>0</v>
      </c>
      <c r="H433" s="2416">
        <v>1.5</v>
      </c>
      <c r="I433" s="2416">
        <v>1</v>
      </c>
      <c r="J433" s="2416">
        <f t="shared" si="7"/>
        <v>1.5</v>
      </c>
      <c r="K433" s="2416">
        <v>1.5</v>
      </c>
      <c r="L433" s="2419">
        <v>36161</v>
      </c>
      <c r="M433" s="2420" t="s">
        <v>5628</v>
      </c>
      <c r="N433" s="2417" t="s">
        <v>5116</v>
      </c>
      <c r="O433" s="2419" t="s">
        <v>5542</v>
      </c>
      <c r="P433" s="2419"/>
      <c r="Q433" s="2419"/>
      <c r="R433" s="2419" t="s">
        <v>3365</v>
      </c>
      <c r="S433" s="2419" t="s">
        <v>5114</v>
      </c>
      <c r="T433" s="2419"/>
      <c r="U433" s="2419"/>
      <c r="V433" s="2419"/>
      <c r="W433" s="2419"/>
      <c r="X433" s="2419"/>
      <c r="Y433" s="2419"/>
      <c r="Z433" s="2419">
        <v>2</v>
      </c>
      <c r="AA433" s="2419">
        <v>2</v>
      </c>
      <c r="AB433" s="2419">
        <v>0</v>
      </c>
      <c r="AC433" s="2419">
        <v>0</v>
      </c>
      <c r="AD433" s="2419">
        <v>0</v>
      </c>
      <c r="AE433" s="2419">
        <v>4</v>
      </c>
    </row>
    <row r="434" spans="1:31" ht="15.75" x14ac:dyDescent="0.25">
      <c r="A434" s="2419" t="s">
        <v>5518</v>
      </c>
      <c r="B434" s="2419" t="s">
        <v>3342</v>
      </c>
      <c r="C434" s="2420" t="s">
        <v>5655</v>
      </c>
      <c r="D434" s="2419" t="s">
        <v>5328</v>
      </c>
      <c r="E434" s="2419">
        <v>3</v>
      </c>
      <c r="F434" s="2419">
        <v>1.5</v>
      </c>
      <c r="G434" s="2419">
        <v>0</v>
      </c>
      <c r="H434" s="2416">
        <v>1.5</v>
      </c>
      <c r="I434" s="2416">
        <v>1</v>
      </c>
      <c r="J434" s="2416">
        <f t="shared" si="7"/>
        <v>1.5</v>
      </c>
      <c r="K434" s="2416">
        <v>1.5</v>
      </c>
      <c r="L434" s="2419">
        <v>37902</v>
      </c>
      <c r="M434" s="2420" t="s">
        <v>5629</v>
      </c>
      <c r="N434" s="2417" t="s">
        <v>5116</v>
      </c>
      <c r="O434" s="2419" t="s">
        <v>5656</v>
      </c>
      <c r="P434" s="2419"/>
      <c r="Q434" s="2419"/>
      <c r="R434" s="2419"/>
      <c r="S434" s="2419"/>
      <c r="T434" s="2419"/>
      <c r="U434" s="2419"/>
      <c r="V434" s="2419" t="s">
        <v>3365</v>
      </c>
      <c r="W434" s="2419" t="s">
        <v>5114</v>
      </c>
      <c r="X434" s="2419"/>
      <c r="Y434" s="2419"/>
      <c r="Z434" s="2419">
        <v>9</v>
      </c>
      <c r="AA434" s="2419">
        <v>0</v>
      </c>
      <c r="AB434" s="2419">
        <v>0</v>
      </c>
      <c r="AC434" s="2419">
        <v>0</v>
      </c>
      <c r="AD434" s="2419">
        <v>0</v>
      </c>
      <c r="AE434" s="2419">
        <v>9</v>
      </c>
    </row>
    <row r="435" spans="1:31" ht="15.75" x14ac:dyDescent="0.25">
      <c r="A435" s="2419" t="s">
        <v>5518</v>
      </c>
      <c r="B435" s="2419">
        <v>5301024</v>
      </c>
      <c r="C435" s="2420" t="s">
        <v>5657</v>
      </c>
      <c r="D435" s="2419" t="s">
        <v>5328</v>
      </c>
      <c r="E435" s="2419">
        <v>9</v>
      </c>
      <c r="F435" s="2419">
        <v>3</v>
      </c>
      <c r="G435" s="2419">
        <v>3</v>
      </c>
      <c r="H435" s="2416">
        <v>6</v>
      </c>
      <c r="I435" s="2416">
        <v>0.5</v>
      </c>
      <c r="J435" s="2416">
        <f t="shared" si="7"/>
        <v>3</v>
      </c>
      <c r="K435" s="2416">
        <v>3</v>
      </c>
      <c r="L435" s="2419">
        <v>22628</v>
      </c>
      <c r="M435" s="2420" t="s">
        <v>5546</v>
      </c>
      <c r="N435" s="2417" t="s">
        <v>5116</v>
      </c>
      <c r="O435" s="2419" t="s">
        <v>3396</v>
      </c>
      <c r="P435" s="2419" t="s">
        <v>3321</v>
      </c>
      <c r="Q435" s="2419" t="s">
        <v>5114</v>
      </c>
      <c r="R435" s="2419" t="s">
        <v>5658</v>
      </c>
      <c r="S435" s="2419" t="s">
        <v>5114</v>
      </c>
      <c r="T435" s="2419"/>
      <c r="U435" s="2419"/>
      <c r="V435" s="2419"/>
      <c r="W435" s="2419"/>
      <c r="X435" s="2419"/>
      <c r="Y435" s="2419"/>
      <c r="Z435" s="2419">
        <v>21</v>
      </c>
      <c r="AA435" s="2419">
        <v>4</v>
      </c>
      <c r="AB435" s="2419">
        <v>0</v>
      </c>
      <c r="AC435" s="2419">
        <v>0</v>
      </c>
      <c r="AD435" s="2419">
        <v>0</v>
      </c>
      <c r="AE435" s="2419">
        <v>25</v>
      </c>
    </row>
    <row r="436" spans="1:31" ht="15.75" x14ac:dyDescent="0.25">
      <c r="A436" s="2419" t="s">
        <v>5518</v>
      </c>
      <c r="B436" s="2419">
        <v>5301024</v>
      </c>
      <c r="C436" s="2420" t="s">
        <v>5657</v>
      </c>
      <c r="D436" s="2419" t="s">
        <v>5328</v>
      </c>
      <c r="E436" s="2419">
        <v>9</v>
      </c>
      <c r="F436" s="2419">
        <v>3</v>
      </c>
      <c r="G436" s="2419">
        <v>3</v>
      </c>
      <c r="H436" s="2416">
        <v>6</v>
      </c>
      <c r="I436" s="2416">
        <v>0.5</v>
      </c>
      <c r="J436" s="2416">
        <f t="shared" si="7"/>
        <v>3</v>
      </c>
      <c r="K436" s="2416">
        <v>3</v>
      </c>
      <c r="L436" s="2419">
        <v>42808</v>
      </c>
      <c r="M436" s="2420" t="s">
        <v>5525</v>
      </c>
      <c r="N436" s="2417" t="s">
        <v>3186</v>
      </c>
      <c r="O436" s="2419" t="s">
        <v>3396</v>
      </c>
      <c r="P436" s="2419" t="s">
        <v>3321</v>
      </c>
      <c r="Q436" s="2419" t="s">
        <v>5114</v>
      </c>
      <c r="R436" s="2419" t="s">
        <v>5658</v>
      </c>
      <c r="S436" s="2419" t="s">
        <v>5114</v>
      </c>
      <c r="T436" s="2419"/>
      <c r="U436" s="2419"/>
      <c r="V436" s="2419"/>
      <c r="W436" s="2419"/>
      <c r="X436" s="2419"/>
      <c r="Y436" s="2419"/>
      <c r="Z436" s="2419">
        <v>21</v>
      </c>
      <c r="AA436" s="2419">
        <v>4</v>
      </c>
      <c r="AB436" s="2419">
        <v>0</v>
      </c>
      <c r="AC436" s="2419">
        <v>0</v>
      </c>
      <c r="AD436" s="2419">
        <v>0</v>
      </c>
      <c r="AE436" s="2419">
        <v>25</v>
      </c>
    </row>
    <row r="437" spans="1:31" ht="31.5" x14ac:dyDescent="0.25">
      <c r="A437" s="2419" t="s">
        <v>5518</v>
      </c>
      <c r="B437" s="2419">
        <v>5301027</v>
      </c>
      <c r="C437" s="2420" t="s">
        <v>5659</v>
      </c>
      <c r="D437" s="2419" t="s">
        <v>5328</v>
      </c>
      <c r="E437" s="2419">
        <v>9</v>
      </c>
      <c r="F437" s="2419">
        <v>3</v>
      </c>
      <c r="G437" s="2419">
        <v>3</v>
      </c>
      <c r="H437" s="2416">
        <v>6</v>
      </c>
      <c r="I437" s="2416">
        <v>0.5</v>
      </c>
      <c r="J437" s="2416">
        <f t="shared" si="7"/>
        <v>3</v>
      </c>
      <c r="K437" s="2416">
        <v>3</v>
      </c>
      <c r="L437" s="2419">
        <v>22628</v>
      </c>
      <c r="M437" s="2420" t="s">
        <v>5546</v>
      </c>
      <c r="N437" s="2417" t="s">
        <v>5116</v>
      </c>
      <c r="O437" s="2419" t="s">
        <v>3396</v>
      </c>
      <c r="P437" s="2419" t="s">
        <v>3321</v>
      </c>
      <c r="Q437" s="2419" t="s">
        <v>5114</v>
      </c>
      <c r="R437" s="2419" t="s">
        <v>3321</v>
      </c>
      <c r="S437" s="2419" t="s">
        <v>5114</v>
      </c>
      <c r="T437" s="2419"/>
      <c r="U437" s="2419"/>
      <c r="V437" s="2419"/>
      <c r="W437" s="2419"/>
      <c r="X437" s="2419"/>
      <c r="Y437" s="2419"/>
      <c r="Z437" s="2419">
        <v>18</v>
      </c>
      <c r="AA437" s="2419">
        <v>8</v>
      </c>
      <c r="AB437" s="2419">
        <v>1</v>
      </c>
      <c r="AC437" s="2419">
        <v>0</v>
      </c>
      <c r="AD437" s="2419">
        <v>0</v>
      </c>
      <c r="AE437" s="2419">
        <v>27</v>
      </c>
    </row>
    <row r="438" spans="1:31" ht="31.5" x14ac:dyDescent="0.25">
      <c r="A438" s="2419" t="s">
        <v>5518</v>
      </c>
      <c r="B438" s="2419">
        <v>5301027</v>
      </c>
      <c r="C438" s="2420" t="s">
        <v>5659</v>
      </c>
      <c r="D438" s="2419" t="s">
        <v>5328</v>
      </c>
      <c r="E438" s="2419">
        <v>9</v>
      </c>
      <c r="F438" s="2419">
        <v>3</v>
      </c>
      <c r="G438" s="2419">
        <v>3</v>
      </c>
      <c r="H438" s="2416">
        <v>6</v>
      </c>
      <c r="I438" s="2416">
        <v>0.5</v>
      </c>
      <c r="J438" s="2416">
        <f t="shared" si="7"/>
        <v>3</v>
      </c>
      <c r="K438" s="2416">
        <v>3</v>
      </c>
      <c r="L438" s="2419">
        <v>42808</v>
      </c>
      <c r="M438" s="2420" t="s">
        <v>5525</v>
      </c>
      <c r="N438" s="2417" t="s">
        <v>3186</v>
      </c>
      <c r="O438" s="2419" t="s">
        <v>3396</v>
      </c>
      <c r="P438" s="2419" t="s">
        <v>3321</v>
      </c>
      <c r="Q438" s="2419" t="s">
        <v>5114</v>
      </c>
      <c r="R438" s="2419" t="s">
        <v>3321</v>
      </c>
      <c r="S438" s="2419" t="s">
        <v>5114</v>
      </c>
      <c r="T438" s="2419"/>
      <c r="U438" s="2419"/>
      <c r="V438" s="2419"/>
      <c r="W438" s="2419"/>
      <c r="X438" s="2419"/>
      <c r="Y438" s="2419"/>
      <c r="Z438" s="2419">
        <v>18</v>
      </c>
      <c r="AA438" s="2419">
        <v>8</v>
      </c>
      <c r="AB438" s="2419">
        <v>1</v>
      </c>
      <c r="AC438" s="2419">
        <v>0</v>
      </c>
      <c r="AD438" s="2419">
        <v>0</v>
      </c>
      <c r="AE438" s="2419">
        <v>27</v>
      </c>
    </row>
    <row r="439" spans="1:31" ht="15.75" x14ac:dyDescent="0.25">
      <c r="A439" s="2419" t="s">
        <v>5518</v>
      </c>
      <c r="B439" s="2419">
        <v>5301030</v>
      </c>
      <c r="C439" s="2420" t="s">
        <v>5660</v>
      </c>
      <c r="D439" s="2419" t="s">
        <v>5328</v>
      </c>
      <c r="E439" s="2419">
        <v>6</v>
      </c>
      <c r="F439" s="2419">
        <v>3</v>
      </c>
      <c r="G439" s="2419">
        <v>0</v>
      </c>
      <c r="H439" s="2416">
        <v>3</v>
      </c>
      <c r="I439" s="2416">
        <v>1</v>
      </c>
      <c r="J439" s="2416">
        <f t="shared" si="7"/>
        <v>3</v>
      </c>
      <c r="K439" s="2416">
        <v>3</v>
      </c>
      <c r="L439" s="2419">
        <v>22628</v>
      </c>
      <c r="M439" s="2420" t="s">
        <v>5546</v>
      </c>
      <c r="N439" s="2417" t="s">
        <v>5116</v>
      </c>
      <c r="O439" s="2419" t="s">
        <v>3399</v>
      </c>
      <c r="P439" s="2419"/>
      <c r="Q439" s="2419"/>
      <c r="R439" s="2419"/>
      <c r="S439" s="2419"/>
      <c r="T439" s="2419"/>
      <c r="U439" s="2419"/>
      <c r="V439" s="2419"/>
      <c r="W439" s="2419"/>
      <c r="X439" s="2419" t="s">
        <v>3321</v>
      </c>
      <c r="Y439" s="2419" t="s">
        <v>5114</v>
      </c>
      <c r="Z439" s="2419">
        <v>18</v>
      </c>
      <c r="AA439" s="2419">
        <v>3</v>
      </c>
      <c r="AB439" s="2419">
        <v>2</v>
      </c>
      <c r="AC439" s="2419">
        <v>0</v>
      </c>
      <c r="AD439" s="2419">
        <v>0</v>
      </c>
      <c r="AE439" s="2419">
        <v>23</v>
      </c>
    </row>
    <row r="440" spans="1:31" ht="15.75" x14ac:dyDescent="0.25">
      <c r="A440" s="2419" t="s">
        <v>5518</v>
      </c>
      <c r="B440" s="2419">
        <v>5301031</v>
      </c>
      <c r="C440" s="2420" t="s">
        <v>5661</v>
      </c>
      <c r="D440" s="2419" t="s">
        <v>5328</v>
      </c>
      <c r="E440" s="2419">
        <v>3</v>
      </c>
      <c r="F440" s="2419">
        <v>1.5</v>
      </c>
      <c r="G440" s="2419">
        <v>0</v>
      </c>
      <c r="H440" s="2416">
        <v>1.5</v>
      </c>
      <c r="I440" s="2416">
        <v>1</v>
      </c>
      <c r="J440" s="2416">
        <f t="shared" si="7"/>
        <v>1.5</v>
      </c>
      <c r="K440" s="2416">
        <v>1.5</v>
      </c>
      <c r="L440" s="2419">
        <v>43915</v>
      </c>
      <c r="M440" s="2420" t="s">
        <v>5541</v>
      </c>
      <c r="N440" s="2417" t="s">
        <v>3186</v>
      </c>
      <c r="O440" s="2419" t="s">
        <v>3399</v>
      </c>
      <c r="P440" s="2419"/>
      <c r="Q440" s="2419"/>
      <c r="R440" s="2419"/>
      <c r="S440" s="2419"/>
      <c r="T440" s="2419" t="s">
        <v>3373</v>
      </c>
      <c r="U440" s="2419" t="s">
        <v>5114</v>
      </c>
      <c r="V440" s="2419"/>
      <c r="W440" s="2419"/>
      <c r="X440" s="2419"/>
      <c r="Y440" s="2419"/>
      <c r="Z440" s="2419">
        <v>20</v>
      </c>
      <c r="AA440" s="2419">
        <v>3</v>
      </c>
      <c r="AB440" s="2419">
        <v>1</v>
      </c>
      <c r="AC440" s="2419">
        <v>0</v>
      </c>
      <c r="AD440" s="2419">
        <v>0</v>
      </c>
      <c r="AE440" s="2419">
        <v>24</v>
      </c>
    </row>
    <row r="441" spans="1:31" ht="15.75" x14ac:dyDescent="0.25">
      <c r="A441" s="2419" t="s">
        <v>5518</v>
      </c>
      <c r="B441" s="2419">
        <v>5311002</v>
      </c>
      <c r="C441" s="2420" t="s">
        <v>5662</v>
      </c>
      <c r="D441" s="2419" t="s">
        <v>5328</v>
      </c>
      <c r="E441" s="2419">
        <v>8</v>
      </c>
      <c r="F441" s="2419">
        <v>2</v>
      </c>
      <c r="G441" s="2419">
        <v>4</v>
      </c>
      <c r="H441" s="2416">
        <v>6</v>
      </c>
      <c r="I441" s="2416">
        <v>1</v>
      </c>
      <c r="J441" s="2416">
        <f t="shared" si="7"/>
        <v>6</v>
      </c>
      <c r="K441" s="2416">
        <v>6</v>
      </c>
      <c r="L441" s="2419">
        <v>37901</v>
      </c>
      <c r="M441" s="2420" t="s">
        <v>5593</v>
      </c>
      <c r="N441" s="2417" t="s">
        <v>5116</v>
      </c>
      <c r="O441" s="2419" t="s">
        <v>3396</v>
      </c>
      <c r="P441" s="2419"/>
      <c r="Q441" s="2419"/>
      <c r="R441" s="2419"/>
      <c r="S441" s="2419"/>
      <c r="T441" s="2419" t="s">
        <v>3307</v>
      </c>
      <c r="U441" s="2419" t="s">
        <v>5114</v>
      </c>
      <c r="V441" s="2419" t="s">
        <v>3307</v>
      </c>
      <c r="W441" s="2419" t="s">
        <v>5114</v>
      </c>
      <c r="X441" s="2419"/>
      <c r="Y441" s="2419"/>
      <c r="Z441" s="2419">
        <v>15</v>
      </c>
      <c r="AA441" s="2419">
        <v>8</v>
      </c>
      <c r="AB441" s="2419">
        <v>1</v>
      </c>
      <c r="AC441" s="2419">
        <v>0</v>
      </c>
      <c r="AD441" s="2419">
        <v>0</v>
      </c>
      <c r="AE441" s="2419">
        <v>24</v>
      </c>
    </row>
    <row r="442" spans="1:31" ht="15.75" x14ac:dyDescent="0.25">
      <c r="A442" s="2419" t="s">
        <v>5518</v>
      </c>
      <c r="B442" s="2419">
        <v>5311002</v>
      </c>
      <c r="C442" s="2420" t="s">
        <v>5662</v>
      </c>
      <c r="D442" s="2419" t="s">
        <v>5328</v>
      </c>
      <c r="E442" s="2419">
        <v>8</v>
      </c>
      <c r="F442" s="2419">
        <v>2</v>
      </c>
      <c r="G442" s="2419">
        <v>4</v>
      </c>
      <c r="H442" s="2416">
        <v>6</v>
      </c>
      <c r="I442" s="2416">
        <v>1</v>
      </c>
      <c r="J442" s="2416">
        <f t="shared" si="7"/>
        <v>6</v>
      </c>
      <c r="K442" s="2416">
        <v>6</v>
      </c>
      <c r="L442" s="2419">
        <v>35966</v>
      </c>
      <c r="M442" s="2420" t="s">
        <v>5528</v>
      </c>
      <c r="N442" s="2417" t="s">
        <v>5116</v>
      </c>
      <c r="O442" s="2419" t="s">
        <v>3395</v>
      </c>
      <c r="P442" s="2419" t="s">
        <v>3311</v>
      </c>
      <c r="Q442" s="2419" t="s">
        <v>5114</v>
      </c>
      <c r="R442" s="2419"/>
      <c r="S442" s="2419"/>
      <c r="T442" s="2419"/>
      <c r="U442" s="2419"/>
      <c r="V442" s="2419" t="s">
        <v>3321</v>
      </c>
      <c r="W442" s="2419" t="s">
        <v>5114</v>
      </c>
      <c r="X442" s="2419"/>
      <c r="Y442" s="2419"/>
      <c r="Z442" s="2419">
        <v>1</v>
      </c>
      <c r="AA442" s="2419">
        <v>11</v>
      </c>
      <c r="AB442" s="2419">
        <v>13</v>
      </c>
      <c r="AC442" s="2419">
        <v>0</v>
      </c>
      <c r="AD442" s="2419">
        <v>0</v>
      </c>
      <c r="AE442" s="2419">
        <v>25</v>
      </c>
    </row>
    <row r="443" spans="1:31" ht="15.75" x14ac:dyDescent="0.25">
      <c r="A443" s="2419" t="s">
        <v>5518</v>
      </c>
      <c r="B443" s="2419">
        <v>5311003</v>
      </c>
      <c r="C443" s="2420" t="s">
        <v>5663</v>
      </c>
      <c r="D443" s="2419" t="s">
        <v>5328</v>
      </c>
      <c r="E443" s="2419">
        <v>7</v>
      </c>
      <c r="F443" s="2419">
        <v>2.5</v>
      </c>
      <c r="G443" s="2419">
        <v>2</v>
      </c>
      <c r="H443" s="2416">
        <v>4.5</v>
      </c>
      <c r="I443" s="2416">
        <v>1</v>
      </c>
      <c r="J443" s="2416">
        <f t="shared" si="7"/>
        <v>4.5</v>
      </c>
      <c r="K443" s="2416">
        <v>4.5</v>
      </c>
      <c r="L443" s="2419">
        <v>37352</v>
      </c>
      <c r="M443" s="2420" t="s">
        <v>5521</v>
      </c>
      <c r="N443" s="2417" t="s">
        <v>5116</v>
      </c>
      <c r="O443" s="2419" t="s">
        <v>3396</v>
      </c>
      <c r="P443" s="2419" t="s">
        <v>3315</v>
      </c>
      <c r="Q443" s="2419" t="s">
        <v>5114</v>
      </c>
      <c r="R443" s="2419" t="s">
        <v>3305</v>
      </c>
      <c r="S443" s="2419" t="s">
        <v>5114</v>
      </c>
      <c r="T443" s="2419"/>
      <c r="U443" s="2419"/>
      <c r="V443" s="2419"/>
      <c r="W443" s="2419"/>
      <c r="X443" s="2419"/>
      <c r="Y443" s="2419"/>
      <c r="Z443" s="2419">
        <v>17</v>
      </c>
      <c r="AA443" s="2419">
        <v>11</v>
      </c>
      <c r="AB443" s="2419">
        <v>2</v>
      </c>
      <c r="AC443" s="2419">
        <v>0</v>
      </c>
      <c r="AD443" s="2419">
        <v>0</v>
      </c>
      <c r="AE443" s="2419">
        <v>30</v>
      </c>
    </row>
    <row r="444" spans="1:31" ht="15.75" x14ac:dyDescent="0.25">
      <c r="A444" s="2419" t="s">
        <v>5518</v>
      </c>
      <c r="B444" s="2419">
        <v>5311004</v>
      </c>
      <c r="C444" s="2420" t="s">
        <v>5664</v>
      </c>
      <c r="D444" s="2419" t="s">
        <v>5328</v>
      </c>
      <c r="E444" s="2419">
        <v>7</v>
      </c>
      <c r="F444" s="2419">
        <v>2.5</v>
      </c>
      <c r="G444" s="2419">
        <v>2</v>
      </c>
      <c r="H444" s="2416">
        <v>4.5</v>
      </c>
      <c r="I444" s="2416">
        <v>1</v>
      </c>
      <c r="J444" s="2416">
        <f t="shared" si="7"/>
        <v>4.5</v>
      </c>
      <c r="K444" s="2416">
        <v>4.5</v>
      </c>
      <c r="L444" s="2419">
        <v>36002</v>
      </c>
      <c r="M444" s="2420" t="s">
        <v>5534</v>
      </c>
      <c r="N444" s="2417" t="s">
        <v>5116</v>
      </c>
      <c r="O444" s="2419" t="s">
        <v>3394</v>
      </c>
      <c r="P444" s="2419"/>
      <c r="Q444" s="2419"/>
      <c r="R444" s="2419"/>
      <c r="S444" s="2419"/>
      <c r="T444" s="2419" t="s">
        <v>3321</v>
      </c>
      <c r="U444" s="2419" t="s">
        <v>5114</v>
      </c>
      <c r="V444" s="2419" t="s">
        <v>3305</v>
      </c>
      <c r="W444" s="2419" t="s">
        <v>5114</v>
      </c>
      <c r="X444" s="2419"/>
      <c r="Y444" s="2419"/>
      <c r="Z444" s="2419">
        <v>0</v>
      </c>
      <c r="AA444" s="2419">
        <v>5</v>
      </c>
      <c r="AB444" s="2419">
        <v>23</v>
      </c>
      <c r="AC444" s="2419">
        <v>0</v>
      </c>
      <c r="AD444" s="2419">
        <v>0</v>
      </c>
      <c r="AE444" s="2419">
        <v>28</v>
      </c>
    </row>
    <row r="445" spans="1:31" ht="15.75" x14ac:dyDescent="0.25">
      <c r="A445" s="2419" t="s">
        <v>5518</v>
      </c>
      <c r="B445" s="2419">
        <v>5311004</v>
      </c>
      <c r="C445" s="2420" t="s">
        <v>5664</v>
      </c>
      <c r="D445" s="2419" t="s">
        <v>5328</v>
      </c>
      <c r="E445" s="2419">
        <v>7</v>
      </c>
      <c r="F445" s="2419">
        <v>2.5</v>
      </c>
      <c r="G445" s="2419">
        <v>2</v>
      </c>
      <c r="H445" s="2416">
        <v>4.5</v>
      </c>
      <c r="I445" s="2416">
        <v>1</v>
      </c>
      <c r="J445" s="2416">
        <f t="shared" si="7"/>
        <v>4.5</v>
      </c>
      <c r="K445" s="2416">
        <v>4.5</v>
      </c>
      <c r="L445" s="2419">
        <v>36002</v>
      </c>
      <c r="M445" s="2420" t="s">
        <v>5534</v>
      </c>
      <c r="N445" s="2417" t="s">
        <v>5116</v>
      </c>
      <c r="O445" s="2419" t="s">
        <v>3395</v>
      </c>
      <c r="P445" s="2419"/>
      <c r="Q445" s="2419"/>
      <c r="R445" s="2419" t="s">
        <v>3304</v>
      </c>
      <c r="S445" s="2419" t="s">
        <v>5114</v>
      </c>
      <c r="T445" s="2419"/>
      <c r="U445" s="2419"/>
      <c r="V445" s="2419" t="s">
        <v>3322</v>
      </c>
      <c r="W445" s="2419" t="s">
        <v>5114</v>
      </c>
      <c r="X445" s="2419"/>
      <c r="Y445" s="2419"/>
      <c r="Z445" s="2419">
        <v>0</v>
      </c>
      <c r="AA445" s="2419">
        <v>1</v>
      </c>
      <c r="AB445" s="2419">
        <v>15</v>
      </c>
      <c r="AC445" s="2419">
        <v>0</v>
      </c>
      <c r="AD445" s="2419">
        <v>0</v>
      </c>
      <c r="AE445" s="2419">
        <v>16</v>
      </c>
    </row>
    <row r="446" spans="1:31" ht="15.75" x14ac:dyDescent="0.25">
      <c r="A446" s="2419" t="s">
        <v>5518</v>
      </c>
      <c r="B446" s="2419">
        <v>5311014</v>
      </c>
      <c r="C446" s="2420" t="s">
        <v>5665</v>
      </c>
      <c r="D446" s="2419" t="s">
        <v>5328</v>
      </c>
      <c r="E446" s="2419">
        <v>8</v>
      </c>
      <c r="F446" s="2419">
        <v>2</v>
      </c>
      <c r="G446" s="2419">
        <v>4</v>
      </c>
      <c r="H446" s="2416">
        <v>6</v>
      </c>
      <c r="I446" s="2416">
        <v>1</v>
      </c>
      <c r="J446" s="2416">
        <f t="shared" si="7"/>
        <v>6</v>
      </c>
      <c r="K446" s="2416">
        <v>6</v>
      </c>
      <c r="L446" s="2419">
        <v>42820</v>
      </c>
      <c r="M446" s="2420" t="s">
        <v>5575</v>
      </c>
      <c r="N446" s="2417" t="s">
        <v>3186</v>
      </c>
      <c r="O446" s="2419" t="s">
        <v>3397</v>
      </c>
      <c r="P446" s="2419" t="s">
        <v>3315</v>
      </c>
      <c r="Q446" s="2419" t="s">
        <v>5114</v>
      </c>
      <c r="R446" s="2419"/>
      <c r="S446" s="2419"/>
      <c r="T446" s="2419" t="s">
        <v>3315</v>
      </c>
      <c r="U446" s="2419" t="s">
        <v>5114</v>
      </c>
      <c r="V446" s="2419"/>
      <c r="W446" s="2419"/>
      <c r="X446" s="2419"/>
      <c r="Y446" s="2419"/>
      <c r="Z446" s="2419">
        <v>21</v>
      </c>
      <c r="AA446" s="2419">
        <v>8</v>
      </c>
      <c r="AB446" s="2419">
        <v>4</v>
      </c>
      <c r="AC446" s="2419">
        <v>0</v>
      </c>
      <c r="AD446" s="2419">
        <v>0</v>
      </c>
      <c r="AE446" s="2419">
        <v>33</v>
      </c>
    </row>
    <row r="447" spans="1:31" ht="15.75" x14ac:dyDescent="0.25">
      <c r="A447" s="2419" t="s">
        <v>5518</v>
      </c>
      <c r="B447" s="2419">
        <v>5311017</v>
      </c>
      <c r="C447" s="2420" t="s">
        <v>5343</v>
      </c>
      <c r="D447" s="2419" t="s">
        <v>5328</v>
      </c>
      <c r="E447" s="2419">
        <v>8</v>
      </c>
      <c r="F447" s="2419">
        <v>2</v>
      </c>
      <c r="G447" s="2419">
        <v>4</v>
      </c>
      <c r="H447" s="2416">
        <v>6</v>
      </c>
      <c r="I447" s="2416">
        <v>1</v>
      </c>
      <c r="J447" s="2416">
        <f t="shared" si="7"/>
        <v>6</v>
      </c>
      <c r="K447" s="2416">
        <v>6</v>
      </c>
      <c r="L447" s="2419">
        <v>39395</v>
      </c>
      <c r="M447" s="2420" t="s">
        <v>5549</v>
      </c>
      <c r="N447" s="2417" t="s">
        <v>5116</v>
      </c>
      <c r="O447" s="2419" t="s">
        <v>3397</v>
      </c>
      <c r="P447" s="2419"/>
      <c r="Q447" s="2419"/>
      <c r="R447" s="2419" t="s">
        <v>3315</v>
      </c>
      <c r="S447" s="2419" t="s">
        <v>5114</v>
      </c>
      <c r="T447" s="2419"/>
      <c r="U447" s="2419"/>
      <c r="V447" s="2419" t="s">
        <v>3304</v>
      </c>
      <c r="W447" s="2419" t="s">
        <v>5114</v>
      </c>
      <c r="X447" s="2419" t="s">
        <v>3305</v>
      </c>
      <c r="Y447" s="2419" t="s">
        <v>5114</v>
      </c>
      <c r="Z447" s="2419">
        <v>15</v>
      </c>
      <c r="AA447" s="2419">
        <v>0</v>
      </c>
      <c r="AB447" s="2419">
        <v>0</v>
      </c>
      <c r="AC447" s="2419">
        <v>0</v>
      </c>
      <c r="AD447" s="2419">
        <v>0</v>
      </c>
      <c r="AE447" s="2419">
        <v>15</v>
      </c>
    </row>
    <row r="448" spans="1:31" ht="15.75" x14ac:dyDescent="0.25">
      <c r="A448" s="2419" t="s">
        <v>5518</v>
      </c>
      <c r="B448" s="2419">
        <v>5311018</v>
      </c>
      <c r="C448" s="2420" t="s">
        <v>5666</v>
      </c>
      <c r="D448" s="2419" t="s">
        <v>5328</v>
      </c>
      <c r="E448" s="2419">
        <v>6</v>
      </c>
      <c r="F448" s="2419">
        <v>1.5</v>
      </c>
      <c r="G448" s="2419">
        <v>3</v>
      </c>
      <c r="H448" s="2416">
        <v>4.5</v>
      </c>
      <c r="I448" s="2416">
        <v>1</v>
      </c>
      <c r="J448" s="2416">
        <f t="shared" si="7"/>
        <v>4.5</v>
      </c>
      <c r="K448" s="2416">
        <v>4.5</v>
      </c>
      <c r="L448" s="2419">
        <v>36941</v>
      </c>
      <c r="M448" s="2420" t="s">
        <v>5569</v>
      </c>
      <c r="N448" s="2417" t="s">
        <v>5116</v>
      </c>
      <c r="O448" s="2419" t="s">
        <v>3397</v>
      </c>
      <c r="P448" s="2419"/>
      <c r="Q448" s="2419"/>
      <c r="R448" s="2419" t="s">
        <v>3310</v>
      </c>
      <c r="S448" s="2419" t="s">
        <v>5114</v>
      </c>
      <c r="T448" s="2419"/>
      <c r="U448" s="2419"/>
      <c r="V448" s="2419" t="s">
        <v>3311</v>
      </c>
      <c r="W448" s="2419" t="s">
        <v>5114</v>
      </c>
      <c r="X448" s="2419"/>
      <c r="Y448" s="2419"/>
      <c r="Z448" s="2419">
        <v>22</v>
      </c>
      <c r="AA448" s="2419">
        <v>2</v>
      </c>
      <c r="AB448" s="2419">
        <v>5</v>
      </c>
      <c r="AC448" s="2419">
        <v>0</v>
      </c>
      <c r="AD448" s="2419">
        <v>0</v>
      </c>
      <c r="AE448" s="2419">
        <v>29</v>
      </c>
    </row>
    <row r="449" spans="1:31" ht="15.75" x14ac:dyDescent="0.25">
      <c r="A449" s="2419" t="s">
        <v>5518</v>
      </c>
      <c r="B449" s="2419">
        <v>5311020</v>
      </c>
      <c r="C449" s="2420" t="s">
        <v>5562</v>
      </c>
      <c r="D449" s="2419" t="s">
        <v>5328</v>
      </c>
      <c r="E449" s="2419">
        <v>8</v>
      </c>
      <c r="F449" s="2419">
        <v>2</v>
      </c>
      <c r="G449" s="2419">
        <v>4</v>
      </c>
      <c r="H449" s="2416">
        <v>6</v>
      </c>
      <c r="I449" s="2416">
        <v>1</v>
      </c>
      <c r="J449" s="2416">
        <f t="shared" si="7"/>
        <v>6</v>
      </c>
      <c r="K449" s="2416">
        <v>6</v>
      </c>
      <c r="L449" s="2419">
        <v>35722</v>
      </c>
      <c r="M449" s="2420" t="s">
        <v>5560</v>
      </c>
      <c r="N449" s="2417" t="s">
        <v>5116</v>
      </c>
      <c r="O449" s="2419" t="s">
        <v>3397</v>
      </c>
      <c r="P449" s="2419" t="s">
        <v>3311</v>
      </c>
      <c r="Q449" s="2419" t="s">
        <v>5114</v>
      </c>
      <c r="R449" s="2419"/>
      <c r="S449" s="2419"/>
      <c r="T449" s="2419" t="s">
        <v>3311</v>
      </c>
      <c r="U449" s="2419" t="s">
        <v>5114</v>
      </c>
      <c r="V449" s="2419"/>
      <c r="W449" s="2419"/>
      <c r="X449" s="2419"/>
      <c r="Y449" s="2419"/>
      <c r="Z449" s="2419">
        <v>6</v>
      </c>
      <c r="AA449" s="2419">
        <v>6</v>
      </c>
      <c r="AB449" s="2419">
        <v>0</v>
      </c>
      <c r="AC449" s="2419">
        <v>0</v>
      </c>
      <c r="AD449" s="2419">
        <v>0</v>
      </c>
      <c r="AE449" s="2419">
        <v>12</v>
      </c>
    </row>
    <row r="450" spans="1:31" ht="15.75" x14ac:dyDescent="0.25">
      <c r="A450" s="2419" t="s">
        <v>5518</v>
      </c>
      <c r="B450" s="2419">
        <v>5311029</v>
      </c>
      <c r="C450" s="2420" t="s">
        <v>5567</v>
      </c>
      <c r="D450" s="2419" t="s">
        <v>5328</v>
      </c>
      <c r="E450" s="2419">
        <v>11</v>
      </c>
      <c r="F450" s="2419">
        <v>3.5</v>
      </c>
      <c r="G450" s="2419">
        <v>4</v>
      </c>
      <c r="H450" s="2416">
        <v>7.5</v>
      </c>
      <c r="I450" s="2416">
        <v>0.5</v>
      </c>
      <c r="J450" s="2416">
        <f t="shared" si="7"/>
        <v>3.75</v>
      </c>
      <c r="K450" s="2416">
        <v>3.75</v>
      </c>
      <c r="L450" s="2419">
        <v>36059</v>
      </c>
      <c r="M450" s="2420" t="s">
        <v>5556</v>
      </c>
      <c r="N450" s="2417" t="s">
        <v>5116</v>
      </c>
      <c r="O450" s="2419" t="s">
        <v>3397</v>
      </c>
      <c r="P450" s="2419" t="s">
        <v>3304</v>
      </c>
      <c r="Q450" s="2419" t="s">
        <v>5114</v>
      </c>
      <c r="R450" s="2419"/>
      <c r="S450" s="2419"/>
      <c r="T450" s="2419" t="s">
        <v>3321</v>
      </c>
      <c r="U450" s="2419" t="s">
        <v>5114</v>
      </c>
      <c r="V450" s="2419"/>
      <c r="W450" s="2419"/>
      <c r="X450" s="2419" t="s">
        <v>3321</v>
      </c>
      <c r="Y450" s="2419" t="s">
        <v>5114</v>
      </c>
      <c r="Z450" s="2419">
        <v>6</v>
      </c>
      <c r="AA450" s="2419">
        <v>18</v>
      </c>
      <c r="AB450" s="2419">
        <v>3</v>
      </c>
      <c r="AC450" s="2419">
        <v>0</v>
      </c>
      <c r="AD450" s="2419">
        <v>0</v>
      </c>
      <c r="AE450" s="2419">
        <v>27</v>
      </c>
    </row>
    <row r="451" spans="1:31" ht="15.75" x14ac:dyDescent="0.25">
      <c r="A451" s="2419" t="s">
        <v>5518</v>
      </c>
      <c r="B451" s="2419">
        <v>5311029</v>
      </c>
      <c r="C451" s="2420" t="s">
        <v>5567</v>
      </c>
      <c r="D451" s="2419" t="s">
        <v>5328</v>
      </c>
      <c r="E451" s="2419">
        <v>11</v>
      </c>
      <c r="F451" s="2419">
        <v>3.5</v>
      </c>
      <c r="G451" s="2419">
        <v>4</v>
      </c>
      <c r="H451" s="2416">
        <v>7.5</v>
      </c>
      <c r="I451" s="2416">
        <v>0.5</v>
      </c>
      <c r="J451" s="2416">
        <f t="shared" si="7"/>
        <v>3.75</v>
      </c>
      <c r="K451" s="2416">
        <v>3.75</v>
      </c>
      <c r="L451" s="2419">
        <v>37900</v>
      </c>
      <c r="M451" s="2420" t="s">
        <v>5571</v>
      </c>
      <c r="N451" s="2417" t="s">
        <v>5116</v>
      </c>
      <c r="O451" s="2419" t="s">
        <v>3397</v>
      </c>
      <c r="P451" s="2419" t="s">
        <v>3304</v>
      </c>
      <c r="Q451" s="2419" t="s">
        <v>5114</v>
      </c>
      <c r="R451" s="2419"/>
      <c r="S451" s="2419"/>
      <c r="T451" s="2419" t="s">
        <v>3321</v>
      </c>
      <c r="U451" s="2419" t="s">
        <v>5114</v>
      </c>
      <c r="V451" s="2419"/>
      <c r="W451" s="2419"/>
      <c r="X451" s="2419" t="s">
        <v>3321</v>
      </c>
      <c r="Y451" s="2419" t="s">
        <v>5114</v>
      </c>
      <c r="Z451" s="2419">
        <v>6</v>
      </c>
      <c r="AA451" s="2419">
        <v>18</v>
      </c>
      <c r="AB451" s="2419">
        <v>3</v>
      </c>
      <c r="AC451" s="2419">
        <v>0</v>
      </c>
      <c r="AD451" s="2419">
        <v>0</v>
      </c>
      <c r="AE451" s="2419">
        <v>27</v>
      </c>
    </row>
    <row r="452" spans="1:31" ht="15.75" x14ac:dyDescent="0.25">
      <c r="A452" s="2419" t="s">
        <v>5518</v>
      </c>
      <c r="B452" s="2419">
        <v>5311031</v>
      </c>
      <c r="C452" s="2420" t="s">
        <v>5572</v>
      </c>
      <c r="D452" s="2419" t="s">
        <v>5328</v>
      </c>
      <c r="E452" s="2419">
        <v>7</v>
      </c>
      <c r="F452" s="2419">
        <v>2.5</v>
      </c>
      <c r="G452" s="2419">
        <v>2</v>
      </c>
      <c r="H452" s="2416">
        <v>4.5</v>
      </c>
      <c r="I452" s="2416">
        <v>1</v>
      </c>
      <c r="J452" s="2416">
        <f t="shared" si="7"/>
        <v>4.5</v>
      </c>
      <c r="K452" s="2416">
        <v>4.5</v>
      </c>
      <c r="L452" s="2419">
        <v>35966</v>
      </c>
      <c r="M452" s="2420" t="s">
        <v>5528</v>
      </c>
      <c r="N452" s="2417" t="s">
        <v>5116</v>
      </c>
      <c r="O452" s="2419" t="s">
        <v>3397</v>
      </c>
      <c r="P452" s="2419"/>
      <c r="Q452" s="2419"/>
      <c r="R452" s="2419" t="s">
        <v>3307</v>
      </c>
      <c r="S452" s="2419" t="s">
        <v>5114</v>
      </c>
      <c r="T452" s="2419"/>
      <c r="U452" s="2419"/>
      <c r="V452" s="2419" t="s">
        <v>3305</v>
      </c>
      <c r="W452" s="2419" t="s">
        <v>5114</v>
      </c>
      <c r="X452" s="2419"/>
      <c r="Y452" s="2419"/>
      <c r="Z452" s="2419">
        <v>17</v>
      </c>
      <c r="AA452" s="2419">
        <v>11</v>
      </c>
      <c r="AB452" s="2419">
        <v>2</v>
      </c>
      <c r="AC452" s="2419">
        <v>0</v>
      </c>
      <c r="AD452" s="2419">
        <v>0</v>
      </c>
      <c r="AE452" s="2419">
        <v>30</v>
      </c>
    </row>
    <row r="453" spans="1:31" ht="15.75" x14ac:dyDescent="0.25">
      <c r="A453" s="2419" t="s">
        <v>5518</v>
      </c>
      <c r="B453" s="2419">
        <v>5311032</v>
      </c>
      <c r="C453" s="2420" t="s">
        <v>5667</v>
      </c>
      <c r="D453" s="2419" t="s">
        <v>5328</v>
      </c>
      <c r="E453" s="2419">
        <v>11</v>
      </c>
      <c r="F453" s="2419">
        <v>3.5</v>
      </c>
      <c r="G453" s="2419">
        <v>4</v>
      </c>
      <c r="H453" s="2416">
        <v>7.5</v>
      </c>
      <c r="I453" s="2416">
        <v>1</v>
      </c>
      <c r="J453" s="2416">
        <f t="shared" si="7"/>
        <v>7.5</v>
      </c>
      <c r="K453" s="2416">
        <v>7.5</v>
      </c>
      <c r="L453" s="2419">
        <v>44086</v>
      </c>
      <c r="M453" s="2420" t="s">
        <v>5564</v>
      </c>
      <c r="N453" s="2417" t="s">
        <v>5142</v>
      </c>
      <c r="O453" s="2419" t="s">
        <v>3397</v>
      </c>
      <c r="P453" s="2419" t="s">
        <v>3305</v>
      </c>
      <c r="Q453" s="2419" t="s">
        <v>5114</v>
      </c>
      <c r="R453" s="2419"/>
      <c r="S453" s="2419"/>
      <c r="T453" s="2419" t="s">
        <v>3307</v>
      </c>
      <c r="U453" s="2419" t="s">
        <v>5114</v>
      </c>
      <c r="V453" s="2419" t="s">
        <v>3321</v>
      </c>
      <c r="W453" s="2419" t="s">
        <v>5114</v>
      </c>
      <c r="X453" s="2419"/>
      <c r="Y453" s="2419"/>
      <c r="Z453" s="2419">
        <v>20</v>
      </c>
      <c r="AA453" s="2419">
        <v>5</v>
      </c>
      <c r="AB453" s="2419">
        <v>11</v>
      </c>
      <c r="AC453" s="2419">
        <v>0</v>
      </c>
      <c r="AD453" s="2419">
        <v>0</v>
      </c>
      <c r="AE453" s="2419">
        <v>36</v>
      </c>
    </row>
    <row r="454" spans="1:31" ht="31.5" x14ac:dyDescent="0.25">
      <c r="A454" s="2419" t="s">
        <v>5518</v>
      </c>
      <c r="B454" s="2419">
        <v>5311034</v>
      </c>
      <c r="C454" s="2420" t="s">
        <v>5574</v>
      </c>
      <c r="D454" s="2419" t="s">
        <v>5328</v>
      </c>
      <c r="E454" s="2419">
        <v>11</v>
      </c>
      <c r="F454" s="2419">
        <v>3.5</v>
      </c>
      <c r="G454" s="2419">
        <v>4</v>
      </c>
      <c r="H454" s="2416">
        <v>7.5</v>
      </c>
      <c r="I454" s="2416">
        <v>1</v>
      </c>
      <c r="J454" s="2416">
        <f t="shared" si="7"/>
        <v>7.5</v>
      </c>
      <c r="K454" s="2416">
        <v>7.5</v>
      </c>
      <c r="L454" s="2419">
        <v>35805</v>
      </c>
      <c r="M454" s="2420" t="s">
        <v>5568</v>
      </c>
      <c r="N454" s="2417" t="s">
        <v>5116</v>
      </c>
      <c r="O454" s="2419" t="s">
        <v>3397</v>
      </c>
      <c r="P454" s="2419" t="s">
        <v>3321</v>
      </c>
      <c r="Q454" s="2419" t="s">
        <v>5114</v>
      </c>
      <c r="R454" s="2419" t="s">
        <v>3321</v>
      </c>
      <c r="S454" s="2419" t="s">
        <v>5114</v>
      </c>
      <c r="T454" s="2419"/>
      <c r="U454" s="2419"/>
      <c r="V454" s="2419" t="s">
        <v>3304</v>
      </c>
      <c r="W454" s="2419" t="s">
        <v>5114</v>
      </c>
      <c r="X454" s="2419"/>
      <c r="Y454" s="2419"/>
      <c r="Z454" s="2419">
        <v>16</v>
      </c>
      <c r="AA454" s="2419">
        <v>6</v>
      </c>
      <c r="AB454" s="2419">
        <v>2</v>
      </c>
      <c r="AC454" s="2419">
        <v>0</v>
      </c>
      <c r="AD454" s="2419">
        <v>0</v>
      </c>
      <c r="AE454" s="2419">
        <v>24</v>
      </c>
    </row>
    <row r="455" spans="1:31" ht="31.5" x14ac:dyDescent="0.25">
      <c r="A455" s="2419" t="s">
        <v>5518</v>
      </c>
      <c r="B455" s="2419">
        <v>5311034</v>
      </c>
      <c r="C455" s="2420" t="s">
        <v>5574</v>
      </c>
      <c r="D455" s="2419" t="s">
        <v>5328</v>
      </c>
      <c r="E455" s="2419">
        <v>11</v>
      </c>
      <c r="F455" s="2419">
        <v>3.5</v>
      </c>
      <c r="G455" s="2419">
        <v>4</v>
      </c>
      <c r="H455" s="2416">
        <v>7.5</v>
      </c>
      <c r="I455" s="2416">
        <v>0.5</v>
      </c>
      <c r="J455" s="2416">
        <f t="shared" si="7"/>
        <v>3.75</v>
      </c>
      <c r="K455" s="2416">
        <v>3.75</v>
      </c>
      <c r="L455" s="2419">
        <v>37900</v>
      </c>
      <c r="M455" s="2420" t="s">
        <v>5571</v>
      </c>
      <c r="N455" s="2417" t="s">
        <v>5116</v>
      </c>
      <c r="O455" s="2419" t="s">
        <v>3397</v>
      </c>
      <c r="P455" s="2419" t="s">
        <v>3321</v>
      </c>
      <c r="Q455" s="2419" t="s">
        <v>5114</v>
      </c>
      <c r="R455" s="2419" t="s">
        <v>3321</v>
      </c>
      <c r="S455" s="2419" t="s">
        <v>5114</v>
      </c>
      <c r="T455" s="2419"/>
      <c r="U455" s="2419"/>
      <c r="V455" s="2419" t="s">
        <v>3304</v>
      </c>
      <c r="W455" s="2419" t="s">
        <v>5114</v>
      </c>
      <c r="X455" s="2419"/>
      <c r="Y455" s="2419"/>
      <c r="Z455" s="2419">
        <v>16</v>
      </c>
      <c r="AA455" s="2419">
        <v>6</v>
      </c>
      <c r="AB455" s="2419">
        <v>2</v>
      </c>
      <c r="AC455" s="2419">
        <v>0</v>
      </c>
      <c r="AD455" s="2419">
        <v>0</v>
      </c>
      <c r="AE455" s="2419">
        <v>24</v>
      </c>
    </row>
    <row r="456" spans="1:31" ht="15.75" x14ac:dyDescent="0.25">
      <c r="A456" s="2419" t="s">
        <v>5518</v>
      </c>
      <c r="B456" s="2419">
        <v>5311035</v>
      </c>
      <c r="C456" s="2420" t="s">
        <v>5576</v>
      </c>
      <c r="D456" s="2419" t="s">
        <v>5328</v>
      </c>
      <c r="E456" s="2419">
        <v>11</v>
      </c>
      <c r="F456" s="2419">
        <v>3.5</v>
      </c>
      <c r="G456" s="2419">
        <v>4</v>
      </c>
      <c r="H456" s="2416">
        <v>7.5</v>
      </c>
      <c r="I456" s="2416">
        <v>0.5</v>
      </c>
      <c r="J456" s="2416">
        <f t="shared" si="7"/>
        <v>3.75</v>
      </c>
      <c r="K456" s="2416">
        <v>3.75</v>
      </c>
      <c r="L456" s="2419">
        <v>35473</v>
      </c>
      <c r="M456" s="2420" t="s">
        <v>5535</v>
      </c>
      <c r="N456" s="2417" t="s">
        <v>5116</v>
      </c>
      <c r="O456" s="2419" t="s">
        <v>5462</v>
      </c>
      <c r="P456" s="2419"/>
      <c r="Q456" s="2419"/>
      <c r="R456" s="2419" t="s">
        <v>3322</v>
      </c>
      <c r="S456" s="2419" t="s">
        <v>5114</v>
      </c>
      <c r="T456" s="2419"/>
      <c r="U456" s="2419"/>
      <c r="V456" s="2419" t="s">
        <v>3309</v>
      </c>
      <c r="W456" s="2419" t="s">
        <v>5114</v>
      </c>
      <c r="X456" s="2419" t="s">
        <v>3322</v>
      </c>
      <c r="Y456" s="2419" t="s">
        <v>5114</v>
      </c>
      <c r="Z456" s="2419">
        <v>3</v>
      </c>
      <c r="AA456" s="2419">
        <v>2</v>
      </c>
      <c r="AB456" s="2419">
        <v>1</v>
      </c>
      <c r="AC456" s="2419">
        <v>0</v>
      </c>
      <c r="AD456" s="2419">
        <v>0</v>
      </c>
      <c r="AE456" s="2419">
        <v>6</v>
      </c>
    </row>
    <row r="457" spans="1:31" ht="15.75" x14ac:dyDescent="0.25">
      <c r="A457" s="2419" t="s">
        <v>5518</v>
      </c>
      <c r="B457" s="2419">
        <v>5311035</v>
      </c>
      <c r="C457" s="2420" t="s">
        <v>5576</v>
      </c>
      <c r="D457" s="2419" t="s">
        <v>5328</v>
      </c>
      <c r="E457" s="2419">
        <v>11</v>
      </c>
      <c r="F457" s="2419">
        <v>3.5</v>
      </c>
      <c r="G457" s="2419">
        <v>4</v>
      </c>
      <c r="H457" s="2416">
        <v>7.5</v>
      </c>
      <c r="I457" s="2416">
        <v>0.5</v>
      </c>
      <c r="J457" s="2416">
        <f t="shared" si="7"/>
        <v>3.75</v>
      </c>
      <c r="K457" s="2416">
        <v>3.75</v>
      </c>
      <c r="L457" s="2419">
        <v>35722</v>
      </c>
      <c r="M457" s="2420" t="s">
        <v>5560</v>
      </c>
      <c r="N457" s="2417" t="s">
        <v>5116</v>
      </c>
      <c r="O457" s="2419" t="s">
        <v>5462</v>
      </c>
      <c r="P457" s="2419"/>
      <c r="Q457" s="2419"/>
      <c r="R457" s="2419" t="s">
        <v>3322</v>
      </c>
      <c r="S457" s="2419" t="s">
        <v>5114</v>
      </c>
      <c r="T457" s="2419"/>
      <c r="U457" s="2419"/>
      <c r="V457" s="2419" t="s">
        <v>3309</v>
      </c>
      <c r="W457" s="2419" t="s">
        <v>5114</v>
      </c>
      <c r="X457" s="2419" t="s">
        <v>3322</v>
      </c>
      <c r="Y457" s="2419" t="s">
        <v>5114</v>
      </c>
      <c r="Z457" s="2419">
        <v>3</v>
      </c>
      <c r="AA457" s="2419">
        <v>2</v>
      </c>
      <c r="AB457" s="2419">
        <v>1</v>
      </c>
      <c r="AC457" s="2419">
        <v>0</v>
      </c>
      <c r="AD457" s="2419">
        <v>0</v>
      </c>
      <c r="AE457" s="2419">
        <v>6</v>
      </c>
    </row>
    <row r="458" spans="1:31" ht="15.75" x14ac:dyDescent="0.25">
      <c r="A458" s="2419" t="s">
        <v>5518</v>
      </c>
      <c r="B458" s="2419" t="s">
        <v>3313</v>
      </c>
      <c r="C458" s="2420" t="s">
        <v>5668</v>
      </c>
      <c r="D458" s="2419" t="s">
        <v>5328</v>
      </c>
      <c r="E458" s="2419">
        <v>6</v>
      </c>
      <c r="F458" s="2419">
        <v>1.5</v>
      </c>
      <c r="G458" s="2419">
        <v>3</v>
      </c>
      <c r="H458" s="2416">
        <v>4.5</v>
      </c>
      <c r="I458" s="2416">
        <v>1</v>
      </c>
      <c r="J458" s="2416">
        <f t="shared" si="7"/>
        <v>4.5</v>
      </c>
      <c r="K458" s="2416">
        <v>4.5</v>
      </c>
      <c r="L458" s="2419">
        <v>36059</v>
      </c>
      <c r="M458" s="2420" t="s">
        <v>5556</v>
      </c>
      <c r="N458" s="2417" t="s">
        <v>5116</v>
      </c>
      <c r="O458" s="2419" t="s">
        <v>3398</v>
      </c>
      <c r="P458" s="2419" t="s">
        <v>3322</v>
      </c>
      <c r="Q458" s="2419" t="s">
        <v>5114</v>
      </c>
      <c r="R458" s="2419" t="s">
        <v>3423</v>
      </c>
      <c r="S458" s="2419" t="s">
        <v>5114</v>
      </c>
      <c r="T458" s="2419"/>
      <c r="U458" s="2419"/>
      <c r="V458" s="2419"/>
      <c r="W458" s="2419"/>
      <c r="X458" s="2419"/>
      <c r="Y458" s="2419"/>
      <c r="Z458" s="2419">
        <v>8</v>
      </c>
      <c r="AA458" s="2419">
        <v>0</v>
      </c>
      <c r="AB458" s="2419">
        <v>0</v>
      </c>
      <c r="AC458" s="2419">
        <v>0</v>
      </c>
      <c r="AD458" s="2419">
        <v>0</v>
      </c>
      <c r="AE458" s="2419">
        <v>8</v>
      </c>
    </row>
    <row r="459" spans="1:31" ht="15.75" x14ac:dyDescent="0.25">
      <c r="A459" s="2419" t="s">
        <v>5518</v>
      </c>
      <c r="B459" s="2419" t="s">
        <v>3313</v>
      </c>
      <c r="C459" s="2420" t="s">
        <v>5669</v>
      </c>
      <c r="D459" s="2419" t="s">
        <v>5328</v>
      </c>
      <c r="E459" s="2419">
        <v>6</v>
      </c>
      <c r="F459" s="2419">
        <v>1.5</v>
      </c>
      <c r="G459" s="2419">
        <v>3</v>
      </c>
      <c r="H459" s="2416">
        <v>4.5</v>
      </c>
      <c r="I459" s="2416">
        <v>1</v>
      </c>
      <c r="J459" s="2416">
        <f t="shared" si="7"/>
        <v>4.5</v>
      </c>
      <c r="K459" s="2416">
        <v>4.5</v>
      </c>
      <c r="L459" s="2419">
        <v>36941</v>
      </c>
      <c r="M459" s="2420" t="s">
        <v>5569</v>
      </c>
      <c r="N459" s="2417" t="s">
        <v>5116</v>
      </c>
      <c r="O459" s="2419" t="s">
        <v>3398</v>
      </c>
      <c r="P459" s="2419"/>
      <c r="Q459" s="2419"/>
      <c r="R459" s="2419"/>
      <c r="S459" s="2419"/>
      <c r="T459" s="2419" t="s">
        <v>3309</v>
      </c>
      <c r="U459" s="2419" t="s">
        <v>5114</v>
      </c>
      <c r="V459" s="2419" t="s">
        <v>3319</v>
      </c>
      <c r="W459" s="2419" t="s">
        <v>5114</v>
      </c>
      <c r="X459" s="2419"/>
      <c r="Y459" s="2419"/>
      <c r="Z459" s="2419">
        <v>11</v>
      </c>
      <c r="AA459" s="2419">
        <v>3</v>
      </c>
      <c r="AB459" s="2419">
        <v>2</v>
      </c>
      <c r="AC459" s="2419">
        <v>0</v>
      </c>
      <c r="AD459" s="2419">
        <v>0</v>
      </c>
      <c r="AE459" s="2419">
        <v>16</v>
      </c>
    </row>
    <row r="460" spans="1:31" ht="15.75" x14ac:dyDescent="0.25">
      <c r="A460" s="2419" t="s">
        <v>5518</v>
      </c>
      <c r="B460" s="2419" t="s">
        <v>3313</v>
      </c>
      <c r="C460" s="2420" t="s">
        <v>5578</v>
      </c>
      <c r="D460" s="2419" t="s">
        <v>5328</v>
      </c>
      <c r="E460" s="2419">
        <v>6</v>
      </c>
      <c r="F460" s="2419">
        <v>3</v>
      </c>
      <c r="G460" s="2419">
        <v>0</v>
      </c>
      <c r="H460" s="2416">
        <v>3</v>
      </c>
      <c r="I460" s="2416">
        <v>1</v>
      </c>
      <c r="J460" s="2416">
        <f t="shared" si="7"/>
        <v>3</v>
      </c>
      <c r="K460" s="2416">
        <v>3</v>
      </c>
      <c r="L460" s="2419">
        <v>36002</v>
      </c>
      <c r="M460" s="2420" t="s">
        <v>5534</v>
      </c>
      <c r="N460" s="2417" t="s">
        <v>5116</v>
      </c>
      <c r="O460" s="2419" t="s">
        <v>3398</v>
      </c>
      <c r="P460" s="2419"/>
      <c r="Q460" s="2419"/>
      <c r="R460" s="2419"/>
      <c r="S460" s="2419"/>
      <c r="T460" s="2419" t="s">
        <v>5580</v>
      </c>
      <c r="U460" s="2419" t="s">
        <v>5114</v>
      </c>
      <c r="V460" s="2419"/>
      <c r="W460" s="2419"/>
      <c r="X460" s="2419"/>
      <c r="Y460" s="2419"/>
      <c r="Z460" s="2419">
        <v>4</v>
      </c>
      <c r="AA460" s="2419">
        <v>2</v>
      </c>
      <c r="AB460" s="2419">
        <v>1</v>
      </c>
      <c r="AC460" s="2419">
        <v>0</v>
      </c>
      <c r="AD460" s="2419">
        <v>0</v>
      </c>
      <c r="AE460" s="2419">
        <v>7</v>
      </c>
    </row>
    <row r="461" spans="1:31" ht="15.75" x14ac:dyDescent="0.25">
      <c r="A461" s="2419" t="s">
        <v>5518</v>
      </c>
      <c r="B461" s="2419" t="s">
        <v>3313</v>
      </c>
      <c r="C461" s="2420" t="s">
        <v>5581</v>
      </c>
      <c r="D461" s="2419" t="s">
        <v>5328</v>
      </c>
      <c r="E461" s="2419">
        <v>6</v>
      </c>
      <c r="F461" s="2419">
        <v>3</v>
      </c>
      <c r="G461" s="2419">
        <v>0</v>
      </c>
      <c r="H461" s="2416">
        <v>3</v>
      </c>
      <c r="I461" s="2416">
        <v>1</v>
      </c>
      <c r="J461" s="2416">
        <f t="shared" si="7"/>
        <v>3</v>
      </c>
      <c r="K461" s="2416">
        <v>3</v>
      </c>
      <c r="L461" s="2419">
        <v>42820</v>
      </c>
      <c r="M461" s="2420" t="s">
        <v>5575</v>
      </c>
      <c r="N461" s="2417" t="s">
        <v>3186</v>
      </c>
      <c r="O461" s="2419" t="s">
        <v>3398</v>
      </c>
      <c r="P461" s="2419" t="s">
        <v>3322</v>
      </c>
      <c r="Q461" s="2419" t="s">
        <v>5114</v>
      </c>
      <c r="R461" s="2419"/>
      <c r="S461" s="2419"/>
      <c r="T461" s="2419"/>
      <c r="U461" s="2419"/>
      <c r="V461" s="2419"/>
      <c r="W461" s="2419"/>
      <c r="X461" s="2419"/>
      <c r="Y461" s="2419"/>
      <c r="Z461" s="2419">
        <v>3</v>
      </c>
      <c r="AA461" s="2419">
        <v>3</v>
      </c>
      <c r="AB461" s="2419">
        <v>0</v>
      </c>
      <c r="AC461" s="2419">
        <v>0</v>
      </c>
      <c r="AD461" s="2419">
        <v>0</v>
      </c>
      <c r="AE461" s="2419">
        <v>6</v>
      </c>
    </row>
    <row r="462" spans="1:31" ht="15.75" x14ac:dyDescent="0.25">
      <c r="A462" s="2419" t="s">
        <v>5518</v>
      </c>
      <c r="B462" s="2419" t="s">
        <v>3313</v>
      </c>
      <c r="C462" s="2420" t="s">
        <v>5670</v>
      </c>
      <c r="D462" s="2419" t="s">
        <v>5328</v>
      </c>
      <c r="E462" s="2419">
        <v>6</v>
      </c>
      <c r="F462" s="2419">
        <v>3</v>
      </c>
      <c r="G462" s="2419">
        <v>0</v>
      </c>
      <c r="H462" s="2416">
        <v>3</v>
      </c>
      <c r="I462" s="2416">
        <v>1</v>
      </c>
      <c r="J462" s="2416">
        <f t="shared" si="7"/>
        <v>3</v>
      </c>
      <c r="K462" s="2416">
        <v>3</v>
      </c>
      <c r="L462" s="2419">
        <v>39395</v>
      </c>
      <c r="M462" s="2420" t="s">
        <v>5549</v>
      </c>
      <c r="N462" s="2417" t="s">
        <v>5116</v>
      </c>
      <c r="O462" s="2419" t="s">
        <v>3398</v>
      </c>
      <c r="P462" s="2419"/>
      <c r="Q462" s="2419"/>
      <c r="R462" s="2419"/>
      <c r="S462" s="2419"/>
      <c r="T462" s="2419"/>
      <c r="U462" s="2419"/>
      <c r="V462" s="2419" t="s">
        <v>3319</v>
      </c>
      <c r="W462" s="2419" t="s">
        <v>5114</v>
      </c>
      <c r="X462" s="2419"/>
      <c r="Y462" s="2419"/>
      <c r="Z462" s="2419">
        <v>3</v>
      </c>
      <c r="AA462" s="2419">
        <v>0</v>
      </c>
      <c r="AB462" s="2419">
        <v>0</v>
      </c>
      <c r="AC462" s="2419">
        <v>0</v>
      </c>
      <c r="AD462" s="2419">
        <v>0</v>
      </c>
      <c r="AE462" s="2419">
        <v>3</v>
      </c>
    </row>
    <row r="463" spans="1:31" ht="31.5" x14ac:dyDescent="0.25">
      <c r="A463" s="2419" t="s">
        <v>5518</v>
      </c>
      <c r="B463" s="2419" t="s">
        <v>3313</v>
      </c>
      <c r="C463" s="2420" t="s">
        <v>5671</v>
      </c>
      <c r="D463" s="2419" t="s">
        <v>5328</v>
      </c>
      <c r="E463" s="2419">
        <v>6</v>
      </c>
      <c r="F463" s="2419">
        <v>1.5</v>
      </c>
      <c r="G463" s="2419">
        <v>3</v>
      </c>
      <c r="H463" s="2416">
        <v>4.5</v>
      </c>
      <c r="I463" s="2416">
        <v>1</v>
      </c>
      <c r="J463" s="2416">
        <f t="shared" si="7"/>
        <v>4.5</v>
      </c>
      <c r="K463" s="2416">
        <v>4.5</v>
      </c>
      <c r="L463" s="2419">
        <v>42820</v>
      </c>
      <c r="M463" s="2420" t="s">
        <v>5575</v>
      </c>
      <c r="N463" s="2417" t="s">
        <v>3186</v>
      </c>
      <c r="O463" s="2419" t="s">
        <v>3398</v>
      </c>
      <c r="P463" s="2419"/>
      <c r="Q463" s="2419"/>
      <c r="R463" s="2419"/>
      <c r="S463" s="2419"/>
      <c r="T463" s="2419" t="s">
        <v>3309</v>
      </c>
      <c r="U463" s="2419" t="s">
        <v>5114</v>
      </c>
      <c r="V463" s="2419"/>
      <c r="W463" s="2419"/>
      <c r="X463" s="2419" t="s">
        <v>3322</v>
      </c>
      <c r="Y463" s="2419" t="s">
        <v>5114</v>
      </c>
      <c r="Z463" s="2419">
        <v>7</v>
      </c>
      <c r="AA463" s="2419">
        <v>3</v>
      </c>
      <c r="AB463" s="2419">
        <v>0</v>
      </c>
      <c r="AC463" s="2419">
        <v>0</v>
      </c>
      <c r="AD463" s="2419">
        <v>0</v>
      </c>
      <c r="AE463" s="2419">
        <v>10</v>
      </c>
    </row>
    <row r="464" spans="1:31" ht="15.75" x14ac:dyDescent="0.25">
      <c r="A464" s="2419" t="s">
        <v>5518</v>
      </c>
      <c r="B464" s="2419" t="s">
        <v>3313</v>
      </c>
      <c r="C464" s="2420" t="s">
        <v>5585</v>
      </c>
      <c r="D464" s="2419" t="s">
        <v>5328</v>
      </c>
      <c r="E464" s="2419">
        <v>6</v>
      </c>
      <c r="F464" s="2419">
        <v>3</v>
      </c>
      <c r="G464" s="2419">
        <v>0</v>
      </c>
      <c r="H464" s="2416">
        <v>3</v>
      </c>
      <c r="I464" s="2416">
        <v>1</v>
      </c>
      <c r="J464" s="2416">
        <f t="shared" si="7"/>
        <v>3</v>
      </c>
      <c r="K464" s="2416">
        <v>3</v>
      </c>
      <c r="L464" s="2419">
        <v>19574</v>
      </c>
      <c r="M464" s="2420" t="s">
        <v>5532</v>
      </c>
      <c r="N464" s="2417" t="s">
        <v>5116</v>
      </c>
      <c r="O464" s="2419" t="s">
        <v>3398</v>
      </c>
      <c r="P464" s="2419"/>
      <c r="Q464" s="2419"/>
      <c r="R464" s="2419"/>
      <c r="S464" s="2419"/>
      <c r="T464" s="2419"/>
      <c r="U464" s="2419"/>
      <c r="V464" s="2419" t="s">
        <v>3319</v>
      </c>
      <c r="W464" s="2419" t="s">
        <v>5114</v>
      </c>
      <c r="X464" s="2419"/>
      <c r="Y464" s="2419"/>
      <c r="Z464" s="2419">
        <v>8</v>
      </c>
      <c r="AA464" s="2419">
        <v>0</v>
      </c>
      <c r="AB464" s="2419">
        <v>0</v>
      </c>
      <c r="AC464" s="2419">
        <v>0</v>
      </c>
      <c r="AD464" s="2419">
        <v>0</v>
      </c>
      <c r="AE464" s="2419">
        <v>8</v>
      </c>
    </row>
    <row r="465" spans="1:31" ht="15.75" x14ac:dyDescent="0.25">
      <c r="A465" s="2419" t="s">
        <v>5518</v>
      </c>
      <c r="B465" s="2419">
        <v>5311062</v>
      </c>
      <c r="C465" s="2420" t="s">
        <v>5672</v>
      </c>
      <c r="D465" s="2419" t="s">
        <v>5328</v>
      </c>
      <c r="E465" s="2419">
        <v>6</v>
      </c>
      <c r="F465" s="2419">
        <v>3</v>
      </c>
      <c r="G465" s="2419">
        <v>0</v>
      </c>
      <c r="H465" s="2416">
        <v>3</v>
      </c>
      <c r="I465" s="2416">
        <v>1</v>
      </c>
      <c r="J465" s="2416">
        <f t="shared" si="7"/>
        <v>3</v>
      </c>
      <c r="K465" s="2416">
        <v>3</v>
      </c>
      <c r="L465" s="2419">
        <v>35966</v>
      </c>
      <c r="M465" s="2420" t="s">
        <v>5528</v>
      </c>
      <c r="N465" s="2417" t="s">
        <v>5116</v>
      </c>
      <c r="O465" s="2419" t="s">
        <v>5651</v>
      </c>
      <c r="P465" s="2419"/>
      <c r="Q465" s="2419"/>
      <c r="R465" s="2419"/>
      <c r="S465" s="2419"/>
      <c r="T465" s="2419" t="s">
        <v>3322</v>
      </c>
      <c r="U465" s="2419" t="s">
        <v>5114</v>
      </c>
      <c r="V465" s="2419"/>
      <c r="W465" s="2419"/>
      <c r="X465" s="2419"/>
      <c r="Y465" s="2419"/>
      <c r="Z465" s="2419">
        <v>9</v>
      </c>
      <c r="AA465" s="2419">
        <v>0</v>
      </c>
      <c r="AB465" s="2419">
        <v>0</v>
      </c>
      <c r="AC465" s="2419">
        <v>0</v>
      </c>
      <c r="AD465" s="2419">
        <v>0</v>
      </c>
      <c r="AE465" s="2419">
        <v>9</v>
      </c>
    </row>
    <row r="466" spans="1:31" ht="15.75" x14ac:dyDescent="0.25">
      <c r="A466" s="2419" t="s">
        <v>5518</v>
      </c>
      <c r="B466" s="2419" t="s">
        <v>3342</v>
      </c>
      <c r="C466" s="2420" t="s">
        <v>5673</v>
      </c>
      <c r="D466" s="2419" t="s">
        <v>5328</v>
      </c>
      <c r="E466" s="2419">
        <v>6</v>
      </c>
      <c r="F466" s="2419">
        <v>3</v>
      </c>
      <c r="G466" s="2419">
        <v>0</v>
      </c>
      <c r="H466" s="2416">
        <v>3</v>
      </c>
      <c r="I466" s="2416">
        <v>1</v>
      </c>
      <c r="J466" s="2416">
        <f t="shared" si="7"/>
        <v>3</v>
      </c>
      <c r="K466" s="2416">
        <v>3</v>
      </c>
      <c r="L466" s="2419">
        <v>11798</v>
      </c>
      <c r="M466" s="2420" t="s">
        <v>5551</v>
      </c>
      <c r="N466" s="2417" t="s">
        <v>5116</v>
      </c>
      <c r="O466" s="2419" t="s">
        <v>3411</v>
      </c>
      <c r="P466" s="2419"/>
      <c r="Q466" s="2419"/>
      <c r="R466" s="2419"/>
      <c r="S466" s="2419"/>
      <c r="T466" s="2419" t="s">
        <v>3321</v>
      </c>
      <c r="U466" s="2419" t="s">
        <v>5114</v>
      </c>
      <c r="V466" s="2419"/>
      <c r="W466" s="2419"/>
      <c r="X466" s="2419"/>
      <c r="Y466" s="2419"/>
      <c r="Z466" s="2419">
        <v>6</v>
      </c>
      <c r="AA466" s="2419">
        <v>0</v>
      </c>
      <c r="AB466" s="2419">
        <v>0</v>
      </c>
      <c r="AC466" s="2419">
        <v>0</v>
      </c>
      <c r="AD466" s="2419">
        <v>0</v>
      </c>
      <c r="AE466" s="2419">
        <v>6</v>
      </c>
    </row>
    <row r="467" spans="1:31" ht="15.75" x14ac:dyDescent="0.25">
      <c r="A467" s="2419" t="s">
        <v>5518</v>
      </c>
      <c r="B467" s="2419" t="s">
        <v>3342</v>
      </c>
      <c r="C467" s="2420" t="s">
        <v>5674</v>
      </c>
      <c r="D467" s="2419" t="s">
        <v>5328</v>
      </c>
      <c r="E467" s="2419">
        <v>6</v>
      </c>
      <c r="F467" s="2419">
        <v>3</v>
      </c>
      <c r="G467" s="2419">
        <v>0</v>
      </c>
      <c r="H467" s="2416">
        <v>3</v>
      </c>
      <c r="I467" s="2416">
        <v>1</v>
      </c>
      <c r="J467" s="2416">
        <f t="shared" si="7"/>
        <v>3</v>
      </c>
      <c r="K467" s="2416">
        <v>3</v>
      </c>
      <c r="L467" s="2419">
        <v>43915</v>
      </c>
      <c r="M467" s="2420" t="s">
        <v>5541</v>
      </c>
      <c r="N467" s="2417" t="s">
        <v>3186</v>
      </c>
      <c r="O467" s="2419" t="s">
        <v>5653</v>
      </c>
      <c r="P467" s="2419" t="s">
        <v>3322</v>
      </c>
      <c r="Q467" s="2419" t="s">
        <v>5114</v>
      </c>
      <c r="R467" s="2419"/>
      <c r="S467" s="2419"/>
      <c r="T467" s="2419"/>
      <c r="U467" s="2419"/>
      <c r="V467" s="2419"/>
      <c r="W467" s="2419"/>
      <c r="X467" s="2419"/>
      <c r="Y467" s="2419"/>
      <c r="Z467" s="2419">
        <v>1</v>
      </c>
      <c r="AA467" s="2419">
        <v>0</v>
      </c>
      <c r="AB467" s="2419">
        <v>0</v>
      </c>
      <c r="AC467" s="2419">
        <v>0</v>
      </c>
      <c r="AD467" s="2419">
        <v>0</v>
      </c>
      <c r="AE467" s="2419">
        <v>1</v>
      </c>
    </row>
    <row r="468" spans="1:31" ht="15.75" x14ac:dyDescent="0.25">
      <c r="A468" s="2419" t="s">
        <v>5518</v>
      </c>
      <c r="B468" s="2419" t="s">
        <v>3342</v>
      </c>
      <c r="C468" s="2420" t="s">
        <v>5675</v>
      </c>
      <c r="D468" s="2419" t="s">
        <v>5328</v>
      </c>
      <c r="E468" s="2419">
        <v>6</v>
      </c>
      <c r="F468" s="2419">
        <v>3</v>
      </c>
      <c r="G468" s="2419">
        <v>0</v>
      </c>
      <c r="H468" s="2416">
        <v>3</v>
      </c>
      <c r="I468" s="2416">
        <v>1</v>
      </c>
      <c r="J468" s="2416">
        <f t="shared" si="7"/>
        <v>3</v>
      </c>
      <c r="K468" s="2416">
        <v>3</v>
      </c>
      <c r="L468" s="2419">
        <v>37901</v>
      </c>
      <c r="M468" s="2420" t="s">
        <v>5593</v>
      </c>
      <c r="N468" s="2417" t="s">
        <v>5116</v>
      </c>
      <c r="O468" s="2419" t="s">
        <v>5645</v>
      </c>
      <c r="P468" s="2419"/>
      <c r="Q468" s="2419"/>
      <c r="R468" s="2419"/>
      <c r="S468" s="2419"/>
      <c r="T468" s="2419"/>
      <c r="U468" s="2419"/>
      <c r="V468" s="2419"/>
      <c r="W468" s="2419"/>
      <c r="X468" s="2419" t="s">
        <v>3307</v>
      </c>
      <c r="Y468" s="2419" t="s">
        <v>5114</v>
      </c>
      <c r="Z468" s="2419">
        <v>20</v>
      </c>
      <c r="AA468" s="2419">
        <v>1</v>
      </c>
      <c r="AB468" s="2419">
        <v>0</v>
      </c>
      <c r="AC468" s="2419">
        <v>0</v>
      </c>
      <c r="AD468" s="2419">
        <v>0</v>
      </c>
      <c r="AE468" s="2419">
        <v>21</v>
      </c>
    </row>
    <row r="469" spans="1:31" ht="15.75" x14ac:dyDescent="0.25">
      <c r="A469" s="2419" t="s">
        <v>5518</v>
      </c>
      <c r="B469" s="2419">
        <v>5311071</v>
      </c>
      <c r="C469" s="2420" t="s">
        <v>5587</v>
      </c>
      <c r="D469" s="2419" t="s">
        <v>5328</v>
      </c>
      <c r="E469" s="2419">
        <v>21</v>
      </c>
      <c r="F469" s="2419">
        <v>3</v>
      </c>
      <c r="G469" s="2419">
        <v>15</v>
      </c>
      <c r="H469" s="2416">
        <v>18</v>
      </c>
      <c r="I469" s="2416">
        <v>0.4</v>
      </c>
      <c r="J469" s="2416">
        <f t="shared" si="7"/>
        <v>7.2</v>
      </c>
      <c r="K469" s="2416">
        <v>0</v>
      </c>
      <c r="L469" s="2419">
        <v>19574</v>
      </c>
      <c r="M469" s="2420" t="s">
        <v>5532</v>
      </c>
      <c r="N469" s="2417" t="s">
        <v>5116</v>
      </c>
      <c r="O469" s="2419" t="s">
        <v>3362</v>
      </c>
      <c r="P469" s="2419"/>
      <c r="Q469" s="2419"/>
      <c r="R469" s="2419"/>
      <c r="S469" s="2419"/>
      <c r="T469" s="2419"/>
      <c r="U469" s="2419"/>
      <c r="V469" s="2419"/>
      <c r="W469" s="2419"/>
      <c r="X469" s="2419"/>
      <c r="Y469" s="2419"/>
      <c r="Z469" s="2419">
        <v>5</v>
      </c>
      <c r="AA469" s="2419">
        <v>2</v>
      </c>
      <c r="AB469" s="2419">
        <v>0</v>
      </c>
      <c r="AC469" s="2419">
        <v>0</v>
      </c>
      <c r="AD469" s="2419">
        <v>0</v>
      </c>
      <c r="AE469" s="2419">
        <v>7</v>
      </c>
    </row>
    <row r="470" spans="1:31" ht="15.75" x14ac:dyDescent="0.25">
      <c r="A470" s="2419" t="s">
        <v>5518</v>
      </c>
      <c r="B470" s="2419">
        <v>5311072</v>
      </c>
      <c r="C470" s="2420" t="s">
        <v>5588</v>
      </c>
      <c r="D470" s="2419" t="s">
        <v>5328</v>
      </c>
      <c r="E470" s="2419">
        <v>21</v>
      </c>
      <c r="F470" s="2419">
        <v>3</v>
      </c>
      <c r="G470" s="2419">
        <v>15</v>
      </c>
      <c r="H470" s="2416">
        <v>18</v>
      </c>
      <c r="I470" s="2416">
        <v>0</v>
      </c>
      <c r="J470" s="2416">
        <f t="shared" si="7"/>
        <v>0</v>
      </c>
      <c r="K470" s="2416">
        <v>0</v>
      </c>
      <c r="L470" s="2419">
        <v>19574</v>
      </c>
      <c r="M470" s="2420" t="s">
        <v>5532</v>
      </c>
      <c r="N470" s="2417" t="s">
        <v>5116</v>
      </c>
      <c r="O470" s="2419" t="s">
        <v>3362</v>
      </c>
      <c r="P470" s="2419"/>
      <c r="Q470" s="2419"/>
      <c r="R470" s="2419"/>
      <c r="S470" s="2419"/>
      <c r="T470" s="2419"/>
      <c r="U470" s="2419"/>
      <c r="V470" s="2419"/>
      <c r="W470" s="2419"/>
      <c r="X470" s="2419"/>
      <c r="Y470" s="2419"/>
      <c r="Z470" s="2419">
        <v>7</v>
      </c>
      <c r="AA470" s="2419">
        <v>0</v>
      </c>
      <c r="AB470" s="2419">
        <v>0</v>
      </c>
      <c r="AC470" s="2419">
        <v>0</v>
      </c>
      <c r="AD470" s="2419">
        <v>0</v>
      </c>
      <c r="AE470" s="2419">
        <v>7</v>
      </c>
    </row>
    <row r="471" spans="1:31" ht="15.75" x14ac:dyDescent="0.25">
      <c r="A471" s="2419" t="s">
        <v>5518</v>
      </c>
      <c r="B471" s="2419" t="s">
        <v>3342</v>
      </c>
      <c r="C471" s="2420" t="s">
        <v>5676</v>
      </c>
      <c r="D471" s="2419" t="s">
        <v>5328</v>
      </c>
      <c r="E471" s="2419">
        <v>6</v>
      </c>
      <c r="F471" s="2419">
        <v>3</v>
      </c>
      <c r="G471" s="2419">
        <v>0</v>
      </c>
      <c r="H471" s="2416">
        <v>3</v>
      </c>
      <c r="I471" s="2416">
        <v>1</v>
      </c>
      <c r="J471" s="2416">
        <f t="shared" si="7"/>
        <v>3</v>
      </c>
      <c r="K471" s="2416">
        <v>3</v>
      </c>
      <c r="L471" s="2419">
        <v>37884</v>
      </c>
      <c r="M471" s="2420" t="s">
        <v>5607</v>
      </c>
      <c r="N471" s="2417" t="s">
        <v>5116</v>
      </c>
      <c r="O471" s="2419" t="s">
        <v>5677</v>
      </c>
      <c r="P471" s="2419"/>
      <c r="Q471" s="2419"/>
      <c r="R471" s="2419"/>
      <c r="S471" s="2419"/>
      <c r="T471" s="2419" t="s">
        <v>3359</v>
      </c>
      <c r="U471" s="2419" t="s">
        <v>5114</v>
      </c>
      <c r="V471" s="2419"/>
      <c r="W471" s="2419"/>
      <c r="X471" s="2419"/>
      <c r="Y471" s="2419"/>
      <c r="Z471" s="2419">
        <v>2</v>
      </c>
      <c r="AA471" s="2419">
        <v>3</v>
      </c>
      <c r="AB471" s="2419">
        <v>1</v>
      </c>
      <c r="AC471" s="2419">
        <v>0</v>
      </c>
      <c r="AD471" s="2419">
        <v>0</v>
      </c>
      <c r="AE471" s="2419">
        <v>6</v>
      </c>
    </row>
    <row r="472" spans="1:31" ht="15.75" x14ac:dyDescent="0.25">
      <c r="A472" s="2419" t="s">
        <v>5518</v>
      </c>
      <c r="B472" s="2419">
        <v>5321009</v>
      </c>
      <c r="C472" s="2420" t="s">
        <v>5678</v>
      </c>
      <c r="D472" s="2419" t="s">
        <v>5328</v>
      </c>
      <c r="E472" s="2419">
        <v>9</v>
      </c>
      <c r="F472" s="2419">
        <v>3</v>
      </c>
      <c r="G472" s="2419">
        <v>3</v>
      </c>
      <c r="H472" s="2416">
        <v>6</v>
      </c>
      <c r="I472" s="2416">
        <v>1</v>
      </c>
      <c r="J472" s="2416">
        <f t="shared" si="7"/>
        <v>6</v>
      </c>
      <c r="K472" s="2416">
        <v>6</v>
      </c>
      <c r="L472" s="2419">
        <v>43749</v>
      </c>
      <c r="M472" s="2420" t="s">
        <v>5523</v>
      </c>
      <c r="N472" s="2417" t="s">
        <v>3186</v>
      </c>
      <c r="O472" s="2419" t="s">
        <v>5679</v>
      </c>
      <c r="P472" s="2419" t="s">
        <v>3322</v>
      </c>
      <c r="Q472" s="2419" t="s">
        <v>5114</v>
      </c>
      <c r="R472" s="2419"/>
      <c r="S472" s="2419"/>
      <c r="T472" s="2419" t="s">
        <v>3322</v>
      </c>
      <c r="U472" s="2419" t="s">
        <v>5114</v>
      </c>
      <c r="V472" s="2419"/>
      <c r="W472" s="2419"/>
      <c r="X472" s="2419"/>
      <c r="Y472" s="2419"/>
      <c r="Z472" s="2419">
        <v>6</v>
      </c>
      <c r="AA472" s="2419">
        <v>13</v>
      </c>
      <c r="AB472" s="2419">
        <v>9</v>
      </c>
      <c r="AC472" s="2419">
        <v>0</v>
      </c>
      <c r="AD472" s="2419">
        <v>0</v>
      </c>
      <c r="AE472" s="2419">
        <v>28</v>
      </c>
    </row>
    <row r="473" spans="1:31" ht="15.75" x14ac:dyDescent="0.25">
      <c r="A473" s="2419" t="s">
        <v>5518</v>
      </c>
      <c r="B473" s="2419">
        <v>5321012</v>
      </c>
      <c r="C473" s="2420" t="s">
        <v>5680</v>
      </c>
      <c r="D473" s="2419" t="s">
        <v>5328</v>
      </c>
      <c r="E473" s="2419">
        <v>9</v>
      </c>
      <c r="F473" s="2419">
        <v>3</v>
      </c>
      <c r="G473" s="2419">
        <v>3</v>
      </c>
      <c r="H473" s="2416">
        <v>6</v>
      </c>
      <c r="I473" s="2416">
        <v>1</v>
      </c>
      <c r="J473" s="2416">
        <f t="shared" si="7"/>
        <v>6</v>
      </c>
      <c r="K473" s="2416">
        <v>6</v>
      </c>
      <c r="L473" s="2419">
        <v>37352</v>
      </c>
      <c r="M473" s="2420" t="s">
        <v>5521</v>
      </c>
      <c r="N473" s="2417" t="s">
        <v>5116</v>
      </c>
      <c r="O473" s="2419" t="s">
        <v>3396</v>
      </c>
      <c r="P473" s="2419"/>
      <c r="Q473" s="2419"/>
      <c r="R473" s="2419" t="s">
        <v>3322</v>
      </c>
      <c r="S473" s="2419" t="s">
        <v>5114</v>
      </c>
      <c r="T473" s="2419" t="s">
        <v>5611</v>
      </c>
      <c r="U473" s="2419" t="s">
        <v>5114</v>
      </c>
      <c r="V473" s="2419"/>
      <c r="W473" s="2419"/>
      <c r="X473" s="2419"/>
      <c r="Y473" s="2419"/>
      <c r="Z473" s="2419">
        <v>19</v>
      </c>
      <c r="AA473" s="2419">
        <v>0</v>
      </c>
      <c r="AB473" s="2419">
        <v>0</v>
      </c>
      <c r="AC473" s="2419">
        <v>0</v>
      </c>
      <c r="AD473" s="2419">
        <v>0</v>
      </c>
      <c r="AE473" s="2419">
        <v>19</v>
      </c>
    </row>
    <row r="474" spans="1:31" ht="15.75" x14ac:dyDescent="0.25">
      <c r="A474" s="2419" t="s">
        <v>5518</v>
      </c>
      <c r="B474" s="2419">
        <v>5321014</v>
      </c>
      <c r="C474" s="2420" t="s">
        <v>5681</v>
      </c>
      <c r="D474" s="2419" t="s">
        <v>5328</v>
      </c>
      <c r="E474" s="2419">
        <v>6</v>
      </c>
      <c r="F474" s="2419">
        <v>3</v>
      </c>
      <c r="G474" s="2419">
        <v>0</v>
      </c>
      <c r="H474" s="2416">
        <v>3</v>
      </c>
      <c r="I474" s="2416">
        <v>1</v>
      </c>
      <c r="J474" s="2416">
        <f t="shared" si="7"/>
        <v>3</v>
      </c>
      <c r="K474" s="2416">
        <v>3</v>
      </c>
      <c r="L474" s="2419">
        <v>43151</v>
      </c>
      <c r="M474" s="2420" t="s">
        <v>5519</v>
      </c>
      <c r="N474" s="2417" t="s">
        <v>5142</v>
      </c>
      <c r="O474" s="2419" t="s">
        <v>3399</v>
      </c>
      <c r="P474" s="2419" t="s">
        <v>3307</v>
      </c>
      <c r="Q474" s="2419" t="s">
        <v>5114</v>
      </c>
      <c r="R474" s="2419"/>
      <c r="S474" s="2419"/>
      <c r="T474" s="2419"/>
      <c r="U474" s="2419"/>
      <c r="V474" s="2419"/>
      <c r="W474" s="2419"/>
      <c r="X474" s="2419"/>
      <c r="Y474" s="2419"/>
      <c r="Z474" s="2419">
        <v>18</v>
      </c>
      <c r="AA474" s="2419">
        <v>4</v>
      </c>
      <c r="AB474" s="2419">
        <v>8</v>
      </c>
      <c r="AC474" s="2419">
        <v>0</v>
      </c>
      <c r="AD474" s="2419">
        <v>0</v>
      </c>
      <c r="AE474" s="2419">
        <v>30</v>
      </c>
    </row>
    <row r="475" spans="1:31" ht="15.75" x14ac:dyDescent="0.25">
      <c r="A475" s="2419" t="s">
        <v>5518</v>
      </c>
      <c r="B475" s="2419">
        <v>5321018</v>
      </c>
      <c r="C475" s="2420" t="s">
        <v>5682</v>
      </c>
      <c r="D475" s="2419" t="s">
        <v>5328</v>
      </c>
      <c r="E475" s="2419">
        <v>9</v>
      </c>
      <c r="F475" s="2419">
        <v>3</v>
      </c>
      <c r="G475" s="2419">
        <v>3</v>
      </c>
      <c r="H475" s="2416">
        <v>6</v>
      </c>
      <c r="I475" s="2416">
        <v>1</v>
      </c>
      <c r="J475" s="2416">
        <f t="shared" si="7"/>
        <v>6</v>
      </c>
      <c r="K475" s="2416">
        <v>6</v>
      </c>
      <c r="L475" s="2419">
        <v>43151</v>
      </c>
      <c r="M475" s="2420" t="s">
        <v>5519</v>
      </c>
      <c r="N475" s="2417" t="s">
        <v>5142</v>
      </c>
      <c r="O475" s="2419" t="s">
        <v>3399</v>
      </c>
      <c r="P475" s="2419"/>
      <c r="Q475" s="2419"/>
      <c r="R475" s="2419"/>
      <c r="S475" s="2419"/>
      <c r="T475" s="2419" t="s">
        <v>3307</v>
      </c>
      <c r="U475" s="2419" t="s">
        <v>5114</v>
      </c>
      <c r="V475" s="2419" t="s">
        <v>3321</v>
      </c>
      <c r="W475" s="2419" t="s">
        <v>5114</v>
      </c>
      <c r="X475" s="2419"/>
      <c r="Y475" s="2419"/>
      <c r="Z475" s="2419">
        <v>23</v>
      </c>
      <c r="AA475" s="2419">
        <v>3</v>
      </c>
      <c r="AB475" s="2419">
        <v>3</v>
      </c>
      <c r="AC475" s="2419">
        <v>0</v>
      </c>
      <c r="AD475" s="2419">
        <v>0</v>
      </c>
      <c r="AE475" s="2419">
        <v>29</v>
      </c>
    </row>
    <row r="476" spans="1:31" ht="15.75" x14ac:dyDescent="0.25">
      <c r="A476" s="2419" t="s">
        <v>5518</v>
      </c>
      <c r="B476" s="2419">
        <v>5321022</v>
      </c>
      <c r="C476" s="2420" t="s">
        <v>5683</v>
      </c>
      <c r="D476" s="2419" t="s">
        <v>5328</v>
      </c>
      <c r="E476" s="2419">
        <v>6</v>
      </c>
      <c r="F476" s="2419">
        <v>3</v>
      </c>
      <c r="G476" s="2419">
        <v>0</v>
      </c>
      <c r="H476" s="2416">
        <v>3</v>
      </c>
      <c r="I476" s="2416">
        <v>1</v>
      </c>
      <c r="J476" s="2416">
        <f t="shared" si="7"/>
        <v>3</v>
      </c>
      <c r="K476" s="2416">
        <v>3</v>
      </c>
      <c r="L476" s="2419">
        <v>42808</v>
      </c>
      <c r="M476" s="2420" t="s">
        <v>5525</v>
      </c>
      <c r="N476" s="2417" t="s">
        <v>3186</v>
      </c>
      <c r="O476" s="2419" t="s">
        <v>3399</v>
      </c>
      <c r="P476" s="2419"/>
      <c r="Q476" s="2419"/>
      <c r="R476" s="2419"/>
      <c r="S476" s="2419"/>
      <c r="T476" s="2419" t="s">
        <v>3321</v>
      </c>
      <c r="U476" s="2419" t="s">
        <v>5114</v>
      </c>
      <c r="V476" s="2419"/>
      <c r="W476" s="2419"/>
      <c r="X476" s="2419"/>
      <c r="Y476" s="2419"/>
      <c r="Z476" s="2419">
        <v>22</v>
      </c>
      <c r="AA476" s="2419">
        <v>8</v>
      </c>
      <c r="AB476" s="2419">
        <v>0</v>
      </c>
      <c r="AC476" s="2419">
        <v>0</v>
      </c>
      <c r="AD476" s="2419">
        <v>0</v>
      </c>
      <c r="AE476" s="2419">
        <v>30</v>
      </c>
    </row>
    <row r="477" spans="1:31" ht="31.5" x14ac:dyDescent="0.25">
      <c r="A477" s="2419" t="s">
        <v>5518</v>
      </c>
      <c r="B477" s="2419">
        <v>5321026</v>
      </c>
      <c r="C477" s="2420" t="s">
        <v>5684</v>
      </c>
      <c r="D477" s="2419" t="s">
        <v>5328</v>
      </c>
      <c r="E477" s="2419">
        <v>9</v>
      </c>
      <c r="F477" s="2419">
        <v>3</v>
      </c>
      <c r="G477" s="2419">
        <v>3</v>
      </c>
      <c r="H477" s="2416">
        <v>6</v>
      </c>
      <c r="I477" s="2416">
        <v>1</v>
      </c>
      <c r="J477" s="2416">
        <f t="shared" si="7"/>
        <v>6</v>
      </c>
      <c r="K477" s="2416">
        <v>6</v>
      </c>
      <c r="L477" s="2419">
        <v>43151</v>
      </c>
      <c r="M477" s="2420" t="s">
        <v>5519</v>
      </c>
      <c r="N477" s="2417" t="s">
        <v>5142</v>
      </c>
      <c r="O477" s="2419" t="s">
        <v>3399</v>
      </c>
      <c r="P477" s="2419" t="s">
        <v>3321</v>
      </c>
      <c r="Q477" s="2419" t="s">
        <v>5114</v>
      </c>
      <c r="R477" s="2419"/>
      <c r="S477" s="2419"/>
      <c r="T477" s="2419"/>
      <c r="U477" s="2419"/>
      <c r="V477" s="2419" t="s">
        <v>3307</v>
      </c>
      <c r="W477" s="2419" t="s">
        <v>5114</v>
      </c>
      <c r="X477" s="2419"/>
      <c r="Y477" s="2419"/>
      <c r="Z477" s="2419">
        <v>17</v>
      </c>
      <c r="AA477" s="2419">
        <v>4</v>
      </c>
      <c r="AB477" s="2419">
        <v>1</v>
      </c>
      <c r="AC477" s="2419">
        <v>0</v>
      </c>
      <c r="AD477" s="2419">
        <v>0</v>
      </c>
      <c r="AE477" s="2419">
        <v>22</v>
      </c>
    </row>
    <row r="478" spans="1:31" ht="15.75" x14ac:dyDescent="0.25">
      <c r="A478" s="2419" t="s">
        <v>5518</v>
      </c>
      <c r="B478" s="2419">
        <v>5321027</v>
      </c>
      <c r="C478" s="2420" t="s">
        <v>5685</v>
      </c>
      <c r="D478" s="2419" t="s">
        <v>5328</v>
      </c>
      <c r="E478" s="2419">
        <v>6</v>
      </c>
      <c r="F478" s="2419">
        <v>3</v>
      </c>
      <c r="G478" s="2419">
        <v>0</v>
      </c>
      <c r="H478" s="2416">
        <v>3</v>
      </c>
      <c r="I478" s="2416">
        <v>1</v>
      </c>
      <c r="J478" s="2416">
        <f t="shared" si="7"/>
        <v>3</v>
      </c>
      <c r="K478" s="2416">
        <v>3</v>
      </c>
      <c r="L478" s="2419">
        <v>42808</v>
      </c>
      <c r="M478" s="2420" t="s">
        <v>5525</v>
      </c>
      <c r="N478" s="2417" t="s">
        <v>3186</v>
      </c>
      <c r="O478" s="2419" t="s">
        <v>3399</v>
      </c>
      <c r="P478" s="2419"/>
      <c r="Q478" s="2419"/>
      <c r="R478" s="2419" t="s">
        <v>3315</v>
      </c>
      <c r="S478" s="2419" t="s">
        <v>5114</v>
      </c>
      <c r="T478" s="2419"/>
      <c r="U478" s="2419"/>
      <c r="V478" s="2419"/>
      <c r="W478" s="2419"/>
      <c r="X478" s="2419"/>
      <c r="Y478" s="2419"/>
      <c r="Z478" s="2419">
        <v>18</v>
      </c>
      <c r="AA478" s="2419">
        <v>3</v>
      </c>
      <c r="AB478" s="2419">
        <v>1</v>
      </c>
      <c r="AC478" s="2419">
        <v>0</v>
      </c>
      <c r="AD478" s="2419">
        <v>0</v>
      </c>
      <c r="AE478" s="2419">
        <v>22</v>
      </c>
    </row>
    <row r="479" spans="1:31" ht="15.75" x14ac:dyDescent="0.25">
      <c r="A479" s="2419" t="s">
        <v>5518</v>
      </c>
      <c r="B479" s="2419">
        <v>5321028</v>
      </c>
      <c r="C479" s="2420" t="s">
        <v>5686</v>
      </c>
      <c r="D479" s="2419" t="s">
        <v>5328</v>
      </c>
      <c r="E479" s="2419">
        <v>6</v>
      </c>
      <c r="F479" s="2419">
        <v>0</v>
      </c>
      <c r="G479" s="2419">
        <v>6</v>
      </c>
      <c r="H479" s="2416">
        <v>6</v>
      </c>
      <c r="I479" s="2416">
        <v>1</v>
      </c>
      <c r="J479" s="2416">
        <f t="shared" si="7"/>
        <v>6</v>
      </c>
      <c r="K479" s="2416">
        <v>6</v>
      </c>
      <c r="L479" s="2419">
        <v>37352</v>
      </c>
      <c r="M479" s="2420" t="s">
        <v>5521</v>
      </c>
      <c r="N479" s="2417" t="s">
        <v>5116</v>
      </c>
      <c r="O479" s="2419" t="s">
        <v>3401</v>
      </c>
      <c r="P479" s="2419" t="s">
        <v>3322</v>
      </c>
      <c r="Q479" s="2419" t="s">
        <v>5114</v>
      </c>
      <c r="R479" s="2419"/>
      <c r="S479" s="2419"/>
      <c r="T479" s="2419" t="s">
        <v>3322</v>
      </c>
      <c r="U479" s="2419" t="s">
        <v>5114</v>
      </c>
      <c r="V479" s="2419"/>
      <c r="W479" s="2419"/>
      <c r="X479" s="2419"/>
      <c r="Y479" s="2419"/>
      <c r="Z479" s="2419">
        <v>13</v>
      </c>
      <c r="AA479" s="2419">
        <v>8</v>
      </c>
      <c r="AB479" s="2419">
        <v>0</v>
      </c>
      <c r="AC479" s="2419">
        <v>0</v>
      </c>
      <c r="AD479" s="2419">
        <v>0</v>
      </c>
      <c r="AE479" s="2419">
        <v>21</v>
      </c>
    </row>
    <row r="480" spans="1:31" ht="15.75" x14ac:dyDescent="0.25">
      <c r="A480" s="2419" t="s">
        <v>5518</v>
      </c>
      <c r="B480" s="2419" t="s">
        <v>3313</v>
      </c>
      <c r="C480" s="2420" t="s">
        <v>5687</v>
      </c>
      <c r="D480" s="2419" t="s">
        <v>5328</v>
      </c>
      <c r="E480" s="2419">
        <v>3</v>
      </c>
      <c r="F480" s="2419">
        <v>1.5</v>
      </c>
      <c r="G480" s="2419">
        <v>0</v>
      </c>
      <c r="H480" s="2416">
        <v>1.5</v>
      </c>
      <c r="I480" s="2416">
        <v>1</v>
      </c>
      <c r="J480" s="2416">
        <f t="shared" si="7"/>
        <v>1.5</v>
      </c>
      <c r="K480" s="2416">
        <v>1.5</v>
      </c>
      <c r="L480" s="2419">
        <v>16064</v>
      </c>
      <c r="M480" s="2420" t="s">
        <v>5544</v>
      </c>
      <c r="N480" s="2417" t="s">
        <v>5116</v>
      </c>
      <c r="O480" s="2419" t="s">
        <v>3402</v>
      </c>
      <c r="P480" s="2419"/>
      <c r="Q480" s="2419"/>
      <c r="R480" s="2419" t="s">
        <v>3304</v>
      </c>
      <c r="S480" s="2419" t="s">
        <v>5114</v>
      </c>
      <c r="T480" s="2419"/>
      <c r="U480" s="2419"/>
      <c r="V480" s="2419"/>
      <c r="W480" s="2419"/>
      <c r="X480" s="2419"/>
      <c r="Y480" s="2419"/>
      <c r="Z480" s="2419">
        <v>11</v>
      </c>
      <c r="AA480" s="2419">
        <v>8</v>
      </c>
      <c r="AB480" s="2419">
        <v>2</v>
      </c>
      <c r="AC480" s="2419">
        <v>0</v>
      </c>
      <c r="AD480" s="2419">
        <v>0</v>
      </c>
      <c r="AE480" s="2419">
        <v>21</v>
      </c>
    </row>
    <row r="481" spans="1:31" ht="15.75" x14ac:dyDescent="0.25">
      <c r="A481" s="2419" t="s">
        <v>5518</v>
      </c>
      <c r="B481" s="2419" t="s">
        <v>3313</v>
      </c>
      <c r="C481" s="2420" t="s">
        <v>5688</v>
      </c>
      <c r="D481" s="2419" t="s">
        <v>5328</v>
      </c>
      <c r="E481" s="2419">
        <v>3</v>
      </c>
      <c r="F481" s="2419">
        <v>1.5</v>
      </c>
      <c r="G481" s="2419">
        <v>0</v>
      </c>
      <c r="H481" s="2416">
        <v>1.5</v>
      </c>
      <c r="I481" s="2416">
        <v>1</v>
      </c>
      <c r="J481" s="2416">
        <f t="shared" si="7"/>
        <v>1.5</v>
      </c>
      <c r="K481" s="2416">
        <v>1.5</v>
      </c>
      <c r="L481" s="2419">
        <v>43749</v>
      </c>
      <c r="M481" s="2420" t="s">
        <v>5523</v>
      </c>
      <c r="N481" s="2417" t="s">
        <v>3186</v>
      </c>
      <c r="O481" s="2419" t="s">
        <v>3402</v>
      </c>
      <c r="P481" s="2419"/>
      <c r="Q481" s="2419"/>
      <c r="R481" s="2419"/>
      <c r="S481" s="2419"/>
      <c r="T481" s="2419"/>
      <c r="U481" s="2419"/>
      <c r="V481" s="2419" t="s">
        <v>3304</v>
      </c>
      <c r="W481" s="2419" t="s">
        <v>5114</v>
      </c>
      <c r="X481" s="2419"/>
      <c r="Y481" s="2419"/>
      <c r="Z481" s="2419">
        <v>11</v>
      </c>
      <c r="AA481" s="2419">
        <v>14</v>
      </c>
      <c r="AB481" s="2419">
        <v>2</v>
      </c>
      <c r="AC481" s="2419">
        <v>0</v>
      </c>
      <c r="AD481" s="2419">
        <v>0</v>
      </c>
      <c r="AE481" s="2419">
        <v>27</v>
      </c>
    </row>
    <row r="482" spans="1:31" ht="15.75" x14ac:dyDescent="0.25">
      <c r="A482" s="2419" t="s">
        <v>5518</v>
      </c>
      <c r="B482" s="2419" t="s">
        <v>3342</v>
      </c>
      <c r="C482" s="2420" t="s">
        <v>5689</v>
      </c>
      <c r="D482" s="2419" t="s">
        <v>5328</v>
      </c>
      <c r="E482" s="2419">
        <v>6</v>
      </c>
      <c r="F482" s="2419">
        <v>3</v>
      </c>
      <c r="G482" s="2419">
        <v>0</v>
      </c>
      <c r="H482" s="2416">
        <v>3</v>
      </c>
      <c r="I482" s="2416">
        <v>1</v>
      </c>
      <c r="J482" s="2416">
        <f t="shared" si="7"/>
        <v>3</v>
      </c>
      <c r="K482" s="2416">
        <v>3</v>
      </c>
      <c r="L482" s="2419">
        <v>43749</v>
      </c>
      <c r="M482" s="2420" t="s">
        <v>5523</v>
      </c>
      <c r="N482" s="2417" t="s">
        <v>3186</v>
      </c>
      <c r="O482" s="2419" t="s">
        <v>5643</v>
      </c>
      <c r="P482" s="2419"/>
      <c r="Q482" s="2419"/>
      <c r="R482" s="2419"/>
      <c r="S482" s="2419"/>
      <c r="T482" s="2419" t="s">
        <v>3321</v>
      </c>
      <c r="U482" s="2419" t="s">
        <v>5114</v>
      </c>
      <c r="V482" s="2419"/>
      <c r="W482" s="2419"/>
      <c r="X482" s="2419"/>
      <c r="Y482" s="2419"/>
      <c r="Z482" s="2419">
        <v>10</v>
      </c>
      <c r="AA482" s="2419">
        <v>15</v>
      </c>
      <c r="AB482" s="2419">
        <v>1</v>
      </c>
      <c r="AC482" s="2419">
        <v>0</v>
      </c>
      <c r="AD482" s="2419">
        <v>0</v>
      </c>
      <c r="AE482" s="2419">
        <v>26</v>
      </c>
    </row>
    <row r="483" spans="1:31" ht="15.75" x14ac:dyDescent="0.25">
      <c r="A483" s="2419" t="s">
        <v>5518</v>
      </c>
      <c r="B483" s="2419" t="s">
        <v>3342</v>
      </c>
      <c r="C483" s="2420" t="s">
        <v>5690</v>
      </c>
      <c r="D483" s="2419" t="s">
        <v>5328</v>
      </c>
      <c r="E483" s="2419">
        <v>6</v>
      </c>
      <c r="F483" s="2419">
        <v>3</v>
      </c>
      <c r="G483" s="2419">
        <v>0</v>
      </c>
      <c r="H483" s="2416">
        <v>3</v>
      </c>
      <c r="I483" s="2416">
        <v>1</v>
      </c>
      <c r="J483" s="2416">
        <f t="shared" si="7"/>
        <v>3</v>
      </c>
      <c r="K483" s="2416">
        <v>3</v>
      </c>
      <c r="L483" s="2419">
        <v>43800</v>
      </c>
      <c r="M483" s="2420" t="s">
        <v>5620</v>
      </c>
      <c r="N483" s="2417" t="s">
        <v>5142</v>
      </c>
      <c r="O483" s="2419" t="s">
        <v>5640</v>
      </c>
      <c r="P483" s="2419"/>
      <c r="Q483" s="2419"/>
      <c r="R483" s="2419"/>
      <c r="S483" s="2419"/>
      <c r="T483" s="2419" t="s">
        <v>3308</v>
      </c>
      <c r="U483" s="2419" t="s">
        <v>5114</v>
      </c>
      <c r="V483" s="2419"/>
      <c r="W483" s="2419"/>
      <c r="X483" s="2419"/>
      <c r="Y483" s="2419"/>
      <c r="Z483" s="2419">
        <v>1</v>
      </c>
      <c r="AA483" s="2419">
        <v>0</v>
      </c>
      <c r="AB483" s="2419">
        <v>0</v>
      </c>
      <c r="AC483" s="2419">
        <v>0</v>
      </c>
      <c r="AD483" s="2419">
        <v>0</v>
      </c>
      <c r="AE483" s="2419">
        <v>1</v>
      </c>
    </row>
    <row r="484" spans="1:31" ht="15.75" x14ac:dyDescent="0.25">
      <c r="A484" s="2419" t="s">
        <v>5518</v>
      </c>
      <c r="B484" s="2419" t="s">
        <v>3342</v>
      </c>
      <c r="C484" s="2420" t="s">
        <v>5691</v>
      </c>
      <c r="D484" s="2419" t="s">
        <v>5328</v>
      </c>
      <c r="E484" s="2419">
        <v>6</v>
      </c>
      <c r="F484" s="2419">
        <v>3</v>
      </c>
      <c r="G484" s="2419">
        <v>0</v>
      </c>
      <c r="H484" s="2416">
        <v>3</v>
      </c>
      <c r="I484" s="2416">
        <v>1</v>
      </c>
      <c r="J484" s="2416">
        <f t="shared" si="7"/>
        <v>3</v>
      </c>
      <c r="K484" s="2416">
        <v>3</v>
      </c>
      <c r="L484" s="2419">
        <v>37902</v>
      </c>
      <c r="M484" s="2420" t="s">
        <v>5629</v>
      </c>
      <c r="N484" s="2417" t="s">
        <v>5116</v>
      </c>
      <c r="O484" s="2419" t="s">
        <v>5656</v>
      </c>
      <c r="P484" s="2419"/>
      <c r="Q484" s="2419"/>
      <c r="R484" s="2419"/>
      <c r="S484" s="2419"/>
      <c r="T484" s="2419"/>
      <c r="U484" s="2419"/>
      <c r="V484" s="2419" t="s">
        <v>3365</v>
      </c>
      <c r="W484" s="2419" t="s">
        <v>5114</v>
      </c>
      <c r="X484" s="2419"/>
      <c r="Y484" s="2419"/>
      <c r="Z484" s="2419">
        <v>2</v>
      </c>
      <c r="AA484" s="2419">
        <v>0</v>
      </c>
      <c r="AB484" s="2419">
        <v>0</v>
      </c>
      <c r="AC484" s="2419">
        <v>0</v>
      </c>
      <c r="AD484" s="2419">
        <v>0</v>
      </c>
      <c r="AE484" s="2419">
        <v>2</v>
      </c>
    </row>
    <row r="485" spans="1:31" ht="15.75" x14ac:dyDescent="0.25">
      <c r="A485" s="2419" t="s">
        <v>5518</v>
      </c>
      <c r="B485" s="2419" t="s">
        <v>3342</v>
      </c>
      <c r="C485" s="2420" t="s">
        <v>5692</v>
      </c>
      <c r="D485" s="2419" t="s">
        <v>5328</v>
      </c>
      <c r="E485" s="2419">
        <v>6</v>
      </c>
      <c r="F485" s="2419">
        <v>3</v>
      </c>
      <c r="G485" s="2419">
        <v>0</v>
      </c>
      <c r="H485" s="2416">
        <v>3</v>
      </c>
      <c r="I485" s="2416">
        <v>1</v>
      </c>
      <c r="J485" s="2416">
        <f t="shared" si="7"/>
        <v>3</v>
      </c>
      <c r="K485" s="2416">
        <v>3</v>
      </c>
      <c r="L485" s="2419">
        <v>35805</v>
      </c>
      <c r="M485" s="2420" t="s">
        <v>5568</v>
      </c>
      <c r="N485" s="2417" t="s">
        <v>5116</v>
      </c>
      <c r="O485" s="2419" t="s">
        <v>3412</v>
      </c>
      <c r="P485" s="2419"/>
      <c r="Q485" s="2419"/>
      <c r="R485" s="2419"/>
      <c r="S485" s="2419"/>
      <c r="T485" s="2419" t="s">
        <v>3305</v>
      </c>
      <c r="U485" s="2419" t="s">
        <v>5114</v>
      </c>
      <c r="V485" s="2419"/>
      <c r="W485" s="2419"/>
      <c r="X485" s="2419"/>
      <c r="Y485" s="2419"/>
      <c r="Z485" s="2419">
        <v>0</v>
      </c>
      <c r="AA485" s="2419">
        <v>1</v>
      </c>
      <c r="AB485" s="2419">
        <v>0</v>
      </c>
      <c r="AC485" s="2419">
        <v>0</v>
      </c>
      <c r="AD485" s="2419">
        <v>0</v>
      </c>
      <c r="AE485" s="2419">
        <v>1</v>
      </c>
    </row>
    <row r="486" spans="1:31" ht="15.75" x14ac:dyDescent="0.25">
      <c r="A486" s="2419" t="s">
        <v>5518</v>
      </c>
      <c r="B486" s="2419">
        <v>5321058</v>
      </c>
      <c r="C486" s="2420" t="s">
        <v>5693</v>
      </c>
      <c r="D486" s="2419" t="s">
        <v>5328</v>
      </c>
      <c r="E486" s="2419">
        <v>9</v>
      </c>
      <c r="F486" s="2419">
        <v>3</v>
      </c>
      <c r="G486" s="2419">
        <v>3</v>
      </c>
      <c r="H486" s="2416">
        <v>6</v>
      </c>
      <c r="I486" s="2416">
        <v>1</v>
      </c>
      <c r="J486" s="2416">
        <f t="shared" si="7"/>
        <v>6</v>
      </c>
      <c r="K486" s="2416">
        <v>6</v>
      </c>
      <c r="L486" s="2419">
        <v>39145</v>
      </c>
      <c r="M486" s="2420" t="s">
        <v>5596</v>
      </c>
      <c r="N486" s="2417" t="s">
        <v>5116</v>
      </c>
      <c r="O486" s="2419" t="s">
        <v>3399</v>
      </c>
      <c r="P486" s="2419" t="s">
        <v>3307</v>
      </c>
      <c r="Q486" s="2419" t="s">
        <v>5114</v>
      </c>
      <c r="R486" s="2419" t="s">
        <v>3307</v>
      </c>
      <c r="S486" s="2419" t="s">
        <v>5114</v>
      </c>
      <c r="T486" s="2419"/>
      <c r="U486" s="2419"/>
      <c r="V486" s="2419"/>
      <c r="W486" s="2419"/>
      <c r="X486" s="2419"/>
      <c r="Y486" s="2419"/>
      <c r="Z486" s="2419">
        <v>10</v>
      </c>
      <c r="AA486" s="2419">
        <v>8</v>
      </c>
      <c r="AB486" s="2419">
        <v>10</v>
      </c>
      <c r="AC486" s="2419">
        <v>0</v>
      </c>
      <c r="AD486" s="2419">
        <v>0</v>
      </c>
      <c r="AE486" s="2419">
        <v>28</v>
      </c>
    </row>
    <row r="487" spans="1:31" ht="15.75" x14ac:dyDescent="0.25">
      <c r="A487" s="2419" t="s">
        <v>5518</v>
      </c>
      <c r="B487" s="2419">
        <v>5331010</v>
      </c>
      <c r="C487" s="2420" t="s">
        <v>5694</v>
      </c>
      <c r="D487" s="2419" t="s">
        <v>5328</v>
      </c>
      <c r="E487" s="2419">
        <v>8</v>
      </c>
      <c r="F487" s="2419">
        <v>2</v>
      </c>
      <c r="G487" s="2419">
        <v>4</v>
      </c>
      <c r="H487" s="2416">
        <v>6</v>
      </c>
      <c r="I487" s="2416">
        <v>1</v>
      </c>
      <c r="J487" s="2416">
        <f t="shared" si="7"/>
        <v>6</v>
      </c>
      <c r="K487" s="2416">
        <v>6</v>
      </c>
      <c r="L487" s="2419">
        <v>42864</v>
      </c>
      <c r="M487" s="2420" t="s">
        <v>5635</v>
      </c>
      <c r="N487" s="2417" t="s">
        <v>3186</v>
      </c>
      <c r="O487" s="2419" t="s">
        <v>3393</v>
      </c>
      <c r="P487" s="2419" t="s">
        <v>3358</v>
      </c>
      <c r="Q487" s="2419" t="s">
        <v>5114</v>
      </c>
      <c r="R487" s="2419" t="s">
        <v>3358</v>
      </c>
      <c r="S487" s="2419" t="s">
        <v>5114</v>
      </c>
      <c r="T487" s="2419" t="s">
        <v>3358</v>
      </c>
      <c r="U487" s="2419" t="s">
        <v>5114</v>
      </c>
      <c r="V487" s="2419"/>
      <c r="W487" s="2419"/>
      <c r="X487" s="2419"/>
      <c r="Y487" s="2419"/>
      <c r="Z487" s="2419">
        <v>22</v>
      </c>
      <c r="AA487" s="2419">
        <v>6</v>
      </c>
      <c r="AB487" s="2419">
        <v>1</v>
      </c>
      <c r="AC487" s="2419">
        <v>0</v>
      </c>
      <c r="AD487" s="2419">
        <v>0</v>
      </c>
      <c r="AE487" s="2419">
        <v>29</v>
      </c>
    </row>
    <row r="488" spans="1:31" ht="15.75" x14ac:dyDescent="0.25">
      <c r="A488" s="2419" t="s">
        <v>5518</v>
      </c>
      <c r="B488" s="2419">
        <v>5331011</v>
      </c>
      <c r="C488" s="2420" t="s">
        <v>5695</v>
      </c>
      <c r="D488" s="2419" t="s">
        <v>5328</v>
      </c>
      <c r="E488" s="2419">
        <v>7</v>
      </c>
      <c r="F488" s="2419">
        <v>2.5</v>
      </c>
      <c r="G488" s="2419">
        <v>2</v>
      </c>
      <c r="H488" s="2416">
        <v>4.5</v>
      </c>
      <c r="I488" s="2416">
        <v>1</v>
      </c>
      <c r="J488" s="2416">
        <f t="shared" ref="J488:J508" si="8">H488*I488</f>
        <v>4.5</v>
      </c>
      <c r="K488" s="2416">
        <v>4.5</v>
      </c>
      <c r="L488" s="2419">
        <v>42746</v>
      </c>
      <c r="M488" s="2420" t="s">
        <v>5613</v>
      </c>
      <c r="N488" s="2417" t="s">
        <v>3186</v>
      </c>
      <c r="O488" s="2419" t="s">
        <v>3393</v>
      </c>
      <c r="P488" s="2419" t="s">
        <v>3366</v>
      </c>
      <c r="Q488" s="2419" t="s">
        <v>5114</v>
      </c>
      <c r="R488" s="2419" t="s">
        <v>3367</v>
      </c>
      <c r="S488" s="2419" t="s">
        <v>5114</v>
      </c>
      <c r="T488" s="2419"/>
      <c r="U488" s="2419"/>
      <c r="V488" s="2419"/>
      <c r="W488" s="2419"/>
      <c r="X488" s="2419"/>
      <c r="Y488" s="2419"/>
      <c r="Z488" s="2419">
        <v>38</v>
      </c>
      <c r="AA488" s="2419">
        <v>0</v>
      </c>
      <c r="AB488" s="2419">
        <v>0</v>
      </c>
      <c r="AC488" s="2419">
        <v>0</v>
      </c>
      <c r="AD488" s="2419">
        <v>0</v>
      </c>
      <c r="AE488" s="2419">
        <v>38</v>
      </c>
    </row>
    <row r="489" spans="1:31" ht="15.75" x14ac:dyDescent="0.25">
      <c r="A489" s="2419" t="s">
        <v>5518</v>
      </c>
      <c r="B489" s="2419">
        <v>5331012</v>
      </c>
      <c r="C489" s="2420" t="s">
        <v>5696</v>
      </c>
      <c r="D489" s="2419" t="s">
        <v>5328</v>
      </c>
      <c r="E489" s="2419">
        <v>7</v>
      </c>
      <c r="F489" s="2419">
        <v>2.5</v>
      </c>
      <c r="G489" s="2419">
        <v>2</v>
      </c>
      <c r="H489" s="2416">
        <v>4.5</v>
      </c>
      <c r="I489" s="2416">
        <v>1</v>
      </c>
      <c r="J489" s="2416">
        <f t="shared" si="8"/>
        <v>4.5</v>
      </c>
      <c r="K489" s="2416">
        <v>4.5</v>
      </c>
      <c r="L489" s="2419">
        <v>43336</v>
      </c>
      <c r="M489" s="2420" t="s">
        <v>5552</v>
      </c>
      <c r="N489" s="2417" t="s">
        <v>3186</v>
      </c>
      <c r="O489" s="2419" t="s">
        <v>3393</v>
      </c>
      <c r="P489" s="2419"/>
      <c r="Q489" s="2419"/>
      <c r="R489" s="2419"/>
      <c r="S489" s="2419"/>
      <c r="T489" s="2419"/>
      <c r="U489" s="2419"/>
      <c r="V489" s="2419" t="s">
        <v>3357</v>
      </c>
      <c r="W489" s="2419" t="s">
        <v>5114</v>
      </c>
      <c r="X489" s="2419" t="s">
        <v>3358</v>
      </c>
      <c r="Y489" s="2419" t="s">
        <v>5114</v>
      </c>
      <c r="Z489" s="2419">
        <v>7</v>
      </c>
      <c r="AA489" s="2419">
        <v>14</v>
      </c>
      <c r="AB489" s="2419">
        <v>15</v>
      </c>
      <c r="AC489" s="2419">
        <v>0</v>
      </c>
      <c r="AD489" s="2419">
        <v>0</v>
      </c>
      <c r="AE489" s="2419">
        <v>36</v>
      </c>
    </row>
    <row r="490" spans="1:31" ht="15.75" x14ac:dyDescent="0.25">
      <c r="A490" s="2419" t="s">
        <v>5518</v>
      </c>
      <c r="B490" s="2419">
        <v>5331022</v>
      </c>
      <c r="C490" s="2420" t="s">
        <v>5697</v>
      </c>
      <c r="D490" s="2419" t="s">
        <v>5328</v>
      </c>
      <c r="E490" s="2419">
        <v>6</v>
      </c>
      <c r="F490" s="2419">
        <v>3</v>
      </c>
      <c r="G490" s="2419">
        <v>0</v>
      </c>
      <c r="H490" s="2416">
        <v>3</v>
      </c>
      <c r="I490" s="2416">
        <v>1</v>
      </c>
      <c r="J490" s="2416">
        <f t="shared" si="8"/>
        <v>3</v>
      </c>
      <c r="K490" s="2416">
        <v>3</v>
      </c>
      <c r="L490" s="2419">
        <v>39547</v>
      </c>
      <c r="M490" s="2420" t="s">
        <v>5624</v>
      </c>
      <c r="N490" s="2417" t="s">
        <v>5116</v>
      </c>
      <c r="O490" s="2419" t="s">
        <v>3393</v>
      </c>
      <c r="P490" s="2419" t="s">
        <v>3359</v>
      </c>
      <c r="Q490" s="2419" t="s">
        <v>5114</v>
      </c>
      <c r="R490" s="2419"/>
      <c r="S490" s="2419"/>
      <c r="T490" s="2419" t="s">
        <v>3359</v>
      </c>
      <c r="U490" s="2419" t="s">
        <v>5114</v>
      </c>
      <c r="V490" s="2419"/>
      <c r="W490" s="2419"/>
      <c r="X490" s="2419"/>
      <c r="Y490" s="2419"/>
      <c r="Z490" s="2419">
        <v>10</v>
      </c>
      <c r="AA490" s="2419">
        <v>13</v>
      </c>
      <c r="AB490" s="2419">
        <v>10</v>
      </c>
      <c r="AC490" s="2419">
        <v>0</v>
      </c>
      <c r="AD490" s="2419">
        <v>0</v>
      </c>
      <c r="AE490" s="2419">
        <v>33</v>
      </c>
    </row>
    <row r="491" spans="1:31" ht="15.75" x14ac:dyDescent="0.25">
      <c r="A491" s="2419" t="s">
        <v>5518</v>
      </c>
      <c r="B491" s="2419">
        <v>5331023</v>
      </c>
      <c r="C491" s="2420" t="s">
        <v>5698</v>
      </c>
      <c r="D491" s="2419" t="s">
        <v>5328</v>
      </c>
      <c r="E491" s="2419">
        <v>6</v>
      </c>
      <c r="F491" s="2419">
        <v>3</v>
      </c>
      <c r="G491" s="2419">
        <v>0</v>
      </c>
      <c r="H491" s="2416">
        <v>3</v>
      </c>
      <c r="I491" s="2416">
        <v>1</v>
      </c>
      <c r="J491" s="2416">
        <f t="shared" si="8"/>
        <v>3</v>
      </c>
      <c r="K491" s="2416">
        <v>3</v>
      </c>
      <c r="L491" s="2419">
        <v>42768</v>
      </c>
      <c r="M491" s="2420" t="s">
        <v>5616</v>
      </c>
      <c r="N491" s="2417" t="s">
        <v>3186</v>
      </c>
      <c r="O491" s="2419" t="s">
        <v>3393</v>
      </c>
      <c r="P491" s="2419"/>
      <c r="Q491" s="2419"/>
      <c r="R491" s="2419" t="s">
        <v>3306</v>
      </c>
      <c r="S491" s="2419" t="s">
        <v>5114</v>
      </c>
      <c r="T491" s="2419" t="s">
        <v>3306</v>
      </c>
      <c r="U491" s="2419" t="s">
        <v>5114</v>
      </c>
      <c r="V491" s="2419"/>
      <c r="W491" s="2419"/>
      <c r="X491" s="2419"/>
      <c r="Y491" s="2419"/>
      <c r="Z491" s="2419">
        <v>8</v>
      </c>
      <c r="AA491" s="2419">
        <v>6</v>
      </c>
      <c r="AB491" s="2419">
        <v>1</v>
      </c>
      <c r="AC491" s="2419">
        <v>0</v>
      </c>
      <c r="AD491" s="2419">
        <v>0</v>
      </c>
      <c r="AE491" s="2419">
        <v>15</v>
      </c>
    </row>
    <row r="492" spans="1:31" ht="15.75" x14ac:dyDescent="0.25">
      <c r="A492" s="2419" t="s">
        <v>5518</v>
      </c>
      <c r="B492" s="2419">
        <v>5331024</v>
      </c>
      <c r="C492" s="2420" t="s">
        <v>5699</v>
      </c>
      <c r="D492" s="2419" t="s">
        <v>5328</v>
      </c>
      <c r="E492" s="2419">
        <v>8</v>
      </c>
      <c r="F492" s="2419">
        <v>2</v>
      </c>
      <c r="G492" s="2419">
        <v>4</v>
      </c>
      <c r="H492" s="2416">
        <v>6</v>
      </c>
      <c r="I492" s="2416">
        <v>1</v>
      </c>
      <c r="J492" s="2416">
        <f t="shared" si="8"/>
        <v>6</v>
      </c>
      <c r="K492" s="2416">
        <v>6</v>
      </c>
      <c r="L492" s="2419">
        <v>43624</v>
      </c>
      <c r="M492" s="2420" t="s">
        <v>5538</v>
      </c>
      <c r="N492" s="2417" t="s">
        <v>5116</v>
      </c>
      <c r="O492" s="2419" t="s">
        <v>3392</v>
      </c>
      <c r="P492" s="2419"/>
      <c r="Q492" s="2419"/>
      <c r="R492" s="2419" t="s">
        <v>3371</v>
      </c>
      <c r="S492" s="2419" t="s">
        <v>5114</v>
      </c>
      <c r="T492" s="2419"/>
      <c r="U492" s="2419"/>
      <c r="V492" s="2419" t="s">
        <v>3371</v>
      </c>
      <c r="W492" s="2419" t="s">
        <v>5114</v>
      </c>
      <c r="X492" s="2419"/>
      <c r="Y492" s="2419"/>
      <c r="Z492" s="2419">
        <v>37</v>
      </c>
      <c r="AA492" s="2419">
        <v>1</v>
      </c>
      <c r="AB492" s="2419">
        <v>0</v>
      </c>
      <c r="AC492" s="2419">
        <v>0</v>
      </c>
      <c r="AD492" s="2419">
        <v>0</v>
      </c>
      <c r="AE492" s="2419">
        <v>38</v>
      </c>
    </row>
    <row r="493" spans="1:31" ht="15.75" x14ac:dyDescent="0.25">
      <c r="A493" s="2419" t="s">
        <v>5518</v>
      </c>
      <c r="B493" s="2419">
        <v>5331025</v>
      </c>
      <c r="C493" s="2420" t="s">
        <v>5700</v>
      </c>
      <c r="D493" s="2419" t="s">
        <v>5328</v>
      </c>
      <c r="E493" s="2419">
        <v>8</v>
      </c>
      <c r="F493" s="2419">
        <v>2</v>
      </c>
      <c r="G493" s="2419">
        <v>4</v>
      </c>
      <c r="H493" s="2416">
        <v>6</v>
      </c>
      <c r="I493" s="2416">
        <v>1</v>
      </c>
      <c r="J493" s="2416">
        <f t="shared" si="8"/>
        <v>6</v>
      </c>
      <c r="K493" s="2416">
        <v>6</v>
      </c>
      <c r="L493" s="2419">
        <v>43800</v>
      </c>
      <c r="M493" s="2420" t="s">
        <v>5620</v>
      </c>
      <c r="N493" s="2417" t="s">
        <v>5142</v>
      </c>
      <c r="O493" s="2419" t="s">
        <v>3393</v>
      </c>
      <c r="P493" s="2419" t="s">
        <v>3424</v>
      </c>
      <c r="Q493" s="2419" t="s">
        <v>5114</v>
      </c>
      <c r="R493" s="2419"/>
      <c r="S493" s="2419"/>
      <c r="T493" s="2419"/>
      <c r="U493" s="2419"/>
      <c r="V493" s="2419"/>
      <c r="W493" s="2419"/>
      <c r="X493" s="2419" t="s">
        <v>3424</v>
      </c>
      <c r="Y493" s="2419" t="s">
        <v>5114</v>
      </c>
      <c r="Z493" s="2419">
        <v>23</v>
      </c>
      <c r="AA493" s="2419">
        <v>5</v>
      </c>
      <c r="AB493" s="2419">
        <v>0</v>
      </c>
      <c r="AC493" s="2419">
        <v>0</v>
      </c>
      <c r="AD493" s="2419">
        <v>0</v>
      </c>
      <c r="AE493" s="2419">
        <v>28</v>
      </c>
    </row>
    <row r="494" spans="1:31" ht="15.75" x14ac:dyDescent="0.25">
      <c r="A494" s="2419" t="s">
        <v>5518</v>
      </c>
      <c r="B494" s="2419">
        <v>5331026</v>
      </c>
      <c r="C494" s="2420" t="s">
        <v>5701</v>
      </c>
      <c r="D494" s="2419" t="s">
        <v>5328</v>
      </c>
      <c r="E494" s="2419">
        <v>6</v>
      </c>
      <c r="F494" s="2419">
        <v>3</v>
      </c>
      <c r="G494" s="2419">
        <v>0</v>
      </c>
      <c r="H494" s="2416">
        <v>3</v>
      </c>
      <c r="I494" s="2416">
        <v>1</v>
      </c>
      <c r="J494" s="2416">
        <f t="shared" si="8"/>
        <v>3</v>
      </c>
      <c r="K494" s="2416">
        <v>3</v>
      </c>
      <c r="L494" s="2419">
        <v>43800</v>
      </c>
      <c r="M494" s="2420" t="s">
        <v>5620</v>
      </c>
      <c r="N494" s="2417" t="s">
        <v>5142</v>
      </c>
      <c r="O494" s="2419" t="s">
        <v>3393</v>
      </c>
      <c r="P494" s="2419"/>
      <c r="Q494" s="2419"/>
      <c r="R494" s="2419" t="s">
        <v>3359</v>
      </c>
      <c r="S494" s="2419" t="s">
        <v>5114</v>
      </c>
      <c r="T494" s="2419"/>
      <c r="U494" s="2419"/>
      <c r="V494" s="2419"/>
      <c r="W494" s="2419"/>
      <c r="X494" s="2419" t="s">
        <v>3359</v>
      </c>
      <c r="Y494" s="2419" t="s">
        <v>5114</v>
      </c>
      <c r="Z494" s="2419">
        <v>30</v>
      </c>
      <c r="AA494" s="2419">
        <v>3</v>
      </c>
      <c r="AB494" s="2419">
        <v>0</v>
      </c>
      <c r="AC494" s="2419">
        <v>0</v>
      </c>
      <c r="AD494" s="2419">
        <v>0</v>
      </c>
      <c r="AE494" s="2419">
        <v>33</v>
      </c>
    </row>
    <row r="495" spans="1:31" ht="15.75" x14ac:dyDescent="0.25">
      <c r="A495" s="2419" t="s">
        <v>5518</v>
      </c>
      <c r="B495" s="2419">
        <v>5331030</v>
      </c>
      <c r="C495" s="2420" t="s">
        <v>5702</v>
      </c>
      <c r="D495" s="2419" t="s">
        <v>5328</v>
      </c>
      <c r="E495" s="2419">
        <v>6</v>
      </c>
      <c r="F495" s="2419">
        <v>3</v>
      </c>
      <c r="G495" s="2419">
        <v>0</v>
      </c>
      <c r="H495" s="2416">
        <v>3</v>
      </c>
      <c r="I495" s="2416">
        <v>0.1</v>
      </c>
      <c r="J495" s="2416">
        <f t="shared" si="8"/>
        <v>0.30000000000000004</v>
      </c>
      <c r="K495" s="2416">
        <v>0.3</v>
      </c>
      <c r="L495" s="2419">
        <v>37884</v>
      </c>
      <c r="M495" s="2420" t="s">
        <v>5607</v>
      </c>
      <c r="N495" s="2417" t="s">
        <v>5116</v>
      </c>
      <c r="O495" s="2419" t="s">
        <v>3403</v>
      </c>
      <c r="P495" s="2419"/>
      <c r="Q495" s="2419"/>
      <c r="R495" s="2419"/>
      <c r="S495" s="2419"/>
      <c r="T495" s="2419"/>
      <c r="U495" s="2419"/>
      <c r="V495" s="2419"/>
      <c r="W495" s="2419"/>
      <c r="X495" s="2419" t="s">
        <v>3322</v>
      </c>
      <c r="Y495" s="2419" t="s">
        <v>5114</v>
      </c>
      <c r="Z495" s="2419">
        <v>15</v>
      </c>
      <c r="AA495" s="2419">
        <v>4</v>
      </c>
      <c r="AB495" s="2419">
        <v>1</v>
      </c>
      <c r="AC495" s="2419">
        <v>0</v>
      </c>
      <c r="AD495" s="2419">
        <v>0</v>
      </c>
      <c r="AE495" s="2419">
        <v>20</v>
      </c>
    </row>
    <row r="496" spans="1:31" ht="15.75" x14ac:dyDescent="0.25">
      <c r="A496" s="2419" t="s">
        <v>5518</v>
      </c>
      <c r="B496" s="2419">
        <v>5331030</v>
      </c>
      <c r="C496" s="2420" t="s">
        <v>5702</v>
      </c>
      <c r="D496" s="2419" t="s">
        <v>5328</v>
      </c>
      <c r="E496" s="2419">
        <v>6</v>
      </c>
      <c r="F496" s="2419">
        <v>3</v>
      </c>
      <c r="G496" s="2419">
        <v>0</v>
      </c>
      <c r="H496" s="2416">
        <v>3</v>
      </c>
      <c r="I496" s="2416">
        <v>0.1</v>
      </c>
      <c r="J496" s="2416">
        <f t="shared" si="8"/>
        <v>0.30000000000000004</v>
      </c>
      <c r="K496" s="2416">
        <v>0.3</v>
      </c>
      <c r="L496" s="2419">
        <v>39547</v>
      </c>
      <c r="M496" s="2420" t="s">
        <v>5624</v>
      </c>
      <c r="N496" s="2417" t="s">
        <v>5116</v>
      </c>
      <c r="O496" s="2419" t="s">
        <v>3403</v>
      </c>
      <c r="P496" s="2419"/>
      <c r="Q496" s="2419"/>
      <c r="R496" s="2419"/>
      <c r="S496" s="2419"/>
      <c r="T496" s="2419"/>
      <c r="U496" s="2419"/>
      <c r="V496" s="2419"/>
      <c r="W496" s="2419"/>
      <c r="X496" s="2419" t="s">
        <v>3322</v>
      </c>
      <c r="Y496" s="2419" t="s">
        <v>5114</v>
      </c>
      <c r="Z496" s="2419">
        <v>15</v>
      </c>
      <c r="AA496" s="2419">
        <v>4</v>
      </c>
      <c r="AB496" s="2419">
        <v>1</v>
      </c>
      <c r="AC496" s="2419">
        <v>0</v>
      </c>
      <c r="AD496" s="2419">
        <v>0</v>
      </c>
      <c r="AE496" s="2419">
        <v>20</v>
      </c>
    </row>
    <row r="497" spans="1:31" ht="15.75" x14ac:dyDescent="0.25">
      <c r="A497" s="2419" t="s">
        <v>5518</v>
      </c>
      <c r="B497" s="2419">
        <v>5331030</v>
      </c>
      <c r="C497" s="2420" t="s">
        <v>5702</v>
      </c>
      <c r="D497" s="2419" t="s">
        <v>5328</v>
      </c>
      <c r="E497" s="2419">
        <v>6</v>
      </c>
      <c r="F497" s="2419">
        <v>3</v>
      </c>
      <c r="G497" s="2419">
        <v>0</v>
      </c>
      <c r="H497" s="2416">
        <v>3</v>
      </c>
      <c r="I497" s="2416">
        <v>0.3</v>
      </c>
      <c r="J497" s="2416">
        <f t="shared" si="8"/>
        <v>0.89999999999999991</v>
      </c>
      <c r="K497" s="2416">
        <v>0.9</v>
      </c>
      <c r="L497" s="2419">
        <v>42746</v>
      </c>
      <c r="M497" s="2420" t="s">
        <v>5613</v>
      </c>
      <c r="N497" s="2417" t="s">
        <v>3186</v>
      </c>
      <c r="O497" s="2419" t="s">
        <v>3403</v>
      </c>
      <c r="P497" s="2419"/>
      <c r="Q497" s="2419"/>
      <c r="R497" s="2419"/>
      <c r="S497" s="2419"/>
      <c r="T497" s="2419"/>
      <c r="U497" s="2419"/>
      <c r="V497" s="2419"/>
      <c r="W497" s="2419"/>
      <c r="X497" s="2419" t="s">
        <v>3322</v>
      </c>
      <c r="Y497" s="2419" t="s">
        <v>5114</v>
      </c>
      <c r="Z497" s="2419">
        <v>15</v>
      </c>
      <c r="AA497" s="2419">
        <v>4</v>
      </c>
      <c r="AB497" s="2419">
        <v>1</v>
      </c>
      <c r="AC497" s="2419">
        <v>0</v>
      </c>
      <c r="AD497" s="2419">
        <v>0</v>
      </c>
      <c r="AE497" s="2419">
        <v>20</v>
      </c>
    </row>
    <row r="498" spans="1:31" ht="15.75" x14ac:dyDescent="0.25">
      <c r="A498" s="2419" t="s">
        <v>5518</v>
      </c>
      <c r="B498" s="2419">
        <v>5331030</v>
      </c>
      <c r="C498" s="2420" t="s">
        <v>5702</v>
      </c>
      <c r="D498" s="2419" t="s">
        <v>5328</v>
      </c>
      <c r="E498" s="2419">
        <v>6</v>
      </c>
      <c r="F498" s="2419">
        <v>3</v>
      </c>
      <c r="G498" s="2419">
        <v>0</v>
      </c>
      <c r="H498" s="2416">
        <v>3</v>
      </c>
      <c r="I498" s="2416">
        <v>0.1</v>
      </c>
      <c r="J498" s="2416">
        <f t="shared" si="8"/>
        <v>0.30000000000000004</v>
      </c>
      <c r="K498" s="2416">
        <v>0.3</v>
      </c>
      <c r="L498" s="2419">
        <v>42768</v>
      </c>
      <c r="M498" s="2420" t="s">
        <v>5616</v>
      </c>
      <c r="N498" s="2417" t="s">
        <v>3186</v>
      </c>
      <c r="O498" s="2419" t="s">
        <v>3403</v>
      </c>
      <c r="P498" s="2419"/>
      <c r="Q498" s="2419"/>
      <c r="R498" s="2419"/>
      <c r="S498" s="2419"/>
      <c r="T498" s="2419"/>
      <c r="U498" s="2419"/>
      <c r="V498" s="2419"/>
      <c r="W498" s="2419"/>
      <c r="X498" s="2419" t="s">
        <v>3322</v>
      </c>
      <c r="Y498" s="2419" t="s">
        <v>5114</v>
      </c>
      <c r="Z498" s="2419">
        <v>15</v>
      </c>
      <c r="AA498" s="2419">
        <v>4</v>
      </c>
      <c r="AB498" s="2419">
        <v>1</v>
      </c>
      <c r="AC498" s="2419">
        <v>0</v>
      </c>
      <c r="AD498" s="2419">
        <v>0</v>
      </c>
      <c r="AE498" s="2419">
        <v>20</v>
      </c>
    </row>
    <row r="499" spans="1:31" ht="15.75" x14ac:dyDescent="0.25">
      <c r="A499" s="2419" t="s">
        <v>5518</v>
      </c>
      <c r="B499" s="2419">
        <v>5331030</v>
      </c>
      <c r="C499" s="2420" t="s">
        <v>5702</v>
      </c>
      <c r="D499" s="2419" t="s">
        <v>5328</v>
      </c>
      <c r="E499" s="2419">
        <v>6</v>
      </c>
      <c r="F499" s="2419">
        <v>3</v>
      </c>
      <c r="G499" s="2419">
        <v>0</v>
      </c>
      <c r="H499" s="2416">
        <v>3</v>
      </c>
      <c r="I499" s="2416">
        <v>0.1</v>
      </c>
      <c r="J499" s="2416">
        <f t="shared" si="8"/>
        <v>0.30000000000000004</v>
      </c>
      <c r="K499" s="2416">
        <v>0.3</v>
      </c>
      <c r="L499" s="2419">
        <v>42864</v>
      </c>
      <c r="M499" s="2420" t="s">
        <v>5635</v>
      </c>
      <c r="N499" s="2417" t="s">
        <v>3186</v>
      </c>
      <c r="O499" s="2419" t="s">
        <v>3403</v>
      </c>
      <c r="P499" s="2419"/>
      <c r="Q499" s="2419"/>
      <c r="R499" s="2419"/>
      <c r="S499" s="2419"/>
      <c r="T499" s="2419"/>
      <c r="U499" s="2419"/>
      <c r="V499" s="2419"/>
      <c r="W499" s="2419"/>
      <c r="X499" s="2419" t="s">
        <v>3322</v>
      </c>
      <c r="Y499" s="2419" t="s">
        <v>5114</v>
      </c>
      <c r="Z499" s="2419">
        <v>15</v>
      </c>
      <c r="AA499" s="2419">
        <v>4</v>
      </c>
      <c r="AB499" s="2419">
        <v>1</v>
      </c>
      <c r="AC499" s="2419">
        <v>0</v>
      </c>
      <c r="AD499" s="2419">
        <v>0</v>
      </c>
      <c r="AE499" s="2419">
        <v>20</v>
      </c>
    </row>
    <row r="500" spans="1:31" ht="15.75" x14ac:dyDescent="0.25">
      <c r="A500" s="2419" t="s">
        <v>5518</v>
      </c>
      <c r="B500" s="2419">
        <v>5331030</v>
      </c>
      <c r="C500" s="2420" t="s">
        <v>5702</v>
      </c>
      <c r="D500" s="2419" t="s">
        <v>5328</v>
      </c>
      <c r="E500" s="2419">
        <v>6</v>
      </c>
      <c r="F500" s="2419">
        <v>3</v>
      </c>
      <c r="G500" s="2419">
        <v>0</v>
      </c>
      <c r="H500" s="2416">
        <v>3</v>
      </c>
      <c r="I500" s="2416">
        <v>0.1</v>
      </c>
      <c r="J500" s="2416">
        <f t="shared" si="8"/>
        <v>0.30000000000000004</v>
      </c>
      <c r="K500" s="2416">
        <v>0.3</v>
      </c>
      <c r="L500" s="2419">
        <v>43336</v>
      </c>
      <c r="M500" s="2420" t="s">
        <v>5552</v>
      </c>
      <c r="N500" s="2417" t="s">
        <v>3186</v>
      </c>
      <c r="O500" s="2419" t="s">
        <v>3403</v>
      </c>
      <c r="P500" s="2419"/>
      <c r="Q500" s="2419"/>
      <c r="R500" s="2419"/>
      <c r="S500" s="2419"/>
      <c r="T500" s="2419"/>
      <c r="U500" s="2419"/>
      <c r="V500" s="2419"/>
      <c r="W500" s="2419"/>
      <c r="X500" s="2419" t="s">
        <v>3322</v>
      </c>
      <c r="Y500" s="2419" t="s">
        <v>5114</v>
      </c>
      <c r="Z500" s="2419">
        <v>15</v>
      </c>
      <c r="AA500" s="2419">
        <v>4</v>
      </c>
      <c r="AB500" s="2419">
        <v>1</v>
      </c>
      <c r="AC500" s="2419">
        <v>0</v>
      </c>
      <c r="AD500" s="2419">
        <v>0</v>
      </c>
      <c r="AE500" s="2419">
        <v>20</v>
      </c>
    </row>
    <row r="501" spans="1:31" ht="15.75" x14ac:dyDescent="0.25">
      <c r="A501" s="2419" t="s">
        <v>5518</v>
      </c>
      <c r="B501" s="2419">
        <v>5331030</v>
      </c>
      <c r="C501" s="2420" t="s">
        <v>5702</v>
      </c>
      <c r="D501" s="2419" t="s">
        <v>5328</v>
      </c>
      <c r="E501" s="2419">
        <v>6</v>
      </c>
      <c r="F501" s="2419">
        <v>3</v>
      </c>
      <c r="G501" s="2419">
        <v>0</v>
      </c>
      <c r="H501" s="2416">
        <v>3</v>
      </c>
      <c r="I501" s="2416">
        <v>0.1</v>
      </c>
      <c r="J501" s="2416">
        <f t="shared" si="8"/>
        <v>0.30000000000000004</v>
      </c>
      <c r="K501" s="2416">
        <v>0.3</v>
      </c>
      <c r="L501" s="2419">
        <v>43624</v>
      </c>
      <c r="M501" s="2420" t="s">
        <v>5538</v>
      </c>
      <c r="N501" s="2417" t="s">
        <v>5116</v>
      </c>
      <c r="O501" s="2419" t="s">
        <v>3403</v>
      </c>
      <c r="P501" s="2419"/>
      <c r="Q501" s="2419"/>
      <c r="R501" s="2419"/>
      <c r="S501" s="2419"/>
      <c r="T501" s="2419"/>
      <c r="U501" s="2419"/>
      <c r="V501" s="2419"/>
      <c r="W501" s="2419"/>
      <c r="X501" s="2419" t="s">
        <v>3322</v>
      </c>
      <c r="Y501" s="2419" t="s">
        <v>5114</v>
      </c>
      <c r="Z501" s="2419">
        <v>15</v>
      </c>
      <c r="AA501" s="2419">
        <v>4</v>
      </c>
      <c r="AB501" s="2419">
        <v>1</v>
      </c>
      <c r="AC501" s="2419">
        <v>0</v>
      </c>
      <c r="AD501" s="2419">
        <v>0</v>
      </c>
      <c r="AE501" s="2419">
        <v>20</v>
      </c>
    </row>
    <row r="502" spans="1:31" ht="15.75" x14ac:dyDescent="0.25">
      <c r="A502" s="2419" t="s">
        <v>5518</v>
      </c>
      <c r="B502" s="2419">
        <v>5331030</v>
      </c>
      <c r="C502" s="2420" t="s">
        <v>5702</v>
      </c>
      <c r="D502" s="2419" t="s">
        <v>5328</v>
      </c>
      <c r="E502" s="2419">
        <v>6</v>
      </c>
      <c r="F502" s="2419">
        <v>3</v>
      </c>
      <c r="G502" s="2419">
        <v>0</v>
      </c>
      <c r="H502" s="2416">
        <v>3</v>
      </c>
      <c r="I502" s="2416">
        <v>0.1</v>
      </c>
      <c r="J502" s="2416">
        <f t="shared" si="8"/>
        <v>0.30000000000000004</v>
      </c>
      <c r="K502" s="2416">
        <v>0.3</v>
      </c>
      <c r="L502" s="2419">
        <v>43915</v>
      </c>
      <c r="M502" s="2420" t="s">
        <v>5541</v>
      </c>
      <c r="N502" s="2417" t="s">
        <v>3186</v>
      </c>
      <c r="O502" s="2419" t="s">
        <v>3403</v>
      </c>
      <c r="P502" s="2419"/>
      <c r="Q502" s="2419"/>
      <c r="R502" s="2419"/>
      <c r="S502" s="2419"/>
      <c r="T502" s="2419"/>
      <c r="U502" s="2419"/>
      <c r="V502" s="2419"/>
      <c r="W502" s="2419"/>
      <c r="X502" s="2419" t="s">
        <v>3322</v>
      </c>
      <c r="Y502" s="2419" t="s">
        <v>5114</v>
      </c>
      <c r="Z502" s="2419">
        <v>15</v>
      </c>
      <c r="AA502" s="2419">
        <v>4</v>
      </c>
      <c r="AB502" s="2419">
        <v>1</v>
      </c>
      <c r="AC502" s="2419">
        <v>0</v>
      </c>
      <c r="AD502" s="2419">
        <v>0</v>
      </c>
      <c r="AE502" s="2419">
        <v>20</v>
      </c>
    </row>
    <row r="503" spans="1:31" ht="15.75" x14ac:dyDescent="0.25">
      <c r="A503" s="2419" t="s">
        <v>5518</v>
      </c>
      <c r="B503" s="2419">
        <v>5331033</v>
      </c>
      <c r="C503" s="2420" t="s">
        <v>5703</v>
      </c>
      <c r="D503" s="2419" t="s">
        <v>5328</v>
      </c>
      <c r="E503" s="2419">
        <v>40</v>
      </c>
      <c r="F503" s="2419">
        <v>4</v>
      </c>
      <c r="G503" s="2419">
        <v>32</v>
      </c>
      <c r="H503" s="2416">
        <v>36</v>
      </c>
      <c r="I503" s="2416">
        <v>0</v>
      </c>
      <c r="J503" s="2416">
        <f t="shared" si="8"/>
        <v>0</v>
      </c>
      <c r="K503" s="2416">
        <v>0</v>
      </c>
      <c r="L503" s="2419">
        <v>19574</v>
      </c>
      <c r="M503" s="2420" t="s">
        <v>5532</v>
      </c>
      <c r="N503" s="2417" t="s">
        <v>5116</v>
      </c>
      <c r="O503" s="2419" t="s">
        <v>5618</v>
      </c>
      <c r="P503" s="2419" t="s">
        <v>3327</v>
      </c>
      <c r="Q503" s="2419" t="s">
        <v>5114</v>
      </c>
      <c r="R503" s="2419" t="s">
        <v>3327</v>
      </c>
      <c r="S503" s="2419" t="s">
        <v>5114</v>
      </c>
      <c r="T503" s="2419" t="s">
        <v>3390</v>
      </c>
      <c r="U503" s="2419" t="s">
        <v>5114</v>
      </c>
      <c r="V503" s="2419" t="s">
        <v>3327</v>
      </c>
      <c r="W503" s="2419" t="s">
        <v>5114</v>
      </c>
      <c r="X503" s="2419" t="s">
        <v>3327</v>
      </c>
      <c r="Y503" s="2419" t="s">
        <v>5114</v>
      </c>
      <c r="Z503" s="2419">
        <v>11</v>
      </c>
      <c r="AA503" s="2419">
        <v>1</v>
      </c>
      <c r="AB503" s="2419">
        <v>0</v>
      </c>
      <c r="AC503" s="2419">
        <v>0</v>
      </c>
      <c r="AD503" s="2419">
        <v>0</v>
      </c>
      <c r="AE503" s="2419">
        <v>12</v>
      </c>
    </row>
    <row r="504" spans="1:31" ht="15.75" x14ac:dyDescent="0.25">
      <c r="A504" s="2419" t="s">
        <v>5518</v>
      </c>
      <c r="B504" s="2419">
        <v>5331033</v>
      </c>
      <c r="C504" s="2420" t="s">
        <v>5703</v>
      </c>
      <c r="D504" s="2419" t="s">
        <v>5328</v>
      </c>
      <c r="E504" s="2419">
        <v>40</v>
      </c>
      <c r="F504" s="2419">
        <v>4</v>
      </c>
      <c r="G504" s="2419">
        <v>32</v>
      </c>
      <c r="H504" s="2416">
        <v>36</v>
      </c>
      <c r="I504" s="2416">
        <v>0.6</v>
      </c>
      <c r="J504" s="2416">
        <f t="shared" si="8"/>
        <v>21.599999999999998</v>
      </c>
      <c r="K504" s="2416">
        <v>0</v>
      </c>
      <c r="L504" s="2419">
        <v>36161</v>
      </c>
      <c r="M504" s="2420" t="s">
        <v>5628</v>
      </c>
      <c r="N504" s="2417" t="s">
        <v>5116</v>
      </c>
      <c r="O504" s="2419" t="s">
        <v>5618</v>
      </c>
      <c r="P504" s="2419" t="s">
        <v>3327</v>
      </c>
      <c r="Q504" s="2419" t="s">
        <v>5114</v>
      </c>
      <c r="R504" s="2419" t="s">
        <v>3327</v>
      </c>
      <c r="S504" s="2419" t="s">
        <v>5114</v>
      </c>
      <c r="T504" s="2419" t="s">
        <v>3390</v>
      </c>
      <c r="U504" s="2419" t="s">
        <v>5114</v>
      </c>
      <c r="V504" s="2419" t="s">
        <v>3327</v>
      </c>
      <c r="W504" s="2419" t="s">
        <v>5114</v>
      </c>
      <c r="X504" s="2419" t="s">
        <v>3327</v>
      </c>
      <c r="Y504" s="2419" t="s">
        <v>5114</v>
      </c>
      <c r="Z504" s="2419">
        <v>11</v>
      </c>
      <c r="AA504" s="2419">
        <v>1</v>
      </c>
      <c r="AB504" s="2419">
        <v>0</v>
      </c>
      <c r="AC504" s="2419">
        <v>0</v>
      </c>
      <c r="AD504" s="2419">
        <v>0</v>
      </c>
      <c r="AE504" s="2419">
        <v>12</v>
      </c>
    </row>
    <row r="505" spans="1:31" ht="15.75" x14ac:dyDescent="0.25">
      <c r="A505" s="2419" t="s">
        <v>5518</v>
      </c>
      <c r="B505" s="2419">
        <v>5331033</v>
      </c>
      <c r="C505" s="2420" t="s">
        <v>5703</v>
      </c>
      <c r="D505" s="2419" t="s">
        <v>5328</v>
      </c>
      <c r="E505" s="2419">
        <v>40</v>
      </c>
      <c r="F505" s="2419">
        <v>4</v>
      </c>
      <c r="G505" s="2419">
        <v>32</v>
      </c>
      <c r="H505" s="2416">
        <v>36</v>
      </c>
      <c r="I505" s="2416">
        <v>0.6</v>
      </c>
      <c r="J505" s="2416">
        <f t="shared" si="8"/>
        <v>21.599999999999998</v>
      </c>
      <c r="K505" s="2416">
        <v>0</v>
      </c>
      <c r="L505" s="2419">
        <v>37884</v>
      </c>
      <c r="M505" s="2420" t="s">
        <v>5607</v>
      </c>
      <c r="N505" s="2417" t="s">
        <v>5116</v>
      </c>
      <c r="O505" s="2419" t="s">
        <v>5618</v>
      </c>
      <c r="P505" s="2419" t="s">
        <v>3327</v>
      </c>
      <c r="Q505" s="2419" t="s">
        <v>5114</v>
      </c>
      <c r="R505" s="2419" t="s">
        <v>3327</v>
      </c>
      <c r="S505" s="2419" t="s">
        <v>5114</v>
      </c>
      <c r="T505" s="2419" t="s">
        <v>3390</v>
      </c>
      <c r="U505" s="2419" t="s">
        <v>5114</v>
      </c>
      <c r="V505" s="2419" t="s">
        <v>3327</v>
      </c>
      <c r="W505" s="2419" t="s">
        <v>5114</v>
      </c>
      <c r="X505" s="2419" t="s">
        <v>3327</v>
      </c>
      <c r="Y505" s="2419" t="s">
        <v>5114</v>
      </c>
      <c r="Z505" s="2419">
        <v>11</v>
      </c>
      <c r="AA505" s="2419">
        <v>1</v>
      </c>
      <c r="AB505" s="2419">
        <v>0</v>
      </c>
      <c r="AC505" s="2419">
        <v>0</v>
      </c>
      <c r="AD505" s="2419">
        <v>0</v>
      </c>
      <c r="AE505" s="2419">
        <v>12</v>
      </c>
    </row>
    <row r="506" spans="1:31" ht="15.75" x14ac:dyDescent="0.25">
      <c r="A506" s="2419" t="s">
        <v>5518</v>
      </c>
      <c r="B506" s="2419">
        <v>5331033</v>
      </c>
      <c r="C506" s="2420" t="s">
        <v>5703</v>
      </c>
      <c r="D506" s="2419" t="s">
        <v>5328</v>
      </c>
      <c r="E506" s="2419">
        <v>40</v>
      </c>
      <c r="F506" s="2419">
        <v>4</v>
      </c>
      <c r="G506" s="2419">
        <v>32</v>
      </c>
      <c r="H506" s="2416">
        <v>36</v>
      </c>
      <c r="I506" s="2416">
        <v>0.6</v>
      </c>
      <c r="J506" s="2416">
        <f t="shared" si="8"/>
        <v>21.599999999999998</v>
      </c>
      <c r="K506" s="2416">
        <v>0</v>
      </c>
      <c r="L506" s="2419">
        <v>37902</v>
      </c>
      <c r="M506" s="2420" t="s">
        <v>5629</v>
      </c>
      <c r="N506" s="2417" t="s">
        <v>5116</v>
      </c>
      <c r="O506" s="2419" t="s">
        <v>5618</v>
      </c>
      <c r="P506" s="2419" t="s">
        <v>3327</v>
      </c>
      <c r="Q506" s="2419" t="s">
        <v>5114</v>
      </c>
      <c r="R506" s="2419" t="s">
        <v>3327</v>
      </c>
      <c r="S506" s="2419" t="s">
        <v>5114</v>
      </c>
      <c r="T506" s="2419" t="s">
        <v>3390</v>
      </c>
      <c r="U506" s="2419" t="s">
        <v>5114</v>
      </c>
      <c r="V506" s="2419" t="s">
        <v>3327</v>
      </c>
      <c r="W506" s="2419" t="s">
        <v>5114</v>
      </c>
      <c r="X506" s="2419" t="s">
        <v>3327</v>
      </c>
      <c r="Y506" s="2419" t="s">
        <v>5114</v>
      </c>
      <c r="Z506" s="2419">
        <v>11</v>
      </c>
      <c r="AA506" s="2419">
        <v>1</v>
      </c>
      <c r="AB506" s="2419">
        <v>0</v>
      </c>
      <c r="AC506" s="2419">
        <v>0</v>
      </c>
      <c r="AD506" s="2419">
        <v>0</v>
      </c>
      <c r="AE506" s="2419">
        <v>12</v>
      </c>
    </row>
    <row r="507" spans="1:31" ht="15.75" x14ac:dyDescent="0.25">
      <c r="A507" s="2419" t="s">
        <v>5518</v>
      </c>
      <c r="B507" s="2419">
        <v>5331033</v>
      </c>
      <c r="C507" s="2420" t="s">
        <v>5703</v>
      </c>
      <c r="D507" s="2419" t="s">
        <v>5328</v>
      </c>
      <c r="E507" s="2419">
        <v>40</v>
      </c>
      <c r="F507" s="2419">
        <v>4</v>
      </c>
      <c r="G507" s="2419">
        <v>32</v>
      </c>
      <c r="H507" s="2416">
        <v>36</v>
      </c>
      <c r="I507" s="2416">
        <v>0.6</v>
      </c>
      <c r="J507" s="2416">
        <f t="shared" si="8"/>
        <v>21.599999999999998</v>
      </c>
      <c r="K507" s="2416">
        <v>0</v>
      </c>
      <c r="L507" s="2419">
        <v>39547</v>
      </c>
      <c r="M507" s="2420" t="s">
        <v>5624</v>
      </c>
      <c r="N507" s="2417" t="s">
        <v>5116</v>
      </c>
      <c r="O507" s="2419" t="s">
        <v>5618</v>
      </c>
      <c r="P507" s="2419" t="s">
        <v>3327</v>
      </c>
      <c r="Q507" s="2419" t="s">
        <v>5114</v>
      </c>
      <c r="R507" s="2419" t="s">
        <v>3327</v>
      </c>
      <c r="S507" s="2419" t="s">
        <v>5114</v>
      </c>
      <c r="T507" s="2419" t="s">
        <v>3390</v>
      </c>
      <c r="U507" s="2419" t="s">
        <v>5114</v>
      </c>
      <c r="V507" s="2419" t="s">
        <v>3327</v>
      </c>
      <c r="W507" s="2419" t="s">
        <v>5114</v>
      </c>
      <c r="X507" s="2419" t="s">
        <v>3327</v>
      </c>
      <c r="Y507" s="2419" t="s">
        <v>5114</v>
      </c>
      <c r="Z507" s="2419">
        <v>11</v>
      </c>
      <c r="AA507" s="2419">
        <v>1</v>
      </c>
      <c r="AB507" s="2419">
        <v>0</v>
      </c>
      <c r="AC507" s="2419">
        <v>0</v>
      </c>
      <c r="AD507" s="2419">
        <v>0</v>
      </c>
      <c r="AE507" s="2419">
        <v>12</v>
      </c>
    </row>
    <row r="508" spans="1:31" ht="15.75" x14ac:dyDescent="0.25">
      <c r="A508" s="2419" t="s">
        <v>5518</v>
      </c>
      <c r="B508" s="2419">
        <v>5331033</v>
      </c>
      <c r="C508" s="2420" t="s">
        <v>5703</v>
      </c>
      <c r="D508" s="2419" t="s">
        <v>5328</v>
      </c>
      <c r="E508" s="2419">
        <v>40</v>
      </c>
      <c r="F508" s="2419">
        <v>4</v>
      </c>
      <c r="G508" s="2419">
        <v>32</v>
      </c>
      <c r="H508" s="2416">
        <v>36</v>
      </c>
      <c r="I508" s="2416">
        <v>0.6</v>
      </c>
      <c r="J508" s="2416">
        <f t="shared" si="8"/>
        <v>21.599999999999998</v>
      </c>
      <c r="K508" s="2416">
        <v>0</v>
      </c>
      <c r="L508" s="2419">
        <v>43624</v>
      </c>
      <c r="M508" s="2420" t="s">
        <v>5538</v>
      </c>
      <c r="N508" s="2417" t="s">
        <v>5116</v>
      </c>
      <c r="O508" s="2419" t="s">
        <v>5618</v>
      </c>
      <c r="P508" s="2419" t="s">
        <v>3327</v>
      </c>
      <c r="Q508" s="2419" t="s">
        <v>5114</v>
      </c>
      <c r="R508" s="2419" t="s">
        <v>3327</v>
      </c>
      <c r="S508" s="2419" t="s">
        <v>5114</v>
      </c>
      <c r="T508" s="2419" t="s">
        <v>3390</v>
      </c>
      <c r="U508" s="2419" t="s">
        <v>5114</v>
      </c>
      <c r="V508" s="2419" t="s">
        <v>3327</v>
      </c>
      <c r="W508" s="2419" t="s">
        <v>5114</v>
      </c>
      <c r="X508" s="2419" t="s">
        <v>3327</v>
      </c>
      <c r="Y508" s="2419" t="s">
        <v>5114</v>
      </c>
      <c r="Z508" s="2419">
        <v>11</v>
      </c>
      <c r="AA508" s="2419">
        <v>1</v>
      </c>
      <c r="AB508" s="2419">
        <v>0</v>
      </c>
      <c r="AC508" s="2419">
        <v>0</v>
      </c>
      <c r="AD508" s="2419">
        <v>0</v>
      </c>
      <c r="AE508" s="2419">
        <v>12</v>
      </c>
    </row>
    <row r="509" spans="1:31" ht="15.75" x14ac:dyDescent="0.25">
      <c r="A509" s="2416" t="s">
        <v>1207</v>
      </c>
      <c r="B509" s="2416">
        <v>5010000</v>
      </c>
      <c r="C509" s="2417" t="s">
        <v>5109</v>
      </c>
      <c r="D509" s="2416" t="s">
        <v>5110</v>
      </c>
      <c r="E509" s="2416">
        <v>30</v>
      </c>
      <c r="F509" s="2416">
        <v>10</v>
      </c>
      <c r="G509" s="2416">
        <v>10</v>
      </c>
      <c r="H509" s="2416">
        <v>20</v>
      </c>
      <c r="I509" s="2416">
        <v>0.33</v>
      </c>
      <c r="J509" s="2416">
        <f>I509*H509</f>
        <v>6.6000000000000005</v>
      </c>
      <c r="K509" s="2416">
        <v>0</v>
      </c>
      <c r="L509" s="2416">
        <v>41067</v>
      </c>
      <c r="M509" s="2417" t="s">
        <v>1918</v>
      </c>
      <c r="N509" s="2417" t="s">
        <v>5116</v>
      </c>
      <c r="O509" s="2416" t="s">
        <v>5113</v>
      </c>
      <c r="P509" s="2416" t="s">
        <v>3341</v>
      </c>
      <c r="Q509" s="2416" t="s">
        <v>5114</v>
      </c>
      <c r="R509" s="2416" t="s">
        <v>3341</v>
      </c>
      <c r="S509" s="2416" t="s">
        <v>5114</v>
      </c>
      <c r="T509" s="2416"/>
      <c r="U509" s="2416"/>
      <c r="V509" s="2416" t="s">
        <v>3341</v>
      </c>
      <c r="W509" s="2416" t="s">
        <v>5114</v>
      </c>
      <c r="X509" s="2416" t="s">
        <v>3341</v>
      </c>
      <c r="Y509" s="2416" t="s">
        <v>5114</v>
      </c>
      <c r="Z509" s="2416">
        <v>22</v>
      </c>
      <c r="AA509" s="2416">
        <v>0</v>
      </c>
      <c r="AB509" s="2416">
        <v>0</v>
      </c>
      <c r="AC509" s="2416">
        <v>0</v>
      </c>
      <c r="AD509" s="2416">
        <v>0</v>
      </c>
      <c r="AE509" s="2416">
        <v>22</v>
      </c>
    </row>
    <row r="510" spans="1:31" ht="63" x14ac:dyDescent="0.25">
      <c r="A510" s="2416" t="s">
        <v>1207</v>
      </c>
      <c r="B510" s="2416">
        <v>5010001</v>
      </c>
      <c r="C510" s="2417" t="s">
        <v>5704</v>
      </c>
      <c r="D510" s="2416" t="s">
        <v>5110</v>
      </c>
      <c r="E510" s="2416">
        <v>30</v>
      </c>
      <c r="F510" s="2416">
        <v>8</v>
      </c>
      <c r="G510" s="2416">
        <v>14</v>
      </c>
      <c r="H510" s="2416">
        <v>22</v>
      </c>
      <c r="I510" s="2416">
        <v>0.27300000000000002</v>
      </c>
      <c r="J510" s="2416">
        <f t="shared" ref="J510:J573" si="9">I510*H510</f>
        <v>6.0060000000000002</v>
      </c>
      <c r="K510" s="2416">
        <v>0</v>
      </c>
      <c r="L510" s="2416">
        <v>26192</v>
      </c>
      <c r="M510" s="2417" t="s">
        <v>5705</v>
      </c>
      <c r="N510" s="2417" t="s">
        <v>5116</v>
      </c>
      <c r="O510" s="2416" t="s">
        <v>3375</v>
      </c>
      <c r="P510" s="2416" t="s">
        <v>5706</v>
      </c>
      <c r="Q510" s="2416" t="s">
        <v>5114</v>
      </c>
      <c r="R510" s="2416" t="s">
        <v>3335</v>
      </c>
      <c r="S510" s="2416" t="s">
        <v>5114</v>
      </c>
      <c r="T510" s="2416"/>
      <c r="U510" s="2416"/>
      <c r="V510" s="2416" t="s">
        <v>3335</v>
      </c>
      <c r="W510" s="2416" t="s">
        <v>5114</v>
      </c>
      <c r="X510" s="2416" t="s">
        <v>5707</v>
      </c>
      <c r="Y510" s="2416" t="s">
        <v>5114</v>
      </c>
      <c r="Z510" s="2416">
        <v>5</v>
      </c>
      <c r="AA510" s="2416">
        <v>2</v>
      </c>
      <c r="AB510" s="2416">
        <v>0</v>
      </c>
      <c r="AC510" s="2416">
        <v>0</v>
      </c>
      <c r="AD510" s="2416">
        <v>0</v>
      </c>
      <c r="AE510" s="2416">
        <v>7</v>
      </c>
    </row>
    <row r="511" spans="1:31" ht="63" x14ac:dyDescent="0.25">
      <c r="A511" s="2416" t="s">
        <v>1207</v>
      </c>
      <c r="B511" s="2416">
        <v>5010001</v>
      </c>
      <c r="C511" s="2417" t="s">
        <v>5704</v>
      </c>
      <c r="D511" s="2416" t="s">
        <v>5110</v>
      </c>
      <c r="E511" s="2416">
        <v>30</v>
      </c>
      <c r="F511" s="2416">
        <v>8</v>
      </c>
      <c r="G511" s="2416">
        <v>14</v>
      </c>
      <c r="H511" s="2416">
        <v>22</v>
      </c>
      <c r="I511" s="2416">
        <v>0.22700000000000001</v>
      </c>
      <c r="J511" s="2416">
        <f t="shared" si="9"/>
        <v>4.9939999999999998</v>
      </c>
      <c r="K511" s="2416">
        <v>0</v>
      </c>
      <c r="L511" s="2416">
        <v>35988</v>
      </c>
      <c r="M511" s="2417" t="s">
        <v>1906</v>
      </c>
      <c r="N511" s="2417" t="s">
        <v>5116</v>
      </c>
      <c r="O511" s="2416" t="s">
        <v>3375</v>
      </c>
      <c r="P511" s="2416" t="s">
        <v>5706</v>
      </c>
      <c r="Q511" s="2416" t="s">
        <v>5114</v>
      </c>
      <c r="R511" s="2416" t="s">
        <v>3335</v>
      </c>
      <c r="S511" s="2416" t="s">
        <v>5114</v>
      </c>
      <c r="T511" s="2416"/>
      <c r="U511" s="2416"/>
      <c r="V511" s="2416" t="s">
        <v>3335</v>
      </c>
      <c r="W511" s="2416" t="s">
        <v>5114</v>
      </c>
      <c r="X511" s="2416" t="s">
        <v>5707</v>
      </c>
      <c r="Y511" s="2416" t="s">
        <v>5114</v>
      </c>
      <c r="Z511" s="2416">
        <v>5</v>
      </c>
      <c r="AA511" s="2416">
        <v>2</v>
      </c>
      <c r="AB511" s="2416">
        <v>0</v>
      </c>
      <c r="AC511" s="2416">
        <v>0</v>
      </c>
      <c r="AD511" s="2416">
        <v>0</v>
      </c>
      <c r="AE511" s="2416">
        <v>7</v>
      </c>
    </row>
    <row r="512" spans="1:31" ht="63" x14ac:dyDescent="0.25">
      <c r="A512" s="2416" t="s">
        <v>1207</v>
      </c>
      <c r="B512" s="2416">
        <v>5010001</v>
      </c>
      <c r="C512" s="2417" t="s">
        <v>5704</v>
      </c>
      <c r="D512" s="2416" t="s">
        <v>5110</v>
      </c>
      <c r="E512" s="2416">
        <v>30</v>
      </c>
      <c r="F512" s="2416">
        <v>8</v>
      </c>
      <c r="G512" s="2416">
        <v>14</v>
      </c>
      <c r="H512" s="2416">
        <v>22</v>
      </c>
      <c r="I512" s="2416">
        <v>0.27300000000000002</v>
      </c>
      <c r="J512" s="2416">
        <f t="shared" si="9"/>
        <v>6.0060000000000002</v>
      </c>
      <c r="K512" s="2416">
        <v>0</v>
      </c>
      <c r="L512" s="2416">
        <v>36935</v>
      </c>
      <c r="M512" s="2417" t="s">
        <v>1931</v>
      </c>
      <c r="N512" s="2417" t="s">
        <v>5116</v>
      </c>
      <c r="O512" s="2416" t="s">
        <v>3375</v>
      </c>
      <c r="P512" s="2416" t="s">
        <v>5706</v>
      </c>
      <c r="Q512" s="2416" t="s">
        <v>5114</v>
      </c>
      <c r="R512" s="2416" t="s">
        <v>3335</v>
      </c>
      <c r="S512" s="2416" t="s">
        <v>5114</v>
      </c>
      <c r="T512" s="2416"/>
      <c r="U512" s="2416"/>
      <c r="V512" s="2416" t="s">
        <v>3335</v>
      </c>
      <c r="W512" s="2416" t="s">
        <v>5114</v>
      </c>
      <c r="X512" s="2416" t="s">
        <v>5707</v>
      </c>
      <c r="Y512" s="2416" t="s">
        <v>5114</v>
      </c>
      <c r="Z512" s="2416">
        <v>5</v>
      </c>
      <c r="AA512" s="2416">
        <v>2</v>
      </c>
      <c r="AB512" s="2416">
        <v>0</v>
      </c>
      <c r="AC512" s="2416">
        <v>0</v>
      </c>
      <c r="AD512" s="2416">
        <v>0</v>
      </c>
      <c r="AE512" s="2416">
        <v>7</v>
      </c>
    </row>
    <row r="513" spans="1:31" ht="63" x14ac:dyDescent="0.25">
      <c r="A513" s="2416" t="s">
        <v>1207</v>
      </c>
      <c r="B513" s="2416">
        <v>5010001</v>
      </c>
      <c r="C513" s="2417" t="s">
        <v>5704</v>
      </c>
      <c r="D513" s="2416" t="s">
        <v>5110</v>
      </c>
      <c r="E513" s="2416">
        <v>30</v>
      </c>
      <c r="F513" s="2416">
        <v>8</v>
      </c>
      <c r="G513" s="2416">
        <v>14</v>
      </c>
      <c r="H513" s="2416">
        <v>22</v>
      </c>
      <c r="I513" s="2416">
        <v>0.22700000000000001</v>
      </c>
      <c r="J513" s="2416">
        <f t="shared" si="9"/>
        <v>4.9939999999999998</v>
      </c>
      <c r="K513" s="2416">
        <v>0</v>
      </c>
      <c r="L513" s="2416">
        <v>39289</v>
      </c>
      <c r="M513" s="2417" t="s">
        <v>1784</v>
      </c>
      <c r="N513" s="2417" t="s">
        <v>5116</v>
      </c>
      <c r="O513" s="2416" t="s">
        <v>3375</v>
      </c>
      <c r="P513" s="2416" t="s">
        <v>5706</v>
      </c>
      <c r="Q513" s="2416" t="s">
        <v>5114</v>
      </c>
      <c r="R513" s="2416" t="s">
        <v>3335</v>
      </c>
      <c r="S513" s="2416" t="s">
        <v>5114</v>
      </c>
      <c r="T513" s="2416"/>
      <c r="U513" s="2416"/>
      <c r="V513" s="2416" t="s">
        <v>3335</v>
      </c>
      <c r="W513" s="2416" t="s">
        <v>5114</v>
      </c>
      <c r="X513" s="2416" t="s">
        <v>5707</v>
      </c>
      <c r="Y513" s="2416" t="s">
        <v>5114</v>
      </c>
      <c r="Z513" s="2416">
        <v>5</v>
      </c>
      <c r="AA513" s="2416">
        <v>2</v>
      </c>
      <c r="AB513" s="2416">
        <v>0</v>
      </c>
      <c r="AC513" s="2416">
        <v>0</v>
      </c>
      <c r="AD513" s="2416">
        <v>0</v>
      </c>
      <c r="AE513" s="2416">
        <v>7</v>
      </c>
    </row>
    <row r="514" spans="1:31" ht="15.75" x14ac:dyDescent="0.25">
      <c r="A514" s="2416" t="s">
        <v>1207</v>
      </c>
      <c r="B514" s="2416" t="s">
        <v>3342</v>
      </c>
      <c r="C514" s="2417" t="s">
        <v>5708</v>
      </c>
      <c r="D514" s="2416" t="s">
        <v>5110</v>
      </c>
      <c r="E514" s="2416">
        <v>3</v>
      </c>
      <c r="F514" s="2416">
        <v>1.5</v>
      </c>
      <c r="G514" s="2416">
        <v>0</v>
      </c>
      <c r="H514" s="2416">
        <v>1.5</v>
      </c>
      <c r="I514" s="2416">
        <v>1</v>
      </c>
      <c r="J514" s="2416">
        <f t="shared" si="9"/>
        <v>1.5</v>
      </c>
      <c r="K514" s="2416">
        <v>1.5</v>
      </c>
      <c r="L514" s="2416">
        <v>26107</v>
      </c>
      <c r="M514" s="2417" t="s">
        <v>1927</v>
      </c>
      <c r="N514" s="2417" t="s">
        <v>5116</v>
      </c>
      <c r="O514" s="2416" t="s">
        <v>5709</v>
      </c>
      <c r="P514" s="2419"/>
      <c r="Q514" s="2419"/>
      <c r="R514" s="2419"/>
      <c r="S514" s="2419"/>
      <c r="T514" s="2419" t="s">
        <v>3345</v>
      </c>
      <c r="U514" s="2419" t="s">
        <v>5114</v>
      </c>
      <c r="V514" s="2419"/>
      <c r="W514" s="2419"/>
      <c r="X514" s="2419"/>
      <c r="Y514" s="2419"/>
      <c r="Z514" s="2416">
        <v>7</v>
      </c>
      <c r="AA514" s="2416">
        <v>7</v>
      </c>
      <c r="AB514" s="2416">
        <v>1</v>
      </c>
      <c r="AC514" s="2416">
        <v>0</v>
      </c>
      <c r="AD514" s="2416">
        <v>0</v>
      </c>
      <c r="AE514" s="2416">
        <v>15</v>
      </c>
    </row>
    <row r="515" spans="1:31" ht="15.75" x14ac:dyDescent="0.25">
      <c r="A515" s="2416" t="s">
        <v>1207</v>
      </c>
      <c r="B515" s="2416" t="s">
        <v>3342</v>
      </c>
      <c r="C515" s="2417" t="s">
        <v>5710</v>
      </c>
      <c r="D515" s="2416" t="s">
        <v>5110</v>
      </c>
      <c r="E515" s="2416">
        <v>3</v>
      </c>
      <c r="F515" s="2416">
        <v>1.5</v>
      </c>
      <c r="G515" s="2416">
        <v>0</v>
      </c>
      <c r="H515" s="2416">
        <v>1.5</v>
      </c>
      <c r="I515" s="2416">
        <v>1</v>
      </c>
      <c r="J515" s="2416">
        <f t="shared" si="9"/>
        <v>1.5</v>
      </c>
      <c r="K515" s="2416">
        <v>1.5</v>
      </c>
      <c r="L515" s="2416">
        <v>30662</v>
      </c>
      <c r="M515" s="2417" t="s">
        <v>1926</v>
      </c>
      <c r="N515" s="2417" t="s">
        <v>5116</v>
      </c>
      <c r="O515" s="2416" t="s">
        <v>3409</v>
      </c>
      <c r="P515" s="2419"/>
      <c r="Q515" s="2419"/>
      <c r="R515" s="2419"/>
      <c r="S515" s="2419"/>
      <c r="T515" s="2419" t="s">
        <v>3347</v>
      </c>
      <c r="U515" s="2419" t="s">
        <v>5114</v>
      </c>
      <c r="V515" s="2419"/>
      <c r="W515" s="2419"/>
      <c r="X515" s="2419"/>
      <c r="Y515" s="2419"/>
      <c r="Z515" s="2416">
        <v>3</v>
      </c>
      <c r="AA515" s="2416">
        <v>12</v>
      </c>
      <c r="AB515" s="2416">
        <v>0</v>
      </c>
      <c r="AC515" s="2416">
        <v>0</v>
      </c>
      <c r="AD515" s="2416">
        <v>0</v>
      </c>
      <c r="AE515" s="2416">
        <v>15</v>
      </c>
    </row>
    <row r="516" spans="1:31" ht="15.75" x14ac:dyDescent="0.25">
      <c r="A516" s="2416" t="s">
        <v>1207</v>
      </c>
      <c r="B516" s="2416" t="s">
        <v>3342</v>
      </c>
      <c r="C516" s="2417" t="s">
        <v>5711</v>
      </c>
      <c r="D516" s="2416" t="s">
        <v>5110</v>
      </c>
      <c r="E516" s="2416">
        <v>3</v>
      </c>
      <c r="F516" s="2416">
        <v>1.5</v>
      </c>
      <c r="G516" s="2416">
        <v>0</v>
      </c>
      <c r="H516" s="2416">
        <v>1.5</v>
      </c>
      <c r="I516" s="2416">
        <v>0.5</v>
      </c>
      <c r="J516" s="2416">
        <f t="shared" si="9"/>
        <v>0.75</v>
      </c>
      <c r="K516" s="2416">
        <v>0.75</v>
      </c>
      <c r="L516" s="2416">
        <v>36171</v>
      </c>
      <c r="M516" s="2417" t="s">
        <v>1915</v>
      </c>
      <c r="N516" s="2417" t="s">
        <v>5116</v>
      </c>
      <c r="O516" s="2416" t="s">
        <v>5712</v>
      </c>
      <c r="P516" s="2416"/>
      <c r="Q516" s="2416"/>
      <c r="R516" s="2416"/>
      <c r="S516" s="2416"/>
      <c r="T516" s="2416" t="s">
        <v>3346</v>
      </c>
      <c r="U516" s="2416" t="s">
        <v>5114</v>
      </c>
      <c r="V516" s="2416"/>
      <c r="W516" s="2416"/>
      <c r="X516" s="2416"/>
      <c r="Y516" s="2416"/>
      <c r="Z516" s="2416">
        <v>4</v>
      </c>
      <c r="AA516" s="2416">
        <v>22</v>
      </c>
      <c r="AB516" s="2416">
        <v>4</v>
      </c>
      <c r="AC516" s="2416">
        <v>0</v>
      </c>
      <c r="AD516" s="2416">
        <v>0</v>
      </c>
      <c r="AE516" s="2416">
        <v>30</v>
      </c>
    </row>
    <row r="517" spans="1:31" ht="15.75" x14ac:dyDescent="0.25">
      <c r="A517" s="2416" t="s">
        <v>1207</v>
      </c>
      <c r="B517" s="2416" t="s">
        <v>3342</v>
      </c>
      <c r="C517" s="2417" t="s">
        <v>5711</v>
      </c>
      <c r="D517" s="2416" t="s">
        <v>5110</v>
      </c>
      <c r="E517" s="2416">
        <v>3</v>
      </c>
      <c r="F517" s="2416">
        <v>1.5</v>
      </c>
      <c r="G517" s="2416">
        <v>0</v>
      </c>
      <c r="H517" s="2416">
        <v>1.5</v>
      </c>
      <c r="I517" s="2416">
        <v>0.5</v>
      </c>
      <c r="J517" s="2416">
        <f t="shared" si="9"/>
        <v>0.75</v>
      </c>
      <c r="K517" s="2416">
        <v>0.75</v>
      </c>
      <c r="L517" s="2416">
        <v>38809</v>
      </c>
      <c r="M517" s="2417" t="s">
        <v>1919</v>
      </c>
      <c r="N517" s="2417" t="s">
        <v>5116</v>
      </c>
      <c r="O517" s="2416" t="s">
        <v>5712</v>
      </c>
      <c r="P517" s="2416"/>
      <c r="Q517" s="2416"/>
      <c r="R517" s="2416"/>
      <c r="S517" s="2416"/>
      <c r="T517" s="2416" t="s">
        <v>3346</v>
      </c>
      <c r="U517" s="2416" t="s">
        <v>5114</v>
      </c>
      <c r="V517" s="2416"/>
      <c r="W517" s="2416"/>
      <c r="X517" s="2416"/>
      <c r="Y517" s="2416"/>
      <c r="Z517" s="2416">
        <v>4</v>
      </c>
      <c r="AA517" s="2416">
        <v>22</v>
      </c>
      <c r="AB517" s="2416">
        <v>4</v>
      </c>
      <c r="AC517" s="2416">
        <v>0</v>
      </c>
      <c r="AD517" s="2416">
        <v>0</v>
      </c>
      <c r="AE517" s="2416">
        <v>30</v>
      </c>
    </row>
    <row r="518" spans="1:31" ht="15.75" x14ac:dyDescent="0.25">
      <c r="A518" s="2416" t="s">
        <v>1207</v>
      </c>
      <c r="B518" s="2416" t="s">
        <v>3342</v>
      </c>
      <c r="C518" s="2417" t="s">
        <v>5711</v>
      </c>
      <c r="D518" s="2416" t="s">
        <v>5110</v>
      </c>
      <c r="E518" s="2416">
        <v>3</v>
      </c>
      <c r="F518" s="2416">
        <v>1.5</v>
      </c>
      <c r="G518" s="2416">
        <v>0</v>
      </c>
      <c r="H518" s="2416">
        <v>1.5</v>
      </c>
      <c r="I518" s="2416">
        <v>0.5</v>
      </c>
      <c r="J518" s="2416">
        <f t="shared" si="9"/>
        <v>0.75</v>
      </c>
      <c r="K518" s="2416">
        <v>0.75</v>
      </c>
      <c r="L518" s="2416">
        <v>30037</v>
      </c>
      <c r="M518" s="2417" t="s">
        <v>5713</v>
      </c>
      <c r="N518" s="2417" t="s">
        <v>5116</v>
      </c>
      <c r="O518" s="2416" t="s">
        <v>5714</v>
      </c>
      <c r="P518" s="2416"/>
      <c r="Q518" s="2416"/>
      <c r="R518" s="2416"/>
      <c r="S518" s="2416"/>
      <c r="T518" s="2416" t="s">
        <v>3350</v>
      </c>
      <c r="U518" s="2416" t="s">
        <v>5114</v>
      </c>
      <c r="V518" s="2416"/>
      <c r="W518" s="2416"/>
      <c r="X518" s="2416"/>
      <c r="Y518" s="2416"/>
      <c r="Z518" s="2416">
        <v>22</v>
      </c>
      <c r="AA518" s="2416">
        <v>6</v>
      </c>
      <c r="AB518" s="2416">
        <v>1</v>
      </c>
      <c r="AC518" s="2416">
        <v>0</v>
      </c>
      <c r="AD518" s="2416">
        <v>0</v>
      </c>
      <c r="AE518" s="2416">
        <v>29</v>
      </c>
    </row>
    <row r="519" spans="1:31" ht="15.75" x14ac:dyDescent="0.25">
      <c r="A519" s="2416" t="s">
        <v>1207</v>
      </c>
      <c r="B519" s="2416" t="s">
        <v>3342</v>
      </c>
      <c r="C519" s="2417" t="s">
        <v>5711</v>
      </c>
      <c r="D519" s="2416" t="s">
        <v>5110</v>
      </c>
      <c r="E519" s="2416">
        <v>3</v>
      </c>
      <c r="F519" s="2416">
        <v>1.5</v>
      </c>
      <c r="G519" s="2416">
        <v>0</v>
      </c>
      <c r="H519" s="2416">
        <v>1.5</v>
      </c>
      <c r="I519" s="2416">
        <v>0.5</v>
      </c>
      <c r="J519" s="2416">
        <f t="shared" si="9"/>
        <v>0.75</v>
      </c>
      <c r="K519" s="2416">
        <v>0.75</v>
      </c>
      <c r="L519" s="2416">
        <v>37822</v>
      </c>
      <c r="M519" s="2417" t="s">
        <v>1797</v>
      </c>
      <c r="N519" s="2417" t="s">
        <v>5116</v>
      </c>
      <c r="O519" s="2416" t="s">
        <v>5714</v>
      </c>
      <c r="P519" s="2416"/>
      <c r="Q519" s="2416"/>
      <c r="R519" s="2416"/>
      <c r="S519" s="2416"/>
      <c r="T519" s="2416" t="s">
        <v>3350</v>
      </c>
      <c r="U519" s="2416" t="s">
        <v>5114</v>
      </c>
      <c r="V519" s="2416"/>
      <c r="W519" s="2416"/>
      <c r="X519" s="2416"/>
      <c r="Y519" s="2416"/>
      <c r="Z519" s="2416">
        <v>22</v>
      </c>
      <c r="AA519" s="2416">
        <v>6</v>
      </c>
      <c r="AB519" s="2416">
        <v>1</v>
      </c>
      <c r="AC519" s="2416">
        <v>0</v>
      </c>
      <c r="AD519" s="2416">
        <v>0</v>
      </c>
      <c r="AE519" s="2416">
        <v>29</v>
      </c>
    </row>
    <row r="520" spans="1:31" ht="15.75" x14ac:dyDescent="0.25">
      <c r="A520" s="2416" t="s">
        <v>1207</v>
      </c>
      <c r="B520" s="2416" t="s">
        <v>3342</v>
      </c>
      <c r="C520" s="2417" t="s">
        <v>5711</v>
      </c>
      <c r="D520" s="2416" t="s">
        <v>5110</v>
      </c>
      <c r="E520" s="2416">
        <v>3</v>
      </c>
      <c r="F520" s="2416">
        <v>1.5</v>
      </c>
      <c r="G520" s="2416">
        <v>0</v>
      </c>
      <c r="H520" s="2416">
        <v>1.5</v>
      </c>
      <c r="I520" s="2416">
        <v>1</v>
      </c>
      <c r="J520" s="2416">
        <f t="shared" si="9"/>
        <v>1.5</v>
      </c>
      <c r="K520" s="2416">
        <v>1.5</v>
      </c>
      <c r="L520" s="2416">
        <v>32206</v>
      </c>
      <c r="M520" s="2417" t="s">
        <v>1903</v>
      </c>
      <c r="N520" s="2417" t="s">
        <v>5116</v>
      </c>
      <c r="O520" s="2416" t="s">
        <v>5715</v>
      </c>
      <c r="P520" s="2416"/>
      <c r="Q520" s="2416"/>
      <c r="R520" s="2416"/>
      <c r="S520" s="2416"/>
      <c r="T520" s="2416" t="s">
        <v>3346</v>
      </c>
      <c r="U520" s="2416" t="s">
        <v>5114</v>
      </c>
      <c r="V520" s="2416"/>
      <c r="W520" s="2416"/>
      <c r="X520" s="2416"/>
      <c r="Y520" s="2416"/>
      <c r="Z520" s="2416">
        <v>0</v>
      </c>
      <c r="AA520" s="2416">
        <v>1</v>
      </c>
      <c r="AB520" s="2416">
        <v>34</v>
      </c>
      <c r="AC520" s="2416">
        <v>0</v>
      </c>
      <c r="AD520" s="2416">
        <v>0</v>
      </c>
      <c r="AE520" s="2416">
        <v>35</v>
      </c>
    </row>
    <row r="521" spans="1:31" ht="15.75" x14ac:dyDescent="0.25">
      <c r="A521" s="2416" t="s">
        <v>1207</v>
      </c>
      <c r="B521" s="2416" t="s">
        <v>3342</v>
      </c>
      <c r="C521" s="2417" t="s">
        <v>5716</v>
      </c>
      <c r="D521" s="2416" t="s">
        <v>5110</v>
      </c>
      <c r="E521" s="2416">
        <v>3</v>
      </c>
      <c r="F521" s="2416">
        <v>1.5</v>
      </c>
      <c r="G521" s="2416">
        <v>0</v>
      </c>
      <c r="H521" s="2416">
        <v>1.5</v>
      </c>
      <c r="I521" s="2416">
        <v>1</v>
      </c>
      <c r="J521" s="2416">
        <f t="shared" si="9"/>
        <v>1.5</v>
      </c>
      <c r="K521" s="2416">
        <v>1.5</v>
      </c>
      <c r="L521" s="2416">
        <v>43485</v>
      </c>
      <c r="M521" s="2417" t="s">
        <v>5717</v>
      </c>
      <c r="N521" s="2417" t="s">
        <v>5142</v>
      </c>
      <c r="O521" s="2416" t="s">
        <v>5718</v>
      </c>
      <c r="P521" s="2416"/>
      <c r="Q521" s="2416"/>
      <c r="R521" s="2416"/>
      <c r="S521" s="2416"/>
      <c r="T521" s="2416" t="s">
        <v>3346</v>
      </c>
      <c r="U521" s="2416" t="s">
        <v>5114</v>
      </c>
      <c r="V521" s="2416"/>
      <c r="W521" s="2416"/>
      <c r="X521" s="2416"/>
      <c r="Y521" s="2416"/>
      <c r="Z521" s="2416">
        <v>9</v>
      </c>
      <c r="AA521" s="2416">
        <v>5</v>
      </c>
      <c r="AB521" s="2416">
        <v>6</v>
      </c>
      <c r="AC521" s="2416">
        <v>0</v>
      </c>
      <c r="AD521" s="2416">
        <v>0</v>
      </c>
      <c r="AE521" s="2416">
        <v>20</v>
      </c>
    </row>
    <row r="522" spans="1:31" ht="15.75" x14ac:dyDescent="0.25">
      <c r="A522" s="2416" t="s">
        <v>1207</v>
      </c>
      <c r="B522" s="2416" t="s">
        <v>3342</v>
      </c>
      <c r="C522" s="2417" t="s">
        <v>5719</v>
      </c>
      <c r="D522" s="2416" t="s">
        <v>5110</v>
      </c>
      <c r="E522" s="2416">
        <v>3</v>
      </c>
      <c r="F522" s="2416">
        <v>1.5</v>
      </c>
      <c r="G522" s="2416">
        <v>0</v>
      </c>
      <c r="H522" s="2416">
        <v>1.5</v>
      </c>
      <c r="I522" s="2416">
        <v>1</v>
      </c>
      <c r="J522" s="2416">
        <f t="shared" si="9"/>
        <v>1.5</v>
      </c>
      <c r="K522" s="2416">
        <v>1.5</v>
      </c>
      <c r="L522" s="2416">
        <v>43706</v>
      </c>
      <c r="M522" s="2417" t="s">
        <v>5720</v>
      </c>
      <c r="N522" s="2417" t="s">
        <v>5142</v>
      </c>
      <c r="O522" s="2416" t="s">
        <v>5721</v>
      </c>
      <c r="P522" s="2416"/>
      <c r="Q522" s="2416"/>
      <c r="R522" s="2416"/>
      <c r="S522" s="2416"/>
      <c r="T522" s="2416" t="s">
        <v>3345</v>
      </c>
      <c r="U522" s="2416" t="s">
        <v>5114</v>
      </c>
      <c r="V522" s="2416"/>
      <c r="W522" s="2416"/>
      <c r="X522" s="2416"/>
      <c r="Y522" s="2416"/>
      <c r="Z522" s="2416">
        <v>29</v>
      </c>
      <c r="AA522" s="2416">
        <v>4</v>
      </c>
      <c r="AB522" s="2416">
        <v>3</v>
      </c>
      <c r="AC522" s="2416">
        <v>0</v>
      </c>
      <c r="AD522" s="2416">
        <v>0</v>
      </c>
      <c r="AE522" s="2416">
        <v>36</v>
      </c>
    </row>
    <row r="523" spans="1:31" ht="31.5" x14ac:dyDescent="0.25">
      <c r="A523" s="2416" t="s">
        <v>1207</v>
      </c>
      <c r="B523" s="2416" t="s">
        <v>3342</v>
      </c>
      <c r="C523" s="2417" t="s">
        <v>5722</v>
      </c>
      <c r="D523" s="2416" t="s">
        <v>5110</v>
      </c>
      <c r="E523" s="2416">
        <v>3</v>
      </c>
      <c r="F523" s="2416">
        <v>1.5</v>
      </c>
      <c r="G523" s="2416">
        <v>0</v>
      </c>
      <c r="H523" s="2416">
        <v>1.5</v>
      </c>
      <c r="I523" s="2416">
        <v>1</v>
      </c>
      <c r="J523" s="2416">
        <f t="shared" si="9"/>
        <v>1.5</v>
      </c>
      <c r="K523" s="2416">
        <v>1.5</v>
      </c>
      <c r="L523" s="2416">
        <v>43706</v>
      </c>
      <c r="M523" s="2417" t="s">
        <v>5720</v>
      </c>
      <c r="N523" s="2417" t="s">
        <v>5142</v>
      </c>
      <c r="O523" s="2416" t="s">
        <v>5723</v>
      </c>
      <c r="P523" s="2416"/>
      <c r="Q523" s="2416"/>
      <c r="R523" s="2416"/>
      <c r="S523" s="2416"/>
      <c r="T523" s="2416"/>
      <c r="U523" s="2416"/>
      <c r="V523" s="2416"/>
      <c r="W523" s="2416"/>
      <c r="X523" s="2416" t="s">
        <v>3344</v>
      </c>
      <c r="Y523" s="2416" t="s">
        <v>5114</v>
      </c>
      <c r="Z523" s="2416">
        <v>12</v>
      </c>
      <c r="AA523" s="2416">
        <v>5</v>
      </c>
      <c r="AB523" s="2416">
        <v>2</v>
      </c>
      <c r="AC523" s="2416">
        <v>0</v>
      </c>
      <c r="AD523" s="2416">
        <v>0</v>
      </c>
      <c r="AE523" s="2416">
        <v>19</v>
      </c>
    </row>
    <row r="524" spans="1:31" ht="31.5" x14ac:dyDescent="0.25">
      <c r="A524" s="2416" t="s">
        <v>1207</v>
      </c>
      <c r="B524" s="2416" t="s">
        <v>3342</v>
      </c>
      <c r="C524" s="2417" t="s">
        <v>5724</v>
      </c>
      <c r="D524" s="2416" t="s">
        <v>5110</v>
      </c>
      <c r="E524" s="2416">
        <v>3</v>
      </c>
      <c r="F524" s="2416">
        <v>1.5</v>
      </c>
      <c r="G524" s="2416">
        <v>0</v>
      </c>
      <c r="H524" s="2416">
        <v>1.5</v>
      </c>
      <c r="I524" s="2416">
        <v>1</v>
      </c>
      <c r="J524" s="2416">
        <f t="shared" si="9"/>
        <v>1.5</v>
      </c>
      <c r="K524" s="2416">
        <v>1.5</v>
      </c>
      <c r="L524" s="2416">
        <v>42476</v>
      </c>
      <c r="M524" s="2417" t="s">
        <v>3590</v>
      </c>
      <c r="N524" s="2417" t="s">
        <v>5116</v>
      </c>
      <c r="O524" s="2416" t="s">
        <v>5725</v>
      </c>
      <c r="P524" s="2416" t="s">
        <v>3344</v>
      </c>
      <c r="Q524" s="2416" t="s">
        <v>5114</v>
      </c>
      <c r="R524" s="2416"/>
      <c r="S524" s="2416"/>
      <c r="T524" s="2416"/>
      <c r="U524" s="2416"/>
      <c r="V524" s="2416"/>
      <c r="W524" s="2416"/>
      <c r="X524" s="2416"/>
      <c r="Y524" s="2416"/>
      <c r="Z524" s="2416">
        <v>6</v>
      </c>
      <c r="AA524" s="2416">
        <v>9</v>
      </c>
      <c r="AB524" s="2416">
        <v>4</v>
      </c>
      <c r="AC524" s="2416">
        <v>0</v>
      </c>
      <c r="AD524" s="2416">
        <v>0</v>
      </c>
      <c r="AE524" s="2416">
        <v>19</v>
      </c>
    </row>
    <row r="525" spans="1:31" ht="15.75" x14ac:dyDescent="0.25">
      <c r="A525" s="2416" t="s">
        <v>1207</v>
      </c>
      <c r="B525" s="2416" t="s">
        <v>3342</v>
      </c>
      <c r="C525" s="2417" t="s">
        <v>5726</v>
      </c>
      <c r="D525" s="2416" t="s">
        <v>5110</v>
      </c>
      <c r="E525" s="2416">
        <v>3</v>
      </c>
      <c r="F525" s="2416">
        <v>1.5</v>
      </c>
      <c r="G525" s="2416">
        <v>0</v>
      </c>
      <c r="H525" s="2416">
        <v>1.5</v>
      </c>
      <c r="I525" s="2416">
        <v>1</v>
      </c>
      <c r="J525" s="2416">
        <f t="shared" si="9"/>
        <v>1.5</v>
      </c>
      <c r="K525" s="2416">
        <v>1.5</v>
      </c>
      <c r="L525" s="2416">
        <v>27455</v>
      </c>
      <c r="M525" s="2417" t="s">
        <v>1902</v>
      </c>
      <c r="N525" s="2417" t="s">
        <v>5116</v>
      </c>
      <c r="O525" s="2416" t="s">
        <v>5727</v>
      </c>
      <c r="P525" s="2416"/>
      <c r="Q525" s="2416"/>
      <c r="R525" s="2416"/>
      <c r="S525" s="2416"/>
      <c r="T525" s="2416" t="s">
        <v>3347</v>
      </c>
      <c r="U525" s="2416" t="s">
        <v>5114</v>
      </c>
      <c r="V525" s="2416"/>
      <c r="W525" s="2416"/>
      <c r="X525" s="2416"/>
      <c r="Y525" s="2416"/>
      <c r="Z525" s="2416">
        <v>9</v>
      </c>
      <c r="AA525" s="2416">
        <v>5</v>
      </c>
      <c r="AB525" s="2416">
        <v>0</v>
      </c>
      <c r="AC525" s="2416">
        <v>0</v>
      </c>
      <c r="AD525" s="2416">
        <v>0</v>
      </c>
      <c r="AE525" s="2416">
        <v>14</v>
      </c>
    </row>
    <row r="526" spans="1:31" ht="15.75" x14ac:dyDescent="0.25">
      <c r="A526" s="2416" t="s">
        <v>1207</v>
      </c>
      <c r="B526" s="2416" t="s">
        <v>3342</v>
      </c>
      <c r="C526" s="2417" t="s">
        <v>5728</v>
      </c>
      <c r="D526" s="2416" t="s">
        <v>5110</v>
      </c>
      <c r="E526" s="2416">
        <v>3</v>
      </c>
      <c r="F526" s="2416">
        <v>1.5</v>
      </c>
      <c r="G526" s="2416">
        <v>0</v>
      </c>
      <c r="H526" s="2416">
        <v>1.5</v>
      </c>
      <c r="I526" s="2416">
        <v>1</v>
      </c>
      <c r="J526" s="2416">
        <f t="shared" si="9"/>
        <v>1.5</v>
      </c>
      <c r="K526" s="2416">
        <v>1.5</v>
      </c>
      <c r="L526" s="2416">
        <v>35988</v>
      </c>
      <c r="M526" s="2417" t="s">
        <v>1906</v>
      </c>
      <c r="N526" s="2417" t="s">
        <v>5116</v>
      </c>
      <c r="O526" s="2416" t="s">
        <v>5729</v>
      </c>
      <c r="P526" s="2416"/>
      <c r="Q526" s="2416"/>
      <c r="R526" s="2416"/>
      <c r="S526" s="2416"/>
      <c r="T526" s="2416" t="s">
        <v>3349</v>
      </c>
      <c r="U526" s="2416" t="s">
        <v>5114</v>
      </c>
      <c r="V526" s="2416"/>
      <c r="W526" s="2416"/>
      <c r="X526" s="2416"/>
      <c r="Y526" s="2416"/>
      <c r="Z526" s="2416">
        <v>3</v>
      </c>
      <c r="AA526" s="2416">
        <v>11</v>
      </c>
      <c r="AB526" s="2416">
        <v>8</v>
      </c>
      <c r="AC526" s="2416">
        <v>0</v>
      </c>
      <c r="AD526" s="2416">
        <v>0</v>
      </c>
      <c r="AE526" s="2416">
        <v>22</v>
      </c>
    </row>
    <row r="527" spans="1:31" ht="15.75" x14ac:dyDescent="0.25">
      <c r="A527" s="2416" t="s">
        <v>1207</v>
      </c>
      <c r="B527" s="2416" t="s">
        <v>3342</v>
      </c>
      <c r="C527" s="2417" t="s">
        <v>5730</v>
      </c>
      <c r="D527" s="2416" t="s">
        <v>5110</v>
      </c>
      <c r="E527" s="2416">
        <v>3</v>
      </c>
      <c r="F527" s="2416">
        <v>1.5</v>
      </c>
      <c r="G527" s="2416">
        <v>0</v>
      </c>
      <c r="H527" s="2416">
        <v>1.5</v>
      </c>
      <c r="I527" s="2416">
        <v>1</v>
      </c>
      <c r="J527" s="2416">
        <f t="shared" si="9"/>
        <v>1.5</v>
      </c>
      <c r="K527" s="2416">
        <v>1.5</v>
      </c>
      <c r="L527" s="2416">
        <v>29839</v>
      </c>
      <c r="M527" s="2417" t="s">
        <v>1928</v>
      </c>
      <c r="N527" s="2417" t="s">
        <v>5116</v>
      </c>
      <c r="O527" s="2416" t="s">
        <v>5731</v>
      </c>
      <c r="P527" s="2416"/>
      <c r="Q527" s="2416"/>
      <c r="R527" s="2416"/>
      <c r="S527" s="2416"/>
      <c r="T527" s="2416" t="s">
        <v>5394</v>
      </c>
      <c r="U527" s="2416" t="s">
        <v>5114</v>
      </c>
      <c r="V527" s="2416"/>
      <c r="W527" s="2416"/>
      <c r="X527" s="2416"/>
      <c r="Y527" s="2416"/>
      <c r="Z527" s="2416">
        <v>14</v>
      </c>
      <c r="AA527" s="2416">
        <v>1</v>
      </c>
      <c r="AB527" s="2416">
        <v>3</v>
      </c>
      <c r="AC527" s="2416">
        <v>0</v>
      </c>
      <c r="AD527" s="2416">
        <v>0</v>
      </c>
      <c r="AE527" s="2416">
        <v>18</v>
      </c>
    </row>
    <row r="528" spans="1:31" ht="31.5" x14ac:dyDescent="0.25">
      <c r="A528" s="2416" t="s">
        <v>1207</v>
      </c>
      <c r="B528" s="2416" t="s">
        <v>3342</v>
      </c>
      <c r="C528" s="2417" t="s">
        <v>5732</v>
      </c>
      <c r="D528" s="2416" t="s">
        <v>5110</v>
      </c>
      <c r="E528" s="2416">
        <v>3</v>
      </c>
      <c r="F528" s="2416">
        <v>1.5</v>
      </c>
      <c r="G528" s="2416">
        <v>0</v>
      </c>
      <c r="H528" s="2416">
        <v>1.5</v>
      </c>
      <c r="I528" s="2416">
        <v>1</v>
      </c>
      <c r="J528" s="2416">
        <f t="shared" si="9"/>
        <v>1.5</v>
      </c>
      <c r="K528" s="2416">
        <v>1.5</v>
      </c>
      <c r="L528" s="2416">
        <v>41272</v>
      </c>
      <c r="M528" s="2417" t="s">
        <v>3588</v>
      </c>
      <c r="N528" s="2417" t="s">
        <v>5116</v>
      </c>
      <c r="O528" s="2416" t="s">
        <v>5733</v>
      </c>
      <c r="P528" s="2416"/>
      <c r="Q528" s="2416"/>
      <c r="R528" s="2416" t="s">
        <v>3344</v>
      </c>
      <c r="S528" s="2416" t="s">
        <v>5114</v>
      </c>
      <c r="T528" s="2416"/>
      <c r="U528" s="2416"/>
      <c r="V528" s="2416"/>
      <c r="W528" s="2416"/>
      <c r="X528" s="2416"/>
      <c r="Y528" s="2416"/>
      <c r="Z528" s="2416">
        <v>22</v>
      </c>
      <c r="AA528" s="2416">
        <v>1</v>
      </c>
      <c r="AB528" s="2416">
        <v>2</v>
      </c>
      <c r="AC528" s="2416">
        <v>0</v>
      </c>
      <c r="AD528" s="2416">
        <v>0</v>
      </c>
      <c r="AE528" s="2416">
        <v>25</v>
      </c>
    </row>
    <row r="529" spans="1:31" ht="15.75" x14ac:dyDescent="0.25">
      <c r="A529" s="2416" t="s">
        <v>1207</v>
      </c>
      <c r="B529" s="2416" t="s">
        <v>3342</v>
      </c>
      <c r="C529" s="2417" t="s">
        <v>5734</v>
      </c>
      <c r="D529" s="2416" t="s">
        <v>5110</v>
      </c>
      <c r="E529" s="2416">
        <v>3</v>
      </c>
      <c r="F529" s="2416">
        <v>0</v>
      </c>
      <c r="G529" s="2416">
        <v>3</v>
      </c>
      <c r="H529" s="2416">
        <v>3</v>
      </c>
      <c r="I529" s="2416">
        <v>1</v>
      </c>
      <c r="J529" s="2416">
        <f t="shared" si="9"/>
        <v>3</v>
      </c>
      <c r="K529" s="2416">
        <v>3</v>
      </c>
      <c r="L529" s="2416">
        <v>41067</v>
      </c>
      <c r="M529" s="2417" t="s">
        <v>1918</v>
      </c>
      <c r="N529" s="2417" t="s">
        <v>5116</v>
      </c>
      <c r="O529" s="2416" t="s">
        <v>3408</v>
      </c>
      <c r="P529" s="2419"/>
      <c r="Q529" s="2419"/>
      <c r="R529" s="2419"/>
      <c r="S529" s="2419"/>
      <c r="T529" s="2419" t="s">
        <v>3352</v>
      </c>
      <c r="U529" s="2419" t="s">
        <v>5114</v>
      </c>
      <c r="V529" s="2419"/>
      <c r="W529" s="2419"/>
      <c r="X529" s="2419"/>
      <c r="Y529" s="2419"/>
      <c r="Z529" s="2416">
        <v>7</v>
      </c>
      <c r="AA529" s="2416">
        <v>4</v>
      </c>
      <c r="AB529" s="2416">
        <v>2</v>
      </c>
      <c r="AC529" s="2416">
        <v>0</v>
      </c>
      <c r="AD529" s="2416">
        <v>0</v>
      </c>
      <c r="AE529" s="2416">
        <v>13</v>
      </c>
    </row>
    <row r="530" spans="1:31" ht="31.5" x14ac:dyDescent="0.25">
      <c r="A530" s="2416" t="s">
        <v>1207</v>
      </c>
      <c r="B530" s="2416" t="s">
        <v>3342</v>
      </c>
      <c r="C530" s="2417" t="s">
        <v>5735</v>
      </c>
      <c r="D530" s="2416" t="s">
        <v>5110</v>
      </c>
      <c r="E530" s="2416">
        <v>3</v>
      </c>
      <c r="F530" s="2416">
        <v>0</v>
      </c>
      <c r="G530" s="2416">
        <v>3</v>
      </c>
      <c r="H530" s="2416">
        <v>3</v>
      </c>
      <c r="I530" s="2416">
        <v>1</v>
      </c>
      <c r="J530" s="2416">
        <f t="shared" si="9"/>
        <v>3</v>
      </c>
      <c r="K530" s="2416">
        <v>3</v>
      </c>
      <c r="L530" s="2416">
        <v>43484</v>
      </c>
      <c r="M530" s="2417" t="s">
        <v>5736</v>
      </c>
      <c r="N530" s="2417" t="s">
        <v>3186</v>
      </c>
      <c r="O530" s="2416" t="s">
        <v>5737</v>
      </c>
      <c r="P530" s="2419"/>
      <c r="Q530" s="2419"/>
      <c r="R530" s="2419"/>
      <c r="S530" s="2419"/>
      <c r="T530" s="2419" t="s">
        <v>3353</v>
      </c>
      <c r="U530" s="2419" t="s">
        <v>5114</v>
      </c>
      <c r="V530" s="2419"/>
      <c r="W530" s="2419"/>
      <c r="X530" s="2419"/>
      <c r="Y530" s="2419"/>
      <c r="Z530" s="2416">
        <v>13</v>
      </c>
      <c r="AA530" s="2416">
        <v>5</v>
      </c>
      <c r="AB530" s="2416">
        <v>0</v>
      </c>
      <c r="AC530" s="2416">
        <v>0</v>
      </c>
      <c r="AD530" s="2416">
        <v>0</v>
      </c>
      <c r="AE530" s="2416">
        <v>18</v>
      </c>
    </row>
    <row r="531" spans="1:31" ht="15.75" x14ac:dyDescent="0.25">
      <c r="A531" s="2416" t="s">
        <v>1207</v>
      </c>
      <c r="B531" s="2416" t="s">
        <v>3342</v>
      </c>
      <c r="C531" s="2417" t="s">
        <v>5738</v>
      </c>
      <c r="D531" s="2416" t="s">
        <v>5110</v>
      </c>
      <c r="E531" s="2416">
        <v>3</v>
      </c>
      <c r="F531" s="2416">
        <v>0</v>
      </c>
      <c r="G531" s="2416">
        <v>3</v>
      </c>
      <c r="H531" s="2416">
        <v>3</v>
      </c>
      <c r="I531" s="2416">
        <v>1</v>
      </c>
      <c r="J531" s="2416">
        <f t="shared" si="9"/>
        <v>3</v>
      </c>
      <c r="K531" s="2416">
        <v>3</v>
      </c>
      <c r="L531" s="2416">
        <v>30037</v>
      </c>
      <c r="M531" s="2417" t="s">
        <v>5713</v>
      </c>
      <c r="N531" s="2417" t="s">
        <v>5116</v>
      </c>
      <c r="O531" s="2416" t="s">
        <v>3407</v>
      </c>
      <c r="P531" s="2419"/>
      <c r="Q531" s="2419"/>
      <c r="R531" s="2419"/>
      <c r="S531" s="2419"/>
      <c r="T531" s="2419" t="s">
        <v>3352</v>
      </c>
      <c r="U531" s="2419" t="s">
        <v>5114</v>
      </c>
      <c r="V531" s="2419"/>
      <c r="W531" s="2419"/>
      <c r="X531" s="2419"/>
      <c r="Y531" s="2419"/>
      <c r="Z531" s="2416">
        <v>5</v>
      </c>
      <c r="AA531" s="2416">
        <v>4</v>
      </c>
      <c r="AB531" s="2416">
        <v>0</v>
      </c>
      <c r="AC531" s="2416">
        <v>0</v>
      </c>
      <c r="AD531" s="2416">
        <v>0</v>
      </c>
      <c r="AE531" s="2416">
        <v>9</v>
      </c>
    </row>
    <row r="532" spans="1:31" ht="31.5" x14ac:dyDescent="0.25">
      <c r="A532" s="2416" t="s">
        <v>1207</v>
      </c>
      <c r="B532" s="2416" t="s">
        <v>3342</v>
      </c>
      <c r="C532" s="2417" t="s">
        <v>5739</v>
      </c>
      <c r="D532" s="2416" t="s">
        <v>5110</v>
      </c>
      <c r="E532" s="2416">
        <v>3</v>
      </c>
      <c r="F532" s="2416">
        <v>0</v>
      </c>
      <c r="G532" s="2416">
        <v>3</v>
      </c>
      <c r="H532" s="2416">
        <v>3</v>
      </c>
      <c r="I532" s="2416">
        <v>1</v>
      </c>
      <c r="J532" s="2416">
        <f t="shared" si="9"/>
        <v>3</v>
      </c>
      <c r="K532" s="2416">
        <v>3</v>
      </c>
      <c r="L532" s="2416">
        <v>42747</v>
      </c>
      <c r="M532" s="2417" t="s">
        <v>5740</v>
      </c>
      <c r="N532" s="2417" t="s">
        <v>3186</v>
      </c>
      <c r="O532" s="2416" t="s">
        <v>5741</v>
      </c>
      <c r="P532" s="2419"/>
      <c r="Q532" s="2419"/>
      <c r="R532" s="2419"/>
      <c r="S532" s="2419"/>
      <c r="T532" s="2419" t="s">
        <v>5742</v>
      </c>
      <c r="U532" s="2419" t="s">
        <v>5114</v>
      </c>
      <c r="V532" s="2419"/>
      <c r="W532" s="2419"/>
      <c r="X532" s="2419"/>
      <c r="Y532" s="2419"/>
      <c r="Z532" s="2416">
        <v>11</v>
      </c>
      <c r="AA532" s="2416">
        <v>7</v>
      </c>
      <c r="AB532" s="2416">
        <v>3</v>
      </c>
      <c r="AC532" s="2416">
        <v>0</v>
      </c>
      <c r="AD532" s="2416">
        <v>0</v>
      </c>
      <c r="AE532" s="2416">
        <v>21</v>
      </c>
    </row>
    <row r="533" spans="1:31" ht="31.5" x14ac:dyDescent="0.25">
      <c r="A533" s="2416" t="s">
        <v>1207</v>
      </c>
      <c r="B533" s="2416" t="s">
        <v>3342</v>
      </c>
      <c r="C533" s="2417" t="s">
        <v>5743</v>
      </c>
      <c r="D533" s="2416" t="s">
        <v>5110</v>
      </c>
      <c r="E533" s="2416">
        <v>3</v>
      </c>
      <c r="F533" s="2416">
        <v>0</v>
      </c>
      <c r="G533" s="2416">
        <v>3</v>
      </c>
      <c r="H533" s="2416">
        <v>3</v>
      </c>
      <c r="I533" s="2416">
        <v>1</v>
      </c>
      <c r="J533" s="2416">
        <f t="shared" si="9"/>
        <v>3</v>
      </c>
      <c r="K533" s="2416">
        <v>3</v>
      </c>
      <c r="L533" s="2416">
        <v>40130</v>
      </c>
      <c r="M533" s="2417" t="s">
        <v>5744</v>
      </c>
      <c r="N533" s="2417" t="s">
        <v>5116</v>
      </c>
      <c r="O533" s="2416" t="s">
        <v>5745</v>
      </c>
      <c r="P533" s="2416"/>
      <c r="Q533" s="2416"/>
      <c r="R533" s="2416"/>
      <c r="S533" s="2416"/>
      <c r="T533" s="2416" t="s">
        <v>3351</v>
      </c>
      <c r="U533" s="2416" t="s">
        <v>5114</v>
      </c>
      <c r="V533" s="2416"/>
      <c r="W533" s="2416"/>
      <c r="X533" s="2416"/>
      <c r="Y533" s="2416"/>
      <c r="Z533" s="2416">
        <v>10</v>
      </c>
      <c r="AA533" s="2416">
        <v>10</v>
      </c>
      <c r="AB533" s="2416">
        <v>3</v>
      </c>
      <c r="AC533" s="2416">
        <v>0</v>
      </c>
      <c r="AD533" s="2416">
        <v>0</v>
      </c>
      <c r="AE533" s="2416">
        <v>23</v>
      </c>
    </row>
    <row r="534" spans="1:31" ht="15.75" x14ac:dyDescent="0.25">
      <c r="A534" s="2416" t="s">
        <v>1207</v>
      </c>
      <c r="B534" s="2416" t="s">
        <v>3342</v>
      </c>
      <c r="C534" s="2417" t="s">
        <v>5746</v>
      </c>
      <c r="D534" s="2416" t="s">
        <v>5110</v>
      </c>
      <c r="E534" s="2416">
        <v>3</v>
      </c>
      <c r="F534" s="2416">
        <v>0</v>
      </c>
      <c r="G534" s="2416">
        <v>3</v>
      </c>
      <c r="H534" s="2416">
        <v>3</v>
      </c>
      <c r="I534" s="2416">
        <v>1</v>
      </c>
      <c r="J534" s="2416">
        <f t="shared" si="9"/>
        <v>3</v>
      </c>
      <c r="K534" s="2416">
        <v>3</v>
      </c>
      <c r="L534" s="2416">
        <v>43485</v>
      </c>
      <c r="M534" s="2417" t="s">
        <v>5717</v>
      </c>
      <c r="N534" s="2417" t="s">
        <v>5142</v>
      </c>
      <c r="O534" s="2416" t="s">
        <v>5747</v>
      </c>
      <c r="P534" s="2416"/>
      <c r="Q534" s="2416"/>
      <c r="R534" s="2416"/>
      <c r="S534" s="2416"/>
      <c r="T534" s="2416" t="s">
        <v>3352</v>
      </c>
      <c r="U534" s="2416" t="s">
        <v>5114</v>
      </c>
      <c r="V534" s="2416"/>
      <c r="W534" s="2416"/>
      <c r="X534" s="2416"/>
      <c r="Y534" s="2416"/>
      <c r="Z534" s="2416">
        <v>22</v>
      </c>
      <c r="AA534" s="2416">
        <v>3</v>
      </c>
      <c r="AB534" s="2416">
        <v>0</v>
      </c>
      <c r="AC534" s="2416">
        <v>0</v>
      </c>
      <c r="AD534" s="2416">
        <v>0</v>
      </c>
      <c r="AE534" s="2416">
        <v>25</v>
      </c>
    </row>
    <row r="535" spans="1:31" ht="15.75" x14ac:dyDescent="0.25">
      <c r="A535" s="2416" t="s">
        <v>1207</v>
      </c>
      <c r="B535" s="2416" t="s">
        <v>3342</v>
      </c>
      <c r="C535" s="2417" t="s">
        <v>5748</v>
      </c>
      <c r="D535" s="2416" t="s">
        <v>5110</v>
      </c>
      <c r="E535" s="2416">
        <v>3</v>
      </c>
      <c r="F535" s="2416">
        <v>0</v>
      </c>
      <c r="G535" s="2416">
        <v>3</v>
      </c>
      <c r="H535" s="2416">
        <v>3</v>
      </c>
      <c r="I535" s="2416">
        <v>1</v>
      </c>
      <c r="J535" s="2416">
        <f t="shared" si="9"/>
        <v>3</v>
      </c>
      <c r="K535" s="2416">
        <v>3</v>
      </c>
      <c r="L535" s="2416">
        <v>37044</v>
      </c>
      <c r="M535" s="2417" t="s">
        <v>1913</v>
      </c>
      <c r="N535" s="2417" t="s">
        <v>5116</v>
      </c>
      <c r="O535" s="2416" t="s">
        <v>3416</v>
      </c>
      <c r="P535" s="2416"/>
      <c r="Q535" s="2416"/>
      <c r="R535" s="2416"/>
      <c r="S535" s="2416"/>
      <c r="T535" s="2416" t="s">
        <v>3352</v>
      </c>
      <c r="U535" s="2416" t="s">
        <v>5114</v>
      </c>
      <c r="V535" s="2416"/>
      <c r="W535" s="2416"/>
      <c r="X535" s="2416"/>
      <c r="Y535" s="2416"/>
      <c r="Z535" s="2416">
        <v>9</v>
      </c>
      <c r="AA535" s="2416">
        <v>4</v>
      </c>
      <c r="AB535" s="2416">
        <v>2</v>
      </c>
      <c r="AC535" s="2416">
        <v>0</v>
      </c>
      <c r="AD535" s="2416">
        <v>0</v>
      </c>
      <c r="AE535" s="2416">
        <v>15</v>
      </c>
    </row>
    <row r="536" spans="1:31" ht="15.75" x14ac:dyDescent="0.25">
      <c r="A536" s="2416" t="s">
        <v>1207</v>
      </c>
      <c r="B536" s="2416" t="s">
        <v>3342</v>
      </c>
      <c r="C536" s="2417" t="s">
        <v>5749</v>
      </c>
      <c r="D536" s="2416" t="s">
        <v>5110</v>
      </c>
      <c r="E536" s="2416">
        <v>3</v>
      </c>
      <c r="F536" s="2416">
        <v>0</v>
      </c>
      <c r="G536" s="2416">
        <v>3</v>
      </c>
      <c r="H536" s="2416">
        <v>3</v>
      </c>
      <c r="I536" s="2416">
        <v>0.5</v>
      </c>
      <c r="J536" s="2416">
        <f t="shared" si="9"/>
        <v>1.5</v>
      </c>
      <c r="K536" s="2416">
        <v>1.5</v>
      </c>
      <c r="L536" s="2416">
        <v>35988</v>
      </c>
      <c r="M536" s="2417" t="s">
        <v>1906</v>
      </c>
      <c r="N536" s="2417" t="s">
        <v>5116</v>
      </c>
      <c r="O536" s="2416" t="s">
        <v>5750</v>
      </c>
      <c r="P536" s="2416"/>
      <c r="Q536" s="2416"/>
      <c r="R536" s="2416"/>
      <c r="S536" s="2416"/>
      <c r="T536" s="2416" t="s">
        <v>5420</v>
      </c>
      <c r="U536" s="2416" t="s">
        <v>5114</v>
      </c>
      <c r="V536" s="2416"/>
      <c r="W536" s="2416"/>
      <c r="X536" s="2416"/>
      <c r="Y536" s="2416"/>
      <c r="Z536" s="2416">
        <v>1</v>
      </c>
      <c r="AA536" s="2416">
        <v>7</v>
      </c>
      <c r="AB536" s="2416">
        <v>9</v>
      </c>
      <c r="AC536" s="2416">
        <v>0</v>
      </c>
      <c r="AD536" s="2416">
        <v>0</v>
      </c>
      <c r="AE536" s="2416">
        <v>17</v>
      </c>
    </row>
    <row r="537" spans="1:31" ht="15.75" x14ac:dyDescent="0.25">
      <c r="A537" s="2416" t="s">
        <v>1207</v>
      </c>
      <c r="B537" s="2416" t="s">
        <v>3342</v>
      </c>
      <c r="C537" s="2417" t="s">
        <v>5749</v>
      </c>
      <c r="D537" s="2416" t="s">
        <v>5110</v>
      </c>
      <c r="E537" s="2416">
        <v>3</v>
      </c>
      <c r="F537" s="2416">
        <v>0</v>
      </c>
      <c r="G537" s="2416">
        <v>3</v>
      </c>
      <c r="H537" s="2416">
        <v>3</v>
      </c>
      <c r="I537" s="2416">
        <v>0.5</v>
      </c>
      <c r="J537" s="2416">
        <f t="shared" si="9"/>
        <v>1.5</v>
      </c>
      <c r="K537" s="2416">
        <v>1.5</v>
      </c>
      <c r="L537" s="2416">
        <v>40130</v>
      </c>
      <c r="M537" s="2417" t="s">
        <v>5744</v>
      </c>
      <c r="N537" s="2417" t="s">
        <v>5116</v>
      </c>
      <c r="O537" s="2416" t="s">
        <v>5750</v>
      </c>
      <c r="P537" s="2416"/>
      <c r="Q537" s="2416"/>
      <c r="R537" s="2416"/>
      <c r="S537" s="2416"/>
      <c r="T537" s="2416" t="s">
        <v>5420</v>
      </c>
      <c r="U537" s="2416" t="s">
        <v>5114</v>
      </c>
      <c r="V537" s="2416"/>
      <c r="W537" s="2416"/>
      <c r="X537" s="2416"/>
      <c r="Y537" s="2416"/>
      <c r="Z537" s="2416">
        <v>1</v>
      </c>
      <c r="AA537" s="2416">
        <v>7</v>
      </c>
      <c r="AB537" s="2416">
        <v>9</v>
      </c>
      <c r="AC537" s="2416">
        <v>0</v>
      </c>
      <c r="AD537" s="2416">
        <v>0</v>
      </c>
      <c r="AE537" s="2416">
        <v>17</v>
      </c>
    </row>
    <row r="538" spans="1:31" ht="15.75" x14ac:dyDescent="0.25">
      <c r="A538" s="2416" t="s">
        <v>1207</v>
      </c>
      <c r="B538" s="2416" t="s">
        <v>3342</v>
      </c>
      <c r="C538" s="2417" t="s">
        <v>5751</v>
      </c>
      <c r="D538" s="2416" t="s">
        <v>5110</v>
      </c>
      <c r="E538" s="2416">
        <v>3</v>
      </c>
      <c r="F538" s="2416">
        <v>0</v>
      </c>
      <c r="G538" s="2416">
        <v>3</v>
      </c>
      <c r="H538" s="2416">
        <v>3</v>
      </c>
      <c r="I538" s="2416">
        <v>1</v>
      </c>
      <c r="J538" s="2416">
        <f t="shared" si="9"/>
        <v>3</v>
      </c>
      <c r="K538" s="2416">
        <v>3</v>
      </c>
      <c r="L538" s="2416">
        <v>38518</v>
      </c>
      <c r="M538" s="2417" t="s">
        <v>1916</v>
      </c>
      <c r="N538" s="2417" t="s">
        <v>5116</v>
      </c>
      <c r="O538" s="2416" t="s">
        <v>5752</v>
      </c>
      <c r="P538" s="2419"/>
      <c r="Q538" s="2419"/>
      <c r="R538" s="2419"/>
      <c r="S538" s="2419"/>
      <c r="T538" s="2419" t="s">
        <v>3353</v>
      </c>
      <c r="U538" s="2419" t="s">
        <v>5114</v>
      </c>
      <c r="V538" s="2419"/>
      <c r="W538" s="2419"/>
      <c r="X538" s="2419"/>
      <c r="Y538" s="2419"/>
      <c r="Z538" s="2416">
        <v>6</v>
      </c>
      <c r="AA538" s="2416">
        <v>2</v>
      </c>
      <c r="AB538" s="2416">
        <v>1</v>
      </c>
      <c r="AC538" s="2416">
        <v>0</v>
      </c>
      <c r="AD538" s="2416">
        <v>0</v>
      </c>
      <c r="AE538" s="2416">
        <v>9</v>
      </c>
    </row>
    <row r="539" spans="1:31" ht="31.5" x14ac:dyDescent="0.25">
      <c r="A539" s="2416" t="s">
        <v>1207</v>
      </c>
      <c r="B539" s="2416" t="s">
        <v>3342</v>
      </c>
      <c r="C539" s="2417" t="s">
        <v>5753</v>
      </c>
      <c r="D539" s="2416" t="s">
        <v>5110</v>
      </c>
      <c r="E539" s="2416">
        <v>3</v>
      </c>
      <c r="F539" s="2416">
        <v>0</v>
      </c>
      <c r="G539" s="2416">
        <v>3</v>
      </c>
      <c r="H539" s="2416">
        <v>3</v>
      </c>
      <c r="I539" s="2416">
        <v>1</v>
      </c>
      <c r="J539" s="2416">
        <f t="shared" si="9"/>
        <v>3</v>
      </c>
      <c r="K539" s="2416">
        <v>3</v>
      </c>
      <c r="L539" s="2416">
        <v>38161</v>
      </c>
      <c r="M539" s="2417" t="s">
        <v>2460</v>
      </c>
      <c r="N539" s="2417" t="s">
        <v>5116</v>
      </c>
      <c r="O539" s="2416" t="s">
        <v>5754</v>
      </c>
      <c r="P539" s="2419"/>
      <c r="Q539" s="2419"/>
      <c r="R539" s="2419"/>
      <c r="S539" s="2419"/>
      <c r="T539" s="2419" t="s">
        <v>3352</v>
      </c>
      <c r="U539" s="2419" t="s">
        <v>5114</v>
      </c>
      <c r="V539" s="2419"/>
      <c r="W539" s="2419"/>
      <c r="X539" s="2419"/>
      <c r="Y539" s="2419"/>
      <c r="Z539" s="2416">
        <v>8</v>
      </c>
      <c r="AA539" s="2416">
        <v>0</v>
      </c>
      <c r="AB539" s="2416">
        <v>0</v>
      </c>
      <c r="AC539" s="2416">
        <v>0</v>
      </c>
      <c r="AD539" s="2416">
        <v>0</v>
      </c>
      <c r="AE539" s="2416">
        <v>8</v>
      </c>
    </row>
    <row r="540" spans="1:31" ht="15.75" x14ac:dyDescent="0.25">
      <c r="A540" s="2416" t="s">
        <v>1207</v>
      </c>
      <c r="B540" s="2416" t="s">
        <v>3342</v>
      </c>
      <c r="C540" s="2417" t="s">
        <v>5755</v>
      </c>
      <c r="D540" s="2416" t="s">
        <v>5110</v>
      </c>
      <c r="E540" s="2416">
        <v>3</v>
      </c>
      <c r="F540" s="2416">
        <v>0</v>
      </c>
      <c r="G540" s="2416">
        <v>3</v>
      </c>
      <c r="H540" s="2416">
        <v>3</v>
      </c>
      <c r="I540" s="2416">
        <v>1</v>
      </c>
      <c r="J540" s="2416">
        <f t="shared" si="9"/>
        <v>3</v>
      </c>
      <c r="K540" s="2416">
        <v>3</v>
      </c>
      <c r="L540" s="2416">
        <v>41090</v>
      </c>
      <c r="M540" s="2417" t="s">
        <v>5756</v>
      </c>
      <c r="N540" s="2417" t="s">
        <v>5116</v>
      </c>
      <c r="O540" s="2416" t="s">
        <v>5757</v>
      </c>
      <c r="P540" s="2416"/>
      <c r="Q540" s="2416"/>
      <c r="R540" s="2416"/>
      <c r="S540" s="2416"/>
      <c r="T540" s="2416" t="s">
        <v>3413</v>
      </c>
      <c r="U540" s="2416" t="s">
        <v>5114</v>
      </c>
      <c r="V540" s="2416"/>
      <c r="W540" s="2416"/>
      <c r="X540" s="2416"/>
      <c r="Y540" s="2416"/>
      <c r="Z540" s="2416">
        <v>10</v>
      </c>
      <c r="AA540" s="2416">
        <v>2</v>
      </c>
      <c r="AB540" s="2416">
        <v>1</v>
      </c>
      <c r="AC540" s="2416">
        <v>0</v>
      </c>
      <c r="AD540" s="2416">
        <v>0</v>
      </c>
      <c r="AE540" s="2416">
        <v>13</v>
      </c>
    </row>
    <row r="541" spans="1:31" ht="15.75" x14ac:dyDescent="0.25">
      <c r="A541" s="2416" t="s">
        <v>1207</v>
      </c>
      <c r="B541" s="2416" t="s">
        <v>3342</v>
      </c>
      <c r="C541" s="2417" t="s">
        <v>5758</v>
      </c>
      <c r="D541" s="2416" t="s">
        <v>5110</v>
      </c>
      <c r="E541" s="2416">
        <v>3</v>
      </c>
      <c r="F541" s="2416">
        <v>0</v>
      </c>
      <c r="G541" s="2416">
        <v>3</v>
      </c>
      <c r="H541" s="2416">
        <v>3</v>
      </c>
      <c r="I541" s="2416">
        <v>1</v>
      </c>
      <c r="J541" s="2416">
        <f t="shared" si="9"/>
        <v>3</v>
      </c>
      <c r="K541" s="2416">
        <v>3</v>
      </c>
      <c r="L541" s="2416">
        <v>27455</v>
      </c>
      <c r="M541" s="2417" t="s">
        <v>1902</v>
      </c>
      <c r="N541" s="2417" t="s">
        <v>5116</v>
      </c>
      <c r="O541" s="2416" t="s">
        <v>5759</v>
      </c>
      <c r="P541" s="2416"/>
      <c r="Q541" s="2416"/>
      <c r="R541" s="2416"/>
      <c r="S541" s="2416"/>
      <c r="T541" s="2416" t="s">
        <v>3352</v>
      </c>
      <c r="U541" s="2416" t="s">
        <v>5114</v>
      </c>
      <c r="V541" s="2416"/>
      <c r="W541" s="2416"/>
      <c r="X541" s="2416"/>
      <c r="Y541" s="2416"/>
      <c r="Z541" s="2416">
        <v>4</v>
      </c>
      <c r="AA541" s="2416">
        <v>0</v>
      </c>
      <c r="AB541" s="2416">
        <v>0</v>
      </c>
      <c r="AC541" s="2416">
        <v>0</v>
      </c>
      <c r="AD541" s="2416">
        <v>0</v>
      </c>
      <c r="AE541" s="2416">
        <v>4</v>
      </c>
    </row>
    <row r="542" spans="1:31" ht="15.75" x14ac:dyDescent="0.25">
      <c r="A542" s="2416" t="s">
        <v>1207</v>
      </c>
      <c r="B542" s="2416" t="s">
        <v>3342</v>
      </c>
      <c r="C542" s="2417" t="s">
        <v>5760</v>
      </c>
      <c r="D542" s="2416" t="s">
        <v>5110</v>
      </c>
      <c r="E542" s="2416">
        <v>3</v>
      </c>
      <c r="F542" s="2416">
        <v>0</v>
      </c>
      <c r="G542" s="2416">
        <v>3</v>
      </c>
      <c r="H542" s="2416">
        <v>3</v>
      </c>
      <c r="I542" s="2416">
        <v>1</v>
      </c>
      <c r="J542" s="2416">
        <f t="shared" si="9"/>
        <v>3</v>
      </c>
      <c r="K542" s="2416">
        <v>3</v>
      </c>
      <c r="L542" s="2416">
        <v>26192</v>
      </c>
      <c r="M542" s="2417" t="s">
        <v>5705</v>
      </c>
      <c r="N542" s="2417" t="s">
        <v>5116</v>
      </c>
      <c r="O542" s="2416" t="s">
        <v>5761</v>
      </c>
      <c r="P542" s="2416"/>
      <c r="Q542" s="2416"/>
      <c r="R542" s="2416"/>
      <c r="S542" s="2416"/>
      <c r="T542" s="2416" t="s">
        <v>3352</v>
      </c>
      <c r="U542" s="2416" t="s">
        <v>5114</v>
      </c>
      <c r="V542" s="2416"/>
      <c r="W542" s="2416"/>
      <c r="X542" s="2416"/>
      <c r="Y542" s="2416"/>
      <c r="Z542" s="2416">
        <v>18</v>
      </c>
      <c r="AA542" s="2416">
        <v>5</v>
      </c>
      <c r="AB542" s="2416">
        <v>0</v>
      </c>
      <c r="AC542" s="2416">
        <v>0</v>
      </c>
      <c r="AD542" s="2416">
        <v>0</v>
      </c>
      <c r="AE542" s="2416">
        <v>23</v>
      </c>
    </row>
    <row r="543" spans="1:31" ht="15.75" x14ac:dyDescent="0.25">
      <c r="A543" s="2416" t="s">
        <v>1207</v>
      </c>
      <c r="B543" s="2416" t="s">
        <v>3342</v>
      </c>
      <c r="C543" s="2417" t="s">
        <v>5762</v>
      </c>
      <c r="D543" s="2416" t="s">
        <v>5110</v>
      </c>
      <c r="E543" s="2416">
        <v>3</v>
      </c>
      <c r="F543" s="2416">
        <v>0</v>
      </c>
      <c r="G543" s="2416">
        <v>3</v>
      </c>
      <c r="H543" s="2416">
        <v>3</v>
      </c>
      <c r="I543" s="2416">
        <v>1</v>
      </c>
      <c r="J543" s="2416">
        <f t="shared" si="9"/>
        <v>3</v>
      </c>
      <c r="K543" s="2416">
        <v>3</v>
      </c>
      <c r="L543" s="2416">
        <v>40253</v>
      </c>
      <c r="M543" s="2417" t="s">
        <v>261</v>
      </c>
      <c r="N543" s="2417" t="s">
        <v>5116</v>
      </c>
      <c r="O543" s="2416" t="s">
        <v>5763</v>
      </c>
      <c r="P543" s="2416"/>
      <c r="Q543" s="2416"/>
      <c r="R543" s="2416"/>
      <c r="S543" s="2416"/>
      <c r="T543" s="2416" t="s">
        <v>3353</v>
      </c>
      <c r="U543" s="2416" t="s">
        <v>5114</v>
      </c>
      <c r="V543" s="2416"/>
      <c r="W543" s="2416"/>
      <c r="X543" s="2416"/>
      <c r="Y543" s="2416"/>
      <c r="Z543" s="2416">
        <v>8</v>
      </c>
      <c r="AA543" s="2416">
        <v>0</v>
      </c>
      <c r="AB543" s="2416">
        <v>0</v>
      </c>
      <c r="AC543" s="2416">
        <v>0</v>
      </c>
      <c r="AD543" s="2416">
        <v>0</v>
      </c>
      <c r="AE543" s="2416">
        <v>8</v>
      </c>
    </row>
    <row r="544" spans="1:31" ht="15.75" x14ac:dyDescent="0.25">
      <c r="A544" s="2416" t="s">
        <v>1207</v>
      </c>
      <c r="B544" s="2416" t="s">
        <v>3342</v>
      </c>
      <c r="C544" s="2417" t="s">
        <v>5764</v>
      </c>
      <c r="D544" s="2416" t="s">
        <v>5110</v>
      </c>
      <c r="E544" s="2416">
        <v>3</v>
      </c>
      <c r="F544" s="2416">
        <v>0</v>
      </c>
      <c r="G544" s="2416">
        <v>3</v>
      </c>
      <c r="H544" s="2416">
        <v>3</v>
      </c>
      <c r="I544" s="2416">
        <v>1</v>
      </c>
      <c r="J544" s="2416">
        <f t="shared" si="9"/>
        <v>3</v>
      </c>
      <c r="K544" s="2416">
        <v>3</v>
      </c>
      <c r="L544" s="2416">
        <v>36929</v>
      </c>
      <c r="M544" s="2417" t="s">
        <v>1917</v>
      </c>
      <c r="N544" s="2417" t="s">
        <v>5116</v>
      </c>
      <c r="O544" s="2416" t="s">
        <v>3406</v>
      </c>
      <c r="P544" s="2419"/>
      <c r="Q544" s="2419"/>
      <c r="R544" s="2419"/>
      <c r="S544" s="2419"/>
      <c r="T544" s="2419" t="s">
        <v>3353</v>
      </c>
      <c r="U544" s="2419" t="s">
        <v>5114</v>
      </c>
      <c r="V544" s="2419"/>
      <c r="W544" s="2419"/>
      <c r="X544" s="2419"/>
      <c r="Y544" s="2419"/>
      <c r="Z544" s="2416">
        <v>2</v>
      </c>
      <c r="AA544" s="2416">
        <v>5</v>
      </c>
      <c r="AB544" s="2416">
        <v>3</v>
      </c>
      <c r="AC544" s="2416">
        <v>0</v>
      </c>
      <c r="AD544" s="2416">
        <v>0</v>
      </c>
      <c r="AE544" s="2416">
        <v>10</v>
      </c>
    </row>
    <row r="545" spans="1:31" ht="15.75" x14ac:dyDescent="0.25">
      <c r="A545" s="2416" t="s">
        <v>1207</v>
      </c>
      <c r="B545" s="2416" t="s">
        <v>3342</v>
      </c>
      <c r="C545" s="2417" t="s">
        <v>5765</v>
      </c>
      <c r="D545" s="2416" t="s">
        <v>5110</v>
      </c>
      <c r="E545" s="2416">
        <v>3</v>
      </c>
      <c r="F545" s="2416">
        <v>0</v>
      </c>
      <c r="G545" s="2416">
        <v>3</v>
      </c>
      <c r="H545" s="2416">
        <v>3</v>
      </c>
      <c r="I545" s="2416">
        <v>1</v>
      </c>
      <c r="J545" s="2416">
        <f t="shared" si="9"/>
        <v>3</v>
      </c>
      <c r="K545" s="2416">
        <v>3</v>
      </c>
      <c r="L545" s="2416">
        <v>42836</v>
      </c>
      <c r="M545" s="2417" t="s">
        <v>5766</v>
      </c>
      <c r="N545" s="2417" t="s">
        <v>3186</v>
      </c>
      <c r="O545" s="2416" t="s">
        <v>5767</v>
      </c>
      <c r="P545" s="2416"/>
      <c r="Q545" s="2416"/>
      <c r="R545" s="2416"/>
      <c r="S545" s="2416"/>
      <c r="T545" s="2416" t="s">
        <v>3352</v>
      </c>
      <c r="U545" s="2416" t="s">
        <v>5114</v>
      </c>
      <c r="V545" s="2416"/>
      <c r="W545" s="2416"/>
      <c r="X545" s="2416"/>
      <c r="Y545" s="2416"/>
      <c r="Z545" s="2416">
        <v>4</v>
      </c>
      <c r="AA545" s="2416">
        <v>2</v>
      </c>
      <c r="AB545" s="2416">
        <v>0</v>
      </c>
      <c r="AC545" s="2416">
        <v>0</v>
      </c>
      <c r="AD545" s="2416">
        <v>0</v>
      </c>
      <c r="AE545" s="2416">
        <v>6</v>
      </c>
    </row>
    <row r="546" spans="1:31" ht="31.5" x14ac:dyDescent="0.25">
      <c r="A546" s="2416" t="s">
        <v>1207</v>
      </c>
      <c r="B546" s="2416">
        <v>5210000</v>
      </c>
      <c r="C546" s="2417" t="s">
        <v>5768</v>
      </c>
      <c r="D546" s="2416" t="s">
        <v>5110</v>
      </c>
      <c r="E546" s="2416">
        <v>32</v>
      </c>
      <c r="F546" s="2416">
        <v>12</v>
      </c>
      <c r="G546" s="2416">
        <v>8</v>
      </c>
      <c r="H546" s="2416">
        <v>20</v>
      </c>
      <c r="I546" s="2416">
        <v>0.3</v>
      </c>
      <c r="J546" s="2416">
        <f t="shared" si="9"/>
        <v>6</v>
      </c>
      <c r="K546" s="2416">
        <v>6</v>
      </c>
      <c r="L546" s="2416">
        <v>30037</v>
      </c>
      <c r="M546" s="2417" t="s">
        <v>5713</v>
      </c>
      <c r="N546" s="2417" t="s">
        <v>5116</v>
      </c>
      <c r="O546" s="2416" t="s">
        <v>5769</v>
      </c>
      <c r="P546" s="2416" t="s">
        <v>3376</v>
      </c>
      <c r="Q546" s="2416" t="s">
        <v>5114</v>
      </c>
      <c r="R546" s="2416" t="s">
        <v>5770</v>
      </c>
      <c r="S546" s="2416" t="s">
        <v>5114</v>
      </c>
      <c r="T546" s="2416"/>
      <c r="U546" s="2416"/>
      <c r="V546" s="2416" t="s">
        <v>3376</v>
      </c>
      <c r="W546" s="2416" t="s">
        <v>5114</v>
      </c>
      <c r="X546" s="2416" t="s">
        <v>5770</v>
      </c>
      <c r="Y546" s="2416" t="s">
        <v>5114</v>
      </c>
      <c r="Z546" s="2416">
        <v>11</v>
      </c>
      <c r="AA546" s="2416">
        <v>9</v>
      </c>
      <c r="AB546" s="2416">
        <v>0</v>
      </c>
      <c r="AC546" s="2416">
        <v>0</v>
      </c>
      <c r="AD546" s="2416">
        <v>0</v>
      </c>
      <c r="AE546" s="2416">
        <v>20</v>
      </c>
    </row>
    <row r="547" spans="1:31" ht="31.5" x14ac:dyDescent="0.25">
      <c r="A547" s="2416" t="s">
        <v>1207</v>
      </c>
      <c r="B547" s="2416">
        <v>5210000</v>
      </c>
      <c r="C547" s="2417" t="s">
        <v>5768</v>
      </c>
      <c r="D547" s="2416" t="s">
        <v>5110</v>
      </c>
      <c r="E547" s="2416">
        <v>32</v>
      </c>
      <c r="F547" s="2416">
        <v>12</v>
      </c>
      <c r="G547" s="2416">
        <v>8</v>
      </c>
      <c r="H547" s="2416">
        <v>20</v>
      </c>
      <c r="I547" s="2416">
        <v>0.35</v>
      </c>
      <c r="J547" s="2416">
        <f t="shared" si="9"/>
        <v>7</v>
      </c>
      <c r="K547" s="2416">
        <v>7</v>
      </c>
      <c r="L547" s="2416">
        <v>30662</v>
      </c>
      <c r="M547" s="2417" t="s">
        <v>1926</v>
      </c>
      <c r="N547" s="2417" t="s">
        <v>5116</v>
      </c>
      <c r="O547" s="2416" t="s">
        <v>5769</v>
      </c>
      <c r="P547" s="2416" t="s">
        <v>3376</v>
      </c>
      <c r="Q547" s="2416" t="s">
        <v>5114</v>
      </c>
      <c r="R547" s="2416" t="s">
        <v>5770</v>
      </c>
      <c r="S547" s="2416" t="s">
        <v>5114</v>
      </c>
      <c r="T547" s="2416"/>
      <c r="U547" s="2416"/>
      <c r="V547" s="2416" t="s">
        <v>3376</v>
      </c>
      <c r="W547" s="2416" t="s">
        <v>5114</v>
      </c>
      <c r="X547" s="2416" t="s">
        <v>5770</v>
      </c>
      <c r="Y547" s="2416" t="s">
        <v>5114</v>
      </c>
      <c r="Z547" s="2416">
        <v>11</v>
      </c>
      <c r="AA547" s="2416">
        <v>9</v>
      </c>
      <c r="AB547" s="2416">
        <v>0</v>
      </c>
      <c r="AC547" s="2416">
        <v>0</v>
      </c>
      <c r="AD547" s="2416">
        <v>0</v>
      </c>
      <c r="AE547" s="2416">
        <v>20</v>
      </c>
    </row>
    <row r="548" spans="1:31" ht="31.5" x14ac:dyDescent="0.25">
      <c r="A548" s="2416" t="s">
        <v>1207</v>
      </c>
      <c r="B548" s="2416">
        <v>5210000</v>
      </c>
      <c r="C548" s="2417" t="s">
        <v>5768</v>
      </c>
      <c r="D548" s="2416" t="s">
        <v>5110</v>
      </c>
      <c r="E548" s="2416">
        <v>32</v>
      </c>
      <c r="F548" s="2416">
        <v>12</v>
      </c>
      <c r="G548" s="2416">
        <v>8</v>
      </c>
      <c r="H548" s="2416">
        <v>20</v>
      </c>
      <c r="I548" s="2416">
        <v>0.35</v>
      </c>
      <c r="J548" s="2416">
        <f t="shared" si="9"/>
        <v>7</v>
      </c>
      <c r="K548" s="2416">
        <v>7</v>
      </c>
      <c r="L548" s="2416">
        <v>43802</v>
      </c>
      <c r="M548" s="2417" t="s">
        <v>5771</v>
      </c>
      <c r="N548" s="2417" t="s">
        <v>3186</v>
      </c>
      <c r="O548" s="2416" t="s">
        <v>5769</v>
      </c>
      <c r="P548" s="2416" t="s">
        <v>3376</v>
      </c>
      <c r="Q548" s="2416" t="s">
        <v>5114</v>
      </c>
      <c r="R548" s="2416" t="s">
        <v>5770</v>
      </c>
      <c r="S548" s="2416" t="s">
        <v>5114</v>
      </c>
      <c r="T548" s="2416"/>
      <c r="U548" s="2416"/>
      <c r="V548" s="2416" t="s">
        <v>3376</v>
      </c>
      <c r="W548" s="2416" t="s">
        <v>5114</v>
      </c>
      <c r="X548" s="2416" t="s">
        <v>5770</v>
      </c>
      <c r="Y548" s="2416" t="s">
        <v>5114</v>
      </c>
      <c r="Z548" s="2416">
        <v>11</v>
      </c>
      <c r="AA548" s="2416">
        <v>9</v>
      </c>
      <c r="AB548" s="2416">
        <v>0</v>
      </c>
      <c r="AC548" s="2416">
        <v>0</v>
      </c>
      <c r="AD548" s="2416">
        <v>0</v>
      </c>
      <c r="AE548" s="2416">
        <v>20</v>
      </c>
    </row>
    <row r="549" spans="1:31" ht="31.5" x14ac:dyDescent="0.25">
      <c r="A549" s="2416" t="s">
        <v>1207</v>
      </c>
      <c r="B549" s="2416">
        <v>5210000</v>
      </c>
      <c r="C549" s="2417" t="s">
        <v>5768</v>
      </c>
      <c r="D549" s="2416" t="s">
        <v>5110</v>
      </c>
      <c r="E549" s="2416">
        <v>32</v>
      </c>
      <c r="F549" s="2416">
        <v>12</v>
      </c>
      <c r="G549" s="2416">
        <v>8</v>
      </c>
      <c r="H549" s="2416">
        <v>20</v>
      </c>
      <c r="I549" s="2416">
        <v>0.32500000000000001</v>
      </c>
      <c r="J549" s="2416">
        <f t="shared" si="9"/>
        <v>6.5</v>
      </c>
      <c r="K549" s="2416">
        <v>6.5</v>
      </c>
      <c r="L549" s="2416">
        <v>39424</v>
      </c>
      <c r="M549" s="2417" t="s">
        <v>1783</v>
      </c>
      <c r="N549" s="2417" t="s">
        <v>5116</v>
      </c>
      <c r="O549" s="2416" t="s">
        <v>5772</v>
      </c>
      <c r="P549" s="2416" t="s">
        <v>3335</v>
      </c>
      <c r="Q549" s="2416" t="s">
        <v>5114</v>
      </c>
      <c r="R549" s="2416" t="s">
        <v>3331</v>
      </c>
      <c r="S549" s="2416" t="s">
        <v>5114</v>
      </c>
      <c r="T549" s="2416"/>
      <c r="U549" s="2416"/>
      <c r="V549" s="2416" t="s">
        <v>3333</v>
      </c>
      <c r="W549" s="2416" t="s">
        <v>5114</v>
      </c>
      <c r="X549" s="2416" t="s">
        <v>5773</v>
      </c>
      <c r="Y549" s="2416" t="s">
        <v>5114</v>
      </c>
      <c r="Z549" s="2416">
        <v>13</v>
      </c>
      <c r="AA549" s="2416">
        <v>20</v>
      </c>
      <c r="AB549" s="2416">
        <v>5</v>
      </c>
      <c r="AC549" s="2416">
        <v>0</v>
      </c>
      <c r="AD549" s="2416">
        <v>0</v>
      </c>
      <c r="AE549" s="2416">
        <v>38</v>
      </c>
    </row>
    <row r="550" spans="1:31" ht="31.5" x14ac:dyDescent="0.25">
      <c r="A550" s="2416" t="s">
        <v>1207</v>
      </c>
      <c r="B550" s="2416">
        <v>5210000</v>
      </c>
      <c r="C550" s="2417" t="s">
        <v>5768</v>
      </c>
      <c r="D550" s="2416" t="s">
        <v>5110</v>
      </c>
      <c r="E550" s="2416">
        <v>32</v>
      </c>
      <c r="F550" s="2416">
        <v>12</v>
      </c>
      <c r="G550" s="2416">
        <v>8</v>
      </c>
      <c r="H550" s="2416">
        <v>20</v>
      </c>
      <c r="I550" s="2416">
        <v>0.32500000000000001</v>
      </c>
      <c r="J550" s="2416">
        <f t="shared" si="9"/>
        <v>6.5</v>
      </c>
      <c r="K550" s="2416">
        <v>6.5</v>
      </c>
      <c r="L550" s="2416">
        <v>41090</v>
      </c>
      <c r="M550" s="2417" t="s">
        <v>5756</v>
      </c>
      <c r="N550" s="2417" t="s">
        <v>5116</v>
      </c>
      <c r="O550" s="2416" t="s">
        <v>5772</v>
      </c>
      <c r="P550" s="2416" t="s">
        <v>3335</v>
      </c>
      <c r="Q550" s="2416" t="s">
        <v>5114</v>
      </c>
      <c r="R550" s="2416" t="s">
        <v>3331</v>
      </c>
      <c r="S550" s="2416" t="s">
        <v>5114</v>
      </c>
      <c r="T550" s="2416"/>
      <c r="U550" s="2416"/>
      <c r="V550" s="2416" t="s">
        <v>3333</v>
      </c>
      <c r="W550" s="2416" t="s">
        <v>5114</v>
      </c>
      <c r="X550" s="2416" t="s">
        <v>5773</v>
      </c>
      <c r="Y550" s="2416" t="s">
        <v>5114</v>
      </c>
      <c r="Z550" s="2416">
        <v>13</v>
      </c>
      <c r="AA550" s="2416">
        <v>20</v>
      </c>
      <c r="AB550" s="2416">
        <v>5</v>
      </c>
      <c r="AC550" s="2416">
        <v>0</v>
      </c>
      <c r="AD550" s="2416">
        <v>0</v>
      </c>
      <c r="AE550" s="2416">
        <v>38</v>
      </c>
    </row>
    <row r="551" spans="1:31" ht="31.5" x14ac:dyDescent="0.25">
      <c r="A551" s="2416" t="s">
        <v>1207</v>
      </c>
      <c r="B551" s="2416">
        <v>5210000</v>
      </c>
      <c r="C551" s="2417" t="s">
        <v>5768</v>
      </c>
      <c r="D551" s="2416" t="s">
        <v>5110</v>
      </c>
      <c r="E551" s="2416">
        <v>32</v>
      </c>
      <c r="F551" s="2416">
        <v>12</v>
      </c>
      <c r="G551" s="2416">
        <v>8</v>
      </c>
      <c r="H551" s="2416">
        <v>20</v>
      </c>
      <c r="I551" s="2416">
        <v>0.35</v>
      </c>
      <c r="J551" s="2416">
        <f t="shared" si="9"/>
        <v>7</v>
      </c>
      <c r="K551" s="2416">
        <v>7</v>
      </c>
      <c r="L551" s="2416">
        <v>42745</v>
      </c>
      <c r="M551" s="2417" t="s">
        <v>5774</v>
      </c>
      <c r="N551" s="2417" t="s">
        <v>3186</v>
      </c>
      <c r="O551" s="2416" t="s">
        <v>5772</v>
      </c>
      <c r="P551" s="2416" t="s">
        <v>3335</v>
      </c>
      <c r="Q551" s="2416" t="s">
        <v>5114</v>
      </c>
      <c r="R551" s="2416" t="s">
        <v>3331</v>
      </c>
      <c r="S551" s="2416" t="s">
        <v>5114</v>
      </c>
      <c r="T551" s="2416"/>
      <c r="U551" s="2416"/>
      <c r="V551" s="2416" t="s">
        <v>3333</v>
      </c>
      <c r="W551" s="2416" t="s">
        <v>5114</v>
      </c>
      <c r="X551" s="2416" t="s">
        <v>5773</v>
      </c>
      <c r="Y551" s="2416" t="s">
        <v>5114</v>
      </c>
      <c r="Z551" s="2416">
        <v>13</v>
      </c>
      <c r="AA551" s="2416">
        <v>20</v>
      </c>
      <c r="AB551" s="2416">
        <v>5</v>
      </c>
      <c r="AC551" s="2416">
        <v>0</v>
      </c>
      <c r="AD551" s="2416">
        <v>0</v>
      </c>
      <c r="AE551" s="2416">
        <v>38</v>
      </c>
    </row>
    <row r="552" spans="1:31" ht="15.75" x14ac:dyDescent="0.25">
      <c r="A552" s="2416" t="s">
        <v>1207</v>
      </c>
      <c r="B552" s="2416">
        <v>5210000</v>
      </c>
      <c r="C552" s="2417" t="s">
        <v>5768</v>
      </c>
      <c r="D552" s="2416" t="s">
        <v>5110</v>
      </c>
      <c r="E552" s="2416">
        <v>32</v>
      </c>
      <c r="F552" s="2416">
        <v>12</v>
      </c>
      <c r="G552" s="2416">
        <v>8</v>
      </c>
      <c r="H552" s="2416">
        <v>20</v>
      </c>
      <c r="I552" s="2416">
        <v>0.32500000000000001</v>
      </c>
      <c r="J552" s="2416">
        <f t="shared" si="9"/>
        <v>6.5</v>
      </c>
      <c r="K552" s="2416">
        <v>6.5</v>
      </c>
      <c r="L552" s="2416">
        <v>38887</v>
      </c>
      <c r="M552" s="2417" t="s">
        <v>5775</v>
      </c>
      <c r="N552" s="2417" t="s">
        <v>5116</v>
      </c>
      <c r="O552" s="2416" t="s">
        <v>3384</v>
      </c>
      <c r="P552" s="2416" t="s">
        <v>3335</v>
      </c>
      <c r="Q552" s="2416" t="s">
        <v>5114</v>
      </c>
      <c r="R552" s="2416" t="s">
        <v>3327</v>
      </c>
      <c r="S552" s="2416" t="s">
        <v>5114</v>
      </c>
      <c r="T552" s="2416"/>
      <c r="U552" s="2416"/>
      <c r="V552" s="2416" t="s">
        <v>3334</v>
      </c>
      <c r="W552" s="2416" t="s">
        <v>5114</v>
      </c>
      <c r="X552" s="2416" t="s">
        <v>3333</v>
      </c>
      <c r="Y552" s="2416" t="s">
        <v>5114</v>
      </c>
      <c r="Z552" s="2416">
        <v>19</v>
      </c>
      <c r="AA552" s="2416">
        <v>5</v>
      </c>
      <c r="AB552" s="2416">
        <v>3</v>
      </c>
      <c r="AC552" s="2416">
        <v>0</v>
      </c>
      <c r="AD552" s="2416">
        <v>0</v>
      </c>
      <c r="AE552" s="2416">
        <v>27</v>
      </c>
    </row>
    <row r="553" spans="1:31" ht="15.75" x14ac:dyDescent="0.25">
      <c r="A553" s="2416" t="s">
        <v>1207</v>
      </c>
      <c r="B553" s="2416">
        <v>5210000</v>
      </c>
      <c r="C553" s="2417" t="s">
        <v>5768</v>
      </c>
      <c r="D553" s="2416" t="s">
        <v>5110</v>
      </c>
      <c r="E553" s="2416">
        <v>32</v>
      </c>
      <c r="F553" s="2416">
        <v>12</v>
      </c>
      <c r="G553" s="2416">
        <v>8</v>
      </c>
      <c r="H553" s="2416">
        <v>20</v>
      </c>
      <c r="I553" s="2416">
        <v>0.35</v>
      </c>
      <c r="J553" s="2416">
        <f t="shared" si="9"/>
        <v>7</v>
      </c>
      <c r="K553" s="2416">
        <v>7</v>
      </c>
      <c r="L553" s="2416">
        <v>40253</v>
      </c>
      <c r="M553" s="2417" t="s">
        <v>261</v>
      </c>
      <c r="N553" s="2417" t="s">
        <v>5116</v>
      </c>
      <c r="O553" s="2416" t="s">
        <v>3384</v>
      </c>
      <c r="P553" s="2416" t="s">
        <v>3335</v>
      </c>
      <c r="Q553" s="2416" t="s">
        <v>5114</v>
      </c>
      <c r="R553" s="2416" t="s">
        <v>3327</v>
      </c>
      <c r="S553" s="2416" t="s">
        <v>5114</v>
      </c>
      <c r="T553" s="2416"/>
      <c r="U553" s="2416"/>
      <c r="V553" s="2416" t="s">
        <v>3334</v>
      </c>
      <c r="W553" s="2416" t="s">
        <v>5114</v>
      </c>
      <c r="X553" s="2416" t="s">
        <v>3333</v>
      </c>
      <c r="Y553" s="2416" t="s">
        <v>5114</v>
      </c>
      <c r="Z553" s="2416">
        <v>19</v>
      </c>
      <c r="AA553" s="2416">
        <v>5</v>
      </c>
      <c r="AB553" s="2416">
        <v>3</v>
      </c>
      <c r="AC553" s="2416">
        <v>0</v>
      </c>
      <c r="AD553" s="2416">
        <v>0</v>
      </c>
      <c r="AE553" s="2416">
        <v>27</v>
      </c>
    </row>
    <row r="554" spans="1:31" ht="15.75" x14ac:dyDescent="0.25">
      <c r="A554" s="2416" t="s">
        <v>1207</v>
      </c>
      <c r="B554" s="2416">
        <v>5210000</v>
      </c>
      <c r="C554" s="2417" t="s">
        <v>5768</v>
      </c>
      <c r="D554" s="2416" t="s">
        <v>5110</v>
      </c>
      <c r="E554" s="2416">
        <v>32</v>
      </c>
      <c r="F554" s="2416">
        <v>12</v>
      </c>
      <c r="G554" s="2416">
        <v>8</v>
      </c>
      <c r="H554" s="2416">
        <v>20</v>
      </c>
      <c r="I554" s="2421">
        <v>0.32500000000000001</v>
      </c>
      <c r="J554" s="2416">
        <f t="shared" si="9"/>
        <v>6.5</v>
      </c>
      <c r="K554" s="2416">
        <v>6.5</v>
      </c>
      <c r="L554" s="2416">
        <v>42836</v>
      </c>
      <c r="M554" s="2417" t="s">
        <v>5766</v>
      </c>
      <c r="N554" s="2417" t="s">
        <v>3186</v>
      </c>
      <c r="O554" s="2416" t="s">
        <v>3384</v>
      </c>
      <c r="P554" s="2416" t="s">
        <v>3335</v>
      </c>
      <c r="Q554" s="2416" t="s">
        <v>5114</v>
      </c>
      <c r="R554" s="2416" t="s">
        <v>3327</v>
      </c>
      <c r="S554" s="2416" t="s">
        <v>5114</v>
      </c>
      <c r="T554" s="2416"/>
      <c r="U554" s="2416"/>
      <c r="V554" s="2416" t="s">
        <v>3334</v>
      </c>
      <c r="W554" s="2416" t="s">
        <v>5114</v>
      </c>
      <c r="X554" s="2416" t="s">
        <v>3333</v>
      </c>
      <c r="Y554" s="2416" t="s">
        <v>5114</v>
      </c>
      <c r="Z554" s="2416">
        <v>19</v>
      </c>
      <c r="AA554" s="2416">
        <v>5</v>
      </c>
      <c r="AB554" s="2416">
        <v>3</v>
      </c>
      <c r="AC554" s="2416">
        <v>0</v>
      </c>
      <c r="AD554" s="2416">
        <v>0</v>
      </c>
      <c r="AE554" s="2416">
        <v>27</v>
      </c>
    </row>
    <row r="555" spans="1:31" ht="31.5" x14ac:dyDescent="0.25">
      <c r="A555" s="2416" t="s">
        <v>1207</v>
      </c>
      <c r="B555" s="2416">
        <v>5210001</v>
      </c>
      <c r="C555" s="2417" t="s">
        <v>5776</v>
      </c>
      <c r="D555" s="2416" t="s">
        <v>5110</v>
      </c>
      <c r="E555" s="2416">
        <v>36</v>
      </c>
      <c r="F555" s="2416">
        <v>15</v>
      </c>
      <c r="G555" s="2416">
        <v>6</v>
      </c>
      <c r="H555" s="2416">
        <v>21</v>
      </c>
      <c r="I555" s="2416">
        <v>0.23799999999999999</v>
      </c>
      <c r="J555" s="2416">
        <f t="shared" si="9"/>
        <v>4.9979999999999993</v>
      </c>
      <c r="K555" s="2416">
        <v>4.9980000000000002</v>
      </c>
      <c r="L555" s="2416">
        <v>32206</v>
      </c>
      <c r="M555" s="2417" t="s">
        <v>1903</v>
      </c>
      <c r="N555" s="2417" t="s">
        <v>5116</v>
      </c>
      <c r="O555" s="2416" t="s">
        <v>3385</v>
      </c>
      <c r="P555" s="2416" t="s">
        <v>3330</v>
      </c>
      <c r="Q555" s="2416" t="s">
        <v>5114</v>
      </c>
      <c r="R555" s="2416" t="s">
        <v>5777</v>
      </c>
      <c r="S555" s="2416" t="s">
        <v>5114</v>
      </c>
      <c r="T555" s="2416"/>
      <c r="U555" s="2416"/>
      <c r="V555" s="2416" t="s">
        <v>3335</v>
      </c>
      <c r="W555" s="2416" t="s">
        <v>5114</v>
      </c>
      <c r="X555" s="2416" t="s">
        <v>3356</v>
      </c>
      <c r="Y555" s="2416" t="s">
        <v>5114</v>
      </c>
      <c r="Z555" s="2416">
        <v>2</v>
      </c>
      <c r="AA555" s="2416">
        <v>4</v>
      </c>
      <c r="AB555" s="2416">
        <v>1</v>
      </c>
      <c r="AC555" s="2416">
        <v>0</v>
      </c>
      <c r="AD555" s="2416">
        <v>0</v>
      </c>
      <c r="AE555" s="2416">
        <v>7</v>
      </c>
    </row>
    <row r="556" spans="1:31" ht="31.5" x14ac:dyDescent="0.25">
      <c r="A556" s="2416" t="s">
        <v>1207</v>
      </c>
      <c r="B556" s="2416">
        <v>5210001</v>
      </c>
      <c r="C556" s="2417" t="s">
        <v>5776</v>
      </c>
      <c r="D556" s="2416" t="s">
        <v>5110</v>
      </c>
      <c r="E556" s="2416">
        <v>36</v>
      </c>
      <c r="F556" s="2416">
        <v>15</v>
      </c>
      <c r="G556" s="2416">
        <v>6</v>
      </c>
      <c r="H556" s="2416">
        <v>21</v>
      </c>
      <c r="I556" s="2416">
        <v>0.28599999999999998</v>
      </c>
      <c r="J556" s="2416">
        <f t="shared" si="9"/>
        <v>6.0059999999999993</v>
      </c>
      <c r="K556" s="2416">
        <f>J556</f>
        <v>6.0059999999999993</v>
      </c>
      <c r="L556" s="2416">
        <v>37911</v>
      </c>
      <c r="M556" s="2417" t="s">
        <v>1904</v>
      </c>
      <c r="N556" s="2417" t="s">
        <v>5116</v>
      </c>
      <c r="O556" s="2416" t="s">
        <v>3385</v>
      </c>
      <c r="P556" s="2416" t="s">
        <v>3330</v>
      </c>
      <c r="Q556" s="2416" t="s">
        <v>5114</v>
      </c>
      <c r="R556" s="2416" t="s">
        <v>5777</v>
      </c>
      <c r="S556" s="2416" t="s">
        <v>5114</v>
      </c>
      <c r="T556" s="2416"/>
      <c r="U556" s="2416"/>
      <c r="V556" s="2416" t="s">
        <v>3335</v>
      </c>
      <c r="W556" s="2416" t="s">
        <v>5114</v>
      </c>
      <c r="X556" s="2416" t="s">
        <v>3356</v>
      </c>
      <c r="Y556" s="2416" t="s">
        <v>5114</v>
      </c>
      <c r="Z556" s="2416">
        <v>2</v>
      </c>
      <c r="AA556" s="2416">
        <v>4</v>
      </c>
      <c r="AB556" s="2416">
        <v>1</v>
      </c>
      <c r="AC556" s="2416">
        <v>0</v>
      </c>
      <c r="AD556" s="2416">
        <v>0</v>
      </c>
      <c r="AE556" s="2416">
        <v>7</v>
      </c>
    </row>
    <row r="557" spans="1:31" ht="31.5" x14ac:dyDescent="0.25">
      <c r="A557" s="2416" t="s">
        <v>1207</v>
      </c>
      <c r="B557" s="2416">
        <v>5210001</v>
      </c>
      <c r="C557" s="2417" t="s">
        <v>5776</v>
      </c>
      <c r="D557" s="2416" t="s">
        <v>5110</v>
      </c>
      <c r="E557" s="2416">
        <v>36</v>
      </c>
      <c r="F557" s="2416">
        <v>15</v>
      </c>
      <c r="G557" s="2416">
        <v>6</v>
      </c>
      <c r="H557" s="2416">
        <v>21</v>
      </c>
      <c r="I557" s="2416">
        <v>0.23799999999999999</v>
      </c>
      <c r="J557" s="2416">
        <f t="shared" si="9"/>
        <v>4.9979999999999993</v>
      </c>
      <c r="K557" s="2416">
        <f t="shared" ref="K557:K592" si="10">J557</f>
        <v>4.9979999999999993</v>
      </c>
      <c r="L557" s="2416">
        <v>38204</v>
      </c>
      <c r="M557" s="2417" t="s">
        <v>1905</v>
      </c>
      <c r="N557" s="2417" t="s">
        <v>5116</v>
      </c>
      <c r="O557" s="2416" t="s">
        <v>3385</v>
      </c>
      <c r="P557" s="2416" t="s">
        <v>3330</v>
      </c>
      <c r="Q557" s="2416" t="s">
        <v>5114</v>
      </c>
      <c r="R557" s="2416" t="s">
        <v>5777</v>
      </c>
      <c r="S557" s="2416" t="s">
        <v>5114</v>
      </c>
      <c r="T557" s="2416"/>
      <c r="U557" s="2416"/>
      <c r="V557" s="2416" t="s">
        <v>3335</v>
      </c>
      <c r="W557" s="2416" t="s">
        <v>5114</v>
      </c>
      <c r="X557" s="2416" t="s">
        <v>3356</v>
      </c>
      <c r="Y557" s="2416" t="s">
        <v>5114</v>
      </c>
      <c r="Z557" s="2416">
        <v>2</v>
      </c>
      <c r="AA557" s="2416">
        <v>4</v>
      </c>
      <c r="AB557" s="2416">
        <v>1</v>
      </c>
      <c r="AC557" s="2416">
        <v>0</v>
      </c>
      <c r="AD557" s="2416">
        <v>0</v>
      </c>
      <c r="AE557" s="2416">
        <v>7</v>
      </c>
    </row>
    <row r="558" spans="1:31" ht="31.5" x14ac:dyDescent="0.25">
      <c r="A558" s="2416" t="s">
        <v>1207</v>
      </c>
      <c r="B558" s="2416">
        <v>5210001</v>
      </c>
      <c r="C558" s="2417" t="s">
        <v>5776</v>
      </c>
      <c r="D558" s="2416" t="s">
        <v>5110</v>
      </c>
      <c r="E558" s="2416">
        <v>36</v>
      </c>
      <c r="F558" s="2416">
        <v>15</v>
      </c>
      <c r="G558" s="2416">
        <v>6</v>
      </c>
      <c r="H558" s="2416">
        <v>21</v>
      </c>
      <c r="I558" s="2416">
        <v>0.23799999999999999</v>
      </c>
      <c r="J558" s="2416">
        <f t="shared" si="9"/>
        <v>4.9979999999999993</v>
      </c>
      <c r="K558" s="2416">
        <f t="shared" si="10"/>
        <v>4.9979999999999993</v>
      </c>
      <c r="L558" s="2416">
        <v>38887</v>
      </c>
      <c r="M558" s="2417" t="s">
        <v>5775</v>
      </c>
      <c r="N558" s="2417" t="s">
        <v>5116</v>
      </c>
      <c r="O558" s="2416" t="s">
        <v>3385</v>
      </c>
      <c r="P558" s="2416" t="s">
        <v>3330</v>
      </c>
      <c r="Q558" s="2416" t="s">
        <v>5114</v>
      </c>
      <c r="R558" s="2416" t="s">
        <v>5777</v>
      </c>
      <c r="S558" s="2416" t="s">
        <v>5114</v>
      </c>
      <c r="T558" s="2416"/>
      <c r="U558" s="2416"/>
      <c r="V558" s="2416" t="s">
        <v>3335</v>
      </c>
      <c r="W558" s="2416" t="s">
        <v>5114</v>
      </c>
      <c r="X558" s="2416" t="s">
        <v>3356</v>
      </c>
      <c r="Y558" s="2416" t="s">
        <v>5114</v>
      </c>
      <c r="Z558" s="2416">
        <v>2</v>
      </c>
      <c r="AA558" s="2416">
        <v>4</v>
      </c>
      <c r="AB558" s="2416">
        <v>1</v>
      </c>
      <c r="AC558" s="2416">
        <v>0</v>
      </c>
      <c r="AD558" s="2416">
        <v>0</v>
      </c>
      <c r="AE558" s="2416">
        <v>7</v>
      </c>
    </row>
    <row r="559" spans="1:31" ht="47.25" x14ac:dyDescent="0.25">
      <c r="A559" s="2416" t="s">
        <v>1207</v>
      </c>
      <c r="B559" s="2416">
        <v>5210003</v>
      </c>
      <c r="C559" s="2417" t="s">
        <v>5778</v>
      </c>
      <c r="D559" s="2416" t="s">
        <v>5110</v>
      </c>
      <c r="E559" s="2416">
        <v>35</v>
      </c>
      <c r="F559" s="2416">
        <v>15</v>
      </c>
      <c r="G559" s="2416">
        <v>5</v>
      </c>
      <c r="H559" s="2416">
        <v>20</v>
      </c>
      <c r="I559" s="2416">
        <v>0.25</v>
      </c>
      <c r="J559" s="2416">
        <f t="shared" si="9"/>
        <v>5</v>
      </c>
      <c r="K559" s="2416">
        <f t="shared" si="10"/>
        <v>5</v>
      </c>
      <c r="L559" s="2416">
        <v>29839</v>
      </c>
      <c r="M559" s="2417" t="s">
        <v>1928</v>
      </c>
      <c r="N559" s="2417" t="s">
        <v>5116</v>
      </c>
      <c r="O559" s="2416" t="s">
        <v>3385</v>
      </c>
      <c r="P559" s="2416" t="s">
        <v>5779</v>
      </c>
      <c r="Q559" s="2416" t="s">
        <v>5114</v>
      </c>
      <c r="R559" s="2416" t="s">
        <v>5780</v>
      </c>
      <c r="S559" s="2416" t="s">
        <v>5114</v>
      </c>
      <c r="T559" s="2416"/>
      <c r="U559" s="2416"/>
      <c r="V559" s="2416" t="s">
        <v>5780</v>
      </c>
      <c r="W559" s="2416" t="s">
        <v>5114</v>
      </c>
      <c r="X559" s="2416" t="s">
        <v>5779</v>
      </c>
      <c r="Y559" s="2416" t="s">
        <v>5114</v>
      </c>
      <c r="Z559" s="2416">
        <v>0</v>
      </c>
      <c r="AA559" s="2416">
        <v>7</v>
      </c>
      <c r="AB559" s="2416">
        <v>11</v>
      </c>
      <c r="AC559" s="2416">
        <v>0</v>
      </c>
      <c r="AD559" s="2416">
        <v>0</v>
      </c>
      <c r="AE559" s="2416">
        <v>18</v>
      </c>
    </row>
    <row r="560" spans="1:31" ht="47.25" x14ac:dyDescent="0.25">
      <c r="A560" s="2416" t="s">
        <v>1207</v>
      </c>
      <c r="B560" s="2416">
        <v>5210003</v>
      </c>
      <c r="C560" s="2417" t="s">
        <v>5778</v>
      </c>
      <c r="D560" s="2416" t="s">
        <v>5110</v>
      </c>
      <c r="E560" s="2416">
        <v>35</v>
      </c>
      <c r="F560" s="2416">
        <v>15</v>
      </c>
      <c r="G560" s="2416">
        <v>5</v>
      </c>
      <c r="H560" s="2416">
        <v>20</v>
      </c>
      <c r="I560" s="2416">
        <v>0.25</v>
      </c>
      <c r="J560" s="2416">
        <f t="shared" si="9"/>
        <v>5</v>
      </c>
      <c r="K560" s="2416">
        <f t="shared" si="10"/>
        <v>5</v>
      </c>
      <c r="L560" s="2416">
        <v>32206</v>
      </c>
      <c r="M560" s="2417" t="s">
        <v>1903</v>
      </c>
      <c r="N560" s="2417" t="s">
        <v>5116</v>
      </c>
      <c r="O560" s="2416" t="s">
        <v>3385</v>
      </c>
      <c r="P560" s="2416" t="s">
        <v>5779</v>
      </c>
      <c r="Q560" s="2416" t="s">
        <v>5114</v>
      </c>
      <c r="R560" s="2416" t="s">
        <v>5780</v>
      </c>
      <c r="S560" s="2416" t="s">
        <v>5114</v>
      </c>
      <c r="T560" s="2416"/>
      <c r="U560" s="2416"/>
      <c r="V560" s="2416" t="s">
        <v>5780</v>
      </c>
      <c r="W560" s="2416" t="s">
        <v>5114</v>
      </c>
      <c r="X560" s="2416" t="s">
        <v>5779</v>
      </c>
      <c r="Y560" s="2416" t="s">
        <v>5114</v>
      </c>
      <c r="Z560" s="2416">
        <v>0</v>
      </c>
      <c r="AA560" s="2416">
        <v>7</v>
      </c>
      <c r="AB560" s="2416">
        <v>11</v>
      </c>
      <c r="AC560" s="2416">
        <v>0</v>
      </c>
      <c r="AD560" s="2416">
        <v>0</v>
      </c>
      <c r="AE560" s="2416">
        <v>18</v>
      </c>
    </row>
    <row r="561" spans="1:31" ht="47.25" x14ac:dyDescent="0.25">
      <c r="A561" s="2416" t="s">
        <v>1207</v>
      </c>
      <c r="B561" s="2416">
        <v>5210003</v>
      </c>
      <c r="C561" s="2417" t="s">
        <v>5778</v>
      </c>
      <c r="D561" s="2416" t="s">
        <v>5110</v>
      </c>
      <c r="E561" s="2416">
        <v>35</v>
      </c>
      <c r="F561" s="2416">
        <v>15</v>
      </c>
      <c r="G561" s="2416">
        <v>5</v>
      </c>
      <c r="H561" s="2416">
        <v>20</v>
      </c>
      <c r="I561" s="2416">
        <v>0.25</v>
      </c>
      <c r="J561" s="2416">
        <f t="shared" si="9"/>
        <v>5</v>
      </c>
      <c r="K561" s="2416">
        <f t="shared" si="10"/>
        <v>5</v>
      </c>
      <c r="L561" s="2416">
        <v>38204</v>
      </c>
      <c r="M561" s="2417" t="s">
        <v>1905</v>
      </c>
      <c r="N561" s="2417" t="s">
        <v>5116</v>
      </c>
      <c r="O561" s="2416" t="s">
        <v>3385</v>
      </c>
      <c r="P561" s="2416" t="s">
        <v>5779</v>
      </c>
      <c r="Q561" s="2416" t="s">
        <v>5114</v>
      </c>
      <c r="R561" s="2416" t="s">
        <v>5780</v>
      </c>
      <c r="S561" s="2416" t="s">
        <v>5114</v>
      </c>
      <c r="T561" s="2416"/>
      <c r="U561" s="2416"/>
      <c r="V561" s="2416" t="s">
        <v>5780</v>
      </c>
      <c r="W561" s="2416" t="s">
        <v>5114</v>
      </c>
      <c r="X561" s="2416" t="s">
        <v>5779</v>
      </c>
      <c r="Y561" s="2416" t="s">
        <v>5114</v>
      </c>
      <c r="Z561" s="2416">
        <v>0</v>
      </c>
      <c r="AA561" s="2416">
        <v>7</v>
      </c>
      <c r="AB561" s="2416">
        <v>11</v>
      </c>
      <c r="AC561" s="2416">
        <v>0</v>
      </c>
      <c r="AD561" s="2416">
        <v>0</v>
      </c>
      <c r="AE561" s="2416">
        <v>18</v>
      </c>
    </row>
    <row r="562" spans="1:31" ht="47.25" x14ac:dyDescent="0.25">
      <c r="A562" s="2416" t="s">
        <v>1207</v>
      </c>
      <c r="B562" s="2416">
        <v>5210003</v>
      </c>
      <c r="C562" s="2417" t="s">
        <v>5778</v>
      </c>
      <c r="D562" s="2416" t="s">
        <v>5110</v>
      </c>
      <c r="E562" s="2416">
        <v>35</v>
      </c>
      <c r="F562" s="2416">
        <v>15</v>
      </c>
      <c r="G562" s="2416">
        <v>5</v>
      </c>
      <c r="H562" s="2416">
        <v>20</v>
      </c>
      <c r="I562" s="2416">
        <v>0.25</v>
      </c>
      <c r="J562" s="2416">
        <f t="shared" si="9"/>
        <v>5</v>
      </c>
      <c r="K562" s="2416">
        <f t="shared" si="10"/>
        <v>5</v>
      </c>
      <c r="L562" s="2416">
        <v>39289</v>
      </c>
      <c r="M562" s="2417" t="s">
        <v>1784</v>
      </c>
      <c r="N562" s="2417" t="s">
        <v>5116</v>
      </c>
      <c r="O562" s="2416" t="s">
        <v>3385</v>
      </c>
      <c r="P562" s="2416" t="s">
        <v>5779</v>
      </c>
      <c r="Q562" s="2416" t="s">
        <v>5114</v>
      </c>
      <c r="R562" s="2416" t="s">
        <v>5780</v>
      </c>
      <c r="S562" s="2416" t="s">
        <v>5114</v>
      </c>
      <c r="T562" s="2416"/>
      <c r="U562" s="2416"/>
      <c r="V562" s="2416" t="s">
        <v>5780</v>
      </c>
      <c r="W562" s="2416" t="s">
        <v>5114</v>
      </c>
      <c r="X562" s="2416" t="s">
        <v>5779</v>
      </c>
      <c r="Y562" s="2416" t="s">
        <v>5114</v>
      </c>
      <c r="Z562" s="2416">
        <v>0</v>
      </c>
      <c r="AA562" s="2416">
        <v>7</v>
      </c>
      <c r="AB562" s="2416">
        <v>11</v>
      </c>
      <c r="AC562" s="2416">
        <v>0</v>
      </c>
      <c r="AD562" s="2416">
        <v>0</v>
      </c>
      <c r="AE562" s="2416">
        <v>18</v>
      </c>
    </row>
    <row r="563" spans="1:31" ht="31.5" x14ac:dyDescent="0.25">
      <c r="A563" s="2416" t="s">
        <v>1207</v>
      </c>
      <c r="B563" s="2416">
        <v>5210005</v>
      </c>
      <c r="C563" s="2417" t="s">
        <v>5781</v>
      </c>
      <c r="D563" s="2416" t="s">
        <v>5110</v>
      </c>
      <c r="E563" s="2416">
        <v>36</v>
      </c>
      <c r="F563" s="2416">
        <v>15</v>
      </c>
      <c r="G563" s="2416">
        <v>6</v>
      </c>
      <c r="H563" s="2416">
        <v>21</v>
      </c>
      <c r="I563" s="2416">
        <v>0.23799999999999999</v>
      </c>
      <c r="J563" s="2416">
        <f t="shared" si="9"/>
        <v>4.9979999999999993</v>
      </c>
      <c r="K563" s="2416">
        <f t="shared" si="10"/>
        <v>4.9979999999999993</v>
      </c>
      <c r="L563" s="2416">
        <v>20178</v>
      </c>
      <c r="M563" s="2417" t="s">
        <v>1785</v>
      </c>
      <c r="N563" s="2417" t="s">
        <v>5116</v>
      </c>
      <c r="O563" s="2416" t="s">
        <v>3379</v>
      </c>
      <c r="P563" s="2416" t="s">
        <v>3329</v>
      </c>
      <c r="Q563" s="2416" t="s">
        <v>5114</v>
      </c>
      <c r="R563" s="2416" t="s">
        <v>3328</v>
      </c>
      <c r="S563" s="2416" t="s">
        <v>5114</v>
      </c>
      <c r="T563" s="2416"/>
      <c r="U563" s="2416"/>
      <c r="V563" s="2416" t="s">
        <v>3328</v>
      </c>
      <c r="W563" s="2416" t="s">
        <v>5114</v>
      </c>
      <c r="X563" s="2416" t="s">
        <v>3329</v>
      </c>
      <c r="Y563" s="2416" t="s">
        <v>5114</v>
      </c>
      <c r="Z563" s="2416">
        <v>13</v>
      </c>
      <c r="AA563" s="2416">
        <v>4</v>
      </c>
      <c r="AB563" s="2416">
        <v>1</v>
      </c>
      <c r="AC563" s="2416">
        <v>0</v>
      </c>
      <c r="AD563" s="2416">
        <v>0</v>
      </c>
      <c r="AE563" s="2416">
        <v>18</v>
      </c>
    </row>
    <row r="564" spans="1:31" ht="31.5" x14ac:dyDescent="0.25">
      <c r="A564" s="2416" t="s">
        <v>1207</v>
      </c>
      <c r="B564" s="2416">
        <v>5210005</v>
      </c>
      <c r="C564" s="2417" t="s">
        <v>5781</v>
      </c>
      <c r="D564" s="2416" t="s">
        <v>5110</v>
      </c>
      <c r="E564" s="2416">
        <v>36</v>
      </c>
      <c r="F564" s="2416">
        <v>15</v>
      </c>
      <c r="G564" s="2416">
        <v>6</v>
      </c>
      <c r="H564" s="2416">
        <v>21</v>
      </c>
      <c r="I564" s="2416">
        <v>0.23799999999999999</v>
      </c>
      <c r="J564" s="2416">
        <f t="shared" si="9"/>
        <v>4.9979999999999993</v>
      </c>
      <c r="K564" s="2416">
        <f t="shared" si="10"/>
        <v>4.9979999999999993</v>
      </c>
      <c r="L564" s="2416">
        <v>29839</v>
      </c>
      <c r="M564" s="2417" t="s">
        <v>1928</v>
      </c>
      <c r="N564" s="2417" t="s">
        <v>5116</v>
      </c>
      <c r="O564" s="2416" t="s">
        <v>3379</v>
      </c>
      <c r="P564" s="2416" t="s">
        <v>3329</v>
      </c>
      <c r="Q564" s="2416" t="s">
        <v>5114</v>
      </c>
      <c r="R564" s="2416" t="s">
        <v>3328</v>
      </c>
      <c r="S564" s="2416" t="s">
        <v>5114</v>
      </c>
      <c r="T564" s="2416"/>
      <c r="U564" s="2416"/>
      <c r="V564" s="2416" t="s">
        <v>3328</v>
      </c>
      <c r="W564" s="2416" t="s">
        <v>5114</v>
      </c>
      <c r="X564" s="2416" t="s">
        <v>3329</v>
      </c>
      <c r="Y564" s="2416" t="s">
        <v>5114</v>
      </c>
      <c r="Z564" s="2416">
        <v>13</v>
      </c>
      <c r="AA564" s="2416">
        <v>4</v>
      </c>
      <c r="AB564" s="2416">
        <v>1</v>
      </c>
      <c r="AC564" s="2416">
        <v>0</v>
      </c>
      <c r="AD564" s="2416">
        <v>0</v>
      </c>
      <c r="AE564" s="2416">
        <v>18</v>
      </c>
    </row>
    <row r="565" spans="1:31" ht="31.5" x14ac:dyDescent="0.25">
      <c r="A565" s="2416" t="s">
        <v>1207</v>
      </c>
      <c r="B565" s="2416">
        <v>5210005</v>
      </c>
      <c r="C565" s="2417" t="s">
        <v>5781</v>
      </c>
      <c r="D565" s="2416" t="s">
        <v>5110</v>
      </c>
      <c r="E565" s="2416">
        <v>36</v>
      </c>
      <c r="F565" s="2416">
        <v>15</v>
      </c>
      <c r="G565" s="2416">
        <v>6</v>
      </c>
      <c r="H565" s="2416">
        <v>21</v>
      </c>
      <c r="I565" s="2416">
        <v>0.28599999999999998</v>
      </c>
      <c r="J565" s="2416">
        <f t="shared" si="9"/>
        <v>6.0059999999999993</v>
      </c>
      <c r="K565" s="2416">
        <f t="shared" si="10"/>
        <v>6.0059999999999993</v>
      </c>
      <c r="L565" s="2416">
        <v>36935</v>
      </c>
      <c r="M565" s="2417" t="s">
        <v>1931</v>
      </c>
      <c r="N565" s="2417" t="s">
        <v>5116</v>
      </c>
      <c r="O565" s="2416" t="s">
        <v>3379</v>
      </c>
      <c r="P565" s="2416" t="s">
        <v>3329</v>
      </c>
      <c r="Q565" s="2416" t="s">
        <v>5114</v>
      </c>
      <c r="R565" s="2416" t="s">
        <v>3328</v>
      </c>
      <c r="S565" s="2416" t="s">
        <v>5114</v>
      </c>
      <c r="T565" s="2416"/>
      <c r="U565" s="2416"/>
      <c r="V565" s="2416" t="s">
        <v>3328</v>
      </c>
      <c r="W565" s="2416" t="s">
        <v>5114</v>
      </c>
      <c r="X565" s="2416" t="s">
        <v>3329</v>
      </c>
      <c r="Y565" s="2416" t="s">
        <v>5114</v>
      </c>
      <c r="Z565" s="2416">
        <v>13</v>
      </c>
      <c r="AA565" s="2416">
        <v>4</v>
      </c>
      <c r="AB565" s="2416">
        <v>1</v>
      </c>
      <c r="AC565" s="2416">
        <v>0</v>
      </c>
      <c r="AD565" s="2416">
        <v>0</v>
      </c>
      <c r="AE565" s="2416">
        <v>18</v>
      </c>
    </row>
    <row r="566" spans="1:31" ht="31.5" x14ac:dyDescent="0.25">
      <c r="A566" s="2416" t="s">
        <v>1207</v>
      </c>
      <c r="B566" s="2416">
        <v>5210005</v>
      </c>
      <c r="C566" s="2417" t="s">
        <v>5781</v>
      </c>
      <c r="D566" s="2416" t="s">
        <v>5110</v>
      </c>
      <c r="E566" s="2416">
        <v>36</v>
      </c>
      <c r="F566" s="2416">
        <v>15</v>
      </c>
      <c r="G566" s="2416">
        <v>6</v>
      </c>
      <c r="H566" s="2416">
        <v>21</v>
      </c>
      <c r="I566" s="2416">
        <v>0.23799999999999999</v>
      </c>
      <c r="J566" s="2416">
        <f t="shared" si="9"/>
        <v>4.9979999999999993</v>
      </c>
      <c r="K566" s="2416">
        <f t="shared" si="10"/>
        <v>4.9979999999999993</v>
      </c>
      <c r="L566" s="2416">
        <v>37044</v>
      </c>
      <c r="M566" s="2417" t="s">
        <v>1913</v>
      </c>
      <c r="N566" s="2417" t="s">
        <v>5116</v>
      </c>
      <c r="O566" s="2416" t="s">
        <v>3379</v>
      </c>
      <c r="P566" s="2416" t="s">
        <v>3329</v>
      </c>
      <c r="Q566" s="2416" t="s">
        <v>5114</v>
      </c>
      <c r="R566" s="2416" t="s">
        <v>3328</v>
      </c>
      <c r="S566" s="2416" t="s">
        <v>5114</v>
      </c>
      <c r="T566" s="2416"/>
      <c r="U566" s="2416"/>
      <c r="V566" s="2416" t="s">
        <v>3328</v>
      </c>
      <c r="W566" s="2416" t="s">
        <v>5114</v>
      </c>
      <c r="X566" s="2416" t="s">
        <v>3329</v>
      </c>
      <c r="Y566" s="2416" t="s">
        <v>5114</v>
      </c>
      <c r="Z566" s="2416">
        <v>13</v>
      </c>
      <c r="AA566" s="2416">
        <v>4</v>
      </c>
      <c r="AB566" s="2416">
        <v>1</v>
      </c>
      <c r="AC566" s="2416">
        <v>0</v>
      </c>
      <c r="AD566" s="2416">
        <v>0</v>
      </c>
      <c r="AE566" s="2416">
        <v>18</v>
      </c>
    </row>
    <row r="567" spans="1:31" ht="31.5" x14ac:dyDescent="0.25">
      <c r="A567" s="2416" t="s">
        <v>1207</v>
      </c>
      <c r="B567" s="2416">
        <v>5210006</v>
      </c>
      <c r="C567" s="2417" t="s">
        <v>5782</v>
      </c>
      <c r="D567" s="2416" t="s">
        <v>5110</v>
      </c>
      <c r="E567" s="2416">
        <v>36</v>
      </c>
      <c r="F567" s="2416">
        <v>15</v>
      </c>
      <c r="G567" s="2416">
        <v>6</v>
      </c>
      <c r="H567" s="2416">
        <v>21</v>
      </c>
      <c r="I567" s="2416">
        <v>0.23799999999999999</v>
      </c>
      <c r="J567" s="2416">
        <f t="shared" si="9"/>
        <v>4.9979999999999993</v>
      </c>
      <c r="K567" s="2416">
        <f t="shared" si="10"/>
        <v>4.9979999999999993</v>
      </c>
      <c r="L567" s="2416">
        <v>20178</v>
      </c>
      <c r="M567" s="2417" t="s">
        <v>1785</v>
      </c>
      <c r="N567" s="2417" t="s">
        <v>5116</v>
      </c>
      <c r="O567" s="2416" t="s">
        <v>3379</v>
      </c>
      <c r="P567" s="2416" t="s">
        <v>3328</v>
      </c>
      <c r="Q567" s="2416" t="s">
        <v>5114</v>
      </c>
      <c r="R567" s="2416" t="s">
        <v>3329</v>
      </c>
      <c r="S567" s="2416" t="s">
        <v>5114</v>
      </c>
      <c r="T567" s="2416"/>
      <c r="U567" s="2416"/>
      <c r="V567" s="2416" t="s">
        <v>3329</v>
      </c>
      <c r="W567" s="2416" t="s">
        <v>5114</v>
      </c>
      <c r="X567" s="2416" t="s">
        <v>3328</v>
      </c>
      <c r="Y567" s="2416" t="s">
        <v>5114</v>
      </c>
      <c r="Z567" s="2416">
        <v>11</v>
      </c>
      <c r="AA567" s="2416">
        <v>3</v>
      </c>
      <c r="AB567" s="2416">
        <v>1</v>
      </c>
      <c r="AC567" s="2416">
        <v>0</v>
      </c>
      <c r="AD567" s="2416">
        <v>0</v>
      </c>
      <c r="AE567" s="2416">
        <v>15</v>
      </c>
    </row>
    <row r="568" spans="1:31" ht="31.5" x14ac:dyDescent="0.25">
      <c r="A568" s="2416" t="s">
        <v>1207</v>
      </c>
      <c r="B568" s="2416">
        <v>5210006</v>
      </c>
      <c r="C568" s="2417" t="s">
        <v>5782</v>
      </c>
      <c r="D568" s="2416" t="s">
        <v>5110</v>
      </c>
      <c r="E568" s="2416">
        <v>36</v>
      </c>
      <c r="F568" s="2416">
        <v>15</v>
      </c>
      <c r="G568" s="2416">
        <v>6</v>
      </c>
      <c r="H568" s="2416">
        <v>21</v>
      </c>
      <c r="I568" s="2416">
        <v>0.28599999999999998</v>
      </c>
      <c r="J568" s="2416">
        <f t="shared" si="9"/>
        <v>6.0059999999999993</v>
      </c>
      <c r="K568" s="2416">
        <f t="shared" si="10"/>
        <v>6.0059999999999993</v>
      </c>
      <c r="L568" s="2416">
        <v>26192</v>
      </c>
      <c r="M568" s="2417" t="s">
        <v>5705</v>
      </c>
      <c r="N568" s="2417" t="s">
        <v>5116</v>
      </c>
      <c r="O568" s="2416" t="s">
        <v>3379</v>
      </c>
      <c r="P568" s="2416" t="s">
        <v>3328</v>
      </c>
      <c r="Q568" s="2416" t="s">
        <v>5114</v>
      </c>
      <c r="R568" s="2416" t="s">
        <v>3329</v>
      </c>
      <c r="S568" s="2416" t="s">
        <v>5114</v>
      </c>
      <c r="T568" s="2416"/>
      <c r="U568" s="2416"/>
      <c r="V568" s="2416" t="s">
        <v>3329</v>
      </c>
      <c r="W568" s="2416" t="s">
        <v>5114</v>
      </c>
      <c r="X568" s="2416" t="s">
        <v>3328</v>
      </c>
      <c r="Y568" s="2416" t="s">
        <v>5114</v>
      </c>
      <c r="Z568" s="2416">
        <v>11</v>
      </c>
      <c r="AA568" s="2416">
        <v>3</v>
      </c>
      <c r="AB568" s="2416">
        <v>1</v>
      </c>
      <c r="AC568" s="2416">
        <v>0</v>
      </c>
      <c r="AD568" s="2416">
        <v>0</v>
      </c>
      <c r="AE568" s="2416">
        <v>15</v>
      </c>
    </row>
    <row r="569" spans="1:31" ht="31.5" x14ac:dyDescent="0.25">
      <c r="A569" s="2416" t="s">
        <v>1207</v>
      </c>
      <c r="B569" s="2416">
        <v>5210006</v>
      </c>
      <c r="C569" s="2417" t="s">
        <v>5782</v>
      </c>
      <c r="D569" s="2416" t="s">
        <v>5110</v>
      </c>
      <c r="E569" s="2416">
        <v>36</v>
      </c>
      <c r="F569" s="2416">
        <v>15</v>
      </c>
      <c r="G569" s="2416">
        <v>6</v>
      </c>
      <c r="H569" s="2416">
        <v>21</v>
      </c>
      <c r="I569" s="2416">
        <v>0.23799999999999999</v>
      </c>
      <c r="J569" s="2416">
        <f t="shared" si="9"/>
        <v>4.9979999999999993</v>
      </c>
      <c r="K569" s="2416">
        <f t="shared" si="10"/>
        <v>4.9979999999999993</v>
      </c>
      <c r="L569" s="2416">
        <v>37044</v>
      </c>
      <c r="M569" s="2417" t="s">
        <v>1913</v>
      </c>
      <c r="N569" s="2417" t="s">
        <v>5116</v>
      </c>
      <c r="O569" s="2416" t="s">
        <v>3379</v>
      </c>
      <c r="P569" s="2416" t="s">
        <v>3328</v>
      </c>
      <c r="Q569" s="2416" t="s">
        <v>5114</v>
      </c>
      <c r="R569" s="2416" t="s">
        <v>3329</v>
      </c>
      <c r="S569" s="2416" t="s">
        <v>5114</v>
      </c>
      <c r="T569" s="2416"/>
      <c r="U569" s="2416"/>
      <c r="V569" s="2416" t="s">
        <v>3329</v>
      </c>
      <c r="W569" s="2416" t="s">
        <v>5114</v>
      </c>
      <c r="X569" s="2416" t="s">
        <v>3328</v>
      </c>
      <c r="Y569" s="2416" t="s">
        <v>5114</v>
      </c>
      <c r="Z569" s="2416">
        <v>11</v>
      </c>
      <c r="AA569" s="2416">
        <v>3</v>
      </c>
      <c r="AB569" s="2416">
        <v>1</v>
      </c>
      <c r="AC569" s="2416">
        <v>0</v>
      </c>
      <c r="AD569" s="2416">
        <v>0</v>
      </c>
      <c r="AE569" s="2416">
        <v>15</v>
      </c>
    </row>
    <row r="570" spans="1:31" ht="31.5" x14ac:dyDescent="0.25">
      <c r="A570" s="2416" t="s">
        <v>1207</v>
      </c>
      <c r="B570" s="2416">
        <v>5210006</v>
      </c>
      <c r="C570" s="2417" t="s">
        <v>5782</v>
      </c>
      <c r="D570" s="2416" t="s">
        <v>5110</v>
      </c>
      <c r="E570" s="2416">
        <v>36</v>
      </c>
      <c r="F570" s="2416">
        <v>15</v>
      </c>
      <c r="G570" s="2416">
        <v>6</v>
      </c>
      <c r="H570" s="2416">
        <v>21</v>
      </c>
      <c r="I570" s="2421">
        <v>0.23799999999999999</v>
      </c>
      <c r="J570" s="2416">
        <f t="shared" si="9"/>
        <v>4.9979999999999993</v>
      </c>
      <c r="K570" s="2416">
        <f t="shared" si="10"/>
        <v>4.9979999999999993</v>
      </c>
      <c r="L570" s="2416">
        <v>40160</v>
      </c>
      <c r="M570" s="2417" t="s">
        <v>5783</v>
      </c>
      <c r="N570" s="2417" t="s">
        <v>5116</v>
      </c>
      <c r="O570" s="2416" t="s">
        <v>3379</v>
      </c>
      <c r="P570" s="2416" t="s">
        <v>3328</v>
      </c>
      <c r="Q570" s="2416" t="s">
        <v>5114</v>
      </c>
      <c r="R570" s="2416" t="s">
        <v>3329</v>
      </c>
      <c r="S570" s="2416" t="s">
        <v>5114</v>
      </c>
      <c r="T570" s="2416"/>
      <c r="U570" s="2416"/>
      <c r="V570" s="2416" t="s">
        <v>3329</v>
      </c>
      <c r="W570" s="2416" t="s">
        <v>5114</v>
      </c>
      <c r="X570" s="2416" t="s">
        <v>3328</v>
      </c>
      <c r="Y570" s="2416" t="s">
        <v>5114</v>
      </c>
      <c r="Z570" s="2416">
        <v>11</v>
      </c>
      <c r="AA570" s="2416">
        <v>3</v>
      </c>
      <c r="AB570" s="2416">
        <v>1</v>
      </c>
      <c r="AC570" s="2416">
        <v>0</v>
      </c>
      <c r="AD570" s="2416">
        <v>0</v>
      </c>
      <c r="AE570" s="2416">
        <v>15</v>
      </c>
    </row>
    <row r="571" spans="1:31" ht="47.25" x14ac:dyDescent="0.25">
      <c r="A571" s="2416" t="s">
        <v>1207</v>
      </c>
      <c r="B571" s="2416">
        <v>5210008</v>
      </c>
      <c r="C571" s="2417" t="s">
        <v>5784</v>
      </c>
      <c r="D571" s="2416" t="s">
        <v>5110</v>
      </c>
      <c r="E571" s="2416">
        <v>32</v>
      </c>
      <c r="F571" s="2416">
        <v>12</v>
      </c>
      <c r="G571" s="2416">
        <v>8</v>
      </c>
      <c r="H571" s="2416">
        <v>20</v>
      </c>
      <c r="I571" s="2416">
        <v>0.25</v>
      </c>
      <c r="J571" s="2416">
        <f t="shared" si="9"/>
        <v>5</v>
      </c>
      <c r="K571" s="2416">
        <f t="shared" si="10"/>
        <v>5</v>
      </c>
      <c r="L571" s="2416">
        <v>27455</v>
      </c>
      <c r="M571" s="2417" t="s">
        <v>1902</v>
      </c>
      <c r="N571" s="2417" t="s">
        <v>5116</v>
      </c>
      <c r="O571" s="2416" t="s">
        <v>3379</v>
      </c>
      <c r="P571" s="2416" t="s">
        <v>5785</v>
      </c>
      <c r="Q571" s="2416" t="s">
        <v>5114</v>
      </c>
      <c r="R571" s="2416" t="s">
        <v>5786</v>
      </c>
      <c r="S571" s="2416" t="s">
        <v>5114</v>
      </c>
      <c r="T571" s="2416"/>
      <c r="U571" s="2416"/>
      <c r="V571" s="2416" t="s">
        <v>5787</v>
      </c>
      <c r="W571" s="2416" t="s">
        <v>5114</v>
      </c>
      <c r="X571" s="2416" t="s">
        <v>5707</v>
      </c>
      <c r="Y571" s="2416" t="s">
        <v>5114</v>
      </c>
      <c r="Z571" s="2416">
        <v>7</v>
      </c>
      <c r="AA571" s="2416">
        <v>8</v>
      </c>
      <c r="AB571" s="2416">
        <v>1</v>
      </c>
      <c r="AC571" s="2416">
        <v>0</v>
      </c>
      <c r="AD571" s="2416">
        <v>0</v>
      </c>
      <c r="AE571" s="2416">
        <v>16</v>
      </c>
    </row>
    <row r="572" spans="1:31" ht="47.25" x14ac:dyDescent="0.25">
      <c r="A572" s="2416" t="s">
        <v>1207</v>
      </c>
      <c r="B572" s="2416">
        <v>5210008</v>
      </c>
      <c r="C572" s="2417" t="s">
        <v>5784</v>
      </c>
      <c r="D572" s="2416" t="s">
        <v>5110</v>
      </c>
      <c r="E572" s="2416">
        <v>32</v>
      </c>
      <c r="F572" s="2416">
        <v>12</v>
      </c>
      <c r="G572" s="2416">
        <v>8</v>
      </c>
      <c r="H572" s="2416">
        <v>20</v>
      </c>
      <c r="I572" s="2416">
        <v>0.25</v>
      </c>
      <c r="J572" s="2416">
        <f t="shared" si="9"/>
        <v>5</v>
      </c>
      <c r="K572" s="2416">
        <f t="shared" si="10"/>
        <v>5</v>
      </c>
      <c r="L572" s="2416">
        <v>37911</v>
      </c>
      <c r="M572" s="2417" t="s">
        <v>1904</v>
      </c>
      <c r="N572" s="2417" t="s">
        <v>5116</v>
      </c>
      <c r="O572" s="2416" t="s">
        <v>3379</v>
      </c>
      <c r="P572" s="2416" t="s">
        <v>5785</v>
      </c>
      <c r="Q572" s="2416" t="s">
        <v>5114</v>
      </c>
      <c r="R572" s="2416" t="s">
        <v>5786</v>
      </c>
      <c r="S572" s="2416" t="s">
        <v>5114</v>
      </c>
      <c r="T572" s="2416"/>
      <c r="U572" s="2416"/>
      <c r="V572" s="2416" t="s">
        <v>5787</v>
      </c>
      <c r="W572" s="2416" t="s">
        <v>5114</v>
      </c>
      <c r="X572" s="2416" t="s">
        <v>5707</v>
      </c>
      <c r="Y572" s="2416" t="s">
        <v>5114</v>
      </c>
      <c r="Z572" s="2416">
        <v>7</v>
      </c>
      <c r="AA572" s="2416">
        <v>8</v>
      </c>
      <c r="AB572" s="2416">
        <v>1</v>
      </c>
      <c r="AC572" s="2416">
        <v>0</v>
      </c>
      <c r="AD572" s="2416">
        <v>0</v>
      </c>
      <c r="AE572" s="2416">
        <v>16</v>
      </c>
    </row>
    <row r="573" spans="1:31" ht="47.25" x14ac:dyDescent="0.25">
      <c r="A573" s="2416" t="s">
        <v>1207</v>
      </c>
      <c r="B573" s="2416">
        <v>5210008</v>
      </c>
      <c r="C573" s="2417" t="s">
        <v>5784</v>
      </c>
      <c r="D573" s="2416" t="s">
        <v>5110</v>
      </c>
      <c r="E573" s="2416">
        <v>32</v>
      </c>
      <c r="F573" s="2416">
        <v>12</v>
      </c>
      <c r="G573" s="2416">
        <v>8</v>
      </c>
      <c r="H573" s="2416">
        <v>20</v>
      </c>
      <c r="I573" s="2416">
        <v>0.25</v>
      </c>
      <c r="J573" s="2416">
        <f t="shared" si="9"/>
        <v>5</v>
      </c>
      <c r="K573" s="2416">
        <f t="shared" si="10"/>
        <v>5</v>
      </c>
      <c r="L573" s="2416">
        <v>40130</v>
      </c>
      <c r="M573" s="2417" t="s">
        <v>5744</v>
      </c>
      <c r="N573" s="2417" t="s">
        <v>5116</v>
      </c>
      <c r="O573" s="2416" t="s">
        <v>3379</v>
      </c>
      <c r="P573" s="2416" t="s">
        <v>5785</v>
      </c>
      <c r="Q573" s="2416" t="s">
        <v>5114</v>
      </c>
      <c r="R573" s="2416" t="s">
        <v>5786</v>
      </c>
      <c r="S573" s="2416" t="s">
        <v>5114</v>
      </c>
      <c r="T573" s="2416"/>
      <c r="U573" s="2416"/>
      <c r="V573" s="2416" t="s">
        <v>5787</v>
      </c>
      <c r="W573" s="2416" t="s">
        <v>5114</v>
      </c>
      <c r="X573" s="2416" t="s">
        <v>5707</v>
      </c>
      <c r="Y573" s="2416" t="s">
        <v>5114</v>
      </c>
      <c r="Z573" s="2416">
        <v>7</v>
      </c>
      <c r="AA573" s="2416">
        <v>8</v>
      </c>
      <c r="AB573" s="2416">
        <v>1</v>
      </c>
      <c r="AC573" s="2416">
        <v>0</v>
      </c>
      <c r="AD573" s="2416">
        <v>0</v>
      </c>
      <c r="AE573" s="2416">
        <v>16</v>
      </c>
    </row>
    <row r="574" spans="1:31" ht="47.25" x14ac:dyDescent="0.25">
      <c r="A574" s="2416" t="s">
        <v>1207</v>
      </c>
      <c r="B574" s="2416">
        <v>5210008</v>
      </c>
      <c r="C574" s="2417" t="s">
        <v>5784</v>
      </c>
      <c r="D574" s="2416" t="s">
        <v>5110</v>
      </c>
      <c r="E574" s="2416">
        <v>32</v>
      </c>
      <c r="F574" s="2416">
        <v>12</v>
      </c>
      <c r="G574" s="2416">
        <v>8</v>
      </c>
      <c r="H574" s="2416">
        <v>20</v>
      </c>
      <c r="I574" s="2416">
        <v>0.25</v>
      </c>
      <c r="J574" s="2416">
        <f t="shared" ref="J574:J637" si="11">I574*H574</f>
        <v>5</v>
      </c>
      <c r="K574" s="2416">
        <f t="shared" si="10"/>
        <v>5</v>
      </c>
      <c r="L574" s="2416">
        <v>40160</v>
      </c>
      <c r="M574" s="2417" t="s">
        <v>5783</v>
      </c>
      <c r="N574" s="2417" t="s">
        <v>5116</v>
      </c>
      <c r="O574" s="2416" t="s">
        <v>3379</v>
      </c>
      <c r="P574" s="2416" t="s">
        <v>5785</v>
      </c>
      <c r="Q574" s="2416" t="s">
        <v>5114</v>
      </c>
      <c r="R574" s="2416" t="s">
        <v>5786</v>
      </c>
      <c r="S574" s="2416" t="s">
        <v>5114</v>
      </c>
      <c r="T574" s="2416"/>
      <c r="U574" s="2416"/>
      <c r="V574" s="2416" t="s">
        <v>5787</v>
      </c>
      <c r="W574" s="2416" t="s">
        <v>5114</v>
      </c>
      <c r="X574" s="2416" t="s">
        <v>5707</v>
      </c>
      <c r="Y574" s="2416" t="s">
        <v>5114</v>
      </c>
      <c r="Z574" s="2416">
        <v>7</v>
      </c>
      <c r="AA574" s="2416">
        <v>8</v>
      </c>
      <c r="AB574" s="2416">
        <v>1</v>
      </c>
      <c r="AC574" s="2416">
        <v>0</v>
      </c>
      <c r="AD574" s="2416">
        <v>0</v>
      </c>
      <c r="AE574" s="2416">
        <v>16</v>
      </c>
    </row>
    <row r="575" spans="1:31" ht="31.5" x14ac:dyDescent="0.25">
      <c r="A575" s="2416" t="s">
        <v>1207</v>
      </c>
      <c r="B575" s="2416" t="s">
        <v>5788</v>
      </c>
      <c r="C575" s="2417" t="s">
        <v>5789</v>
      </c>
      <c r="D575" s="2416" t="s">
        <v>5110</v>
      </c>
      <c r="E575" s="2416">
        <v>30</v>
      </c>
      <c r="F575" s="2416">
        <v>10</v>
      </c>
      <c r="G575" s="2416">
        <v>10</v>
      </c>
      <c r="H575" s="2416">
        <v>20</v>
      </c>
      <c r="I575" s="2416">
        <v>0.35</v>
      </c>
      <c r="J575" s="2416">
        <f t="shared" si="11"/>
        <v>7</v>
      </c>
      <c r="K575" s="2416">
        <f t="shared" si="10"/>
        <v>7</v>
      </c>
      <c r="L575" s="2416">
        <v>26107</v>
      </c>
      <c r="M575" s="2417" t="s">
        <v>1927</v>
      </c>
      <c r="N575" s="2417" t="s">
        <v>5116</v>
      </c>
      <c r="O575" s="2416" t="s">
        <v>5790</v>
      </c>
      <c r="P575" s="2416" t="s">
        <v>3339</v>
      </c>
      <c r="Q575" s="2416" t="s">
        <v>5114</v>
      </c>
      <c r="R575" s="2416" t="s">
        <v>3307</v>
      </c>
      <c r="S575" s="2416" t="s">
        <v>5114</v>
      </c>
      <c r="T575" s="2416"/>
      <c r="U575" s="2416"/>
      <c r="V575" s="2416" t="s">
        <v>3339</v>
      </c>
      <c r="W575" s="2416" t="s">
        <v>5114</v>
      </c>
      <c r="X575" s="2416" t="s">
        <v>3307</v>
      </c>
      <c r="Y575" s="2416" t="s">
        <v>5114</v>
      </c>
      <c r="Z575" s="2416">
        <v>9</v>
      </c>
      <c r="AA575" s="2416">
        <v>12</v>
      </c>
      <c r="AB575" s="2416">
        <v>1</v>
      </c>
      <c r="AC575" s="2416">
        <v>0</v>
      </c>
      <c r="AD575" s="2416">
        <v>0</v>
      </c>
      <c r="AE575" s="2416">
        <v>22</v>
      </c>
    </row>
    <row r="576" spans="1:31" ht="31.5" x14ac:dyDescent="0.25">
      <c r="A576" s="2416" t="s">
        <v>1207</v>
      </c>
      <c r="B576" s="2416" t="s">
        <v>5788</v>
      </c>
      <c r="C576" s="2417" t="s">
        <v>5789</v>
      </c>
      <c r="D576" s="2416" t="s">
        <v>5110</v>
      </c>
      <c r="E576" s="2416">
        <v>30</v>
      </c>
      <c r="F576" s="2416">
        <v>10</v>
      </c>
      <c r="G576" s="2416">
        <v>10</v>
      </c>
      <c r="H576" s="2416">
        <v>20</v>
      </c>
      <c r="I576" s="2416">
        <v>0.3</v>
      </c>
      <c r="J576" s="2416">
        <f t="shared" si="11"/>
        <v>6</v>
      </c>
      <c r="K576" s="2416">
        <f t="shared" si="10"/>
        <v>6</v>
      </c>
      <c r="L576" s="2416">
        <v>38518</v>
      </c>
      <c r="M576" s="2417" t="s">
        <v>1916</v>
      </c>
      <c r="N576" s="2417" t="s">
        <v>5116</v>
      </c>
      <c r="O576" s="2416" t="s">
        <v>5790</v>
      </c>
      <c r="P576" s="2416" t="s">
        <v>3339</v>
      </c>
      <c r="Q576" s="2416" t="s">
        <v>5114</v>
      </c>
      <c r="R576" s="2416" t="s">
        <v>3307</v>
      </c>
      <c r="S576" s="2416" t="s">
        <v>5114</v>
      </c>
      <c r="T576" s="2416"/>
      <c r="U576" s="2416"/>
      <c r="V576" s="2416" t="s">
        <v>3339</v>
      </c>
      <c r="W576" s="2416" t="s">
        <v>5114</v>
      </c>
      <c r="X576" s="2416" t="s">
        <v>3307</v>
      </c>
      <c r="Y576" s="2416" t="s">
        <v>5114</v>
      </c>
      <c r="Z576" s="2416">
        <v>9</v>
      </c>
      <c r="AA576" s="2416">
        <v>12</v>
      </c>
      <c r="AB576" s="2416">
        <v>1</v>
      </c>
      <c r="AC576" s="2416">
        <v>0</v>
      </c>
      <c r="AD576" s="2416">
        <v>0</v>
      </c>
      <c r="AE576" s="2416">
        <v>22</v>
      </c>
    </row>
    <row r="577" spans="1:31" ht="31.5" x14ac:dyDescent="0.25">
      <c r="A577" s="2416" t="s">
        <v>1207</v>
      </c>
      <c r="B577" s="2416" t="s">
        <v>5788</v>
      </c>
      <c r="C577" s="2417" t="s">
        <v>5789</v>
      </c>
      <c r="D577" s="2416" t="s">
        <v>5110</v>
      </c>
      <c r="E577" s="2416">
        <v>30</v>
      </c>
      <c r="F577" s="2416">
        <v>10</v>
      </c>
      <c r="G577" s="2416">
        <v>10</v>
      </c>
      <c r="H577" s="2416">
        <v>20</v>
      </c>
      <c r="I577" s="2416">
        <v>0.35</v>
      </c>
      <c r="J577" s="2416">
        <f t="shared" si="11"/>
        <v>7</v>
      </c>
      <c r="K577" s="2416">
        <f t="shared" si="10"/>
        <v>7</v>
      </c>
      <c r="L577" s="2416">
        <v>41043</v>
      </c>
      <c r="M577" s="2417" t="s">
        <v>1781</v>
      </c>
      <c r="N577" s="2417" t="s">
        <v>5116</v>
      </c>
      <c r="O577" s="2416" t="s">
        <v>5790</v>
      </c>
      <c r="P577" s="2416" t="s">
        <v>3339</v>
      </c>
      <c r="Q577" s="2416" t="s">
        <v>5114</v>
      </c>
      <c r="R577" s="2416" t="s">
        <v>3307</v>
      </c>
      <c r="S577" s="2416" t="s">
        <v>5114</v>
      </c>
      <c r="T577" s="2416"/>
      <c r="U577" s="2416"/>
      <c r="V577" s="2416" t="s">
        <v>3339</v>
      </c>
      <c r="W577" s="2416" t="s">
        <v>5114</v>
      </c>
      <c r="X577" s="2416" t="s">
        <v>3307</v>
      </c>
      <c r="Y577" s="2416" t="s">
        <v>5114</v>
      </c>
      <c r="Z577" s="2416">
        <v>9</v>
      </c>
      <c r="AA577" s="2416">
        <v>12</v>
      </c>
      <c r="AB577" s="2416">
        <v>1</v>
      </c>
      <c r="AC577" s="2416">
        <v>0</v>
      </c>
      <c r="AD577" s="2416">
        <v>0</v>
      </c>
      <c r="AE577" s="2416">
        <v>22</v>
      </c>
    </row>
    <row r="578" spans="1:31" ht="31.5" x14ac:dyDescent="0.25">
      <c r="A578" s="2416" t="s">
        <v>1207</v>
      </c>
      <c r="B578" s="2416" t="s">
        <v>5791</v>
      </c>
      <c r="C578" s="2417" t="s">
        <v>5792</v>
      </c>
      <c r="D578" s="2416" t="s">
        <v>5110</v>
      </c>
      <c r="E578" s="2416">
        <v>31</v>
      </c>
      <c r="F578" s="2416">
        <v>10</v>
      </c>
      <c r="G578" s="2416">
        <v>11</v>
      </c>
      <c r="H578" s="2416">
        <v>21</v>
      </c>
      <c r="I578" s="2416">
        <v>0.33339999999999997</v>
      </c>
      <c r="J578" s="2416">
        <f t="shared" si="11"/>
        <v>7.0013999999999994</v>
      </c>
      <c r="K578" s="2416">
        <f t="shared" si="10"/>
        <v>7.0013999999999994</v>
      </c>
      <c r="L578" s="2416">
        <v>36929</v>
      </c>
      <c r="M578" s="2417" t="s">
        <v>1917</v>
      </c>
      <c r="N578" s="2417" t="s">
        <v>5116</v>
      </c>
      <c r="O578" s="2416" t="s">
        <v>3386</v>
      </c>
      <c r="P578" s="2416" t="s">
        <v>3332</v>
      </c>
      <c r="Q578" s="2416" t="s">
        <v>5114</v>
      </c>
      <c r="R578" s="2416" t="s">
        <v>3339</v>
      </c>
      <c r="S578" s="2416" t="s">
        <v>5114</v>
      </c>
      <c r="T578" s="2416"/>
      <c r="U578" s="2416"/>
      <c r="V578" s="2416" t="s">
        <v>3332</v>
      </c>
      <c r="W578" s="2416" t="s">
        <v>5114</v>
      </c>
      <c r="X578" s="2416" t="s">
        <v>3339</v>
      </c>
      <c r="Y578" s="2416" t="s">
        <v>5114</v>
      </c>
      <c r="Z578" s="2416">
        <v>13</v>
      </c>
      <c r="AA578" s="2416">
        <v>1</v>
      </c>
      <c r="AB578" s="2416">
        <v>0</v>
      </c>
      <c r="AC578" s="2416">
        <v>0</v>
      </c>
      <c r="AD578" s="2416">
        <v>0</v>
      </c>
      <c r="AE578" s="2416">
        <v>14</v>
      </c>
    </row>
    <row r="579" spans="1:31" ht="31.5" x14ac:dyDescent="0.25">
      <c r="A579" s="2416" t="s">
        <v>1207</v>
      </c>
      <c r="B579" s="2416" t="s">
        <v>5791</v>
      </c>
      <c r="C579" s="2417" t="s">
        <v>5792</v>
      </c>
      <c r="D579" s="2416" t="s">
        <v>5110</v>
      </c>
      <c r="E579" s="2416">
        <v>31</v>
      </c>
      <c r="F579" s="2416">
        <v>10</v>
      </c>
      <c r="G579" s="2416">
        <v>11</v>
      </c>
      <c r="H579" s="2416">
        <v>21</v>
      </c>
      <c r="I579" s="2416">
        <v>0.33339999999999997</v>
      </c>
      <c r="J579" s="2416">
        <f t="shared" si="11"/>
        <v>7.0013999999999994</v>
      </c>
      <c r="K579" s="2416">
        <f t="shared" si="10"/>
        <v>7.0013999999999994</v>
      </c>
      <c r="L579" s="2416">
        <v>38161</v>
      </c>
      <c r="M579" s="2417" t="s">
        <v>2460</v>
      </c>
      <c r="N579" s="2417" t="s">
        <v>5116</v>
      </c>
      <c r="O579" s="2416" t="s">
        <v>3386</v>
      </c>
      <c r="P579" s="2416" t="s">
        <v>3332</v>
      </c>
      <c r="Q579" s="2416" t="s">
        <v>5114</v>
      </c>
      <c r="R579" s="2416" t="s">
        <v>3339</v>
      </c>
      <c r="S579" s="2416" t="s">
        <v>5114</v>
      </c>
      <c r="T579" s="2416"/>
      <c r="U579" s="2416"/>
      <c r="V579" s="2416" t="s">
        <v>3332</v>
      </c>
      <c r="W579" s="2416" t="s">
        <v>5114</v>
      </c>
      <c r="X579" s="2416" t="s">
        <v>3339</v>
      </c>
      <c r="Y579" s="2416" t="s">
        <v>5114</v>
      </c>
      <c r="Z579" s="2416">
        <v>13</v>
      </c>
      <c r="AA579" s="2416">
        <v>1</v>
      </c>
      <c r="AB579" s="2416">
        <v>0</v>
      </c>
      <c r="AC579" s="2416">
        <v>0</v>
      </c>
      <c r="AD579" s="2416">
        <v>0</v>
      </c>
      <c r="AE579" s="2416">
        <v>14</v>
      </c>
    </row>
    <row r="580" spans="1:31" ht="31.5" x14ac:dyDescent="0.25">
      <c r="A580" s="2416" t="s">
        <v>1207</v>
      </c>
      <c r="B580" s="2416" t="s">
        <v>5791</v>
      </c>
      <c r="C580" s="2417" t="s">
        <v>5792</v>
      </c>
      <c r="D580" s="2416" t="s">
        <v>5110</v>
      </c>
      <c r="E580" s="2416">
        <v>31</v>
      </c>
      <c r="F580" s="2416">
        <v>10</v>
      </c>
      <c r="G580" s="2416">
        <v>11</v>
      </c>
      <c r="H580" s="2416">
        <v>21</v>
      </c>
      <c r="I580" s="2416">
        <v>0.33339999999999997</v>
      </c>
      <c r="J580" s="2416">
        <f t="shared" si="11"/>
        <v>7.0013999999999994</v>
      </c>
      <c r="K580" s="2416">
        <f t="shared" si="10"/>
        <v>7.0013999999999994</v>
      </c>
      <c r="L580" s="2416">
        <v>43802</v>
      </c>
      <c r="M580" s="2417" t="s">
        <v>5771</v>
      </c>
      <c r="N580" s="2417" t="s">
        <v>3186</v>
      </c>
      <c r="O580" s="2416" t="s">
        <v>3386</v>
      </c>
      <c r="P580" s="2416" t="s">
        <v>3332</v>
      </c>
      <c r="Q580" s="2416" t="s">
        <v>5114</v>
      </c>
      <c r="R580" s="2416" t="s">
        <v>3339</v>
      </c>
      <c r="S580" s="2416" t="s">
        <v>5114</v>
      </c>
      <c r="T580" s="2416"/>
      <c r="U580" s="2416"/>
      <c r="V580" s="2416" t="s">
        <v>3332</v>
      </c>
      <c r="W580" s="2416" t="s">
        <v>5114</v>
      </c>
      <c r="X580" s="2416" t="s">
        <v>3339</v>
      </c>
      <c r="Y580" s="2416" t="s">
        <v>5114</v>
      </c>
      <c r="Z580" s="2416">
        <v>13</v>
      </c>
      <c r="AA580" s="2416">
        <v>1</v>
      </c>
      <c r="AB580" s="2416">
        <v>0</v>
      </c>
      <c r="AC580" s="2416">
        <v>0</v>
      </c>
      <c r="AD580" s="2416">
        <v>0</v>
      </c>
      <c r="AE580" s="2416">
        <v>14</v>
      </c>
    </row>
    <row r="581" spans="1:31" ht="31.5" x14ac:dyDescent="0.25">
      <c r="A581" s="2416" t="s">
        <v>1207</v>
      </c>
      <c r="B581" s="2416" t="s">
        <v>5793</v>
      </c>
      <c r="C581" s="2417" t="s">
        <v>5794</v>
      </c>
      <c r="D581" s="2416" t="s">
        <v>5110</v>
      </c>
      <c r="E581" s="2416">
        <v>31</v>
      </c>
      <c r="F581" s="2416">
        <v>10</v>
      </c>
      <c r="G581" s="2416">
        <v>11</v>
      </c>
      <c r="H581" s="2416">
        <v>21</v>
      </c>
      <c r="I581" s="2416">
        <v>0.33339999999999997</v>
      </c>
      <c r="J581" s="2416">
        <f t="shared" si="11"/>
        <v>7.0013999999999994</v>
      </c>
      <c r="K581" s="2416">
        <f t="shared" si="10"/>
        <v>7.0013999999999994</v>
      </c>
      <c r="L581" s="2416">
        <v>40170</v>
      </c>
      <c r="M581" s="2417" t="s">
        <v>1825</v>
      </c>
      <c r="N581" s="2417" t="s">
        <v>5116</v>
      </c>
      <c r="O581" s="2416" t="s">
        <v>3386</v>
      </c>
      <c r="P581" s="2416" t="s">
        <v>3332</v>
      </c>
      <c r="Q581" s="2416" t="s">
        <v>5114</v>
      </c>
      <c r="R581" s="2416" t="s">
        <v>3339</v>
      </c>
      <c r="S581" s="2416" t="s">
        <v>5114</v>
      </c>
      <c r="T581" s="2416"/>
      <c r="U581" s="2416"/>
      <c r="V581" s="2416" t="s">
        <v>3332</v>
      </c>
      <c r="W581" s="2416" t="s">
        <v>5114</v>
      </c>
      <c r="X581" s="2416" t="s">
        <v>3339</v>
      </c>
      <c r="Y581" s="2416" t="s">
        <v>5114</v>
      </c>
      <c r="Z581" s="2416">
        <v>7</v>
      </c>
      <c r="AA581" s="2416">
        <v>8</v>
      </c>
      <c r="AB581" s="2416">
        <v>1</v>
      </c>
      <c r="AC581" s="2416">
        <v>0</v>
      </c>
      <c r="AD581" s="2416">
        <v>0</v>
      </c>
      <c r="AE581" s="2416">
        <v>16</v>
      </c>
    </row>
    <row r="582" spans="1:31" ht="31.5" x14ac:dyDescent="0.25">
      <c r="A582" s="2416" t="s">
        <v>1207</v>
      </c>
      <c r="B582" s="2416" t="s">
        <v>5793</v>
      </c>
      <c r="C582" s="2417" t="s">
        <v>5794</v>
      </c>
      <c r="D582" s="2416" t="s">
        <v>5110</v>
      </c>
      <c r="E582" s="2416">
        <v>31</v>
      </c>
      <c r="F582" s="2416">
        <v>10</v>
      </c>
      <c r="G582" s="2416">
        <v>11</v>
      </c>
      <c r="H582" s="2416">
        <v>21</v>
      </c>
      <c r="I582" s="2416">
        <v>0.33339999999999997</v>
      </c>
      <c r="J582" s="2416">
        <f t="shared" si="11"/>
        <v>7.0013999999999994</v>
      </c>
      <c r="K582" s="2416">
        <f t="shared" si="10"/>
        <v>7.0013999999999994</v>
      </c>
      <c r="L582" s="2416">
        <v>42747</v>
      </c>
      <c r="M582" s="2417" t="s">
        <v>5740</v>
      </c>
      <c r="N582" s="2417" t="s">
        <v>3186</v>
      </c>
      <c r="O582" s="2416" t="s">
        <v>3386</v>
      </c>
      <c r="P582" s="2416" t="s">
        <v>3332</v>
      </c>
      <c r="Q582" s="2416" t="s">
        <v>5114</v>
      </c>
      <c r="R582" s="2416" t="s">
        <v>3339</v>
      </c>
      <c r="S582" s="2416" t="s">
        <v>5114</v>
      </c>
      <c r="T582" s="2416"/>
      <c r="U582" s="2416"/>
      <c r="V582" s="2416" t="s">
        <v>3332</v>
      </c>
      <c r="W582" s="2416" t="s">
        <v>5114</v>
      </c>
      <c r="X582" s="2416" t="s">
        <v>3339</v>
      </c>
      <c r="Y582" s="2416" t="s">
        <v>5114</v>
      </c>
      <c r="Z582" s="2416">
        <v>7</v>
      </c>
      <c r="AA582" s="2416">
        <v>8</v>
      </c>
      <c r="AB582" s="2416">
        <v>1</v>
      </c>
      <c r="AC582" s="2416">
        <v>0</v>
      </c>
      <c r="AD582" s="2416">
        <v>0</v>
      </c>
      <c r="AE582" s="2416">
        <v>16</v>
      </c>
    </row>
    <row r="583" spans="1:31" ht="31.5" x14ac:dyDescent="0.25">
      <c r="A583" s="2416" t="s">
        <v>1207</v>
      </c>
      <c r="B583" s="2416" t="s">
        <v>5793</v>
      </c>
      <c r="C583" s="2417" t="s">
        <v>5794</v>
      </c>
      <c r="D583" s="2416" t="s">
        <v>5110</v>
      </c>
      <c r="E583" s="2416">
        <v>31</v>
      </c>
      <c r="F583" s="2416">
        <v>10</v>
      </c>
      <c r="G583" s="2416">
        <v>11</v>
      </c>
      <c r="H583" s="2416">
        <v>21</v>
      </c>
      <c r="I583" s="2416">
        <v>0.33339999999999997</v>
      </c>
      <c r="J583" s="2416">
        <f t="shared" si="11"/>
        <v>7.0013999999999994</v>
      </c>
      <c r="K583" s="2416">
        <f t="shared" si="10"/>
        <v>7.0013999999999994</v>
      </c>
      <c r="L583" s="2416">
        <v>43484</v>
      </c>
      <c r="M583" s="2417" t="s">
        <v>5736</v>
      </c>
      <c r="N583" s="2417" t="s">
        <v>3186</v>
      </c>
      <c r="O583" s="2416" t="s">
        <v>3386</v>
      </c>
      <c r="P583" s="2416" t="s">
        <v>3332</v>
      </c>
      <c r="Q583" s="2416" t="s">
        <v>5114</v>
      </c>
      <c r="R583" s="2416" t="s">
        <v>3339</v>
      </c>
      <c r="S583" s="2416" t="s">
        <v>5114</v>
      </c>
      <c r="T583" s="2416"/>
      <c r="U583" s="2416"/>
      <c r="V583" s="2416" t="s">
        <v>3332</v>
      </c>
      <c r="W583" s="2416" t="s">
        <v>5114</v>
      </c>
      <c r="X583" s="2416" t="s">
        <v>3339</v>
      </c>
      <c r="Y583" s="2416" t="s">
        <v>5114</v>
      </c>
      <c r="Z583" s="2416">
        <v>7</v>
      </c>
      <c r="AA583" s="2416">
        <v>8</v>
      </c>
      <c r="AB583" s="2416">
        <v>1</v>
      </c>
      <c r="AC583" s="2416">
        <v>0</v>
      </c>
      <c r="AD583" s="2416">
        <v>0</v>
      </c>
      <c r="AE583" s="2416">
        <v>16</v>
      </c>
    </row>
    <row r="584" spans="1:31" ht="15.75" x14ac:dyDescent="0.25">
      <c r="A584" s="2416" t="s">
        <v>1207</v>
      </c>
      <c r="B584" s="2416">
        <v>5221003</v>
      </c>
      <c r="C584" s="2417" t="s">
        <v>5795</v>
      </c>
      <c r="D584" s="2416" t="s">
        <v>5110</v>
      </c>
      <c r="E584" s="2416">
        <v>33</v>
      </c>
      <c r="F584" s="2416">
        <v>14</v>
      </c>
      <c r="G584" s="2416">
        <v>5</v>
      </c>
      <c r="H584" s="2416">
        <v>19</v>
      </c>
      <c r="I584" s="2416">
        <v>0.37</v>
      </c>
      <c r="J584" s="2416">
        <f t="shared" si="11"/>
        <v>7.03</v>
      </c>
      <c r="K584" s="2416">
        <f t="shared" si="10"/>
        <v>7.03</v>
      </c>
      <c r="L584" s="2416">
        <v>36933</v>
      </c>
      <c r="M584" s="2417" t="s">
        <v>5796</v>
      </c>
      <c r="N584" s="2417" t="s">
        <v>5116</v>
      </c>
      <c r="O584" s="2416" t="s">
        <v>3387</v>
      </c>
      <c r="P584" s="2416" t="s">
        <v>3335</v>
      </c>
      <c r="Q584" s="2416" t="s">
        <v>5114</v>
      </c>
      <c r="R584" s="2416" t="s">
        <v>3307</v>
      </c>
      <c r="S584" s="2416" t="s">
        <v>5114</v>
      </c>
      <c r="T584" s="2416"/>
      <c r="U584" s="2416"/>
      <c r="V584" s="2416" t="s">
        <v>3327</v>
      </c>
      <c r="W584" s="2416" t="s">
        <v>5114</v>
      </c>
      <c r="X584" s="2416" t="s">
        <v>3307</v>
      </c>
      <c r="Y584" s="2416" t="s">
        <v>5114</v>
      </c>
      <c r="Z584" s="2416">
        <v>3</v>
      </c>
      <c r="AA584" s="2416">
        <v>11</v>
      </c>
      <c r="AB584" s="2416">
        <v>4</v>
      </c>
      <c r="AC584" s="2416">
        <v>0</v>
      </c>
      <c r="AD584" s="2416">
        <v>0</v>
      </c>
      <c r="AE584" s="2416">
        <v>18</v>
      </c>
    </row>
    <row r="585" spans="1:31" ht="15.75" x14ac:dyDescent="0.25">
      <c r="A585" s="2416" t="s">
        <v>1207</v>
      </c>
      <c r="B585" s="2416">
        <v>5221003</v>
      </c>
      <c r="C585" s="2417" t="s">
        <v>5795</v>
      </c>
      <c r="D585" s="2416" t="s">
        <v>5110</v>
      </c>
      <c r="E585" s="2416">
        <v>33</v>
      </c>
      <c r="F585" s="2416">
        <v>14</v>
      </c>
      <c r="G585" s="2416">
        <v>5</v>
      </c>
      <c r="H585" s="2416">
        <v>19</v>
      </c>
      <c r="I585" s="2416">
        <v>0.316</v>
      </c>
      <c r="J585" s="2416">
        <f t="shared" si="11"/>
        <v>6.0040000000000004</v>
      </c>
      <c r="K585" s="2416">
        <f t="shared" si="10"/>
        <v>6.0040000000000004</v>
      </c>
      <c r="L585" s="2416">
        <v>41272</v>
      </c>
      <c r="M585" s="2417" t="s">
        <v>3588</v>
      </c>
      <c r="N585" s="2417" t="s">
        <v>5116</v>
      </c>
      <c r="O585" s="2416" t="s">
        <v>3387</v>
      </c>
      <c r="P585" s="2416" t="s">
        <v>3335</v>
      </c>
      <c r="Q585" s="2416" t="s">
        <v>5114</v>
      </c>
      <c r="R585" s="2416" t="s">
        <v>3307</v>
      </c>
      <c r="S585" s="2416" t="s">
        <v>5114</v>
      </c>
      <c r="T585" s="2416"/>
      <c r="U585" s="2416"/>
      <c r="V585" s="2416" t="s">
        <v>3327</v>
      </c>
      <c r="W585" s="2416" t="s">
        <v>5114</v>
      </c>
      <c r="X585" s="2416" t="s">
        <v>3307</v>
      </c>
      <c r="Y585" s="2416" t="s">
        <v>5114</v>
      </c>
      <c r="Z585" s="2416">
        <v>3</v>
      </c>
      <c r="AA585" s="2416">
        <v>11</v>
      </c>
      <c r="AB585" s="2416">
        <v>4</v>
      </c>
      <c r="AC585" s="2416">
        <v>0</v>
      </c>
      <c r="AD585" s="2416">
        <v>0</v>
      </c>
      <c r="AE585" s="2416">
        <v>18</v>
      </c>
    </row>
    <row r="586" spans="1:31" ht="15.75" x14ac:dyDescent="0.25">
      <c r="A586" s="2416" t="s">
        <v>1207</v>
      </c>
      <c r="B586" s="2416">
        <v>5221003</v>
      </c>
      <c r="C586" s="2417" t="s">
        <v>5795</v>
      </c>
      <c r="D586" s="2416" t="s">
        <v>5110</v>
      </c>
      <c r="E586" s="2416">
        <v>33</v>
      </c>
      <c r="F586" s="2416">
        <v>14</v>
      </c>
      <c r="G586" s="2416">
        <v>5</v>
      </c>
      <c r="H586" s="2416">
        <v>19</v>
      </c>
      <c r="I586" s="2416">
        <v>0.316</v>
      </c>
      <c r="J586" s="2416">
        <f t="shared" si="11"/>
        <v>6.0040000000000004</v>
      </c>
      <c r="K586" s="2416">
        <f t="shared" si="10"/>
        <v>6.0040000000000004</v>
      </c>
      <c r="L586" s="2416">
        <v>43505</v>
      </c>
      <c r="M586" s="2417" t="s">
        <v>5797</v>
      </c>
      <c r="N586" s="2417" t="s">
        <v>5142</v>
      </c>
      <c r="O586" s="2416" t="s">
        <v>3387</v>
      </c>
      <c r="P586" s="2416" t="s">
        <v>3335</v>
      </c>
      <c r="Q586" s="2416" t="s">
        <v>5114</v>
      </c>
      <c r="R586" s="2416" t="s">
        <v>3307</v>
      </c>
      <c r="S586" s="2416" t="s">
        <v>5114</v>
      </c>
      <c r="T586" s="2416"/>
      <c r="U586" s="2416"/>
      <c r="V586" s="2416" t="s">
        <v>3327</v>
      </c>
      <c r="W586" s="2416" t="s">
        <v>5114</v>
      </c>
      <c r="X586" s="2416" t="s">
        <v>3307</v>
      </c>
      <c r="Y586" s="2416" t="s">
        <v>5114</v>
      </c>
      <c r="Z586" s="2416">
        <v>3</v>
      </c>
      <c r="AA586" s="2416">
        <v>11</v>
      </c>
      <c r="AB586" s="2416">
        <v>4</v>
      </c>
      <c r="AC586" s="2416">
        <v>0</v>
      </c>
      <c r="AD586" s="2416">
        <v>0</v>
      </c>
      <c r="AE586" s="2416">
        <v>18</v>
      </c>
    </row>
    <row r="587" spans="1:31" ht="15.75" x14ac:dyDescent="0.25">
      <c r="A587" s="2416" t="s">
        <v>1207</v>
      </c>
      <c r="B587" s="2416">
        <v>5221005</v>
      </c>
      <c r="C587" s="2417" t="s">
        <v>5798</v>
      </c>
      <c r="D587" s="2416" t="s">
        <v>5110</v>
      </c>
      <c r="E587" s="2416">
        <v>32</v>
      </c>
      <c r="F587" s="2416">
        <v>12</v>
      </c>
      <c r="G587" s="2416">
        <v>8</v>
      </c>
      <c r="H587" s="2416">
        <v>20</v>
      </c>
      <c r="I587" s="2416">
        <v>0.35</v>
      </c>
      <c r="J587" s="2416">
        <f t="shared" si="11"/>
        <v>7</v>
      </c>
      <c r="K587" s="2416">
        <f t="shared" si="10"/>
        <v>7</v>
      </c>
      <c r="L587" s="2416">
        <v>36933</v>
      </c>
      <c r="M587" s="2417" t="s">
        <v>5796</v>
      </c>
      <c r="N587" s="2417" t="s">
        <v>5116</v>
      </c>
      <c r="O587" s="2416" t="s">
        <v>3388</v>
      </c>
      <c r="P587" s="2416" t="s">
        <v>3331</v>
      </c>
      <c r="Q587" s="2416" t="s">
        <v>5114</v>
      </c>
      <c r="R587" s="2416" t="s">
        <v>3332</v>
      </c>
      <c r="S587" s="2416" t="s">
        <v>5114</v>
      </c>
      <c r="T587" s="2416"/>
      <c r="U587" s="2416"/>
      <c r="V587" s="2416" t="s">
        <v>3333</v>
      </c>
      <c r="W587" s="2416" t="s">
        <v>5114</v>
      </c>
      <c r="X587" s="2416" t="s">
        <v>3331</v>
      </c>
      <c r="Y587" s="2416" t="s">
        <v>5114</v>
      </c>
      <c r="Z587" s="2416">
        <v>7</v>
      </c>
      <c r="AA587" s="2416">
        <v>9</v>
      </c>
      <c r="AB587" s="2416">
        <v>2</v>
      </c>
      <c r="AC587" s="2416">
        <v>0</v>
      </c>
      <c r="AD587" s="2416">
        <v>0</v>
      </c>
      <c r="AE587" s="2416">
        <v>18</v>
      </c>
    </row>
    <row r="588" spans="1:31" ht="15.75" x14ac:dyDescent="0.25">
      <c r="A588" s="2416" t="s">
        <v>1207</v>
      </c>
      <c r="B588" s="2416">
        <v>5221005</v>
      </c>
      <c r="C588" s="2417" t="s">
        <v>5798</v>
      </c>
      <c r="D588" s="2416" t="s">
        <v>5110</v>
      </c>
      <c r="E588" s="2416">
        <v>32</v>
      </c>
      <c r="F588" s="2416">
        <v>12</v>
      </c>
      <c r="G588" s="2416">
        <v>8</v>
      </c>
      <c r="H588" s="2416">
        <v>20</v>
      </c>
      <c r="I588" s="2416">
        <v>0.3</v>
      </c>
      <c r="J588" s="2416">
        <f t="shared" si="11"/>
        <v>6</v>
      </c>
      <c r="K588" s="2416">
        <f t="shared" si="10"/>
        <v>6</v>
      </c>
      <c r="L588" s="2416">
        <v>42745</v>
      </c>
      <c r="M588" s="2417" t="s">
        <v>5774</v>
      </c>
      <c r="N588" s="2417" t="s">
        <v>3186</v>
      </c>
      <c r="O588" s="2416" t="s">
        <v>3388</v>
      </c>
      <c r="P588" s="2416" t="s">
        <v>3331</v>
      </c>
      <c r="Q588" s="2416" t="s">
        <v>5114</v>
      </c>
      <c r="R588" s="2416" t="s">
        <v>3332</v>
      </c>
      <c r="S588" s="2416" t="s">
        <v>5114</v>
      </c>
      <c r="T588" s="2416"/>
      <c r="U588" s="2416"/>
      <c r="V588" s="2416" t="s">
        <v>3333</v>
      </c>
      <c r="W588" s="2416" t="s">
        <v>5114</v>
      </c>
      <c r="X588" s="2416" t="s">
        <v>3331</v>
      </c>
      <c r="Y588" s="2416" t="s">
        <v>5114</v>
      </c>
      <c r="Z588" s="2416">
        <v>7</v>
      </c>
      <c r="AA588" s="2416">
        <v>9</v>
      </c>
      <c r="AB588" s="2416">
        <v>2</v>
      </c>
      <c r="AC588" s="2416">
        <v>0</v>
      </c>
      <c r="AD588" s="2416">
        <v>0</v>
      </c>
      <c r="AE588" s="2416">
        <v>18</v>
      </c>
    </row>
    <row r="589" spans="1:31" ht="15.75" x14ac:dyDescent="0.25">
      <c r="A589" s="2416" t="s">
        <v>1207</v>
      </c>
      <c r="B589" s="2416">
        <v>5221005</v>
      </c>
      <c r="C589" s="2417" t="s">
        <v>5798</v>
      </c>
      <c r="D589" s="2416" t="s">
        <v>5110</v>
      </c>
      <c r="E589" s="2416">
        <v>32</v>
      </c>
      <c r="F589" s="2416">
        <v>12</v>
      </c>
      <c r="G589" s="2416">
        <v>8</v>
      </c>
      <c r="H589" s="2416">
        <v>20</v>
      </c>
      <c r="I589" s="2416">
        <v>0.35</v>
      </c>
      <c r="J589" s="2416">
        <f t="shared" si="11"/>
        <v>7</v>
      </c>
      <c r="K589" s="2416">
        <f t="shared" si="10"/>
        <v>7</v>
      </c>
      <c r="L589" s="2416">
        <v>43706</v>
      </c>
      <c r="M589" s="2417" t="s">
        <v>5720</v>
      </c>
      <c r="N589" s="2417" t="s">
        <v>5142</v>
      </c>
      <c r="O589" s="2416" t="s">
        <v>3388</v>
      </c>
      <c r="P589" s="2416" t="s">
        <v>3331</v>
      </c>
      <c r="Q589" s="2416" t="s">
        <v>5114</v>
      </c>
      <c r="R589" s="2416" t="s">
        <v>3332</v>
      </c>
      <c r="S589" s="2416" t="s">
        <v>5114</v>
      </c>
      <c r="T589" s="2416"/>
      <c r="U589" s="2416"/>
      <c r="V589" s="2416" t="s">
        <v>3333</v>
      </c>
      <c r="W589" s="2416" t="s">
        <v>5114</v>
      </c>
      <c r="X589" s="2416" t="s">
        <v>3331</v>
      </c>
      <c r="Y589" s="2416" t="s">
        <v>5114</v>
      </c>
      <c r="Z589" s="2416">
        <v>7</v>
      </c>
      <c r="AA589" s="2416">
        <v>9</v>
      </c>
      <c r="AB589" s="2416">
        <v>2</v>
      </c>
      <c r="AC589" s="2416">
        <v>0</v>
      </c>
      <c r="AD589" s="2416">
        <v>0</v>
      </c>
      <c r="AE589" s="2416">
        <v>18</v>
      </c>
    </row>
    <row r="590" spans="1:31" ht="15.75" x14ac:dyDescent="0.25">
      <c r="A590" s="2416" t="s">
        <v>1207</v>
      </c>
      <c r="B590" s="2416">
        <v>5221006</v>
      </c>
      <c r="C590" s="2417" t="s">
        <v>5799</v>
      </c>
      <c r="D590" s="2416" t="s">
        <v>5110</v>
      </c>
      <c r="E590" s="2416">
        <v>32</v>
      </c>
      <c r="F590" s="2416">
        <v>12</v>
      </c>
      <c r="G590" s="2416">
        <v>8</v>
      </c>
      <c r="H590" s="2416">
        <v>20</v>
      </c>
      <c r="I590" s="2416">
        <v>0.35</v>
      </c>
      <c r="J590" s="2416">
        <f t="shared" si="11"/>
        <v>7</v>
      </c>
      <c r="K590" s="2416">
        <f t="shared" si="10"/>
        <v>7</v>
      </c>
      <c r="L590" s="2416">
        <v>37822</v>
      </c>
      <c r="M590" s="2417" t="s">
        <v>1797</v>
      </c>
      <c r="N590" s="2417" t="s">
        <v>5116</v>
      </c>
      <c r="O590" s="2416" t="s">
        <v>3388</v>
      </c>
      <c r="P590" s="2416" t="s">
        <v>3331</v>
      </c>
      <c r="Q590" s="2416" t="s">
        <v>5114</v>
      </c>
      <c r="R590" s="2416" t="s">
        <v>3307</v>
      </c>
      <c r="S590" s="2416" t="s">
        <v>5114</v>
      </c>
      <c r="T590" s="2416"/>
      <c r="U590" s="2416"/>
      <c r="V590" s="2416" t="s">
        <v>3332</v>
      </c>
      <c r="W590" s="2416" t="s">
        <v>5114</v>
      </c>
      <c r="X590" s="2416" t="s">
        <v>3327</v>
      </c>
      <c r="Y590" s="2416" t="s">
        <v>5114</v>
      </c>
      <c r="Z590" s="2416">
        <v>5</v>
      </c>
      <c r="AA590" s="2416">
        <v>0</v>
      </c>
      <c r="AB590" s="2416">
        <v>0</v>
      </c>
      <c r="AC590" s="2416">
        <v>0</v>
      </c>
      <c r="AD590" s="2416">
        <v>0</v>
      </c>
      <c r="AE590" s="2416">
        <v>5</v>
      </c>
    </row>
    <row r="591" spans="1:31" ht="15.75" x14ac:dyDescent="0.25">
      <c r="A591" s="2416" t="s">
        <v>1207</v>
      </c>
      <c r="B591" s="2416">
        <v>5221006</v>
      </c>
      <c r="C591" s="2417" t="s">
        <v>5799</v>
      </c>
      <c r="D591" s="2416" t="s">
        <v>5110</v>
      </c>
      <c r="E591" s="2416">
        <v>32</v>
      </c>
      <c r="F591" s="2416">
        <v>12</v>
      </c>
      <c r="G591" s="2416">
        <v>8</v>
      </c>
      <c r="H591" s="2416">
        <v>20</v>
      </c>
      <c r="I591" s="2416">
        <v>0.32500000000000001</v>
      </c>
      <c r="J591" s="2416">
        <f t="shared" si="11"/>
        <v>6.5</v>
      </c>
      <c r="K591" s="2416">
        <f t="shared" si="10"/>
        <v>6.5</v>
      </c>
      <c r="L591" s="2416">
        <v>42476</v>
      </c>
      <c r="M591" s="2417" t="s">
        <v>3590</v>
      </c>
      <c r="N591" s="2417" t="s">
        <v>5116</v>
      </c>
      <c r="O591" s="2416" t="s">
        <v>3388</v>
      </c>
      <c r="P591" s="2416" t="s">
        <v>3331</v>
      </c>
      <c r="Q591" s="2416" t="s">
        <v>5114</v>
      </c>
      <c r="R591" s="2416" t="s">
        <v>3307</v>
      </c>
      <c r="S591" s="2416" t="s">
        <v>5114</v>
      </c>
      <c r="T591" s="2416"/>
      <c r="U591" s="2416"/>
      <c r="V591" s="2416" t="s">
        <v>3332</v>
      </c>
      <c r="W591" s="2416" t="s">
        <v>5114</v>
      </c>
      <c r="X591" s="2416" t="s">
        <v>3327</v>
      </c>
      <c r="Y591" s="2416" t="s">
        <v>5114</v>
      </c>
      <c r="Z591" s="2416">
        <v>5</v>
      </c>
      <c r="AA591" s="2416">
        <v>0</v>
      </c>
      <c r="AB591" s="2416">
        <v>0</v>
      </c>
      <c r="AC591" s="2416">
        <v>0</v>
      </c>
      <c r="AD591" s="2416">
        <v>0</v>
      </c>
      <c r="AE591" s="2416">
        <v>5</v>
      </c>
    </row>
    <row r="592" spans="1:31" ht="15.75" x14ac:dyDescent="0.25">
      <c r="A592" s="2416" t="s">
        <v>1207</v>
      </c>
      <c r="B592" s="2416">
        <v>5221006</v>
      </c>
      <c r="C592" s="2417" t="s">
        <v>5799</v>
      </c>
      <c r="D592" s="2416" t="s">
        <v>5110</v>
      </c>
      <c r="E592" s="2416">
        <v>32</v>
      </c>
      <c r="F592" s="2416">
        <v>12</v>
      </c>
      <c r="G592" s="2416">
        <v>8</v>
      </c>
      <c r="H592" s="2416">
        <v>20</v>
      </c>
      <c r="I592" s="2416">
        <v>0.32500000000000001</v>
      </c>
      <c r="J592" s="2416">
        <f t="shared" si="11"/>
        <v>6.5</v>
      </c>
      <c r="K592" s="2416">
        <f t="shared" si="10"/>
        <v>6.5</v>
      </c>
      <c r="L592" s="2416">
        <v>43505</v>
      </c>
      <c r="M592" s="2417" t="s">
        <v>5797</v>
      </c>
      <c r="N592" s="2417" t="s">
        <v>5142</v>
      </c>
      <c r="O592" s="2416" t="s">
        <v>3388</v>
      </c>
      <c r="P592" s="2416" t="s">
        <v>3331</v>
      </c>
      <c r="Q592" s="2416" t="s">
        <v>5114</v>
      </c>
      <c r="R592" s="2416" t="s">
        <v>3307</v>
      </c>
      <c r="S592" s="2416" t="s">
        <v>5114</v>
      </c>
      <c r="T592" s="2416"/>
      <c r="U592" s="2416"/>
      <c r="V592" s="2416" t="s">
        <v>3332</v>
      </c>
      <c r="W592" s="2416" t="s">
        <v>5114</v>
      </c>
      <c r="X592" s="2416" t="s">
        <v>3327</v>
      </c>
      <c r="Y592" s="2416" t="s">
        <v>5114</v>
      </c>
      <c r="Z592" s="2416">
        <v>5</v>
      </c>
      <c r="AA592" s="2416">
        <v>0</v>
      </c>
      <c r="AB592" s="2416">
        <v>0</v>
      </c>
      <c r="AC592" s="2416">
        <v>0</v>
      </c>
      <c r="AD592" s="2416">
        <v>0</v>
      </c>
      <c r="AE592" s="2416">
        <v>5</v>
      </c>
    </row>
    <row r="593" spans="1:31" ht="15.75" x14ac:dyDescent="0.25">
      <c r="A593" s="2419" t="s">
        <v>2783</v>
      </c>
      <c r="B593" s="2419">
        <v>5010000</v>
      </c>
      <c r="C593" s="2420" t="s">
        <v>5216</v>
      </c>
      <c r="D593" s="2416" t="s">
        <v>5217</v>
      </c>
      <c r="E593" s="2419">
        <v>30</v>
      </c>
      <c r="F593" s="2419">
        <v>10</v>
      </c>
      <c r="G593" s="2419">
        <v>10</v>
      </c>
      <c r="H593" s="2416">
        <v>20</v>
      </c>
      <c r="I593" s="2416">
        <v>0.32500000000000001</v>
      </c>
      <c r="J593" s="2416">
        <f t="shared" si="11"/>
        <v>6.5</v>
      </c>
      <c r="K593" s="2416">
        <v>0</v>
      </c>
      <c r="L593" s="2419">
        <v>30037</v>
      </c>
      <c r="M593" s="2420" t="s">
        <v>5800</v>
      </c>
      <c r="N593" s="2417" t="s">
        <v>5116</v>
      </c>
      <c r="O593" s="2419" t="s">
        <v>5219</v>
      </c>
      <c r="P593" s="2419" t="s">
        <v>3341</v>
      </c>
      <c r="Q593" s="2419" t="s">
        <v>5114</v>
      </c>
      <c r="R593" s="2419" t="s">
        <v>3341</v>
      </c>
      <c r="S593" s="2419" t="s">
        <v>5114</v>
      </c>
      <c r="T593" s="2419"/>
      <c r="U593" s="2419"/>
      <c r="V593" s="2419" t="s">
        <v>3341</v>
      </c>
      <c r="W593" s="2419" t="s">
        <v>5114</v>
      </c>
      <c r="X593" s="2419" t="s">
        <v>3341</v>
      </c>
      <c r="Y593" s="2419" t="s">
        <v>5114</v>
      </c>
      <c r="Z593" s="2419">
        <v>15</v>
      </c>
      <c r="AA593" s="2419">
        <v>18</v>
      </c>
      <c r="AB593" s="2419">
        <v>2</v>
      </c>
      <c r="AC593" s="2419">
        <v>0</v>
      </c>
      <c r="AD593" s="2419">
        <v>0</v>
      </c>
      <c r="AE593" s="2419">
        <v>35</v>
      </c>
    </row>
    <row r="594" spans="1:31" ht="15.75" x14ac:dyDescent="0.25">
      <c r="A594" s="2419" t="s">
        <v>2783</v>
      </c>
      <c r="B594" s="2419">
        <v>5010000</v>
      </c>
      <c r="C594" s="2420" t="s">
        <v>5216</v>
      </c>
      <c r="D594" s="2416" t="s">
        <v>5217</v>
      </c>
      <c r="E594" s="2419">
        <v>30</v>
      </c>
      <c r="F594" s="2419">
        <v>10</v>
      </c>
      <c r="G594" s="2419">
        <v>10</v>
      </c>
      <c r="H594" s="2416">
        <v>20</v>
      </c>
      <c r="I594" s="2416">
        <v>0.32500000000000001</v>
      </c>
      <c r="J594" s="2416">
        <f t="shared" si="11"/>
        <v>6.5</v>
      </c>
      <c r="K594" s="2416">
        <v>0</v>
      </c>
      <c r="L594" s="2419">
        <v>41090</v>
      </c>
      <c r="M594" s="2420" t="s">
        <v>5801</v>
      </c>
      <c r="N594" s="2417" t="s">
        <v>5116</v>
      </c>
      <c r="O594" s="2419" t="s">
        <v>5219</v>
      </c>
      <c r="P594" s="2419" t="s">
        <v>3341</v>
      </c>
      <c r="Q594" s="2419" t="s">
        <v>5114</v>
      </c>
      <c r="R594" s="2419" t="s">
        <v>3341</v>
      </c>
      <c r="S594" s="2419" t="s">
        <v>5114</v>
      </c>
      <c r="T594" s="2419"/>
      <c r="U594" s="2419"/>
      <c r="V594" s="2419" t="s">
        <v>3341</v>
      </c>
      <c r="W594" s="2419" t="s">
        <v>5114</v>
      </c>
      <c r="X594" s="2419" t="s">
        <v>3341</v>
      </c>
      <c r="Y594" s="2419" t="s">
        <v>5114</v>
      </c>
      <c r="Z594" s="2419">
        <v>15</v>
      </c>
      <c r="AA594" s="2419">
        <v>18</v>
      </c>
      <c r="AB594" s="2419">
        <v>2</v>
      </c>
      <c r="AC594" s="2419">
        <v>0</v>
      </c>
      <c r="AD594" s="2419">
        <v>0</v>
      </c>
      <c r="AE594" s="2419">
        <v>35</v>
      </c>
    </row>
    <row r="595" spans="1:31" ht="15.75" x14ac:dyDescent="0.25">
      <c r="A595" s="2419" t="s">
        <v>2783</v>
      </c>
      <c r="B595" s="2419">
        <v>5010000</v>
      </c>
      <c r="C595" s="2420" t="s">
        <v>5216</v>
      </c>
      <c r="D595" s="2416" t="s">
        <v>5217</v>
      </c>
      <c r="E595" s="2419">
        <v>30</v>
      </c>
      <c r="F595" s="2419">
        <v>10</v>
      </c>
      <c r="G595" s="2419">
        <v>10</v>
      </c>
      <c r="H595" s="2416">
        <v>20</v>
      </c>
      <c r="I595" s="2416">
        <v>0.32500000000000001</v>
      </c>
      <c r="J595" s="2416">
        <f t="shared" si="11"/>
        <v>6.5</v>
      </c>
      <c r="K595" s="2416">
        <v>0</v>
      </c>
      <c r="L595" s="2419">
        <v>40130</v>
      </c>
      <c r="M595" s="2420" t="s">
        <v>5802</v>
      </c>
      <c r="N595" s="2417" t="s">
        <v>5116</v>
      </c>
      <c r="O595" s="2419" t="s">
        <v>5803</v>
      </c>
      <c r="P595" s="2419" t="s">
        <v>3341</v>
      </c>
      <c r="Q595" s="2419" t="s">
        <v>5114</v>
      </c>
      <c r="R595" s="2419" t="s">
        <v>3341</v>
      </c>
      <c r="S595" s="2419" t="s">
        <v>5114</v>
      </c>
      <c r="T595" s="2419"/>
      <c r="U595" s="2419"/>
      <c r="V595" s="2419" t="s">
        <v>3341</v>
      </c>
      <c r="W595" s="2419" t="s">
        <v>5114</v>
      </c>
      <c r="X595" s="2419" t="s">
        <v>3341</v>
      </c>
      <c r="Y595" s="2419" t="s">
        <v>5114</v>
      </c>
      <c r="Z595" s="2419">
        <v>8</v>
      </c>
      <c r="AA595" s="2419">
        <v>13</v>
      </c>
      <c r="AB595" s="2419">
        <v>7</v>
      </c>
      <c r="AC595" s="2419">
        <v>0</v>
      </c>
      <c r="AD595" s="2419">
        <v>0</v>
      </c>
      <c r="AE595" s="2419">
        <v>28</v>
      </c>
    </row>
    <row r="596" spans="1:31" ht="15.75" x14ac:dyDescent="0.25">
      <c r="A596" s="2419" t="s">
        <v>2783</v>
      </c>
      <c r="B596" s="2419">
        <v>5010000</v>
      </c>
      <c r="C596" s="2420" t="s">
        <v>5216</v>
      </c>
      <c r="D596" s="2416" t="s">
        <v>5217</v>
      </c>
      <c r="E596" s="2419">
        <v>30</v>
      </c>
      <c r="F596" s="2419">
        <v>10</v>
      </c>
      <c r="G596" s="2419">
        <v>10</v>
      </c>
      <c r="H596" s="2416">
        <v>20</v>
      </c>
      <c r="I596" s="2416">
        <v>0.32500000000000001</v>
      </c>
      <c r="J596" s="2416">
        <f t="shared" si="11"/>
        <v>6.5</v>
      </c>
      <c r="K596" s="2416">
        <v>0</v>
      </c>
      <c r="L596" s="2419">
        <v>41067</v>
      </c>
      <c r="M596" s="2420" t="s">
        <v>5804</v>
      </c>
      <c r="N596" s="2417" t="s">
        <v>5116</v>
      </c>
      <c r="O596" s="2419" t="s">
        <v>5803</v>
      </c>
      <c r="P596" s="2419" t="s">
        <v>3341</v>
      </c>
      <c r="Q596" s="2419" t="s">
        <v>5114</v>
      </c>
      <c r="R596" s="2419" t="s">
        <v>3341</v>
      </c>
      <c r="S596" s="2419" t="s">
        <v>5114</v>
      </c>
      <c r="T596" s="2419"/>
      <c r="U596" s="2419"/>
      <c r="V596" s="2419" t="s">
        <v>3341</v>
      </c>
      <c r="W596" s="2419" t="s">
        <v>5114</v>
      </c>
      <c r="X596" s="2419" t="s">
        <v>3341</v>
      </c>
      <c r="Y596" s="2419" t="s">
        <v>5114</v>
      </c>
      <c r="Z596" s="2419">
        <v>8</v>
      </c>
      <c r="AA596" s="2419">
        <v>13</v>
      </c>
      <c r="AB596" s="2419">
        <v>7</v>
      </c>
      <c r="AC596" s="2419">
        <v>0</v>
      </c>
      <c r="AD596" s="2419">
        <v>0</v>
      </c>
      <c r="AE596" s="2419">
        <v>28</v>
      </c>
    </row>
    <row r="597" spans="1:31" ht="15.75" x14ac:dyDescent="0.25">
      <c r="A597" s="2419" t="s">
        <v>2783</v>
      </c>
      <c r="B597" s="2419">
        <v>5010000</v>
      </c>
      <c r="C597" s="2420" t="s">
        <v>5216</v>
      </c>
      <c r="D597" s="2416" t="s">
        <v>5217</v>
      </c>
      <c r="E597" s="2419">
        <v>30</v>
      </c>
      <c r="F597" s="2419">
        <v>10</v>
      </c>
      <c r="G597" s="2419">
        <v>10</v>
      </c>
      <c r="H597" s="2416">
        <v>20</v>
      </c>
      <c r="I597" s="2416">
        <v>0.32500000000000001</v>
      </c>
      <c r="J597" s="2416">
        <f t="shared" si="11"/>
        <v>6.5</v>
      </c>
      <c r="K597" s="2416">
        <v>0</v>
      </c>
      <c r="L597" s="2419">
        <v>42476</v>
      </c>
      <c r="M597" s="2420" t="s">
        <v>5805</v>
      </c>
      <c r="N597" s="2417" t="s">
        <v>5116</v>
      </c>
      <c r="O597" s="2419" t="s">
        <v>5221</v>
      </c>
      <c r="P597" s="2419" t="s">
        <v>3372</v>
      </c>
      <c r="Q597" s="2419" t="s">
        <v>5114</v>
      </c>
      <c r="R597" s="2419" t="s">
        <v>3372</v>
      </c>
      <c r="S597" s="2419" t="s">
        <v>5114</v>
      </c>
      <c r="T597" s="2419"/>
      <c r="U597" s="2419"/>
      <c r="V597" s="2419" t="s">
        <v>3372</v>
      </c>
      <c r="W597" s="2419" t="s">
        <v>5114</v>
      </c>
      <c r="X597" s="2419" t="s">
        <v>3372</v>
      </c>
      <c r="Y597" s="2419" t="s">
        <v>5114</v>
      </c>
      <c r="Z597" s="2419">
        <v>12</v>
      </c>
      <c r="AA597" s="2419">
        <v>13</v>
      </c>
      <c r="AB597" s="2419">
        <v>0</v>
      </c>
      <c r="AC597" s="2419">
        <v>0</v>
      </c>
      <c r="AD597" s="2419">
        <v>0</v>
      </c>
      <c r="AE597" s="2419">
        <v>25</v>
      </c>
    </row>
    <row r="598" spans="1:31" ht="15.75" x14ac:dyDescent="0.25">
      <c r="A598" s="2419" t="s">
        <v>2783</v>
      </c>
      <c r="B598" s="2419">
        <v>5010001</v>
      </c>
      <c r="C598" s="2420" t="s">
        <v>5806</v>
      </c>
      <c r="D598" s="2416" t="s">
        <v>5217</v>
      </c>
      <c r="E598" s="2419">
        <v>30</v>
      </c>
      <c r="F598" s="2419">
        <v>8</v>
      </c>
      <c r="G598" s="2419">
        <v>14</v>
      </c>
      <c r="H598" s="2416">
        <v>22</v>
      </c>
      <c r="I598" s="2416">
        <v>0.33300000000000002</v>
      </c>
      <c r="J598" s="2416">
        <f t="shared" si="11"/>
        <v>7.3260000000000005</v>
      </c>
      <c r="K598" s="2416">
        <v>0</v>
      </c>
      <c r="L598" s="2419">
        <v>38161</v>
      </c>
      <c r="M598" s="2420" t="s">
        <v>5807</v>
      </c>
      <c r="N598" s="2417" t="s">
        <v>5116</v>
      </c>
      <c r="O598" s="2419" t="s">
        <v>3377</v>
      </c>
      <c r="P598" s="2419" t="s">
        <v>3378</v>
      </c>
      <c r="Q598" s="2419" t="s">
        <v>5114</v>
      </c>
      <c r="R598" s="2419" t="s">
        <v>2377</v>
      </c>
      <c r="S598" s="2419" t="s">
        <v>5114</v>
      </c>
      <c r="T598" s="2419"/>
      <c r="U598" s="2419"/>
      <c r="V598" s="2419" t="s">
        <v>3378</v>
      </c>
      <c r="W598" s="2419" t="s">
        <v>5114</v>
      </c>
      <c r="X598" s="2419" t="s">
        <v>2377</v>
      </c>
      <c r="Y598" s="2419" t="s">
        <v>5114</v>
      </c>
      <c r="Z598" s="2419">
        <v>5</v>
      </c>
      <c r="AA598" s="2419">
        <v>0</v>
      </c>
      <c r="AB598" s="2419">
        <v>0</v>
      </c>
      <c r="AC598" s="2419">
        <v>0</v>
      </c>
      <c r="AD598" s="2419">
        <v>0</v>
      </c>
      <c r="AE598" s="2419">
        <v>5</v>
      </c>
    </row>
    <row r="599" spans="1:31" ht="15.75" x14ac:dyDescent="0.25">
      <c r="A599" s="2419" t="s">
        <v>2783</v>
      </c>
      <c r="B599" s="2419">
        <v>5010001</v>
      </c>
      <c r="C599" s="2420" t="s">
        <v>5806</v>
      </c>
      <c r="D599" s="2416" t="s">
        <v>5217</v>
      </c>
      <c r="E599" s="2419">
        <v>30</v>
      </c>
      <c r="F599" s="2419">
        <v>8</v>
      </c>
      <c r="G599" s="2419">
        <v>14</v>
      </c>
      <c r="H599" s="2416">
        <v>22</v>
      </c>
      <c r="I599" s="2416">
        <v>0.33300000000000002</v>
      </c>
      <c r="J599" s="2416">
        <f t="shared" si="11"/>
        <v>7.3260000000000005</v>
      </c>
      <c r="K599" s="2416">
        <v>0</v>
      </c>
      <c r="L599" s="2419">
        <v>42747</v>
      </c>
      <c r="M599" s="2420" t="s">
        <v>5808</v>
      </c>
      <c r="N599" s="2417" t="s">
        <v>3186</v>
      </c>
      <c r="O599" s="2419" t="s">
        <v>3377</v>
      </c>
      <c r="P599" s="2419" t="s">
        <v>3378</v>
      </c>
      <c r="Q599" s="2419" t="s">
        <v>5114</v>
      </c>
      <c r="R599" s="2419" t="s">
        <v>2377</v>
      </c>
      <c r="S599" s="2419" t="s">
        <v>5114</v>
      </c>
      <c r="T599" s="2419"/>
      <c r="U599" s="2419"/>
      <c r="V599" s="2419" t="s">
        <v>3378</v>
      </c>
      <c r="W599" s="2419" t="s">
        <v>5114</v>
      </c>
      <c r="X599" s="2419" t="s">
        <v>2377</v>
      </c>
      <c r="Y599" s="2419" t="s">
        <v>5114</v>
      </c>
      <c r="Z599" s="2419">
        <v>5</v>
      </c>
      <c r="AA599" s="2419">
        <v>0</v>
      </c>
      <c r="AB599" s="2419">
        <v>0</v>
      </c>
      <c r="AC599" s="2419">
        <v>0</v>
      </c>
      <c r="AD599" s="2419">
        <v>0</v>
      </c>
      <c r="AE599" s="2419">
        <v>5</v>
      </c>
    </row>
    <row r="600" spans="1:31" ht="15.75" x14ac:dyDescent="0.25">
      <c r="A600" s="2419" t="s">
        <v>2783</v>
      </c>
      <c r="B600" s="2419">
        <v>5010001</v>
      </c>
      <c r="C600" s="2420" t="s">
        <v>5806</v>
      </c>
      <c r="D600" s="2416" t="s">
        <v>5217</v>
      </c>
      <c r="E600" s="2419">
        <v>30</v>
      </c>
      <c r="F600" s="2419">
        <v>8</v>
      </c>
      <c r="G600" s="2419">
        <v>14</v>
      </c>
      <c r="H600" s="2416">
        <v>22</v>
      </c>
      <c r="I600" s="2416">
        <v>0.33300000000000002</v>
      </c>
      <c r="J600" s="2416">
        <f t="shared" si="11"/>
        <v>7.3260000000000005</v>
      </c>
      <c r="K600" s="2416">
        <v>0</v>
      </c>
      <c r="L600" s="2419">
        <v>43802</v>
      </c>
      <c r="M600" s="2420" t="s">
        <v>5809</v>
      </c>
      <c r="N600" s="2417" t="s">
        <v>3186</v>
      </c>
      <c r="O600" s="2419" t="s">
        <v>3377</v>
      </c>
      <c r="P600" s="2419" t="s">
        <v>3378</v>
      </c>
      <c r="Q600" s="2419" t="s">
        <v>5114</v>
      </c>
      <c r="R600" s="2419" t="s">
        <v>2377</v>
      </c>
      <c r="S600" s="2419" t="s">
        <v>5114</v>
      </c>
      <c r="T600" s="2419"/>
      <c r="U600" s="2419"/>
      <c r="V600" s="2419" t="s">
        <v>3378</v>
      </c>
      <c r="W600" s="2419" t="s">
        <v>5114</v>
      </c>
      <c r="X600" s="2419" t="s">
        <v>2377</v>
      </c>
      <c r="Y600" s="2419" t="s">
        <v>5114</v>
      </c>
      <c r="Z600" s="2419">
        <v>5</v>
      </c>
      <c r="AA600" s="2419">
        <v>0</v>
      </c>
      <c r="AB600" s="2419">
        <v>0</v>
      </c>
      <c r="AC600" s="2419">
        <v>0</v>
      </c>
      <c r="AD600" s="2419">
        <v>0</v>
      </c>
      <c r="AE600" s="2419">
        <v>5</v>
      </c>
    </row>
    <row r="601" spans="1:31" ht="31.5" x14ac:dyDescent="0.25">
      <c r="A601" s="2419" t="s">
        <v>2783</v>
      </c>
      <c r="B601" s="2419">
        <v>5010001</v>
      </c>
      <c r="C601" s="2420" t="s">
        <v>5806</v>
      </c>
      <c r="D601" s="2416" t="s">
        <v>5217</v>
      </c>
      <c r="E601" s="2419">
        <v>30</v>
      </c>
      <c r="F601" s="2419">
        <v>8</v>
      </c>
      <c r="G601" s="2419">
        <v>14</v>
      </c>
      <c r="H601" s="2416">
        <v>22</v>
      </c>
      <c r="I601" s="2416">
        <v>0.2273</v>
      </c>
      <c r="J601" s="2416">
        <f t="shared" si="11"/>
        <v>5.0006000000000004</v>
      </c>
      <c r="K601" s="2416">
        <v>0</v>
      </c>
      <c r="L601" s="2419">
        <v>26192</v>
      </c>
      <c r="M601" s="2420" t="s">
        <v>5810</v>
      </c>
      <c r="N601" s="2417" t="s">
        <v>5116</v>
      </c>
      <c r="O601" s="2419" t="s">
        <v>3375</v>
      </c>
      <c r="P601" s="2419" t="s">
        <v>3329</v>
      </c>
      <c r="Q601" s="2419" t="s">
        <v>5114</v>
      </c>
      <c r="R601" s="2419" t="s">
        <v>3360</v>
      </c>
      <c r="S601" s="2419" t="s">
        <v>5114</v>
      </c>
      <c r="T601" s="2419"/>
      <c r="U601" s="2419"/>
      <c r="V601" s="2419" t="s">
        <v>3360</v>
      </c>
      <c r="W601" s="2419" t="s">
        <v>5114</v>
      </c>
      <c r="X601" s="2419" t="s">
        <v>3329</v>
      </c>
      <c r="Y601" s="2419" t="s">
        <v>5114</v>
      </c>
      <c r="Z601" s="2419">
        <v>6</v>
      </c>
      <c r="AA601" s="2419">
        <v>7</v>
      </c>
      <c r="AB601" s="2419">
        <v>0</v>
      </c>
      <c r="AC601" s="2419">
        <v>0</v>
      </c>
      <c r="AD601" s="2419">
        <v>0</v>
      </c>
      <c r="AE601" s="2419">
        <v>13</v>
      </c>
    </row>
    <row r="602" spans="1:31" ht="31.5" x14ac:dyDescent="0.25">
      <c r="A602" s="2419" t="s">
        <v>2783</v>
      </c>
      <c r="B602" s="2419">
        <v>5010001</v>
      </c>
      <c r="C602" s="2420" t="s">
        <v>5806</v>
      </c>
      <c r="D602" s="2416" t="s">
        <v>5217</v>
      </c>
      <c r="E602" s="2419">
        <v>30</v>
      </c>
      <c r="F602" s="2419">
        <v>8</v>
      </c>
      <c r="G602" s="2419">
        <v>14</v>
      </c>
      <c r="H602" s="2416">
        <v>22</v>
      </c>
      <c r="I602" s="2416">
        <v>0.27300000000000002</v>
      </c>
      <c r="J602" s="2416">
        <f t="shared" si="11"/>
        <v>6.0060000000000002</v>
      </c>
      <c r="K602" s="2416">
        <v>0</v>
      </c>
      <c r="L602" s="2419">
        <v>35988</v>
      </c>
      <c r="M602" s="2420" t="s">
        <v>5811</v>
      </c>
      <c r="N602" s="2417" t="s">
        <v>5116</v>
      </c>
      <c r="O602" s="2419" t="s">
        <v>3375</v>
      </c>
      <c r="P602" s="2419" t="s">
        <v>3329</v>
      </c>
      <c r="Q602" s="2419" t="s">
        <v>5114</v>
      </c>
      <c r="R602" s="2419" t="s">
        <v>3360</v>
      </c>
      <c r="S602" s="2419" t="s">
        <v>5114</v>
      </c>
      <c r="T602" s="2419"/>
      <c r="U602" s="2419"/>
      <c r="V602" s="2419" t="s">
        <v>3360</v>
      </c>
      <c r="W602" s="2419" t="s">
        <v>5114</v>
      </c>
      <c r="X602" s="2419" t="s">
        <v>3329</v>
      </c>
      <c r="Y602" s="2419" t="s">
        <v>5114</v>
      </c>
      <c r="Z602" s="2419">
        <v>6</v>
      </c>
      <c r="AA602" s="2419">
        <v>7</v>
      </c>
      <c r="AB602" s="2419">
        <v>0</v>
      </c>
      <c r="AC602" s="2419">
        <v>0</v>
      </c>
      <c r="AD602" s="2419">
        <v>0</v>
      </c>
      <c r="AE602" s="2419">
        <v>13</v>
      </c>
    </row>
    <row r="603" spans="1:31" ht="31.5" x14ac:dyDescent="0.25">
      <c r="A603" s="2419" t="s">
        <v>2783</v>
      </c>
      <c r="B603" s="2419">
        <v>5010001</v>
      </c>
      <c r="C603" s="2420" t="s">
        <v>5806</v>
      </c>
      <c r="D603" s="2416" t="s">
        <v>5217</v>
      </c>
      <c r="E603" s="2419">
        <v>30</v>
      </c>
      <c r="F603" s="2419">
        <v>8</v>
      </c>
      <c r="G603" s="2419">
        <v>14</v>
      </c>
      <c r="H603" s="2416">
        <v>22</v>
      </c>
      <c r="I603" s="2416">
        <v>0.2273</v>
      </c>
      <c r="J603" s="2416">
        <f t="shared" si="11"/>
        <v>5.0006000000000004</v>
      </c>
      <c r="K603" s="2416">
        <v>0</v>
      </c>
      <c r="L603" s="2419">
        <v>38204</v>
      </c>
      <c r="M603" s="2420" t="s">
        <v>5812</v>
      </c>
      <c r="N603" s="2417" t="s">
        <v>5116</v>
      </c>
      <c r="O603" s="2419" t="s">
        <v>3375</v>
      </c>
      <c r="P603" s="2419" t="s">
        <v>3329</v>
      </c>
      <c r="Q603" s="2419" t="s">
        <v>5114</v>
      </c>
      <c r="R603" s="2419" t="s">
        <v>3360</v>
      </c>
      <c r="S603" s="2419" t="s">
        <v>5114</v>
      </c>
      <c r="T603" s="2419"/>
      <c r="U603" s="2419"/>
      <c r="V603" s="2419" t="s">
        <v>3360</v>
      </c>
      <c r="W603" s="2419" t="s">
        <v>5114</v>
      </c>
      <c r="X603" s="2419" t="s">
        <v>3329</v>
      </c>
      <c r="Y603" s="2419" t="s">
        <v>5114</v>
      </c>
      <c r="Z603" s="2419">
        <v>6</v>
      </c>
      <c r="AA603" s="2419">
        <v>7</v>
      </c>
      <c r="AB603" s="2419">
        <v>0</v>
      </c>
      <c r="AC603" s="2419">
        <v>0</v>
      </c>
      <c r="AD603" s="2419">
        <v>0</v>
      </c>
      <c r="AE603" s="2419">
        <v>13</v>
      </c>
    </row>
    <row r="604" spans="1:31" ht="31.5" x14ac:dyDescent="0.25">
      <c r="A604" s="2419" t="s">
        <v>2783</v>
      </c>
      <c r="B604" s="2419">
        <v>5010001</v>
      </c>
      <c r="C604" s="2420" t="s">
        <v>5806</v>
      </c>
      <c r="D604" s="2416" t="s">
        <v>5217</v>
      </c>
      <c r="E604" s="2419">
        <v>30</v>
      </c>
      <c r="F604" s="2419">
        <v>8</v>
      </c>
      <c r="G604" s="2419">
        <v>14</v>
      </c>
      <c r="H604" s="2416">
        <v>22</v>
      </c>
      <c r="I604" s="2416">
        <v>0.27300000000000002</v>
      </c>
      <c r="J604" s="2416">
        <f t="shared" si="11"/>
        <v>6.0060000000000002</v>
      </c>
      <c r="K604" s="2416">
        <v>0</v>
      </c>
      <c r="L604" s="2419">
        <v>38887</v>
      </c>
      <c r="M604" s="2420" t="s">
        <v>5813</v>
      </c>
      <c r="N604" s="2417" t="s">
        <v>5116</v>
      </c>
      <c r="O604" s="2419" t="s">
        <v>3375</v>
      </c>
      <c r="P604" s="2419" t="s">
        <v>3328</v>
      </c>
      <c r="Q604" s="2419" t="s">
        <v>5114</v>
      </c>
      <c r="R604" s="2419" t="s">
        <v>3360</v>
      </c>
      <c r="S604" s="2419" t="s">
        <v>5114</v>
      </c>
      <c r="T604" s="2419"/>
      <c r="U604" s="2419"/>
      <c r="V604" s="2419" t="s">
        <v>3360</v>
      </c>
      <c r="W604" s="2419" t="s">
        <v>5114</v>
      </c>
      <c r="X604" s="2419" t="s">
        <v>3328</v>
      </c>
      <c r="Y604" s="2419" t="s">
        <v>5114</v>
      </c>
      <c r="Z604" s="2419">
        <v>6</v>
      </c>
      <c r="AA604" s="2419">
        <v>7</v>
      </c>
      <c r="AB604" s="2419">
        <v>0</v>
      </c>
      <c r="AC604" s="2419">
        <v>0</v>
      </c>
      <c r="AD604" s="2419">
        <v>0</v>
      </c>
      <c r="AE604" s="2419">
        <v>13</v>
      </c>
    </row>
    <row r="605" spans="1:31" ht="31.5" x14ac:dyDescent="0.25">
      <c r="A605" s="2419" t="s">
        <v>2783</v>
      </c>
      <c r="B605" s="2419">
        <v>5010002</v>
      </c>
      <c r="C605" s="2420" t="s">
        <v>5814</v>
      </c>
      <c r="D605" s="2416" t="s">
        <v>5217</v>
      </c>
      <c r="E605" s="2419">
        <v>30</v>
      </c>
      <c r="F605" s="2419">
        <v>8</v>
      </c>
      <c r="G605" s="2419">
        <v>14</v>
      </c>
      <c r="H605" s="2416">
        <v>22</v>
      </c>
      <c r="I605" s="2416">
        <v>0.27300000000000002</v>
      </c>
      <c r="J605" s="2416">
        <f t="shared" si="11"/>
        <v>6.0060000000000002</v>
      </c>
      <c r="K605" s="2416">
        <v>0</v>
      </c>
      <c r="L605" s="2419">
        <v>26192</v>
      </c>
      <c r="M605" s="2420" t="s">
        <v>5810</v>
      </c>
      <c r="N605" s="2417" t="s">
        <v>5116</v>
      </c>
      <c r="O605" s="2419" t="s">
        <v>3375</v>
      </c>
      <c r="P605" s="2419" t="s">
        <v>3328</v>
      </c>
      <c r="Q605" s="2419" t="s">
        <v>5114</v>
      </c>
      <c r="R605" s="2419" t="s">
        <v>3335</v>
      </c>
      <c r="S605" s="2419" t="s">
        <v>5114</v>
      </c>
      <c r="T605" s="2419"/>
      <c r="U605" s="2419"/>
      <c r="V605" s="2419" t="s">
        <v>3335</v>
      </c>
      <c r="W605" s="2419" t="s">
        <v>5114</v>
      </c>
      <c r="X605" s="2419" t="s">
        <v>3328</v>
      </c>
      <c r="Y605" s="2419" t="s">
        <v>5114</v>
      </c>
      <c r="Z605" s="2419">
        <v>2</v>
      </c>
      <c r="AA605" s="2419">
        <v>0</v>
      </c>
      <c r="AB605" s="2419">
        <v>0</v>
      </c>
      <c r="AC605" s="2419">
        <v>0</v>
      </c>
      <c r="AD605" s="2419">
        <v>0</v>
      </c>
      <c r="AE605" s="2419">
        <v>2</v>
      </c>
    </row>
    <row r="606" spans="1:31" ht="31.5" x14ac:dyDescent="0.25">
      <c r="A606" s="2419" t="s">
        <v>2783</v>
      </c>
      <c r="B606" s="2419">
        <v>5010002</v>
      </c>
      <c r="C606" s="2420" t="s">
        <v>5814</v>
      </c>
      <c r="D606" s="2416" t="s">
        <v>5217</v>
      </c>
      <c r="E606" s="2419">
        <v>30</v>
      </c>
      <c r="F606" s="2419">
        <v>8</v>
      </c>
      <c r="G606" s="2419">
        <v>14</v>
      </c>
      <c r="H606" s="2416">
        <v>22</v>
      </c>
      <c r="I606" s="2416">
        <v>0.27300000000000002</v>
      </c>
      <c r="J606" s="2416">
        <f t="shared" si="11"/>
        <v>6.0060000000000002</v>
      </c>
      <c r="K606" s="2416">
        <v>0</v>
      </c>
      <c r="L606" s="2419">
        <v>35988</v>
      </c>
      <c r="M606" s="2420" t="s">
        <v>5811</v>
      </c>
      <c r="N606" s="2417" t="s">
        <v>5116</v>
      </c>
      <c r="O606" s="2419" t="s">
        <v>3375</v>
      </c>
      <c r="P606" s="2419" t="s">
        <v>3328</v>
      </c>
      <c r="Q606" s="2419" t="s">
        <v>5114</v>
      </c>
      <c r="R606" s="2419" t="s">
        <v>3335</v>
      </c>
      <c r="S606" s="2419" t="s">
        <v>5114</v>
      </c>
      <c r="T606" s="2419"/>
      <c r="U606" s="2419"/>
      <c r="V606" s="2419" t="s">
        <v>3335</v>
      </c>
      <c r="W606" s="2419" t="s">
        <v>5114</v>
      </c>
      <c r="X606" s="2419" t="s">
        <v>3328</v>
      </c>
      <c r="Y606" s="2419" t="s">
        <v>5114</v>
      </c>
      <c r="Z606" s="2419">
        <v>2</v>
      </c>
      <c r="AA606" s="2419">
        <v>0</v>
      </c>
      <c r="AB606" s="2419">
        <v>0</v>
      </c>
      <c r="AC606" s="2419">
        <v>0</v>
      </c>
      <c r="AD606" s="2419">
        <v>0</v>
      </c>
      <c r="AE606" s="2419">
        <v>2</v>
      </c>
    </row>
    <row r="607" spans="1:31" ht="31.5" x14ac:dyDescent="0.25">
      <c r="A607" s="2419" t="s">
        <v>2783</v>
      </c>
      <c r="B607" s="2419">
        <v>5010002</v>
      </c>
      <c r="C607" s="2420" t="s">
        <v>5814</v>
      </c>
      <c r="D607" s="2416" t="s">
        <v>5217</v>
      </c>
      <c r="E607" s="2419">
        <v>30</v>
      </c>
      <c r="F607" s="2419">
        <v>8</v>
      </c>
      <c r="G607" s="2419">
        <v>14</v>
      </c>
      <c r="H607" s="2416">
        <v>22</v>
      </c>
      <c r="I607" s="2416">
        <v>0.2273</v>
      </c>
      <c r="J607" s="2416">
        <f t="shared" si="11"/>
        <v>5.0006000000000004</v>
      </c>
      <c r="K607" s="2416">
        <v>0</v>
      </c>
      <c r="L607" s="2419">
        <v>36935</v>
      </c>
      <c r="M607" s="2420" t="s">
        <v>5815</v>
      </c>
      <c r="N607" s="2417" t="s">
        <v>5116</v>
      </c>
      <c r="O607" s="2419" t="s">
        <v>3375</v>
      </c>
      <c r="P607" s="2419" t="s">
        <v>3328</v>
      </c>
      <c r="Q607" s="2419" t="s">
        <v>5114</v>
      </c>
      <c r="R607" s="2419" t="s">
        <v>3335</v>
      </c>
      <c r="S607" s="2419" t="s">
        <v>5114</v>
      </c>
      <c r="T607" s="2419"/>
      <c r="U607" s="2419"/>
      <c r="V607" s="2419" t="s">
        <v>3335</v>
      </c>
      <c r="W607" s="2419" t="s">
        <v>5114</v>
      </c>
      <c r="X607" s="2419" t="s">
        <v>3328</v>
      </c>
      <c r="Y607" s="2419" t="s">
        <v>5114</v>
      </c>
      <c r="Z607" s="2419">
        <v>2</v>
      </c>
      <c r="AA607" s="2419">
        <v>0</v>
      </c>
      <c r="AB607" s="2419">
        <v>0</v>
      </c>
      <c r="AC607" s="2419">
        <v>0</v>
      </c>
      <c r="AD607" s="2419">
        <v>0</v>
      </c>
      <c r="AE607" s="2419">
        <v>2</v>
      </c>
    </row>
    <row r="608" spans="1:31" ht="31.5" x14ac:dyDescent="0.25">
      <c r="A608" s="2419" t="s">
        <v>2783</v>
      </c>
      <c r="B608" s="2419">
        <v>5010002</v>
      </c>
      <c r="C608" s="2420" t="s">
        <v>5814</v>
      </c>
      <c r="D608" s="2416" t="s">
        <v>5217</v>
      </c>
      <c r="E608" s="2419">
        <v>30</v>
      </c>
      <c r="F608" s="2419">
        <v>8</v>
      </c>
      <c r="G608" s="2419">
        <v>14</v>
      </c>
      <c r="H608" s="2416">
        <v>22</v>
      </c>
      <c r="I608" s="2416">
        <v>0.2273</v>
      </c>
      <c r="J608" s="2416">
        <f t="shared" si="11"/>
        <v>5.0006000000000004</v>
      </c>
      <c r="K608" s="2416">
        <v>0</v>
      </c>
      <c r="L608" s="2419">
        <v>39289</v>
      </c>
      <c r="M608" s="2420" t="s">
        <v>5816</v>
      </c>
      <c r="N608" s="2417" t="s">
        <v>5116</v>
      </c>
      <c r="O608" s="2419" t="s">
        <v>3375</v>
      </c>
      <c r="P608" s="2419" t="s">
        <v>3328</v>
      </c>
      <c r="Q608" s="2419" t="s">
        <v>5114</v>
      </c>
      <c r="R608" s="2419" t="s">
        <v>3335</v>
      </c>
      <c r="S608" s="2419" t="s">
        <v>5114</v>
      </c>
      <c r="T608" s="2419"/>
      <c r="U608" s="2419"/>
      <c r="V608" s="2419" t="s">
        <v>3335</v>
      </c>
      <c r="W608" s="2419" t="s">
        <v>5114</v>
      </c>
      <c r="X608" s="2419" t="s">
        <v>3328</v>
      </c>
      <c r="Y608" s="2419" t="s">
        <v>5114</v>
      </c>
      <c r="Z608" s="2419">
        <v>2</v>
      </c>
      <c r="AA608" s="2419">
        <v>0</v>
      </c>
      <c r="AB608" s="2419">
        <v>0</v>
      </c>
      <c r="AC608" s="2419">
        <v>0</v>
      </c>
      <c r="AD608" s="2419">
        <v>0</v>
      </c>
      <c r="AE608" s="2419">
        <v>2</v>
      </c>
    </row>
    <row r="609" spans="1:31" ht="15.75" x14ac:dyDescent="0.25">
      <c r="A609" s="2419" t="s">
        <v>2783</v>
      </c>
      <c r="B609" s="2416" t="s">
        <v>3342</v>
      </c>
      <c r="C609" s="2420" t="s">
        <v>5817</v>
      </c>
      <c r="D609" s="2416" t="s">
        <v>5217</v>
      </c>
      <c r="E609" s="2419">
        <v>3</v>
      </c>
      <c r="F609" s="2419">
        <v>1.5</v>
      </c>
      <c r="G609" s="2419">
        <v>0</v>
      </c>
      <c r="H609" s="2416">
        <v>1.5</v>
      </c>
      <c r="I609" s="2416">
        <v>1</v>
      </c>
      <c r="J609" s="2416">
        <f t="shared" si="11"/>
        <v>1.5</v>
      </c>
      <c r="K609" s="2416">
        <f t="shared" ref="K609:K630" si="12">J609</f>
        <v>1.5</v>
      </c>
      <c r="L609" s="2419">
        <v>26107</v>
      </c>
      <c r="M609" s="2420" t="s">
        <v>5818</v>
      </c>
      <c r="N609" s="2417" t="s">
        <v>5116</v>
      </c>
      <c r="O609" s="2419" t="s">
        <v>5819</v>
      </c>
      <c r="P609" s="2419"/>
      <c r="Q609" s="2419"/>
      <c r="R609" s="2419"/>
      <c r="S609" s="2419"/>
      <c r="T609" s="2419" t="s">
        <v>3306</v>
      </c>
      <c r="U609" s="2419" t="s">
        <v>5114</v>
      </c>
      <c r="V609" s="2419"/>
      <c r="W609" s="2419"/>
      <c r="X609" s="2419"/>
      <c r="Y609" s="2419"/>
      <c r="Z609" s="2419">
        <v>2</v>
      </c>
      <c r="AA609" s="2419">
        <v>5</v>
      </c>
      <c r="AB609" s="2419">
        <v>3</v>
      </c>
      <c r="AC609" s="2419">
        <v>0</v>
      </c>
      <c r="AD609" s="2419">
        <v>0</v>
      </c>
      <c r="AE609" s="2419">
        <v>10</v>
      </c>
    </row>
    <row r="610" spans="1:31" ht="15.75" x14ac:dyDescent="0.25">
      <c r="A610" s="2419" t="s">
        <v>2783</v>
      </c>
      <c r="B610" s="2416" t="s">
        <v>3342</v>
      </c>
      <c r="C610" s="2420" t="s">
        <v>5820</v>
      </c>
      <c r="D610" s="2416" t="s">
        <v>5217</v>
      </c>
      <c r="E610" s="2419">
        <v>3</v>
      </c>
      <c r="F610" s="2419">
        <v>1.5</v>
      </c>
      <c r="G610" s="2419">
        <v>0</v>
      </c>
      <c r="H610" s="2416">
        <v>1.5</v>
      </c>
      <c r="I610" s="2416">
        <v>1</v>
      </c>
      <c r="J610" s="2416">
        <f t="shared" si="11"/>
        <v>1.5</v>
      </c>
      <c r="K610" s="2416">
        <f t="shared" si="12"/>
        <v>1.5</v>
      </c>
      <c r="L610" s="2419">
        <v>42836</v>
      </c>
      <c r="M610" s="2420" t="s">
        <v>5821</v>
      </c>
      <c r="N610" s="2417" t="s">
        <v>3186</v>
      </c>
      <c r="O610" s="2419" t="s">
        <v>5822</v>
      </c>
      <c r="P610" s="2419"/>
      <c r="Q610" s="2419"/>
      <c r="R610" s="2419"/>
      <c r="S610" s="2419"/>
      <c r="T610" s="2419" t="s">
        <v>3374</v>
      </c>
      <c r="U610" s="2419" t="s">
        <v>5114</v>
      </c>
      <c r="V610" s="2419"/>
      <c r="W610" s="2419"/>
      <c r="X610" s="2419"/>
      <c r="Y610" s="2419"/>
      <c r="Z610" s="2419">
        <v>18</v>
      </c>
      <c r="AA610" s="2419">
        <v>6</v>
      </c>
      <c r="AB610" s="2419">
        <v>0</v>
      </c>
      <c r="AC610" s="2419">
        <v>0</v>
      </c>
      <c r="AD610" s="2419">
        <v>0</v>
      </c>
      <c r="AE610" s="2419">
        <v>24</v>
      </c>
    </row>
    <row r="611" spans="1:31" ht="15.75" x14ac:dyDescent="0.25">
      <c r="A611" s="2419" t="s">
        <v>2783</v>
      </c>
      <c r="B611" s="2416" t="s">
        <v>3342</v>
      </c>
      <c r="C611" s="2420" t="s">
        <v>5823</v>
      </c>
      <c r="D611" s="2416" t="s">
        <v>5217</v>
      </c>
      <c r="E611" s="2419">
        <v>3</v>
      </c>
      <c r="F611" s="2419">
        <v>1.5</v>
      </c>
      <c r="G611" s="2419">
        <v>0</v>
      </c>
      <c r="H611" s="2416">
        <v>1.5</v>
      </c>
      <c r="I611" s="2416">
        <v>1</v>
      </c>
      <c r="J611" s="2416">
        <f t="shared" si="11"/>
        <v>1.5</v>
      </c>
      <c r="K611" s="2416">
        <f t="shared" si="12"/>
        <v>1.5</v>
      </c>
      <c r="L611" s="2419">
        <v>27455</v>
      </c>
      <c r="M611" s="2420" t="s">
        <v>5824</v>
      </c>
      <c r="N611" s="2417" t="s">
        <v>5116</v>
      </c>
      <c r="O611" s="2419" t="s">
        <v>5825</v>
      </c>
      <c r="P611" s="2419"/>
      <c r="Q611" s="2419"/>
      <c r="R611" s="2419"/>
      <c r="S611" s="2419"/>
      <c r="T611" s="2419" t="s">
        <v>3305</v>
      </c>
      <c r="U611" s="2419" t="s">
        <v>5114</v>
      </c>
      <c r="V611" s="2419"/>
      <c r="W611" s="2419"/>
      <c r="X611" s="2419"/>
      <c r="Y611" s="2419"/>
      <c r="Z611" s="2419">
        <v>9</v>
      </c>
      <c r="AA611" s="2419">
        <v>6</v>
      </c>
      <c r="AB611" s="2419">
        <v>0</v>
      </c>
      <c r="AC611" s="2419">
        <v>0</v>
      </c>
      <c r="AD611" s="2419">
        <v>0</v>
      </c>
      <c r="AE611" s="2419">
        <v>15</v>
      </c>
    </row>
    <row r="612" spans="1:31" ht="15.75" x14ac:dyDescent="0.25">
      <c r="A612" s="2419" t="s">
        <v>2783</v>
      </c>
      <c r="B612" s="2416" t="s">
        <v>3342</v>
      </c>
      <c r="C612" s="2420" t="s">
        <v>5826</v>
      </c>
      <c r="D612" s="2416" t="s">
        <v>5217</v>
      </c>
      <c r="E612" s="2419">
        <v>3</v>
      </c>
      <c r="F612" s="2419">
        <v>1.5</v>
      </c>
      <c r="G612" s="2419">
        <v>0</v>
      </c>
      <c r="H612" s="2416">
        <v>1.5</v>
      </c>
      <c r="I612" s="2416">
        <v>1</v>
      </c>
      <c r="J612" s="2416">
        <f t="shared" si="11"/>
        <v>1.5</v>
      </c>
      <c r="K612" s="2416">
        <f t="shared" si="12"/>
        <v>1.5</v>
      </c>
      <c r="L612" s="2419">
        <v>40130</v>
      </c>
      <c r="M612" s="2420" t="s">
        <v>5802</v>
      </c>
      <c r="N612" s="2417" t="s">
        <v>5116</v>
      </c>
      <c r="O612" s="2419" t="s">
        <v>5827</v>
      </c>
      <c r="P612" s="2419" t="s">
        <v>3309</v>
      </c>
      <c r="Q612" s="2419" t="s">
        <v>5114</v>
      </c>
      <c r="R612" s="2419"/>
      <c r="S612" s="2419"/>
      <c r="T612" s="2419"/>
      <c r="U612" s="2419"/>
      <c r="V612" s="2419"/>
      <c r="W612" s="2419"/>
      <c r="X612" s="2419"/>
      <c r="Y612" s="2419"/>
      <c r="Z612" s="2419">
        <v>3</v>
      </c>
      <c r="AA612" s="2419">
        <v>5</v>
      </c>
      <c r="AB612" s="2419">
        <v>6</v>
      </c>
      <c r="AC612" s="2419">
        <v>0</v>
      </c>
      <c r="AD612" s="2419">
        <v>0</v>
      </c>
      <c r="AE612" s="2419">
        <v>14</v>
      </c>
    </row>
    <row r="613" spans="1:31" ht="15.75" x14ac:dyDescent="0.25">
      <c r="A613" s="2419" t="s">
        <v>2783</v>
      </c>
      <c r="B613" s="2416" t="s">
        <v>3342</v>
      </c>
      <c r="C613" s="2420" t="s">
        <v>5828</v>
      </c>
      <c r="D613" s="2416" t="s">
        <v>5217</v>
      </c>
      <c r="E613" s="2419">
        <v>3</v>
      </c>
      <c r="F613" s="2419">
        <v>1.5</v>
      </c>
      <c r="G613" s="2419">
        <v>0</v>
      </c>
      <c r="H613" s="2416">
        <v>1.5</v>
      </c>
      <c r="I613" s="2416">
        <v>1</v>
      </c>
      <c r="J613" s="2416">
        <f t="shared" si="11"/>
        <v>1.5</v>
      </c>
      <c r="K613" s="2416">
        <f t="shared" si="12"/>
        <v>1.5</v>
      </c>
      <c r="L613" s="2419">
        <v>32206</v>
      </c>
      <c r="M613" s="2420" t="s">
        <v>5829</v>
      </c>
      <c r="N613" s="2417" t="s">
        <v>5116</v>
      </c>
      <c r="O613" s="2419" t="s">
        <v>5830</v>
      </c>
      <c r="P613" s="2419"/>
      <c r="Q613" s="2419"/>
      <c r="R613" s="2419"/>
      <c r="S613" s="2419"/>
      <c r="T613" s="2419" t="s">
        <v>5831</v>
      </c>
      <c r="U613" s="2419" t="s">
        <v>5114</v>
      </c>
      <c r="V613" s="2419"/>
      <c r="W613" s="2419"/>
      <c r="X613" s="2419"/>
      <c r="Y613" s="2419"/>
      <c r="Z613" s="2419">
        <v>9</v>
      </c>
      <c r="AA613" s="2419">
        <v>7</v>
      </c>
      <c r="AB613" s="2419">
        <v>7</v>
      </c>
      <c r="AC613" s="2419">
        <v>0</v>
      </c>
      <c r="AD613" s="2419">
        <v>0</v>
      </c>
      <c r="AE613" s="2419">
        <v>23</v>
      </c>
    </row>
    <row r="614" spans="1:31" ht="15.75" x14ac:dyDescent="0.25">
      <c r="A614" s="2419" t="s">
        <v>2783</v>
      </c>
      <c r="B614" s="2416" t="s">
        <v>3342</v>
      </c>
      <c r="C614" s="2420" t="s">
        <v>5832</v>
      </c>
      <c r="D614" s="2416" t="s">
        <v>5217</v>
      </c>
      <c r="E614" s="2419">
        <v>3</v>
      </c>
      <c r="F614" s="2419">
        <v>1.5</v>
      </c>
      <c r="G614" s="2419">
        <v>0</v>
      </c>
      <c r="H614" s="2416">
        <v>1.5</v>
      </c>
      <c r="I614" s="2416">
        <v>1</v>
      </c>
      <c r="J614" s="2416">
        <f t="shared" si="11"/>
        <v>1.5</v>
      </c>
      <c r="K614" s="2416">
        <f t="shared" si="12"/>
        <v>1.5</v>
      </c>
      <c r="L614" s="2419">
        <v>40253</v>
      </c>
      <c r="M614" s="2420" t="s">
        <v>5833</v>
      </c>
      <c r="N614" s="2417" t="s">
        <v>5116</v>
      </c>
      <c r="O614" s="2419" t="s">
        <v>3417</v>
      </c>
      <c r="P614" s="2419"/>
      <c r="Q614" s="2419"/>
      <c r="R614" s="2419"/>
      <c r="S614" s="2419"/>
      <c r="T614" s="2419" t="s">
        <v>3373</v>
      </c>
      <c r="U614" s="2419" t="s">
        <v>5114</v>
      </c>
      <c r="V614" s="2419"/>
      <c r="W614" s="2419"/>
      <c r="X614" s="2419"/>
      <c r="Y614" s="2419"/>
      <c r="Z614" s="2419">
        <v>8</v>
      </c>
      <c r="AA614" s="2419">
        <v>9</v>
      </c>
      <c r="AB614" s="2419">
        <v>1</v>
      </c>
      <c r="AC614" s="2419">
        <v>0</v>
      </c>
      <c r="AD614" s="2419">
        <v>0</v>
      </c>
      <c r="AE614" s="2419">
        <v>18</v>
      </c>
    </row>
    <row r="615" spans="1:31" ht="15.75" x14ac:dyDescent="0.25">
      <c r="A615" s="2419" t="s">
        <v>2783</v>
      </c>
      <c r="B615" s="2416" t="s">
        <v>3342</v>
      </c>
      <c r="C615" s="2420" t="s">
        <v>5834</v>
      </c>
      <c r="D615" s="2416" t="s">
        <v>5217</v>
      </c>
      <c r="E615" s="2419">
        <v>3</v>
      </c>
      <c r="F615" s="2419">
        <v>0</v>
      </c>
      <c r="G615" s="2419">
        <v>3</v>
      </c>
      <c r="H615" s="2416">
        <v>3</v>
      </c>
      <c r="I615" s="2416">
        <v>1</v>
      </c>
      <c r="J615" s="2416">
        <f t="shared" si="11"/>
        <v>3</v>
      </c>
      <c r="K615" s="2416">
        <f t="shared" si="12"/>
        <v>3</v>
      </c>
      <c r="L615" s="2419">
        <v>40253</v>
      </c>
      <c r="M615" s="2420" t="s">
        <v>5833</v>
      </c>
      <c r="N615" s="2417" t="s">
        <v>5116</v>
      </c>
      <c r="O615" s="2419" t="s">
        <v>5835</v>
      </c>
      <c r="P615" s="2419"/>
      <c r="Q615" s="2419"/>
      <c r="R615" s="2419"/>
      <c r="S615" s="2419"/>
      <c r="T615" s="2419" t="s">
        <v>5580</v>
      </c>
      <c r="U615" s="2419" t="s">
        <v>5114</v>
      </c>
      <c r="V615" s="2419"/>
      <c r="W615" s="2419"/>
      <c r="X615" s="2419"/>
      <c r="Y615" s="2419"/>
      <c r="Z615" s="2419">
        <v>5</v>
      </c>
      <c r="AA615" s="2419">
        <v>1</v>
      </c>
      <c r="AB615" s="2419">
        <v>0</v>
      </c>
      <c r="AC615" s="2419">
        <v>0</v>
      </c>
      <c r="AD615" s="2419">
        <v>0</v>
      </c>
      <c r="AE615" s="2419">
        <v>6</v>
      </c>
    </row>
    <row r="616" spans="1:31" ht="15.75" x14ac:dyDescent="0.25">
      <c r="A616" s="2419" t="s">
        <v>2783</v>
      </c>
      <c r="B616" s="2416" t="s">
        <v>3342</v>
      </c>
      <c r="C616" s="2420" t="s">
        <v>5836</v>
      </c>
      <c r="D616" s="2416" t="s">
        <v>5217</v>
      </c>
      <c r="E616" s="2419">
        <v>3</v>
      </c>
      <c r="F616" s="2419">
        <v>0</v>
      </c>
      <c r="G616" s="2419">
        <v>3</v>
      </c>
      <c r="H616" s="2416">
        <v>3</v>
      </c>
      <c r="I616" s="2416">
        <v>1</v>
      </c>
      <c r="J616" s="2416">
        <f t="shared" si="11"/>
        <v>3</v>
      </c>
      <c r="K616" s="2416">
        <f t="shared" si="12"/>
        <v>3</v>
      </c>
      <c r="L616" s="2419">
        <v>36929</v>
      </c>
      <c r="M616" s="2420" t="s">
        <v>5837</v>
      </c>
      <c r="N616" s="2417" t="s">
        <v>5116</v>
      </c>
      <c r="O616" s="2419" t="s">
        <v>3406</v>
      </c>
      <c r="P616" s="2419"/>
      <c r="Q616" s="2419"/>
      <c r="R616" s="2419"/>
      <c r="S616" s="2419"/>
      <c r="T616" s="2419" t="s">
        <v>3307</v>
      </c>
      <c r="U616" s="2419" t="s">
        <v>5114</v>
      </c>
      <c r="V616" s="2419"/>
      <c r="W616" s="2419"/>
      <c r="X616" s="2419"/>
      <c r="Y616" s="2419"/>
      <c r="Z616" s="2419">
        <v>0</v>
      </c>
      <c r="AA616" s="2419">
        <v>0</v>
      </c>
      <c r="AB616" s="2419">
        <v>5</v>
      </c>
      <c r="AC616" s="2419">
        <v>0</v>
      </c>
      <c r="AD616" s="2419">
        <v>0</v>
      </c>
      <c r="AE616" s="2419">
        <v>5</v>
      </c>
    </row>
    <row r="617" spans="1:31" ht="31.5" x14ac:dyDescent="0.25">
      <c r="A617" s="2419" t="s">
        <v>2783</v>
      </c>
      <c r="B617" s="2416" t="s">
        <v>3342</v>
      </c>
      <c r="C617" s="2420" t="s">
        <v>5838</v>
      </c>
      <c r="D617" s="2416" t="s">
        <v>5217</v>
      </c>
      <c r="E617" s="2419">
        <v>3</v>
      </c>
      <c r="F617" s="2419">
        <v>0</v>
      </c>
      <c r="G617" s="2419">
        <v>3</v>
      </c>
      <c r="H617" s="2416">
        <v>3</v>
      </c>
      <c r="I617" s="2416">
        <v>1</v>
      </c>
      <c r="J617" s="2416">
        <f t="shared" si="11"/>
        <v>3</v>
      </c>
      <c r="K617" s="2416">
        <f t="shared" si="12"/>
        <v>3</v>
      </c>
      <c r="L617" s="2419">
        <v>38161</v>
      </c>
      <c r="M617" s="2420" t="s">
        <v>5807</v>
      </c>
      <c r="N617" s="2417" t="s">
        <v>5116</v>
      </c>
      <c r="O617" s="2419" t="s">
        <v>5754</v>
      </c>
      <c r="P617" s="2419"/>
      <c r="Q617" s="2419"/>
      <c r="R617" s="2419"/>
      <c r="S617" s="2419"/>
      <c r="T617" s="2419" t="s">
        <v>3321</v>
      </c>
      <c r="U617" s="2419" t="s">
        <v>5114</v>
      </c>
      <c r="V617" s="2419"/>
      <c r="W617" s="2419"/>
      <c r="X617" s="2419"/>
      <c r="Y617" s="2419"/>
      <c r="Z617" s="2419">
        <v>4</v>
      </c>
      <c r="AA617" s="2419">
        <v>0</v>
      </c>
      <c r="AB617" s="2419">
        <v>0</v>
      </c>
      <c r="AC617" s="2419">
        <v>0</v>
      </c>
      <c r="AD617" s="2419">
        <v>0</v>
      </c>
      <c r="AE617" s="2419">
        <v>4</v>
      </c>
    </row>
    <row r="618" spans="1:31" ht="15.75" x14ac:dyDescent="0.25">
      <c r="A618" s="2419" t="s">
        <v>2783</v>
      </c>
      <c r="B618" s="2416" t="s">
        <v>3342</v>
      </c>
      <c r="C618" s="2420" t="s">
        <v>5839</v>
      </c>
      <c r="D618" s="2416" t="s">
        <v>5217</v>
      </c>
      <c r="E618" s="2419">
        <v>3</v>
      </c>
      <c r="F618" s="2419">
        <v>0</v>
      </c>
      <c r="G618" s="2419">
        <v>3</v>
      </c>
      <c r="H618" s="2416">
        <v>3</v>
      </c>
      <c r="I618" s="2416">
        <v>1</v>
      </c>
      <c r="J618" s="2416">
        <f t="shared" si="11"/>
        <v>3</v>
      </c>
      <c r="K618" s="2416">
        <f t="shared" si="12"/>
        <v>3</v>
      </c>
      <c r="L618" s="2419">
        <v>43802</v>
      </c>
      <c r="M618" s="2420" t="s">
        <v>5809</v>
      </c>
      <c r="N618" s="2417" t="s">
        <v>3186</v>
      </c>
      <c r="O618" s="2419" t="s">
        <v>5840</v>
      </c>
      <c r="P618" s="2419"/>
      <c r="Q618" s="2419"/>
      <c r="R618" s="2419"/>
      <c r="S618" s="2419"/>
      <c r="T618" s="2419" t="s">
        <v>3311</v>
      </c>
      <c r="U618" s="2419" t="s">
        <v>5114</v>
      </c>
      <c r="V618" s="2419"/>
      <c r="W618" s="2419"/>
      <c r="X618" s="2419"/>
      <c r="Y618" s="2419"/>
      <c r="Z618" s="2419">
        <v>6</v>
      </c>
      <c r="AA618" s="2419">
        <v>2</v>
      </c>
      <c r="AB618" s="2419">
        <v>1</v>
      </c>
      <c r="AC618" s="2419">
        <v>0</v>
      </c>
      <c r="AD618" s="2419">
        <v>0</v>
      </c>
      <c r="AE618" s="2419">
        <v>9</v>
      </c>
    </row>
    <row r="619" spans="1:31" ht="15.75" x14ac:dyDescent="0.25">
      <c r="A619" s="2419" t="s">
        <v>2783</v>
      </c>
      <c r="B619" s="2416" t="s">
        <v>3342</v>
      </c>
      <c r="C619" s="2420" t="s">
        <v>5841</v>
      </c>
      <c r="D619" s="2416" t="s">
        <v>5217</v>
      </c>
      <c r="E619" s="2419">
        <v>3</v>
      </c>
      <c r="F619" s="2419">
        <v>0</v>
      </c>
      <c r="G619" s="2419">
        <v>3</v>
      </c>
      <c r="H619" s="2416">
        <v>3</v>
      </c>
      <c r="I619" s="2416">
        <v>1</v>
      </c>
      <c r="J619" s="2416">
        <f t="shared" si="11"/>
        <v>3</v>
      </c>
      <c r="K619" s="2416">
        <f t="shared" si="12"/>
        <v>3</v>
      </c>
      <c r="L619" s="2419">
        <v>44092</v>
      </c>
      <c r="M619" s="2420" t="s">
        <v>5842</v>
      </c>
      <c r="N619" s="2417" t="s">
        <v>5142</v>
      </c>
      <c r="O619" s="2419" t="s">
        <v>5843</v>
      </c>
      <c r="P619" s="2419"/>
      <c r="Q619" s="2419"/>
      <c r="R619" s="2419"/>
      <c r="S619" s="2419"/>
      <c r="T619" s="2419" t="s">
        <v>3424</v>
      </c>
      <c r="U619" s="2419" t="s">
        <v>5114</v>
      </c>
      <c r="V619" s="2419"/>
      <c r="W619" s="2419"/>
      <c r="X619" s="2419"/>
      <c r="Y619" s="2419"/>
      <c r="Z619" s="2419">
        <v>11</v>
      </c>
      <c r="AA619" s="2419">
        <v>0</v>
      </c>
      <c r="AB619" s="2419">
        <v>1</v>
      </c>
      <c r="AC619" s="2419">
        <v>0</v>
      </c>
      <c r="AD619" s="2419">
        <v>0</v>
      </c>
      <c r="AE619" s="2419">
        <v>12</v>
      </c>
    </row>
    <row r="620" spans="1:31" ht="15.75" x14ac:dyDescent="0.25">
      <c r="A620" s="2419" t="s">
        <v>2783</v>
      </c>
      <c r="B620" s="2416" t="s">
        <v>3342</v>
      </c>
      <c r="C620" s="2420" t="s">
        <v>5844</v>
      </c>
      <c r="D620" s="2416" t="s">
        <v>5217</v>
      </c>
      <c r="E620" s="2419">
        <v>3</v>
      </c>
      <c r="F620" s="2419">
        <v>0</v>
      </c>
      <c r="G620" s="2419">
        <v>3</v>
      </c>
      <c r="H620" s="2416">
        <v>3</v>
      </c>
      <c r="I620" s="2416">
        <v>1</v>
      </c>
      <c r="J620" s="2416">
        <f t="shared" si="11"/>
        <v>3</v>
      </c>
      <c r="K620" s="2416">
        <f t="shared" si="12"/>
        <v>3</v>
      </c>
      <c r="L620" s="2419">
        <v>40130</v>
      </c>
      <c r="M620" s="2420" t="s">
        <v>5802</v>
      </c>
      <c r="N620" s="2417" t="s">
        <v>5116</v>
      </c>
      <c r="O620" s="2419" t="s">
        <v>5845</v>
      </c>
      <c r="P620" s="2419"/>
      <c r="Q620" s="2419"/>
      <c r="R620" s="2419"/>
      <c r="S620" s="2419"/>
      <c r="T620" s="2419" t="s">
        <v>5611</v>
      </c>
      <c r="U620" s="2419" t="s">
        <v>5114</v>
      </c>
      <c r="V620" s="2419"/>
      <c r="W620" s="2419"/>
      <c r="X620" s="2419"/>
      <c r="Y620" s="2419"/>
      <c r="Z620" s="2419">
        <v>8</v>
      </c>
      <c r="AA620" s="2419">
        <v>6</v>
      </c>
      <c r="AB620" s="2419">
        <v>1</v>
      </c>
      <c r="AC620" s="2419">
        <v>0</v>
      </c>
      <c r="AD620" s="2419">
        <v>0</v>
      </c>
      <c r="AE620" s="2419">
        <v>15</v>
      </c>
    </row>
    <row r="621" spans="1:31" ht="15.75" x14ac:dyDescent="0.25">
      <c r="A621" s="2419" t="s">
        <v>2783</v>
      </c>
      <c r="B621" s="2416" t="s">
        <v>3342</v>
      </c>
      <c r="C621" s="2420" t="s">
        <v>5846</v>
      </c>
      <c r="D621" s="2416" t="s">
        <v>5217</v>
      </c>
      <c r="E621" s="2419">
        <v>3</v>
      </c>
      <c r="F621" s="2419">
        <v>0</v>
      </c>
      <c r="G621" s="2419">
        <v>3</v>
      </c>
      <c r="H621" s="2416">
        <v>3</v>
      </c>
      <c r="I621" s="2416">
        <v>1</v>
      </c>
      <c r="J621" s="2416">
        <f t="shared" si="11"/>
        <v>3</v>
      </c>
      <c r="K621" s="2416">
        <f t="shared" si="12"/>
        <v>3</v>
      </c>
      <c r="L621" s="2419">
        <v>36935</v>
      </c>
      <c r="M621" s="2420" t="s">
        <v>5815</v>
      </c>
      <c r="N621" s="2417" t="s">
        <v>5116</v>
      </c>
      <c r="O621" s="2419" t="s">
        <v>5847</v>
      </c>
      <c r="P621" s="2419"/>
      <c r="Q621" s="2419"/>
      <c r="R621" s="2419"/>
      <c r="S621" s="2419"/>
      <c r="T621" s="2419" t="s">
        <v>3424</v>
      </c>
      <c r="U621" s="2419" t="s">
        <v>5114</v>
      </c>
      <c r="V621" s="2419"/>
      <c r="W621" s="2419"/>
      <c r="X621" s="2419"/>
      <c r="Y621" s="2419"/>
      <c r="Z621" s="2419">
        <v>11</v>
      </c>
      <c r="AA621" s="2419">
        <v>5</v>
      </c>
      <c r="AB621" s="2419">
        <v>1</v>
      </c>
      <c r="AC621" s="2419">
        <v>0</v>
      </c>
      <c r="AD621" s="2419">
        <v>0</v>
      </c>
      <c r="AE621" s="2419">
        <v>17</v>
      </c>
    </row>
    <row r="622" spans="1:31" ht="15.75" x14ac:dyDescent="0.25">
      <c r="A622" s="2419" t="s">
        <v>2783</v>
      </c>
      <c r="B622" s="2416" t="s">
        <v>3342</v>
      </c>
      <c r="C622" s="2420" t="s">
        <v>5848</v>
      </c>
      <c r="D622" s="2416" t="s">
        <v>5217</v>
      </c>
      <c r="E622" s="2419">
        <v>3</v>
      </c>
      <c r="F622" s="2419">
        <v>0</v>
      </c>
      <c r="G622" s="2419">
        <v>3</v>
      </c>
      <c r="H622" s="2416">
        <v>3</v>
      </c>
      <c r="I622" s="2416">
        <v>1</v>
      </c>
      <c r="J622" s="2416">
        <f t="shared" si="11"/>
        <v>3</v>
      </c>
      <c r="K622" s="2416">
        <f t="shared" si="12"/>
        <v>3</v>
      </c>
      <c r="L622" s="2419">
        <v>37044</v>
      </c>
      <c r="M622" s="2420" t="s">
        <v>5849</v>
      </c>
      <c r="N622" s="2417" t="s">
        <v>5116</v>
      </c>
      <c r="O622" s="2419" t="s">
        <v>3416</v>
      </c>
      <c r="P622" s="2419"/>
      <c r="Q622" s="2419"/>
      <c r="R622" s="2419"/>
      <c r="S622" s="2419"/>
      <c r="T622" s="2419" t="s">
        <v>3321</v>
      </c>
      <c r="U622" s="2419" t="s">
        <v>5114</v>
      </c>
      <c r="V622" s="2419"/>
      <c r="W622" s="2419"/>
      <c r="X622" s="2419"/>
      <c r="Y622" s="2419"/>
      <c r="Z622" s="2419">
        <v>10</v>
      </c>
      <c r="AA622" s="2419">
        <v>4</v>
      </c>
      <c r="AB622" s="2419">
        <v>1</v>
      </c>
      <c r="AC622" s="2419">
        <v>0</v>
      </c>
      <c r="AD622" s="2419">
        <v>0</v>
      </c>
      <c r="AE622" s="2419">
        <v>15</v>
      </c>
    </row>
    <row r="623" spans="1:31" ht="15.75" x14ac:dyDescent="0.25">
      <c r="A623" s="2419" t="s">
        <v>2783</v>
      </c>
      <c r="B623" s="2416" t="s">
        <v>3342</v>
      </c>
      <c r="C623" s="2420" t="s">
        <v>5850</v>
      </c>
      <c r="D623" s="2416" t="s">
        <v>5217</v>
      </c>
      <c r="E623" s="2419">
        <v>3</v>
      </c>
      <c r="F623" s="2419">
        <v>0</v>
      </c>
      <c r="G623" s="2419">
        <v>3</v>
      </c>
      <c r="H623" s="2416">
        <v>3</v>
      </c>
      <c r="I623" s="2416">
        <v>1</v>
      </c>
      <c r="J623" s="2416">
        <f t="shared" si="11"/>
        <v>3</v>
      </c>
      <c r="K623" s="2416">
        <f t="shared" si="12"/>
        <v>3</v>
      </c>
      <c r="L623" s="2419">
        <v>43484</v>
      </c>
      <c r="M623" s="2420" t="s">
        <v>5851</v>
      </c>
      <c r="N623" s="2417" t="s">
        <v>3186</v>
      </c>
      <c r="O623" s="2419" t="s">
        <v>5852</v>
      </c>
      <c r="P623" s="2419"/>
      <c r="Q623" s="2419"/>
      <c r="R623" s="2419"/>
      <c r="S623" s="2419"/>
      <c r="T623" s="2419" t="s">
        <v>3307</v>
      </c>
      <c r="U623" s="2419" t="s">
        <v>5114</v>
      </c>
      <c r="V623" s="2419"/>
      <c r="W623" s="2419"/>
      <c r="X623" s="2419"/>
      <c r="Y623" s="2419"/>
      <c r="Z623" s="2419">
        <v>4</v>
      </c>
      <c r="AA623" s="2419">
        <v>4</v>
      </c>
      <c r="AB623" s="2419">
        <v>1</v>
      </c>
      <c r="AC623" s="2419">
        <v>0</v>
      </c>
      <c r="AD623" s="2419">
        <v>0</v>
      </c>
      <c r="AE623" s="2419">
        <v>9</v>
      </c>
    </row>
    <row r="624" spans="1:31" ht="31.5" x14ac:dyDescent="0.25">
      <c r="A624" s="2419" t="s">
        <v>2783</v>
      </c>
      <c r="B624" s="2416" t="s">
        <v>3342</v>
      </c>
      <c r="C624" s="2420" t="s">
        <v>5853</v>
      </c>
      <c r="D624" s="2416" t="s">
        <v>5217</v>
      </c>
      <c r="E624" s="2419">
        <v>3</v>
      </c>
      <c r="F624" s="2419">
        <v>0</v>
      </c>
      <c r="G624" s="2419">
        <v>3</v>
      </c>
      <c r="H624" s="2416">
        <v>3</v>
      </c>
      <c r="I624" s="2416">
        <v>1</v>
      </c>
      <c r="J624" s="2416">
        <f t="shared" si="11"/>
        <v>3</v>
      </c>
      <c r="K624" s="2416">
        <f t="shared" si="12"/>
        <v>3</v>
      </c>
      <c r="L624" s="2419">
        <v>42836</v>
      </c>
      <c r="M624" s="2420" t="s">
        <v>5821</v>
      </c>
      <c r="N624" s="2417" t="s">
        <v>3186</v>
      </c>
      <c r="O624" s="2419" t="s">
        <v>5854</v>
      </c>
      <c r="P624" s="2419"/>
      <c r="Q624" s="2419"/>
      <c r="R624" s="2419"/>
      <c r="S624" s="2419"/>
      <c r="T624" s="2419" t="s">
        <v>3321</v>
      </c>
      <c r="U624" s="2419" t="s">
        <v>5114</v>
      </c>
      <c r="V624" s="2419"/>
      <c r="W624" s="2419"/>
      <c r="X624" s="2419"/>
      <c r="Y624" s="2419"/>
      <c r="Z624" s="2419">
        <v>14</v>
      </c>
      <c r="AA624" s="2419">
        <v>8</v>
      </c>
      <c r="AB624" s="2419">
        <v>0</v>
      </c>
      <c r="AC624" s="2419">
        <v>0</v>
      </c>
      <c r="AD624" s="2419">
        <v>0</v>
      </c>
      <c r="AE624" s="2419">
        <v>22</v>
      </c>
    </row>
    <row r="625" spans="1:31" ht="15.75" x14ac:dyDescent="0.25">
      <c r="A625" s="2419" t="s">
        <v>2783</v>
      </c>
      <c r="B625" s="2416" t="s">
        <v>3342</v>
      </c>
      <c r="C625" s="2420" t="s">
        <v>5855</v>
      </c>
      <c r="D625" s="2416" t="s">
        <v>5217</v>
      </c>
      <c r="E625" s="2419">
        <v>3</v>
      </c>
      <c r="F625" s="2419">
        <v>0</v>
      </c>
      <c r="G625" s="2419">
        <v>3</v>
      </c>
      <c r="H625" s="2416">
        <v>3</v>
      </c>
      <c r="I625" s="2416">
        <v>1</v>
      </c>
      <c r="J625" s="2416">
        <f t="shared" si="11"/>
        <v>3</v>
      </c>
      <c r="K625" s="2416">
        <f t="shared" si="12"/>
        <v>3</v>
      </c>
      <c r="L625" s="2419">
        <v>38204</v>
      </c>
      <c r="M625" s="2420" t="s">
        <v>5812</v>
      </c>
      <c r="N625" s="2417" t="s">
        <v>5116</v>
      </c>
      <c r="O625" s="2419" t="s">
        <v>5856</v>
      </c>
      <c r="P625" s="2419"/>
      <c r="Q625" s="2419"/>
      <c r="R625" s="2419"/>
      <c r="S625" s="2419"/>
      <c r="T625" s="2419" t="s">
        <v>3322</v>
      </c>
      <c r="U625" s="2419" t="s">
        <v>5114</v>
      </c>
      <c r="V625" s="2419"/>
      <c r="W625" s="2419"/>
      <c r="X625" s="2419"/>
      <c r="Y625" s="2419"/>
      <c r="Z625" s="2419">
        <v>6</v>
      </c>
      <c r="AA625" s="2419">
        <v>0</v>
      </c>
      <c r="AB625" s="2419">
        <v>0</v>
      </c>
      <c r="AC625" s="2419">
        <v>0</v>
      </c>
      <c r="AD625" s="2419">
        <v>0</v>
      </c>
      <c r="AE625" s="2419">
        <v>6</v>
      </c>
    </row>
    <row r="626" spans="1:31" ht="15.75" x14ac:dyDescent="0.25">
      <c r="A626" s="2419" t="s">
        <v>2783</v>
      </c>
      <c r="B626" s="2416" t="s">
        <v>3342</v>
      </c>
      <c r="C626" s="2420" t="s">
        <v>5857</v>
      </c>
      <c r="D626" s="2416" t="s">
        <v>5217</v>
      </c>
      <c r="E626" s="2419">
        <v>3</v>
      </c>
      <c r="F626" s="2419">
        <v>1.5</v>
      </c>
      <c r="G626" s="2419">
        <v>0</v>
      </c>
      <c r="H626" s="2416">
        <v>1.5</v>
      </c>
      <c r="I626" s="2416">
        <v>1</v>
      </c>
      <c r="J626" s="2416">
        <f t="shared" si="11"/>
        <v>1.5</v>
      </c>
      <c r="K626" s="2416">
        <f t="shared" si="12"/>
        <v>1.5</v>
      </c>
      <c r="L626" s="2419">
        <v>30662</v>
      </c>
      <c r="M626" s="2420" t="s">
        <v>5858</v>
      </c>
      <c r="N626" s="2417" t="s">
        <v>5116</v>
      </c>
      <c r="O626" s="2419" t="s">
        <v>3409</v>
      </c>
      <c r="P626" s="2419"/>
      <c r="Q626" s="2419"/>
      <c r="R626" s="2419"/>
      <c r="S626" s="2419"/>
      <c r="T626" s="2419" t="s">
        <v>3305</v>
      </c>
      <c r="U626" s="2419" t="s">
        <v>5114</v>
      </c>
      <c r="V626" s="2419"/>
      <c r="W626" s="2419"/>
      <c r="X626" s="2419"/>
      <c r="Y626" s="2419"/>
      <c r="Z626" s="2419">
        <v>8</v>
      </c>
      <c r="AA626" s="2419">
        <v>4</v>
      </c>
      <c r="AB626" s="2419">
        <v>1</v>
      </c>
      <c r="AC626" s="2419">
        <v>0</v>
      </c>
      <c r="AD626" s="2419">
        <v>0</v>
      </c>
      <c r="AE626" s="2419">
        <v>13</v>
      </c>
    </row>
    <row r="627" spans="1:31" ht="15.75" x14ac:dyDescent="0.25">
      <c r="A627" s="2419" t="s">
        <v>2783</v>
      </c>
      <c r="B627" s="2416" t="s">
        <v>3342</v>
      </c>
      <c r="C627" s="2420" t="s">
        <v>5859</v>
      </c>
      <c r="D627" s="2416" t="s">
        <v>5217</v>
      </c>
      <c r="E627" s="2419">
        <v>3</v>
      </c>
      <c r="F627" s="2419">
        <v>1.5</v>
      </c>
      <c r="G627" s="2419">
        <v>0</v>
      </c>
      <c r="H627" s="2416">
        <v>1.5</v>
      </c>
      <c r="I627" s="2416">
        <v>0.5</v>
      </c>
      <c r="J627" s="2416">
        <f t="shared" si="11"/>
        <v>0.75</v>
      </c>
      <c r="K627" s="2416">
        <f t="shared" si="12"/>
        <v>0.75</v>
      </c>
      <c r="L627" s="2419">
        <v>41043</v>
      </c>
      <c r="M627" s="2420" t="s">
        <v>5860</v>
      </c>
      <c r="N627" s="2417" t="s">
        <v>5116</v>
      </c>
      <c r="O627" s="2419" t="s">
        <v>5861</v>
      </c>
      <c r="P627" s="2419"/>
      <c r="Q627" s="2419"/>
      <c r="R627" s="2419"/>
      <c r="S627" s="2419"/>
      <c r="T627" s="2419" t="s">
        <v>3310</v>
      </c>
      <c r="U627" s="2419" t="s">
        <v>5114</v>
      </c>
      <c r="V627" s="2419"/>
      <c r="W627" s="2419"/>
      <c r="X627" s="2419"/>
      <c r="Y627" s="2419"/>
      <c r="Z627" s="2419">
        <v>5</v>
      </c>
      <c r="AA627" s="2419">
        <v>3</v>
      </c>
      <c r="AB627" s="2419">
        <v>2</v>
      </c>
      <c r="AC627" s="2419">
        <v>0</v>
      </c>
      <c r="AD627" s="2419">
        <v>0</v>
      </c>
      <c r="AE627" s="2419">
        <v>10</v>
      </c>
    </row>
    <row r="628" spans="1:31" ht="15.75" x14ac:dyDescent="0.25">
      <c r="A628" s="2419" t="s">
        <v>2783</v>
      </c>
      <c r="B628" s="2416" t="s">
        <v>3342</v>
      </c>
      <c r="C628" s="2420" t="s">
        <v>5862</v>
      </c>
      <c r="D628" s="2416" t="s">
        <v>5217</v>
      </c>
      <c r="E628" s="2419">
        <v>3</v>
      </c>
      <c r="F628" s="2419">
        <v>1.5</v>
      </c>
      <c r="G628" s="2419">
        <v>0</v>
      </c>
      <c r="H628" s="2416">
        <v>1.5</v>
      </c>
      <c r="I628" s="2416">
        <v>0.5</v>
      </c>
      <c r="J628" s="2416">
        <f t="shared" si="11"/>
        <v>0.75</v>
      </c>
      <c r="K628" s="2416">
        <f t="shared" si="12"/>
        <v>0.75</v>
      </c>
      <c r="L628" s="2419">
        <v>42747</v>
      </c>
      <c r="M628" s="2420" t="s">
        <v>5808</v>
      </c>
      <c r="N628" s="2417" t="s">
        <v>3186</v>
      </c>
      <c r="O628" s="2419" t="s">
        <v>5861</v>
      </c>
      <c r="P628" s="2419"/>
      <c r="Q628" s="2419"/>
      <c r="R628" s="2419"/>
      <c r="S628" s="2419"/>
      <c r="T628" s="2419" t="s">
        <v>3310</v>
      </c>
      <c r="U628" s="2419" t="s">
        <v>5114</v>
      </c>
      <c r="V628" s="2419"/>
      <c r="W628" s="2419"/>
      <c r="X628" s="2419"/>
      <c r="Y628" s="2419"/>
      <c r="Z628" s="2419">
        <v>5</v>
      </c>
      <c r="AA628" s="2419">
        <v>3</v>
      </c>
      <c r="AB628" s="2419">
        <v>2</v>
      </c>
      <c r="AC628" s="2419">
        <v>0</v>
      </c>
      <c r="AD628" s="2419">
        <v>0</v>
      </c>
      <c r="AE628" s="2419">
        <v>10</v>
      </c>
    </row>
    <row r="629" spans="1:31" ht="31.5" x14ac:dyDescent="0.25">
      <c r="A629" s="2419" t="s">
        <v>2783</v>
      </c>
      <c r="B629" s="2416" t="s">
        <v>3342</v>
      </c>
      <c r="C629" s="2420" t="s">
        <v>5863</v>
      </c>
      <c r="D629" s="2416" t="s">
        <v>5217</v>
      </c>
      <c r="E629" s="2419">
        <v>3</v>
      </c>
      <c r="F629" s="2419">
        <v>1.5</v>
      </c>
      <c r="G629" s="2419">
        <v>0</v>
      </c>
      <c r="H629" s="2416">
        <v>1.5</v>
      </c>
      <c r="I629" s="2416">
        <v>1</v>
      </c>
      <c r="J629" s="2416">
        <f t="shared" si="11"/>
        <v>1.5</v>
      </c>
      <c r="K629" s="2416">
        <f t="shared" si="12"/>
        <v>1.5</v>
      </c>
      <c r="L629" s="2419">
        <v>42747</v>
      </c>
      <c r="M629" s="2420" t="s">
        <v>5808</v>
      </c>
      <c r="N629" s="2417" t="s">
        <v>3186</v>
      </c>
      <c r="O629" s="2419" t="s">
        <v>5864</v>
      </c>
      <c r="P629" s="2419"/>
      <c r="Q629" s="2419"/>
      <c r="R629" s="2419"/>
      <c r="S629" s="2419"/>
      <c r="T629" s="2419" t="s">
        <v>3305</v>
      </c>
      <c r="U629" s="2419" t="s">
        <v>5114</v>
      </c>
      <c r="V629" s="2419"/>
      <c r="W629" s="2419"/>
      <c r="X629" s="2419"/>
      <c r="Y629" s="2419"/>
      <c r="Z629" s="2419">
        <v>9</v>
      </c>
      <c r="AA629" s="2419">
        <v>3</v>
      </c>
      <c r="AB629" s="2419">
        <v>1</v>
      </c>
      <c r="AC629" s="2419">
        <v>0</v>
      </c>
      <c r="AD629" s="2419">
        <v>0</v>
      </c>
      <c r="AE629" s="2419">
        <v>13</v>
      </c>
    </row>
    <row r="630" spans="1:31" ht="15.75" x14ac:dyDescent="0.25">
      <c r="A630" s="2419" t="s">
        <v>2783</v>
      </c>
      <c r="B630" s="2416" t="s">
        <v>3342</v>
      </c>
      <c r="C630" s="2420" t="s">
        <v>5865</v>
      </c>
      <c r="D630" s="2416" t="s">
        <v>5217</v>
      </c>
      <c r="E630" s="2419">
        <v>3</v>
      </c>
      <c r="F630" s="2419">
        <v>1.5</v>
      </c>
      <c r="G630" s="2419">
        <v>0</v>
      </c>
      <c r="H630" s="2416">
        <v>1.5</v>
      </c>
      <c r="I630" s="2416">
        <v>1</v>
      </c>
      <c r="J630" s="2416">
        <f t="shared" si="11"/>
        <v>1.5</v>
      </c>
      <c r="K630" s="2416">
        <f t="shared" si="12"/>
        <v>1.5</v>
      </c>
      <c r="L630" s="2419">
        <v>44092</v>
      </c>
      <c r="M630" s="2420" t="s">
        <v>5842</v>
      </c>
      <c r="N630" s="2417" t="s">
        <v>5142</v>
      </c>
      <c r="O630" s="2419" t="s">
        <v>5866</v>
      </c>
      <c r="P630" s="2419" t="s">
        <v>3423</v>
      </c>
      <c r="Q630" s="2419" t="s">
        <v>5114</v>
      </c>
      <c r="R630" s="2419"/>
      <c r="S630" s="2419"/>
      <c r="T630" s="2419"/>
      <c r="U630" s="2419"/>
      <c r="V630" s="2419"/>
      <c r="W630" s="2419"/>
      <c r="X630" s="2419"/>
      <c r="Y630" s="2419"/>
      <c r="Z630" s="2419">
        <v>24</v>
      </c>
      <c r="AA630" s="2419">
        <v>3</v>
      </c>
      <c r="AB630" s="2419">
        <v>2</v>
      </c>
      <c r="AC630" s="2419">
        <v>0</v>
      </c>
      <c r="AD630" s="2419">
        <v>0</v>
      </c>
      <c r="AE630" s="2419">
        <v>29</v>
      </c>
    </row>
    <row r="631" spans="1:31" ht="15.75" x14ac:dyDescent="0.25">
      <c r="A631" s="2419" t="s">
        <v>2783</v>
      </c>
      <c r="B631" s="2416" t="s">
        <v>3342</v>
      </c>
      <c r="C631" s="2420" t="s">
        <v>5867</v>
      </c>
      <c r="D631" s="2416" t="s">
        <v>5217</v>
      </c>
      <c r="E631" s="2419">
        <v>3</v>
      </c>
      <c r="F631" s="2419">
        <v>1.5</v>
      </c>
      <c r="G631" s="2419">
        <v>0</v>
      </c>
      <c r="H631" s="2416">
        <v>1.5</v>
      </c>
      <c r="I631" s="2416">
        <v>1</v>
      </c>
      <c r="J631" s="2416">
        <f t="shared" si="11"/>
        <v>1.5</v>
      </c>
      <c r="K631" s="2416">
        <v>0</v>
      </c>
      <c r="L631" s="2419">
        <v>26192</v>
      </c>
      <c r="M631" s="2420" t="s">
        <v>5810</v>
      </c>
      <c r="N631" s="2417" t="s">
        <v>5116</v>
      </c>
      <c r="O631" s="2419" t="s">
        <v>5868</v>
      </c>
      <c r="P631" s="2419"/>
      <c r="Q631" s="2419"/>
      <c r="R631" s="2419"/>
      <c r="S631" s="2419"/>
      <c r="T631" s="2419" t="s">
        <v>3304</v>
      </c>
      <c r="U631" s="2419" t="s">
        <v>5114</v>
      </c>
      <c r="V631" s="2419"/>
      <c r="W631" s="2419"/>
      <c r="X631" s="2419"/>
      <c r="Y631" s="2419"/>
      <c r="Z631" s="2419">
        <v>9</v>
      </c>
      <c r="AA631" s="2419">
        <v>5</v>
      </c>
      <c r="AB631" s="2419">
        <v>4</v>
      </c>
      <c r="AC631" s="2419">
        <v>0</v>
      </c>
      <c r="AD631" s="2419">
        <v>0</v>
      </c>
      <c r="AE631" s="2419">
        <v>18</v>
      </c>
    </row>
    <row r="632" spans="1:31" ht="47.25" x14ac:dyDescent="0.25">
      <c r="A632" s="2419" t="s">
        <v>2783</v>
      </c>
      <c r="B632" s="2416" t="s">
        <v>3342</v>
      </c>
      <c r="C632" s="2420" t="s">
        <v>5869</v>
      </c>
      <c r="D632" s="2416" t="s">
        <v>5217</v>
      </c>
      <c r="E632" s="2419">
        <v>3</v>
      </c>
      <c r="F632" s="2419">
        <v>1.5</v>
      </c>
      <c r="G632" s="2419">
        <v>0</v>
      </c>
      <c r="H632" s="2416">
        <v>1.5</v>
      </c>
      <c r="I632" s="2416">
        <v>1</v>
      </c>
      <c r="J632" s="2416">
        <f t="shared" si="11"/>
        <v>1.5</v>
      </c>
      <c r="K632" s="2416">
        <f t="shared" ref="K632:K675" si="13">J632</f>
        <v>1.5</v>
      </c>
      <c r="L632" s="2419">
        <v>38809</v>
      </c>
      <c r="M632" s="2420" t="s">
        <v>5870</v>
      </c>
      <c r="N632" s="2417" t="s">
        <v>5116</v>
      </c>
      <c r="O632" s="2419" t="s">
        <v>5871</v>
      </c>
      <c r="P632" s="2419" t="s">
        <v>3363</v>
      </c>
      <c r="Q632" s="2419" t="s">
        <v>5114</v>
      </c>
      <c r="R632" s="2419"/>
      <c r="S632" s="2419"/>
      <c r="T632" s="2419"/>
      <c r="U632" s="2419"/>
      <c r="V632" s="2419"/>
      <c r="W632" s="2419"/>
      <c r="X632" s="2419"/>
      <c r="Y632" s="2419"/>
      <c r="Z632" s="2419">
        <v>12</v>
      </c>
      <c r="AA632" s="2419">
        <v>4</v>
      </c>
      <c r="AB632" s="2419">
        <v>1</v>
      </c>
      <c r="AC632" s="2419">
        <v>0</v>
      </c>
      <c r="AD632" s="2419">
        <v>0</v>
      </c>
      <c r="AE632" s="2419">
        <v>17</v>
      </c>
    </row>
    <row r="633" spans="1:31" ht="31.5" x14ac:dyDescent="0.25">
      <c r="A633" s="2419" t="s">
        <v>2783</v>
      </c>
      <c r="B633" s="2416" t="s">
        <v>3342</v>
      </c>
      <c r="C633" s="2420" t="s">
        <v>5872</v>
      </c>
      <c r="D633" s="2416" t="s">
        <v>5217</v>
      </c>
      <c r="E633" s="2419">
        <v>3</v>
      </c>
      <c r="F633" s="2419">
        <v>0</v>
      </c>
      <c r="G633" s="2419">
        <v>3</v>
      </c>
      <c r="H633" s="2416">
        <v>3</v>
      </c>
      <c r="I633" s="2416">
        <v>1</v>
      </c>
      <c r="J633" s="2416">
        <f t="shared" si="11"/>
        <v>3</v>
      </c>
      <c r="K633" s="2416">
        <f t="shared" si="13"/>
        <v>3</v>
      </c>
      <c r="L633" s="2419">
        <v>41067</v>
      </c>
      <c r="M633" s="2420" t="s">
        <v>5804</v>
      </c>
      <c r="N633" s="2417" t="s">
        <v>5116</v>
      </c>
      <c r="O633" s="2419" t="s">
        <v>5873</v>
      </c>
      <c r="P633" s="2419"/>
      <c r="Q633" s="2419"/>
      <c r="R633" s="2419" t="s">
        <v>3370</v>
      </c>
      <c r="S633" s="2419" t="s">
        <v>5114</v>
      </c>
      <c r="T633" s="2419"/>
      <c r="U633" s="2419"/>
      <c r="V633" s="2419"/>
      <c r="W633" s="2419"/>
      <c r="X633" s="2419"/>
      <c r="Y633" s="2419"/>
      <c r="Z633" s="2419">
        <v>17</v>
      </c>
      <c r="AA633" s="2419">
        <v>2</v>
      </c>
      <c r="AB633" s="2419">
        <v>0</v>
      </c>
      <c r="AC633" s="2419">
        <v>0</v>
      </c>
      <c r="AD633" s="2419">
        <v>0</v>
      </c>
      <c r="AE633" s="2419">
        <v>19</v>
      </c>
    </row>
    <row r="634" spans="1:31" ht="15.75" x14ac:dyDescent="0.25">
      <c r="A634" s="2419" t="s">
        <v>2783</v>
      </c>
      <c r="B634" s="2416" t="s">
        <v>3342</v>
      </c>
      <c r="C634" s="2420" t="s">
        <v>5874</v>
      </c>
      <c r="D634" s="2416" t="s">
        <v>5217</v>
      </c>
      <c r="E634" s="2419">
        <v>3</v>
      </c>
      <c r="F634" s="2419">
        <v>0</v>
      </c>
      <c r="G634" s="2419">
        <v>3</v>
      </c>
      <c r="H634" s="2416">
        <v>3</v>
      </c>
      <c r="I634" s="2416">
        <v>1</v>
      </c>
      <c r="J634" s="2416">
        <f t="shared" si="11"/>
        <v>3</v>
      </c>
      <c r="K634" s="2416">
        <f t="shared" si="13"/>
        <v>3</v>
      </c>
      <c r="L634" s="2419">
        <v>38518</v>
      </c>
      <c r="M634" s="2420" t="s">
        <v>5875</v>
      </c>
      <c r="N634" s="2417" t="s">
        <v>5116</v>
      </c>
      <c r="O634" s="2419" t="s">
        <v>5876</v>
      </c>
      <c r="P634" s="2419"/>
      <c r="Q634" s="2419"/>
      <c r="R634" s="2419"/>
      <c r="S634" s="2419"/>
      <c r="T634" s="2419" t="s">
        <v>3307</v>
      </c>
      <c r="U634" s="2419" t="s">
        <v>5114</v>
      </c>
      <c r="V634" s="2419"/>
      <c r="W634" s="2419"/>
      <c r="X634" s="2419"/>
      <c r="Y634" s="2419"/>
      <c r="Z634" s="2419">
        <v>9</v>
      </c>
      <c r="AA634" s="2419">
        <v>2</v>
      </c>
      <c r="AB634" s="2419">
        <v>0</v>
      </c>
      <c r="AC634" s="2419">
        <v>0</v>
      </c>
      <c r="AD634" s="2419">
        <v>0</v>
      </c>
      <c r="AE634" s="2419">
        <v>11</v>
      </c>
    </row>
    <row r="635" spans="1:31" ht="15.75" x14ac:dyDescent="0.25">
      <c r="A635" s="2419" t="s">
        <v>2783</v>
      </c>
      <c r="B635" s="2416" t="s">
        <v>3342</v>
      </c>
      <c r="C635" s="2420" t="s">
        <v>5877</v>
      </c>
      <c r="D635" s="2416" t="s">
        <v>5217</v>
      </c>
      <c r="E635" s="2419">
        <v>3</v>
      </c>
      <c r="F635" s="2419">
        <v>0</v>
      </c>
      <c r="G635" s="2419">
        <v>3</v>
      </c>
      <c r="H635" s="2416">
        <v>3</v>
      </c>
      <c r="I635" s="2416">
        <v>1</v>
      </c>
      <c r="J635" s="2416">
        <f t="shared" si="11"/>
        <v>3</v>
      </c>
      <c r="K635" s="2416">
        <f t="shared" si="13"/>
        <v>3</v>
      </c>
      <c r="L635" s="2419">
        <v>42476</v>
      </c>
      <c r="M635" s="2420" t="s">
        <v>5805</v>
      </c>
      <c r="N635" s="2417" t="s">
        <v>5116</v>
      </c>
      <c r="O635" s="2419" t="s">
        <v>5878</v>
      </c>
      <c r="P635" s="2419"/>
      <c r="Q635" s="2419"/>
      <c r="R635" s="2419"/>
      <c r="S635" s="2419"/>
      <c r="T635" s="2419"/>
      <c r="U635" s="2419"/>
      <c r="V635" s="2419"/>
      <c r="W635" s="2419"/>
      <c r="X635" s="2419" t="s">
        <v>3371</v>
      </c>
      <c r="Y635" s="2419" t="s">
        <v>5114</v>
      </c>
      <c r="Z635" s="2419">
        <v>4</v>
      </c>
      <c r="AA635" s="2419">
        <v>0</v>
      </c>
      <c r="AB635" s="2419">
        <v>1</v>
      </c>
      <c r="AC635" s="2419">
        <v>0</v>
      </c>
      <c r="AD635" s="2419">
        <v>0</v>
      </c>
      <c r="AE635" s="2419">
        <v>5</v>
      </c>
    </row>
    <row r="636" spans="1:31" ht="15.75" x14ac:dyDescent="0.25">
      <c r="A636" s="2419" t="s">
        <v>2783</v>
      </c>
      <c r="B636" s="2416" t="s">
        <v>3342</v>
      </c>
      <c r="C636" s="2420" t="s">
        <v>5879</v>
      </c>
      <c r="D636" s="2416" t="s">
        <v>5217</v>
      </c>
      <c r="E636" s="2419">
        <v>3</v>
      </c>
      <c r="F636" s="2419">
        <v>0</v>
      </c>
      <c r="G636" s="2419">
        <v>3</v>
      </c>
      <c r="H636" s="2416">
        <v>3</v>
      </c>
      <c r="I636" s="2416">
        <v>1</v>
      </c>
      <c r="J636" s="2416">
        <f t="shared" si="11"/>
        <v>3</v>
      </c>
      <c r="K636" s="2416">
        <f t="shared" si="13"/>
        <v>3</v>
      </c>
      <c r="L636" s="2419">
        <v>40160</v>
      </c>
      <c r="M636" s="2420" t="s">
        <v>5880</v>
      </c>
      <c r="N636" s="2417" t="s">
        <v>3186</v>
      </c>
      <c r="O636" s="2419" t="s">
        <v>5881</v>
      </c>
      <c r="P636" s="2419"/>
      <c r="Q636" s="2419"/>
      <c r="R636" s="2419"/>
      <c r="S636" s="2419"/>
      <c r="T636" s="2419" t="s">
        <v>3340</v>
      </c>
      <c r="U636" s="2419" t="s">
        <v>5114</v>
      </c>
      <c r="V636" s="2419"/>
      <c r="W636" s="2419"/>
      <c r="X636" s="2419"/>
      <c r="Y636" s="2419"/>
      <c r="Z636" s="2419">
        <v>17</v>
      </c>
      <c r="AA636" s="2419">
        <v>4</v>
      </c>
      <c r="AB636" s="2419">
        <v>1</v>
      </c>
      <c r="AC636" s="2419">
        <v>0</v>
      </c>
      <c r="AD636" s="2419">
        <v>0</v>
      </c>
      <c r="AE636" s="2419">
        <v>22</v>
      </c>
    </row>
    <row r="637" spans="1:31" ht="31.5" x14ac:dyDescent="0.25">
      <c r="A637" s="2419" t="s">
        <v>2783</v>
      </c>
      <c r="B637" s="2416" t="s">
        <v>3342</v>
      </c>
      <c r="C637" s="2420" t="s">
        <v>5882</v>
      </c>
      <c r="D637" s="2416" t="s">
        <v>5217</v>
      </c>
      <c r="E637" s="2419">
        <v>3</v>
      </c>
      <c r="F637" s="2419">
        <v>0</v>
      </c>
      <c r="G637" s="2419">
        <v>3</v>
      </c>
      <c r="H637" s="2416">
        <v>3</v>
      </c>
      <c r="I637" s="2416">
        <v>1</v>
      </c>
      <c r="J637" s="2416">
        <f t="shared" si="11"/>
        <v>3</v>
      </c>
      <c r="K637" s="2416">
        <f t="shared" si="13"/>
        <v>3</v>
      </c>
      <c r="L637" s="2419">
        <v>40170</v>
      </c>
      <c r="M637" s="2420" t="s">
        <v>5883</v>
      </c>
      <c r="N637" s="2417" t="s">
        <v>5116</v>
      </c>
      <c r="O637" s="2419" t="s">
        <v>5884</v>
      </c>
      <c r="P637" s="2419"/>
      <c r="Q637" s="2419"/>
      <c r="R637" s="2419"/>
      <c r="S637" s="2419"/>
      <c r="T637" s="2419" t="s">
        <v>3307</v>
      </c>
      <c r="U637" s="2419" t="s">
        <v>5114</v>
      </c>
      <c r="V637" s="2419"/>
      <c r="W637" s="2419"/>
      <c r="X637" s="2419"/>
      <c r="Y637" s="2419"/>
      <c r="Z637" s="2419">
        <v>5</v>
      </c>
      <c r="AA637" s="2419">
        <v>1</v>
      </c>
      <c r="AB637" s="2419">
        <v>5</v>
      </c>
      <c r="AC637" s="2419">
        <v>0</v>
      </c>
      <c r="AD637" s="2419">
        <v>0</v>
      </c>
      <c r="AE637" s="2419">
        <v>11</v>
      </c>
    </row>
    <row r="638" spans="1:31" ht="15.75" x14ac:dyDescent="0.25">
      <c r="A638" s="2419" t="s">
        <v>2783</v>
      </c>
      <c r="B638" s="2416" t="s">
        <v>3342</v>
      </c>
      <c r="C638" s="2420" t="s">
        <v>5885</v>
      </c>
      <c r="D638" s="2416" t="s">
        <v>5217</v>
      </c>
      <c r="E638" s="2419">
        <v>3</v>
      </c>
      <c r="F638" s="2419">
        <v>0</v>
      </c>
      <c r="G638" s="2419">
        <v>3</v>
      </c>
      <c r="H638" s="2416">
        <v>3</v>
      </c>
      <c r="I638" s="2416">
        <v>1</v>
      </c>
      <c r="J638" s="2416">
        <f t="shared" ref="J638:J701" si="14">I638*H638</f>
        <v>3</v>
      </c>
      <c r="K638" s="2416">
        <f t="shared" si="13"/>
        <v>3</v>
      </c>
      <c r="L638" s="2419">
        <v>27099</v>
      </c>
      <c r="M638" s="2420" t="s">
        <v>5886</v>
      </c>
      <c r="N638" s="2417" t="s">
        <v>5887</v>
      </c>
      <c r="O638" s="2419" t="s">
        <v>5888</v>
      </c>
      <c r="P638" s="2419"/>
      <c r="Q638" s="2419"/>
      <c r="R638" s="2419"/>
      <c r="S638" s="2419"/>
      <c r="T638" s="2419" t="s">
        <v>3371</v>
      </c>
      <c r="U638" s="2419" t="s">
        <v>5114</v>
      </c>
      <c r="V638" s="2419"/>
      <c r="W638" s="2419"/>
      <c r="X638" s="2419"/>
      <c r="Y638" s="2419"/>
      <c r="Z638" s="2419">
        <v>15</v>
      </c>
      <c r="AA638" s="2419">
        <v>2</v>
      </c>
      <c r="AB638" s="2419">
        <v>1</v>
      </c>
      <c r="AC638" s="2419">
        <v>0</v>
      </c>
      <c r="AD638" s="2419">
        <v>0</v>
      </c>
      <c r="AE638" s="2419">
        <v>18</v>
      </c>
    </row>
    <row r="639" spans="1:31" ht="31.5" x14ac:dyDescent="0.25">
      <c r="A639" s="2419" t="s">
        <v>2783</v>
      </c>
      <c r="B639" s="2419">
        <v>5210001</v>
      </c>
      <c r="C639" s="2420" t="s">
        <v>5889</v>
      </c>
      <c r="D639" s="2416" t="s">
        <v>5217</v>
      </c>
      <c r="E639" s="2419">
        <v>36</v>
      </c>
      <c r="F639" s="2419">
        <v>15</v>
      </c>
      <c r="G639" s="2419">
        <v>6</v>
      </c>
      <c r="H639" s="2416">
        <v>21</v>
      </c>
      <c r="I639" s="2416">
        <v>0.23899999999999999</v>
      </c>
      <c r="J639" s="2416">
        <f t="shared" si="14"/>
        <v>5.0190000000000001</v>
      </c>
      <c r="K639" s="2416">
        <f t="shared" si="13"/>
        <v>5.0190000000000001</v>
      </c>
      <c r="L639" s="2419">
        <v>32206</v>
      </c>
      <c r="M639" s="2420" t="s">
        <v>5829</v>
      </c>
      <c r="N639" s="2417" t="s">
        <v>5116</v>
      </c>
      <c r="O639" s="2419" t="s">
        <v>3385</v>
      </c>
      <c r="P639" s="2419" t="s">
        <v>5890</v>
      </c>
      <c r="Q639" s="2419" t="s">
        <v>5114</v>
      </c>
      <c r="R639" s="2419" t="s">
        <v>5891</v>
      </c>
      <c r="S639" s="2419" t="s">
        <v>5114</v>
      </c>
      <c r="T639" s="2419" t="s">
        <v>5892</v>
      </c>
      <c r="U639" s="2419"/>
      <c r="V639" s="2419" t="s">
        <v>3360</v>
      </c>
      <c r="W639" s="2419" t="s">
        <v>5114</v>
      </c>
      <c r="X639" s="2419" t="s">
        <v>3330</v>
      </c>
      <c r="Y639" s="2419" t="s">
        <v>5114</v>
      </c>
      <c r="Z639" s="2419">
        <v>0</v>
      </c>
      <c r="AA639" s="2419">
        <v>12</v>
      </c>
      <c r="AB639" s="2419">
        <v>8</v>
      </c>
      <c r="AC639" s="2419">
        <v>0</v>
      </c>
      <c r="AD639" s="2419">
        <v>0</v>
      </c>
      <c r="AE639" s="2419">
        <v>20</v>
      </c>
    </row>
    <row r="640" spans="1:31" ht="31.5" x14ac:dyDescent="0.25">
      <c r="A640" s="2419" t="s">
        <v>2783</v>
      </c>
      <c r="B640" s="2419">
        <v>5210001</v>
      </c>
      <c r="C640" s="2420" t="s">
        <v>5889</v>
      </c>
      <c r="D640" s="2416" t="s">
        <v>5217</v>
      </c>
      <c r="E640" s="2419">
        <v>36</v>
      </c>
      <c r="F640" s="2419">
        <v>15</v>
      </c>
      <c r="G640" s="2419">
        <v>6</v>
      </c>
      <c r="H640" s="2416">
        <v>21</v>
      </c>
      <c r="I640" s="2416">
        <v>0.28599999999999998</v>
      </c>
      <c r="J640" s="2416">
        <f t="shared" si="14"/>
        <v>6.0059999999999993</v>
      </c>
      <c r="K640" s="2416">
        <f t="shared" si="13"/>
        <v>6.0059999999999993</v>
      </c>
      <c r="L640" s="2419">
        <v>37911</v>
      </c>
      <c r="M640" s="2420" t="s">
        <v>5893</v>
      </c>
      <c r="N640" s="2417" t="s">
        <v>5116</v>
      </c>
      <c r="O640" s="2419" t="s">
        <v>3385</v>
      </c>
      <c r="P640" s="2419" t="s">
        <v>5890</v>
      </c>
      <c r="Q640" s="2419" t="s">
        <v>5114</v>
      </c>
      <c r="R640" s="2419" t="s">
        <v>5891</v>
      </c>
      <c r="S640" s="2419" t="s">
        <v>5114</v>
      </c>
      <c r="T640" s="2419"/>
      <c r="U640" s="2419"/>
      <c r="V640" s="2419" t="s">
        <v>3360</v>
      </c>
      <c r="W640" s="2419" t="s">
        <v>5114</v>
      </c>
      <c r="X640" s="2419" t="s">
        <v>3330</v>
      </c>
      <c r="Y640" s="2419" t="s">
        <v>5114</v>
      </c>
      <c r="Z640" s="2419">
        <v>0</v>
      </c>
      <c r="AA640" s="2419">
        <v>12</v>
      </c>
      <c r="AB640" s="2419">
        <v>8</v>
      </c>
      <c r="AC640" s="2419">
        <v>0</v>
      </c>
      <c r="AD640" s="2419">
        <v>0</v>
      </c>
      <c r="AE640" s="2419">
        <v>20</v>
      </c>
    </row>
    <row r="641" spans="1:31" ht="31.5" x14ac:dyDescent="0.25">
      <c r="A641" s="2419" t="s">
        <v>2783</v>
      </c>
      <c r="B641" s="2419">
        <v>5210001</v>
      </c>
      <c r="C641" s="2420" t="s">
        <v>5889</v>
      </c>
      <c r="D641" s="2416" t="s">
        <v>5217</v>
      </c>
      <c r="E641" s="2419">
        <v>36</v>
      </c>
      <c r="F641" s="2419">
        <v>15</v>
      </c>
      <c r="G641" s="2419">
        <v>6</v>
      </c>
      <c r="H641" s="2416">
        <v>21</v>
      </c>
      <c r="I641" s="2416">
        <v>0.23899999999999999</v>
      </c>
      <c r="J641" s="2416">
        <f t="shared" si="14"/>
        <v>5.0190000000000001</v>
      </c>
      <c r="K641" s="2416">
        <f t="shared" si="13"/>
        <v>5.0190000000000001</v>
      </c>
      <c r="L641" s="2419">
        <v>38887</v>
      </c>
      <c r="M641" s="2420" t="s">
        <v>5813</v>
      </c>
      <c r="N641" s="2417" t="s">
        <v>5116</v>
      </c>
      <c r="O641" s="2419" t="s">
        <v>3385</v>
      </c>
      <c r="P641" s="2419" t="s">
        <v>5890</v>
      </c>
      <c r="Q641" s="2419" t="s">
        <v>5114</v>
      </c>
      <c r="R641" s="2419" t="s">
        <v>5891</v>
      </c>
      <c r="S641" s="2419" t="s">
        <v>5114</v>
      </c>
      <c r="T641" s="2419"/>
      <c r="U641" s="2419"/>
      <c r="V641" s="2419" t="s">
        <v>3360</v>
      </c>
      <c r="W641" s="2419" t="s">
        <v>5114</v>
      </c>
      <c r="X641" s="2419" t="s">
        <v>3330</v>
      </c>
      <c r="Y641" s="2419" t="s">
        <v>5114</v>
      </c>
      <c r="Z641" s="2419">
        <v>0</v>
      </c>
      <c r="AA641" s="2419">
        <v>12</v>
      </c>
      <c r="AB641" s="2419">
        <v>8</v>
      </c>
      <c r="AC641" s="2419">
        <v>0</v>
      </c>
      <c r="AD641" s="2419">
        <v>0</v>
      </c>
      <c r="AE641" s="2419">
        <v>20</v>
      </c>
    </row>
    <row r="642" spans="1:31" ht="31.5" x14ac:dyDescent="0.25">
      <c r="A642" s="2419" t="s">
        <v>2783</v>
      </c>
      <c r="B642" s="2419">
        <v>5210001</v>
      </c>
      <c r="C642" s="2420" t="s">
        <v>5889</v>
      </c>
      <c r="D642" s="2416" t="s">
        <v>5217</v>
      </c>
      <c r="E642" s="2419">
        <v>36</v>
      </c>
      <c r="F642" s="2419">
        <v>15</v>
      </c>
      <c r="G642" s="2419">
        <v>6</v>
      </c>
      <c r="H642" s="2416">
        <v>21</v>
      </c>
      <c r="I642" s="2416">
        <v>0.23899999999999999</v>
      </c>
      <c r="J642" s="2416">
        <f t="shared" si="14"/>
        <v>5.0190000000000001</v>
      </c>
      <c r="K642" s="2416">
        <f t="shared" si="13"/>
        <v>5.0190000000000001</v>
      </c>
      <c r="L642" s="2419">
        <v>42836</v>
      </c>
      <c r="M642" s="2420" t="s">
        <v>5821</v>
      </c>
      <c r="N642" s="2417" t="s">
        <v>3186</v>
      </c>
      <c r="O642" s="2419" t="s">
        <v>3385</v>
      </c>
      <c r="P642" s="2419" t="s">
        <v>5890</v>
      </c>
      <c r="Q642" s="2419" t="s">
        <v>5114</v>
      </c>
      <c r="R642" s="2419" t="s">
        <v>5891</v>
      </c>
      <c r="S642" s="2419" t="s">
        <v>5114</v>
      </c>
      <c r="T642" s="2419"/>
      <c r="U642" s="2419"/>
      <c r="V642" s="2419" t="s">
        <v>3360</v>
      </c>
      <c r="W642" s="2419" t="s">
        <v>5114</v>
      </c>
      <c r="X642" s="2419" t="s">
        <v>3330</v>
      </c>
      <c r="Y642" s="2419" t="s">
        <v>5114</v>
      </c>
      <c r="Z642" s="2419">
        <v>0</v>
      </c>
      <c r="AA642" s="2419">
        <v>12</v>
      </c>
      <c r="AB642" s="2419">
        <v>8</v>
      </c>
      <c r="AC642" s="2419">
        <v>0</v>
      </c>
      <c r="AD642" s="2419">
        <v>0</v>
      </c>
      <c r="AE642" s="2419">
        <v>20</v>
      </c>
    </row>
    <row r="643" spans="1:31" ht="31.5" x14ac:dyDescent="0.25">
      <c r="A643" s="2419" t="s">
        <v>2783</v>
      </c>
      <c r="B643" s="2419">
        <v>5210002</v>
      </c>
      <c r="C643" s="2420" t="s">
        <v>5894</v>
      </c>
      <c r="D643" s="2416" t="s">
        <v>5217</v>
      </c>
      <c r="E643" s="2419">
        <v>35</v>
      </c>
      <c r="F643" s="2419">
        <v>15</v>
      </c>
      <c r="G643" s="2419">
        <v>5</v>
      </c>
      <c r="H643" s="2416">
        <v>20</v>
      </c>
      <c r="I643" s="2416">
        <v>0.25</v>
      </c>
      <c r="J643" s="2416">
        <f t="shared" si="14"/>
        <v>5</v>
      </c>
      <c r="K643" s="2416">
        <f t="shared" si="13"/>
        <v>5</v>
      </c>
      <c r="L643" s="2419">
        <v>32206</v>
      </c>
      <c r="M643" s="2420" t="s">
        <v>5829</v>
      </c>
      <c r="N643" s="2417" t="s">
        <v>5116</v>
      </c>
      <c r="O643" s="2419" t="s">
        <v>3385</v>
      </c>
      <c r="P643" s="2419" t="s">
        <v>5895</v>
      </c>
      <c r="Q643" s="2419" t="s">
        <v>5114</v>
      </c>
      <c r="R643" s="2419" t="s">
        <v>5896</v>
      </c>
      <c r="S643" s="2419" t="s">
        <v>5114</v>
      </c>
      <c r="T643" s="2419"/>
      <c r="U643" s="2419"/>
      <c r="V643" s="2419" t="s">
        <v>3335</v>
      </c>
      <c r="W643" s="2419" t="s">
        <v>5114</v>
      </c>
      <c r="X643" s="2419" t="s">
        <v>3356</v>
      </c>
      <c r="Y643" s="2419" t="s">
        <v>5114</v>
      </c>
      <c r="Z643" s="2419">
        <v>3</v>
      </c>
      <c r="AA643" s="2419">
        <v>7</v>
      </c>
      <c r="AB643" s="2419">
        <v>0</v>
      </c>
      <c r="AC643" s="2419">
        <v>0</v>
      </c>
      <c r="AD643" s="2419">
        <v>0</v>
      </c>
      <c r="AE643" s="2419">
        <v>10</v>
      </c>
    </row>
    <row r="644" spans="1:31" ht="31.5" x14ac:dyDescent="0.25">
      <c r="A644" s="2419" t="s">
        <v>2783</v>
      </c>
      <c r="B644" s="2419">
        <v>5210002</v>
      </c>
      <c r="C644" s="2420" t="s">
        <v>5894</v>
      </c>
      <c r="D644" s="2416" t="s">
        <v>5217</v>
      </c>
      <c r="E644" s="2419">
        <v>35</v>
      </c>
      <c r="F644" s="2419">
        <v>15</v>
      </c>
      <c r="G644" s="2419">
        <v>5</v>
      </c>
      <c r="H644" s="2416">
        <v>20</v>
      </c>
      <c r="I644" s="2416">
        <v>0.25</v>
      </c>
      <c r="J644" s="2416">
        <f t="shared" si="14"/>
        <v>5</v>
      </c>
      <c r="K644" s="2416">
        <f t="shared" si="13"/>
        <v>5</v>
      </c>
      <c r="L644" s="2419">
        <v>38204</v>
      </c>
      <c r="M644" s="2420" t="s">
        <v>5812</v>
      </c>
      <c r="N644" s="2417" t="s">
        <v>5116</v>
      </c>
      <c r="O644" s="2419" t="s">
        <v>3385</v>
      </c>
      <c r="P644" s="2419" t="s">
        <v>5895</v>
      </c>
      <c r="Q644" s="2419" t="s">
        <v>5114</v>
      </c>
      <c r="R644" s="2419" t="s">
        <v>5896</v>
      </c>
      <c r="S644" s="2419" t="s">
        <v>5114</v>
      </c>
      <c r="T644" s="2419"/>
      <c r="U644" s="2419"/>
      <c r="V644" s="2419" t="s">
        <v>3335</v>
      </c>
      <c r="W644" s="2419" t="s">
        <v>5114</v>
      </c>
      <c r="X644" s="2419" t="s">
        <v>3356</v>
      </c>
      <c r="Y644" s="2419" t="s">
        <v>5114</v>
      </c>
      <c r="Z644" s="2419">
        <v>3</v>
      </c>
      <c r="AA644" s="2419">
        <v>7</v>
      </c>
      <c r="AB644" s="2419">
        <v>0</v>
      </c>
      <c r="AC644" s="2419">
        <v>0</v>
      </c>
      <c r="AD644" s="2419">
        <v>0</v>
      </c>
      <c r="AE644" s="2419">
        <v>10</v>
      </c>
    </row>
    <row r="645" spans="1:31" ht="31.5" x14ac:dyDescent="0.25">
      <c r="A645" s="2419" t="s">
        <v>2783</v>
      </c>
      <c r="B645" s="2419">
        <v>5210002</v>
      </c>
      <c r="C645" s="2420" t="s">
        <v>5894</v>
      </c>
      <c r="D645" s="2416" t="s">
        <v>5217</v>
      </c>
      <c r="E645" s="2419">
        <v>35</v>
      </c>
      <c r="F645" s="2419">
        <v>15</v>
      </c>
      <c r="G645" s="2419">
        <v>5</v>
      </c>
      <c r="H645" s="2416">
        <v>20</v>
      </c>
      <c r="I645" s="2416">
        <v>0.25</v>
      </c>
      <c r="J645" s="2416">
        <f t="shared" si="14"/>
        <v>5</v>
      </c>
      <c r="K645" s="2416">
        <f t="shared" si="13"/>
        <v>5</v>
      </c>
      <c r="L645" s="2419">
        <v>40253</v>
      </c>
      <c r="M645" s="2420" t="s">
        <v>5833</v>
      </c>
      <c r="N645" s="2417" t="s">
        <v>5116</v>
      </c>
      <c r="O645" s="2419" t="s">
        <v>3385</v>
      </c>
      <c r="P645" s="2419" t="s">
        <v>5895</v>
      </c>
      <c r="Q645" s="2419" t="s">
        <v>5114</v>
      </c>
      <c r="R645" s="2419" t="s">
        <v>5896</v>
      </c>
      <c r="S645" s="2419" t="s">
        <v>5114</v>
      </c>
      <c r="T645" s="2419"/>
      <c r="U645" s="2419"/>
      <c r="V645" s="2419" t="s">
        <v>3335</v>
      </c>
      <c r="W645" s="2419" t="s">
        <v>5114</v>
      </c>
      <c r="X645" s="2419" t="s">
        <v>3356</v>
      </c>
      <c r="Y645" s="2419" t="s">
        <v>5114</v>
      </c>
      <c r="Z645" s="2419">
        <v>3</v>
      </c>
      <c r="AA645" s="2419">
        <v>7</v>
      </c>
      <c r="AB645" s="2419">
        <v>0</v>
      </c>
      <c r="AC645" s="2419">
        <v>0</v>
      </c>
      <c r="AD645" s="2419">
        <v>0</v>
      </c>
      <c r="AE645" s="2419">
        <v>10</v>
      </c>
    </row>
    <row r="646" spans="1:31" ht="31.5" x14ac:dyDescent="0.25">
      <c r="A646" s="2419" t="s">
        <v>2783</v>
      </c>
      <c r="B646" s="2419">
        <v>5210002</v>
      </c>
      <c r="C646" s="2420" t="s">
        <v>5894</v>
      </c>
      <c r="D646" s="2416" t="s">
        <v>5217</v>
      </c>
      <c r="E646" s="2419">
        <v>35</v>
      </c>
      <c r="F646" s="2419">
        <v>15</v>
      </c>
      <c r="G646" s="2419">
        <v>5</v>
      </c>
      <c r="H646" s="2416">
        <v>20</v>
      </c>
      <c r="I646" s="2416">
        <v>0.25</v>
      </c>
      <c r="J646" s="2416">
        <f t="shared" si="14"/>
        <v>5</v>
      </c>
      <c r="K646" s="2416">
        <f t="shared" si="13"/>
        <v>5</v>
      </c>
      <c r="L646" s="2419">
        <v>43729</v>
      </c>
      <c r="M646" s="2420" t="s">
        <v>5897</v>
      </c>
      <c r="N646" s="2417" t="s">
        <v>3186</v>
      </c>
      <c r="O646" s="2419" t="s">
        <v>3385</v>
      </c>
      <c r="P646" s="2419" t="s">
        <v>5895</v>
      </c>
      <c r="Q646" s="2419" t="s">
        <v>5114</v>
      </c>
      <c r="R646" s="2419" t="s">
        <v>5896</v>
      </c>
      <c r="S646" s="2419" t="s">
        <v>5114</v>
      </c>
      <c r="T646" s="2419"/>
      <c r="U646" s="2419"/>
      <c r="V646" s="2419" t="s">
        <v>3335</v>
      </c>
      <c r="W646" s="2419" t="s">
        <v>5114</v>
      </c>
      <c r="X646" s="2419" t="s">
        <v>3356</v>
      </c>
      <c r="Y646" s="2419" t="s">
        <v>5114</v>
      </c>
      <c r="Z646" s="2419">
        <v>3</v>
      </c>
      <c r="AA646" s="2419">
        <v>7</v>
      </c>
      <c r="AB646" s="2419">
        <v>0</v>
      </c>
      <c r="AC646" s="2419">
        <v>0</v>
      </c>
      <c r="AD646" s="2419">
        <v>0</v>
      </c>
      <c r="AE646" s="2419">
        <v>10</v>
      </c>
    </row>
    <row r="647" spans="1:31" ht="31.5" x14ac:dyDescent="0.25">
      <c r="A647" s="2419" t="s">
        <v>2783</v>
      </c>
      <c r="B647" s="2419">
        <v>5210004</v>
      </c>
      <c r="C647" s="2420" t="s">
        <v>5898</v>
      </c>
      <c r="D647" s="2416" t="s">
        <v>5217</v>
      </c>
      <c r="E647" s="2419">
        <v>35</v>
      </c>
      <c r="F647" s="2419">
        <v>15</v>
      </c>
      <c r="G647" s="2419">
        <v>5</v>
      </c>
      <c r="H647" s="2416">
        <v>20</v>
      </c>
      <c r="I647" s="2416">
        <v>0.25</v>
      </c>
      <c r="J647" s="2416">
        <f t="shared" si="14"/>
        <v>5</v>
      </c>
      <c r="K647" s="2416">
        <f t="shared" si="13"/>
        <v>5</v>
      </c>
      <c r="L647" s="2419">
        <v>29839</v>
      </c>
      <c r="M647" s="2420" t="s">
        <v>5899</v>
      </c>
      <c r="N647" s="2417" t="s">
        <v>5116</v>
      </c>
      <c r="O647" s="2419" t="s">
        <v>3379</v>
      </c>
      <c r="P647" s="2419" t="s">
        <v>3328</v>
      </c>
      <c r="Q647" s="2419" t="s">
        <v>5114</v>
      </c>
      <c r="R647" s="2419" t="s">
        <v>3328</v>
      </c>
      <c r="S647" s="2419" t="s">
        <v>5114</v>
      </c>
      <c r="T647" s="2419"/>
      <c r="U647" s="2419"/>
      <c r="V647" s="2419" t="s">
        <v>3328</v>
      </c>
      <c r="W647" s="2419" t="s">
        <v>5114</v>
      </c>
      <c r="X647" s="2419" t="s">
        <v>3328</v>
      </c>
      <c r="Y647" s="2419" t="s">
        <v>5114</v>
      </c>
      <c r="Z647" s="2419">
        <v>7</v>
      </c>
      <c r="AA647" s="2419">
        <v>3</v>
      </c>
      <c r="AB647" s="2419">
        <v>0</v>
      </c>
      <c r="AC647" s="2419">
        <v>0</v>
      </c>
      <c r="AD647" s="2419">
        <v>0</v>
      </c>
      <c r="AE647" s="2419">
        <v>10</v>
      </c>
    </row>
    <row r="648" spans="1:31" ht="31.5" x14ac:dyDescent="0.25">
      <c r="A648" s="2419" t="s">
        <v>2783</v>
      </c>
      <c r="B648" s="2419">
        <v>5210004</v>
      </c>
      <c r="C648" s="2420" t="s">
        <v>5898</v>
      </c>
      <c r="D648" s="2416" t="s">
        <v>5217</v>
      </c>
      <c r="E648" s="2419">
        <v>35</v>
      </c>
      <c r="F648" s="2419">
        <v>15</v>
      </c>
      <c r="G648" s="2419">
        <v>5</v>
      </c>
      <c r="H648" s="2416">
        <v>20</v>
      </c>
      <c r="I648" s="2416">
        <v>0.25</v>
      </c>
      <c r="J648" s="2416">
        <f t="shared" si="14"/>
        <v>5</v>
      </c>
      <c r="K648" s="2416">
        <f t="shared" si="13"/>
        <v>5</v>
      </c>
      <c r="L648" s="2419">
        <v>36935</v>
      </c>
      <c r="M648" s="2420" t="s">
        <v>5815</v>
      </c>
      <c r="N648" s="2417" t="s">
        <v>5116</v>
      </c>
      <c r="O648" s="2419" t="s">
        <v>3379</v>
      </c>
      <c r="P648" s="2419" t="s">
        <v>3328</v>
      </c>
      <c r="Q648" s="2419" t="s">
        <v>5114</v>
      </c>
      <c r="R648" s="2419" t="s">
        <v>3328</v>
      </c>
      <c r="S648" s="2419" t="s">
        <v>5114</v>
      </c>
      <c r="T648" s="2419"/>
      <c r="U648" s="2419"/>
      <c r="V648" s="2419" t="s">
        <v>3328</v>
      </c>
      <c r="W648" s="2419" t="s">
        <v>5114</v>
      </c>
      <c r="X648" s="2419" t="s">
        <v>3328</v>
      </c>
      <c r="Y648" s="2419" t="s">
        <v>5114</v>
      </c>
      <c r="Z648" s="2419">
        <v>7</v>
      </c>
      <c r="AA648" s="2419">
        <v>3</v>
      </c>
      <c r="AB648" s="2419">
        <v>0</v>
      </c>
      <c r="AC648" s="2419">
        <v>0</v>
      </c>
      <c r="AD648" s="2419">
        <v>0</v>
      </c>
      <c r="AE648" s="2419">
        <v>10</v>
      </c>
    </row>
    <row r="649" spans="1:31" ht="31.5" x14ac:dyDescent="0.25">
      <c r="A649" s="2419" t="s">
        <v>2783</v>
      </c>
      <c r="B649" s="2419">
        <v>5210004</v>
      </c>
      <c r="C649" s="2420" t="s">
        <v>5898</v>
      </c>
      <c r="D649" s="2416" t="s">
        <v>5217</v>
      </c>
      <c r="E649" s="2419">
        <v>35</v>
      </c>
      <c r="F649" s="2419">
        <v>15</v>
      </c>
      <c r="G649" s="2419">
        <v>5</v>
      </c>
      <c r="H649" s="2416">
        <v>20</v>
      </c>
      <c r="I649" s="2416">
        <v>0.25</v>
      </c>
      <c r="J649" s="2416">
        <f t="shared" si="14"/>
        <v>5</v>
      </c>
      <c r="K649" s="2416">
        <f t="shared" si="13"/>
        <v>5</v>
      </c>
      <c r="L649" s="2419">
        <v>37044</v>
      </c>
      <c r="M649" s="2420" t="s">
        <v>5849</v>
      </c>
      <c r="N649" s="2417" t="s">
        <v>5116</v>
      </c>
      <c r="O649" s="2419" t="s">
        <v>3379</v>
      </c>
      <c r="P649" s="2419" t="s">
        <v>3328</v>
      </c>
      <c r="Q649" s="2419" t="s">
        <v>5114</v>
      </c>
      <c r="R649" s="2419" t="s">
        <v>3328</v>
      </c>
      <c r="S649" s="2419" t="s">
        <v>5114</v>
      </c>
      <c r="T649" s="2419"/>
      <c r="U649" s="2419"/>
      <c r="V649" s="2419" t="s">
        <v>3328</v>
      </c>
      <c r="W649" s="2419" t="s">
        <v>5114</v>
      </c>
      <c r="X649" s="2419" t="s">
        <v>3328</v>
      </c>
      <c r="Y649" s="2419" t="s">
        <v>5114</v>
      </c>
      <c r="Z649" s="2419">
        <v>7</v>
      </c>
      <c r="AA649" s="2419">
        <v>3</v>
      </c>
      <c r="AB649" s="2419">
        <v>0</v>
      </c>
      <c r="AC649" s="2419">
        <v>0</v>
      </c>
      <c r="AD649" s="2419">
        <v>0</v>
      </c>
      <c r="AE649" s="2419">
        <v>10</v>
      </c>
    </row>
    <row r="650" spans="1:31" ht="31.5" x14ac:dyDescent="0.25">
      <c r="A650" s="2419" t="s">
        <v>2783</v>
      </c>
      <c r="B650" s="2419">
        <v>5210004</v>
      </c>
      <c r="C650" s="2420" t="s">
        <v>5898</v>
      </c>
      <c r="D650" s="2416" t="s">
        <v>5217</v>
      </c>
      <c r="E650" s="2419">
        <v>35</v>
      </c>
      <c r="F650" s="2419">
        <v>15</v>
      </c>
      <c r="G650" s="2419">
        <v>5</v>
      </c>
      <c r="H650" s="2416">
        <v>20</v>
      </c>
      <c r="I650" s="2416">
        <v>0.25</v>
      </c>
      <c r="J650" s="2416">
        <f t="shared" si="14"/>
        <v>5</v>
      </c>
      <c r="K650" s="2416">
        <f t="shared" si="13"/>
        <v>5</v>
      </c>
      <c r="L650" s="2419">
        <v>39289</v>
      </c>
      <c r="M650" s="2420" t="s">
        <v>5816</v>
      </c>
      <c r="N650" s="2417" t="s">
        <v>5116</v>
      </c>
      <c r="O650" s="2419" t="s">
        <v>3379</v>
      </c>
      <c r="P650" s="2419" t="s">
        <v>3330</v>
      </c>
      <c r="Q650" s="2419" t="s">
        <v>5114</v>
      </c>
      <c r="R650" s="2419" t="s">
        <v>3328</v>
      </c>
      <c r="S650" s="2419" t="s">
        <v>5114</v>
      </c>
      <c r="T650" s="2419"/>
      <c r="U650" s="2419"/>
      <c r="V650" s="2419" t="s">
        <v>3328</v>
      </c>
      <c r="W650" s="2419" t="s">
        <v>5114</v>
      </c>
      <c r="X650" s="2419" t="s">
        <v>3330</v>
      </c>
      <c r="Y650" s="2419" t="s">
        <v>5114</v>
      </c>
      <c r="Z650" s="2419">
        <v>7</v>
      </c>
      <c r="AA650" s="2419">
        <v>3</v>
      </c>
      <c r="AB650" s="2419">
        <v>0</v>
      </c>
      <c r="AC650" s="2419">
        <v>0</v>
      </c>
      <c r="AD650" s="2419">
        <v>0</v>
      </c>
      <c r="AE650" s="2419">
        <v>10</v>
      </c>
    </row>
    <row r="651" spans="1:31" ht="31.5" x14ac:dyDescent="0.25">
      <c r="A651" s="2419" t="s">
        <v>2783</v>
      </c>
      <c r="B651" s="2419">
        <v>5210006</v>
      </c>
      <c r="C651" s="2420" t="s">
        <v>5900</v>
      </c>
      <c r="D651" s="2416" t="s">
        <v>5217</v>
      </c>
      <c r="E651" s="2419">
        <v>36</v>
      </c>
      <c r="F651" s="2419">
        <v>15</v>
      </c>
      <c r="G651" s="2419">
        <v>6</v>
      </c>
      <c r="H651" s="2416">
        <v>21</v>
      </c>
      <c r="I651" s="2416">
        <v>0.23899999999999999</v>
      </c>
      <c r="J651" s="2416">
        <f t="shared" si="14"/>
        <v>5.0190000000000001</v>
      </c>
      <c r="K651" s="2416">
        <f t="shared" si="13"/>
        <v>5.0190000000000001</v>
      </c>
      <c r="L651" s="2419">
        <v>20178</v>
      </c>
      <c r="M651" s="2420" t="s">
        <v>5901</v>
      </c>
      <c r="N651" s="2417" t="s">
        <v>5116</v>
      </c>
      <c r="O651" s="2419" t="s">
        <v>3379</v>
      </c>
      <c r="P651" s="2419" t="s">
        <v>3360</v>
      </c>
      <c r="Q651" s="2419" t="s">
        <v>5114</v>
      </c>
      <c r="R651" s="2419" t="s">
        <v>3328</v>
      </c>
      <c r="S651" s="2419" t="s">
        <v>5114</v>
      </c>
      <c r="T651" s="2419"/>
      <c r="U651" s="2419"/>
      <c r="V651" s="2419" t="s">
        <v>3328</v>
      </c>
      <c r="W651" s="2419" t="s">
        <v>5114</v>
      </c>
      <c r="X651" s="2419" t="s">
        <v>3360</v>
      </c>
      <c r="Y651" s="2419" t="s">
        <v>5114</v>
      </c>
      <c r="Z651" s="2419">
        <v>11</v>
      </c>
      <c r="AA651" s="2419">
        <v>5</v>
      </c>
      <c r="AB651" s="2419">
        <v>0</v>
      </c>
      <c r="AC651" s="2419">
        <v>0</v>
      </c>
      <c r="AD651" s="2419">
        <v>0</v>
      </c>
      <c r="AE651" s="2419">
        <v>16</v>
      </c>
    </row>
    <row r="652" spans="1:31" ht="31.5" x14ac:dyDescent="0.25">
      <c r="A652" s="2419" t="s">
        <v>2783</v>
      </c>
      <c r="B652" s="2419">
        <v>5210006</v>
      </c>
      <c r="C652" s="2420" t="s">
        <v>5900</v>
      </c>
      <c r="D652" s="2416" t="s">
        <v>5217</v>
      </c>
      <c r="E652" s="2419">
        <v>36</v>
      </c>
      <c r="F652" s="2419">
        <v>15</v>
      </c>
      <c r="G652" s="2419">
        <v>6</v>
      </c>
      <c r="H652" s="2416">
        <v>21</v>
      </c>
      <c r="I652" s="2416">
        <v>0.28599999999999998</v>
      </c>
      <c r="J652" s="2416">
        <f t="shared" si="14"/>
        <v>6.0059999999999993</v>
      </c>
      <c r="K652" s="2416">
        <f t="shared" si="13"/>
        <v>6.0059999999999993</v>
      </c>
      <c r="L652" s="2419">
        <v>27455</v>
      </c>
      <c r="M652" s="2420" t="s">
        <v>5824</v>
      </c>
      <c r="N652" s="2417" t="s">
        <v>5116</v>
      </c>
      <c r="O652" s="2419" t="s">
        <v>3379</v>
      </c>
      <c r="P652" s="2419" t="s">
        <v>3360</v>
      </c>
      <c r="Q652" s="2419" t="s">
        <v>5114</v>
      </c>
      <c r="R652" s="2419" t="s">
        <v>3328</v>
      </c>
      <c r="S652" s="2419" t="s">
        <v>5114</v>
      </c>
      <c r="T652" s="2419"/>
      <c r="U652" s="2419"/>
      <c r="V652" s="2419" t="s">
        <v>3328</v>
      </c>
      <c r="W652" s="2419" t="s">
        <v>5114</v>
      </c>
      <c r="X652" s="2419" t="s">
        <v>3360</v>
      </c>
      <c r="Y652" s="2419" t="s">
        <v>5114</v>
      </c>
      <c r="Z652" s="2419">
        <v>11</v>
      </c>
      <c r="AA652" s="2419">
        <v>5</v>
      </c>
      <c r="AB652" s="2419">
        <v>0</v>
      </c>
      <c r="AC652" s="2419">
        <v>0</v>
      </c>
      <c r="AD652" s="2419">
        <v>0</v>
      </c>
      <c r="AE652" s="2419">
        <v>16</v>
      </c>
    </row>
    <row r="653" spans="1:31" ht="31.5" x14ac:dyDescent="0.25">
      <c r="A653" s="2419" t="s">
        <v>2783</v>
      </c>
      <c r="B653" s="2419">
        <v>5210006</v>
      </c>
      <c r="C653" s="2420" t="s">
        <v>5900</v>
      </c>
      <c r="D653" s="2416" t="s">
        <v>5217</v>
      </c>
      <c r="E653" s="2419">
        <v>36</v>
      </c>
      <c r="F653" s="2419">
        <v>15</v>
      </c>
      <c r="G653" s="2419">
        <v>6</v>
      </c>
      <c r="H653" s="2416">
        <v>21</v>
      </c>
      <c r="I653" s="2416">
        <v>0.23899999999999999</v>
      </c>
      <c r="J653" s="2416">
        <f t="shared" si="14"/>
        <v>5.0190000000000001</v>
      </c>
      <c r="K653" s="2416">
        <f t="shared" si="13"/>
        <v>5.0190000000000001</v>
      </c>
      <c r="L653" s="2419">
        <v>40160</v>
      </c>
      <c r="M653" s="2420" t="s">
        <v>5880</v>
      </c>
      <c r="N653" s="2417" t="s">
        <v>3186</v>
      </c>
      <c r="O653" s="2419" t="s">
        <v>3379</v>
      </c>
      <c r="P653" s="2419" t="s">
        <v>3360</v>
      </c>
      <c r="Q653" s="2419" t="s">
        <v>5114</v>
      </c>
      <c r="R653" s="2419" t="s">
        <v>3328</v>
      </c>
      <c r="S653" s="2419" t="s">
        <v>5114</v>
      </c>
      <c r="T653" s="2419"/>
      <c r="U653" s="2419"/>
      <c r="V653" s="2419" t="s">
        <v>3328</v>
      </c>
      <c r="W653" s="2419" t="s">
        <v>5114</v>
      </c>
      <c r="X653" s="2419" t="s">
        <v>3360</v>
      </c>
      <c r="Y653" s="2419" t="s">
        <v>5114</v>
      </c>
      <c r="Z653" s="2419">
        <v>11</v>
      </c>
      <c r="AA653" s="2419">
        <v>5</v>
      </c>
      <c r="AB653" s="2419">
        <v>0</v>
      </c>
      <c r="AC653" s="2419">
        <v>0</v>
      </c>
      <c r="AD653" s="2419">
        <v>0</v>
      </c>
      <c r="AE653" s="2419">
        <v>16</v>
      </c>
    </row>
    <row r="654" spans="1:31" ht="31.5" x14ac:dyDescent="0.25">
      <c r="A654" s="2419" t="s">
        <v>2783</v>
      </c>
      <c r="B654" s="2419">
        <v>5210006</v>
      </c>
      <c r="C654" s="2420" t="s">
        <v>5900</v>
      </c>
      <c r="D654" s="2416" t="s">
        <v>5217</v>
      </c>
      <c r="E654" s="2419">
        <v>36</v>
      </c>
      <c r="F654" s="2419">
        <v>15</v>
      </c>
      <c r="G654" s="2419">
        <v>6</v>
      </c>
      <c r="H654" s="2416">
        <v>21</v>
      </c>
      <c r="I654" s="2416">
        <v>0.23899999999999999</v>
      </c>
      <c r="J654" s="2416">
        <f t="shared" si="14"/>
        <v>5.0190000000000001</v>
      </c>
      <c r="K654" s="2416">
        <f t="shared" si="13"/>
        <v>5.0190000000000001</v>
      </c>
      <c r="L654" s="2419">
        <v>43729</v>
      </c>
      <c r="M654" s="2420" t="s">
        <v>5897</v>
      </c>
      <c r="N654" s="2417" t="s">
        <v>3186</v>
      </c>
      <c r="O654" s="2419" t="s">
        <v>3379</v>
      </c>
      <c r="P654" s="2419" t="s">
        <v>5902</v>
      </c>
      <c r="Q654" s="2419" t="s">
        <v>5114</v>
      </c>
      <c r="R654" s="2419" t="s">
        <v>3330</v>
      </c>
      <c r="S654" s="2419" t="s">
        <v>5114</v>
      </c>
      <c r="T654" s="2419"/>
      <c r="U654" s="2419"/>
      <c r="V654" s="2419" t="s">
        <v>3330</v>
      </c>
      <c r="W654" s="2419" t="s">
        <v>5114</v>
      </c>
      <c r="X654" s="2419" t="s">
        <v>3360</v>
      </c>
      <c r="Y654" s="2419" t="s">
        <v>5114</v>
      </c>
      <c r="Z654" s="2419">
        <v>11</v>
      </c>
      <c r="AA654" s="2419">
        <v>5</v>
      </c>
      <c r="AB654" s="2419">
        <v>0</v>
      </c>
      <c r="AC654" s="2419">
        <v>0</v>
      </c>
      <c r="AD654" s="2419">
        <v>0</v>
      </c>
      <c r="AE654" s="2419">
        <v>16</v>
      </c>
    </row>
    <row r="655" spans="1:31" ht="31.5" x14ac:dyDescent="0.25">
      <c r="A655" s="2419" t="s">
        <v>2783</v>
      </c>
      <c r="B655" s="2419">
        <v>5210007</v>
      </c>
      <c r="C655" s="2420" t="s">
        <v>5903</v>
      </c>
      <c r="D655" s="2416" t="s">
        <v>5217</v>
      </c>
      <c r="E655" s="2419">
        <v>35</v>
      </c>
      <c r="F655" s="2419">
        <v>15</v>
      </c>
      <c r="G655" s="2419">
        <v>5</v>
      </c>
      <c r="H655" s="2416">
        <v>20</v>
      </c>
      <c r="I655" s="2416">
        <v>0.25</v>
      </c>
      <c r="J655" s="2416">
        <f t="shared" si="14"/>
        <v>5</v>
      </c>
      <c r="K655" s="2416">
        <f t="shared" si="13"/>
        <v>5</v>
      </c>
      <c r="L655" s="2419">
        <v>20178</v>
      </c>
      <c r="M655" s="2420" t="s">
        <v>5901</v>
      </c>
      <c r="N655" s="2417" t="s">
        <v>5116</v>
      </c>
      <c r="O655" s="2419" t="s">
        <v>3379</v>
      </c>
      <c r="P655" s="2419" t="s">
        <v>5904</v>
      </c>
      <c r="Q655" s="2419" t="s">
        <v>5114</v>
      </c>
      <c r="R655" s="2419" t="s">
        <v>3330</v>
      </c>
      <c r="S655" s="2419" t="s">
        <v>5114</v>
      </c>
      <c r="T655" s="2419"/>
      <c r="U655" s="2419"/>
      <c r="V655" s="2419" t="s">
        <v>3330</v>
      </c>
      <c r="W655" s="2419" t="s">
        <v>5114</v>
      </c>
      <c r="X655" s="2419" t="s">
        <v>3330</v>
      </c>
      <c r="Y655" s="2419" t="s">
        <v>5114</v>
      </c>
      <c r="Z655" s="2419">
        <v>6</v>
      </c>
      <c r="AA655" s="2419">
        <v>5</v>
      </c>
      <c r="AB655" s="2419">
        <v>3</v>
      </c>
      <c r="AC655" s="2419">
        <v>0</v>
      </c>
      <c r="AD655" s="2419">
        <v>0</v>
      </c>
      <c r="AE655" s="2419">
        <v>14</v>
      </c>
    </row>
    <row r="656" spans="1:31" ht="31.5" x14ac:dyDescent="0.25">
      <c r="A656" s="2419" t="s">
        <v>2783</v>
      </c>
      <c r="B656" s="2419">
        <v>5210007</v>
      </c>
      <c r="C656" s="2420" t="s">
        <v>5903</v>
      </c>
      <c r="D656" s="2416" t="s">
        <v>5217</v>
      </c>
      <c r="E656" s="2419">
        <v>35</v>
      </c>
      <c r="F656" s="2419">
        <v>15</v>
      </c>
      <c r="G656" s="2419">
        <v>5</v>
      </c>
      <c r="H656" s="2416">
        <v>20</v>
      </c>
      <c r="I656" s="2416">
        <v>0.25</v>
      </c>
      <c r="J656" s="2416">
        <f t="shared" si="14"/>
        <v>5</v>
      </c>
      <c r="K656" s="2416">
        <f t="shared" si="13"/>
        <v>5</v>
      </c>
      <c r="L656" s="2419">
        <v>27455</v>
      </c>
      <c r="M656" s="2420" t="s">
        <v>5824</v>
      </c>
      <c r="N656" s="2417" t="s">
        <v>5116</v>
      </c>
      <c r="O656" s="2419" t="s">
        <v>3379</v>
      </c>
      <c r="P656" s="2419" t="s">
        <v>3330</v>
      </c>
      <c r="Q656" s="2419" t="s">
        <v>5114</v>
      </c>
      <c r="R656" s="2419" t="s">
        <v>3330</v>
      </c>
      <c r="S656" s="2419" t="s">
        <v>5114</v>
      </c>
      <c r="T656" s="2419"/>
      <c r="U656" s="2419"/>
      <c r="V656" s="2419" t="s">
        <v>3330</v>
      </c>
      <c r="W656" s="2419" t="s">
        <v>5114</v>
      </c>
      <c r="X656" s="2419" t="s">
        <v>3330</v>
      </c>
      <c r="Y656" s="2419" t="s">
        <v>5114</v>
      </c>
      <c r="Z656" s="2419">
        <v>6</v>
      </c>
      <c r="AA656" s="2419">
        <v>5</v>
      </c>
      <c r="AB656" s="2419">
        <v>3</v>
      </c>
      <c r="AC656" s="2419">
        <v>0</v>
      </c>
      <c r="AD656" s="2419">
        <v>0</v>
      </c>
      <c r="AE656" s="2419">
        <v>14</v>
      </c>
    </row>
    <row r="657" spans="1:31" ht="31.5" x14ac:dyDescent="0.25">
      <c r="A657" s="2419" t="s">
        <v>2783</v>
      </c>
      <c r="B657" s="2419">
        <v>5210007</v>
      </c>
      <c r="C657" s="2420" t="s">
        <v>5903</v>
      </c>
      <c r="D657" s="2416" t="s">
        <v>5217</v>
      </c>
      <c r="E657" s="2419">
        <v>35</v>
      </c>
      <c r="F657" s="2419">
        <v>15</v>
      </c>
      <c r="G657" s="2419">
        <v>5</v>
      </c>
      <c r="H657" s="2416">
        <v>20</v>
      </c>
      <c r="I657" s="2416">
        <v>0.25</v>
      </c>
      <c r="J657" s="2416">
        <f t="shared" si="14"/>
        <v>5</v>
      </c>
      <c r="K657" s="2416">
        <f t="shared" si="13"/>
        <v>5</v>
      </c>
      <c r="L657" s="2419">
        <v>37911</v>
      </c>
      <c r="M657" s="2420" t="s">
        <v>5893</v>
      </c>
      <c r="N657" s="2417" t="s">
        <v>5116</v>
      </c>
      <c r="O657" s="2419" t="s">
        <v>3379</v>
      </c>
      <c r="P657" s="2419" t="s">
        <v>3330</v>
      </c>
      <c r="Q657" s="2419" t="s">
        <v>5114</v>
      </c>
      <c r="R657" s="2419" t="s">
        <v>3330</v>
      </c>
      <c r="S657" s="2419" t="s">
        <v>5114</v>
      </c>
      <c r="T657" s="2419"/>
      <c r="U657" s="2419"/>
      <c r="V657" s="2419" t="s">
        <v>3330</v>
      </c>
      <c r="W657" s="2419" t="s">
        <v>5114</v>
      </c>
      <c r="X657" s="2419" t="s">
        <v>3330</v>
      </c>
      <c r="Y657" s="2419" t="s">
        <v>5114</v>
      </c>
      <c r="Z657" s="2419">
        <v>6</v>
      </c>
      <c r="AA657" s="2419">
        <v>5</v>
      </c>
      <c r="AB657" s="2419">
        <v>3</v>
      </c>
      <c r="AC657" s="2419">
        <v>0</v>
      </c>
      <c r="AD657" s="2419">
        <v>0</v>
      </c>
      <c r="AE657" s="2419">
        <v>14</v>
      </c>
    </row>
    <row r="658" spans="1:31" ht="31.5" x14ac:dyDescent="0.25">
      <c r="A658" s="2419" t="s">
        <v>2783</v>
      </c>
      <c r="B658" s="2419">
        <v>5210007</v>
      </c>
      <c r="C658" s="2420" t="s">
        <v>5903</v>
      </c>
      <c r="D658" s="2416" t="s">
        <v>5217</v>
      </c>
      <c r="E658" s="2419">
        <v>35</v>
      </c>
      <c r="F658" s="2419">
        <v>15</v>
      </c>
      <c r="G658" s="2419">
        <v>5</v>
      </c>
      <c r="H658" s="2416">
        <v>20</v>
      </c>
      <c r="I658" s="2416">
        <v>0.25</v>
      </c>
      <c r="J658" s="2416">
        <f t="shared" si="14"/>
        <v>5</v>
      </c>
      <c r="K658" s="2416">
        <f t="shared" si="13"/>
        <v>5</v>
      </c>
      <c r="L658" s="2419">
        <v>40160</v>
      </c>
      <c r="M658" s="2420" t="s">
        <v>5880</v>
      </c>
      <c r="N658" s="2417" t="s">
        <v>3186</v>
      </c>
      <c r="O658" s="2419" t="s">
        <v>3379</v>
      </c>
      <c r="P658" s="2419" t="s">
        <v>3330</v>
      </c>
      <c r="Q658" s="2419" t="s">
        <v>5114</v>
      </c>
      <c r="R658" s="2419" t="s">
        <v>3330</v>
      </c>
      <c r="S658" s="2419" t="s">
        <v>5114</v>
      </c>
      <c r="T658" s="2419"/>
      <c r="U658" s="2419"/>
      <c r="V658" s="2419" t="s">
        <v>3330</v>
      </c>
      <c r="W658" s="2419" t="s">
        <v>5114</v>
      </c>
      <c r="X658" s="2419" t="s">
        <v>3330</v>
      </c>
      <c r="Y658" s="2419" t="s">
        <v>5114</v>
      </c>
      <c r="Z658" s="2419">
        <v>6</v>
      </c>
      <c r="AA658" s="2419">
        <v>5</v>
      </c>
      <c r="AB658" s="2419">
        <v>3</v>
      </c>
      <c r="AC658" s="2419">
        <v>0</v>
      </c>
      <c r="AD658" s="2419">
        <v>0</v>
      </c>
      <c r="AE658" s="2419">
        <v>14</v>
      </c>
    </row>
    <row r="659" spans="1:31" ht="31.5" x14ac:dyDescent="0.25">
      <c r="A659" s="2419" t="s">
        <v>2783</v>
      </c>
      <c r="B659" s="2419" t="s">
        <v>5905</v>
      </c>
      <c r="C659" s="2420" t="s">
        <v>5906</v>
      </c>
      <c r="D659" s="2416" t="s">
        <v>5217</v>
      </c>
      <c r="E659" s="2419">
        <v>30</v>
      </c>
      <c r="F659" s="2419">
        <v>10</v>
      </c>
      <c r="G659" s="2419">
        <v>10</v>
      </c>
      <c r="H659" s="2416">
        <v>20</v>
      </c>
      <c r="I659" s="2416">
        <v>0.33500000000000002</v>
      </c>
      <c r="J659" s="2416">
        <f t="shared" si="14"/>
        <v>6.7</v>
      </c>
      <c r="K659" s="2416">
        <f t="shared" si="13"/>
        <v>6.7</v>
      </c>
      <c r="L659" s="2419">
        <v>26107</v>
      </c>
      <c r="M659" s="2420" t="s">
        <v>5818</v>
      </c>
      <c r="N659" s="2417" t="s">
        <v>5116</v>
      </c>
      <c r="O659" s="2419" t="s">
        <v>5790</v>
      </c>
      <c r="P659" s="2419" t="s">
        <v>3332</v>
      </c>
      <c r="Q659" s="2419" t="s">
        <v>5114</v>
      </c>
      <c r="R659" s="2419" t="s">
        <v>3339</v>
      </c>
      <c r="S659" s="2419" t="s">
        <v>5114</v>
      </c>
      <c r="T659" s="2419"/>
      <c r="U659" s="2419"/>
      <c r="V659" s="2419" t="s">
        <v>3332</v>
      </c>
      <c r="W659" s="2419" t="s">
        <v>5114</v>
      </c>
      <c r="X659" s="2419" t="s">
        <v>3339</v>
      </c>
      <c r="Y659" s="2419" t="s">
        <v>5114</v>
      </c>
      <c r="Z659" s="2419">
        <v>10</v>
      </c>
      <c r="AA659" s="2419">
        <v>11</v>
      </c>
      <c r="AB659" s="2419">
        <v>2</v>
      </c>
      <c r="AC659" s="2419">
        <v>0</v>
      </c>
      <c r="AD659" s="2419">
        <v>0</v>
      </c>
      <c r="AE659" s="2419">
        <v>23</v>
      </c>
    </row>
    <row r="660" spans="1:31" ht="31.5" x14ac:dyDescent="0.25">
      <c r="A660" s="2419" t="s">
        <v>2783</v>
      </c>
      <c r="B660" s="2419" t="s">
        <v>5905</v>
      </c>
      <c r="C660" s="2420" t="s">
        <v>5906</v>
      </c>
      <c r="D660" s="2416" t="s">
        <v>5217</v>
      </c>
      <c r="E660" s="2419">
        <v>30</v>
      </c>
      <c r="F660" s="2419">
        <v>10</v>
      </c>
      <c r="G660" s="2419">
        <v>10</v>
      </c>
      <c r="H660" s="2416">
        <v>20</v>
      </c>
      <c r="I660" s="2416">
        <v>0.33</v>
      </c>
      <c r="J660" s="2416">
        <f t="shared" si="14"/>
        <v>6.6000000000000005</v>
      </c>
      <c r="K660" s="2416">
        <f t="shared" si="13"/>
        <v>6.6000000000000005</v>
      </c>
      <c r="L660" s="2419">
        <v>30662</v>
      </c>
      <c r="M660" s="2420" t="s">
        <v>5858</v>
      </c>
      <c r="N660" s="2417" t="s">
        <v>5116</v>
      </c>
      <c r="O660" s="2419" t="s">
        <v>5790</v>
      </c>
      <c r="P660" s="2419" t="s">
        <v>3332</v>
      </c>
      <c r="Q660" s="2419" t="s">
        <v>5114</v>
      </c>
      <c r="R660" s="2419" t="s">
        <v>3339</v>
      </c>
      <c r="S660" s="2419" t="s">
        <v>5114</v>
      </c>
      <c r="T660" s="2419"/>
      <c r="U660" s="2419"/>
      <c r="V660" s="2419" t="s">
        <v>3332</v>
      </c>
      <c r="W660" s="2419" t="s">
        <v>5114</v>
      </c>
      <c r="X660" s="2419" t="s">
        <v>3339</v>
      </c>
      <c r="Y660" s="2419" t="s">
        <v>5114</v>
      </c>
      <c r="Z660" s="2419">
        <v>10</v>
      </c>
      <c r="AA660" s="2419">
        <v>11</v>
      </c>
      <c r="AB660" s="2419">
        <v>2</v>
      </c>
      <c r="AC660" s="2419">
        <v>0</v>
      </c>
      <c r="AD660" s="2419">
        <v>0</v>
      </c>
      <c r="AE660" s="2419">
        <v>23</v>
      </c>
    </row>
    <row r="661" spans="1:31" ht="31.5" x14ac:dyDescent="0.25">
      <c r="A661" s="2419" t="s">
        <v>2783</v>
      </c>
      <c r="B661" s="2419" t="s">
        <v>5905</v>
      </c>
      <c r="C661" s="2420" t="s">
        <v>5906</v>
      </c>
      <c r="D661" s="2416" t="s">
        <v>5217</v>
      </c>
      <c r="E661" s="2419">
        <v>30</v>
      </c>
      <c r="F661" s="2419">
        <v>10</v>
      </c>
      <c r="G661" s="2419">
        <v>10</v>
      </c>
      <c r="H661" s="2416">
        <v>20</v>
      </c>
      <c r="I661" s="2416">
        <v>0.33500000000000002</v>
      </c>
      <c r="J661" s="2416">
        <f t="shared" si="14"/>
        <v>6.7</v>
      </c>
      <c r="K661" s="2416">
        <f t="shared" si="13"/>
        <v>6.7</v>
      </c>
      <c r="L661" s="2419">
        <v>38518</v>
      </c>
      <c r="M661" s="2420" t="s">
        <v>5875</v>
      </c>
      <c r="N661" s="2417" t="s">
        <v>5116</v>
      </c>
      <c r="O661" s="2419" t="s">
        <v>5790</v>
      </c>
      <c r="P661" s="2419" t="s">
        <v>3332</v>
      </c>
      <c r="Q661" s="2419" t="s">
        <v>5114</v>
      </c>
      <c r="R661" s="2419" t="s">
        <v>3339</v>
      </c>
      <c r="S661" s="2419" t="s">
        <v>5114</v>
      </c>
      <c r="T661" s="2419"/>
      <c r="U661" s="2419"/>
      <c r="V661" s="2419" t="s">
        <v>3332</v>
      </c>
      <c r="W661" s="2419" t="s">
        <v>5114</v>
      </c>
      <c r="X661" s="2419" t="s">
        <v>3339</v>
      </c>
      <c r="Y661" s="2419" t="s">
        <v>5114</v>
      </c>
      <c r="Z661" s="2419">
        <v>10</v>
      </c>
      <c r="AA661" s="2419">
        <v>11</v>
      </c>
      <c r="AB661" s="2419">
        <v>2</v>
      </c>
      <c r="AC661" s="2419">
        <v>0</v>
      </c>
      <c r="AD661" s="2419">
        <v>0</v>
      </c>
      <c r="AE661" s="2419">
        <v>23</v>
      </c>
    </row>
    <row r="662" spans="1:31" ht="31.5" x14ac:dyDescent="0.25">
      <c r="A662" s="2419" t="s">
        <v>2783</v>
      </c>
      <c r="B662" s="2419" t="s">
        <v>5907</v>
      </c>
      <c r="C662" s="2420" t="s">
        <v>5908</v>
      </c>
      <c r="D662" s="2416" t="s">
        <v>5217</v>
      </c>
      <c r="E662" s="2419">
        <v>31</v>
      </c>
      <c r="F662" s="2419">
        <v>10</v>
      </c>
      <c r="G662" s="2419">
        <v>11</v>
      </c>
      <c r="H662" s="2416">
        <v>21</v>
      </c>
      <c r="I662" s="2416">
        <v>0.33400000000000002</v>
      </c>
      <c r="J662" s="2416">
        <f t="shared" si="14"/>
        <v>7.0140000000000002</v>
      </c>
      <c r="K662" s="2416">
        <f t="shared" si="13"/>
        <v>7.0140000000000002</v>
      </c>
      <c r="L662" s="2419">
        <v>36929</v>
      </c>
      <c r="M662" s="2420" t="s">
        <v>5837</v>
      </c>
      <c r="N662" s="2417" t="s">
        <v>5116</v>
      </c>
      <c r="O662" s="2419" t="s">
        <v>3386</v>
      </c>
      <c r="P662" s="2419" t="s">
        <v>3338</v>
      </c>
      <c r="Q662" s="2419" t="s">
        <v>5114</v>
      </c>
      <c r="R662" s="2419" t="s">
        <v>3307</v>
      </c>
      <c r="S662" s="2419" t="s">
        <v>5114</v>
      </c>
      <c r="T662" s="2419"/>
      <c r="U662" s="2419"/>
      <c r="V662" s="2419" t="s">
        <v>3338</v>
      </c>
      <c r="W662" s="2419" t="s">
        <v>5114</v>
      </c>
      <c r="X662" s="2419" t="s">
        <v>3307</v>
      </c>
      <c r="Y662" s="2419" t="s">
        <v>5114</v>
      </c>
      <c r="Z662" s="2419">
        <v>2</v>
      </c>
      <c r="AA662" s="2419">
        <v>4</v>
      </c>
      <c r="AB662" s="2419">
        <v>0</v>
      </c>
      <c r="AC662" s="2419">
        <v>0</v>
      </c>
      <c r="AD662" s="2419">
        <v>0</v>
      </c>
      <c r="AE662" s="2419">
        <v>6</v>
      </c>
    </row>
    <row r="663" spans="1:31" ht="31.5" x14ac:dyDescent="0.25">
      <c r="A663" s="2419" t="s">
        <v>2783</v>
      </c>
      <c r="B663" s="2419" t="s">
        <v>5907</v>
      </c>
      <c r="C663" s="2420" t="s">
        <v>5908</v>
      </c>
      <c r="D663" s="2416" t="s">
        <v>5217</v>
      </c>
      <c r="E663" s="2419">
        <v>31</v>
      </c>
      <c r="F663" s="2419">
        <v>10</v>
      </c>
      <c r="G663" s="2419">
        <v>11</v>
      </c>
      <c r="H663" s="2416">
        <v>21</v>
      </c>
      <c r="I663" s="2416">
        <v>0.33400000000000002</v>
      </c>
      <c r="J663" s="2416">
        <f t="shared" si="14"/>
        <v>7.0140000000000002</v>
      </c>
      <c r="K663" s="2416">
        <f t="shared" si="13"/>
        <v>7.0140000000000002</v>
      </c>
      <c r="L663" s="2419">
        <v>41043</v>
      </c>
      <c r="M663" s="2420" t="s">
        <v>5860</v>
      </c>
      <c r="N663" s="2417" t="s">
        <v>5116</v>
      </c>
      <c r="O663" s="2419" t="s">
        <v>3386</v>
      </c>
      <c r="P663" s="2419" t="s">
        <v>3338</v>
      </c>
      <c r="Q663" s="2419" t="s">
        <v>5114</v>
      </c>
      <c r="R663" s="2419" t="s">
        <v>3307</v>
      </c>
      <c r="S663" s="2419" t="s">
        <v>5114</v>
      </c>
      <c r="T663" s="2419"/>
      <c r="U663" s="2419"/>
      <c r="V663" s="2419" t="s">
        <v>3338</v>
      </c>
      <c r="W663" s="2419" t="s">
        <v>5114</v>
      </c>
      <c r="X663" s="2419" t="s">
        <v>3307</v>
      </c>
      <c r="Y663" s="2419" t="s">
        <v>5114</v>
      </c>
      <c r="Z663" s="2419">
        <v>2</v>
      </c>
      <c r="AA663" s="2419">
        <v>4</v>
      </c>
      <c r="AB663" s="2419">
        <v>0</v>
      </c>
      <c r="AC663" s="2419">
        <v>0</v>
      </c>
      <c r="AD663" s="2419">
        <v>0</v>
      </c>
      <c r="AE663" s="2419">
        <v>6</v>
      </c>
    </row>
    <row r="664" spans="1:31" ht="31.5" x14ac:dyDescent="0.25">
      <c r="A664" s="2419" t="s">
        <v>2783</v>
      </c>
      <c r="B664" s="2419" t="s">
        <v>5907</v>
      </c>
      <c r="C664" s="2420" t="s">
        <v>5908</v>
      </c>
      <c r="D664" s="2416" t="s">
        <v>5217</v>
      </c>
      <c r="E664" s="2419">
        <v>31</v>
      </c>
      <c r="F664" s="2419">
        <v>10</v>
      </c>
      <c r="G664" s="2419">
        <v>11</v>
      </c>
      <c r="H664" s="2416">
        <v>21</v>
      </c>
      <c r="I664" s="2416">
        <v>0.33400000000000002</v>
      </c>
      <c r="J664" s="2416">
        <f t="shared" si="14"/>
        <v>7.0140000000000002</v>
      </c>
      <c r="K664" s="2416">
        <f t="shared" si="13"/>
        <v>7.0140000000000002</v>
      </c>
      <c r="L664" s="2419">
        <v>43484</v>
      </c>
      <c r="M664" s="2420" t="s">
        <v>5851</v>
      </c>
      <c r="N664" s="2417" t="s">
        <v>3186</v>
      </c>
      <c r="O664" s="2419" t="s">
        <v>3386</v>
      </c>
      <c r="P664" s="2419" t="s">
        <v>3338</v>
      </c>
      <c r="Q664" s="2419" t="s">
        <v>5114</v>
      </c>
      <c r="R664" s="2419" t="s">
        <v>3307</v>
      </c>
      <c r="S664" s="2419" t="s">
        <v>5114</v>
      </c>
      <c r="T664" s="2419"/>
      <c r="U664" s="2419"/>
      <c r="V664" s="2419" t="s">
        <v>3338</v>
      </c>
      <c r="W664" s="2419" t="s">
        <v>5114</v>
      </c>
      <c r="X664" s="2419" t="s">
        <v>3307</v>
      </c>
      <c r="Y664" s="2419" t="s">
        <v>5114</v>
      </c>
      <c r="Z664" s="2419">
        <v>2</v>
      </c>
      <c r="AA664" s="2419">
        <v>4</v>
      </c>
      <c r="AB664" s="2419">
        <v>0</v>
      </c>
      <c r="AC664" s="2419">
        <v>0</v>
      </c>
      <c r="AD664" s="2419">
        <v>0</v>
      </c>
      <c r="AE664" s="2419">
        <v>6</v>
      </c>
    </row>
    <row r="665" spans="1:31" ht="15.75" x14ac:dyDescent="0.25">
      <c r="A665" s="2419" t="s">
        <v>2783</v>
      </c>
      <c r="B665" s="2419">
        <v>5221001</v>
      </c>
      <c r="C665" s="2420" t="s">
        <v>5909</v>
      </c>
      <c r="D665" s="2416" t="s">
        <v>5217</v>
      </c>
      <c r="E665" s="2419">
        <v>33</v>
      </c>
      <c r="F665" s="2419">
        <v>14</v>
      </c>
      <c r="G665" s="2419">
        <v>5</v>
      </c>
      <c r="H665" s="2416">
        <v>19</v>
      </c>
      <c r="I665" s="2416">
        <v>0.37</v>
      </c>
      <c r="J665" s="2416">
        <f t="shared" si="14"/>
        <v>7.03</v>
      </c>
      <c r="K665" s="2416">
        <f t="shared" si="13"/>
        <v>7.03</v>
      </c>
      <c r="L665" s="2419">
        <v>36933</v>
      </c>
      <c r="M665" s="2420" t="s">
        <v>5910</v>
      </c>
      <c r="N665" s="2417" t="s">
        <v>5116</v>
      </c>
      <c r="O665" s="2419" t="s">
        <v>5772</v>
      </c>
      <c r="P665" s="2419" t="s">
        <v>3335</v>
      </c>
      <c r="Q665" s="2419" t="s">
        <v>5114</v>
      </c>
      <c r="R665" s="2419" t="s">
        <v>3321</v>
      </c>
      <c r="S665" s="2419" t="s">
        <v>5114</v>
      </c>
      <c r="T665" s="2419"/>
      <c r="U665" s="2419"/>
      <c r="V665" s="2419" t="s">
        <v>3335</v>
      </c>
      <c r="W665" s="2419" t="s">
        <v>5114</v>
      </c>
      <c r="X665" s="2419" t="s">
        <v>3321</v>
      </c>
      <c r="Y665" s="2419" t="s">
        <v>5114</v>
      </c>
      <c r="Z665" s="2419">
        <v>7</v>
      </c>
      <c r="AA665" s="2419">
        <v>21</v>
      </c>
      <c r="AB665" s="2419">
        <v>5</v>
      </c>
      <c r="AC665" s="2419">
        <v>0</v>
      </c>
      <c r="AD665" s="2419">
        <v>0</v>
      </c>
      <c r="AE665" s="2419">
        <v>33</v>
      </c>
    </row>
    <row r="666" spans="1:31" ht="15.75" x14ac:dyDescent="0.25">
      <c r="A666" s="2419" t="s">
        <v>2783</v>
      </c>
      <c r="B666" s="2419">
        <v>5221001</v>
      </c>
      <c r="C666" s="2420" t="s">
        <v>5909</v>
      </c>
      <c r="D666" s="2416" t="s">
        <v>5217</v>
      </c>
      <c r="E666" s="2419">
        <v>33</v>
      </c>
      <c r="F666" s="2419">
        <v>14</v>
      </c>
      <c r="G666" s="2419">
        <v>5</v>
      </c>
      <c r="H666" s="2416">
        <v>19</v>
      </c>
      <c r="I666" s="2416">
        <v>0.316</v>
      </c>
      <c r="J666" s="2416">
        <f t="shared" si="14"/>
        <v>6.0040000000000004</v>
      </c>
      <c r="K666" s="2416">
        <f t="shared" si="13"/>
        <v>6.0040000000000004</v>
      </c>
      <c r="L666" s="2419">
        <v>39424</v>
      </c>
      <c r="M666" s="2420" t="s">
        <v>5911</v>
      </c>
      <c r="N666" s="2417" t="s">
        <v>5116</v>
      </c>
      <c r="O666" s="2419" t="s">
        <v>5772</v>
      </c>
      <c r="P666" s="2419" t="s">
        <v>3335</v>
      </c>
      <c r="Q666" s="2419" t="s">
        <v>5114</v>
      </c>
      <c r="R666" s="2419" t="s">
        <v>3321</v>
      </c>
      <c r="S666" s="2419" t="s">
        <v>5114</v>
      </c>
      <c r="T666" s="2419"/>
      <c r="U666" s="2419"/>
      <c r="V666" s="2419" t="s">
        <v>3335</v>
      </c>
      <c r="W666" s="2419" t="s">
        <v>5114</v>
      </c>
      <c r="X666" s="2419" t="s">
        <v>3321</v>
      </c>
      <c r="Y666" s="2419" t="s">
        <v>5114</v>
      </c>
      <c r="Z666" s="2419">
        <v>7</v>
      </c>
      <c r="AA666" s="2419">
        <v>21</v>
      </c>
      <c r="AB666" s="2419">
        <v>5</v>
      </c>
      <c r="AC666" s="2419">
        <v>0</v>
      </c>
      <c r="AD666" s="2419">
        <v>0</v>
      </c>
      <c r="AE666" s="2419">
        <v>33</v>
      </c>
    </row>
    <row r="667" spans="1:31" ht="15.75" x14ac:dyDescent="0.25">
      <c r="A667" s="2419" t="s">
        <v>2783</v>
      </c>
      <c r="B667" s="2419">
        <v>5221001</v>
      </c>
      <c r="C667" s="2420" t="s">
        <v>5909</v>
      </c>
      <c r="D667" s="2416" t="s">
        <v>5217</v>
      </c>
      <c r="E667" s="2419">
        <v>33</v>
      </c>
      <c r="F667" s="2419">
        <v>14</v>
      </c>
      <c r="G667" s="2419">
        <v>5</v>
      </c>
      <c r="H667" s="2416">
        <v>19</v>
      </c>
      <c r="I667" s="2416">
        <v>0.316</v>
      </c>
      <c r="J667" s="2416">
        <f t="shared" si="14"/>
        <v>6.0040000000000004</v>
      </c>
      <c r="K667" s="2416">
        <f t="shared" si="13"/>
        <v>6.0040000000000004</v>
      </c>
      <c r="L667" s="2419">
        <v>41272</v>
      </c>
      <c r="M667" s="2420" t="s">
        <v>5912</v>
      </c>
      <c r="N667" s="2417" t="s">
        <v>5116</v>
      </c>
      <c r="O667" s="2419" t="s">
        <v>5772</v>
      </c>
      <c r="P667" s="2419" t="s">
        <v>3335</v>
      </c>
      <c r="Q667" s="2419" t="s">
        <v>5114</v>
      </c>
      <c r="R667" s="2419" t="s">
        <v>3321</v>
      </c>
      <c r="S667" s="2419" t="s">
        <v>5114</v>
      </c>
      <c r="T667" s="2419"/>
      <c r="U667" s="2419"/>
      <c r="V667" s="2419" t="s">
        <v>3335</v>
      </c>
      <c r="W667" s="2419" t="s">
        <v>5114</v>
      </c>
      <c r="X667" s="2419" t="s">
        <v>3321</v>
      </c>
      <c r="Y667" s="2419" t="s">
        <v>5114</v>
      </c>
      <c r="Z667" s="2419">
        <v>7</v>
      </c>
      <c r="AA667" s="2419">
        <v>21</v>
      </c>
      <c r="AB667" s="2419">
        <v>5</v>
      </c>
      <c r="AC667" s="2419">
        <v>0</v>
      </c>
      <c r="AD667" s="2419">
        <v>0</v>
      </c>
      <c r="AE667" s="2419">
        <v>33</v>
      </c>
    </row>
    <row r="668" spans="1:31" ht="15.75" x14ac:dyDescent="0.25">
      <c r="A668" s="2419" t="s">
        <v>2783</v>
      </c>
      <c r="B668" s="2419">
        <v>5221006</v>
      </c>
      <c r="C668" s="2420" t="s">
        <v>5913</v>
      </c>
      <c r="D668" s="2416" t="s">
        <v>5217</v>
      </c>
      <c r="E668" s="2419">
        <v>32</v>
      </c>
      <c r="F668" s="2419">
        <v>12</v>
      </c>
      <c r="G668" s="2419">
        <v>8</v>
      </c>
      <c r="H668" s="2416">
        <v>20</v>
      </c>
      <c r="I668" s="2416">
        <v>0.32500000000000001</v>
      </c>
      <c r="J668" s="2416">
        <f t="shared" si="14"/>
        <v>6.5</v>
      </c>
      <c r="K668" s="2416">
        <f t="shared" si="13"/>
        <v>6.5</v>
      </c>
      <c r="L668" s="2419">
        <v>37822</v>
      </c>
      <c r="M668" s="2420" t="s">
        <v>5914</v>
      </c>
      <c r="N668" s="2417" t="s">
        <v>5116</v>
      </c>
      <c r="O668" s="2419" t="s">
        <v>3388</v>
      </c>
      <c r="P668" s="2419" t="s">
        <v>3327</v>
      </c>
      <c r="Q668" s="2419" t="s">
        <v>5114</v>
      </c>
      <c r="R668" s="2419" t="s">
        <v>5770</v>
      </c>
      <c r="S668" s="2419" t="s">
        <v>5114</v>
      </c>
      <c r="T668" s="2419"/>
      <c r="U668" s="2419"/>
      <c r="V668" s="2419" t="s">
        <v>3335</v>
      </c>
      <c r="W668" s="2419" t="s">
        <v>5114</v>
      </c>
      <c r="X668" s="2419" t="s">
        <v>5770</v>
      </c>
      <c r="Y668" s="2419" t="s">
        <v>5114</v>
      </c>
      <c r="Z668" s="2419">
        <v>14</v>
      </c>
      <c r="AA668" s="2419">
        <v>0</v>
      </c>
      <c r="AB668" s="2419">
        <v>0</v>
      </c>
      <c r="AC668" s="2419">
        <v>0</v>
      </c>
      <c r="AD668" s="2419">
        <v>0</v>
      </c>
      <c r="AE668" s="2419">
        <v>14</v>
      </c>
    </row>
    <row r="669" spans="1:31" ht="15.75" x14ac:dyDescent="0.25">
      <c r="A669" s="2419" t="s">
        <v>2783</v>
      </c>
      <c r="B669" s="2419">
        <v>5221006</v>
      </c>
      <c r="C669" s="2420" t="s">
        <v>5913</v>
      </c>
      <c r="D669" s="2416" t="s">
        <v>5217</v>
      </c>
      <c r="E669" s="2419">
        <v>32</v>
      </c>
      <c r="F669" s="2419">
        <v>12</v>
      </c>
      <c r="G669" s="2419">
        <v>8</v>
      </c>
      <c r="H669" s="2416">
        <v>20</v>
      </c>
      <c r="I669" s="2416">
        <v>0.35</v>
      </c>
      <c r="J669" s="2416">
        <f t="shared" si="14"/>
        <v>7</v>
      </c>
      <c r="K669" s="2416">
        <f t="shared" si="13"/>
        <v>7</v>
      </c>
      <c r="L669" s="2419">
        <v>43505</v>
      </c>
      <c r="M669" s="2420" t="s">
        <v>5915</v>
      </c>
      <c r="N669" s="2417" t="s">
        <v>5142</v>
      </c>
      <c r="O669" s="2419" t="s">
        <v>3388</v>
      </c>
      <c r="P669" s="2419" t="s">
        <v>3327</v>
      </c>
      <c r="Q669" s="2419" t="s">
        <v>5114</v>
      </c>
      <c r="R669" s="2419" t="s">
        <v>5770</v>
      </c>
      <c r="S669" s="2419" t="s">
        <v>5114</v>
      </c>
      <c r="T669" s="2419"/>
      <c r="U669" s="2419"/>
      <c r="V669" s="2419" t="s">
        <v>3335</v>
      </c>
      <c r="W669" s="2419" t="s">
        <v>5114</v>
      </c>
      <c r="X669" s="2419" t="s">
        <v>5770</v>
      </c>
      <c r="Y669" s="2419" t="s">
        <v>5114</v>
      </c>
      <c r="Z669" s="2419">
        <v>14</v>
      </c>
      <c r="AA669" s="2419">
        <v>0</v>
      </c>
      <c r="AB669" s="2419">
        <v>0</v>
      </c>
      <c r="AC669" s="2419">
        <v>0</v>
      </c>
      <c r="AD669" s="2419">
        <v>0</v>
      </c>
      <c r="AE669" s="2419">
        <v>14</v>
      </c>
    </row>
    <row r="670" spans="1:31" ht="15.75" x14ac:dyDescent="0.25">
      <c r="A670" s="2419" t="s">
        <v>2783</v>
      </c>
      <c r="B670" s="2419">
        <v>5221006</v>
      </c>
      <c r="C670" s="2420" t="s">
        <v>5913</v>
      </c>
      <c r="D670" s="2416" t="s">
        <v>5217</v>
      </c>
      <c r="E670" s="2419">
        <v>32</v>
      </c>
      <c r="F670" s="2419">
        <v>12</v>
      </c>
      <c r="G670" s="2419">
        <v>8</v>
      </c>
      <c r="H670" s="2416">
        <v>20</v>
      </c>
      <c r="I670" s="2416">
        <v>0.32500000000000001</v>
      </c>
      <c r="J670" s="2416">
        <f t="shared" si="14"/>
        <v>6.5</v>
      </c>
      <c r="K670" s="2416">
        <f t="shared" si="13"/>
        <v>6.5</v>
      </c>
      <c r="L670" s="2419">
        <v>44046</v>
      </c>
      <c r="M670" s="2420" t="s">
        <v>5916</v>
      </c>
      <c r="N670" s="2417" t="s">
        <v>5142</v>
      </c>
      <c r="O670" s="2419" t="s">
        <v>3388</v>
      </c>
      <c r="P670" s="2419" t="s">
        <v>3327</v>
      </c>
      <c r="Q670" s="2419" t="s">
        <v>5114</v>
      </c>
      <c r="R670" s="2419" t="s">
        <v>5770</v>
      </c>
      <c r="S670" s="2419" t="s">
        <v>5114</v>
      </c>
      <c r="T670" s="2419"/>
      <c r="U670" s="2419"/>
      <c r="V670" s="2419" t="s">
        <v>3335</v>
      </c>
      <c r="W670" s="2419" t="s">
        <v>5114</v>
      </c>
      <c r="X670" s="2419" t="s">
        <v>5770</v>
      </c>
      <c r="Y670" s="2419" t="s">
        <v>5114</v>
      </c>
      <c r="Z670" s="2419">
        <v>14</v>
      </c>
      <c r="AA670" s="2419">
        <v>0</v>
      </c>
      <c r="AB670" s="2419">
        <v>0</v>
      </c>
      <c r="AC670" s="2419">
        <v>0</v>
      </c>
      <c r="AD670" s="2419">
        <v>0</v>
      </c>
      <c r="AE670" s="2419">
        <v>14</v>
      </c>
    </row>
    <row r="671" spans="1:31" ht="15.75" x14ac:dyDescent="0.25">
      <c r="A671" s="2419" t="s">
        <v>2783</v>
      </c>
      <c r="B671" s="2419">
        <v>5221007</v>
      </c>
      <c r="C671" s="2420" t="s">
        <v>5917</v>
      </c>
      <c r="D671" s="2416" t="s">
        <v>5217</v>
      </c>
      <c r="E671" s="2419">
        <v>30</v>
      </c>
      <c r="F671" s="2419">
        <v>10</v>
      </c>
      <c r="G671" s="2419">
        <v>10</v>
      </c>
      <c r="H671" s="2416">
        <v>20</v>
      </c>
      <c r="I671" s="2416">
        <v>0.32500000000000001</v>
      </c>
      <c r="J671" s="2416">
        <f t="shared" si="14"/>
        <v>6.5</v>
      </c>
      <c r="K671" s="2416">
        <f t="shared" si="13"/>
        <v>6.5</v>
      </c>
      <c r="L671" s="2419">
        <v>33507</v>
      </c>
      <c r="M671" s="2420" t="s">
        <v>5918</v>
      </c>
      <c r="N671" s="2417" t="s">
        <v>5919</v>
      </c>
      <c r="O671" s="2419" t="s">
        <v>3388</v>
      </c>
      <c r="P671" s="2419" t="s">
        <v>3331</v>
      </c>
      <c r="Q671" s="2419" t="s">
        <v>5114</v>
      </c>
      <c r="R671" s="2419" t="s">
        <v>5770</v>
      </c>
      <c r="S671" s="2419" t="s">
        <v>5114</v>
      </c>
      <c r="T671" s="2419"/>
      <c r="U671" s="2419"/>
      <c r="V671" s="2419" t="s">
        <v>3335</v>
      </c>
      <c r="W671" s="2419" t="s">
        <v>5114</v>
      </c>
      <c r="X671" s="2419" t="s">
        <v>5770</v>
      </c>
      <c r="Y671" s="2419" t="s">
        <v>5114</v>
      </c>
      <c r="Z671" s="2419">
        <v>4</v>
      </c>
      <c r="AA671" s="2419">
        <v>0</v>
      </c>
      <c r="AB671" s="2419">
        <v>0</v>
      </c>
      <c r="AC671" s="2419">
        <v>0</v>
      </c>
      <c r="AD671" s="2419">
        <v>0</v>
      </c>
      <c r="AE671" s="2419">
        <v>4</v>
      </c>
    </row>
    <row r="672" spans="1:31" ht="15.75" x14ac:dyDescent="0.25">
      <c r="A672" s="2419" t="s">
        <v>2783</v>
      </c>
      <c r="B672" s="2419">
        <v>5221007</v>
      </c>
      <c r="C672" s="2420" t="s">
        <v>5917</v>
      </c>
      <c r="D672" s="2416" t="s">
        <v>5217</v>
      </c>
      <c r="E672" s="2419">
        <v>30</v>
      </c>
      <c r="F672" s="2419">
        <v>10</v>
      </c>
      <c r="G672" s="2419">
        <v>10</v>
      </c>
      <c r="H672" s="2416">
        <v>20</v>
      </c>
      <c r="I672" s="2416">
        <v>0.35</v>
      </c>
      <c r="J672" s="2416">
        <f t="shared" si="14"/>
        <v>7</v>
      </c>
      <c r="K672" s="2416">
        <f t="shared" si="13"/>
        <v>7</v>
      </c>
      <c r="L672" s="2419">
        <v>37822</v>
      </c>
      <c r="M672" s="2420" t="s">
        <v>5914</v>
      </c>
      <c r="N672" s="2417" t="s">
        <v>5116</v>
      </c>
      <c r="O672" s="2419" t="s">
        <v>3388</v>
      </c>
      <c r="P672" s="2419" t="s">
        <v>3331</v>
      </c>
      <c r="Q672" s="2419" t="s">
        <v>5114</v>
      </c>
      <c r="R672" s="2419" t="s">
        <v>5770</v>
      </c>
      <c r="S672" s="2419" t="s">
        <v>5114</v>
      </c>
      <c r="T672" s="2419"/>
      <c r="U672" s="2419"/>
      <c r="V672" s="2419" t="s">
        <v>3335</v>
      </c>
      <c r="W672" s="2419" t="s">
        <v>5114</v>
      </c>
      <c r="X672" s="2419" t="s">
        <v>5770</v>
      </c>
      <c r="Y672" s="2419" t="s">
        <v>5114</v>
      </c>
      <c r="Z672" s="2419">
        <v>4</v>
      </c>
      <c r="AA672" s="2419">
        <v>0</v>
      </c>
      <c r="AB672" s="2419">
        <v>0</v>
      </c>
      <c r="AC672" s="2419">
        <v>0</v>
      </c>
      <c r="AD672" s="2419">
        <v>0</v>
      </c>
      <c r="AE672" s="2419">
        <v>4</v>
      </c>
    </row>
    <row r="673" spans="1:31" ht="15.75" x14ac:dyDescent="0.25">
      <c r="A673" s="2419" t="s">
        <v>2783</v>
      </c>
      <c r="B673" s="2419">
        <v>5221007</v>
      </c>
      <c r="C673" s="2420" t="s">
        <v>5917</v>
      </c>
      <c r="D673" s="2416" t="s">
        <v>5217</v>
      </c>
      <c r="E673" s="2419">
        <v>30</v>
      </c>
      <c r="F673" s="2419">
        <v>10</v>
      </c>
      <c r="G673" s="2419">
        <v>10</v>
      </c>
      <c r="H673" s="2416">
        <v>20</v>
      </c>
      <c r="I673" s="2416">
        <v>0.32500000000000001</v>
      </c>
      <c r="J673" s="2416">
        <f t="shared" si="14"/>
        <v>6.5</v>
      </c>
      <c r="K673" s="2416">
        <f t="shared" si="13"/>
        <v>6.5</v>
      </c>
      <c r="L673" s="2419">
        <v>42745</v>
      </c>
      <c r="M673" s="2420" t="s">
        <v>5920</v>
      </c>
      <c r="N673" s="2417" t="s">
        <v>3186</v>
      </c>
      <c r="O673" s="2419" t="s">
        <v>3388</v>
      </c>
      <c r="P673" s="2419" t="s">
        <v>3331</v>
      </c>
      <c r="Q673" s="2419" t="s">
        <v>5114</v>
      </c>
      <c r="R673" s="2419" t="s">
        <v>5770</v>
      </c>
      <c r="S673" s="2419" t="s">
        <v>5114</v>
      </c>
      <c r="T673" s="2419"/>
      <c r="U673" s="2419"/>
      <c r="V673" s="2419" t="s">
        <v>3335</v>
      </c>
      <c r="W673" s="2419" t="s">
        <v>5114</v>
      </c>
      <c r="X673" s="2419" t="s">
        <v>5770</v>
      </c>
      <c r="Y673" s="2419" t="s">
        <v>5114</v>
      </c>
      <c r="Z673" s="2419">
        <v>4</v>
      </c>
      <c r="AA673" s="2419">
        <v>0</v>
      </c>
      <c r="AB673" s="2419">
        <v>0</v>
      </c>
      <c r="AC673" s="2419">
        <v>0</v>
      </c>
      <c r="AD673" s="2419">
        <v>0</v>
      </c>
      <c r="AE673" s="2419">
        <v>4</v>
      </c>
    </row>
    <row r="674" spans="1:31" ht="15.75" x14ac:dyDescent="0.25">
      <c r="A674" s="2419" t="s">
        <v>2783</v>
      </c>
      <c r="B674" s="2416" t="s">
        <v>3342</v>
      </c>
      <c r="C674" s="2420" t="s">
        <v>5921</v>
      </c>
      <c r="D674" s="2416" t="s">
        <v>5217</v>
      </c>
      <c r="E674" s="2419">
        <v>3</v>
      </c>
      <c r="F674" s="2419">
        <v>1.5</v>
      </c>
      <c r="G674" s="2419">
        <v>0</v>
      </c>
      <c r="H674" s="2416">
        <v>1.5</v>
      </c>
      <c r="I674" s="2416">
        <v>1</v>
      </c>
      <c r="J674" s="2416">
        <f t="shared" si="14"/>
        <v>1.5</v>
      </c>
      <c r="K674" s="2416">
        <f t="shared" si="13"/>
        <v>1.5</v>
      </c>
      <c r="L674" s="2419">
        <v>30037</v>
      </c>
      <c r="M674" s="2420" t="s">
        <v>5800</v>
      </c>
      <c r="N674" s="2417" t="s">
        <v>5116</v>
      </c>
      <c r="O674" s="2419" t="s">
        <v>5922</v>
      </c>
      <c r="P674" s="2419"/>
      <c r="Q674" s="2419"/>
      <c r="R674" s="2419"/>
      <c r="S674" s="2419"/>
      <c r="T674" s="2419"/>
      <c r="U674" s="2419"/>
      <c r="V674" s="2419" t="s">
        <v>3365</v>
      </c>
      <c r="W674" s="2419" t="s">
        <v>5114</v>
      </c>
      <c r="X674" s="2419"/>
      <c r="Y674" s="2419"/>
      <c r="Z674" s="2419">
        <v>13</v>
      </c>
      <c r="AA674" s="2419">
        <v>1</v>
      </c>
      <c r="AB674" s="2419">
        <v>2</v>
      </c>
      <c r="AC674" s="2419">
        <v>0</v>
      </c>
      <c r="AD674" s="2419">
        <v>0</v>
      </c>
      <c r="AE674" s="2419">
        <v>16</v>
      </c>
    </row>
    <row r="675" spans="1:31" ht="15.75" x14ac:dyDescent="0.25">
      <c r="A675" s="2419" t="s">
        <v>2783</v>
      </c>
      <c r="B675" s="2416" t="s">
        <v>3342</v>
      </c>
      <c r="C675" s="2420" t="s">
        <v>5923</v>
      </c>
      <c r="D675" s="2416" t="s">
        <v>5217</v>
      </c>
      <c r="E675" s="2419">
        <v>3</v>
      </c>
      <c r="F675" s="2419">
        <v>1.5</v>
      </c>
      <c r="G675" s="2419">
        <v>0</v>
      </c>
      <c r="H675" s="2416">
        <v>1.5</v>
      </c>
      <c r="I675" s="2416">
        <v>1</v>
      </c>
      <c r="J675" s="2416">
        <f t="shared" si="14"/>
        <v>1.5</v>
      </c>
      <c r="K675" s="2416">
        <f t="shared" si="13"/>
        <v>1.5</v>
      </c>
      <c r="L675" s="2419">
        <v>41272</v>
      </c>
      <c r="M675" s="2420" t="s">
        <v>5912</v>
      </c>
      <c r="N675" s="2417" t="s">
        <v>5116</v>
      </c>
      <c r="O675" s="2419" t="s">
        <v>5924</v>
      </c>
      <c r="P675" s="2419"/>
      <c r="Q675" s="2419"/>
      <c r="R675" s="2419" t="s">
        <v>3365</v>
      </c>
      <c r="S675" s="2419" t="s">
        <v>5114</v>
      </c>
      <c r="T675" s="2419"/>
      <c r="U675" s="2419"/>
      <c r="V675" s="2419"/>
      <c r="W675" s="2419"/>
      <c r="X675" s="2419"/>
      <c r="Y675" s="2419"/>
      <c r="Z675" s="2419">
        <v>25</v>
      </c>
      <c r="AA675" s="2419">
        <v>2</v>
      </c>
      <c r="AB675" s="2419">
        <v>0</v>
      </c>
      <c r="AC675" s="2419">
        <v>0</v>
      </c>
      <c r="AD675" s="2419">
        <v>0</v>
      </c>
      <c r="AE675" s="2419">
        <v>27</v>
      </c>
    </row>
    <row r="676" spans="1:31" ht="31.5" x14ac:dyDescent="0.25">
      <c r="A676" s="2419" t="s">
        <v>2783</v>
      </c>
      <c r="B676" s="2419">
        <v>5010002</v>
      </c>
      <c r="C676" s="2420" t="s">
        <v>5814</v>
      </c>
      <c r="D676" s="2419" t="s">
        <v>5328</v>
      </c>
      <c r="E676" s="2419">
        <v>30</v>
      </c>
      <c r="F676" s="2419">
        <v>8</v>
      </c>
      <c r="G676" s="2419">
        <v>14</v>
      </c>
      <c r="H676" s="2416">
        <v>22</v>
      </c>
      <c r="I676" s="2416">
        <v>0.31900000000000001</v>
      </c>
      <c r="J676" s="2416">
        <f t="shared" si="14"/>
        <v>7.0179999999999998</v>
      </c>
      <c r="K676" s="2416">
        <v>0</v>
      </c>
      <c r="L676" s="2419">
        <v>30037</v>
      </c>
      <c r="M676" s="2420" t="s">
        <v>5800</v>
      </c>
      <c r="N676" s="2417" t="s">
        <v>5116</v>
      </c>
      <c r="O676" s="2419" t="s">
        <v>5925</v>
      </c>
      <c r="P676" s="2419" t="s">
        <v>5926</v>
      </c>
      <c r="Q676" s="2419" t="s">
        <v>5114</v>
      </c>
      <c r="R676" s="2419" t="s">
        <v>2377</v>
      </c>
      <c r="S676" s="2419" t="s">
        <v>5114</v>
      </c>
      <c r="T676" s="2419"/>
      <c r="U676" s="2419"/>
      <c r="V676" s="2419" t="s">
        <v>3361</v>
      </c>
      <c r="W676" s="2419" t="s">
        <v>5114</v>
      </c>
      <c r="X676" s="2419" t="s">
        <v>3332</v>
      </c>
      <c r="Y676" s="2419" t="s">
        <v>5114</v>
      </c>
      <c r="Z676" s="2419">
        <v>2</v>
      </c>
      <c r="AA676" s="2419">
        <v>1</v>
      </c>
      <c r="AB676" s="2419">
        <v>0</v>
      </c>
      <c r="AC676" s="2419">
        <v>0</v>
      </c>
      <c r="AD676" s="2419">
        <v>0</v>
      </c>
      <c r="AE676" s="2419">
        <v>3</v>
      </c>
    </row>
    <row r="677" spans="1:31" ht="31.5" x14ac:dyDescent="0.25">
      <c r="A677" s="2419" t="s">
        <v>2783</v>
      </c>
      <c r="B677" s="2419">
        <v>5010002</v>
      </c>
      <c r="C677" s="2420" t="s">
        <v>5814</v>
      </c>
      <c r="D677" s="2419" t="s">
        <v>5328</v>
      </c>
      <c r="E677" s="2419">
        <v>30</v>
      </c>
      <c r="F677" s="2419">
        <v>8</v>
      </c>
      <c r="G677" s="2419">
        <v>14</v>
      </c>
      <c r="H677" s="2416">
        <v>22</v>
      </c>
      <c r="I677" s="2416">
        <v>0.34100000000000003</v>
      </c>
      <c r="J677" s="2416">
        <f t="shared" si="14"/>
        <v>7.5020000000000007</v>
      </c>
      <c r="K677" s="2416">
        <v>0</v>
      </c>
      <c r="L677" s="2419">
        <v>42747</v>
      </c>
      <c r="M677" s="2420" t="s">
        <v>5808</v>
      </c>
      <c r="N677" s="2417" t="s">
        <v>3186</v>
      </c>
      <c r="O677" s="2419" t="s">
        <v>5925</v>
      </c>
      <c r="P677" s="2419" t="s">
        <v>5926</v>
      </c>
      <c r="Q677" s="2419" t="s">
        <v>5114</v>
      </c>
      <c r="R677" s="2419" t="s">
        <v>2377</v>
      </c>
      <c r="S677" s="2419" t="s">
        <v>5114</v>
      </c>
      <c r="T677" s="2419"/>
      <c r="U677" s="2419"/>
      <c r="V677" s="2419" t="s">
        <v>3361</v>
      </c>
      <c r="W677" s="2419" t="s">
        <v>5114</v>
      </c>
      <c r="X677" s="2419" t="s">
        <v>3332</v>
      </c>
      <c r="Y677" s="2419" t="s">
        <v>5114</v>
      </c>
      <c r="Z677" s="2419">
        <v>2</v>
      </c>
      <c r="AA677" s="2419">
        <v>1</v>
      </c>
      <c r="AB677" s="2419">
        <v>0</v>
      </c>
      <c r="AC677" s="2419">
        <v>0</v>
      </c>
      <c r="AD677" s="2419">
        <v>0</v>
      </c>
      <c r="AE677" s="2419">
        <v>3</v>
      </c>
    </row>
    <row r="678" spans="1:31" ht="31.5" x14ac:dyDescent="0.25">
      <c r="A678" s="2419" t="s">
        <v>2783</v>
      </c>
      <c r="B678" s="2419">
        <v>5010002</v>
      </c>
      <c r="C678" s="2420" t="s">
        <v>5814</v>
      </c>
      <c r="D678" s="2419" t="s">
        <v>5328</v>
      </c>
      <c r="E678" s="2419">
        <v>30</v>
      </c>
      <c r="F678" s="2419">
        <v>8</v>
      </c>
      <c r="G678" s="2419">
        <v>14</v>
      </c>
      <c r="H678" s="2416">
        <v>22</v>
      </c>
      <c r="I678" s="2416">
        <v>0.34100000000000003</v>
      </c>
      <c r="J678" s="2416">
        <f t="shared" si="14"/>
        <v>7.5020000000000007</v>
      </c>
      <c r="K678" s="2416">
        <v>0</v>
      </c>
      <c r="L678" s="2419">
        <v>43802</v>
      </c>
      <c r="M678" s="2420" t="s">
        <v>5809</v>
      </c>
      <c r="N678" s="2417" t="s">
        <v>3186</v>
      </c>
      <c r="O678" s="2419" t="s">
        <v>5925</v>
      </c>
      <c r="P678" s="2419" t="s">
        <v>5926</v>
      </c>
      <c r="Q678" s="2419" t="s">
        <v>5114</v>
      </c>
      <c r="R678" s="2419" t="s">
        <v>2377</v>
      </c>
      <c r="S678" s="2419" t="s">
        <v>5114</v>
      </c>
      <c r="T678" s="2419"/>
      <c r="U678" s="2419"/>
      <c r="V678" s="2419" t="s">
        <v>3361</v>
      </c>
      <c r="W678" s="2419" t="s">
        <v>5114</v>
      </c>
      <c r="X678" s="2419" t="s">
        <v>3332</v>
      </c>
      <c r="Y678" s="2419" t="s">
        <v>5114</v>
      </c>
      <c r="Z678" s="2419">
        <v>2</v>
      </c>
      <c r="AA678" s="2419">
        <v>1</v>
      </c>
      <c r="AB678" s="2419">
        <v>0</v>
      </c>
      <c r="AC678" s="2419">
        <v>0</v>
      </c>
      <c r="AD678" s="2419">
        <v>0</v>
      </c>
      <c r="AE678" s="2419">
        <v>3</v>
      </c>
    </row>
    <row r="679" spans="1:31" ht="31.5" x14ac:dyDescent="0.25">
      <c r="A679" s="2419" t="s">
        <v>2783</v>
      </c>
      <c r="B679" s="2419">
        <v>5010002</v>
      </c>
      <c r="C679" s="2420" t="s">
        <v>5814</v>
      </c>
      <c r="D679" s="2419" t="s">
        <v>5328</v>
      </c>
      <c r="E679" s="2419">
        <v>30</v>
      </c>
      <c r="F679" s="2419">
        <v>8</v>
      </c>
      <c r="G679" s="2419">
        <v>14</v>
      </c>
      <c r="H679" s="2416">
        <v>22</v>
      </c>
      <c r="I679" s="2416">
        <v>0.27300000000000002</v>
      </c>
      <c r="J679" s="2416">
        <f t="shared" si="14"/>
        <v>6.0060000000000002</v>
      </c>
      <c r="K679" s="2416">
        <v>0</v>
      </c>
      <c r="L679" s="2419">
        <v>26192</v>
      </c>
      <c r="M679" s="2420" t="s">
        <v>5810</v>
      </c>
      <c r="N679" s="2417" t="s">
        <v>5116</v>
      </c>
      <c r="O679" s="2419" t="s">
        <v>3375</v>
      </c>
      <c r="P679" s="2419" t="s">
        <v>3360</v>
      </c>
      <c r="Q679" s="2419" t="s">
        <v>5114</v>
      </c>
      <c r="R679" s="2419" t="s">
        <v>5927</v>
      </c>
      <c r="S679" s="2419" t="s">
        <v>5114</v>
      </c>
      <c r="T679" s="2419"/>
      <c r="U679" s="2419"/>
      <c r="V679" s="2419" t="s">
        <v>3337</v>
      </c>
      <c r="W679" s="2419" t="s">
        <v>5114</v>
      </c>
      <c r="X679" s="2419" t="s">
        <v>5928</v>
      </c>
      <c r="Y679" s="2419" t="s">
        <v>5114</v>
      </c>
      <c r="Z679" s="2419">
        <v>6</v>
      </c>
      <c r="AA679" s="2419">
        <v>4</v>
      </c>
      <c r="AB679" s="2419">
        <v>1</v>
      </c>
      <c r="AC679" s="2419">
        <v>0</v>
      </c>
      <c r="AD679" s="2419">
        <v>0</v>
      </c>
      <c r="AE679" s="2419">
        <v>11</v>
      </c>
    </row>
    <row r="680" spans="1:31" ht="31.5" x14ac:dyDescent="0.25">
      <c r="A680" s="2419" t="s">
        <v>2783</v>
      </c>
      <c r="B680" s="2419">
        <v>5010002</v>
      </c>
      <c r="C680" s="2420" t="s">
        <v>5814</v>
      </c>
      <c r="D680" s="2419" t="s">
        <v>5328</v>
      </c>
      <c r="E680" s="2419">
        <v>30</v>
      </c>
      <c r="F680" s="2419">
        <v>8</v>
      </c>
      <c r="G680" s="2419">
        <v>14</v>
      </c>
      <c r="H680" s="2416">
        <v>22</v>
      </c>
      <c r="I680" s="2416">
        <v>0.27300000000000002</v>
      </c>
      <c r="J680" s="2416">
        <f t="shared" si="14"/>
        <v>6.0060000000000002</v>
      </c>
      <c r="K680" s="2416">
        <v>0</v>
      </c>
      <c r="L680" s="2419">
        <v>35988</v>
      </c>
      <c r="M680" s="2420" t="s">
        <v>5811</v>
      </c>
      <c r="N680" s="2417" t="s">
        <v>5116</v>
      </c>
      <c r="O680" s="2419" t="s">
        <v>3375</v>
      </c>
      <c r="P680" s="2419" t="s">
        <v>3360</v>
      </c>
      <c r="Q680" s="2419" t="s">
        <v>5114</v>
      </c>
      <c r="R680" s="2419" t="s">
        <v>5927</v>
      </c>
      <c r="S680" s="2419" t="s">
        <v>5114</v>
      </c>
      <c r="T680" s="2419"/>
      <c r="U680" s="2419"/>
      <c r="V680" s="2419" t="s">
        <v>3337</v>
      </c>
      <c r="W680" s="2419" t="s">
        <v>5114</v>
      </c>
      <c r="X680" s="2419" t="s">
        <v>5928</v>
      </c>
      <c r="Y680" s="2419" t="s">
        <v>5114</v>
      </c>
      <c r="Z680" s="2419">
        <v>6</v>
      </c>
      <c r="AA680" s="2419">
        <v>4</v>
      </c>
      <c r="AB680" s="2419">
        <v>1</v>
      </c>
      <c r="AC680" s="2419">
        <v>0</v>
      </c>
      <c r="AD680" s="2419">
        <v>0</v>
      </c>
      <c r="AE680" s="2419">
        <v>11</v>
      </c>
    </row>
    <row r="681" spans="1:31" ht="31.5" x14ac:dyDescent="0.25">
      <c r="A681" s="2419" t="s">
        <v>2783</v>
      </c>
      <c r="B681" s="2419">
        <v>5010002</v>
      </c>
      <c r="C681" s="2420" t="s">
        <v>5814</v>
      </c>
      <c r="D681" s="2419" t="s">
        <v>5328</v>
      </c>
      <c r="E681" s="2419">
        <v>30</v>
      </c>
      <c r="F681" s="2419">
        <v>8</v>
      </c>
      <c r="G681" s="2419">
        <v>14</v>
      </c>
      <c r="H681" s="2416">
        <v>22</v>
      </c>
      <c r="I681" s="2416">
        <v>0.2273</v>
      </c>
      <c r="J681" s="2416">
        <f t="shared" si="14"/>
        <v>5.0006000000000004</v>
      </c>
      <c r="K681" s="2416">
        <v>0</v>
      </c>
      <c r="L681" s="2419">
        <v>38204</v>
      </c>
      <c r="M681" s="2420" t="s">
        <v>5812</v>
      </c>
      <c r="N681" s="2417" t="s">
        <v>5116</v>
      </c>
      <c r="O681" s="2419" t="s">
        <v>3375</v>
      </c>
      <c r="P681" s="2419" t="s">
        <v>3360</v>
      </c>
      <c r="Q681" s="2419" t="s">
        <v>5114</v>
      </c>
      <c r="R681" s="2419" t="s">
        <v>5927</v>
      </c>
      <c r="S681" s="2419" t="s">
        <v>5114</v>
      </c>
      <c r="T681" s="2419"/>
      <c r="U681" s="2419"/>
      <c r="V681" s="2419" t="s">
        <v>3337</v>
      </c>
      <c r="W681" s="2419" t="s">
        <v>5114</v>
      </c>
      <c r="X681" s="2419" t="s">
        <v>5928</v>
      </c>
      <c r="Y681" s="2419" t="s">
        <v>5114</v>
      </c>
      <c r="Z681" s="2419">
        <v>6</v>
      </c>
      <c r="AA681" s="2419">
        <v>4</v>
      </c>
      <c r="AB681" s="2419">
        <v>1</v>
      </c>
      <c r="AC681" s="2419">
        <v>0</v>
      </c>
      <c r="AD681" s="2419">
        <v>0</v>
      </c>
      <c r="AE681" s="2419">
        <v>11</v>
      </c>
    </row>
    <row r="682" spans="1:31" ht="31.5" x14ac:dyDescent="0.25">
      <c r="A682" s="2419" t="s">
        <v>2783</v>
      </c>
      <c r="B682" s="2419">
        <v>5010002</v>
      </c>
      <c r="C682" s="2420" t="s">
        <v>5814</v>
      </c>
      <c r="D682" s="2419" t="s">
        <v>5328</v>
      </c>
      <c r="E682" s="2419">
        <v>30</v>
      </c>
      <c r="F682" s="2419">
        <v>8</v>
      </c>
      <c r="G682" s="2419">
        <v>14</v>
      </c>
      <c r="H682" s="2416">
        <v>22</v>
      </c>
      <c r="I682" s="2416">
        <v>0.2273</v>
      </c>
      <c r="J682" s="2416">
        <f t="shared" si="14"/>
        <v>5.0006000000000004</v>
      </c>
      <c r="K682" s="2416">
        <v>0</v>
      </c>
      <c r="L682" s="2419">
        <v>38887</v>
      </c>
      <c r="M682" s="2420" t="s">
        <v>5813</v>
      </c>
      <c r="N682" s="2417" t="s">
        <v>5116</v>
      </c>
      <c r="O682" s="2419" t="s">
        <v>3375</v>
      </c>
      <c r="P682" s="2419" t="s">
        <v>3360</v>
      </c>
      <c r="Q682" s="2419" t="s">
        <v>5114</v>
      </c>
      <c r="R682" s="2419" t="s">
        <v>5927</v>
      </c>
      <c r="S682" s="2419" t="s">
        <v>5114</v>
      </c>
      <c r="T682" s="2419"/>
      <c r="U682" s="2419"/>
      <c r="V682" s="2419" t="s">
        <v>3337</v>
      </c>
      <c r="W682" s="2419" t="s">
        <v>5114</v>
      </c>
      <c r="X682" s="2419" t="s">
        <v>5928</v>
      </c>
      <c r="Y682" s="2419" t="s">
        <v>5114</v>
      </c>
      <c r="Z682" s="2419">
        <v>6</v>
      </c>
      <c r="AA682" s="2419">
        <v>4</v>
      </c>
      <c r="AB682" s="2419">
        <v>1</v>
      </c>
      <c r="AC682" s="2419">
        <v>0</v>
      </c>
      <c r="AD682" s="2419">
        <v>0</v>
      </c>
      <c r="AE682" s="2419">
        <v>11</v>
      </c>
    </row>
    <row r="683" spans="1:31" ht="15.75" x14ac:dyDescent="0.25">
      <c r="A683" s="2419" t="s">
        <v>2783</v>
      </c>
      <c r="B683" s="2419" t="s">
        <v>3342</v>
      </c>
      <c r="C683" s="2420" t="s">
        <v>5929</v>
      </c>
      <c r="D683" s="2419" t="s">
        <v>5328</v>
      </c>
      <c r="E683" s="2419">
        <v>3</v>
      </c>
      <c r="F683" s="2419">
        <v>1.5</v>
      </c>
      <c r="G683" s="2419">
        <v>0</v>
      </c>
      <c r="H683" s="2416">
        <v>1.5</v>
      </c>
      <c r="I683" s="2416">
        <v>1</v>
      </c>
      <c r="J683" s="2416">
        <f t="shared" si="14"/>
        <v>1.5</v>
      </c>
      <c r="K683" s="2416">
        <f t="shared" ref="K683:K746" si="15">J683</f>
        <v>1.5</v>
      </c>
      <c r="L683" s="2419">
        <v>42745</v>
      </c>
      <c r="M683" s="2420" t="s">
        <v>5920</v>
      </c>
      <c r="N683" s="2417" t="s">
        <v>3186</v>
      </c>
      <c r="O683" s="2419" t="s">
        <v>5930</v>
      </c>
      <c r="P683" s="2419"/>
      <c r="Q683" s="2419"/>
      <c r="R683" s="2419"/>
      <c r="S683" s="2419"/>
      <c r="T683" s="2419"/>
      <c r="U683" s="2419"/>
      <c r="V683" s="2419"/>
      <c r="W683" s="2419"/>
      <c r="X683" s="2419" t="s">
        <v>3373</v>
      </c>
      <c r="Y683" s="2419" t="s">
        <v>5114</v>
      </c>
      <c r="Z683" s="2419">
        <v>5</v>
      </c>
      <c r="AA683" s="2419">
        <v>0</v>
      </c>
      <c r="AB683" s="2419">
        <v>1</v>
      </c>
      <c r="AC683" s="2419">
        <v>0</v>
      </c>
      <c r="AD683" s="2419">
        <v>0</v>
      </c>
      <c r="AE683" s="2419">
        <v>6</v>
      </c>
    </row>
    <row r="684" spans="1:31" ht="15.75" x14ac:dyDescent="0.25">
      <c r="A684" s="2419" t="s">
        <v>2783</v>
      </c>
      <c r="B684" s="2419" t="s">
        <v>3342</v>
      </c>
      <c r="C684" s="2420" t="s">
        <v>5931</v>
      </c>
      <c r="D684" s="2419" t="s">
        <v>5328</v>
      </c>
      <c r="E684" s="2419">
        <v>3</v>
      </c>
      <c r="F684" s="2419">
        <v>1.5</v>
      </c>
      <c r="G684" s="2419">
        <v>0</v>
      </c>
      <c r="H684" s="2416">
        <v>1.5</v>
      </c>
      <c r="I684" s="2416">
        <v>1</v>
      </c>
      <c r="J684" s="2416">
        <f t="shared" si="14"/>
        <v>1.5</v>
      </c>
      <c r="K684" s="2416">
        <f t="shared" si="15"/>
        <v>1.5</v>
      </c>
      <c r="L684" s="2419">
        <v>40130</v>
      </c>
      <c r="M684" s="2420" t="s">
        <v>5802</v>
      </c>
      <c r="N684" s="2417" t="s">
        <v>5116</v>
      </c>
      <c r="O684" s="2419" t="s">
        <v>3415</v>
      </c>
      <c r="P684" s="2419"/>
      <c r="Q684" s="2419"/>
      <c r="R684" s="2419"/>
      <c r="S684" s="2419"/>
      <c r="T684" s="2419" t="s">
        <v>3374</v>
      </c>
      <c r="U684" s="2419" t="s">
        <v>5114</v>
      </c>
      <c r="V684" s="2419"/>
      <c r="W684" s="2419"/>
      <c r="X684" s="2419"/>
      <c r="Y684" s="2419"/>
      <c r="Z684" s="2419">
        <v>6</v>
      </c>
      <c r="AA684" s="2419">
        <v>15</v>
      </c>
      <c r="AB684" s="2419">
        <v>1</v>
      </c>
      <c r="AC684" s="2419">
        <v>0</v>
      </c>
      <c r="AD684" s="2419">
        <v>0</v>
      </c>
      <c r="AE684" s="2419">
        <v>22</v>
      </c>
    </row>
    <row r="685" spans="1:31" ht="15.75" x14ac:dyDescent="0.25">
      <c r="A685" s="2419" t="s">
        <v>2783</v>
      </c>
      <c r="B685" s="2419" t="s">
        <v>3342</v>
      </c>
      <c r="C685" s="2420" t="s">
        <v>5932</v>
      </c>
      <c r="D685" s="2419" t="s">
        <v>5328</v>
      </c>
      <c r="E685" s="2419">
        <v>3</v>
      </c>
      <c r="F685" s="2419">
        <v>1.5</v>
      </c>
      <c r="G685" s="2419">
        <v>0</v>
      </c>
      <c r="H685" s="2416">
        <v>1.5</v>
      </c>
      <c r="I685" s="2416">
        <v>1</v>
      </c>
      <c r="J685" s="2416">
        <f t="shared" si="14"/>
        <v>1.5</v>
      </c>
      <c r="K685" s="2416">
        <f t="shared" si="15"/>
        <v>1.5</v>
      </c>
      <c r="L685" s="2419">
        <v>40160</v>
      </c>
      <c r="M685" s="2420" t="s">
        <v>5880</v>
      </c>
      <c r="N685" s="2417" t="s">
        <v>3186</v>
      </c>
      <c r="O685" s="2419" t="s">
        <v>5933</v>
      </c>
      <c r="P685" s="2419"/>
      <c r="Q685" s="2419"/>
      <c r="R685" s="2419"/>
      <c r="S685" s="2419"/>
      <c r="T685" s="2419" t="s">
        <v>3373</v>
      </c>
      <c r="U685" s="2419" t="s">
        <v>5114</v>
      </c>
      <c r="V685" s="2419"/>
      <c r="W685" s="2419"/>
      <c r="X685" s="2419"/>
      <c r="Y685" s="2419"/>
      <c r="Z685" s="2419">
        <v>11</v>
      </c>
      <c r="AA685" s="2419">
        <v>2</v>
      </c>
      <c r="AB685" s="2419">
        <v>0</v>
      </c>
      <c r="AC685" s="2419">
        <v>0</v>
      </c>
      <c r="AD685" s="2419">
        <v>0</v>
      </c>
      <c r="AE685" s="2419">
        <v>13</v>
      </c>
    </row>
    <row r="686" spans="1:31" ht="31.5" x14ac:dyDescent="0.25">
      <c r="A686" s="2419" t="s">
        <v>2783</v>
      </c>
      <c r="B686" s="2419">
        <v>5010004</v>
      </c>
      <c r="C686" s="2420" t="s">
        <v>5934</v>
      </c>
      <c r="D686" s="2419" t="s">
        <v>5328</v>
      </c>
      <c r="E686" s="2419">
        <v>3</v>
      </c>
      <c r="F686" s="2419">
        <v>1.5</v>
      </c>
      <c r="G686" s="2419">
        <v>0</v>
      </c>
      <c r="H686" s="2416">
        <v>1.5</v>
      </c>
      <c r="I686" s="2416">
        <v>1</v>
      </c>
      <c r="J686" s="2416">
        <f t="shared" si="14"/>
        <v>1.5</v>
      </c>
      <c r="K686" s="2416">
        <f t="shared" si="15"/>
        <v>1.5</v>
      </c>
      <c r="L686" s="2419">
        <v>41043</v>
      </c>
      <c r="M686" s="2420" t="s">
        <v>5860</v>
      </c>
      <c r="N686" s="2417" t="s">
        <v>5116</v>
      </c>
      <c r="O686" s="2419" t="s">
        <v>5861</v>
      </c>
      <c r="P686" s="2419"/>
      <c r="Q686" s="2419"/>
      <c r="R686" s="2419"/>
      <c r="S686" s="2419"/>
      <c r="T686" s="2419" t="s">
        <v>3309</v>
      </c>
      <c r="U686" s="2419" t="s">
        <v>5114</v>
      </c>
      <c r="V686" s="2419"/>
      <c r="W686" s="2419"/>
      <c r="X686" s="2419"/>
      <c r="Y686" s="2419"/>
      <c r="Z686" s="2419">
        <v>1</v>
      </c>
      <c r="AA686" s="2419">
        <v>1</v>
      </c>
      <c r="AB686" s="2419">
        <v>3</v>
      </c>
      <c r="AC686" s="2419">
        <v>0</v>
      </c>
      <c r="AD686" s="2419">
        <v>0</v>
      </c>
      <c r="AE686" s="2419">
        <v>5</v>
      </c>
    </row>
    <row r="687" spans="1:31" ht="31.5" x14ac:dyDescent="0.25">
      <c r="A687" s="2419" t="s">
        <v>2783</v>
      </c>
      <c r="B687" s="2419" t="s">
        <v>3342</v>
      </c>
      <c r="C687" s="2420" t="s">
        <v>5935</v>
      </c>
      <c r="D687" s="2419" t="s">
        <v>5328</v>
      </c>
      <c r="E687" s="2419">
        <v>3</v>
      </c>
      <c r="F687" s="2419">
        <v>1.5</v>
      </c>
      <c r="G687" s="2419">
        <v>0</v>
      </c>
      <c r="H687" s="2416">
        <v>1.5</v>
      </c>
      <c r="I687" s="2416">
        <v>1</v>
      </c>
      <c r="J687" s="2416">
        <f t="shared" si="14"/>
        <v>1.5</v>
      </c>
      <c r="K687" s="2416">
        <f t="shared" si="15"/>
        <v>1.5</v>
      </c>
      <c r="L687" s="2419">
        <v>36171</v>
      </c>
      <c r="M687" s="2420" t="s">
        <v>5936</v>
      </c>
      <c r="N687" s="2417" t="s">
        <v>5116</v>
      </c>
      <c r="O687" s="2419" t="s">
        <v>5937</v>
      </c>
      <c r="P687" s="2419"/>
      <c r="Q687" s="2419"/>
      <c r="R687" s="2419"/>
      <c r="S687" s="2419"/>
      <c r="T687" s="2419" t="s">
        <v>3304</v>
      </c>
      <c r="U687" s="2419" t="s">
        <v>5114</v>
      </c>
      <c r="V687" s="2419"/>
      <c r="W687" s="2419"/>
      <c r="X687" s="2419"/>
      <c r="Y687" s="2419"/>
      <c r="Z687" s="2419">
        <v>12</v>
      </c>
      <c r="AA687" s="2419">
        <v>2</v>
      </c>
      <c r="AB687" s="2419">
        <v>0</v>
      </c>
      <c r="AC687" s="2419">
        <v>0</v>
      </c>
      <c r="AD687" s="2419">
        <v>0</v>
      </c>
      <c r="AE687" s="2419">
        <v>14</v>
      </c>
    </row>
    <row r="688" spans="1:31" ht="31.5" x14ac:dyDescent="0.25">
      <c r="A688" s="2419" t="s">
        <v>2783</v>
      </c>
      <c r="B688" s="2419" t="s">
        <v>3342</v>
      </c>
      <c r="C688" s="2420" t="s">
        <v>5938</v>
      </c>
      <c r="D688" s="2419" t="s">
        <v>5328</v>
      </c>
      <c r="E688" s="2419">
        <v>3</v>
      </c>
      <c r="F688" s="2419">
        <v>1.5</v>
      </c>
      <c r="G688" s="2419">
        <v>0</v>
      </c>
      <c r="H688" s="2416">
        <v>1.5</v>
      </c>
      <c r="I688" s="2416">
        <v>1</v>
      </c>
      <c r="J688" s="2416">
        <f t="shared" si="14"/>
        <v>1.5</v>
      </c>
      <c r="K688" s="2416">
        <f t="shared" si="15"/>
        <v>1.5</v>
      </c>
      <c r="L688" s="2419">
        <v>42747</v>
      </c>
      <c r="M688" s="2420" t="s">
        <v>5808</v>
      </c>
      <c r="N688" s="2417" t="s">
        <v>3186</v>
      </c>
      <c r="O688" s="2419" t="s">
        <v>5939</v>
      </c>
      <c r="P688" s="2419"/>
      <c r="Q688" s="2419"/>
      <c r="R688" s="2419"/>
      <c r="S688" s="2419"/>
      <c r="T688" s="2419" t="s">
        <v>3306</v>
      </c>
      <c r="U688" s="2419" t="s">
        <v>5114</v>
      </c>
      <c r="V688" s="2419"/>
      <c r="W688" s="2419"/>
      <c r="X688" s="2419"/>
      <c r="Y688" s="2419"/>
      <c r="Z688" s="2419">
        <v>11</v>
      </c>
      <c r="AA688" s="2419">
        <v>4</v>
      </c>
      <c r="AB688" s="2419">
        <v>0</v>
      </c>
      <c r="AC688" s="2419">
        <v>0</v>
      </c>
      <c r="AD688" s="2419">
        <v>0</v>
      </c>
      <c r="AE688" s="2419">
        <v>15</v>
      </c>
    </row>
    <row r="689" spans="1:31" ht="15.75" x14ac:dyDescent="0.25">
      <c r="A689" s="2419" t="s">
        <v>2783</v>
      </c>
      <c r="B689" s="2419" t="s">
        <v>3342</v>
      </c>
      <c r="C689" s="2420" t="s">
        <v>5940</v>
      </c>
      <c r="D689" s="2419" t="s">
        <v>5328</v>
      </c>
      <c r="E689" s="2419">
        <v>3</v>
      </c>
      <c r="F689" s="2419">
        <v>1.5</v>
      </c>
      <c r="G689" s="2419">
        <v>0</v>
      </c>
      <c r="H689" s="2416">
        <v>1.5</v>
      </c>
      <c r="I689" s="2416">
        <v>1</v>
      </c>
      <c r="J689" s="2416">
        <f t="shared" si="14"/>
        <v>1.5</v>
      </c>
      <c r="K689" s="2416">
        <f t="shared" si="15"/>
        <v>1.5</v>
      </c>
      <c r="L689" s="2419">
        <v>42476</v>
      </c>
      <c r="M689" s="2420" t="s">
        <v>5805</v>
      </c>
      <c r="N689" s="2417" t="s">
        <v>5116</v>
      </c>
      <c r="O689" s="2419" t="s">
        <v>5941</v>
      </c>
      <c r="P689" s="2419"/>
      <c r="Q689" s="2419"/>
      <c r="R689" s="2419"/>
      <c r="S689" s="2419"/>
      <c r="T689" s="2419" t="s">
        <v>3373</v>
      </c>
      <c r="U689" s="2419" t="s">
        <v>5114</v>
      </c>
      <c r="V689" s="2419"/>
      <c r="W689" s="2419"/>
      <c r="X689" s="2419"/>
      <c r="Y689" s="2419"/>
      <c r="Z689" s="2419">
        <v>11</v>
      </c>
      <c r="AA689" s="2419">
        <v>8</v>
      </c>
      <c r="AB689" s="2419">
        <v>0</v>
      </c>
      <c r="AC689" s="2419">
        <v>0</v>
      </c>
      <c r="AD689" s="2419">
        <v>0</v>
      </c>
      <c r="AE689" s="2419">
        <v>19</v>
      </c>
    </row>
    <row r="690" spans="1:31" ht="15.75" x14ac:dyDescent="0.25">
      <c r="A690" s="2419" t="s">
        <v>2783</v>
      </c>
      <c r="B690" s="2419" t="s">
        <v>3342</v>
      </c>
      <c r="C690" s="2420" t="s">
        <v>5942</v>
      </c>
      <c r="D690" s="2419" t="s">
        <v>5328</v>
      </c>
      <c r="E690" s="2419">
        <v>3</v>
      </c>
      <c r="F690" s="2419">
        <v>1.5</v>
      </c>
      <c r="G690" s="2419">
        <v>0</v>
      </c>
      <c r="H690" s="2416">
        <v>1.5</v>
      </c>
      <c r="I690" s="2416">
        <v>1</v>
      </c>
      <c r="J690" s="2416">
        <f t="shared" si="14"/>
        <v>1.5</v>
      </c>
      <c r="K690" s="2416">
        <f t="shared" si="15"/>
        <v>1.5</v>
      </c>
      <c r="L690" s="2419">
        <v>38809</v>
      </c>
      <c r="M690" s="2420" t="s">
        <v>5870</v>
      </c>
      <c r="N690" s="2417" t="s">
        <v>5116</v>
      </c>
      <c r="O690" s="2419" t="s">
        <v>5943</v>
      </c>
      <c r="P690" s="2419" t="s">
        <v>3423</v>
      </c>
      <c r="Q690" s="2419" t="s">
        <v>5114</v>
      </c>
      <c r="R690" s="2419"/>
      <c r="S690" s="2419"/>
      <c r="T690" s="2419"/>
      <c r="U690" s="2419"/>
      <c r="V690" s="2419"/>
      <c r="W690" s="2419"/>
      <c r="X690" s="2419"/>
      <c r="Y690" s="2419"/>
      <c r="Z690" s="2419">
        <v>18</v>
      </c>
      <c r="AA690" s="2419">
        <v>5</v>
      </c>
      <c r="AB690" s="2419">
        <v>3</v>
      </c>
      <c r="AC690" s="2419">
        <v>0</v>
      </c>
      <c r="AD690" s="2419">
        <v>0</v>
      </c>
      <c r="AE690" s="2419">
        <v>26</v>
      </c>
    </row>
    <row r="691" spans="1:31" ht="15.75" x14ac:dyDescent="0.25">
      <c r="A691" s="2419" t="s">
        <v>2783</v>
      </c>
      <c r="B691" s="2419" t="s">
        <v>3342</v>
      </c>
      <c r="C691" s="2420" t="s">
        <v>5944</v>
      </c>
      <c r="D691" s="2419" t="s">
        <v>5328</v>
      </c>
      <c r="E691" s="2419">
        <v>3</v>
      </c>
      <c r="F691" s="2419">
        <v>1.5</v>
      </c>
      <c r="G691" s="2419">
        <v>0</v>
      </c>
      <c r="H691" s="2416">
        <v>1.5</v>
      </c>
      <c r="I691" s="2416">
        <v>1</v>
      </c>
      <c r="J691" s="2416">
        <f t="shared" si="14"/>
        <v>1.5</v>
      </c>
      <c r="K691" s="2416">
        <f t="shared" si="15"/>
        <v>1.5</v>
      </c>
      <c r="L691" s="2419">
        <v>43729</v>
      </c>
      <c r="M691" s="2420" t="s">
        <v>5897</v>
      </c>
      <c r="N691" s="2417" t="s">
        <v>3186</v>
      </c>
      <c r="O691" s="2419" t="s">
        <v>5945</v>
      </c>
      <c r="P691" s="2419"/>
      <c r="Q691" s="2419"/>
      <c r="R691" s="2419"/>
      <c r="S691" s="2419"/>
      <c r="T691" s="2419" t="s">
        <v>3326</v>
      </c>
      <c r="U691" s="2419" t="s">
        <v>5114</v>
      </c>
      <c r="V691" s="2419"/>
      <c r="W691" s="2419"/>
      <c r="X691" s="2419"/>
      <c r="Y691" s="2419"/>
      <c r="Z691" s="2419">
        <v>8</v>
      </c>
      <c r="AA691" s="2419">
        <v>4</v>
      </c>
      <c r="AB691" s="2419">
        <v>4</v>
      </c>
      <c r="AC691" s="2419">
        <v>0</v>
      </c>
      <c r="AD691" s="2419">
        <v>0</v>
      </c>
      <c r="AE691" s="2419">
        <v>16</v>
      </c>
    </row>
    <row r="692" spans="1:31" ht="15.75" x14ac:dyDescent="0.25">
      <c r="A692" s="2419" t="s">
        <v>2783</v>
      </c>
      <c r="B692" s="2419" t="s">
        <v>3342</v>
      </c>
      <c r="C692" s="2420" t="s">
        <v>5946</v>
      </c>
      <c r="D692" s="2419" t="s">
        <v>5328</v>
      </c>
      <c r="E692" s="2419">
        <v>3</v>
      </c>
      <c r="F692" s="2419">
        <v>1.5</v>
      </c>
      <c r="G692" s="2419">
        <v>0</v>
      </c>
      <c r="H692" s="2416">
        <v>1.5</v>
      </c>
      <c r="I692" s="2416">
        <v>1</v>
      </c>
      <c r="J692" s="2416">
        <f t="shared" si="14"/>
        <v>1.5</v>
      </c>
      <c r="K692" s="2416">
        <f t="shared" si="15"/>
        <v>1.5</v>
      </c>
      <c r="L692" s="2419">
        <v>44181</v>
      </c>
      <c r="M692" s="2420" t="s">
        <v>5947</v>
      </c>
      <c r="N692" s="2417" t="s">
        <v>5142</v>
      </c>
      <c r="O692" s="2419" t="s">
        <v>5948</v>
      </c>
      <c r="P692" s="2419"/>
      <c r="Q692" s="2419"/>
      <c r="R692" s="2419"/>
      <c r="S692" s="2419"/>
      <c r="T692" s="2419" t="s">
        <v>3304</v>
      </c>
      <c r="U692" s="2419" t="s">
        <v>5114</v>
      </c>
      <c r="V692" s="2419"/>
      <c r="W692" s="2419"/>
      <c r="X692" s="2419"/>
      <c r="Y692" s="2419"/>
      <c r="Z692" s="2419">
        <v>4</v>
      </c>
      <c r="AA692" s="2419">
        <v>6</v>
      </c>
      <c r="AB692" s="2419">
        <v>3</v>
      </c>
      <c r="AC692" s="2419">
        <v>0</v>
      </c>
      <c r="AD692" s="2419">
        <v>0</v>
      </c>
      <c r="AE692" s="2419">
        <v>13</v>
      </c>
    </row>
    <row r="693" spans="1:31" ht="15.75" x14ac:dyDescent="0.25">
      <c r="A693" s="2419" t="s">
        <v>2783</v>
      </c>
      <c r="B693" s="2419" t="s">
        <v>3342</v>
      </c>
      <c r="C693" s="2420" t="s">
        <v>5949</v>
      </c>
      <c r="D693" s="2419" t="s">
        <v>5328</v>
      </c>
      <c r="E693" s="2419">
        <v>3</v>
      </c>
      <c r="F693" s="2419">
        <v>1.5</v>
      </c>
      <c r="G693" s="2419">
        <v>0</v>
      </c>
      <c r="H693" s="2416">
        <v>1.5</v>
      </c>
      <c r="I693" s="2416">
        <v>1</v>
      </c>
      <c r="J693" s="2416">
        <f t="shared" si="14"/>
        <v>1.5</v>
      </c>
      <c r="K693" s="2416">
        <f t="shared" si="15"/>
        <v>1.5</v>
      </c>
      <c r="L693" s="2419">
        <v>29499</v>
      </c>
      <c r="M693" s="2420" t="s">
        <v>5950</v>
      </c>
      <c r="N693" s="2417" t="s">
        <v>5142</v>
      </c>
      <c r="O693" s="2419" t="s">
        <v>5951</v>
      </c>
      <c r="P693" s="2419"/>
      <c r="Q693" s="2419"/>
      <c r="R693" s="2419"/>
      <c r="S693" s="2419"/>
      <c r="T693" s="2419" t="s">
        <v>3373</v>
      </c>
      <c r="U693" s="2419" t="s">
        <v>5114</v>
      </c>
      <c r="V693" s="2419"/>
      <c r="W693" s="2419"/>
      <c r="X693" s="2419"/>
      <c r="Y693" s="2419"/>
      <c r="Z693" s="2419">
        <v>8</v>
      </c>
      <c r="AA693" s="2419">
        <v>1</v>
      </c>
      <c r="AB693" s="2419">
        <v>0</v>
      </c>
      <c r="AC693" s="2419">
        <v>0</v>
      </c>
      <c r="AD693" s="2419">
        <v>0</v>
      </c>
      <c r="AE693" s="2419">
        <v>9</v>
      </c>
    </row>
    <row r="694" spans="1:31" ht="15.75" x14ac:dyDescent="0.25">
      <c r="A694" s="2419" t="s">
        <v>2783</v>
      </c>
      <c r="B694" s="2419" t="s">
        <v>3342</v>
      </c>
      <c r="C694" s="2420" t="s">
        <v>5952</v>
      </c>
      <c r="D694" s="2419" t="s">
        <v>5328</v>
      </c>
      <c r="E694" s="2419">
        <v>3</v>
      </c>
      <c r="F694" s="2419">
        <v>1.5</v>
      </c>
      <c r="G694" s="2419">
        <v>0</v>
      </c>
      <c r="H694" s="2416">
        <v>1.5</v>
      </c>
      <c r="I694" s="2416">
        <v>1</v>
      </c>
      <c r="J694" s="2416">
        <f t="shared" si="14"/>
        <v>1.5</v>
      </c>
      <c r="K694" s="2416">
        <f t="shared" si="15"/>
        <v>1.5</v>
      </c>
      <c r="L694" s="2419">
        <v>42836</v>
      </c>
      <c r="M694" s="2420" t="s">
        <v>5821</v>
      </c>
      <c r="N694" s="2417" t="s">
        <v>3186</v>
      </c>
      <c r="O694" s="2419" t="s">
        <v>5953</v>
      </c>
      <c r="P694" s="2419"/>
      <c r="Q694" s="2419"/>
      <c r="R694" s="2419"/>
      <c r="S694" s="2419"/>
      <c r="T694" s="2419" t="s">
        <v>3359</v>
      </c>
      <c r="U694" s="2419" t="s">
        <v>5114</v>
      </c>
      <c r="V694" s="2419"/>
      <c r="W694" s="2419"/>
      <c r="X694" s="2419"/>
      <c r="Y694" s="2419"/>
      <c r="Z694" s="2419">
        <v>15</v>
      </c>
      <c r="AA694" s="2419">
        <v>3</v>
      </c>
      <c r="AB694" s="2419">
        <v>0</v>
      </c>
      <c r="AC694" s="2419">
        <v>0</v>
      </c>
      <c r="AD694" s="2419">
        <v>0</v>
      </c>
      <c r="AE694" s="2419">
        <v>18</v>
      </c>
    </row>
    <row r="695" spans="1:31" ht="15.75" x14ac:dyDescent="0.25">
      <c r="A695" s="2419" t="s">
        <v>2783</v>
      </c>
      <c r="B695" s="2419" t="s">
        <v>3342</v>
      </c>
      <c r="C695" s="2420" t="s">
        <v>5954</v>
      </c>
      <c r="D695" s="2419" t="s">
        <v>5328</v>
      </c>
      <c r="E695" s="2419">
        <v>3</v>
      </c>
      <c r="F695" s="2419">
        <v>1.5</v>
      </c>
      <c r="G695" s="2419">
        <v>0</v>
      </c>
      <c r="H695" s="2416">
        <v>1.5</v>
      </c>
      <c r="I695" s="2416">
        <v>1</v>
      </c>
      <c r="J695" s="2416">
        <f t="shared" si="14"/>
        <v>1.5</v>
      </c>
      <c r="K695" s="2416">
        <f t="shared" si="15"/>
        <v>1.5</v>
      </c>
      <c r="L695" s="2419">
        <v>44180</v>
      </c>
      <c r="M695" s="2420" t="s">
        <v>5955</v>
      </c>
      <c r="N695" s="2417"/>
      <c r="O695" s="2419" t="s">
        <v>5956</v>
      </c>
      <c r="P695" s="2419"/>
      <c r="Q695" s="2419"/>
      <c r="R695" s="2419"/>
      <c r="S695" s="2419"/>
      <c r="T695" s="2419"/>
      <c r="U695" s="2419"/>
      <c r="V695" s="2419"/>
      <c r="W695" s="2419"/>
      <c r="X695" s="2419" t="s">
        <v>3309</v>
      </c>
      <c r="Y695" s="2419" t="s">
        <v>5114</v>
      </c>
      <c r="Z695" s="2419">
        <v>9</v>
      </c>
      <c r="AA695" s="2419">
        <v>2</v>
      </c>
      <c r="AB695" s="2419">
        <v>0</v>
      </c>
      <c r="AC695" s="2419">
        <v>0</v>
      </c>
      <c r="AD695" s="2419">
        <v>0</v>
      </c>
      <c r="AE695" s="2419">
        <v>11</v>
      </c>
    </row>
    <row r="696" spans="1:31" ht="15.75" x14ac:dyDescent="0.25">
      <c r="A696" s="2419" t="s">
        <v>2783</v>
      </c>
      <c r="B696" s="2419" t="s">
        <v>3342</v>
      </c>
      <c r="C696" s="2420" t="s">
        <v>5957</v>
      </c>
      <c r="D696" s="2419" t="s">
        <v>5328</v>
      </c>
      <c r="E696" s="2419">
        <v>3</v>
      </c>
      <c r="F696" s="2419">
        <v>1.5</v>
      </c>
      <c r="G696" s="2419">
        <v>0</v>
      </c>
      <c r="H696" s="2416">
        <v>1.5</v>
      </c>
      <c r="I696" s="2416">
        <v>1</v>
      </c>
      <c r="J696" s="2416">
        <f t="shared" si="14"/>
        <v>1.5</v>
      </c>
      <c r="K696" s="2416">
        <f t="shared" si="15"/>
        <v>1.5</v>
      </c>
      <c r="L696" s="2419">
        <v>30037</v>
      </c>
      <c r="M696" s="2420" t="s">
        <v>5800</v>
      </c>
      <c r="N696" s="2417" t="s">
        <v>5116</v>
      </c>
      <c r="O696" s="2419" t="s">
        <v>5922</v>
      </c>
      <c r="P696" s="2419"/>
      <c r="Q696" s="2419"/>
      <c r="R696" s="2419"/>
      <c r="S696" s="2419"/>
      <c r="T696" s="2419"/>
      <c r="U696" s="2419"/>
      <c r="V696" s="2419" t="s">
        <v>3365</v>
      </c>
      <c r="W696" s="2419" t="s">
        <v>5114</v>
      </c>
      <c r="X696" s="2419"/>
      <c r="Y696" s="2419"/>
      <c r="Z696" s="2419">
        <v>9</v>
      </c>
      <c r="AA696" s="2419">
        <v>4</v>
      </c>
      <c r="AB696" s="2419">
        <v>1</v>
      </c>
      <c r="AC696" s="2419">
        <v>0</v>
      </c>
      <c r="AD696" s="2419">
        <v>0</v>
      </c>
      <c r="AE696" s="2419">
        <v>14</v>
      </c>
    </row>
    <row r="697" spans="1:31" ht="31.5" x14ac:dyDescent="0.25">
      <c r="A697" s="2419" t="s">
        <v>2783</v>
      </c>
      <c r="B697" s="2419">
        <v>5010005</v>
      </c>
      <c r="C697" s="2420" t="s">
        <v>5958</v>
      </c>
      <c r="D697" s="2419" t="s">
        <v>5328</v>
      </c>
      <c r="E697" s="2419">
        <v>3</v>
      </c>
      <c r="F697" s="2419">
        <v>1.5</v>
      </c>
      <c r="G697" s="2419">
        <v>0</v>
      </c>
      <c r="H697" s="2416">
        <v>1.5</v>
      </c>
      <c r="I697" s="2416">
        <v>1</v>
      </c>
      <c r="J697" s="2416">
        <f t="shared" si="14"/>
        <v>1.5</v>
      </c>
      <c r="K697" s="2416">
        <f t="shared" si="15"/>
        <v>1.5</v>
      </c>
      <c r="L697" s="2419">
        <v>43484</v>
      </c>
      <c r="M697" s="2420" t="s">
        <v>5851</v>
      </c>
      <c r="N697" s="2417" t="s">
        <v>3186</v>
      </c>
      <c r="O697" s="2419" t="s">
        <v>5959</v>
      </c>
      <c r="P697" s="2419"/>
      <c r="Q697" s="2419"/>
      <c r="R697" s="2419"/>
      <c r="S697" s="2419"/>
      <c r="T697" s="2419" t="s">
        <v>3305</v>
      </c>
      <c r="U697" s="2419" t="s">
        <v>5114</v>
      </c>
      <c r="V697" s="2419"/>
      <c r="W697" s="2419"/>
      <c r="X697" s="2419"/>
      <c r="Y697" s="2419"/>
      <c r="Z697" s="2419">
        <v>9</v>
      </c>
      <c r="AA697" s="2419">
        <v>0</v>
      </c>
      <c r="AB697" s="2419">
        <v>3</v>
      </c>
      <c r="AC697" s="2419">
        <v>0</v>
      </c>
      <c r="AD697" s="2419">
        <v>0</v>
      </c>
      <c r="AE697" s="2419">
        <v>12</v>
      </c>
    </row>
    <row r="698" spans="1:31" ht="15.75" x14ac:dyDescent="0.25">
      <c r="A698" s="2419" t="s">
        <v>2783</v>
      </c>
      <c r="B698" s="2419" t="s">
        <v>3342</v>
      </c>
      <c r="C698" s="2420" t="s">
        <v>5960</v>
      </c>
      <c r="D698" s="2419" t="s">
        <v>5328</v>
      </c>
      <c r="E698" s="2419">
        <v>3</v>
      </c>
      <c r="F698" s="2419">
        <v>1.5</v>
      </c>
      <c r="G698" s="2419">
        <v>0</v>
      </c>
      <c r="H698" s="2416">
        <v>1.5</v>
      </c>
      <c r="I698" s="2416">
        <v>1</v>
      </c>
      <c r="J698" s="2416">
        <f t="shared" si="14"/>
        <v>1.5</v>
      </c>
      <c r="K698" s="2416">
        <f t="shared" si="15"/>
        <v>1.5</v>
      </c>
      <c r="L698" s="2419">
        <v>44180</v>
      </c>
      <c r="M698" s="2420" t="s">
        <v>5955</v>
      </c>
      <c r="N698" s="2417" t="s">
        <v>5142</v>
      </c>
      <c r="O698" s="2419" t="s">
        <v>5961</v>
      </c>
      <c r="P698" s="2419"/>
      <c r="Q698" s="2419"/>
      <c r="R698" s="2419"/>
      <c r="S698" s="2419"/>
      <c r="T698" s="2419" t="s">
        <v>3306</v>
      </c>
      <c r="U698" s="2419" t="s">
        <v>5114</v>
      </c>
      <c r="V698" s="2419"/>
      <c r="W698" s="2419"/>
      <c r="X698" s="2419"/>
      <c r="Y698" s="2419"/>
      <c r="Z698" s="2419">
        <v>9</v>
      </c>
      <c r="AA698" s="2419">
        <v>2</v>
      </c>
      <c r="AB698" s="2419">
        <v>1</v>
      </c>
      <c r="AC698" s="2419">
        <v>0</v>
      </c>
      <c r="AD698" s="2419">
        <v>0</v>
      </c>
      <c r="AE698" s="2419">
        <v>12</v>
      </c>
    </row>
    <row r="699" spans="1:31" ht="15.75" x14ac:dyDescent="0.25">
      <c r="A699" s="2419" t="s">
        <v>2783</v>
      </c>
      <c r="B699" s="2419" t="s">
        <v>3342</v>
      </c>
      <c r="C699" s="2420" t="s">
        <v>5962</v>
      </c>
      <c r="D699" s="2419" t="s">
        <v>5328</v>
      </c>
      <c r="E699" s="2419">
        <v>3</v>
      </c>
      <c r="F699" s="2419">
        <v>1.5</v>
      </c>
      <c r="G699" s="2419">
        <v>0</v>
      </c>
      <c r="H699" s="2416">
        <v>1.5</v>
      </c>
      <c r="I699" s="2416">
        <v>1</v>
      </c>
      <c r="J699" s="2416">
        <f t="shared" si="14"/>
        <v>1.5</v>
      </c>
      <c r="K699" s="2416">
        <f t="shared" si="15"/>
        <v>1.5</v>
      </c>
      <c r="L699" s="2419">
        <v>27455</v>
      </c>
      <c r="M699" s="2420" t="s">
        <v>5824</v>
      </c>
      <c r="N699" s="2417" t="s">
        <v>5116</v>
      </c>
      <c r="O699" s="2419" t="s">
        <v>5963</v>
      </c>
      <c r="P699" s="2419"/>
      <c r="Q699" s="2419"/>
      <c r="R699" s="2419"/>
      <c r="S699" s="2419"/>
      <c r="T699" s="2419" t="s">
        <v>3305</v>
      </c>
      <c r="U699" s="2419" t="s">
        <v>5114</v>
      </c>
      <c r="V699" s="2419"/>
      <c r="W699" s="2419"/>
      <c r="X699" s="2419"/>
      <c r="Y699" s="2419"/>
      <c r="Z699" s="2419">
        <v>8</v>
      </c>
      <c r="AA699" s="2419">
        <v>0</v>
      </c>
      <c r="AB699" s="2419">
        <v>0</v>
      </c>
      <c r="AC699" s="2419">
        <v>0</v>
      </c>
      <c r="AD699" s="2419">
        <v>0</v>
      </c>
      <c r="AE699" s="2419">
        <v>8</v>
      </c>
    </row>
    <row r="700" spans="1:31" ht="15.75" x14ac:dyDescent="0.25">
      <c r="A700" s="2419" t="s">
        <v>2783</v>
      </c>
      <c r="B700" s="2419" t="s">
        <v>3342</v>
      </c>
      <c r="C700" s="2420" t="s">
        <v>5964</v>
      </c>
      <c r="D700" s="2419" t="s">
        <v>5328</v>
      </c>
      <c r="E700" s="2419">
        <v>3</v>
      </c>
      <c r="F700" s="2419">
        <v>1.5</v>
      </c>
      <c r="G700" s="2419">
        <v>0</v>
      </c>
      <c r="H700" s="2416">
        <v>1.5</v>
      </c>
      <c r="I700" s="2416">
        <v>1</v>
      </c>
      <c r="J700" s="2416">
        <f t="shared" si="14"/>
        <v>1.5</v>
      </c>
      <c r="K700" s="2416">
        <f t="shared" si="15"/>
        <v>1.5</v>
      </c>
      <c r="L700" s="2419">
        <v>30662</v>
      </c>
      <c r="M700" s="2420" t="s">
        <v>5858</v>
      </c>
      <c r="N700" s="2417" t="s">
        <v>5116</v>
      </c>
      <c r="O700" s="2419" t="s">
        <v>5965</v>
      </c>
      <c r="P700" s="2419"/>
      <c r="Q700" s="2419"/>
      <c r="R700" s="2419" t="s">
        <v>3363</v>
      </c>
      <c r="S700" s="2419" t="s">
        <v>5114</v>
      </c>
      <c r="T700" s="2419"/>
      <c r="U700" s="2419"/>
      <c r="V700" s="2419"/>
      <c r="W700" s="2419"/>
      <c r="X700" s="2419"/>
      <c r="Y700" s="2419"/>
      <c r="Z700" s="2419">
        <v>1</v>
      </c>
      <c r="AA700" s="2419">
        <v>2</v>
      </c>
      <c r="AB700" s="2419">
        <v>1</v>
      </c>
      <c r="AC700" s="2419">
        <v>0</v>
      </c>
      <c r="AD700" s="2419">
        <v>0</v>
      </c>
      <c r="AE700" s="2419">
        <v>4</v>
      </c>
    </row>
    <row r="701" spans="1:31" ht="31.5" x14ac:dyDescent="0.25">
      <c r="A701" s="2419" t="s">
        <v>2783</v>
      </c>
      <c r="B701" s="2419" t="s">
        <v>3342</v>
      </c>
      <c r="C701" s="2420" t="s">
        <v>5966</v>
      </c>
      <c r="D701" s="2419" t="s">
        <v>5328</v>
      </c>
      <c r="E701" s="2419">
        <v>3</v>
      </c>
      <c r="F701" s="2419">
        <v>1.5</v>
      </c>
      <c r="G701" s="2419">
        <v>0</v>
      </c>
      <c r="H701" s="2416">
        <v>1.5</v>
      </c>
      <c r="I701" s="2416">
        <v>1</v>
      </c>
      <c r="J701" s="2416">
        <f t="shared" si="14"/>
        <v>1.5</v>
      </c>
      <c r="K701" s="2416">
        <f t="shared" si="15"/>
        <v>1.5</v>
      </c>
      <c r="L701" s="2419">
        <v>40356</v>
      </c>
      <c r="M701" s="2420" t="s">
        <v>5967</v>
      </c>
      <c r="N701" s="2417" t="s">
        <v>5116</v>
      </c>
      <c r="O701" s="2419" t="s">
        <v>5968</v>
      </c>
      <c r="P701" s="2419"/>
      <c r="Q701" s="2419"/>
      <c r="R701" s="2419"/>
      <c r="S701" s="2419"/>
      <c r="T701" s="2419" t="s">
        <v>3304</v>
      </c>
      <c r="U701" s="2419" t="s">
        <v>5114</v>
      </c>
      <c r="V701" s="2419"/>
      <c r="W701" s="2419"/>
      <c r="X701" s="2419"/>
      <c r="Y701" s="2419"/>
      <c r="Z701" s="2419">
        <v>3</v>
      </c>
      <c r="AA701" s="2419">
        <v>2</v>
      </c>
      <c r="AB701" s="2419">
        <v>0</v>
      </c>
      <c r="AC701" s="2419">
        <v>0</v>
      </c>
      <c r="AD701" s="2419">
        <v>0</v>
      </c>
      <c r="AE701" s="2419">
        <v>5</v>
      </c>
    </row>
    <row r="702" spans="1:31" ht="31.5" x14ac:dyDescent="0.25">
      <c r="A702" s="2419" t="s">
        <v>2783</v>
      </c>
      <c r="B702" s="2419" t="s">
        <v>3342</v>
      </c>
      <c r="C702" s="2420" t="s">
        <v>5969</v>
      </c>
      <c r="D702" s="2419" t="s">
        <v>5328</v>
      </c>
      <c r="E702" s="2419">
        <v>3</v>
      </c>
      <c r="F702" s="2419">
        <v>0</v>
      </c>
      <c r="G702" s="2419">
        <v>3</v>
      </c>
      <c r="H702" s="2416">
        <v>3</v>
      </c>
      <c r="I702" s="2416">
        <v>1</v>
      </c>
      <c r="J702" s="2416">
        <f t="shared" ref="J702:J765" si="16">I702*H702</f>
        <v>3</v>
      </c>
      <c r="K702" s="2416">
        <f t="shared" si="15"/>
        <v>3</v>
      </c>
      <c r="L702" s="2419">
        <v>41067</v>
      </c>
      <c r="M702" s="2420" t="s">
        <v>5804</v>
      </c>
      <c r="N702" s="2417" t="s">
        <v>5116</v>
      </c>
      <c r="O702" s="2419" t="s">
        <v>5873</v>
      </c>
      <c r="P702" s="2419"/>
      <c r="Q702" s="2419"/>
      <c r="R702" s="2419" t="s">
        <v>3322</v>
      </c>
      <c r="S702" s="2419" t="s">
        <v>5114</v>
      </c>
      <c r="T702" s="2419"/>
      <c r="U702" s="2419"/>
      <c r="V702" s="2419"/>
      <c r="W702" s="2419"/>
      <c r="X702" s="2419"/>
      <c r="Y702" s="2419"/>
      <c r="Z702" s="2419">
        <v>12</v>
      </c>
      <c r="AA702" s="2419">
        <v>2</v>
      </c>
      <c r="AB702" s="2419">
        <v>0</v>
      </c>
      <c r="AC702" s="2419">
        <v>0</v>
      </c>
      <c r="AD702" s="2419">
        <v>0</v>
      </c>
      <c r="AE702" s="2419">
        <v>14</v>
      </c>
    </row>
    <row r="703" spans="1:31" ht="15.75" x14ac:dyDescent="0.25">
      <c r="A703" s="2419" t="s">
        <v>2783</v>
      </c>
      <c r="B703" s="2419" t="s">
        <v>3342</v>
      </c>
      <c r="C703" s="2420" t="s">
        <v>5970</v>
      </c>
      <c r="D703" s="2419" t="s">
        <v>5328</v>
      </c>
      <c r="E703" s="2419">
        <v>3</v>
      </c>
      <c r="F703" s="2419">
        <v>0</v>
      </c>
      <c r="G703" s="2419">
        <v>3</v>
      </c>
      <c r="H703" s="2416">
        <v>3</v>
      </c>
      <c r="I703" s="2416">
        <v>1</v>
      </c>
      <c r="J703" s="2416">
        <f t="shared" si="16"/>
        <v>3</v>
      </c>
      <c r="K703" s="2416">
        <f t="shared" si="15"/>
        <v>3</v>
      </c>
      <c r="L703" s="2419">
        <v>26107</v>
      </c>
      <c r="M703" s="2420" t="s">
        <v>5818</v>
      </c>
      <c r="N703" s="2417" t="s">
        <v>5116</v>
      </c>
      <c r="O703" s="2419" t="s">
        <v>3405</v>
      </c>
      <c r="P703" s="2419"/>
      <c r="Q703" s="2419"/>
      <c r="R703" s="2419"/>
      <c r="S703" s="2419"/>
      <c r="T703" s="2419" t="s">
        <v>3315</v>
      </c>
      <c r="U703" s="2419" t="s">
        <v>5114</v>
      </c>
      <c r="V703" s="2419"/>
      <c r="W703" s="2419"/>
      <c r="X703" s="2419"/>
      <c r="Y703" s="2419"/>
      <c r="Z703" s="2419">
        <v>5</v>
      </c>
      <c r="AA703" s="2419">
        <v>10</v>
      </c>
      <c r="AB703" s="2419">
        <v>0</v>
      </c>
      <c r="AC703" s="2419">
        <v>0</v>
      </c>
      <c r="AD703" s="2419">
        <v>0</v>
      </c>
      <c r="AE703" s="2419">
        <v>15</v>
      </c>
    </row>
    <row r="704" spans="1:31" ht="15.75" x14ac:dyDescent="0.25">
      <c r="A704" s="2419" t="s">
        <v>2783</v>
      </c>
      <c r="B704" s="2419" t="s">
        <v>3342</v>
      </c>
      <c r="C704" s="2420" t="s">
        <v>5971</v>
      </c>
      <c r="D704" s="2419" t="s">
        <v>5328</v>
      </c>
      <c r="E704" s="2419">
        <v>3</v>
      </c>
      <c r="F704" s="2419">
        <v>0</v>
      </c>
      <c r="G704" s="2419">
        <v>3</v>
      </c>
      <c r="H704" s="2416">
        <v>3</v>
      </c>
      <c r="I704" s="2416">
        <v>1</v>
      </c>
      <c r="J704" s="2416">
        <f t="shared" si="16"/>
        <v>3</v>
      </c>
      <c r="K704" s="2416">
        <f t="shared" si="15"/>
        <v>3</v>
      </c>
      <c r="L704" s="2419">
        <v>43802</v>
      </c>
      <c r="M704" s="2420" t="s">
        <v>5809</v>
      </c>
      <c r="N704" s="2417" t="s">
        <v>3186</v>
      </c>
      <c r="O704" s="2419" t="s">
        <v>5972</v>
      </c>
      <c r="P704" s="2419"/>
      <c r="Q704" s="2419"/>
      <c r="R704" s="2419"/>
      <c r="S704" s="2419"/>
      <c r="T704" s="2419" t="s">
        <v>3311</v>
      </c>
      <c r="U704" s="2419" t="s">
        <v>5114</v>
      </c>
      <c r="V704" s="2419"/>
      <c r="W704" s="2419"/>
      <c r="X704" s="2419"/>
      <c r="Y704" s="2419"/>
      <c r="Z704" s="2419">
        <v>5</v>
      </c>
      <c r="AA704" s="2419">
        <v>3</v>
      </c>
      <c r="AB704" s="2419">
        <v>0</v>
      </c>
      <c r="AC704" s="2419">
        <v>0</v>
      </c>
      <c r="AD704" s="2419">
        <v>0</v>
      </c>
      <c r="AE704" s="2419">
        <v>8</v>
      </c>
    </row>
    <row r="705" spans="1:31" ht="31.5" x14ac:dyDescent="0.25">
      <c r="A705" s="2419" t="s">
        <v>2783</v>
      </c>
      <c r="B705" s="2419" t="s">
        <v>3342</v>
      </c>
      <c r="C705" s="2420" t="s">
        <v>5973</v>
      </c>
      <c r="D705" s="2419" t="s">
        <v>5328</v>
      </c>
      <c r="E705" s="2419">
        <v>3</v>
      </c>
      <c r="F705" s="2419">
        <v>0</v>
      </c>
      <c r="G705" s="2419">
        <v>3</v>
      </c>
      <c r="H705" s="2416">
        <v>3</v>
      </c>
      <c r="I705" s="2416">
        <v>1</v>
      </c>
      <c r="J705" s="2416">
        <f t="shared" si="16"/>
        <v>3</v>
      </c>
      <c r="K705" s="2416">
        <f t="shared" si="15"/>
        <v>3</v>
      </c>
      <c r="L705" s="2419">
        <v>37822</v>
      </c>
      <c r="M705" s="2420" t="s">
        <v>5914</v>
      </c>
      <c r="N705" s="2417" t="s">
        <v>5116</v>
      </c>
      <c r="O705" s="2419" t="s">
        <v>5974</v>
      </c>
      <c r="P705" s="2419"/>
      <c r="Q705" s="2419"/>
      <c r="R705" s="2419"/>
      <c r="S705" s="2419"/>
      <c r="T705" s="2419"/>
      <c r="U705" s="2419"/>
      <c r="V705" s="2419" t="s">
        <v>3371</v>
      </c>
      <c r="W705" s="2419" t="s">
        <v>5114</v>
      </c>
      <c r="X705" s="2419"/>
      <c r="Y705" s="2419"/>
      <c r="Z705" s="2419">
        <v>28</v>
      </c>
      <c r="AA705" s="2419">
        <v>2</v>
      </c>
      <c r="AB705" s="2419">
        <v>3</v>
      </c>
      <c r="AC705" s="2419">
        <v>0</v>
      </c>
      <c r="AD705" s="2419">
        <v>0</v>
      </c>
      <c r="AE705" s="2419">
        <v>33</v>
      </c>
    </row>
    <row r="706" spans="1:31" ht="15.75" x14ac:dyDescent="0.25">
      <c r="A706" s="2419" t="s">
        <v>2783</v>
      </c>
      <c r="B706" s="2419" t="s">
        <v>3342</v>
      </c>
      <c r="C706" s="2420" t="s">
        <v>5975</v>
      </c>
      <c r="D706" s="2419" t="s">
        <v>5328</v>
      </c>
      <c r="E706" s="2419">
        <v>3</v>
      </c>
      <c r="F706" s="2419">
        <v>0</v>
      </c>
      <c r="G706" s="2419">
        <v>3</v>
      </c>
      <c r="H706" s="2416">
        <v>3</v>
      </c>
      <c r="I706" s="2416">
        <v>1</v>
      </c>
      <c r="J706" s="2416">
        <f t="shared" si="16"/>
        <v>3</v>
      </c>
      <c r="K706" s="2416">
        <f t="shared" si="15"/>
        <v>3</v>
      </c>
      <c r="L706" s="2419">
        <v>39424</v>
      </c>
      <c r="M706" s="2420" t="s">
        <v>5911</v>
      </c>
      <c r="N706" s="2417" t="s">
        <v>5116</v>
      </c>
      <c r="O706" s="2419" t="s">
        <v>5976</v>
      </c>
      <c r="P706" s="2419"/>
      <c r="Q706" s="2419"/>
      <c r="R706" s="2419" t="s">
        <v>3321</v>
      </c>
      <c r="S706" s="2419" t="s">
        <v>5114</v>
      </c>
      <c r="T706" s="2419"/>
      <c r="U706" s="2419"/>
      <c r="V706" s="2419"/>
      <c r="W706" s="2419"/>
      <c r="X706" s="2419"/>
      <c r="Y706" s="2419"/>
      <c r="Z706" s="2419">
        <v>2</v>
      </c>
      <c r="AA706" s="2419">
        <v>0</v>
      </c>
      <c r="AB706" s="2419">
        <v>1</v>
      </c>
      <c r="AC706" s="2419">
        <v>0</v>
      </c>
      <c r="AD706" s="2419">
        <v>0</v>
      </c>
      <c r="AE706" s="2419">
        <v>3</v>
      </c>
    </row>
    <row r="707" spans="1:31" ht="15.75" x14ac:dyDescent="0.25">
      <c r="A707" s="2419" t="s">
        <v>2783</v>
      </c>
      <c r="B707" s="2419" t="s">
        <v>3342</v>
      </c>
      <c r="C707" s="2420" t="s">
        <v>5977</v>
      </c>
      <c r="D707" s="2419" t="s">
        <v>5328</v>
      </c>
      <c r="E707" s="2419">
        <v>3</v>
      </c>
      <c r="F707" s="2419">
        <v>0</v>
      </c>
      <c r="G707" s="2419">
        <v>3</v>
      </c>
      <c r="H707" s="2416">
        <v>3</v>
      </c>
      <c r="I707" s="2416">
        <v>1</v>
      </c>
      <c r="J707" s="2416">
        <f t="shared" si="16"/>
        <v>3</v>
      </c>
      <c r="K707" s="2416">
        <f t="shared" si="15"/>
        <v>3</v>
      </c>
      <c r="L707" s="2419">
        <v>29499</v>
      </c>
      <c r="M707" s="2420" t="s">
        <v>5950</v>
      </c>
      <c r="N707" s="2417" t="s">
        <v>5142</v>
      </c>
      <c r="O707" s="2419" t="s">
        <v>5847</v>
      </c>
      <c r="P707" s="2419"/>
      <c r="Q707" s="2419"/>
      <c r="R707" s="2419"/>
      <c r="S707" s="2419"/>
      <c r="T707" s="2419" t="s">
        <v>3307</v>
      </c>
      <c r="U707" s="2419" t="s">
        <v>5114</v>
      </c>
      <c r="V707" s="2419"/>
      <c r="W707" s="2419"/>
      <c r="X707" s="2419"/>
      <c r="Y707" s="2419"/>
      <c r="Z707" s="2419">
        <v>13</v>
      </c>
      <c r="AA707" s="2419">
        <v>2</v>
      </c>
      <c r="AB707" s="2419">
        <v>0</v>
      </c>
      <c r="AC707" s="2419">
        <v>0</v>
      </c>
      <c r="AD707" s="2419">
        <v>0</v>
      </c>
      <c r="AE707" s="2419">
        <v>15</v>
      </c>
    </row>
    <row r="708" spans="1:31" ht="31.5" x14ac:dyDescent="0.25">
      <c r="A708" s="2419" t="s">
        <v>2783</v>
      </c>
      <c r="B708" s="2419" t="s">
        <v>3342</v>
      </c>
      <c r="C708" s="2420" t="s">
        <v>5978</v>
      </c>
      <c r="D708" s="2419" t="s">
        <v>5328</v>
      </c>
      <c r="E708" s="2419">
        <v>3</v>
      </c>
      <c r="F708" s="2419">
        <v>0</v>
      </c>
      <c r="G708" s="2419">
        <v>3</v>
      </c>
      <c r="H708" s="2416">
        <v>3</v>
      </c>
      <c r="I708" s="2416">
        <v>1</v>
      </c>
      <c r="J708" s="2416">
        <f t="shared" si="16"/>
        <v>3</v>
      </c>
      <c r="K708" s="2416">
        <f t="shared" si="15"/>
        <v>3</v>
      </c>
      <c r="L708" s="2419">
        <v>44180</v>
      </c>
      <c r="M708" s="2420" t="s">
        <v>5955</v>
      </c>
      <c r="N708" s="2417" t="s">
        <v>5142</v>
      </c>
      <c r="O708" s="2419" t="s">
        <v>5979</v>
      </c>
      <c r="P708" s="2419"/>
      <c r="Q708" s="2419"/>
      <c r="R708" s="2419" t="s">
        <v>3340</v>
      </c>
      <c r="S708" s="2419" t="s">
        <v>5114</v>
      </c>
      <c r="T708" s="2419"/>
      <c r="U708" s="2419"/>
      <c r="V708" s="2419"/>
      <c r="W708" s="2419"/>
      <c r="X708" s="2419"/>
      <c r="Y708" s="2419"/>
      <c r="Z708" s="2419">
        <v>10</v>
      </c>
      <c r="AA708" s="2419">
        <v>5</v>
      </c>
      <c r="AB708" s="2419">
        <v>4</v>
      </c>
      <c r="AC708" s="2419">
        <v>0</v>
      </c>
      <c r="AD708" s="2419">
        <v>0</v>
      </c>
      <c r="AE708" s="2419">
        <v>19</v>
      </c>
    </row>
    <row r="709" spans="1:31" ht="31.5" x14ac:dyDescent="0.25">
      <c r="A709" s="2419" t="s">
        <v>2783</v>
      </c>
      <c r="B709" s="2419" t="s">
        <v>3342</v>
      </c>
      <c r="C709" s="2420" t="s">
        <v>5980</v>
      </c>
      <c r="D709" s="2419" t="s">
        <v>5328</v>
      </c>
      <c r="E709" s="2419">
        <v>3</v>
      </c>
      <c r="F709" s="2419">
        <v>0</v>
      </c>
      <c r="G709" s="2419">
        <v>3</v>
      </c>
      <c r="H709" s="2416">
        <v>3</v>
      </c>
      <c r="I709" s="2416">
        <v>1</v>
      </c>
      <c r="J709" s="2416">
        <f t="shared" si="16"/>
        <v>3</v>
      </c>
      <c r="K709" s="2416">
        <f t="shared" si="15"/>
        <v>3</v>
      </c>
      <c r="L709" s="2419">
        <v>38887</v>
      </c>
      <c r="M709" s="2420" t="s">
        <v>5813</v>
      </c>
      <c r="N709" s="2417" t="s">
        <v>5116</v>
      </c>
      <c r="O709" s="2419" t="s">
        <v>5981</v>
      </c>
      <c r="P709" s="2419"/>
      <c r="Q709" s="2419"/>
      <c r="R709" s="2419"/>
      <c r="S709" s="2419"/>
      <c r="T709" s="2419" t="s">
        <v>5611</v>
      </c>
      <c r="U709" s="2419" t="s">
        <v>5114</v>
      </c>
      <c r="V709" s="2419"/>
      <c r="W709" s="2419"/>
      <c r="X709" s="2419"/>
      <c r="Y709" s="2419"/>
      <c r="Z709" s="2419">
        <v>9</v>
      </c>
      <c r="AA709" s="2419">
        <v>2</v>
      </c>
      <c r="AB709" s="2419">
        <v>2</v>
      </c>
      <c r="AC709" s="2419">
        <v>0</v>
      </c>
      <c r="AD709" s="2419">
        <v>0</v>
      </c>
      <c r="AE709" s="2419">
        <v>13</v>
      </c>
    </row>
    <row r="710" spans="1:31" ht="15.75" x14ac:dyDescent="0.25">
      <c r="A710" s="2419" t="s">
        <v>2783</v>
      </c>
      <c r="B710" s="2419" t="s">
        <v>3342</v>
      </c>
      <c r="C710" s="2420" t="s">
        <v>5982</v>
      </c>
      <c r="D710" s="2419" t="s">
        <v>5328</v>
      </c>
      <c r="E710" s="2419">
        <v>3</v>
      </c>
      <c r="F710" s="2419">
        <v>0</v>
      </c>
      <c r="G710" s="2419">
        <v>3</v>
      </c>
      <c r="H710" s="2416">
        <v>3</v>
      </c>
      <c r="I710" s="2416">
        <v>1</v>
      </c>
      <c r="J710" s="2416">
        <f t="shared" si="16"/>
        <v>3</v>
      </c>
      <c r="K710" s="2416">
        <f t="shared" si="15"/>
        <v>3</v>
      </c>
      <c r="L710" s="2419">
        <v>42836</v>
      </c>
      <c r="M710" s="2420" t="s">
        <v>5821</v>
      </c>
      <c r="N710" s="2417" t="s">
        <v>3186</v>
      </c>
      <c r="O710" s="2419" t="s">
        <v>5983</v>
      </c>
      <c r="P710" s="2419"/>
      <c r="Q710" s="2419"/>
      <c r="R710" s="2419"/>
      <c r="S710" s="2419"/>
      <c r="T710" s="2419" t="s">
        <v>3307</v>
      </c>
      <c r="U710" s="2419" t="s">
        <v>5114</v>
      </c>
      <c r="V710" s="2419"/>
      <c r="W710" s="2419"/>
      <c r="X710" s="2419"/>
      <c r="Y710" s="2419"/>
      <c r="Z710" s="2419">
        <v>14</v>
      </c>
      <c r="AA710" s="2419">
        <v>2</v>
      </c>
      <c r="AB710" s="2419">
        <v>0</v>
      </c>
      <c r="AC710" s="2419">
        <v>0</v>
      </c>
      <c r="AD710" s="2419">
        <v>0</v>
      </c>
      <c r="AE710" s="2419">
        <v>16</v>
      </c>
    </row>
    <row r="711" spans="1:31" ht="15.75" x14ac:dyDescent="0.25">
      <c r="A711" s="2419" t="s">
        <v>2783</v>
      </c>
      <c r="B711" s="2419" t="s">
        <v>5984</v>
      </c>
      <c r="C711" s="2420" t="s">
        <v>5985</v>
      </c>
      <c r="D711" s="2419" t="s">
        <v>5328</v>
      </c>
      <c r="E711" s="2419">
        <v>3</v>
      </c>
      <c r="F711" s="2419">
        <v>0</v>
      </c>
      <c r="G711" s="2419">
        <v>3</v>
      </c>
      <c r="H711" s="2416">
        <v>3</v>
      </c>
      <c r="I711" s="2416">
        <v>1</v>
      </c>
      <c r="J711" s="2416">
        <f t="shared" si="16"/>
        <v>3</v>
      </c>
      <c r="K711" s="2416">
        <f t="shared" si="15"/>
        <v>3</v>
      </c>
      <c r="L711" s="2419">
        <v>38518</v>
      </c>
      <c r="M711" s="2420" t="s">
        <v>5875</v>
      </c>
      <c r="N711" s="2417" t="s">
        <v>5116</v>
      </c>
      <c r="O711" s="2419" t="s">
        <v>5986</v>
      </c>
      <c r="P711" s="2419"/>
      <c r="Q711" s="2419"/>
      <c r="R711" s="2419"/>
      <c r="S711" s="2419"/>
      <c r="T711" s="2419" t="s">
        <v>3321</v>
      </c>
      <c r="U711" s="2419" t="s">
        <v>5114</v>
      </c>
      <c r="V711" s="2419"/>
      <c r="W711" s="2419"/>
      <c r="X711" s="2419"/>
      <c r="Y711" s="2419"/>
      <c r="Z711" s="2419">
        <v>5</v>
      </c>
      <c r="AA711" s="2419">
        <v>3</v>
      </c>
      <c r="AB711" s="2419">
        <v>0</v>
      </c>
      <c r="AC711" s="2419">
        <v>0</v>
      </c>
      <c r="AD711" s="2419">
        <v>0</v>
      </c>
      <c r="AE711" s="2419">
        <v>8</v>
      </c>
    </row>
    <row r="712" spans="1:31" ht="15.75" x14ac:dyDescent="0.25">
      <c r="A712" s="2419" t="s">
        <v>2783</v>
      </c>
      <c r="B712" s="2419" t="s">
        <v>3342</v>
      </c>
      <c r="C712" s="2420" t="s">
        <v>5987</v>
      </c>
      <c r="D712" s="2419" t="s">
        <v>5328</v>
      </c>
      <c r="E712" s="2419">
        <v>3</v>
      </c>
      <c r="F712" s="2419">
        <v>0</v>
      </c>
      <c r="G712" s="2419">
        <v>3</v>
      </c>
      <c r="H712" s="2416">
        <v>3</v>
      </c>
      <c r="I712" s="2416">
        <v>1</v>
      </c>
      <c r="J712" s="2416">
        <f t="shared" si="16"/>
        <v>3</v>
      </c>
      <c r="K712" s="2416">
        <f t="shared" si="15"/>
        <v>3</v>
      </c>
      <c r="L712" s="2419">
        <v>36929</v>
      </c>
      <c r="M712" s="2420" t="s">
        <v>5837</v>
      </c>
      <c r="N712" s="2417" t="s">
        <v>5116</v>
      </c>
      <c r="O712" s="2419" t="s">
        <v>3406</v>
      </c>
      <c r="P712" s="2419"/>
      <c r="Q712" s="2419"/>
      <c r="R712" s="2419"/>
      <c r="S712" s="2419"/>
      <c r="T712" s="2419" t="s">
        <v>3321</v>
      </c>
      <c r="U712" s="2419" t="s">
        <v>5114</v>
      </c>
      <c r="V712" s="2419"/>
      <c r="W712" s="2419"/>
      <c r="X712" s="2419"/>
      <c r="Y712" s="2419"/>
      <c r="Z712" s="2419">
        <v>0</v>
      </c>
      <c r="AA712" s="2419">
        <v>1</v>
      </c>
      <c r="AB712" s="2419">
        <v>3</v>
      </c>
      <c r="AC712" s="2419">
        <v>0</v>
      </c>
      <c r="AD712" s="2419">
        <v>0</v>
      </c>
      <c r="AE712" s="2419">
        <v>4</v>
      </c>
    </row>
    <row r="713" spans="1:31" ht="15.75" x14ac:dyDescent="0.25">
      <c r="A713" s="2419" t="s">
        <v>2783</v>
      </c>
      <c r="B713" s="2419" t="s">
        <v>3342</v>
      </c>
      <c r="C713" s="2420" t="s">
        <v>5988</v>
      </c>
      <c r="D713" s="2419" t="s">
        <v>5328</v>
      </c>
      <c r="E713" s="2419">
        <v>3</v>
      </c>
      <c r="F713" s="2419">
        <v>0</v>
      </c>
      <c r="G713" s="2419">
        <v>3</v>
      </c>
      <c r="H713" s="2416">
        <v>3</v>
      </c>
      <c r="I713" s="2416">
        <v>1</v>
      </c>
      <c r="J713" s="2416">
        <f t="shared" si="16"/>
        <v>3</v>
      </c>
      <c r="K713" s="2416">
        <f t="shared" si="15"/>
        <v>3</v>
      </c>
      <c r="L713" s="2419">
        <v>43729</v>
      </c>
      <c r="M713" s="2420" t="s">
        <v>5897</v>
      </c>
      <c r="N713" s="2417" t="s">
        <v>3186</v>
      </c>
      <c r="O713" s="2419" t="s">
        <v>5989</v>
      </c>
      <c r="P713" s="2419"/>
      <c r="Q713" s="2419"/>
      <c r="R713" s="2419"/>
      <c r="S713" s="2419"/>
      <c r="T713" s="2419"/>
      <c r="U713" s="2419"/>
      <c r="V713" s="2419" t="s">
        <v>3371</v>
      </c>
      <c r="W713" s="2419" t="s">
        <v>5114</v>
      </c>
      <c r="X713" s="2419"/>
      <c r="Y713" s="2419"/>
      <c r="Z713" s="2419">
        <v>6</v>
      </c>
      <c r="AA713" s="2419">
        <v>2</v>
      </c>
      <c r="AB713" s="2419">
        <v>1</v>
      </c>
      <c r="AC713" s="2419">
        <v>0</v>
      </c>
      <c r="AD713" s="2419">
        <v>0</v>
      </c>
      <c r="AE713" s="2419">
        <v>9</v>
      </c>
    </row>
    <row r="714" spans="1:31" ht="15.75" x14ac:dyDescent="0.25">
      <c r="A714" s="2419" t="s">
        <v>2783</v>
      </c>
      <c r="B714" s="2419" t="s">
        <v>3342</v>
      </c>
      <c r="C714" s="2420" t="s">
        <v>5990</v>
      </c>
      <c r="D714" s="2419" t="s">
        <v>5328</v>
      </c>
      <c r="E714" s="2419">
        <v>3</v>
      </c>
      <c r="F714" s="2419">
        <v>0</v>
      </c>
      <c r="G714" s="2419">
        <v>3</v>
      </c>
      <c r="H714" s="2416">
        <v>3</v>
      </c>
      <c r="I714" s="2416">
        <v>1</v>
      </c>
      <c r="J714" s="2416">
        <f t="shared" si="16"/>
        <v>3</v>
      </c>
      <c r="K714" s="2416">
        <f t="shared" si="15"/>
        <v>3</v>
      </c>
      <c r="L714" s="2419">
        <v>43729</v>
      </c>
      <c r="M714" s="2420" t="s">
        <v>5897</v>
      </c>
      <c r="N714" s="2417" t="s">
        <v>3186</v>
      </c>
      <c r="O714" s="2419" t="s">
        <v>5991</v>
      </c>
      <c r="P714" s="2419"/>
      <c r="Q714" s="2419"/>
      <c r="R714" s="2419" t="s">
        <v>3371</v>
      </c>
      <c r="S714" s="2419" t="s">
        <v>5114</v>
      </c>
      <c r="T714" s="2419"/>
      <c r="U714" s="2419"/>
      <c r="V714" s="2419"/>
      <c r="W714" s="2419"/>
      <c r="X714" s="2419"/>
      <c r="Y714" s="2419"/>
      <c r="Z714" s="2419">
        <v>11</v>
      </c>
      <c r="AA714" s="2419">
        <v>4</v>
      </c>
      <c r="AB714" s="2419">
        <v>3</v>
      </c>
      <c r="AC714" s="2419">
        <v>0</v>
      </c>
      <c r="AD714" s="2419">
        <v>0</v>
      </c>
      <c r="AE714" s="2419">
        <v>18</v>
      </c>
    </row>
    <row r="715" spans="1:31" ht="15.75" x14ac:dyDescent="0.25">
      <c r="A715" s="2419" t="s">
        <v>2783</v>
      </c>
      <c r="B715" s="2419" t="s">
        <v>3342</v>
      </c>
      <c r="C715" s="2420" t="s">
        <v>5992</v>
      </c>
      <c r="D715" s="2419" t="s">
        <v>5328</v>
      </c>
      <c r="E715" s="2419">
        <v>3</v>
      </c>
      <c r="F715" s="2419">
        <v>0</v>
      </c>
      <c r="G715" s="2419">
        <v>3</v>
      </c>
      <c r="H715" s="2416">
        <v>3</v>
      </c>
      <c r="I715" s="2416">
        <v>1</v>
      </c>
      <c r="J715" s="2416">
        <f t="shared" si="16"/>
        <v>3</v>
      </c>
      <c r="K715" s="2416">
        <f t="shared" si="15"/>
        <v>3</v>
      </c>
      <c r="L715" s="2419">
        <v>40170</v>
      </c>
      <c r="M715" s="2420" t="s">
        <v>5883</v>
      </c>
      <c r="N715" s="2417" t="s">
        <v>5116</v>
      </c>
      <c r="O715" s="2419" t="s">
        <v>5993</v>
      </c>
      <c r="P715" s="2419"/>
      <c r="Q715" s="2419"/>
      <c r="R715" s="2419"/>
      <c r="S715" s="2419"/>
      <c r="T715" s="2419" t="s">
        <v>3307</v>
      </c>
      <c r="U715" s="2419" t="s">
        <v>5114</v>
      </c>
      <c r="V715" s="2419"/>
      <c r="W715" s="2419"/>
      <c r="X715" s="2419"/>
      <c r="Y715" s="2419"/>
      <c r="Z715" s="2419">
        <v>6</v>
      </c>
      <c r="AA715" s="2419">
        <v>0</v>
      </c>
      <c r="AB715" s="2419">
        <v>0</v>
      </c>
      <c r="AC715" s="2419">
        <v>0</v>
      </c>
      <c r="AD715" s="2419">
        <v>0</v>
      </c>
      <c r="AE715" s="2419">
        <v>6</v>
      </c>
    </row>
    <row r="716" spans="1:31" ht="31.5" x14ac:dyDescent="0.25">
      <c r="A716" s="2419" t="s">
        <v>2783</v>
      </c>
      <c r="B716" s="2419">
        <v>5010025</v>
      </c>
      <c r="C716" s="2420" t="s">
        <v>5994</v>
      </c>
      <c r="D716" s="2419" t="s">
        <v>5328</v>
      </c>
      <c r="E716" s="2419">
        <v>3</v>
      </c>
      <c r="F716" s="2419">
        <v>0</v>
      </c>
      <c r="G716" s="2419">
        <v>3</v>
      </c>
      <c r="H716" s="2416">
        <v>3</v>
      </c>
      <c r="I716" s="2416">
        <v>1</v>
      </c>
      <c r="J716" s="2416">
        <f t="shared" si="16"/>
        <v>3</v>
      </c>
      <c r="K716" s="2416">
        <f t="shared" si="15"/>
        <v>3</v>
      </c>
      <c r="L716" s="2419">
        <v>44181</v>
      </c>
      <c r="M716" s="2420" t="s">
        <v>5947</v>
      </c>
      <c r="N716" s="2417" t="s">
        <v>5142</v>
      </c>
      <c r="O716" s="2419" t="s">
        <v>5995</v>
      </c>
      <c r="P716" s="2419"/>
      <c r="Q716" s="2419"/>
      <c r="R716" s="2419"/>
      <c r="S716" s="2419"/>
      <c r="T716" s="2419" t="s">
        <v>3424</v>
      </c>
      <c r="U716" s="2419" t="s">
        <v>5114</v>
      </c>
      <c r="V716" s="2419"/>
      <c r="W716" s="2419"/>
      <c r="X716" s="2419"/>
      <c r="Y716" s="2419"/>
      <c r="Z716" s="2419">
        <v>5</v>
      </c>
      <c r="AA716" s="2419">
        <v>1</v>
      </c>
      <c r="AB716" s="2419">
        <v>0</v>
      </c>
      <c r="AC716" s="2419">
        <v>0</v>
      </c>
      <c r="AD716" s="2419">
        <v>0</v>
      </c>
      <c r="AE716" s="2419">
        <v>6</v>
      </c>
    </row>
    <row r="717" spans="1:31" ht="31.5" x14ac:dyDescent="0.25">
      <c r="A717" s="2419" t="s">
        <v>2783</v>
      </c>
      <c r="B717" s="2419">
        <v>5010025</v>
      </c>
      <c r="C717" s="2420" t="s">
        <v>5996</v>
      </c>
      <c r="D717" s="2419" t="s">
        <v>5328</v>
      </c>
      <c r="E717" s="2419">
        <v>3</v>
      </c>
      <c r="F717" s="2419">
        <v>0</v>
      </c>
      <c r="G717" s="2419">
        <v>3</v>
      </c>
      <c r="H717" s="2416">
        <v>3</v>
      </c>
      <c r="I717" s="2416">
        <v>1</v>
      </c>
      <c r="J717" s="2416">
        <f t="shared" si="16"/>
        <v>3</v>
      </c>
      <c r="K717" s="2416">
        <f t="shared" si="15"/>
        <v>3</v>
      </c>
      <c r="L717" s="2419">
        <v>37911</v>
      </c>
      <c r="M717" s="2420" t="s">
        <v>5893</v>
      </c>
      <c r="N717" s="2417" t="s">
        <v>5116</v>
      </c>
      <c r="O717" s="2419" t="s">
        <v>5997</v>
      </c>
      <c r="P717" s="2419"/>
      <c r="Q717" s="2419"/>
      <c r="R717" s="2419"/>
      <c r="S717" s="2419"/>
      <c r="T717" s="2419"/>
      <c r="U717" s="2419"/>
      <c r="V717" s="2419" t="s">
        <v>3371</v>
      </c>
      <c r="W717" s="2419" t="s">
        <v>5114</v>
      </c>
      <c r="X717" s="2419"/>
      <c r="Y717" s="2419"/>
      <c r="Z717" s="2419">
        <v>9</v>
      </c>
      <c r="AA717" s="2419">
        <v>4</v>
      </c>
      <c r="AB717" s="2419">
        <v>0</v>
      </c>
      <c r="AC717" s="2419">
        <v>0</v>
      </c>
      <c r="AD717" s="2419">
        <v>0</v>
      </c>
      <c r="AE717" s="2419">
        <v>13</v>
      </c>
    </row>
    <row r="718" spans="1:31" ht="15.75" x14ac:dyDescent="0.25">
      <c r="A718" s="2419" t="s">
        <v>2783</v>
      </c>
      <c r="B718" s="2419" t="s">
        <v>3342</v>
      </c>
      <c r="C718" s="2420" t="s">
        <v>5998</v>
      </c>
      <c r="D718" s="2419" t="s">
        <v>5328</v>
      </c>
      <c r="E718" s="2419">
        <v>3</v>
      </c>
      <c r="F718" s="2419">
        <v>0</v>
      </c>
      <c r="G718" s="2419">
        <v>3</v>
      </c>
      <c r="H718" s="2416">
        <v>3</v>
      </c>
      <c r="I718" s="2416">
        <v>1</v>
      </c>
      <c r="J718" s="2416">
        <f t="shared" si="16"/>
        <v>3</v>
      </c>
      <c r="K718" s="2416">
        <f t="shared" si="15"/>
        <v>3</v>
      </c>
      <c r="L718" s="2419">
        <v>44180</v>
      </c>
      <c r="M718" s="2420" t="s">
        <v>5955</v>
      </c>
      <c r="N718" s="2417" t="s">
        <v>5142</v>
      </c>
      <c r="O718" s="2419" t="s">
        <v>5999</v>
      </c>
      <c r="P718" s="2419"/>
      <c r="Q718" s="2419"/>
      <c r="R718" s="2419"/>
      <c r="S718" s="2419"/>
      <c r="T718" s="2419"/>
      <c r="U718" s="2419"/>
      <c r="V718" s="2419"/>
      <c r="W718" s="2419"/>
      <c r="X718" s="2419" t="s">
        <v>6000</v>
      </c>
      <c r="Y718" s="2419" t="s">
        <v>5114</v>
      </c>
      <c r="Z718" s="2419">
        <v>8</v>
      </c>
      <c r="AA718" s="2419">
        <v>3</v>
      </c>
      <c r="AB718" s="2419">
        <v>2</v>
      </c>
      <c r="AC718" s="2419">
        <v>0</v>
      </c>
      <c r="AD718" s="2419">
        <v>0</v>
      </c>
      <c r="AE718" s="2419">
        <v>13</v>
      </c>
    </row>
    <row r="719" spans="1:31" ht="15.75" x14ac:dyDescent="0.25">
      <c r="A719" s="2419" t="s">
        <v>2783</v>
      </c>
      <c r="B719" s="2419">
        <v>5210000</v>
      </c>
      <c r="C719" s="2420" t="s">
        <v>6001</v>
      </c>
      <c r="D719" s="2419" t="s">
        <v>5328</v>
      </c>
      <c r="E719" s="2419">
        <v>32</v>
      </c>
      <c r="F719" s="2419">
        <v>12</v>
      </c>
      <c r="G719" s="2419">
        <v>8</v>
      </c>
      <c r="H719" s="2416">
        <v>20</v>
      </c>
      <c r="I719" s="2416">
        <v>0.35</v>
      </c>
      <c r="J719" s="2416">
        <f t="shared" si="16"/>
        <v>7</v>
      </c>
      <c r="K719" s="2416">
        <f t="shared" si="15"/>
        <v>7</v>
      </c>
      <c r="L719" s="2419">
        <v>35988</v>
      </c>
      <c r="M719" s="2420" t="s">
        <v>5811</v>
      </c>
      <c r="N719" s="2417" t="s">
        <v>5116</v>
      </c>
      <c r="O719" s="2419" t="s">
        <v>3384</v>
      </c>
      <c r="P719" s="2419" t="s">
        <v>3331</v>
      </c>
      <c r="Q719" s="2419" t="s">
        <v>5114</v>
      </c>
      <c r="R719" s="2419" t="s">
        <v>3332</v>
      </c>
      <c r="S719" s="2419" t="s">
        <v>5114</v>
      </c>
      <c r="T719" s="2419"/>
      <c r="U719" s="2419"/>
      <c r="V719" s="2419" t="s">
        <v>3332</v>
      </c>
      <c r="W719" s="2419" t="s">
        <v>5114</v>
      </c>
      <c r="X719" s="2419" t="s">
        <v>3331</v>
      </c>
      <c r="Y719" s="2419" t="s">
        <v>5114</v>
      </c>
      <c r="Z719" s="2419">
        <v>0</v>
      </c>
      <c r="AA719" s="2419">
        <v>2</v>
      </c>
      <c r="AB719" s="2419">
        <v>8</v>
      </c>
      <c r="AC719" s="2419">
        <v>0</v>
      </c>
      <c r="AD719" s="2419">
        <v>0</v>
      </c>
      <c r="AE719" s="2419">
        <v>10</v>
      </c>
    </row>
    <row r="720" spans="1:31" ht="15.75" x14ac:dyDescent="0.25">
      <c r="A720" s="2419" t="s">
        <v>2783</v>
      </c>
      <c r="B720" s="2419">
        <v>5210000</v>
      </c>
      <c r="C720" s="2420" t="s">
        <v>6001</v>
      </c>
      <c r="D720" s="2419" t="s">
        <v>5328</v>
      </c>
      <c r="E720" s="2419">
        <v>32</v>
      </c>
      <c r="F720" s="2419">
        <v>12</v>
      </c>
      <c r="G720" s="2419">
        <v>8</v>
      </c>
      <c r="H720" s="2416">
        <v>20</v>
      </c>
      <c r="I720" s="2416">
        <v>0.3</v>
      </c>
      <c r="J720" s="2416">
        <f t="shared" si="16"/>
        <v>6</v>
      </c>
      <c r="K720" s="2416">
        <f t="shared" si="15"/>
        <v>6</v>
      </c>
      <c r="L720" s="2419">
        <v>38887</v>
      </c>
      <c r="M720" s="2420" t="s">
        <v>5813</v>
      </c>
      <c r="N720" s="2417" t="s">
        <v>5116</v>
      </c>
      <c r="O720" s="2419" t="s">
        <v>3384</v>
      </c>
      <c r="P720" s="2419" t="s">
        <v>3331</v>
      </c>
      <c r="Q720" s="2419" t="s">
        <v>5114</v>
      </c>
      <c r="R720" s="2419" t="s">
        <v>3332</v>
      </c>
      <c r="S720" s="2419" t="s">
        <v>5114</v>
      </c>
      <c r="T720" s="2419"/>
      <c r="U720" s="2419"/>
      <c r="V720" s="2419" t="s">
        <v>3332</v>
      </c>
      <c r="W720" s="2419" t="s">
        <v>5114</v>
      </c>
      <c r="X720" s="2419" t="s">
        <v>3331</v>
      </c>
      <c r="Y720" s="2419" t="s">
        <v>5114</v>
      </c>
      <c r="Z720" s="2419">
        <v>0</v>
      </c>
      <c r="AA720" s="2419">
        <v>2</v>
      </c>
      <c r="AB720" s="2419">
        <v>8</v>
      </c>
      <c r="AC720" s="2419">
        <v>0</v>
      </c>
      <c r="AD720" s="2419">
        <v>0</v>
      </c>
      <c r="AE720" s="2419">
        <v>10</v>
      </c>
    </row>
    <row r="721" spans="1:31" ht="15.75" x14ac:dyDescent="0.25">
      <c r="A721" s="2419" t="s">
        <v>2783</v>
      </c>
      <c r="B721" s="2419">
        <v>5210000</v>
      </c>
      <c r="C721" s="2420" t="s">
        <v>6001</v>
      </c>
      <c r="D721" s="2419" t="s">
        <v>5328</v>
      </c>
      <c r="E721" s="2419">
        <v>32</v>
      </c>
      <c r="F721" s="2419">
        <v>12</v>
      </c>
      <c r="G721" s="2419">
        <v>8</v>
      </c>
      <c r="H721" s="2416">
        <v>20</v>
      </c>
      <c r="I721" s="2416">
        <v>0.35</v>
      </c>
      <c r="J721" s="2416">
        <f t="shared" si="16"/>
        <v>7</v>
      </c>
      <c r="K721" s="2416">
        <f t="shared" si="15"/>
        <v>7</v>
      </c>
      <c r="L721" s="2419">
        <v>40130</v>
      </c>
      <c r="M721" s="2420" t="s">
        <v>5802</v>
      </c>
      <c r="N721" s="2417" t="s">
        <v>5116</v>
      </c>
      <c r="O721" s="2419" t="s">
        <v>3384</v>
      </c>
      <c r="P721" s="2419" t="s">
        <v>3331</v>
      </c>
      <c r="Q721" s="2419" t="s">
        <v>5114</v>
      </c>
      <c r="R721" s="2419" t="s">
        <v>3332</v>
      </c>
      <c r="S721" s="2419" t="s">
        <v>5114</v>
      </c>
      <c r="T721" s="2419"/>
      <c r="U721" s="2419"/>
      <c r="V721" s="2419" t="s">
        <v>3332</v>
      </c>
      <c r="W721" s="2419" t="s">
        <v>5114</v>
      </c>
      <c r="X721" s="2419" t="s">
        <v>3331</v>
      </c>
      <c r="Y721" s="2419" t="s">
        <v>5114</v>
      </c>
      <c r="Z721" s="2419">
        <v>0</v>
      </c>
      <c r="AA721" s="2419">
        <v>2</v>
      </c>
      <c r="AB721" s="2419">
        <v>8</v>
      </c>
      <c r="AC721" s="2419">
        <v>0</v>
      </c>
      <c r="AD721" s="2419">
        <v>0</v>
      </c>
      <c r="AE721" s="2419">
        <v>10</v>
      </c>
    </row>
    <row r="722" spans="1:31" ht="31.5" x14ac:dyDescent="0.25">
      <c r="A722" s="2419" t="s">
        <v>2783</v>
      </c>
      <c r="B722" s="2419">
        <v>5210002</v>
      </c>
      <c r="C722" s="2420" t="s">
        <v>5894</v>
      </c>
      <c r="D722" s="2419" t="s">
        <v>5328</v>
      </c>
      <c r="E722" s="2419">
        <v>35</v>
      </c>
      <c r="F722" s="2419">
        <v>15</v>
      </c>
      <c r="G722" s="2419">
        <v>5</v>
      </c>
      <c r="H722" s="2416">
        <v>20</v>
      </c>
      <c r="I722" s="2416">
        <v>0.25</v>
      </c>
      <c r="J722" s="2416">
        <f t="shared" si="16"/>
        <v>5</v>
      </c>
      <c r="K722" s="2416">
        <f t="shared" si="15"/>
        <v>5</v>
      </c>
      <c r="L722" s="2419">
        <v>26192</v>
      </c>
      <c r="M722" s="2420" t="s">
        <v>5810</v>
      </c>
      <c r="N722" s="2417" t="s">
        <v>5116</v>
      </c>
      <c r="O722" s="2419" t="s">
        <v>3385</v>
      </c>
      <c r="P722" s="2419" t="s">
        <v>6002</v>
      </c>
      <c r="Q722" s="2419" t="s">
        <v>5114</v>
      </c>
      <c r="R722" s="2419" t="s">
        <v>6002</v>
      </c>
      <c r="S722" s="2419" t="s">
        <v>5114</v>
      </c>
      <c r="T722" s="2419"/>
      <c r="U722" s="2419"/>
      <c r="V722" s="2419" t="s">
        <v>3328</v>
      </c>
      <c r="W722" s="2419" t="s">
        <v>5114</v>
      </c>
      <c r="X722" s="2419" t="s">
        <v>3328</v>
      </c>
      <c r="Y722" s="2419" t="s">
        <v>5114</v>
      </c>
      <c r="Z722" s="2419">
        <v>0</v>
      </c>
      <c r="AA722" s="2419">
        <v>5</v>
      </c>
      <c r="AB722" s="2419">
        <v>16</v>
      </c>
      <c r="AC722" s="2419">
        <v>0</v>
      </c>
      <c r="AD722" s="2419">
        <v>0</v>
      </c>
      <c r="AE722" s="2419">
        <v>21</v>
      </c>
    </row>
    <row r="723" spans="1:31" ht="31.5" x14ac:dyDescent="0.25">
      <c r="A723" s="2419" t="s">
        <v>2783</v>
      </c>
      <c r="B723" s="2419">
        <v>5210002</v>
      </c>
      <c r="C723" s="2420" t="s">
        <v>5894</v>
      </c>
      <c r="D723" s="2419" t="s">
        <v>5328</v>
      </c>
      <c r="E723" s="2419">
        <v>35</v>
      </c>
      <c r="F723" s="2419">
        <v>15</v>
      </c>
      <c r="G723" s="2419">
        <v>5</v>
      </c>
      <c r="H723" s="2416">
        <v>20</v>
      </c>
      <c r="I723" s="2416">
        <v>0.25</v>
      </c>
      <c r="J723" s="2416">
        <f t="shared" si="16"/>
        <v>5</v>
      </c>
      <c r="K723" s="2416">
        <f t="shared" si="15"/>
        <v>5</v>
      </c>
      <c r="L723" s="2419">
        <v>32206</v>
      </c>
      <c r="M723" s="2420" t="s">
        <v>5829</v>
      </c>
      <c r="N723" s="2417" t="s">
        <v>5116</v>
      </c>
      <c r="O723" s="2419" t="s">
        <v>3385</v>
      </c>
      <c r="P723" s="2419" t="s">
        <v>6002</v>
      </c>
      <c r="Q723" s="2419" t="s">
        <v>5114</v>
      </c>
      <c r="R723" s="2419" t="s">
        <v>6002</v>
      </c>
      <c r="S723" s="2419" t="s">
        <v>5114</v>
      </c>
      <c r="T723" s="2419"/>
      <c r="U723" s="2419"/>
      <c r="V723" s="2419" t="s">
        <v>3328</v>
      </c>
      <c r="W723" s="2419" t="s">
        <v>5114</v>
      </c>
      <c r="X723" s="2419" t="s">
        <v>3328</v>
      </c>
      <c r="Y723" s="2419" t="s">
        <v>5114</v>
      </c>
      <c r="Z723" s="2419">
        <v>0</v>
      </c>
      <c r="AA723" s="2419">
        <v>5</v>
      </c>
      <c r="AB723" s="2419">
        <v>16</v>
      </c>
      <c r="AC723" s="2419">
        <v>0</v>
      </c>
      <c r="AD723" s="2419">
        <v>0</v>
      </c>
      <c r="AE723" s="2419">
        <v>21</v>
      </c>
    </row>
    <row r="724" spans="1:31" ht="31.5" x14ac:dyDescent="0.25">
      <c r="A724" s="2419" t="s">
        <v>2783</v>
      </c>
      <c r="B724" s="2419">
        <v>5210002</v>
      </c>
      <c r="C724" s="2420" t="s">
        <v>5894</v>
      </c>
      <c r="D724" s="2419" t="s">
        <v>5328</v>
      </c>
      <c r="E724" s="2419">
        <v>35</v>
      </c>
      <c r="F724" s="2419">
        <v>15</v>
      </c>
      <c r="G724" s="2419">
        <v>5</v>
      </c>
      <c r="H724" s="2416">
        <v>20</v>
      </c>
      <c r="I724" s="2416">
        <v>0.25</v>
      </c>
      <c r="J724" s="2416">
        <f t="shared" si="16"/>
        <v>5</v>
      </c>
      <c r="K724" s="2416">
        <f t="shared" si="15"/>
        <v>5</v>
      </c>
      <c r="L724" s="2419">
        <v>37911</v>
      </c>
      <c r="M724" s="2420" t="s">
        <v>5893</v>
      </c>
      <c r="N724" s="2417" t="s">
        <v>5116</v>
      </c>
      <c r="O724" s="2419" t="s">
        <v>3385</v>
      </c>
      <c r="P724" s="2419" t="s">
        <v>6002</v>
      </c>
      <c r="Q724" s="2419" t="s">
        <v>5114</v>
      </c>
      <c r="R724" s="2419" t="s">
        <v>6002</v>
      </c>
      <c r="S724" s="2419" t="s">
        <v>5114</v>
      </c>
      <c r="T724" s="2419"/>
      <c r="U724" s="2419"/>
      <c r="V724" s="2419" t="s">
        <v>3328</v>
      </c>
      <c r="W724" s="2419" t="s">
        <v>5114</v>
      </c>
      <c r="X724" s="2419" t="s">
        <v>3328</v>
      </c>
      <c r="Y724" s="2419" t="s">
        <v>5114</v>
      </c>
      <c r="Z724" s="2419">
        <v>0</v>
      </c>
      <c r="AA724" s="2419">
        <v>5</v>
      </c>
      <c r="AB724" s="2419">
        <v>16</v>
      </c>
      <c r="AC724" s="2419">
        <v>0</v>
      </c>
      <c r="AD724" s="2419">
        <v>0</v>
      </c>
      <c r="AE724" s="2419">
        <v>21</v>
      </c>
    </row>
    <row r="725" spans="1:31" ht="31.5" x14ac:dyDescent="0.25">
      <c r="A725" s="2419" t="s">
        <v>2783</v>
      </c>
      <c r="B725" s="2419">
        <v>5210002</v>
      </c>
      <c r="C725" s="2420" t="s">
        <v>5894</v>
      </c>
      <c r="D725" s="2419" t="s">
        <v>5328</v>
      </c>
      <c r="E725" s="2419">
        <v>35</v>
      </c>
      <c r="F725" s="2419">
        <v>15</v>
      </c>
      <c r="G725" s="2419">
        <v>5</v>
      </c>
      <c r="H725" s="2416">
        <v>20</v>
      </c>
      <c r="I725" s="2416">
        <v>0.25</v>
      </c>
      <c r="J725" s="2416">
        <f t="shared" si="16"/>
        <v>5</v>
      </c>
      <c r="K725" s="2416">
        <f t="shared" si="15"/>
        <v>5</v>
      </c>
      <c r="L725" s="2419">
        <v>43729</v>
      </c>
      <c r="M725" s="2420" t="s">
        <v>5897</v>
      </c>
      <c r="N725" s="2417" t="s">
        <v>3186</v>
      </c>
      <c r="O725" s="2419" t="s">
        <v>3385</v>
      </c>
      <c r="P725" s="2419" t="s">
        <v>6002</v>
      </c>
      <c r="Q725" s="2419" t="s">
        <v>5114</v>
      </c>
      <c r="R725" s="2419" t="s">
        <v>6002</v>
      </c>
      <c r="S725" s="2419" t="s">
        <v>5114</v>
      </c>
      <c r="T725" s="2419"/>
      <c r="U725" s="2419"/>
      <c r="V725" s="2419" t="s">
        <v>3328</v>
      </c>
      <c r="W725" s="2419" t="s">
        <v>5114</v>
      </c>
      <c r="X725" s="2419" t="s">
        <v>3328</v>
      </c>
      <c r="Y725" s="2419" t="s">
        <v>5114</v>
      </c>
      <c r="Z725" s="2419">
        <v>0</v>
      </c>
      <c r="AA725" s="2419">
        <v>5</v>
      </c>
      <c r="AB725" s="2419">
        <v>16</v>
      </c>
      <c r="AC725" s="2419">
        <v>0</v>
      </c>
      <c r="AD725" s="2419">
        <v>0</v>
      </c>
      <c r="AE725" s="2419">
        <v>21</v>
      </c>
    </row>
    <row r="726" spans="1:31" ht="31.5" x14ac:dyDescent="0.25">
      <c r="A726" s="2419" t="s">
        <v>2783</v>
      </c>
      <c r="B726" s="2419">
        <v>5210003</v>
      </c>
      <c r="C726" s="2420" t="s">
        <v>6003</v>
      </c>
      <c r="D726" s="2419" t="s">
        <v>5328</v>
      </c>
      <c r="E726" s="2419">
        <v>35</v>
      </c>
      <c r="F726" s="2419">
        <v>15</v>
      </c>
      <c r="G726" s="2419">
        <v>5</v>
      </c>
      <c r="H726" s="2416">
        <v>20</v>
      </c>
      <c r="I726" s="2416">
        <v>0.25</v>
      </c>
      <c r="J726" s="2416">
        <f t="shared" si="16"/>
        <v>5</v>
      </c>
      <c r="K726" s="2416">
        <f t="shared" si="15"/>
        <v>5</v>
      </c>
      <c r="L726" s="2419">
        <v>32206</v>
      </c>
      <c r="M726" s="2420" t="s">
        <v>5829</v>
      </c>
      <c r="N726" s="2417" t="s">
        <v>5116</v>
      </c>
      <c r="O726" s="2419" t="s">
        <v>3385</v>
      </c>
      <c r="P726" s="2419" t="s">
        <v>5896</v>
      </c>
      <c r="Q726" s="2419" t="s">
        <v>5114</v>
      </c>
      <c r="R726" s="2419" t="s">
        <v>5896</v>
      </c>
      <c r="S726" s="2419" t="s">
        <v>5114</v>
      </c>
      <c r="T726" s="2419"/>
      <c r="U726" s="2419"/>
      <c r="V726" s="2419" t="s">
        <v>3328</v>
      </c>
      <c r="W726" s="2419" t="s">
        <v>5114</v>
      </c>
      <c r="X726" s="2419" t="s">
        <v>3328</v>
      </c>
      <c r="Y726" s="2419" t="s">
        <v>5114</v>
      </c>
      <c r="Z726" s="2419">
        <v>6</v>
      </c>
      <c r="AA726" s="2419">
        <v>7</v>
      </c>
      <c r="AB726" s="2419">
        <v>2</v>
      </c>
      <c r="AC726" s="2419">
        <v>0</v>
      </c>
      <c r="AD726" s="2419">
        <v>0</v>
      </c>
      <c r="AE726" s="2419">
        <v>15</v>
      </c>
    </row>
    <row r="727" spans="1:31" ht="31.5" x14ac:dyDescent="0.25">
      <c r="A727" s="2419" t="s">
        <v>2783</v>
      </c>
      <c r="B727" s="2419">
        <v>5210003</v>
      </c>
      <c r="C727" s="2420" t="s">
        <v>6003</v>
      </c>
      <c r="D727" s="2419" t="s">
        <v>5328</v>
      </c>
      <c r="E727" s="2419">
        <v>35</v>
      </c>
      <c r="F727" s="2419">
        <v>15</v>
      </c>
      <c r="G727" s="2419">
        <v>5</v>
      </c>
      <c r="H727" s="2416">
        <v>20</v>
      </c>
      <c r="I727" s="2416">
        <v>0.25</v>
      </c>
      <c r="J727" s="2416">
        <f t="shared" si="16"/>
        <v>5</v>
      </c>
      <c r="K727" s="2416">
        <f t="shared" si="15"/>
        <v>5</v>
      </c>
      <c r="L727" s="2419">
        <v>38204</v>
      </c>
      <c r="M727" s="2420" t="s">
        <v>5812</v>
      </c>
      <c r="N727" s="2417" t="s">
        <v>5116</v>
      </c>
      <c r="O727" s="2419" t="s">
        <v>3385</v>
      </c>
      <c r="P727" s="2419" t="s">
        <v>5896</v>
      </c>
      <c r="Q727" s="2419" t="s">
        <v>5114</v>
      </c>
      <c r="R727" s="2419" t="s">
        <v>5896</v>
      </c>
      <c r="S727" s="2419" t="s">
        <v>5114</v>
      </c>
      <c r="T727" s="2419"/>
      <c r="U727" s="2419"/>
      <c r="V727" s="2419" t="s">
        <v>3328</v>
      </c>
      <c r="W727" s="2419" t="s">
        <v>5114</v>
      </c>
      <c r="X727" s="2419" t="s">
        <v>3328</v>
      </c>
      <c r="Y727" s="2419" t="s">
        <v>5114</v>
      </c>
      <c r="Z727" s="2419">
        <v>6</v>
      </c>
      <c r="AA727" s="2419">
        <v>7</v>
      </c>
      <c r="AB727" s="2419">
        <v>2</v>
      </c>
      <c r="AC727" s="2419">
        <v>0</v>
      </c>
      <c r="AD727" s="2419">
        <v>0</v>
      </c>
      <c r="AE727" s="2419">
        <v>15</v>
      </c>
    </row>
    <row r="728" spans="1:31" ht="31.5" x14ac:dyDescent="0.25">
      <c r="A728" s="2419" t="s">
        <v>2783</v>
      </c>
      <c r="B728" s="2419">
        <v>5210003</v>
      </c>
      <c r="C728" s="2420" t="s">
        <v>6003</v>
      </c>
      <c r="D728" s="2419" t="s">
        <v>5328</v>
      </c>
      <c r="E728" s="2419">
        <v>35</v>
      </c>
      <c r="F728" s="2419">
        <v>15</v>
      </c>
      <c r="G728" s="2419">
        <v>5</v>
      </c>
      <c r="H728" s="2416">
        <v>20</v>
      </c>
      <c r="I728" s="2416">
        <v>0.25</v>
      </c>
      <c r="J728" s="2416">
        <f t="shared" si="16"/>
        <v>5</v>
      </c>
      <c r="K728" s="2416">
        <f t="shared" si="15"/>
        <v>5</v>
      </c>
      <c r="L728" s="2419">
        <v>42836</v>
      </c>
      <c r="M728" s="2420" t="s">
        <v>5821</v>
      </c>
      <c r="N728" s="2417" t="s">
        <v>3186</v>
      </c>
      <c r="O728" s="2419" t="s">
        <v>3385</v>
      </c>
      <c r="P728" s="2419" t="s">
        <v>5896</v>
      </c>
      <c r="Q728" s="2419" t="s">
        <v>5114</v>
      </c>
      <c r="R728" s="2419" t="s">
        <v>5896</v>
      </c>
      <c r="S728" s="2419" t="s">
        <v>5114</v>
      </c>
      <c r="T728" s="2419"/>
      <c r="U728" s="2419"/>
      <c r="V728" s="2419" t="s">
        <v>3328</v>
      </c>
      <c r="W728" s="2419" t="s">
        <v>5114</v>
      </c>
      <c r="X728" s="2419" t="s">
        <v>3328</v>
      </c>
      <c r="Y728" s="2419" t="s">
        <v>5114</v>
      </c>
      <c r="Z728" s="2419">
        <v>6</v>
      </c>
      <c r="AA728" s="2419">
        <v>7</v>
      </c>
      <c r="AB728" s="2419">
        <v>2</v>
      </c>
      <c r="AC728" s="2419">
        <v>0</v>
      </c>
      <c r="AD728" s="2419">
        <v>0</v>
      </c>
      <c r="AE728" s="2419">
        <v>15</v>
      </c>
    </row>
    <row r="729" spans="1:31" ht="31.5" x14ac:dyDescent="0.25">
      <c r="A729" s="2419" t="s">
        <v>2783</v>
      </c>
      <c r="B729" s="2419">
        <v>5210003</v>
      </c>
      <c r="C729" s="2420" t="s">
        <v>6003</v>
      </c>
      <c r="D729" s="2419" t="s">
        <v>5328</v>
      </c>
      <c r="E729" s="2419">
        <v>35</v>
      </c>
      <c r="F729" s="2419">
        <v>15</v>
      </c>
      <c r="G729" s="2419">
        <v>5</v>
      </c>
      <c r="H729" s="2416">
        <v>20</v>
      </c>
      <c r="I729" s="2416">
        <v>0.25</v>
      </c>
      <c r="J729" s="2416">
        <f t="shared" si="16"/>
        <v>5</v>
      </c>
      <c r="K729" s="2416">
        <f t="shared" si="15"/>
        <v>5</v>
      </c>
      <c r="L729" s="2419">
        <v>44181</v>
      </c>
      <c r="M729" s="2420" t="s">
        <v>5947</v>
      </c>
      <c r="N729" s="2417" t="s">
        <v>5142</v>
      </c>
      <c r="O729" s="2419" t="s">
        <v>3385</v>
      </c>
      <c r="P729" s="2419" t="s">
        <v>5896</v>
      </c>
      <c r="Q729" s="2419" t="s">
        <v>5114</v>
      </c>
      <c r="R729" s="2419" t="s">
        <v>5896</v>
      </c>
      <c r="S729" s="2419" t="s">
        <v>5114</v>
      </c>
      <c r="T729" s="2419"/>
      <c r="U729" s="2419"/>
      <c r="V729" s="2419" t="s">
        <v>3328</v>
      </c>
      <c r="W729" s="2419" t="s">
        <v>5114</v>
      </c>
      <c r="X729" s="2419" t="s">
        <v>3328</v>
      </c>
      <c r="Y729" s="2419" t="s">
        <v>5114</v>
      </c>
      <c r="Z729" s="2419">
        <v>6</v>
      </c>
      <c r="AA729" s="2419">
        <v>7</v>
      </c>
      <c r="AB729" s="2419">
        <v>2</v>
      </c>
      <c r="AC729" s="2419">
        <v>0</v>
      </c>
      <c r="AD729" s="2419">
        <v>0</v>
      </c>
      <c r="AE729" s="2419">
        <v>15</v>
      </c>
    </row>
    <row r="730" spans="1:31" ht="31.5" x14ac:dyDescent="0.25">
      <c r="A730" s="2419" t="s">
        <v>2783</v>
      </c>
      <c r="B730" s="2419">
        <v>5210004</v>
      </c>
      <c r="C730" s="2420" t="s">
        <v>5898</v>
      </c>
      <c r="D730" s="2419" t="s">
        <v>5328</v>
      </c>
      <c r="E730" s="2419">
        <v>35</v>
      </c>
      <c r="F730" s="2419">
        <v>15</v>
      </c>
      <c r="G730" s="2419">
        <v>5</v>
      </c>
      <c r="H730" s="2416">
        <v>20</v>
      </c>
      <c r="I730" s="2416">
        <v>0.25</v>
      </c>
      <c r="J730" s="2416">
        <f t="shared" si="16"/>
        <v>5</v>
      </c>
      <c r="K730" s="2416">
        <f t="shared" si="15"/>
        <v>5</v>
      </c>
      <c r="L730" s="2419">
        <v>29499</v>
      </c>
      <c r="M730" s="2420" t="s">
        <v>5950</v>
      </c>
      <c r="N730" s="2417" t="s">
        <v>5142</v>
      </c>
      <c r="O730" s="2419" t="s">
        <v>3379</v>
      </c>
      <c r="P730" s="2419" t="s">
        <v>3328</v>
      </c>
      <c r="Q730" s="2419" t="s">
        <v>5114</v>
      </c>
      <c r="R730" s="2419" t="s">
        <v>3328</v>
      </c>
      <c r="S730" s="2419" t="s">
        <v>5114</v>
      </c>
      <c r="T730" s="2419"/>
      <c r="U730" s="2419"/>
      <c r="V730" s="2419" t="s">
        <v>3328</v>
      </c>
      <c r="W730" s="2419" t="s">
        <v>5114</v>
      </c>
      <c r="X730" s="2419" t="s">
        <v>3328</v>
      </c>
      <c r="Y730" s="2419" t="s">
        <v>5114</v>
      </c>
      <c r="Z730" s="2419">
        <v>18</v>
      </c>
      <c r="AA730" s="2419">
        <v>10</v>
      </c>
      <c r="AB730" s="2419">
        <v>0</v>
      </c>
      <c r="AC730" s="2419">
        <v>0</v>
      </c>
      <c r="AD730" s="2419">
        <v>0</v>
      </c>
      <c r="AE730" s="2419">
        <v>28</v>
      </c>
    </row>
    <row r="731" spans="1:31" ht="31.5" x14ac:dyDescent="0.25">
      <c r="A731" s="2419" t="s">
        <v>2783</v>
      </c>
      <c r="B731" s="2419">
        <v>5210004</v>
      </c>
      <c r="C731" s="2420" t="s">
        <v>5898</v>
      </c>
      <c r="D731" s="2419" t="s">
        <v>5328</v>
      </c>
      <c r="E731" s="2419">
        <v>35</v>
      </c>
      <c r="F731" s="2419">
        <v>15</v>
      </c>
      <c r="G731" s="2419">
        <v>5</v>
      </c>
      <c r="H731" s="2416">
        <v>20</v>
      </c>
      <c r="I731" s="2416">
        <v>0.25</v>
      </c>
      <c r="J731" s="2416">
        <f t="shared" si="16"/>
        <v>5</v>
      </c>
      <c r="K731" s="2416">
        <f t="shared" si="15"/>
        <v>5</v>
      </c>
      <c r="L731" s="2419">
        <v>36935</v>
      </c>
      <c r="M731" s="2420" t="s">
        <v>5815</v>
      </c>
      <c r="N731" s="2417" t="s">
        <v>5116</v>
      </c>
      <c r="O731" s="2419" t="s">
        <v>3379</v>
      </c>
      <c r="P731" s="2419" t="s">
        <v>3328</v>
      </c>
      <c r="Q731" s="2419" t="s">
        <v>5114</v>
      </c>
      <c r="R731" s="2419" t="s">
        <v>3328</v>
      </c>
      <c r="S731" s="2419" t="s">
        <v>5114</v>
      </c>
      <c r="T731" s="2419"/>
      <c r="U731" s="2419"/>
      <c r="V731" s="2419" t="s">
        <v>3328</v>
      </c>
      <c r="W731" s="2419" t="s">
        <v>5114</v>
      </c>
      <c r="X731" s="2419" t="s">
        <v>3328</v>
      </c>
      <c r="Y731" s="2419" t="s">
        <v>5114</v>
      </c>
      <c r="Z731" s="2419">
        <v>18</v>
      </c>
      <c r="AA731" s="2419">
        <v>10</v>
      </c>
      <c r="AB731" s="2419">
        <v>0</v>
      </c>
      <c r="AC731" s="2419">
        <v>0</v>
      </c>
      <c r="AD731" s="2419">
        <v>0</v>
      </c>
      <c r="AE731" s="2419">
        <v>28</v>
      </c>
    </row>
    <row r="732" spans="1:31" ht="31.5" x14ac:dyDescent="0.25">
      <c r="A732" s="2419" t="s">
        <v>2783</v>
      </c>
      <c r="B732" s="2419">
        <v>5210004</v>
      </c>
      <c r="C732" s="2420" t="s">
        <v>5898</v>
      </c>
      <c r="D732" s="2419" t="s">
        <v>5328</v>
      </c>
      <c r="E732" s="2419">
        <v>35</v>
      </c>
      <c r="F732" s="2419">
        <v>15</v>
      </c>
      <c r="G732" s="2419">
        <v>5</v>
      </c>
      <c r="H732" s="2416">
        <v>20</v>
      </c>
      <c r="I732" s="2416">
        <v>0.25</v>
      </c>
      <c r="J732" s="2416">
        <f t="shared" si="16"/>
        <v>5</v>
      </c>
      <c r="K732" s="2416">
        <f t="shared" si="15"/>
        <v>5</v>
      </c>
      <c r="L732" s="2419">
        <v>37044</v>
      </c>
      <c r="M732" s="2420" t="s">
        <v>5849</v>
      </c>
      <c r="N732" s="2417" t="s">
        <v>5116</v>
      </c>
      <c r="O732" s="2419" t="s">
        <v>3379</v>
      </c>
      <c r="P732" s="2419" t="s">
        <v>3328</v>
      </c>
      <c r="Q732" s="2419" t="s">
        <v>5114</v>
      </c>
      <c r="R732" s="2419" t="s">
        <v>3328</v>
      </c>
      <c r="S732" s="2419" t="s">
        <v>5114</v>
      </c>
      <c r="T732" s="2419"/>
      <c r="U732" s="2419"/>
      <c r="V732" s="2419" t="s">
        <v>3328</v>
      </c>
      <c r="W732" s="2419" t="s">
        <v>5114</v>
      </c>
      <c r="X732" s="2419" t="s">
        <v>3328</v>
      </c>
      <c r="Y732" s="2419" t="s">
        <v>5114</v>
      </c>
      <c r="Z732" s="2419">
        <v>18</v>
      </c>
      <c r="AA732" s="2419">
        <v>10</v>
      </c>
      <c r="AB732" s="2419">
        <v>0</v>
      </c>
      <c r="AC732" s="2419">
        <v>0</v>
      </c>
      <c r="AD732" s="2419">
        <v>0</v>
      </c>
      <c r="AE732" s="2419">
        <v>28</v>
      </c>
    </row>
    <row r="733" spans="1:31" ht="31.5" x14ac:dyDescent="0.25">
      <c r="A733" s="2419" t="s">
        <v>2783</v>
      </c>
      <c r="B733" s="2419">
        <v>5210004</v>
      </c>
      <c r="C733" s="2420" t="s">
        <v>5898</v>
      </c>
      <c r="D733" s="2419" t="s">
        <v>5328</v>
      </c>
      <c r="E733" s="2419">
        <v>35</v>
      </c>
      <c r="F733" s="2419">
        <v>15</v>
      </c>
      <c r="G733" s="2419">
        <v>5</v>
      </c>
      <c r="H733" s="2416">
        <v>20</v>
      </c>
      <c r="I733" s="2416">
        <v>0.25</v>
      </c>
      <c r="J733" s="2416">
        <f t="shared" si="16"/>
        <v>5</v>
      </c>
      <c r="K733" s="2416">
        <f t="shared" si="15"/>
        <v>5</v>
      </c>
      <c r="L733" s="2419">
        <v>44181</v>
      </c>
      <c r="M733" s="2420" t="s">
        <v>5947</v>
      </c>
      <c r="N733" s="2417" t="s">
        <v>5142</v>
      </c>
      <c r="O733" s="2419" t="s">
        <v>3379</v>
      </c>
      <c r="P733" s="2419" t="s">
        <v>3328</v>
      </c>
      <c r="Q733" s="2419" t="s">
        <v>5114</v>
      </c>
      <c r="R733" s="2419" t="s">
        <v>3328</v>
      </c>
      <c r="S733" s="2419" t="s">
        <v>5114</v>
      </c>
      <c r="T733" s="2419"/>
      <c r="U733" s="2419"/>
      <c r="V733" s="2419" t="s">
        <v>3328</v>
      </c>
      <c r="W733" s="2419" t="s">
        <v>5114</v>
      </c>
      <c r="X733" s="2419" t="s">
        <v>3328</v>
      </c>
      <c r="Y733" s="2419" t="s">
        <v>5114</v>
      </c>
      <c r="Z733" s="2419">
        <v>18</v>
      </c>
      <c r="AA733" s="2419">
        <v>10</v>
      </c>
      <c r="AB733" s="2419">
        <v>0</v>
      </c>
      <c r="AC733" s="2419">
        <v>0</v>
      </c>
      <c r="AD733" s="2419">
        <v>0</v>
      </c>
      <c r="AE733" s="2419">
        <v>28</v>
      </c>
    </row>
    <row r="734" spans="1:31" ht="31.5" x14ac:dyDescent="0.25">
      <c r="A734" s="2419" t="s">
        <v>2783</v>
      </c>
      <c r="B734" s="2419">
        <v>5210005</v>
      </c>
      <c r="C734" s="2420" t="s">
        <v>6004</v>
      </c>
      <c r="D734" s="2419" t="s">
        <v>5328</v>
      </c>
      <c r="E734" s="2419">
        <v>36</v>
      </c>
      <c r="F734" s="2419">
        <v>15</v>
      </c>
      <c r="G734" s="2419">
        <v>6</v>
      </c>
      <c r="H734" s="2416">
        <v>21</v>
      </c>
      <c r="I734" s="2416">
        <v>0.23899999999999999</v>
      </c>
      <c r="J734" s="2416">
        <f t="shared" si="16"/>
        <v>5.0190000000000001</v>
      </c>
      <c r="K734" s="2416">
        <f t="shared" si="15"/>
        <v>5.0190000000000001</v>
      </c>
      <c r="L734" s="2419">
        <v>20178</v>
      </c>
      <c r="M734" s="2420" t="s">
        <v>5901</v>
      </c>
      <c r="N734" s="2417" t="s">
        <v>5116</v>
      </c>
      <c r="O734" s="2419" t="s">
        <v>3379</v>
      </c>
      <c r="P734" s="2419" t="s">
        <v>3360</v>
      </c>
      <c r="Q734" s="2419" t="s">
        <v>5114</v>
      </c>
      <c r="R734" s="2419" t="s">
        <v>3330</v>
      </c>
      <c r="S734" s="2419" t="s">
        <v>5114</v>
      </c>
      <c r="T734" s="2419"/>
      <c r="U734" s="2419"/>
      <c r="V734" s="2419" t="s">
        <v>3330</v>
      </c>
      <c r="W734" s="2419" t="s">
        <v>5114</v>
      </c>
      <c r="X734" s="2419" t="s">
        <v>3360</v>
      </c>
      <c r="Y734" s="2419" t="s">
        <v>5114</v>
      </c>
      <c r="Z734" s="2419">
        <v>4</v>
      </c>
      <c r="AA734" s="2419">
        <v>5</v>
      </c>
      <c r="AB734" s="2419">
        <v>1</v>
      </c>
      <c r="AC734" s="2419">
        <v>0</v>
      </c>
      <c r="AD734" s="2419">
        <v>0</v>
      </c>
      <c r="AE734" s="2419">
        <v>10</v>
      </c>
    </row>
    <row r="735" spans="1:31" ht="31.5" x14ac:dyDescent="0.25">
      <c r="A735" s="2419" t="s">
        <v>2783</v>
      </c>
      <c r="B735" s="2419">
        <v>5210005</v>
      </c>
      <c r="C735" s="2420" t="s">
        <v>6004</v>
      </c>
      <c r="D735" s="2419" t="s">
        <v>5328</v>
      </c>
      <c r="E735" s="2419">
        <v>36</v>
      </c>
      <c r="F735" s="2419">
        <v>15</v>
      </c>
      <c r="G735" s="2419">
        <v>6</v>
      </c>
      <c r="H735" s="2416">
        <v>21</v>
      </c>
      <c r="I735" s="2416">
        <v>0.28599999999999998</v>
      </c>
      <c r="J735" s="2416">
        <f t="shared" si="16"/>
        <v>6.0059999999999993</v>
      </c>
      <c r="K735" s="2416">
        <f t="shared" si="15"/>
        <v>6.0059999999999993</v>
      </c>
      <c r="L735" s="2419">
        <v>27455</v>
      </c>
      <c r="M735" s="2420" t="s">
        <v>5824</v>
      </c>
      <c r="N735" s="2417" t="s">
        <v>5116</v>
      </c>
      <c r="O735" s="2419" t="s">
        <v>3379</v>
      </c>
      <c r="P735" s="2419" t="s">
        <v>3360</v>
      </c>
      <c r="Q735" s="2419" t="s">
        <v>5114</v>
      </c>
      <c r="R735" s="2419" t="s">
        <v>3330</v>
      </c>
      <c r="S735" s="2419" t="s">
        <v>5114</v>
      </c>
      <c r="T735" s="2419"/>
      <c r="U735" s="2419"/>
      <c r="V735" s="2419" t="s">
        <v>3330</v>
      </c>
      <c r="W735" s="2419" t="s">
        <v>5114</v>
      </c>
      <c r="X735" s="2419" t="s">
        <v>3360</v>
      </c>
      <c r="Y735" s="2419" t="s">
        <v>5114</v>
      </c>
      <c r="Z735" s="2419">
        <v>4</v>
      </c>
      <c r="AA735" s="2419">
        <v>5</v>
      </c>
      <c r="AB735" s="2419">
        <v>1</v>
      </c>
      <c r="AC735" s="2419">
        <v>0</v>
      </c>
      <c r="AD735" s="2419">
        <v>0</v>
      </c>
      <c r="AE735" s="2419">
        <v>10</v>
      </c>
    </row>
    <row r="736" spans="1:31" ht="31.5" x14ac:dyDescent="0.25">
      <c r="A736" s="2419" t="s">
        <v>2783</v>
      </c>
      <c r="B736" s="2419">
        <v>5210005</v>
      </c>
      <c r="C736" s="2420" t="s">
        <v>6004</v>
      </c>
      <c r="D736" s="2419" t="s">
        <v>5328</v>
      </c>
      <c r="E736" s="2419">
        <v>36</v>
      </c>
      <c r="F736" s="2419">
        <v>15</v>
      </c>
      <c r="G736" s="2419">
        <v>6</v>
      </c>
      <c r="H736" s="2416">
        <v>21</v>
      </c>
      <c r="I736" s="2416">
        <v>0.23899999999999999</v>
      </c>
      <c r="J736" s="2416">
        <f t="shared" si="16"/>
        <v>5.0190000000000001</v>
      </c>
      <c r="K736" s="2416">
        <f t="shared" si="15"/>
        <v>5.0190000000000001</v>
      </c>
      <c r="L736" s="2419">
        <v>37044</v>
      </c>
      <c r="M736" s="2420" t="s">
        <v>5849</v>
      </c>
      <c r="N736" s="2417" t="s">
        <v>5116</v>
      </c>
      <c r="O736" s="2419" t="s">
        <v>3379</v>
      </c>
      <c r="P736" s="2419" t="s">
        <v>3360</v>
      </c>
      <c r="Q736" s="2419" t="s">
        <v>5114</v>
      </c>
      <c r="R736" s="2419" t="s">
        <v>3330</v>
      </c>
      <c r="S736" s="2419" t="s">
        <v>5114</v>
      </c>
      <c r="T736" s="2419"/>
      <c r="U736" s="2419"/>
      <c r="V736" s="2419" t="s">
        <v>3330</v>
      </c>
      <c r="W736" s="2419" t="s">
        <v>5114</v>
      </c>
      <c r="X736" s="2419" t="s">
        <v>3360</v>
      </c>
      <c r="Y736" s="2419" t="s">
        <v>5114</v>
      </c>
      <c r="Z736" s="2419">
        <v>4</v>
      </c>
      <c r="AA736" s="2419">
        <v>5</v>
      </c>
      <c r="AB736" s="2419">
        <v>1</v>
      </c>
      <c r="AC736" s="2419">
        <v>0</v>
      </c>
      <c r="AD736" s="2419">
        <v>0</v>
      </c>
      <c r="AE736" s="2419">
        <v>10</v>
      </c>
    </row>
    <row r="737" spans="1:31" ht="31.5" x14ac:dyDescent="0.25">
      <c r="A737" s="2419" t="s">
        <v>2783</v>
      </c>
      <c r="B737" s="2419">
        <v>5210005</v>
      </c>
      <c r="C737" s="2420" t="s">
        <v>6004</v>
      </c>
      <c r="D737" s="2419" t="s">
        <v>5328</v>
      </c>
      <c r="E737" s="2419">
        <v>36</v>
      </c>
      <c r="F737" s="2419">
        <v>15</v>
      </c>
      <c r="G737" s="2419">
        <v>6</v>
      </c>
      <c r="H737" s="2416">
        <v>21</v>
      </c>
      <c r="I737" s="2416">
        <v>0.23899999999999999</v>
      </c>
      <c r="J737" s="2416">
        <f t="shared" si="16"/>
        <v>5.0190000000000001</v>
      </c>
      <c r="K737" s="2416">
        <f t="shared" si="15"/>
        <v>5.0190000000000001</v>
      </c>
      <c r="L737" s="2419">
        <v>37911</v>
      </c>
      <c r="M737" s="2420" t="s">
        <v>5893</v>
      </c>
      <c r="N737" s="2417" t="s">
        <v>5116</v>
      </c>
      <c r="O737" s="2419" t="s">
        <v>3379</v>
      </c>
      <c r="P737" s="2419" t="s">
        <v>3360</v>
      </c>
      <c r="Q737" s="2419" t="s">
        <v>5114</v>
      </c>
      <c r="R737" s="2419" t="s">
        <v>3330</v>
      </c>
      <c r="S737" s="2419" t="s">
        <v>5114</v>
      </c>
      <c r="T737" s="2419"/>
      <c r="U737" s="2419"/>
      <c r="V737" s="2419" t="s">
        <v>3330</v>
      </c>
      <c r="W737" s="2419" t="s">
        <v>5114</v>
      </c>
      <c r="X737" s="2419" t="s">
        <v>3360</v>
      </c>
      <c r="Y737" s="2419" t="s">
        <v>5114</v>
      </c>
      <c r="Z737" s="2419">
        <v>4</v>
      </c>
      <c r="AA737" s="2419">
        <v>5</v>
      </c>
      <c r="AB737" s="2419">
        <v>1</v>
      </c>
      <c r="AC737" s="2419">
        <v>0</v>
      </c>
      <c r="AD737" s="2419">
        <v>0</v>
      </c>
      <c r="AE737" s="2419">
        <v>10</v>
      </c>
    </row>
    <row r="738" spans="1:31" ht="31.5" x14ac:dyDescent="0.25">
      <c r="A738" s="2419" t="s">
        <v>2783</v>
      </c>
      <c r="B738" s="2419">
        <v>5210007</v>
      </c>
      <c r="C738" s="2420" t="s">
        <v>5903</v>
      </c>
      <c r="D738" s="2419" t="s">
        <v>5328</v>
      </c>
      <c r="E738" s="2419">
        <v>35</v>
      </c>
      <c r="F738" s="2419">
        <v>15</v>
      </c>
      <c r="G738" s="2419">
        <v>5</v>
      </c>
      <c r="H738" s="2416">
        <v>20</v>
      </c>
      <c r="I738" s="2416">
        <v>0.25</v>
      </c>
      <c r="J738" s="2416">
        <f t="shared" si="16"/>
        <v>5</v>
      </c>
      <c r="K738" s="2416">
        <f t="shared" si="15"/>
        <v>5</v>
      </c>
      <c r="L738" s="2419">
        <v>20178</v>
      </c>
      <c r="M738" s="2420" t="s">
        <v>5901</v>
      </c>
      <c r="N738" s="2417" t="s">
        <v>5116</v>
      </c>
      <c r="O738" s="2419" t="s">
        <v>3379</v>
      </c>
      <c r="P738" s="2419" t="s">
        <v>3330</v>
      </c>
      <c r="Q738" s="2419" t="s">
        <v>5114</v>
      </c>
      <c r="R738" s="2419" t="s">
        <v>3330</v>
      </c>
      <c r="S738" s="2419" t="s">
        <v>5114</v>
      </c>
      <c r="T738" s="2419"/>
      <c r="U738" s="2419"/>
      <c r="V738" s="2419" t="s">
        <v>3330</v>
      </c>
      <c r="W738" s="2419" t="s">
        <v>5114</v>
      </c>
      <c r="X738" s="2419" t="s">
        <v>3330</v>
      </c>
      <c r="Y738" s="2419" t="s">
        <v>5114</v>
      </c>
      <c r="Z738" s="2419">
        <v>8</v>
      </c>
      <c r="AA738" s="2419">
        <v>7</v>
      </c>
      <c r="AB738" s="2419">
        <v>0</v>
      </c>
      <c r="AC738" s="2419">
        <v>0</v>
      </c>
      <c r="AD738" s="2419">
        <v>0</v>
      </c>
      <c r="AE738" s="2419">
        <v>15</v>
      </c>
    </row>
    <row r="739" spans="1:31" ht="31.5" x14ac:dyDescent="0.25">
      <c r="A739" s="2419" t="s">
        <v>2783</v>
      </c>
      <c r="B739" s="2419">
        <v>5210007</v>
      </c>
      <c r="C739" s="2420" t="s">
        <v>5903</v>
      </c>
      <c r="D739" s="2419" t="s">
        <v>5328</v>
      </c>
      <c r="E739" s="2419">
        <v>35</v>
      </c>
      <c r="F739" s="2419">
        <v>15</v>
      </c>
      <c r="G739" s="2419">
        <v>5</v>
      </c>
      <c r="H739" s="2416">
        <v>20</v>
      </c>
      <c r="I739" s="2416">
        <v>0.25</v>
      </c>
      <c r="J739" s="2416">
        <f t="shared" si="16"/>
        <v>5</v>
      </c>
      <c r="K739" s="2416">
        <f t="shared" si="15"/>
        <v>5</v>
      </c>
      <c r="L739" s="2419">
        <v>27455</v>
      </c>
      <c r="M739" s="2420" t="s">
        <v>5824</v>
      </c>
      <c r="N739" s="2417" t="s">
        <v>5116</v>
      </c>
      <c r="O739" s="2419" t="s">
        <v>3379</v>
      </c>
      <c r="P739" s="2419" t="s">
        <v>3330</v>
      </c>
      <c r="Q739" s="2419" t="s">
        <v>5114</v>
      </c>
      <c r="R739" s="2419" t="s">
        <v>3330</v>
      </c>
      <c r="S739" s="2419" t="s">
        <v>5114</v>
      </c>
      <c r="T739" s="2419"/>
      <c r="U739" s="2419"/>
      <c r="V739" s="2419" t="s">
        <v>3330</v>
      </c>
      <c r="W739" s="2419" t="s">
        <v>5114</v>
      </c>
      <c r="X739" s="2419" t="s">
        <v>3330</v>
      </c>
      <c r="Y739" s="2419" t="s">
        <v>5114</v>
      </c>
      <c r="Z739" s="2419">
        <v>8</v>
      </c>
      <c r="AA739" s="2419">
        <v>7</v>
      </c>
      <c r="AB739" s="2419">
        <v>0</v>
      </c>
      <c r="AC739" s="2419">
        <v>0</v>
      </c>
      <c r="AD739" s="2419">
        <v>0</v>
      </c>
      <c r="AE739" s="2419">
        <v>15</v>
      </c>
    </row>
    <row r="740" spans="1:31" ht="31.5" x14ac:dyDescent="0.25">
      <c r="A740" s="2419" t="s">
        <v>2783</v>
      </c>
      <c r="B740" s="2419">
        <v>5210007</v>
      </c>
      <c r="C740" s="2420" t="s">
        <v>5903</v>
      </c>
      <c r="D740" s="2419" t="s">
        <v>5328</v>
      </c>
      <c r="E740" s="2419">
        <v>35</v>
      </c>
      <c r="F740" s="2419">
        <v>15</v>
      </c>
      <c r="G740" s="2419">
        <v>5</v>
      </c>
      <c r="H740" s="2416">
        <v>20</v>
      </c>
      <c r="I740" s="2416">
        <v>0.25</v>
      </c>
      <c r="J740" s="2416">
        <f t="shared" si="16"/>
        <v>5</v>
      </c>
      <c r="K740" s="2416">
        <f t="shared" si="15"/>
        <v>5</v>
      </c>
      <c r="L740" s="2419">
        <v>29499</v>
      </c>
      <c r="M740" s="2420" t="s">
        <v>5950</v>
      </c>
      <c r="N740" s="2417" t="s">
        <v>5142</v>
      </c>
      <c r="O740" s="2419" t="s">
        <v>3379</v>
      </c>
      <c r="P740" s="2419" t="s">
        <v>3330</v>
      </c>
      <c r="Q740" s="2419" t="s">
        <v>5114</v>
      </c>
      <c r="R740" s="2419" t="s">
        <v>3330</v>
      </c>
      <c r="S740" s="2419" t="s">
        <v>5114</v>
      </c>
      <c r="T740" s="2419"/>
      <c r="U740" s="2419"/>
      <c r="V740" s="2419" t="s">
        <v>3330</v>
      </c>
      <c r="W740" s="2419" t="s">
        <v>5114</v>
      </c>
      <c r="X740" s="2419" t="s">
        <v>3330</v>
      </c>
      <c r="Y740" s="2419" t="s">
        <v>5114</v>
      </c>
      <c r="Z740" s="2419">
        <v>8</v>
      </c>
      <c r="AA740" s="2419">
        <v>7</v>
      </c>
      <c r="AB740" s="2419">
        <v>0</v>
      </c>
      <c r="AC740" s="2419">
        <v>0</v>
      </c>
      <c r="AD740" s="2419">
        <v>0</v>
      </c>
      <c r="AE740" s="2419">
        <v>15</v>
      </c>
    </row>
    <row r="741" spans="1:31" ht="31.5" x14ac:dyDescent="0.25">
      <c r="A741" s="2419" t="s">
        <v>2783</v>
      </c>
      <c r="B741" s="2419">
        <v>5210007</v>
      </c>
      <c r="C741" s="2420" t="s">
        <v>5903</v>
      </c>
      <c r="D741" s="2419" t="s">
        <v>5328</v>
      </c>
      <c r="E741" s="2419">
        <v>35</v>
      </c>
      <c r="F741" s="2419">
        <v>15</v>
      </c>
      <c r="G741" s="2419">
        <v>5</v>
      </c>
      <c r="H741" s="2416">
        <v>20</v>
      </c>
      <c r="I741" s="2416">
        <v>0.25</v>
      </c>
      <c r="J741" s="2416">
        <f t="shared" si="16"/>
        <v>5</v>
      </c>
      <c r="K741" s="2416">
        <f t="shared" si="15"/>
        <v>5</v>
      </c>
      <c r="L741" s="2419">
        <v>40160</v>
      </c>
      <c r="M741" s="2420" t="s">
        <v>5880</v>
      </c>
      <c r="N741" s="2417" t="s">
        <v>3186</v>
      </c>
      <c r="O741" s="2419" t="s">
        <v>3379</v>
      </c>
      <c r="P741" s="2419" t="s">
        <v>3330</v>
      </c>
      <c r="Q741" s="2419" t="s">
        <v>5114</v>
      </c>
      <c r="R741" s="2419" t="s">
        <v>3330</v>
      </c>
      <c r="S741" s="2419" t="s">
        <v>5114</v>
      </c>
      <c r="T741" s="2419"/>
      <c r="U741" s="2419"/>
      <c r="V741" s="2419" t="s">
        <v>3330</v>
      </c>
      <c r="W741" s="2419" t="s">
        <v>5114</v>
      </c>
      <c r="X741" s="2419" t="s">
        <v>3330</v>
      </c>
      <c r="Y741" s="2419" t="s">
        <v>5114</v>
      </c>
      <c r="Z741" s="2419">
        <v>8</v>
      </c>
      <c r="AA741" s="2419">
        <v>7</v>
      </c>
      <c r="AB741" s="2419">
        <v>0</v>
      </c>
      <c r="AC741" s="2419">
        <v>0</v>
      </c>
      <c r="AD741" s="2419">
        <v>0</v>
      </c>
      <c r="AE741" s="2419">
        <v>15</v>
      </c>
    </row>
    <row r="742" spans="1:31" ht="31.5" x14ac:dyDescent="0.25">
      <c r="A742" s="2419" t="s">
        <v>2783</v>
      </c>
      <c r="B742" s="2419">
        <v>5210008</v>
      </c>
      <c r="C742" s="2420" t="s">
        <v>6005</v>
      </c>
      <c r="D742" s="2419" t="s">
        <v>5328</v>
      </c>
      <c r="E742" s="2419">
        <v>32</v>
      </c>
      <c r="F742" s="2419">
        <v>12</v>
      </c>
      <c r="G742" s="2419">
        <v>8</v>
      </c>
      <c r="H742" s="2416">
        <v>20</v>
      </c>
      <c r="I742" s="2416">
        <v>0.25</v>
      </c>
      <c r="J742" s="2416">
        <f t="shared" si="16"/>
        <v>5</v>
      </c>
      <c r="K742" s="2416">
        <f t="shared" si="15"/>
        <v>5</v>
      </c>
      <c r="L742" s="2419">
        <v>36935</v>
      </c>
      <c r="M742" s="2420" t="s">
        <v>5815</v>
      </c>
      <c r="N742" s="2417" t="s">
        <v>5116</v>
      </c>
      <c r="O742" s="2419" t="s">
        <v>3379</v>
      </c>
      <c r="P742" s="2419" t="s">
        <v>3328</v>
      </c>
      <c r="Q742" s="2419" t="s">
        <v>5114</v>
      </c>
      <c r="R742" s="2419" t="s">
        <v>3330</v>
      </c>
      <c r="S742" s="2419" t="s">
        <v>5114</v>
      </c>
      <c r="T742" s="2419"/>
      <c r="U742" s="2419"/>
      <c r="V742" s="2419" t="s">
        <v>3330</v>
      </c>
      <c r="W742" s="2419" t="s">
        <v>5114</v>
      </c>
      <c r="X742" s="2419" t="s">
        <v>3328</v>
      </c>
      <c r="Y742" s="2419" t="s">
        <v>5114</v>
      </c>
      <c r="Z742" s="2419">
        <v>15</v>
      </c>
      <c r="AA742" s="2419">
        <v>2</v>
      </c>
      <c r="AB742" s="2419">
        <v>0</v>
      </c>
      <c r="AC742" s="2419">
        <v>0</v>
      </c>
      <c r="AD742" s="2419">
        <v>0</v>
      </c>
      <c r="AE742" s="2419">
        <v>17</v>
      </c>
    </row>
    <row r="743" spans="1:31" ht="31.5" x14ac:dyDescent="0.25">
      <c r="A743" s="2419" t="s">
        <v>2783</v>
      </c>
      <c r="B743" s="2419">
        <v>5210008</v>
      </c>
      <c r="C743" s="2420" t="s">
        <v>6005</v>
      </c>
      <c r="D743" s="2419" t="s">
        <v>5328</v>
      </c>
      <c r="E743" s="2419">
        <v>32</v>
      </c>
      <c r="F743" s="2419">
        <v>12</v>
      </c>
      <c r="G743" s="2419">
        <v>8</v>
      </c>
      <c r="H743" s="2416">
        <v>20</v>
      </c>
      <c r="I743" s="2416">
        <v>0.25</v>
      </c>
      <c r="J743" s="2416">
        <f t="shared" si="16"/>
        <v>5</v>
      </c>
      <c r="K743" s="2416">
        <f t="shared" si="15"/>
        <v>5</v>
      </c>
      <c r="L743" s="2419">
        <v>40160</v>
      </c>
      <c r="M743" s="2420" t="s">
        <v>5880</v>
      </c>
      <c r="N743" s="2417" t="s">
        <v>3186</v>
      </c>
      <c r="O743" s="2419" t="s">
        <v>3379</v>
      </c>
      <c r="P743" s="2419" t="s">
        <v>3328</v>
      </c>
      <c r="Q743" s="2419" t="s">
        <v>5114</v>
      </c>
      <c r="R743" s="2419" t="s">
        <v>3330</v>
      </c>
      <c r="S743" s="2419" t="s">
        <v>5114</v>
      </c>
      <c r="T743" s="2419"/>
      <c r="U743" s="2419"/>
      <c r="V743" s="2419" t="s">
        <v>3330</v>
      </c>
      <c r="W743" s="2419" t="s">
        <v>5114</v>
      </c>
      <c r="X743" s="2419" t="s">
        <v>3328</v>
      </c>
      <c r="Y743" s="2419" t="s">
        <v>5114</v>
      </c>
      <c r="Z743" s="2419">
        <v>15</v>
      </c>
      <c r="AA743" s="2419">
        <v>2</v>
      </c>
      <c r="AB743" s="2419">
        <v>0</v>
      </c>
      <c r="AC743" s="2419">
        <v>0</v>
      </c>
      <c r="AD743" s="2419">
        <v>0</v>
      </c>
      <c r="AE743" s="2419">
        <v>17</v>
      </c>
    </row>
    <row r="744" spans="1:31" ht="31.5" x14ac:dyDescent="0.25">
      <c r="A744" s="2419" t="s">
        <v>2783</v>
      </c>
      <c r="B744" s="2419">
        <v>5210008</v>
      </c>
      <c r="C744" s="2420" t="s">
        <v>6005</v>
      </c>
      <c r="D744" s="2419" t="s">
        <v>5328</v>
      </c>
      <c r="E744" s="2419">
        <v>32</v>
      </c>
      <c r="F744" s="2419">
        <v>12</v>
      </c>
      <c r="G744" s="2419">
        <v>8</v>
      </c>
      <c r="H744" s="2416">
        <v>20</v>
      </c>
      <c r="I744" s="2416">
        <v>0.25</v>
      </c>
      <c r="J744" s="2416">
        <f t="shared" si="16"/>
        <v>5</v>
      </c>
      <c r="K744" s="2416">
        <f t="shared" si="15"/>
        <v>5</v>
      </c>
      <c r="L744" s="2419">
        <v>42836</v>
      </c>
      <c r="M744" s="2420" t="s">
        <v>5821</v>
      </c>
      <c r="N744" s="2417" t="s">
        <v>3186</v>
      </c>
      <c r="O744" s="2419" t="s">
        <v>3379</v>
      </c>
      <c r="P744" s="2419" t="s">
        <v>3328</v>
      </c>
      <c r="Q744" s="2419" t="s">
        <v>5114</v>
      </c>
      <c r="R744" s="2419" t="s">
        <v>3330</v>
      </c>
      <c r="S744" s="2419" t="s">
        <v>5114</v>
      </c>
      <c r="T744" s="2419"/>
      <c r="U744" s="2419"/>
      <c r="V744" s="2419" t="s">
        <v>3330</v>
      </c>
      <c r="W744" s="2419" t="s">
        <v>5114</v>
      </c>
      <c r="X744" s="2419" t="s">
        <v>3328</v>
      </c>
      <c r="Y744" s="2419" t="s">
        <v>5114</v>
      </c>
      <c r="Z744" s="2419">
        <v>15</v>
      </c>
      <c r="AA744" s="2419">
        <v>2</v>
      </c>
      <c r="AB744" s="2419">
        <v>0</v>
      </c>
      <c r="AC744" s="2419">
        <v>0</v>
      </c>
      <c r="AD744" s="2419">
        <v>0</v>
      </c>
      <c r="AE744" s="2419">
        <v>17</v>
      </c>
    </row>
    <row r="745" spans="1:31" ht="31.5" x14ac:dyDescent="0.25">
      <c r="A745" s="2419" t="s">
        <v>2783</v>
      </c>
      <c r="B745" s="2419">
        <v>5210008</v>
      </c>
      <c r="C745" s="2420" t="s">
        <v>6005</v>
      </c>
      <c r="D745" s="2419" t="s">
        <v>5328</v>
      </c>
      <c r="E745" s="2419">
        <v>32</v>
      </c>
      <c r="F745" s="2419">
        <v>12</v>
      </c>
      <c r="G745" s="2419">
        <v>8</v>
      </c>
      <c r="H745" s="2416">
        <v>20</v>
      </c>
      <c r="I745" s="2416">
        <v>0.25</v>
      </c>
      <c r="J745" s="2416">
        <f t="shared" si="16"/>
        <v>5</v>
      </c>
      <c r="K745" s="2416">
        <f t="shared" si="15"/>
        <v>5</v>
      </c>
      <c r="L745" s="2419">
        <v>44180</v>
      </c>
      <c r="M745" s="2420" t="s">
        <v>5955</v>
      </c>
      <c r="N745" s="2417" t="s">
        <v>5142</v>
      </c>
      <c r="O745" s="2419" t="s">
        <v>3379</v>
      </c>
      <c r="P745" s="2419" t="s">
        <v>3328</v>
      </c>
      <c r="Q745" s="2419" t="s">
        <v>5114</v>
      </c>
      <c r="R745" s="2419" t="s">
        <v>3330</v>
      </c>
      <c r="S745" s="2419" t="s">
        <v>5114</v>
      </c>
      <c r="T745" s="2419"/>
      <c r="U745" s="2419"/>
      <c r="V745" s="2419" t="s">
        <v>3330</v>
      </c>
      <c r="W745" s="2419" t="s">
        <v>5114</v>
      </c>
      <c r="X745" s="2419" t="s">
        <v>3328</v>
      </c>
      <c r="Y745" s="2419" t="s">
        <v>5114</v>
      </c>
      <c r="Z745" s="2419">
        <v>15</v>
      </c>
      <c r="AA745" s="2419">
        <v>2</v>
      </c>
      <c r="AB745" s="2419">
        <v>0</v>
      </c>
      <c r="AC745" s="2419">
        <v>0</v>
      </c>
      <c r="AD745" s="2419">
        <v>0</v>
      </c>
      <c r="AE745" s="2419">
        <v>17</v>
      </c>
    </row>
    <row r="746" spans="1:31" ht="31.5" x14ac:dyDescent="0.25">
      <c r="A746" s="2419" t="s">
        <v>2783</v>
      </c>
      <c r="B746" s="2419" t="s">
        <v>6006</v>
      </c>
      <c r="C746" s="2420" t="s">
        <v>6007</v>
      </c>
      <c r="D746" s="2419" t="s">
        <v>5328</v>
      </c>
      <c r="E746" s="2419">
        <v>30</v>
      </c>
      <c r="F746" s="2419">
        <v>10</v>
      </c>
      <c r="G746" s="2419">
        <v>10</v>
      </c>
      <c r="H746" s="2416">
        <v>20</v>
      </c>
      <c r="I746" s="2416">
        <v>0.3125</v>
      </c>
      <c r="J746" s="2416">
        <f t="shared" si="16"/>
        <v>6.25</v>
      </c>
      <c r="K746" s="2416">
        <f t="shared" si="15"/>
        <v>6.25</v>
      </c>
      <c r="L746" s="2419">
        <v>36929</v>
      </c>
      <c r="M746" s="2420" t="s">
        <v>5837</v>
      </c>
      <c r="N746" s="2417" t="s">
        <v>5116</v>
      </c>
      <c r="O746" s="2419" t="s">
        <v>5790</v>
      </c>
      <c r="P746" s="2419" t="s">
        <v>6008</v>
      </c>
      <c r="Q746" s="2419" t="s">
        <v>5114</v>
      </c>
      <c r="R746" s="2419" t="s">
        <v>6009</v>
      </c>
      <c r="S746" s="2419" t="s">
        <v>5114</v>
      </c>
      <c r="T746" s="2419"/>
      <c r="U746" s="2419"/>
      <c r="V746" s="2419" t="s">
        <v>6010</v>
      </c>
      <c r="W746" s="2419" t="s">
        <v>5114</v>
      </c>
      <c r="X746" s="2419" t="s">
        <v>3307</v>
      </c>
      <c r="Y746" s="2419" t="s">
        <v>5114</v>
      </c>
      <c r="Z746" s="2419">
        <v>0</v>
      </c>
      <c r="AA746" s="2419">
        <v>10</v>
      </c>
      <c r="AB746" s="2419">
        <v>2</v>
      </c>
      <c r="AC746" s="2419">
        <v>0</v>
      </c>
      <c r="AD746" s="2419">
        <v>0</v>
      </c>
      <c r="AE746" s="2419">
        <v>12</v>
      </c>
    </row>
    <row r="747" spans="1:31" ht="31.5" x14ac:dyDescent="0.25">
      <c r="A747" s="2419" t="s">
        <v>2783</v>
      </c>
      <c r="B747" s="2419" t="s">
        <v>6006</v>
      </c>
      <c r="C747" s="2420" t="s">
        <v>6007</v>
      </c>
      <c r="D747" s="2419" t="s">
        <v>5328</v>
      </c>
      <c r="E747" s="2419">
        <v>30</v>
      </c>
      <c r="F747" s="2419">
        <v>10</v>
      </c>
      <c r="G747" s="2419">
        <v>10</v>
      </c>
      <c r="H747" s="2416">
        <v>20</v>
      </c>
      <c r="I747" s="2416">
        <v>0.36249999999999999</v>
      </c>
      <c r="J747" s="2416">
        <f t="shared" si="16"/>
        <v>7.25</v>
      </c>
      <c r="K747" s="2416">
        <f t="shared" ref="K747:K769" si="17">J747</f>
        <v>7.25</v>
      </c>
      <c r="L747" s="2419">
        <v>41043</v>
      </c>
      <c r="M747" s="2420" t="s">
        <v>5860</v>
      </c>
      <c r="N747" s="2417" t="s">
        <v>5116</v>
      </c>
      <c r="O747" s="2419" t="s">
        <v>5790</v>
      </c>
      <c r="P747" s="2419" t="s">
        <v>6008</v>
      </c>
      <c r="Q747" s="2419" t="s">
        <v>5114</v>
      </c>
      <c r="R747" s="2419" t="s">
        <v>6009</v>
      </c>
      <c r="S747" s="2419" t="s">
        <v>5114</v>
      </c>
      <c r="T747" s="2419"/>
      <c r="U747" s="2419"/>
      <c r="V747" s="2419" t="s">
        <v>6010</v>
      </c>
      <c r="W747" s="2419" t="s">
        <v>5114</v>
      </c>
      <c r="X747" s="2419" t="s">
        <v>3307</v>
      </c>
      <c r="Y747" s="2419" t="s">
        <v>5114</v>
      </c>
      <c r="Z747" s="2419">
        <v>0</v>
      </c>
      <c r="AA747" s="2419">
        <v>10</v>
      </c>
      <c r="AB747" s="2419">
        <v>2</v>
      </c>
      <c r="AC747" s="2419">
        <v>0</v>
      </c>
      <c r="AD747" s="2419">
        <v>0</v>
      </c>
      <c r="AE747" s="2419">
        <v>12</v>
      </c>
    </row>
    <row r="748" spans="1:31" ht="31.5" x14ac:dyDescent="0.25">
      <c r="A748" s="2419" t="s">
        <v>2783</v>
      </c>
      <c r="B748" s="2419" t="s">
        <v>6006</v>
      </c>
      <c r="C748" s="2420" t="s">
        <v>6007</v>
      </c>
      <c r="D748" s="2419" t="s">
        <v>5328</v>
      </c>
      <c r="E748" s="2419">
        <v>30</v>
      </c>
      <c r="F748" s="2419">
        <v>10</v>
      </c>
      <c r="G748" s="2419">
        <v>10</v>
      </c>
      <c r="H748" s="2416">
        <v>20</v>
      </c>
      <c r="I748" s="2416">
        <v>0.32500000000000001</v>
      </c>
      <c r="J748" s="2416">
        <f t="shared" si="16"/>
        <v>6.5</v>
      </c>
      <c r="K748" s="2416">
        <f t="shared" si="17"/>
        <v>6.5</v>
      </c>
      <c r="L748" s="2419">
        <v>44179</v>
      </c>
      <c r="M748" s="2420" t="s">
        <v>6011</v>
      </c>
      <c r="N748" s="2417" t="s">
        <v>5142</v>
      </c>
      <c r="O748" s="2419" t="s">
        <v>5790</v>
      </c>
      <c r="P748" s="2419" t="s">
        <v>6008</v>
      </c>
      <c r="Q748" s="2419" t="s">
        <v>5114</v>
      </c>
      <c r="R748" s="2419" t="s">
        <v>6009</v>
      </c>
      <c r="S748" s="2419" t="s">
        <v>5114</v>
      </c>
      <c r="T748" s="2419"/>
      <c r="U748" s="2419"/>
      <c r="V748" s="2419" t="s">
        <v>6010</v>
      </c>
      <c r="W748" s="2419" t="s">
        <v>5114</v>
      </c>
      <c r="X748" s="2419" t="s">
        <v>3307</v>
      </c>
      <c r="Y748" s="2419" t="s">
        <v>5114</v>
      </c>
      <c r="Z748" s="2419">
        <v>0</v>
      </c>
      <c r="AA748" s="2419">
        <v>10</v>
      </c>
      <c r="AB748" s="2419">
        <v>2</v>
      </c>
      <c r="AC748" s="2419">
        <v>0</v>
      </c>
      <c r="AD748" s="2419">
        <v>0</v>
      </c>
      <c r="AE748" s="2419">
        <v>12</v>
      </c>
    </row>
    <row r="749" spans="1:31" ht="15.75" x14ac:dyDescent="0.25">
      <c r="A749" s="2419" t="s">
        <v>2783</v>
      </c>
      <c r="B749" s="2419" t="s">
        <v>6012</v>
      </c>
      <c r="C749" s="2420" t="s">
        <v>6013</v>
      </c>
      <c r="D749" s="2419" t="s">
        <v>5328</v>
      </c>
      <c r="E749" s="2419">
        <v>31</v>
      </c>
      <c r="F749" s="2419">
        <v>10</v>
      </c>
      <c r="G749" s="2419">
        <v>11</v>
      </c>
      <c r="H749" s="2416">
        <v>21</v>
      </c>
      <c r="I749" s="2416">
        <v>0.33339999999999997</v>
      </c>
      <c r="J749" s="2416">
        <f t="shared" si="16"/>
        <v>7.0013999999999994</v>
      </c>
      <c r="K749" s="2416">
        <f t="shared" si="17"/>
        <v>7.0013999999999994</v>
      </c>
      <c r="L749" s="2419">
        <v>26107</v>
      </c>
      <c r="M749" s="2420" t="s">
        <v>5818</v>
      </c>
      <c r="N749" s="2417" t="s">
        <v>5116</v>
      </c>
      <c r="O749" s="2419" t="s">
        <v>3386</v>
      </c>
      <c r="P749" s="2419" t="s">
        <v>3327</v>
      </c>
      <c r="Q749" s="2419" t="s">
        <v>5114</v>
      </c>
      <c r="R749" s="2419" t="s">
        <v>3332</v>
      </c>
      <c r="S749" s="2419" t="s">
        <v>5114</v>
      </c>
      <c r="T749" s="2419"/>
      <c r="U749" s="2419"/>
      <c r="V749" s="2419" t="s">
        <v>3327</v>
      </c>
      <c r="W749" s="2419" t="s">
        <v>5114</v>
      </c>
      <c r="X749" s="2419" t="s">
        <v>3332</v>
      </c>
      <c r="Y749" s="2419" t="s">
        <v>5114</v>
      </c>
      <c r="Z749" s="2419">
        <v>13</v>
      </c>
      <c r="AA749" s="2419">
        <v>7</v>
      </c>
      <c r="AB749" s="2419">
        <v>0</v>
      </c>
      <c r="AC749" s="2419">
        <v>0</v>
      </c>
      <c r="AD749" s="2419">
        <v>0</v>
      </c>
      <c r="AE749" s="2419">
        <v>20</v>
      </c>
    </row>
    <row r="750" spans="1:31" ht="15.75" x14ac:dyDescent="0.25">
      <c r="A750" s="2419" t="s">
        <v>2783</v>
      </c>
      <c r="B750" s="2419" t="s">
        <v>6012</v>
      </c>
      <c r="C750" s="2420" t="s">
        <v>6013</v>
      </c>
      <c r="D750" s="2419" t="s">
        <v>5328</v>
      </c>
      <c r="E750" s="2419">
        <v>31</v>
      </c>
      <c r="F750" s="2419">
        <v>10</v>
      </c>
      <c r="G750" s="2419">
        <v>11</v>
      </c>
      <c r="H750" s="2416">
        <v>21</v>
      </c>
      <c r="I750" s="2416">
        <v>0.33339999999999997</v>
      </c>
      <c r="J750" s="2416">
        <f t="shared" si="16"/>
        <v>7.0013999999999994</v>
      </c>
      <c r="K750" s="2416">
        <f t="shared" si="17"/>
        <v>7.0013999999999994</v>
      </c>
      <c r="L750" s="2419">
        <v>41067</v>
      </c>
      <c r="M750" s="2420" t="s">
        <v>5804</v>
      </c>
      <c r="N750" s="2417" t="s">
        <v>5116</v>
      </c>
      <c r="O750" s="2419" t="s">
        <v>3386</v>
      </c>
      <c r="P750" s="2419" t="s">
        <v>3327</v>
      </c>
      <c r="Q750" s="2419" t="s">
        <v>5114</v>
      </c>
      <c r="R750" s="2419" t="s">
        <v>3332</v>
      </c>
      <c r="S750" s="2419" t="s">
        <v>5114</v>
      </c>
      <c r="T750" s="2419"/>
      <c r="U750" s="2419"/>
      <c r="V750" s="2419" t="s">
        <v>3327</v>
      </c>
      <c r="W750" s="2419" t="s">
        <v>5114</v>
      </c>
      <c r="X750" s="2419" t="s">
        <v>3332</v>
      </c>
      <c r="Y750" s="2419" t="s">
        <v>5114</v>
      </c>
      <c r="Z750" s="2419">
        <v>13</v>
      </c>
      <c r="AA750" s="2419">
        <v>7</v>
      </c>
      <c r="AB750" s="2419">
        <v>0</v>
      </c>
      <c r="AC750" s="2419">
        <v>0</v>
      </c>
      <c r="AD750" s="2419">
        <v>0</v>
      </c>
      <c r="AE750" s="2419">
        <v>20</v>
      </c>
    </row>
    <row r="751" spans="1:31" ht="15.75" x14ac:dyDescent="0.25">
      <c r="A751" s="2419" t="s">
        <v>2783</v>
      </c>
      <c r="B751" s="2419" t="s">
        <v>6012</v>
      </c>
      <c r="C751" s="2420" t="s">
        <v>6013</v>
      </c>
      <c r="D751" s="2419" t="s">
        <v>5328</v>
      </c>
      <c r="E751" s="2419">
        <v>31</v>
      </c>
      <c r="F751" s="2419">
        <v>10</v>
      </c>
      <c r="G751" s="2419">
        <v>11</v>
      </c>
      <c r="H751" s="2416">
        <v>21</v>
      </c>
      <c r="I751" s="2416">
        <v>0.33339999999999997</v>
      </c>
      <c r="J751" s="2416">
        <f t="shared" si="16"/>
        <v>7.0013999999999994</v>
      </c>
      <c r="K751" s="2416">
        <f t="shared" si="17"/>
        <v>7.0013999999999994</v>
      </c>
      <c r="L751" s="2419">
        <v>44179</v>
      </c>
      <c r="M751" s="2420" t="s">
        <v>6011</v>
      </c>
      <c r="N751" s="2417" t="s">
        <v>5142</v>
      </c>
      <c r="O751" s="2419" t="s">
        <v>3386</v>
      </c>
      <c r="P751" s="2419" t="s">
        <v>3327</v>
      </c>
      <c r="Q751" s="2419" t="s">
        <v>5114</v>
      </c>
      <c r="R751" s="2419" t="s">
        <v>3332</v>
      </c>
      <c r="S751" s="2419" t="s">
        <v>5114</v>
      </c>
      <c r="T751" s="2419"/>
      <c r="U751" s="2419"/>
      <c r="V751" s="2419" t="s">
        <v>3327</v>
      </c>
      <c r="W751" s="2419" t="s">
        <v>5114</v>
      </c>
      <c r="X751" s="2419" t="s">
        <v>3332</v>
      </c>
      <c r="Y751" s="2419" t="s">
        <v>5114</v>
      </c>
      <c r="Z751" s="2419">
        <v>13</v>
      </c>
      <c r="AA751" s="2419">
        <v>7</v>
      </c>
      <c r="AB751" s="2419">
        <v>0</v>
      </c>
      <c r="AC751" s="2419">
        <v>0</v>
      </c>
      <c r="AD751" s="2419">
        <v>0</v>
      </c>
      <c r="AE751" s="2419">
        <v>20</v>
      </c>
    </row>
    <row r="752" spans="1:31" ht="15.75" x14ac:dyDescent="0.25">
      <c r="A752" s="2419" t="s">
        <v>2783</v>
      </c>
      <c r="B752" s="2419" t="s">
        <v>6014</v>
      </c>
      <c r="C752" s="2420" t="s">
        <v>6005</v>
      </c>
      <c r="D752" s="2419" t="s">
        <v>5328</v>
      </c>
      <c r="E752" s="2419">
        <v>31</v>
      </c>
      <c r="F752" s="2419">
        <v>10</v>
      </c>
      <c r="G752" s="2419">
        <v>11</v>
      </c>
      <c r="H752" s="2416">
        <v>21</v>
      </c>
      <c r="I752" s="2416">
        <v>0.33339999999999997</v>
      </c>
      <c r="J752" s="2416">
        <f t="shared" si="16"/>
        <v>7.0013999999999994</v>
      </c>
      <c r="K752" s="2416">
        <f t="shared" si="17"/>
        <v>7.0013999999999994</v>
      </c>
      <c r="L752" s="2419">
        <v>30662</v>
      </c>
      <c r="M752" s="2420" t="s">
        <v>5858</v>
      </c>
      <c r="N752" s="2417" t="s">
        <v>5116</v>
      </c>
      <c r="O752" s="2419" t="s">
        <v>3386</v>
      </c>
      <c r="P752" s="2419" t="s">
        <v>3332</v>
      </c>
      <c r="Q752" s="2419" t="s">
        <v>5114</v>
      </c>
      <c r="R752" s="2419" t="s">
        <v>3327</v>
      </c>
      <c r="S752" s="2419" t="s">
        <v>5114</v>
      </c>
      <c r="T752" s="2419"/>
      <c r="U752" s="2419"/>
      <c r="V752" s="2419" t="s">
        <v>3332</v>
      </c>
      <c r="W752" s="2419" t="s">
        <v>5114</v>
      </c>
      <c r="X752" s="2419" t="s">
        <v>3327</v>
      </c>
      <c r="Y752" s="2419" t="s">
        <v>5114</v>
      </c>
      <c r="Z752" s="2419">
        <v>8</v>
      </c>
      <c r="AA752" s="2419">
        <v>5</v>
      </c>
      <c r="AB752" s="2419">
        <v>0</v>
      </c>
      <c r="AC752" s="2419">
        <v>0</v>
      </c>
      <c r="AD752" s="2419">
        <v>0</v>
      </c>
      <c r="AE752" s="2419">
        <v>13</v>
      </c>
    </row>
    <row r="753" spans="1:31" ht="15.75" x14ac:dyDescent="0.25">
      <c r="A753" s="2419" t="s">
        <v>2783</v>
      </c>
      <c r="B753" s="2419" t="s">
        <v>6014</v>
      </c>
      <c r="C753" s="2420" t="s">
        <v>6005</v>
      </c>
      <c r="D753" s="2419" t="s">
        <v>5328</v>
      </c>
      <c r="E753" s="2419">
        <v>31</v>
      </c>
      <c r="F753" s="2419">
        <v>10</v>
      </c>
      <c r="G753" s="2419">
        <v>11</v>
      </c>
      <c r="H753" s="2416">
        <v>21</v>
      </c>
      <c r="I753" s="2416">
        <v>0.33339999999999997</v>
      </c>
      <c r="J753" s="2416">
        <f t="shared" si="16"/>
        <v>7.0013999999999994</v>
      </c>
      <c r="K753" s="2416">
        <f t="shared" si="17"/>
        <v>7.0013999999999994</v>
      </c>
      <c r="L753" s="2419">
        <v>38518</v>
      </c>
      <c r="M753" s="2420" t="s">
        <v>5875</v>
      </c>
      <c r="N753" s="2417" t="s">
        <v>5116</v>
      </c>
      <c r="O753" s="2419" t="s">
        <v>3386</v>
      </c>
      <c r="P753" s="2419" t="s">
        <v>3332</v>
      </c>
      <c r="Q753" s="2419" t="s">
        <v>5114</v>
      </c>
      <c r="R753" s="2419" t="s">
        <v>3327</v>
      </c>
      <c r="S753" s="2419" t="s">
        <v>5114</v>
      </c>
      <c r="T753" s="2419"/>
      <c r="U753" s="2419"/>
      <c r="V753" s="2419" t="s">
        <v>3332</v>
      </c>
      <c r="W753" s="2419" t="s">
        <v>5114</v>
      </c>
      <c r="X753" s="2419" t="s">
        <v>3327</v>
      </c>
      <c r="Y753" s="2419" t="s">
        <v>5114</v>
      </c>
      <c r="Z753" s="2419">
        <v>8</v>
      </c>
      <c r="AA753" s="2419">
        <v>5</v>
      </c>
      <c r="AB753" s="2419">
        <v>0</v>
      </c>
      <c r="AC753" s="2419">
        <v>0</v>
      </c>
      <c r="AD753" s="2419">
        <v>0</v>
      </c>
      <c r="AE753" s="2419">
        <v>13</v>
      </c>
    </row>
    <row r="754" spans="1:31" ht="15.75" x14ac:dyDescent="0.25">
      <c r="A754" s="2419" t="s">
        <v>2783</v>
      </c>
      <c r="B754" s="2419" t="s">
        <v>6014</v>
      </c>
      <c r="C754" s="2420" t="s">
        <v>6005</v>
      </c>
      <c r="D754" s="2419" t="s">
        <v>5328</v>
      </c>
      <c r="E754" s="2419">
        <v>31</v>
      </c>
      <c r="F754" s="2419">
        <v>10</v>
      </c>
      <c r="G754" s="2419">
        <v>11</v>
      </c>
      <c r="H754" s="2416">
        <v>21</v>
      </c>
      <c r="I754" s="2416">
        <v>0.33339999999999997</v>
      </c>
      <c r="J754" s="2416">
        <f t="shared" si="16"/>
        <v>7.0013999999999994</v>
      </c>
      <c r="K754" s="2416">
        <f t="shared" si="17"/>
        <v>7.0013999999999994</v>
      </c>
      <c r="L754" s="2419">
        <v>43484</v>
      </c>
      <c r="M754" s="2420" t="s">
        <v>5851</v>
      </c>
      <c r="N754" s="2417" t="s">
        <v>3186</v>
      </c>
      <c r="O754" s="2419" t="s">
        <v>3386</v>
      </c>
      <c r="P754" s="2419" t="s">
        <v>3332</v>
      </c>
      <c r="Q754" s="2419" t="s">
        <v>5114</v>
      </c>
      <c r="R754" s="2419" t="s">
        <v>3327</v>
      </c>
      <c r="S754" s="2419" t="s">
        <v>5114</v>
      </c>
      <c r="T754" s="2419"/>
      <c r="U754" s="2419"/>
      <c r="V754" s="2419" t="s">
        <v>3332</v>
      </c>
      <c r="W754" s="2419" t="s">
        <v>5114</v>
      </c>
      <c r="X754" s="2419" t="s">
        <v>3327</v>
      </c>
      <c r="Y754" s="2419" t="s">
        <v>5114</v>
      </c>
      <c r="Z754" s="2419">
        <v>8</v>
      </c>
      <c r="AA754" s="2419">
        <v>5</v>
      </c>
      <c r="AB754" s="2419">
        <v>0</v>
      </c>
      <c r="AC754" s="2419">
        <v>0</v>
      </c>
      <c r="AD754" s="2419">
        <v>0</v>
      </c>
      <c r="AE754" s="2419">
        <v>13</v>
      </c>
    </row>
    <row r="755" spans="1:31" ht="31.5" x14ac:dyDescent="0.25">
      <c r="A755" s="2419" t="s">
        <v>2783</v>
      </c>
      <c r="B755" s="2419">
        <v>5221002</v>
      </c>
      <c r="C755" s="2420" t="s">
        <v>6015</v>
      </c>
      <c r="D755" s="2419" t="s">
        <v>5328</v>
      </c>
      <c r="E755" s="2419">
        <v>33</v>
      </c>
      <c r="F755" s="2419">
        <v>14</v>
      </c>
      <c r="G755" s="2419">
        <v>5</v>
      </c>
      <c r="H755" s="2416">
        <v>19</v>
      </c>
      <c r="I755" s="2416">
        <v>0.316</v>
      </c>
      <c r="J755" s="2416">
        <f t="shared" si="16"/>
        <v>6.0040000000000004</v>
      </c>
      <c r="K755" s="2416">
        <f t="shared" si="17"/>
        <v>6.0040000000000004</v>
      </c>
      <c r="L755" s="2419">
        <v>42476</v>
      </c>
      <c r="M755" s="2420" t="s">
        <v>5805</v>
      </c>
      <c r="N755" s="2417" t="s">
        <v>5116</v>
      </c>
      <c r="O755" s="2419" t="s">
        <v>3387</v>
      </c>
      <c r="P755" s="2419" t="s">
        <v>3338</v>
      </c>
      <c r="Q755" s="2419" t="s">
        <v>5114</v>
      </c>
      <c r="R755" s="2419" t="s">
        <v>3321</v>
      </c>
      <c r="S755" s="2419" t="s">
        <v>5114</v>
      </c>
      <c r="T755" s="2419"/>
      <c r="U755" s="2419"/>
      <c r="V755" s="2419" t="s">
        <v>3307</v>
      </c>
      <c r="W755" s="2419" t="s">
        <v>5114</v>
      </c>
      <c r="X755" s="2419" t="s">
        <v>6016</v>
      </c>
      <c r="Y755" s="2419" t="s">
        <v>5114</v>
      </c>
      <c r="Z755" s="2419">
        <v>6</v>
      </c>
      <c r="AA755" s="2419">
        <v>3</v>
      </c>
      <c r="AB755" s="2419">
        <v>2</v>
      </c>
      <c r="AC755" s="2419">
        <v>0</v>
      </c>
      <c r="AD755" s="2419">
        <v>0</v>
      </c>
      <c r="AE755" s="2419">
        <v>11</v>
      </c>
    </row>
    <row r="756" spans="1:31" ht="31.5" x14ac:dyDescent="0.25">
      <c r="A756" s="2419" t="s">
        <v>2783</v>
      </c>
      <c r="B756" s="2419">
        <v>5221002</v>
      </c>
      <c r="C756" s="2420" t="s">
        <v>6015</v>
      </c>
      <c r="D756" s="2419" t="s">
        <v>5328</v>
      </c>
      <c r="E756" s="2419">
        <v>33</v>
      </c>
      <c r="F756" s="2419">
        <v>14</v>
      </c>
      <c r="G756" s="2419">
        <v>5</v>
      </c>
      <c r="H756" s="2416">
        <v>19</v>
      </c>
      <c r="I756" s="2416">
        <v>0.316</v>
      </c>
      <c r="J756" s="2416">
        <f t="shared" si="16"/>
        <v>6.0040000000000004</v>
      </c>
      <c r="K756" s="2416">
        <f t="shared" si="17"/>
        <v>6.0040000000000004</v>
      </c>
      <c r="L756" s="2419">
        <v>42745</v>
      </c>
      <c r="M756" s="2420" t="s">
        <v>5920</v>
      </c>
      <c r="N756" s="2417" t="s">
        <v>3186</v>
      </c>
      <c r="O756" s="2419" t="s">
        <v>3387</v>
      </c>
      <c r="P756" s="2419" t="s">
        <v>3338</v>
      </c>
      <c r="Q756" s="2419" t="s">
        <v>5114</v>
      </c>
      <c r="R756" s="2419" t="s">
        <v>3321</v>
      </c>
      <c r="S756" s="2419" t="s">
        <v>5114</v>
      </c>
      <c r="T756" s="2419"/>
      <c r="U756" s="2419"/>
      <c r="V756" s="2419" t="s">
        <v>3307</v>
      </c>
      <c r="W756" s="2419" t="s">
        <v>5114</v>
      </c>
      <c r="X756" s="2419" t="s">
        <v>6016</v>
      </c>
      <c r="Y756" s="2419" t="s">
        <v>5114</v>
      </c>
      <c r="Z756" s="2419">
        <v>6</v>
      </c>
      <c r="AA756" s="2419">
        <v>3</v>
      </c>
      <c r="AB756" s="2419">
        <v>2</v>
      </c>
      <c r="AC756" s="2419">
        <v>0</v>
      </c>
      <c r="AD756" s="2419">
        <v>0</v>
      </c>
      <c r="AE756" s="2419">
        <v>11</v>
      </c>
    </row>
    <row r="757" spans="1:31" ht="31.5" x14ac:dyDescent="0.25">
      <c r="A757" s="2419" t="s">
        <v>2783</v>
      </c>
      <c r="B757" s="2419">
        <v>5221002</v>
      </c>
      <c r="C757" s="2420" t="s">
        <v>6015</v>
      </c>
      <c r="D757" s="2419" t="s">
        <v>5328</v>
      </c>
      <c r="E757" s="2419">
        <v>33</v>
      </c>
      <c r="F757" s="2419">
        <v>14</v>
      </c>
      <c r="G757" s="2419">
        <v>5</v>
      </c>
      <c r="H757" s="2416">
        <v>19</v>
      </c>
      <c r="I757" s="2416">
        <v>0.36899999999999999</v>
      </c>
      <c r="J757" s="2416">
        <f t="shared" si="16"/>
        <v>7.0110000000000001</v>
      </c>
      <c r="K757" s="2416">
        <f t="shared" si="17"/>
        <v>7.0110000000000001</v>
      </c>
      <c r="L757" s="2419">
        <v>44092</v>
      </c>
      <c r="M757" s="2420" t="s">
        <v>5842</v>
      </c>
      <c r="N757" s="2417" t="s">
        <v>5142</v>
      </c>
      <c r="O757" s="2419" t="s">
        <v>3387</v>
      </c>
      <c r="P757" s="2419" t="s">
        <v>3338</v>
      </c>
      <c r="Q757" s="2419" t="s">
        <v>5114</v>
      </c>
      <c r="R757" s="2419" t="s">
        <v>3321</v>
      </c>
      <c r="S757" s="2419" t="s">
        <v>5114</v>
      </c>
      <c r="T757" s="2419"/>
      <c r="U757" s="2419"/>
      <c r="V757" s="2419" t="s">
        <v>3307</v>
      </c>
      <c r="W757" s="2419" t="s">
        <v>5114</v>
      </c>
      <c r="X757" s="2419" t="s">
        <v>6016</v>
      </c>
      <c r="Y757" s="2419" t="s">
        <v>5114</v>
      </c>
      <c r="Z757" s="2419">
        <v>6</v>
      </c>
      <c r="AA757" s="2419">
        <v>3</v>
      </c>
      <c r="AB757" s="2419">
        <v>2</v>
      </c>
      <c r="AC757" s="2419">
        <v>0</v>
      </c>
      <c r="AD757" s="2419">
        <v>0</v>
      </c>
      <c r="AE757" s="2419">
        <v>11</v>
      </c>
    </row>
    <row r="758" spans="1:31" ht="31.5" x14ac:dyDescent="0.25">
      <c r="A758" s="2419" t="s">
        <v>2783</v>
      </c>
      <c r="B758" s="2419">
        <v>5221002</v>
      </c>
      <c r="C758" s="2420" t="s">
        <v>6015</v>
      </c>
      <c r="D758" s="2419" t="s">
        <v>5328</v>
      </c>
      <c r="E758" s="2419">
        <v>33</v>
      </c>
      <c r="F758" s="2419">
        <v>14</v>
      </c>
      <c r="G758" s="2419">
        <v>5</v>
      </c>
      <c r="H758" s="2416">
        <v>19</v>
      </c>
      <c r="I758" s="2416">
        <v>0.316</v>
      </c>
      <c r="J758" s="2416">
        <f t="shared" si="16"/>
        <v>6.0040000000000004</v>
      </c>
      <c r="K758" s="2416">
        <f t="shared" si="17"/>
        <v>6.0040000000000004</v>
      </c>
      <c r="L758" s="2419">
        <v>36933</v>
      </c>
      <c r="M758" s="2420" t="s">
        <v>5910</v>
      </c>
      <c r="N758" s="2417" t="s">
        <v>5116</v>
      </c>
      <c r="O758" s="2419" t="s">
        <v>6017</v>
      </c>
      <c r="P758" s="2419" t="s">
        <v>3331</v>
      </c>
      <c r="Q758" s="2419" t="s">
        <v>5114</v>
      </c>
      <c r="R758" s="2419" t="s">
        <v>5770</v>
      </c>
      <c r="S758" s="2419" t="s">
        <v>5114</v>
      </c>
      <c r="T758" s="2419"/>
      <c r="U758" s="2419"/>
      <c r="V758" s="2419" t="s">
        <v>3389</v>
      </c>
      <c r="W758" s="2419" t="s">
        <v>5114</v>
      </c>
      <c r="X758" s="2419" t="s">
        <v>3424</v>
      </c>
      <c r="Y758" s="2419" t="s">
        <v>5114</v>
      </c>
      <c r="Z758" s="2419">
        <v>8</v>
      </c>
      <c r="AA758" s="2419">
        <v>14</v>
      </c>
      <c r="AB758" s="2419">
        <v>0</v>
      </c>
      <c r="AC758" s="2419">
        <v>0</v>
      </c>
      <c r="AD758" s="2419">
        <v>0</v>
      </c>
      <c r="AE758" s="2419">
        <v>22</v>
      </c>
    </row>
    <row r="759" spans="1:31" ht="31.5" x14ac:dyDescent="0.25">
      <c r="A759" s="2419" t="s">
        <v>2783</v>
      </c>
      <c r="B759" s="2419">
        <v>5221002</v>
      </c>
      <c r="C759" s="2420" t="s">
        <v>6015</v>
      </c>
      <c r="D759" s="2419" t="s">
        <v>5328</v>
      </c>
      <c r="E759" s="2419">
        <v>33</v>
      </c>
      <c r="F759" s="2419">
        <v>14</v>
      </c>
      <c r="G759" s="2419">
        <v>5</v>
      </c>
      <c r="H759" s="2416">
        <v>19</v>
      </c>
      <c r="I759" s="2416">
        <v>0.3422</v>
      </c>
      <c r="J759" s="2416">
        <f t="shared" si="16"/>
        <v>6.5018000000000002</v>
      </c>
      <c r="K759" s="2416">
        <f t="shared" si="17"/>
        <v>6.5018000000000002</v>
      </c>
      <c r="L759" s="2419">
        <v>43505</v>
      </c>
      <c r="M759" s="2420" t="s">
        <v>5915</v>
      </c>
      <c r="N759" s="2417" t="s">
        <v>5142</v>
      </c>
      <c r="O759" s="2419" t="s">
        <v>6017</v>
      </c>
      <c r="P759" s="2419" t="s">
        <v>3331</v>
      </c>
      <c r="Q759" s="2419" t="s">
        <v>5114</v>
      </c>
      <c r="R759" s="2419" t="s">
        <v>5770</v>
      </c>
      <c r="S759" s="2419" t="s">
        <v>5114</v>
      </c>
      <c r="T759" s="2419"/>
      <c r="U759" s="2419"/>
      <c r="V759" s="2419" t="s">
        <v>3389</v>
      </c>
      <c r="W759" s="2419" t="s">
        <v>5114</v>
      </c>
      <c r="X759" s="2419" t="s">
        <v>3424</v>
      </c>
      <c r="Y759" s="2419" t="s">
        <v>5114</v>
      </c>
      <c r="Z759" s="2419">
        <v>8</v>
      </c>
      <c r="AA759" s="2419">
        <v>14</v>
      </c>
      <c r="AB759" s="2419">
        <v>0</v>
      </c>
      <c r="AC759" s="2419">
        <v>0</v>
      </c>
      <c r="AD759" s="2419">
        <v>0</v>
      </c>
      <c r="AE759" s="2419">
        <v>22</v>
      </c>
    </row>
    <row r="760" spans="1:31" ht="31.5" x14ac:dyDescent="0.25">
      <c r="A760" s="2419" t="s">
        <v>2783</v>
      </c>
      <c r="B760" s="2419">
        <v>5221002</v>
      </c>
      <c r="C760" s="2420" t="s">
        <v>6015</v>
      </c>
      <c r="D760" s="2419" t="s">
        <v>5328</v>
      </c>
      <c r="E760" s="2419">
        <v>33</v>
      </c>
      <c r="F760" s="2419">
        <v>14</v>
      </c>
      <c r="G760" s="2419">
        <v>5</v>
      </c>
      <c r="H760" s="2416">
        <v>19</v>
      </c>
      <c r="I760" s="2416">
        <v>0.3422</v>
      </c>
      <c r="J760" s="2416">
        <f t="shared" si="16"/>
        <v>6.5018000000000002</v>
      </c>
      <c r="K760" s="2416">
        <f t="shared" si="17"/>
        <v>6.5018000000000002</v>
      </c>
      <c r="L760" s="2419">
        <v>44046</v>
      </c>
      <c r="M760" s="2420" t="s">
        <v>5916</v>
      </c>
      <c r="N760" s="2417" t="s">
        <v>5142</v>
      </c>
      <c r="O760" s="2419" t="s">
        <v>6017</v>
      </c>
      <c r="P760" s="2419" t="s">
        <v>3331</v>
      </c>
      <c r="Q760" s="2419" t="s">
        <v>5114</v>
      </c>
      <c r="R760" s="2419" t="s">
        <v>5770</v>
      </c>
      <c r="S760" s="2419" t="s">
        <v>5114</v>
      </c>
      <c r="T760" s="2419"/>
      <c r="U760" s="2419"/>
      <c r="V760" s="2419" t="s">
        <v>3389</v>
      </c>
      <c r="W760" s="2419" t="s">
        <v>5114</v>
      </c>
      <c r="X760" s="2419" t="s">
        <v>3424</v>
      </c>
      <c r="Y760" s="2419" t="s">
        <v>5114</v>
      </c>
      <c r="Z760" s="2419">
        <v>8</v>
      </c>
      <c r="AA760" s="2419">
        <v>14</v>
      </c>
      <c r="AB760" s="2419">
        <v>0</v>
      </c>
      <c r="AC760" s="2419">
        <v>0</v>
      </c>
      <c r="AD760" s="2419">
        <v>0</v>
      </c>
      <c r="AE760" s="2419">
        <v>22</v>
      </c>
    </row>
    <row r="761" spans="1:31" ht="15.75" x14ac:dyDescent="0.25">
      <c r="A761" s="2419" t="s">
        <v>2783</v>
      </c>
      <c r="B761" s="2419">
        <v>5221004</v>
      </c>
      <c r="C761" s="2420" t="s">
        <v>6018</v>
      </c>
      <c r="D761" s="2419" t="s">
        <v>5328</v>
      </c>
      <c r="E761" s="2419">
        <v>32</v>
      </c>
      <c r="F761" s="2419">
        <v>12</v>
      </c>
      <c r="G761" s="2419">
        <v>8</v>
      </c>
      <c r="H761" s="2416">
        <v>20</v>
      </c>
      <c r="I761" s="2416">
        <v>0.32500000000000001</v>
      </c>
      <c r="J761" s="2416">
        <f t="shared" si="16"/>
        <v>6.5</v>
      </c>
      <c r="K761" s="2416">
        <f t="shared" si="17"/>
        <v>6.5</v>
      </c>
      <c r="L761" s="2419">
        <v>36933</v>
      </c>
      <c r="M761" s="2420" t="s">
        <v>5910</v>
      </c>
      <c r="N761" s="2417" t="s">
        <v>5116</v>
      </c>
      <c r="O761" s="2419" t="s">
        <v>3388</v>
      </c>
      <c r="P761" s="2419" t="s">
        <v>3331</v>
      </c>
      <c r="Q761" s="2419" t="s">
        <v>5114</v>
      </c>
      <c r="R761" s="2419" t="s">
        <v>772</v>
      </c>
      <c r="S761" s="2419" t="s">
        <v>5114</v>
      </c>
      <c r="T761" s="2419"/>
      <c r="U761" s="2419"/>
      <c r="V761" s="2419" t="s">
        <v>3331</v>
      </c>
      <c r="W761" s="2419" t="s">
        <v>5114</v>
      </c>
      <c r="X761" s="2419" t="s">
        <v>3321</v>
      </c>
      <c r="Y761" s="2419" t="s">
        <v>5114</v>
      </c>
      <c r="Z761" s="2419">
        <v>9</v>
      </c>
      <c r="AA761" s="2419">
        <v>4</v>
      </c>
      <c r="AB761" s="2419">
        <v>2</v>
      </c>
      <c r="AC761" s="2419">
        <v>0</v>
      </c>
      <c r="AD761" s="2419">
        <v>0</v>
      </c>
      <c r="AE761" s="2419">
        <v>15</v>
      </c>
    </row>
    <row r="762" spans="1:31" ht="15.75" x14ac:dyDescent="0.25">
      <c r="A762" s="2419" t="s">
        <v>2783</v>
      </c>
      <c r="B762" s="2419">
        <v>5221004</v>
      </c>
      <c r="C762" s="2420" t="s">
        <v>6018</v>
      </c>
      <c r="D762" s="2419" t="s">
        <v>5328</v>
      </c>
      <c r="E762" s="2419">
        <v>32</v>
      </c>
      <c r="F762" s="2419">
        <v>12</v>
      </c>
      <c r="G762" s="2419">
        <v>8</v>
      </c>
      <c r="H762" s="2416">
        <v>20</v>
      </c>
      <c r="I762" s="2416">
        <v>0.35</v>
      </c>
      <c r="J762" s="2416">
        <f t="shared" si="16"/>
        <v>7</v>
      </c>
      <c r="K762" s="2416">
        <f t="shared" si="17"/>
        <v>7</v>
      </c>
      <c r="L762" s="2419">
        <v>41272</v>
      </c>
      <c r="M762" s="2420" t="s">
        <v>5912</v>
      </c>
      <c r="N762" s="2417" t="s">
        <v>5116</v>
      </c>
      <c r="O762" s="2419" t="s">
        <v>3388</v>
      </c>
      <c r="P762" s="2419" t="s">
        <v>3331</v>
      </c>
      <c r="Q762" s="2419" t="s">
        <v>5114</v>
      </c>
      <c r="R762" s="2419" t="s">
        <v>772</v>
      </c>
      <c r="S762" s="2419" t="s">
        <v>5114</v>
      </c>
      <c r="T762" s="2419"/>
      <c r="U762" s="2419"/>
      <c r="V762" s="2419" t="s">
        <v>3331</v>
      </c>
      <c r="W762" s="2419" t="s">
        <v>5114</v>
      </c>
      <c r="X762" s="2419" t="s">
        <v>3321</v>
      </c>
      <c r="Y762" s="2419" t="s">
        <v>5114</v>
      </c>
      <c r="Z762" s="2419">
        <v>9</v>
      </c>
      <c r="AA762" s="2419">
        <v>4</v>
      </c>
      <c r="AB762" s="2419">
        <v>2</v>
      </c>
      <c r="AC762" s="2419">
        <v>0</v>
      </c>
      <c r="AD762" s="2419">
        <v>0</v>
      </c>
      <c r="AE762" s="2419">
        <v>15</v>
      </c>
    </row>
    <row r="763" spans="1:31" ht="15.75" x14ac:dyDescent="0.25">
      <c r="A763" s="2419" t="s">
        <v>2783</v>
      </c>
      <c r="B763" s="2419">
        <v>5221004</v>
      </c>
      <c r="C763" s="2420" t="s">
        <v>6018</v>
      </c>
      <c r="D763" s="2419" t="s">
        <v>5328</v>
      </c>
      <c r="E763" s="2419">
        <v>32</v>
      </c>
      <c r="F763" s="2419">
        <v>12</v>
      </c>
      <c r="G763" s="2419">
        <v>8</v>
      </c>
      <c r="H763" s="2416">
        <v>20</v>
      </c>
      <c r="I763" s="2416">
        <v>0.32500000000000001</v>
      </c>
      <c r="J763" s="2416">
        <f t="shared" si="16"/>
        <v>6.5</v>
      </c>
      <c r="K763" s="2416">
        <f t="shared" si="17"/>
        <v>6.5</v>
      </c>
      <c r="L763" s="2419">
        <v>44092</v>
      </c>
      <c r="M763" s="2420" t="s">
        <v>5842</v>
      </c>
      <c r="N763" s="2417" t="s">
        <v>5142</v>
      </c>
      <c r="O763" s="2419" t="s">
        <v>3388</v>
      </c>
      <c r="P763" s="2419" t="s">
        <v>3331</v>
      </c>
      <c r="Q763" s="2419" t="s">
        <v>5114</v>
      </c>
      <c r="R763" s="2419" t="s">
        <v>772</v>
      </c>
      <c r="S763" s="2419" t="s">
        <v>5114</v>
      </c>
      <c r="T763" s="2419"/>
      <c r="U763" s="2419"/>
      <c r="V763" s="2419" t="s">
        <v>3331</v>
      </c>
      <c r="W763" s="2419" t="s">
        <v>5114</v>
      </c>
      <c r="X763" s="2419" t="s">
        <v>3321</v>
      </c>
      <c r="Y763" s="2419" t="s">
        <v>5114</v>
      </c>
      <c r="Z763" s="2419">
        <v>9</v>
      </c>
      <c r="AA763" s="2419">
        <v>4</v>
      </c>
      <c r="AB763" s="2419">
        <v>2</v>
      </c>
      <c r="AC763" s="2419">
        <v>0</v>
      </c>
      <c r="AD763" s="2419">
        <v>0</v>
      </c>
      <c r="AE763" s="2419">
        <v>15</v>
      </c>
    </row>
    <row r="764" spans="1:31" ht="15.75" x14ac:dyDescent="0.25">
      <c r="A764" s="2419" t="s">
        <v>2783</v>
      </c>
      <c r="B764" s="2419">
        <v>5221007</v>
      </c>
      <c r="C764" s="2420" t="s">
        <v>5917</v>
      </c>
      <c r="D764" s="2419" t="s">
        <v>5328</v>
      </c>
      <c r="E764" s="2419">
        <v>30</v>
      </c>
      <c r="F764" s="2419">
        <v>10</v>
      </c>
      <c r="G764" s="2419">
        <v>10</v>
      </c>
      <c r="H764" s="2416">
        <v>20</v>
      </c>
      <c r="I764" s="2416">
        <v>0.32500000000000001</v>
      </c>
      <c r="J764" s="2416">
        <f t="shared" si="16"/>
        <v>6.5</v>
      </c>
      <c r="K764" s="2416">
        <f t="shared" si="17"/>
        <v>6.5</v>
      </c>
      <c r="L764" s="2419">
        <v>33507</v>
      </c>
      <c r="M764" s="2420" t="s">
        <v>5918</v>
      </c>
      <c r="N764" s="2417" t="s">
        <v>5919</v>
      </c>
      <c r="O764" s="2419" t="s">
        <v>3388</v>
      </c>
      <c r="P764" s="2419" t="s">
        <v>3331</v>
      </c>
      <c r="Q764" s="2419" t="s">
        <v>5114</v>
      </c>
      <c r="R764" s="2419" t="s">
        <v>5770</v>
      </c>
      <c r="S764" s="2419" t="s">
        <v>5114</v>
      </c>
      <c r="T764" s="2419"/>
      <c r="U764" s="2419"/>
      <c r="V764" s="2419" t="s">
        <v>2377</v>
      </c>
      <c r="W764" s="2419" t="s">
        <v>5114</v>
      </c>
      <c r="X764" s="2419" t="s">
        <v>3335</v>
      </c>
      <c r="Y764" s="2419" t="s">
        <v>5114</v>
      </c>
      <c r="Z764" s="2419">
        <v>9</v>
      </c>
      <c r="AA764" s="2419">
        <v>1</v>
      </c>
      <c r="AB764" s="2419">
        <v>0</v>
      </c>
      <c r="AC764" s="2419">
        <v>0</v>
      </c>
      <c r="AD764" s="2419">
        <v>0</v>
      </c>
      <c r="AE764" s="2419">
        <v>10</v>
      </c>
    </row>
    <row r="765" spans="1:31" ht="15.75" x14ac:dyDescent="0.25">
      <c r="A765" s="2419" t="s">
        <v>2783</v>
      </c>
      <c r="B765" s="2419">
        <v>5221007</v>
      </c>
      <c r="C765" s="2420" t="s">
        <v>5917</v>
      </c>
      <c r="D765" s="2419" t="s">
        <v>5328</v>
      </c>
      <c r="E765" s="2419">
        <v>30</v>
      </c>
      <c r="F765" s="2419">
        <v>10</v>
      </c>
      <c r="G765" s="2419">
        <v>10</v>
      </c>
      <c r="H765" s="2416">
        <v>20</v>
      </c>
      <c r="I765" s="2416">
        <v>0.32500000000000001</v>
      </c>
      <c r="J765" s="2416">
        <f t="shared" si="16"/>
        <v>6.5</v>
      </c>
      <c r="K765" s="2416">
        <f t="shared" si="17"/>
        <v>6.5</v>
      </c>
      <c r="L765" s="2419">
        <v>41272</v>
      </c>
      <c r="M765" s="2420" t="s">
        <v>5912</v>
      </c>
      <c r="N765" s="2417" t="s">
        <v>5116</v>
      </c>
      <c r="O765" s="2419" t="s">
        <v>3388</v>
      </c>
      <c r="P765" s="2419" t="s">
        <v>3331</v>
      </c>
      <c r="Q765" s="2419" t="s">
        <v>5114</v>
      </c>
      <c r="R765" s="2419" t="s">
        <v>5770</v>
      </c>
      <c r="S765" s="2419" t="s">
        <v>5114</v>
      </c>
      <c r="T765" s="2419"/>
      <c r="U765" s="2419"/>
      <c r="V765" s="2419" t="s">
        <v>2377</v>
      </c>
      <c r="W765" s="2419" t="s">
        <v>5114</v>
      </c>
      <c r="X765" s="2419" t="s">
        <v>3335</v>
      </c>
      <c r="Y765" s="2419" t="s">
        <v>5114</v>
      </c>
      <c r="Z765" s="2419">
        <v>9</v>
      </c>
      <c r="AA765" s="2419">
        <v>1</v>
      </c>
      <c r="AB765" s="2419">
        <v>0</v>
      </c>
      <c r="AC765" s="2419">
        <v>0</v>
      </c>
      <c r="AD765" s="2419">
        <v>0</v>
      </c>
      <c r="AE765" s="2419">
        <v>10</v>
      </c>
    </row>
    <row r="766" spans="1:31" ht="15.75" x14ac:dyDescent="0.25">
      <c r="A766" s="2419" t="s">
        <v>2783</v>
      </c>
      <c r="B766" s="2419">
        <v>5221007</v>
      </c>
      <c r="C766" s="2420" t="s">
        <v>5917</v>
      </c>
      <c r="D766" s="2419" t="s">
        <v>5328</v>
      </c>
      <c r="E766" s="2419">
        <v>30</v>
      </c>
      <c r="F766" s="2419">
        <v>10</v>
      </c>
      <c r="G766" s="2419">
        <v>10</v>
      </c>
      <c r="H766" s="2416">
        <v>20</v>
      </c>
      <c r="I766" s="2416">
        <v>0.35</v>
      </c>
      <c r="J766" s="2416">
        <f t="shared" ref="J766:J769" si="18">I766*H766</f>
        <v>7</v>
      </c>
      <c r="K766" s="2416">
        <f t="shared" si="17"/>
        <v>7</v>
      </c>
      <c r="L766" s="2419">
        <v>43505</v>
      </c>
      <c r="M766" s="2420" t="s">
        <v>5915</v>
      </c>
      <c r="N766" s="2417" t="s">
        <v>5142</v>
      </c>
      <c r="O766" s="2419" t="s">
        <v>3388</v>
      </c>
      <c r="P766" s="2419" t="s">
        <v>3331</v>
      </c>
      <c r="Q766" s="2419" t="s">
        <v>5114</v>
      </c>
      <c r="R766" s="2419" t="s">
        <v>5770</v>
      </c>
      <c r="S766" s="2419" t="s">
        <v>5114</v>
      </c>
      <c r="T766" s="2419"/>
      <c r="U766" s="2419"/>
      <c r="V766" s="2419" t="s">
        <v>2377</v>
      </c>
      <c r="W766" s="2419" t="s">
        <v>5114</v>
      </c>
      <c r="X766" s="2419" t="s">
        <v>3335</v>
      </c>
      <c r="Y766" s="2419" t="s">
        <v>5114</v>
      </c>
      <c r="Z766" s="2419">
        <v>9</v>
      </c>
      <c r="AA766" s="2419">
        <v>1</v>
      </c>
      <c r="AB766" s="2419">
        <v>0</v>
      </c>
      <c r="AC766" s="2419">
        <v>0</v>
      </c>
      <c r="AD766" s="2419">
        <v>0</v>
      </c>
      <c r="AE766" s="2419">
        <v>10</v>
      </c>
    </row>
    <row r="767" spans="1:31" ht="15.75" x14ac:dyDescent="0.25">
      <c r="A767" s="2419" t="s">
        <v>2783</v>
      </c>
      <c r="B767" s="2419">
        <v>5221008</v>
      </c>
      <c r="C767" s="2420" t="s">
        <v>6019</v>
      </c>
      <c r="D767" s="2419" t="s">
        <v>5328</v>
      </c>
      <c r="E767" s="2419">
        <v>30</v>
      </c>
      <c r="F767" s="2419">
        <v>10</v>
      </c>
      <c r="G767" s="2419">
        <v>10</v>
      </c>
      <c r="H767" s="2416">
        <v>20</v>
      </c>
      <c r="I767" s="2416">
        <v>0.32500000000000001</v>
      </c>
      <c r="J767" s="2416">
        <f t="shared" si="18"/>
        <v>6.5</v>
      </c>
      <c r="K767" s="2416">
        <f t="shared" si="17"/>
        <v>6.5</v>
      </c>
      <c r="L767" s="2419">
        <v>37822</v>
      </c>
      <c r="M767" s="2420" t="s">
        <v>5914</v>
      </c>
      <c r="N767" s="2417" t="s">
        <v>5116</v>
      </c>
      <c r="O767" s="2419" t="s">
        <v>6020</v>
      </c>
      <c r="P767" s="2419" t="s">
        <v>3331</v>
      </c>
      <c r="Q767" s="2419" t="s">
        <v>5114</v>
      </c>
      <c r="R767" s="2419" t="s">
        <v>3332</v>
      </c>
      <c r="S767" s="2419" t="s">
        <v>5114</v>
      </c>
      <c r="T767" s="2419"/>
      <c r="U767" s="2419"/>
      <c r="V767" s="2419" t="s">
        <v>3332</v>
      </c>
      <c r="W767" s="2419" t="s">
        <v>5114</v>
      </c>
      <c r="X767" s="2419" t="s">
        <v>3331</v>
      </c>
      <c r="Y767" s="2419" t="s">
        <v>5114</v>
      </c>
      <c r="Z767" s="2419">
        <v>4</v>
      </c>
      <c r="AA767" s="2419">
        <v>0</v>
      </c>
      <c r="AB767" s="2419">
        <v>0</v>
      </c>
      <c r="AC767" s="2419">
        <v>0</v>
      </c>
      <c r="AD767" s="2419">
        <v>0</v>
      </c>
      <c r="AE767" s="2419">
        <v>4</v>
      </c>
    </row>
    <row r="768" spans="1:31" ht="15.75" x14ac:dyDescent="0.25">
      <c r="A768" s="2419" t="s">
        <v>2783</v>
      </c>
      <c r="B768" s="2419">
        <v>5221008</v>
      </c>
      <c r="C768" s="2420" t="s">
        <v>6019</v>
      </c>
      <c r="D768" s="2419" t="s">
        <v>5328</v>
      </c>
      <c r="E768" s="2419">
        <v>30</v>
      </c>
      <c r="F768" s="2419">
        <v>10</v>
      </c>
      <c r="G768" s="2419">
        <v>10</v>
      </c>
      <c r="H768" s="2416">
        <v>20</v>
      </c>
      <c r="I768" s="2416">
        <v>0.32500000000000001</v>
      </c>
      <c r="J768" s="2416">
        <f t="shared" si="18"/>
        <v>6.5</v>
      </c>
      <c r="K768" s="2416">
        <f t="shared" si="17"/>
        <v>6.5</v>
      </c>
      <c r="L768" s="2419">
        <v>41090</v>
      </c>
      <c r="M768" s="2420" t="s">
        <v>5801</v>
      </c>
      <c r="N768" s="2417" t="s">
        <v>5116</v>
      </c>
      <c r="O768" s="2419" t="s">
        <v>6020</v>
      </c>
      <c r="P768" s="2419" t="s">
        <v>3331</v>
      </c>
      <c r="Q768" s="2419" t="s">
        <v>5114</v>
      </c>
      <c r="R768" s="2419" t="s">
        <v>3332</v>
      </c>
      <c r="S768" s="2419" t="s">
        <v>5114</v>
      </c>
      <c r="T768" s="2419"/>
      <c r="U768" s="2419"/>
      <c r="V768" s="2419" t="s">
        <v>3332</v>
      </c>
      <c r="W768" s="2419" t="s">
        <v>5114</v>
      </c>
      <c r="X768" s="2419" t="s">
        <v>3331</v>
      </c>
      <c r="Y768" s="2419" t="s">
        <v>5114</v>
      </c>
      <c r="Z768" s="2419">
        <v>4</v>
      </c>
      <c r="AA768" s="2419">
        <v>0</v>
      </c>
      <c r="AB768" s="2419">
        <v>0</v>
      </c>
      <c r="AC768" s="2419">
        <v>0</v>
      </c>
      <c r="AD768" s="2419">
        <v>0</v>
      </c>
      <c r="AE768" s="2419">
        <v>4</v>
      </c>
    </row>
    <row r="769" spans="1:31" ht="15.75" x14ac:dyDescent="0.25">
      <c r="A769" s="2419" t="s">
        <v>2783</v>
      </c>
      <c r="B769" s="2419">
        <v>5221008</v>
      </c>
      <c r="C769" s="2420" t="s">
        <v>6019</v>
      </c>
      <c r="D769" s="2419" t="s">
        <v>5328</v>
      </c>
      <c r="E769" s="2419">
        <v>30</v>
      </c>
      <c r="F769" s="2419">
        <v>10</v>
      </c>
      <c r="G769" s="2419">
        <v>10</v>
      </c>
      <c r="H769" s="2416">
        <v>20</v>
      </c>
      <c r="I769" s="2416">
        <v>0.35</v>
      </c>
      <c r="J769" s="2416">
        <f t="shared" si="18"/>
        <v>7</v>
      </c>
      <c r="K769" s="2416">
        <f t="shared" si="17"/>
        <v>7</v>
      </c>
      <c r="L769" s="2419">
        <v>44046</v>
      </c>
      <c r="M769" s="2420" t="s">
        <v>5916</v>
      </c>
      <c r="N769" s="2417" t="s">
        <v>5142</v>
      </c>
      <c r="O769" s="2419" t="s">
        <v>6020</v>
      </c>
      <c r="P769" s="2419" t="s">
        <v>3331</v>
      </c>
      <c r="Q769" s="2419" t="s">
        <v>5114</v>
      </c>
      <c r="R769" s="2419" t="s">
        <v>3332</v>
      </c>
      <c r="S769" s="2419" t="s">
        <v>5114</v>
      </c>
      <c r="T769" s="2419"/>
      <c r="U769" s="2419"/>
      <c r="V769" s="2419" t="s">
        <v>3332</v>
      </c>
      <c r="W769" s="2419" t="s">
        <v>5114</v>
      </c>
      <c r="X769" s="2419" t="s">
        <v>3331</v>
      </c>
      <c r="Y769" s="2419" t="s">
        <v>5114</v>
      </c>
      <c r="Z769" s="2419">
        <v>4</v>
      </c>
      <c r="AA769" s="2419">
        <v>0</v>
      </c>
      <c r="AB769" s="2419">
        <v>0</v>
      </c>
      <c r="AC769" s="2419">
        <v>0</v>
      </c>
      <c r="AD769" s="2419">
        <v>0</v>
      </c>
      <c r="AE769" s="2419">
        <v>4</v>
      </c>
    </row>
  </sheetData>
  <sheetProtection algorithmName="SHA-512" hashValue="0U77z9y40id3k0vYc+pUqz2nlOwbK28AU1+F92qZ7JJVdttaqxH8exZll4NgQVouScUNVwMx14ywbUX2MQwQxg==" saltValue="vVj3Sqw/RZ4sccLp9csy2A==" spinCount="100000" sheet="1" objects="1" scenarios="1"/>
  <hyperlinks>
    <hyperlink ref="A1" location="Índice!A1" display="ÍNDIC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A72"/>
  <sheetViews>
    <sheetView showGridLines="0" zoomScaleNormal="100" workbookViewId="0">
      <selection activeCell="A2" sqref="A2"/>
    </sheetView>
  </sheetViews>
  <sheetFormatPr baseColWidth="10" defaultColWidth="11.42578125" defaultRowHeight="12.75" x14ac:dyDescent="0.2"/>
  <cols>
    <col min="1" max="1" width="5" style="209" bestFit="1" customWidth="1"/>
    <col min="2" max="2" width="5.85546875" style="209" bestFit="1" customWidth="1"/>
    <col min="3" max="3" width="6.7109375" style="209" bestFit="1" customWidth="1"/>
    <col min="4" max="4" width="9.5703125" style="209" bestFit="1" customWidth="1"/>
    <col min="5" max="5" width="5.85546875" style="209" bestFit="1" customWidth="1"/>
    <col min="6" max="6" width="6.7109375" style="209" bestFit="1" customWidth="1"/>
    <col min="7" max="7" width="9.5703125" style="209" bestFit="1" customWidth="1"/>
    <col min="8" max="8" width="5.85546875" style="209" bestFit="1" customWidth="1"/>
    <col min="9" max="9" width="7.85546875" style="209" bestFit="1" customWidth="1"/>
    <col min="10" max="10" width="9.5703125" style="209" bestFit="1" customWidth="1"/>
    <col min="11" max="11" width="5.85546875" style="209" bestFit="1" customWidth="1"/>
    <col min="12" max="12" width="8.28515625" style="209" bestFit="1" customWidth="1"/>
    <col min="13" max="13" width="9.5703125" style="209" bestFit="1" customWidth="1"/>
    <col min="14" max="14" width="11.42578125" style="209"/>
    <col min="15" max="15" width="5" style="209" bestFit="1" customWidth="1"/>
    <col min="16" max="16" width="5.85546875" style="209" bestFit="1" customWidth="1"/>
    <col min="17" max="17" width="7.85546875" style="209" bestFit="1" customWidth="1"/>
    <col min="18" max="18" width="10.7109375" style="209" bestFit="1" customWidth="1"/>
    <col min="19" max="19" width="5.85546875" style="209" bestFit="1" customWidth="1"/>
    <col min="20" max="20" width="7.85546875" style="209" bestFit="1" customWidth="1"/>
    <col min="21" max="21" width="10.7109375" style="209" bestFit="1" customWidth="1"/>
    <col min="22" max="22" width="5.85546875" style="209" bestFit="1" customWidth="1"/>
    <col min="23" max="23" width="7.85546875" style="209" bestFit="1" customWidth="1"/>
    <col min="24" max="24" width="10.7109375" style="209" bestFit="1" customWidth="1"/>
    <col min="25" max="25" width="5.85546875" style="209" bestFit="1" customWidth="1"/>
    <col min="26" max="26" width="8.42578125" style="209" bestFit="1" customWidth="1"/>
    <col min="27" max="27" width="10.7109375" style="209" bestFit="1" customWidth="1"/>
    <col min="28" max="16384" width="11.42578125" style="209"/>
  </cols>
  <sheetData>
    <row r="1" spans="1:27" s="149" customFormat="1" x14ac:dyDescent="0.2">
      <c r="A1" s="251" t="s">
        <v>1177</v>
      </c>
    </row>
    <row r="2" spans="1:27" ht="18.75" x14ac:dyDescent="0.2">
      <c r="A2" s="394" t="s">
        <v>1823</v>
      </c>
    </row>
    <row r="3" spans="1:27" s="1164" customFormat="1" ht="15" x14ac:dyDescent="0.2">
      <c r="B3" s="3081" t="s">
        <v>1482</v>
      </c>
      <c r="C3" s="3081"/>
      <c r="D3" s="3081"/>
      <c r="E3" s="3081"/>
      <c r="F3" s="3081"/>
      <c r="G3" s="3081"/>
      <c r="H3" s="3081"/>
      <c r="I3" s="3081"/>
      <c r="J3" s="3081"/>
      <c r="K3" s="3081"/>
      <c r="L3" s="3081"/>
      <c r="M3" s="3081"/>
      <c r="P3" s="3081" t="s">
        <v>1483</v>
      </c>
      <c r="Q3" s="3081"/>
      <c r="R3" s="3081"/>
      <c r="S3" s="3081"/>
      <c r="T3" s="3081"/>
      <c r="U3" s="3081"/>
      <c r="V3" s="3081"/>
      <c r="W3" s="3081"/>
      <c r="X3" s="3081"/>
      <c r="Y3" s="3081"/>
      <c r="Z3" s="3081"/>
      <c r="AA3" s="3081"/>
    </row>
    <row r="4" spans="1:27" s="1164" customFormat="1" ht="15" x14ac:dyDescent="0.2">
      <c r="B4" s="3081" t="s">
        <v>1205</v>
      </c>
      <c r="C4" s="3081"/>
      <c r="D4" s="3081"/>
      <c r="E4" s="3081" t="s">
        <v>1206</v>
      </c>
      <c r="F4" s="3081"/>
      <c r="G4" s="3081"/>
      <c r="H4" s="3081" t="s">
        <v>1207</v>
      </c>
      <c r="I4" s="3081"/>
      <c r="J4" s="3081"/>
      <c r="K4" s="3081" t="s">
        <v>579</v>
      </c>
      <c r="L4" s="3081"/>
      <c r="M4" s="3081"/>
      <c r="P4" s="3081" t="s">
        <v>1205</v>
      </c>
      <c r="Q4" s="3081"/>
      <c r="R4" s="3081"/>
      <c r="S4" s="3081" t="s">
        <v>1206</v>
      </c>
      <c r="T4" s="3081"/>
      <c r="U4" s="3081"/>
      <c r="V4" s="3081" t="s">
        <v>1207</v>
      </c>
      <c r="W4" s="3081"/>
      <c r="X4" s="3081"/>
      <c r="Y4" s="3081" t="s">
        <v>579</v>
      </c>
      <c r="Z4" s="3081"/>
      <c r="AA4" s="3081"/>
    </row>
    <row r="5" spans="1:27" s="1164" customFormat="1" ht="30" x14ac:dyDescent="0.2">
      <c r="B5" s="1165" t="s">
        <v>77</v>
      </c>
      <c r="C5" s="1165" t="s">
        <v>666</v>
      </c>
      <c r="D5" s="1166" t="s">
        <v>1184</v>
      </c>
      <c r="E5" s="1165" t="s">
        <v>77</v>
      </c>
      <c r="F5" s="1165" t="s">
        <v>666</v>
      </c>
      <c r="G5" s="1166" t="s">
        <v>1184</v>
      </c>
      <c r="H5" s="1165" t="s">
        <v>77</v>
      </c>
      <c r="I5" s="1165" t="s">
        <v>666</v>
      </c>
      <c r="J5" s="1166" t="s">
        <v>1184</v>
      </c>
      <c r="K5" s="1165" t="s">
        <v>77</v>
      </c>
      <c r="L5" s="1165" t="s">
        <v>666</v>
      </c>
      <c r="M5" s="1166" t="s">
        <v>1184</v>
      </c>
      <c r="P5" s="1165" t="s">
        <v>77</v>
      </c>
      <c r="Q5" s="1165" t="s">
        <v>1933</v>
      </c>
      <c r="R5" s="1166" t="s">
        <v>1934</v>
      </c>
      <c r="S5" s="1165" t="s">
        <v>77</v>
      </c>
      <c r="T5" s="1165" t="s">
        <v>1933</v>
      </c>
      <c r="U5" s="1166" t="s">
        <v>1934</v>
      </c>
      <c r="V5" s="1165" t="s">
        <v>77</v>
      </c>
      <c r="W5" s="1165" t="s">
        <v>1933</v>
      </c>
      <c r="X5" s="1166" t="s">
        <v>1934</v>
      </c>
      <c r="Y5" s="1165" t="s">
        <v>77</v>
      </c>
      <c r="Z5" s="1165" t="s">
        <v>1933</v>
      </c>
      <c r="AA5" s="1166" t="s">
        <v>1934</v>
      </c>
    </row>
    <row r="6" spans="1:27" s="1164" customFormat="1" ht="12" customHeight="1" x14ac:dyDescent="0.2">
      <c r="A6" s="1167" t="s">
        <v>353</v>
      </c>
      <c r="B6" s="1168">
        <v>19</v>
      </c>
      <c r="C6" s="1169">
        <v>134.30000000000001</v>
      </c>
      <c r="D6" s="1170">
        <f>C6/B6</f>
        <v>7.0684210526315798</v>
      </c>
      <c r="E6" s="1168">
        <v>20</v>
      </c>
      <c r="F6" s="1169">
        <v>156.89999999999998</v>
      </c>
      <c r="G6" s="1170">
        <f>F6/E6</f>
        <v>7.8449999999999989</v>
      </c>
      <c r="H6" s="1168">
        <v>25</v>
      </c>
      <c r="I6" s="1169">
        <v>135.5</v>
      </c>
      <c r="J6" s="1170">
        <f>I6/H6</f>
        <v>5.42</v>
      </c>
      <c r="K6" s="1168">
        <f t="shared" ref="K6:L8" si="0">B6+E6+H6</f>
        <v>64</v>
      </c>
      <c r="L6" s="1169">
        <f t="shared" si="0"/>
        <v>426.7</v>
      </c>
      <c r="M6" s="1170">
        <f>L6/K6</f>
        <v>6.6671874999999998</v>
      </c>
      <c r="O6" s="1167" t="s">
        <v>353</v>
      </c>
      <c r="P6" s="1168">
        <v>19</v>
      </c>
      <c r="Q6" s="1169">
        <v>387</v>
      </c>
      <c r="R6" s="1170">
        <f>Q6/P6</f>
        <v>20.368421052631579</v>
      </c>
      <c r="S6" s="1168">
        <v>20</v>
      </c>
      <c r="T6" s="1169">
        <v>562</v>
      </c>
      <c r="U6" s="1170">
        <f>T6/S6</f>
        <v>28.1</v>
      </c>
      <c r="V6" s="1168">
        <v>25</v>
      </c>
      <c r="W6" s="1169">
        <v>501</v>
      </c>
      <c r="X6" s="1170">
        <f>W6/V6</f>
        <v>20.04</v>
      </c>
      <c r="Y6" s="1168">
        <f t="shared" ref="Y6:Z8" si="1">P6+S6+V6</f>
        <v>64</v>
      </c>
      <c r="Z6" s="1169">
        <f t="shared" si="1"/>
        <v>1450</v>
      </c>
      <c r="AA6" s="1170">
        <f>Z6/Y6</f>
        <v>22.65625</v>
      </c>
    </row>
    <row r="7" spans="1:27" s="1164" customFormat="1" ht="11.25" customHeight="1" x14ac:dyDescent="0.2">
      <c r="A7" s="1167" t="s">
        <v>357</v>
      </c>
      <c r="B7" s="1168">
        <v>19</v>
      </c>
      <c r="C7" s="1169">
        <v>163.4</v>
      </c>
      <c r="D7" s="1170">
        <f>C7/B7</f>
        <v>8.6</v>
      </c>
      <c r="E7" s="1168">
        <v>20</v>
      </c>
      <c r="F7" s="1169">
        <v>182.60000000000005</v>
      </c>
      <c r="G7" s="1170">
        <f>F7/E7</f>
        <v>9.1300000000000026</v>
      </c>
      <c r="H7" s="1168">
        <v>25</v>
      </c>
      <c r="I7" s="1169">
        <v>163.60000000000002</v>
      </c>
      <c r="J7" s="1170">
        <f>I7/H7</f>
        <v>6.5440000000000005</v>
      </c>
      <c r="K7" s="1168">
        <f t="shared" si="0"/>
        <v>64</v>
      </c>
      <c r="L7" s="1169">
        <f t="shared" si="0"/>
        <v>509.60000000000008</v>
      </c>
      <c r="M7" s="1170">
        <f>L7/K7</f>
        <v>7.9625000000000012</v>
      </c>
      <c r="O7" s="1167" t="s">
        <v>357</v>
      </c>
      <c r="P7" s="1168">
        <v>19</v>
      </c>
      <c r="Q7" s="1169">
        <v>520</v>
      </c>
      <c r="R7" s="1170">
        <f>Q7/P7</f>
        <v>27.368421052631579</v>
      </c>
      <c r="S7" s="1168">
        <v>20</v>
      </c>
      <c r="T7" s="1169">
        <v>671</v>
      </c>
      <c r="U7" s="1170">
        <f>T7/S7</f>
        <v>33.549999999999997</v>
      </c>
      <c r="V7" s="1168">
        <v>25</v>
      </c>
      <c r="W7" s="1169">
        <v>526</v>
      </c>
      <c r="X7" s="1170">
        <f>W7/V7</f>
        <v>21.04</v>
      </c>
      <c r="Y7" s="1168">
        <f t="shared" si="1"/>
        <v>64</v>
      </c>
      <c r="Z7" s="1169">
        <f t="shared" si="1"/>
        <v>1717</v>
      </c>
      <c r="AA7" s="1170">
        <f>Z7/Y7</f>
        <v>26.828125</v>
      </c>
    </row>
    <row r="8" spans="1:27" s="1164" customFormat="1" ht="12.75" customHeight="1" x14ac:dyDescent="0.2">
      <c r="A8" s="1167" t="s">
        <v>356</v>
      </c>
      <c r="B8" s="1168">
        <v>19</v>
      </c>
      <c r="C8" s="1169">
        <v>208.2</v>
      </c>
      <c r="D8" s="1170">
        <f>C8/B8</f>
        <v>10.957894736842105</v>
      </c>
      <c r="E8" s="1168">
        <v>20</v>
      </c>
      <c r="F8" s="1169">
        <v>156.29999999999998</v>
      </c>
      <c r="G8" s="1170">
        <f>F8/E8</f>
        <v>7.8149999999999995</v>
      </c>
      <c r="H8" s="1168">
        <v>25</v>
      </c>
      <c r="I8" s="1169">
        <v>200.8</v>
      </c>
      <c r="J8" s="1170">
        <f>I8/H8</f>
        <v>8.032</v>
      </c>
      <c r="K8" s="1168">
        <f t="shared" si="0"/>
        <v>64</v>
      </c>
      <c r="L8" s="1169">
        <f t="shared" si="0"/>
        <v>565.29999999999995</v>
      </c>
      <c r="M8" s="1170">
        <f>L8/K8</f>
        <v>8.8328124999999993</v>
      </c>
      <c r="O8" s="1167" t="s">
        <v>356</v>
      </c>
      <c r="P8" s="1168">
        <v>19</v>
      </c>
      <c r="Q8" s="1169">
        <v>729</v>
      </c>
      <c r="R8" s="1170">
        <f>Q8/P8</f>
        <v>38.368421052631582</v>
      </c>
      <c r="S8" s="1168">
        <v>20</v>
      </c>
      <c r="T8" s="1169">
        <v>771</v>
      </c>
      <c r="U8" s="1170">
        <f>T8/S8</f>
        <v>38.549999999999997</v>
      </c>
      <c r="V8" s="1168">
        <v>25</v>
      </c>
      <c r="W8" s="1169">
        <v>758</v>
      </c>
      <c r="X8" s="1170">
        <f>W8/V8</f>
        <v>30.32</v>
      </c>
      <c r="Y8" s="1168">
        <f t="shared" si="1"/>
        <v>64</v>
      </c>
      <c r="Z8" s="1169">
        <f t="shared" si="1"/>
        <v>2258</v>
      </c>
      <c r="AA8" s="1170">
        <f>Z8/Y8</f>
        <v>35.28125</v>
      </c>
    </row>
    <row r="9" spans="1:27" s="1164" customFormat="1" ht="15" x14ac:dyDescent="0.2">
      <c r="A9" s="1171">
        <v>2015</v>
      </c>
      <c r="B9" s="3082" t="s">
        <v>2064</v>
      </c>
      <c r="C9" s="3083"/>
      <c r="D9" s="1172">
        <f>AVERAGE(D6:D8)</f>
        <v>8.8754385964912288</v>
      </c>
      <c r="E9" s="3082" t="s">
        <v>2064</v>
      </c>
      <c r="F9" s="3083"/>
      <c r="G9" s="1172">
        <f>AVERAGE(G6:G8)</f>
        <v>8.2633333333333336</v>
      </c>
      <c r="H9" s="3082" t="s">
        <v>2064</v>
      </c>
      <c r="I9" s="3083"/>
      <c r="J9" s="1172">
        <f>AVERAGE(J6:J8)</f>
        <v>6.6653333333333338</v>
      </c>
      <c r="K9" s="3082" t="s">
        <v>2064</v>
      </c>
      <c r="L9" s="3083"/>
      <c r="M9" s="1172">
        <f>AVERAGE(M6:M8)</f>
        <v>7.8208333333333329</v>
      </c>
      <c r="O9" s="1171">
        <v>2015</v>
      </c>
      <c r="P9" s="3082" t="s">
        <v>2064</v>
      </c>
      <c r="Q9" s="3083"/>
      <c r="R9" s="1172">
        <f>AVERAGE(R6:R8)</f>
        <v>28.701754385964914</v>
      </c>
      <c r="S9" s="3082" t="s">
        <v>2064</v>
      </c>
      <c r="T9" s="3083"/>
      <c r="U9" s="1172">
        <f>AVERAGE(U6:U8)</f>
        <v>33.4</v>
      </c>
      <c r="V9" s="3082" t="s">
        <v>2064</v>
      </c>
      <c r="W9" s="3083"/>
      <c r="X9" s="1172">
        <f>AVERAGE(X6:X8)</f>
        <v>23.8</v>
      </c>
      <c r="Y9" s="3082" t="s">
        <v>2064</v>
      </c>
      <c r="Z9" s="3083"/>
      <c r="AA9" s="1172">
        <f>AVERAGE(AA6:AA8)</f>
        <v>28.255208333333332</v>
      </c>
    </row>
    <row r="10" spans="1:27" s="1177" customFormat="1" ht="15" x14ac:dyDescent="0.2">
      <c r="A10" s="1173"/>
      <c r="B10" s="1174"/>
      <c r="C10" s="1175"/>
      <c r="D10" s="1176"/>
      <c r="E10" s="1174"/>
      <c r="F10" s="1175"/>
      <c r="G10" s="1176"/>
      <c r="H10" s="1174"/>
      <c r="I10" s="1175"/>
      <c r="J10" s="1176"/>
      <c r="K10" s="1174"/>
      <c r="L10" s="1175"/>
      <c r="M10" s="1176"/>
      <c r="O10" s="1173"/>
      <c r="P10" s="1174"/>
      <c r="Q10" s="1175"/>
      <c r="R10" s="1176"/>
      <c r="S10" s="1174"/>
      <c r="T10" s="1175"/>
      <c r="U10" s="1176"/>
      <c r="V10" s="1174"/>
      <c r="W10" s="1175"/>
      <c r="X10" s="1176"/>
      <c r="Y10" s="1174"/>
      <c r="Z10" s="1175"/>
      <c r="AA10" s="1176"/>
    </row>
    <row r="11" spans="1:27" s="1177" customFormat="1" ht="13.5" customHeight="1" x14ac:dyDescent="0.2">
      <c r="A11" s="1173"/>
      <c r="B11" s="3081" t="s">
        <v>1482</v>
      </c>
      <c r="C11" s="3081"/>
      <c r="D11" s="3081"/>
      <c r="E11" s="3081"/>
      <c r="F11" s="3081"/>
      <c r="G11" s="3081"/>
      <c r="H11" s="3081"/>
      <c r="I11" s="3081"/>
      <c r="J11" s="3081"/>
      <c r="K11" s="3081"/>
      <c r="L11" s="3081"/>
      <c r="M11" s="3081"/>
      <c r="O11" s="1173"/>
      <c r="P11" s="3081" t="s">
        <v>1483</v>
      </c>
      <c r="Q11" s="3081"/>
      <c r="R11" s="3081"/>
      <c r="S11" s="3081"/>
      <c r="T11" s="3081"/>
      <c r="U11" s="3081"/>
      <c r="V11" s="3081"/>
      <c r="W11" s="3081"/>
      <c r="X11" s="3081"/>
      <c r="Y11" s="3081"/>
      <c r="Z11" s="3081"/>
      <c r="AA11" s="3081"/>
    </row>
    <row r="12" spans="1:27" s="1177" customFormat="1" ht="15" x14ac:dyDescent="0.2">
      <c r="A12" s="1173"/>
      <c r="B12" s="3081" t="s">
        <v>1205</v>
      </c>
      <c r="C12" s="3081"/>
      <c r="D12" s="3081"/>
      <c r="E12" s="3081" t="s">
        <v>1206</v>
      </c>
      <c r="F12" s="3081"/>
      <c r="G12" s="3081"/>
      <c r="H12" s="3081" t="s">
        <v>1207</v>
      </c>
      <c r="I12" s="3081"/>
      <c r="J12" s="3081"/>
      <c r="K12" s="3081" t="s">
        <v>579</v>
      </c>
      <c r="L12" s="3081"/>
      <c r="M12" s="3081"/>
      <c r="O12" s="1173"/>
      <c r="P12" s="3081" t="s">
        <v>1205</v>
      </c>
      <c r="Q12" s="3081"/>
      <c r="R12" s="3081"/>
      <c r="S12" s="3081" t="s">
        <v>1206</v>
      </c>
      <c r="T12" s="3081"/>
      <c r="U12" s="3081"/>
      <c r="V12" s="3081" t="s">
        <v>1207</v>
      </c>
      <c r="W12" s="3081"/>
      <c r="X12" s="3081"/>
      <c r="Y12" s="3081" t="s">
        <v>579</v>
      </c>
      <c r="Z12" s="3081"/>
      <c r="AA12" s="3081"/>
    </row>
    <row r="13" spans="1:27" s="1177" customFormat="1" ht="30" x14ac:dyDescent="0.2">
      <c r="A13" s="1173"/>
      <c r="B13" s="1165" t="s">
        <v>77</v>
      </c>
      <c r="C13" s="1165" t="s">
        <v>666</v>
      </c>
      <c r="D13" s="1166" t="s">
        <v>1184</v>
      </c>
      <c r="E13" s="1165" t="s">
        <v>77</v>
      </c>
      <c r="F13" s="1165" t="s">
        <v>666</v>
      </c>
      <c r="G13" s="1166" t="s">
        <v>1184</v>
      </c>
      <c r="H13" s="1165" t="s">
        <v>77</v>
      </c>
      <c r="I13" s="1165" t="s">
        <v>666</v>
      </c>
      <c r="J13" s="1166" t="s">
        <v>1184</v>
      </c>
      <c r="K13" s="1165" t="s">
        <v>77</v>
      </c>
      <c r="L13" s="1165" t="s">
        <v>666</v>
      </c>
      <c r="M13" s="1166" t="s">
        <v>1184</v>
      </c>
      <c r="O13" s="1173"/>
      <c r="P13" s="1165" t="s">
        <v>77</v>
      </c>
      <c r="Q13" s="1165" t="s">
        <v>1933</v>
      </c>
      <c r="R13" s="1166" t="s">
        <v>1934</v>
      </c>
      <c r="S13" s="1165" t="s">
        <v>77</v>
      </c>
      <c r="T13" s="1165" t="s">
        <v>1933</v>
      </c>
      <c r="U13" s="1166" t="s">
        <v>1934</v>
      </c>
      <c r="V13" s="1165" t="s">
        <v>77</v>
      </c>
      <c r="W13" s="1165" t="s">
        <v>1933</v>
      </c>
      <c r="X13" s="1166" t="s">
        <v>1934</v>
      </c>
      <c r="Y13" s="1165" t="s">
        <v>77</v>
      </c>
      <c r="Z13" s="1165" t="s">
        <v>1933</v>
      </c>
      <c r="AA13" s="1166" t="s">
        <v>1934</v>
      </c>
    </row>
    <row r="14" spans="1:27" s="1164" customFormat="1" ht="10.5" customHeight="1" x14ac:dyDescent="0.2">
      <c r="A14" s="1167" t="s">
        <v>1173</v>
      </c>
      <c r="B14" s="1168">
        <v>20</v>
      </c>
      <c r="C14" s="1169">
        <v>187.31</v>
      </c>
      <c r="D14" s="1170">
        <f>C14/B14</f>
        <v>9.3655000000000008</v>
      </c>
      <c r="E14" s="1168">
        <v>20</v>
      </c>
      <c r="F14" s="1169">
        <v>230.90700000000001</v>
      </c>
      <c r="G14" s="1170">
        <f>F14/E14</f>
        <v>11.545350000000001</v>
      </c>
      <c r="H14" s="1168">
        <v>30</v>
      </c>
      <c r="I14" s="1169">
        <v>166.82999999999998</v>
      </c>
      <c r="J14" s="1170">
        <f>I14/H14</f>
        <v>5.5609999999999991</v>
      </c>
      <c r="K14" s="1168">
        <f t="shared" ref="K14:L16" si="2">B14+E14+H14</f>
        <v>70</v>
      </c>
      <c r="L14" s="1169">
        <f>C14+F14+I14</f>
        <v>585.04700000000003</v>
      </c>
      <c r="M14" s="1170">
        <f>L14/K14</f>
        <v>8.3578142857142854</v>
      </c>
      <c r="O14" s="1167" t="s">
        <v>1173</v>
      </c>
      <c r="P14" s="1168">
        <v>20</v>
      </c>
      <c r="Q14" s="1169">
        <v>663</v>
      </c>
      <c r="R14" s="1170">
        <f>Q14/P14</f>
        <v>33.15</v>
      </c>
      <c r="S14" s="1168">
        <v>20</v>
      </c>
      <c r="T14" s="1169">
        <v>834</v>
      </c>
      <c r="U14" s="1170">
        <f>T14/S14</f>
        <v>41.7</v>
      </c>
      <c r="V14" s="1168">
        <v>30</v>
      </c>
      <c r="W14" s="1169">
        <v>613</v>
      </c>
      <c r="X14" s="1170">
        <f>W14/V14</f>
        <v>20.433333333333334</v>
      </c>
      <c r="Y14" s="1168">
        <f t="shared" ref="Y14:Z16" si="3">P14+S14+V14</f>
        <v>70</v>
      </c>
      <c r="Z14" s="1169">
        <f>Q14+T14+W14</f>
        <v>2110</v>
      </c>
      <c r="AA14" s="1170">
        <f>Z14/Y14</f>
        <v>30.142857142857142</v>
      </c>
    </row>
    <row r="15" spans="1:27" s="1164" customFormat="1" ht="13.5" customHeight="1" x14ac:dyDescent="0.2">
      <c r="A15" s="1167" t="s">
        <v>1185</v>
      </c>
      <c r="B15" s="1168">
        <v>20</v>
      </c>
      <c r="C15" s="1169">
        <v>206.65999999999997</v>
      </c>
      <c r="D15" s="1170">
        <f>C15/B15</f>
        <v>10.332999999999998</v>
      </c>
      <c r="E15" s="1168">
        <v>20</v>
      </c>
      <c r="F15" s="1169">
        <v>213.33499999999998</v>
      </c>
      <c r="G15" s="1170">
        <f>F15/E15</f>
        <v>10.666749999999999</v>
      </c>
      <c r="H15" s="1168">
        <v>30</v>
      </c>
      <c r="I15" s="1169">
        <v>234.91000000000003</v>
      </c>
      <c r="J15" s="1170">
        <f>I15/H15</f>
        <v>7.8303333333333338</v>
      </c>
      <c r="K15" s="1168">
        <f t="shared" si="2"/>
        <v>70</v>
      </c>
      <c r="L15" s="1169">
        <f t="shared" si="2"/>
        <v>654.90499999999997</v>
      </c>
      <c r="M15" s="1170">
        <f>L15/K15</f>
        <v>9.3557857142857141</v>
      </c>
      <c r="O15" s="1167" t="s">
        <v>1185</v>
      </c>
      <c r="P15" s="1168">
        <v>20</v>
      </c>
      <c r="Q15" s="1169">
        <v>646</v>
      </c>
      <c r="R15" s="1170">
        <f>Q15/P15</f>
        <v>32.299999999999997</v>
      </c>
      <c r="S15" s="1168">
        <v>20</v>
      </c>
      <c r="T15" s="1169">
        <v>889</v>
      </c>
      <c r="U15" s="1170">
        <f>T15/S15</f>
        <v>44.45</v>
      </c>
      <c r="V15" s="1168">
        <v>30</v>
      </c>
      <c r="W15" s="1169">
        <v>802</v>
      </c>
      <c r="X15" s="1170">
        <f>W15/V15</f>
        <v>26.733333333333334</v>
      </c>
      <c r="Y15" s="1168">
        <f t="shared" si="3"/>
        <v>70</v>
      </c>
      <c r="Z15" s="1169">
        <f t="shared" si="3"/>
        <v>2337</v>
      </c>
      <c r="AA15" s="1170">
        <f>Z15/Y15</f>
        <v>33.385714285714286</v>
      </c>
    </row>
    <row r="16" spans="1:27" s="1164" customFormat="1" ht="13.5" customHeight="1" x14ac:dyDescent="0.2">
      <c r="A16" s="1167" t="s">
        <v>1176</v>
      </c>
      <c r="B16" s="1168">
        <v>23</v>
      </c>
      <c r="C16" s="1169">
        <v>233.12</v>
      </c>
      <c r="D16" s="1170">
        <f>C16/B16</f>
        <v>10.135652173913044</v>
      </c>
      <c r="E16" s="1168">
        <v>22</v>
      </c>
      <c r="F16" s="1169">
        <v>218.32499999999993</v>
      </c>
      <c r="G16" s="1170">
        <f>F16/E16</f>
        <v>9.9238636363636328</v>
      </c>
      <c r="H16" s="1168">
        <v>34</v>
      </c>
      <c r="I16" s="1169">
        <v>244.14399999999998</v>
      </c>
      <c r="J16" s="1170">
        <f>I16/H16</f>
        <v>7.1807058823529406</v>
      </c>
      <c r="K16" s="1168">
        <f t="shared" si="2"/>
        <v>79</v>
      </c>
      <c r="L16" s="1169">
        <f t="shared" si="2"/>
        <v>695.58899999999994</v>
      </c>
      <c r="M16" s="1170">
        <f>L16/K16</f>
        <v>8.8049240506329109</v>
      </c>
      <c r="O16" s="1167" t="s">
        <v>1176</v>
      </c>
      <c r="P16" s="1168">
        <v>23</v>
      </c>
      <c r="Q16" s="1169">
        <v>993</v>
      </c>
      <c r="R16" s="1170">
        <f>Q16/P16</f>
        <v>43.173913043478258</v>
      </c>
      <c r="S16" s="1168">
        <v>22</v>
      </c>
      <c r="T16" s="1169">
        <v>1055</v>
      </c>
      <c r="U16" s="1170">
        <f>T16/S16</f>
        <v>47.954545454545453</v>
      </c>
      <c r="V16" s="1168">
        <v>34</v>
      </c>
      <c r="W16" s="1169">
        <v>927</v>
      </c>
      <c r="X16" s="1170">
        <f>W16/V16</f>
        <v>27.264705882352942</v>
      </c>
      <c r="Y16" s="1168">
        <f>P16+S16+V16</f>
        <v>79</v>
      </c>
      <c r="Z16" s="1169">
        <f t="shared" si="3"/>
        <v>2975</v>
      </c>
      <c r="AA16" s="1170">
        <f>Z16/Y16</f>
        <v>37.658227848101269</v>
      </c>
    </row>
    <row r="17" spans="1:27" s="1164" customFormat="1" ht="12.75" customHeight="1" x14ac:dyDescent="0.2">
      <c r="A17" s="1171">
        <v>2016</v>
      </c>
      <c r="B17" s="3082" t="s">
        <v>2064</v>
      </c>
      <c r="C17" s="3083"/>
      <c r="D17" s="1172">
        <f>AVERAGE(D14:D16)</f>
        <v>9.9447173913043478</v>
      </c>
      <c r="E17" s="3082" t="s">
        <v>2064</v>
      </c>
      <c r="F17" s="3083"/>
      <c r="G17" s="1172">
        <f>AVERAGE(G14:G16)</f>
        <v>10.711987878787879</v>
      </c>
      <c r="H17" s="3082" t="s">
        <v>2064</v>
      </c>
      <c r="I17" s="3083"/>
      <c r="J17" s="1172">
        <f>AVERAGE(J14:J16)</f>
        <v>6.8573464052287578</v>
      </c>
      <c r="K17" s="3082" t="s">
        <v>2064</v>
      </c>
      <c r="L17" s="3083"/>
      <c r="M17" s="1172">
        <f>AVERAGE(M14:M16)</f>
        <v>8.8395080168776374</v>
      </c>
      <c r="O17" s="1171">
        <v>2016</v>
      </c>
      <c r="P17" s="3082" t="s">
        <v>2064</v>
      </c>
      <c r="Q17" s="3083"/>
      <c r="R17" s="1172">
        <f>AVERAGE(R14:R16)</f>
        <v>36.207971014492749</v>
      </c>
      <c r="S17" s="3082" t="s">
        <v>2064</v>
      </c>
      <c r="T17" s="3083"/>
      <c r="U17" s="1172">
        <f>AVERAGE(U14:U16)</f>
        <v>44.70151515151516</v>
      </c>
      <c r="V17" s="3082" t="s">
        <v>2064</v>
      </c>
      <c r="W17" s="3083"/>
      <c r="X17" s="1172">
        <f>AVERAGE(X14:X16)</f>
        <v>24.81045751633987</v>
      </c>
      <c r="Y17" s="3082" t="s">
        <v>2064</v>
      </c>
      <c r="Z17" s="3083"/>
      <c r="AA17" s="1172">
        <f>AVERAGE(AA14:AA16)</f>
        <v>33.728933092224231</v>
      </c>
    </row>
    <row r="18" spans="1:27" s="1180" customFormat="1" ht="12" customHeight="1" x14ac:dyDescent="0.2">
      <c r="A18" s="1178"/>
      <c r="B18" s="1174"/>
      <c r="C18" s="1175"/>
      <c r="D18" s="1179"/>
      <c r="E18" s="1174"/>
      <c r="F18" s="1175"/>
      <c r="G18" s="1179"/>
      <c r="H18" s="1174"/>
      <c r="I18" s="1175"/>
      <c r="J18" s="1179"/>
      <c r="K18" s="1174"/>
      <c r="L18" s="1175"/>
      <c r="M18" s="1179"/>
      <c r="O18" s="1178"/>
      <c r="P18" s="1174"/>
      <c r="Q18" s="1175"/>
      <c r="R18" s="1179"/>
      <c r="S18" s="1174"/>
      <c r="T18" s="1175"/>
      <c r="U18" s="1179"/>
      <c r="V18" s="1174"/>
      <c r="W18" s="1175"/>
      <c r="X18" s="1179"/>
      <c r="Y18" s="1174"/>
      <c r="Z18" s="1175"/>
      <c r="AA18" s="1179"/>
    </row>
    <row r="19" spans="1:27" s="1180" customFormat="1" ht="15" x14ac:dyDescent="0.2">
      <c r="A19" s="1173"/>
      <c r="B19" s="3081" t="s">
        <v>1482</v>
      </c>
      <c r="C19" s="3081"/>
      <c r="D19" s="3081"/>
      <c r="E19" s="3081"/>
      <c r="F19" s="3081"/>
      <c r="G19" s="3081"/>
      <c r="H19" s="3081"/>
      <c r="I19" s="3081"/>
      <c r="J19" s="3081"/>
      <c r="K19" s="3081"/>
      <c r="L19" s="3081"/>
      <c r="M19" s="3081"/>
      <c r="O19" s="1173"/>
      <c r="P19" s="3081" t="s">
        <v>1483</v>
      </c>
      <c r="Q19" s="3081"/>
      <c r="R19" s="3081"/>
      <c r="S19" s="3081"/>
      <c r="T19" s="3081"/>
      <c r="U19" s="3081"/>
      <c r="V19" s="3081"/>
      <c r="W19" s="3081"/>
      <c r="X19" s="3081"/>
      <c r="Y19" s="3081"/>
      <c r="Z19" s="3081"/>
      <c r="AA19" s="3081"/>
    </row>
    <row r="20" spans="1:27" s="1180" customFormat="1" ht="15" x14ac:dyDescent="0.2">
      <c r="A20" s="1173"/>
      <c r="B20" s="3081" t="s">
        <v>1205</v>
      </c>
      <c r="C20" s="3081"/>
      <c r="D20" s="3081"/>
      <c r="E20" s="3081" t="s">
        <v>1206</v>
      </c>
      <c r="F20" s="3081"/>
      <c r="G20" s="3081"/>
      <c r="H20" s="3081" t="s">
        <v>1207</v>
      </c>
      <c r="I20" s="3081"/>
      <c r="J20" s="3081"/>
      <c r="K20" s="3081" t="s">
        <v>579</v>
      </c>
      <c r="L20" s="3081"/>
      <c r="M20" s="3081"/>
      <c r="O20" s="1173"/>
      <c r="P20" s="3081" t="s">
        <v>1205</v>
      </c>
      <c r="Q20" s="3081"/>
      <c r="R20" s="3081"/>
      <c r="S20" s="3081" t="s">
        <v>1206</v>
      </c>
      <c r="T20" s="3081"/>
      <c r="U20" s="3081"/>
      <c r="V20" s="3081" t="s">
        <v>1207</v>
      </c>
      <c r="W20" s="3081"/>
      <c r="X20" s="3081"/>
      <c r="Y20" s="3081" t="s">
        <v>579</v>
      </c>
      <c r="Z20" s="3081"/>
      <c r="AA20" s="3081"/>
    </row>
    <row r="21" spans="1:27" s="1180" customFormat="1" ht="30" x14ac:dyDescent="0.2">
      <c r="A21" s="1173"/>
      <c r="B21" s="1165" t="s">
        <v>77</v>
      </c>
      <c r="C21" s="1165" t="s">
        <v>666</v>
      </c>
      <c r="D21" s="1166" t="s">
        <v>1184</v>
      </c>
      <c r="E21" s="1165" t="s">
        <v>77</v>
      </c>
      <c r="F21" s="1165" t="s">
        <v>666</v>
      </c>
      <c r="G21" s="1166" t="s">
        <v>1184</v>
      </c>
      <c r="H21" s="1165" t="s">
        <v>77</v>
      </c>
      <c r="I21" s="1165" t="s">
        <v>666</v>
      </c>
      <c r="J21" s="1166" t="s">
        <v>1184</v>
      </c>
      <c r="K21" s="1165" t="s">
        <v>77</v>
      </c>
      <c r="L21" s="1165" t="s">
        <v>666</v>
      </c>
      <c r="M21" s="1166" t="s">
        <v>1184</v>
      </c>
      <c r="O21" s="1173"/>
      <c r="P21" s="1165" t="s">
        <v>77</v>
      </c>
      <c r="Q21" s="1165" t="s">
        <v>1933</v>
      </c>
      <c r="R21" s="1166" t="s">
        <v>1934</v>
      </c>
      <c r="S21" s="1165" t="s">
        <v>77</v>
      </c>
      <c r="T21" s="1165" t="s">
        <v>1933</v>
      </c>
      <c r="U21" s="1166" t="s">
        <v>1934</v>
      </c>
      <c r="V21" s="1165" t="s">
        <v>77</v>
      </c>
      <c r="W21" s="1165" t="s">
        <v>1933</v>
      </c>
      <c r="X21" s="1166" t="s">
        <v>1934</v>
      </c>
      <c r="Y21" s="1165" t="s">
        <v>77</v>
      </c>
      <c r="Z21" s="1165" t="s">
        <v>1933</v>
      </c>
      <c r="AA21" s="1166" t="s">
        <v>1934</v>
      </c>
    </row>
    <row r="22" spans="1:27" s="1180" customFormat="1" ht="12.75" customHeight="1" x14ac:dyDescent="0.2">
      <c r="A22" s="1167" t="s">
        <v>1616</v>
      </c>
      <c r="B22" s="1168">
        <v>23</v>
      </c>
      <c r="C22" s="1169">
        <v>173</v>
      </c>
      <c r="D22" s="1170">
        <f>C22/B22</f>
        <v>7.5217391304347823</v>
      </c>
      <c r="E22" s="1168">
        <v>22</v>
      </c>
      <c r="F22" s="1169">
        <v>213.2</v>
      </c>
      <c r="G22" s="1170">
        <f>F22/E22</f>
        <v>9.6909090909090896</v>
      </c>
      <c r="H22" s="1168">
        <v>33</v>
      </c>
      <c r="I22" s="1169">
        <v>234.745</v>
      </c>
      <c r="J22" s="1170">
        <f>I22/H22</f>
        <v>7.1134848484848483</v>
      </c>
      <c r="K22" s="1168">
        <f t="shared" ref="K22:L24" si="4">B22+E22+H22</f>
        <v>78</v>
      </c>
      <c r="L22" s="1169">
        <f t="shared" si="4"/>
        <v>620.94499999999994</v>
      </c>
      <c r="M22" s="1170">
        <f>L22/K22</f>
        <v>7.9608333333333325</v>
      </c>
      <c r="O22" s="1167" t="str">
        <f>A22</f>
        <v>17-I</v>
      </c>
      <c r="P22" s="1168">
        <f>B22</f>
        <v>23</v>
      </c>
      <c r="Q22" s="1169">
        <v>694</v>
      </c>
      <c r="R22" s="1170">
        <f>Q22/P22</f>
        <v>30.173913043478262</v>
      </c>
      <c r="S22" s="1168">
        <f>E22</f>
        <v>22</v>
      </c>
      <c r="T22" s="1169">
        <v>797</v>
      </c>
      <c r="U22" s="1170">
        <f>T22/S22</f>
        <v>36.227272727272727</v>
      </c>
      <c r="V22" s="1168">
        <f>H22</f>
        <v>33</v>
      </c>
      <c r="W22" s="1169">
        <v>781</v>
      </c>
      <c r="X22" s="1170">
        <f>W22/V22</f>
        <v>23.666666666666668</v>
      </c>
      <c r="Y22" s="1168">
        <f>K22</f>
        <v>78</v>
      </c>
      <c r="Z22" s="1169">
        <f>Q22+T22+W22</f>
        <v>2272</v>
      </c>
      <c r="AA22" s="1170">
        <f>Z22/Y22</f>
        <v>29.128205128205128</v>
      </c>
    </row>
    <row r="23" spans="1:27" s="1180" customFormat="1" ht="12.75" customHeight="1" x14ac:dyDescent="0.2">
      <c r="A23" s="1167" t="s">
        <v>1932</v>
      </c>
      <c r="B23" s="1168">
        <v>23</v>
      </c>
      <c r="C23" s="1169">
        <v>213</v>
      </c>
      <c r="D23" s="1170">
        <f>C23/B23</f>
        <v>9.2608695652173907</v>
      </c>
      <c r="E23" s="1168">
        <v>22</v>
      </c>
      <c r="F23" s="1169">
        <v>291</v>
      </c>
      <c r="G23" s="1170">
        <f>F23/E23</f>
        <v>13.227272727272727</v>
      </c>
      <c r="H23" s="1168">
        <v>33</v>
      </c>
      <c r="I23" s="1169">
        <v>253.76300000000001</v>
      </c>
      <c r="J23" s="1170">
        <f>I23/H23</f>
        <v>7.6897878787878788</v>
      </c>
      <c r="K23" s="1168">
        <f t="shared" si="4"/>
        <v>78</v>
      </c>
      <c r="L23" s="1169">
        <f t="shared" si="4"/>
        <v>757.76300000000003</v>
      </c>
      <c r="M23" s="1170">
        <f>L23/K23</f>
        <v>9.7149102564102563</v>
      </c>
      <c r="O23" s="1167" t="str">
        <f t="shared" ref="O23:O24" si="5">A23</f>
        <v>17-P</v>
      </c>
      <c r="P23" s="1168">
        <f t="shared" ref="P23:P24" si="6">B23</f>
        <v>23</v>
      </c>
      <c r="Q23" s="1169">
        <v>884</v>
      </c>
      <c r="R23" s="1170">
        <f>Q23/P23</f>
        <v>38.434782608695649</v>
      </c>
      <c r="S23" s="1168">
        <f t="shared" ref="S23:S24" si="7">E23</f>
        <v>22</v>
      </c>
      <c r="T23" s="1169">
        <v>1076</v>
      </c>
      <c r="U23" s="1170">
        <f>T23/S23</f>
        <v>48.909090909090907</v>
      </c>
      <c r="V23" s="1168">
        <f t="shared" ref="V23:V24" si="8">H23</f>
        <v>33</v>
      </c>
      <c r="W23" s="1169">
        <v>891</v>
      </c>
      <c r="X23" s="1170">
        <f>W23/V23</f>
        <v>27</v>
      </c>
      <c r="Y23" s="1168">
        <f t="shared" ref="Y23:Y24" si="9">K23</f>
        <v>78</v>
      </c>
      <c r="Z23" s="1169">
        <f>Q23+T23+W23</f>
        <v>2851</v>
      </c>
      <c r="AA23" s="1170">
        <f>Z23/Y23</f>
        <v>36.551282051282051</v>
      </c>
    </row>
    <row r="24" spans="1:27" s="1180" customFormat="1" ht="11.25" customHeight="1" x14ac:dyDescent="0.2">
      <c r="A24" s="1167" t="s">
        <v>1174</v>
      </c>
      <c r="B24" s="1168">
        <v>23</v>
      </c>
      <c r="C24" s="1169">
        <v>297.21199999999999</v>
      </c>
      <c r="D24" s="1170">
        <f>C24/B24</f>
        <v>12.922260869565218</v>
      </c>
      <c r="E24" s="1168">
        <v>22</v>
      </c>
      <c r="F24" s="1169">
        <v>321.95999999999998</v>
      </c>
      <c r="G24" s="1170">
        <f>F24/E24</f>
        <v>14.634545454545453</v>
      </c>
      <c r="H24" s="1168">
        <v>33</v>
      </c>
      <c r="I24" s="1169">
        <v>237.465</v>
      </c>
      <c r="J24" s="1170">
        <f>I24/H24</f>
        <v>7.1959090909090913</v>
      </c>
      <c r="K24" s="1168">
        <f t="shared" si="4"/>
        <v>78</v>
      </c>
      <c r="L24" s="1169">
        <f t="shared" si="4"/>
        <v>856.63700000000006</v>
      </c>
      <c r="M24" s="1170">
        <f>L24/K24</f>
        <v>10.982525641025642</v>
      </c>
      <c r="O24" s="1167" t="str">
        <f t="shared" si="5"/>
        <v>17-O</v>
      </c>
      <c r="P24" s="1168">
        <f t="shared" si="6"/>
        <v>23</v>
      </c>
      <c r="Q24" s="1169">
        <v>1148</v>
      </c>
      <c r="R24" s="1170">
        <f>Q24/P24</f>
        <v>49.913043478260867</v>
      </c>
      <c r="S24" s="1168">
        <f t="shared" si="7"/>
        <v>22</v>
      </c>
      <c r="T24" s="1169">
        <v>1448</v>
      </c>
      <c r="U24" s="1170">
        <f>T24/S24</f>
        <v>65.818181818181813</v>
      </c>
      <c r="V24" s="1168">
        <f t="shared" si="8"/>
        <v>33</v>
      </c>
      <c r="W24" s="1169">
        <v>1001</v>
      </c>
      <c r="X24" s="1170">
        <f>W24/V24</f>
        <v>30.333333333333332</v>
      </c>
      <c r="Y24" s="1168">
        <f t="shared" si="9"/>
        <v>78</v>
      </c>
      <c r="Z24" s="1169">
        <f>Q24+T24+W24</f>
        <v>3597</v>
      </c>
      <c r="AA24" s="1170">
        <f>Z24/Y24</f>
        <v>46.115384615384613</v>
      </c>
    </row>
    <row r="25" spans="1:27" s="1164" customFormat="1" ht="12.75" customHeight="1" x14ac:dyDescent="0.2">
      <c r="A25" s="1171">
        <v>2017</v>
      </c>
      <c r="B25" s="3082" t="s">
        <v>2064</v>
      </c>
      <c r="C25" s="3083"/>
      <c r="D25" s="1172">
        <f>AVERAGE(D22:D24)</f>
        <v>9.9016231884057966</v>
      </c>
      <c r="E25" s="3082" t="s">
        <v>2064</v>
      </c>
      <c r="F25" s="3083"/>
      <c r="G25" s="1172">
        <f>AVERAGE(G22:G24)</f>
        <v>12.517575757575756</v>
      </c>
      <c r="H25" s="3082" t="s">
        <v>2064</v>
      </c>
      <c r="I25" s="3083"/>
      <c r="J25" s="1172">
        <f>AVERAGE(J22:J24)</f>
        <v>7.3330606060606058</v>
      </c>
      <c r="K25" s="3082" t="s">
        <v>2064</v>
      </c>
      <c r="L25" s="3083"/>
      <c r="M25" s="1172">
        <f>AVERAGE(M22:M24)</f>
        <v>9.5527564102564106</v>
      </c>
      <c r="O25" s="1171">
        <v>2017</v>
      </c>
      <c r="P25" s="3082" t="s">
        <v>2064</v>
      </c>
      <c r="Q25" s="3083"/>
      <c r="R25" s="1172">
        <f>AVERAGE(R22:R24)</f>
        <v>39.507246376811594</v>
      </c>
      <c r="S25" s="3082" t="s">
        <v>2064</v>
      </c>
      <c r="T25" s="3083"/>
      <c r="U25" s="1172">
        <f>AVERAGE(U22:U24)</f>
        <v>50.318181818181813</v>
      </c>
      <c r="V25" s="3082" t="s">
        <v>2064</v>
      </c>
      <c r="W25" s="3083"/>
      <c r="X25" s="1172">
        <f>AVERAGE(X22:X24)</f>
        <v>27</v>
      </c>
      <c r="Y25" s="3082" t="s">
        <v>2064</v>
      </c>
      <c r="Z25" s="3083"/>
      <c r="AA25" s="1172">
        <f>AVERAGE(AA22:AA24)</f>
        <v>37.264957264957268</v>
      </c>
    </row>
    <row r="26" spans="1:27" s="1164" customFormat="1" ht="12" customHeight="1" x14ac:dyDescent="0.2"/>
    <row r="27" spans="1:27" s="1164" customFormat="1" ht="12.6" customHeight="1" x14ac:dyDescent="0.2">
      <c r="A27" s="1173"/>
      <c r="B27" s="3081" t="s">
        <v>3444</v>
      </c>
      <c r="C27" s="3081"/>
      <c r="D27" s="3081"/>
      <c r="E27" s="3081"/>
      <c r="F27" s="3081"/>
      <c r="G27" s="3081"/>
      <c r="H27" s="3081"/>
      <c r="I27" s="3081"/>
      <c r="J27" s="3081"/>
      <c r="K27" s="3081"/>
      <c r="L27" s="3081"/>
      <c r="M27" s="3081"/>
      <c r="N27" s="1180"/>
      <c r="O27" s="1173"/>
      <c r="P27" s="3081" t="s">
        <v>3445</v>
      </c>
      <c r="Q27" s="3081"/>
      <c r="R27" s="3081"/>
      <c r="S27" s="3081"/>
      <c r="T27" s="3081"/>
      <c r="U27" s="3081"/>
      <c r="V27" s="3081"/>
      <c r="W27" s="3081"/>
      <c r="X27" s="3081"/>
      <c r="Y27" s="3081"/>
      <c r="Z27" s="3081"/>
      <c r="AA27" s="3081"/>
    </row>
    <row r="28" spans="1:27" s="1164" customFormat="1" ht="12.6" customHeight="1" x14ac:dyDescent="0.2">
      <c r="A28" s="1173"/>
      <c r="B28" s="3081" t="s">
        <v>1205</v>
      </c>
      <c r="C28" s="3081"/>
      <c r="D28" s="3081"/>
      <c r="E28" s="3081" t="s">
        <v>1206</v>
      </c>
      <c r="F28" s="3081"/>
      <c r="G28" s="3081"/>
      <c r="H28" s="3081" t="s">
        <v>1207</v>
      </c>
      <c r="I28" s="3081"/>
      <c r="J28" s="3081"/>
      <c r="K28" s="3081" t="s">
        <v>579</v>
      </c>
      <c r="L28" s="3081"/>
      <c r="M28" s="3081"/>
      <c r="N28" s="1180"/>
      <c r="O28" s="1173"/>
      <c r="P28" s="3081" t="s">
        <v>1205</v>
      </c>
      <c r="Q28" s="3081"/>
      <c r="R28" s="3081"/>
      <c r="S28" s="3081" t="s">
        <v>1206</v>
      </c>
      <c r="T28" s="3081"/>
      <c r="U28" s="3081"/>
      <c r="V28" s="3081" t="s">
        <v>1207</v>
      </c>
      <c r="W28" s="3081"/>
      <c r="X28" s="3081"/>
      <c r="Y28" s="3081" t="s">
        <v>579</v>
      </c>
      <c r="Z28" s="3081"/>
      <c r="AA28" s="3081"/>
    </row>
    <row r="29" spans="1:27" s="1164" customFormat="1" ht="12.6" customHeight="1" x14ac:dyDescent="0.2">
      <c r="A29" s="1173"/>
      <c r="B29" s="1165" t="s">
        <v>77</v>
      </c>
      <c r="C29" s="1165" t="s">
        <v>666</v>
      </c>
      <c r="D29" s="1166" t="s">
        <v>1184</v>
      </c>
      <c r="E29" s="1165" t="s">
        <v>77</v>
      </c>
      <c r="F29" s="1165" t="s">
        <v>666</v>
      </c>
      <c r="G29" s="1166" t="s">
        <v>1184</v>
      </c>
      <c r="H29" s="1165" t="s">
        <v>77</v>
      </c>
      <c r="I29" s="1165" t="s">
        <v>666</v>
      </c>
      <c r="J29" s="1166" t="s">
        <v>1184</v>
      </c>
      <c r="K29" s="1165" t="s">
        <v>77</v>
      </c>
      <c r="L29" s="1165" t="s">
        <v>666</v>
      </c>
      <c r="M29" s="1166" t="s">
        <v>1184</v>
      </c>
      <c r="N29" s="1180"/>
      <c r="O29" s="1173"/>
      <c r="P29" s="1165" t="s">
        <v>77</v>
      </c>
      <c r="Q29" s="1165" t="s">
        <v>1933</v>
      </c>
      <c r="R29" s="1166" t="s">
        <v>1934</v>
      </c>
      <c r="S29" s="1165" t="s">
        <v>77</v>
      </c>
      <c r="T29" s="1165" t="s">
        <v>1933</v>
      </c>
      <c r="U29" s="1166" t="s">
        <v>1934</v>
      </c>
      <c r="V29" s="1165" t="s">
        <v>77</v>
      </c>
      <c r="W29" s="1165" t="s">
        <v>1933</v>
      </c>
      <c r="X29" s="1166" t="s">
        <v>1934</v>
      </c>
      <c r="Y29" s="1165" t="s">
        <v>77</v>
      </c>
      <c r="Z29" s="1165" t="s">
        <v>1933</v>
      </c>
      <c r="AA29" s="1166" t="s">
        <v>1934</v>
      </c>
    </row>
    <row r="30" spans="1:27" s="1164" customFormat="1" ht="12.6" customHeight="1" x14ac:dyDescent="0.2">
      <c r="A30" s="1167" t="s">
        <v>2378</v>
      </c>
      <c r="B30" s="1168">
        <v>27</v>
      </c>
      <c r="C30" s="1169">
        <v>236.1</v>
      </c>
      <c r="D30" s="1170">
        <f>C30/B30</f>
        <v>8.7444444444444436</v>
      </c>
      <c r="E30" s="1168">
        <v>22</v>
      </c>
      <c r="F30" s="1169">
        <v>267.5</v>
      </c>
      <c r="G30" s="1170">
        <f>F30/E30</f>
        <v>12.159090909090908</v>
      </c>
      <c r="H30" s="1168">
        <v>33</v>
      </c>
      <c r="I30" s="1169">
        <v>213.57</v>
      </c>
      <c r="J30" s="1170">
        <f>I30/H30</f>
        <v>6.4718181818181817</v>
      </c>
      <c r="K30" s="1168">
        <f t="shared" ref="K30:K32" si="10">B30+E30+H30</f>
        <v>82</v>
      </c>
      <c r="L30" s="1169">
        <f t="shared" ref="L30:L32" si="11">C30+F30+I30</f>
        <v>717.17000000000007</v>
      </c>
      <c r="M30" s="1170">
        <f>L30/K30</f>
        <v>8.7459756097560977</v>
      </c>
      <c r="N30" s="1180"/>
      <c r="O30" s="1167" t="str">
        <f>A30</f>
        <v>18-I</v>
      </c>
      <c r="P30" s="1168">
        <f>B30</f>
        <v>27</v>
      </c>
      <c r="Q30" s="1169">
        <v>937</v>
      </c>
      <c r="R30" s="1170">
        <f>Q30/P30</f>
        <v>34.703703703703702</v>
      </c>
      <c r="S30" s="1168">
        <f>E30</f>
        <v>22</v>
      </c>
      <c r="T30" s="1169">
        <v>1233</v>
      </c>
      <c r="U30" s="1170">
        <f>T30/S30</f>
        <v>56.045454545454547</v>
      </c>
      <c r="V30" s="1168">
        <f>H30</f>
        <v>33</v>
      </c>
      <c r="W30" s="1169">
        <v>856</v>
      </c>
      <c r="X30" s="1170">
        <f>W30/V30</f>
        <v>25.939393939393938</v>
      </c>
      <c r="Y30" s="1168">
        <f>K30</f>
        <v>82</v>
      </c>
      <c r="Z30" s="1169">
        <f>Q30+T30+W30</f>
        <v>3026</v>
      </c>
      <c r="AA30" s="1170">
        <f>Z30/Y30</f>
        <v>36.902439024390247</v>
      </c>
    </row>
    <row r="31" spans="1:27" s="1164" customFormat="1" ht="12.6" customHeight="1" x14ac:dyDescent="0.2">
      <c r="A31" s="1167" t="s">
        <v>2379</v>
      </c>
      <c r="B31" s="1168">
        <v>27</v>
      </c>
      <c r="C31" s="1169">
        <v>214.65</v>
      </c>
      <c r="D31" s="1170">
        <f>C31/B31</f>
        <v>7.95</v>
      </c>
      <c r="E31" s="1168">
        <v>22</v>
      </c>
      <c r="F31" s="1169">
        <v>225</v>
      </c>
      <c r="G31" s="1170">
        <f>F31/E31</f>
        <v>10.227272727272727</v>
      </c>
      <c r="H31" s="1168">
        <v>33</v>
      </c>
      <c r="I31" s="1169">
        <v>271.2</v>
      </c>
      <c r="J31" s="1170">
        <f>I31/H31</f>
        <v>8.2181818181818187</v>
      </c>
      <c r="K31" s="1168">
        <f t="shared" si="10"/>
        <v>82</v>
      </c>
      <c r="L31" s="1169">
        <f t="shared" si="11"/>
        <v>710.84999999999991</v>
      </c>
      <c r="M31" s="1170">
        <f>L31/K31</f>
        <v>8.6689024390243894</v>
      </c>
      <c r="N31" s="1180"/>
      <c r="O31" s="1167" t="str">
        <f t="shared" ref="O31:O32" si="12">A31</f>
        <v>18-P</v>
      </c>
      <c r="P31" s="1168">
        <f t="shared" ref="P31:P32" si="13">B31</f>
        <v>27</v>
      </c>
      <c r="Q31" s="1169">
        <v>717</v>
      </c>
      <c r="R31" s="1170">
        <f>Q31/P31</f>
        <v>26.555555555555557</v>
      </c>
      <c r="S31" s="1168">
        <f t="shared" ref="S31:S32" si="14">E31</f>
        <v>22</v>
      </c>
      <c r="T31" s="1169">
        <v>1130</v>
      </c>
      <c r="U31" s="1170">
        <f>T31/S31</f>
        <v>51.363636363636367</v>
      </c>
      <c r="V31" s="1168">
        <f t="shared" ref="V31:V32" si="15">H31</f>
        <v>33</v>
      </c>
      <c r="W31" s="1169">
        <v>1007</v>
      </c>
      <c r="X31" s="1170">
        <f>W31/V31</f>
        <v>30.515151515151516</v>
      </c>
      <c r="Y31" s="1168">
        <f t="shared" ref="Y31:Y32" si="16">K31</f>
        <v>82</v>
      </c>
      <c r="Z31" s="1169">
        <f>Q31+T31+W31</f>
        <v>2854</v>
      </c>
      <c r="AA31" s="1170">
        <f>Z31/Y31</f>
        <v>34.804878048780488</v>
      </c>
    </row>
    <row r="32" spans="1:27" s="1164" customFormat="1" ht="12.6" customHeight="1" x14ac:dyDescent="0.2">
      <c r="A32" s="1167" t="s">
        <v>2380</v>
      </c>
      <c r="B32" s="1168">
        <v>27</v>
      </c>
      <c r="C32" s="1169">
        <v>237.5</v>
      </c>
      <c r="D32" s="1170">
        <f>C32/B32</f>
        <v>8.7962962962962958</v>
      </c>
      <c r="E32" s="1168">
        <v>22</v>
      </c>
      <c r="F32" s="1169">
        <v>272.95</v>
      </c>
      <c r="G32" s="1170">
        <f>F32/E32</f>
        <v>12.406818181818181</v>
      </c>
      <c r="H32" s="1168">
        <v>33</v>
      </c>
      <c r="I32" s="1169">
        <v>313.13</v>
      </c>
      <c r="J32" s="1170">
        <f>I32/H32</f>
        <v>9.4887878787878783</v>
      </c>
      <c r="K32" s="1168">
        <f t="shared" si="10"/>
        <v>82</v>
      </c>
      <c r="L32" s="1169">
        <f t="shared" si="11"/>
        <v>823.57999999999993</v>
      </c>
      <c r="M32" s="1170">
        <f>L32/K32</f>
        <v>10.043658536585365</v>
      </c>
      <c r="N32" s="1180"/>
      <c r="O32" s="1167" t="str">
        <f t="shared" si="12"/>
        <v>18-O</v>
      </c>
      <c r="P32" s="1168">
        <f t="shared" si="13"/>
        <v>27</v>
      </c>
      <c r="Q32" s="1169">
        <v>1200</v>
      </c>
      <c r="R32" s="1170">
        <f>Q32/P32</f>
        <v>44.444444444444443</v>
      </c>
      <c r="S32" s="1168">
        <f t="shared" si="14"/>
        <v>22</v>
      </c>
      <c r="T32" s="1169">
        <v>1731</v>
      </c>
      <c r="U32" s="1170">
        <f>T32/S32</f>
        <v>78.681818181818187</v>
      </c>
      <c r="V32" s="1168">
        <f t="shared" si="15"/>
        <v>33</v>
      </c>
      <c r="W32" s="1169">
        <v>1300</v>
      </c>
      <c r="X32" s="1170">
        <f>W32/V32</f>
        <v>39.393939393939391</v>
      </c>
      <c r="Y32" s="1168">
        <f t="shared" si="16"/>
        <v>82</v>
      </c>
      <c r="Z32" s="1169">
        <f>Q32+T32+W32</f>
        <v>4231</v>
      </c>
      <c r="AA32" s="1170">
        <f>Z32/Y32</f>
        <v>51.597560975609753</v>
      </c>
    </row>
    <row r="33" spans="1:27" s="1164" customFormat="1" ht="12.6" customHeight="1" x14ac:dyDescent="0.2">
      <c r="A33" s="1171">
        <v>2018</v>
      </c>
      <c r="B33" s="3082" t="s">
        <v>2064</v>
      </c>
      <c r="C33" s="3083"/>
      <c r="D33" s="1172">
        <f>AVERAGE(D30:D32)</f>
        <v>8.4969135802469129</v>
      </c>
      <c r="E33" s="3082" t="s">
        <v>2064</v>
      </c>
      <c r="F33" s="3083"/>
      <c r="G33" s="1172">
        <f>AVERAGE(G30:G32)</f>
        <v>11.597727272727271</v>
      </c>
      <c r="H33" s="3082" t="s">
        <v>2064</v>
      </c>
      <c r="I33" s="3083"/>
      <c r="J33" s="1172">
        <f>AVERAGE(J30:J32)</f>
        <v>8.0595959595959599</v>
      </c>
      <c r="K33" s="3082" t="s">
        <v>2064</v>
      </c>
      <c r="L33" s="3083"/>
      <c r="M33" s="1172">
        <f>AVERAGE(M30:M32)</f>
        <v>9.1528455284552841</v>
      </c>
      <c r="O33" s="1171">
        <v>2018</v>
      </c>
      <c r="P33" s="3082" t="s">
        <v>2064</v>
      </c>
      <c r="Q33" s="3083"/>
      <c r="R33" s="1172">
        <f>AVERAGE(R30:R32)</f>
        <v>35.234567901234563</v>
      </c>
      <c r="S33" s="3082" t="s">
        <v>2064</v>
      </c>
      <c r="T33" s="3083"/>
      <c r="U33" s="1172">
        <f>AVERAGE(U30:U32)</f>
        <v>62.030303030303031</v>
      </c>
      <c r="V33" s="3082" t="s">
        <v>2064</v>
      </c>
      <c r="W33" s="3083"/>
      <c r="X33" s="1172">
        <f>AVERAGE(X30:X32)</f>
        <v>31.949494949494948</v>
      </c>
      <c r="Y33" s="3082" t="s">
        <v>2064</v>
      </c>
      <c r="Z33" s="3083"/>
      <c r="AA33" s="1172">
        <f>AVERAGE(AA30:AA32)</f>
        <v>41.101626016260163</v>
      </c>
    </row>
    <row r="34" spans="1:27" s="1177" customFormat="1" ht="12.6" customHeight="1" x14ac:dyDescent="0.2">
      <c r="A34" s="1178"/>
      <c r="B34" s="1174"/>
      <c r="C34" s="1175"/>
      <c r="D34" s="1179"/>
      <c r="E34" s="1174"/>
      <c r="F34" s="1175"/>
      <c r="G34" s="1179"/>
      <c r="H34" s="1174"/>
      <c r="I34" s="1175"/>
      <c r="J34" s="1179"/>
      <c r="K34" s="1174"/>
      <c r="L34" s="1175"/>
      <c r="M34" s="1179"/>
      <c r="O34" s="1178"/>
      <c r="P34" s="1174"/>
      <c r="Q34" s="1175"/>
      <c r="R34" s="1179"/>
      <c r="S34" s="1174"/>
      <c r="T34" s="1175"/>
      <c r="U34" s="1179"/>
      <c r="V34" s="1174"/>
      <c r="W34" s="1175"/>
      <c r="X34" s="1179"/>
      <c r="Y34" s="1174"/>
      <c r="Z34" s="1175"/>
      <c r="AA34" s="1179"/>
    </row>
    <row r="35" spans="1:27" s="1177" customFormat="1" ht="12.6" customHeight="1" x14ac:dyDescent="0.2">
      <c r="A35" s="1173"/>
      <c r="B35" s="3081" t="s">
        <v>3444</v>
      </c>
      <c r="C35" s="3081"/>
      <c r="D35" s="3081"/>
      <c r="E35" s="3081"/>
      <c r="F35" s="3081"/>
      <c r="G35" s="3081"/>
      <c r="H35" s="3081"/>
      <c r="I35" s="3081"/>
      <c r="J35" s="3081"/>
      <c r="K35" s="3081"/>
      <c r="L35" s="3081"/>
      <c r="M35" s="3081"/>
      <c r="N35" s="1180"/>
      <c r="O35" s="1173"/>
      <c r="P35" s="3081" t="s">
        <v>3445</v>
      </c>
      <c r="Q35" s="3081"/>
      <c r="R35" s="3081"/>
      <c r="S35" s="3081"/>
      <c r="T35" s="3081"/>
      <c r="U35" s="3081"/>
      <c r="V35" s="3081"/>
      <c r="W35" s="3081"/>
      <c r="X35" s="3081"/>
      <c r="Y35" s="3081"/>
      <c r="Z35" s="3081"/>
      <c r="AA35" s="3081"/>
    </row>
    <row r="36" spans="1:27" s="1177" customFormat="1" ht="12.6" customHeight="1" x14ac:dyDescent="0.2">
      <c r="A36" s="1173"/>
      <c r="B36" s="3081" t="s">
        <v>1205</v>
      </c>
      <c r="C36" s="3081"/>
      <c r="D36" s="3081"/>
      <c r="E36" s="3081" t="s">
        <v>1206</v>
      </c>
      <c r="F36" s="3081"/>
      <c r="G36" s="3081"/>
      <c r="H36" s="3081" t="s">
        <v>1207</v>
      </c>
      <c r="I36" s="3081"/>
      <c r="J36" s="3081"/>
      <c r="K36" s="3081" t="s">
        <v>579</v>
      </c>
      <c r="L36" s="3081"/>
      <c r="M36" s="3081"/>
      <c r="N36" s="1180"/>
      <c r="O36" s="1173"/>
      <c r="P36" s="3081" t="s">
        <v>1205</v>
      </c>
      <c r="Q36" s="3081"/>
      <c r="R36" s="3081"/>
      <c r="S36" s="3081" t="s">
        <v>1206</v>
      </c>
      <c r="T36" s="3081"/>
      <c r="U36" s="3081"/>
      <c r="V36" s="3081" t="s">
        <v>1207</v>
      </c>
      <c r="W36" s="3081"/>
      <c r="X36" s="3081"/>
      <c r="Y36" s="3081" t="s">
        <v>579</v>
      </c>
      <c r="Z36" s="3081"/>
      <c r="AA36" s="3081"/>
    </row>
    <row r="37" spans="1:27" s="1177" customFormat="1" ht="12.6" customHeight="1" x14ac:dyDescent="0.2">
      <c r="A37" s="1173"/>
      <c r="B37" s="1165" t="s">
        <v>77</v>
      </c>
      <c r="C37" s="1165" t="s">
        <v>666</v>
      </c>
      <c r="D37" s="1166" t="s">
        <v>1184</v>
      </c>
      <c r="E37" s="1165" t="s">
        <v>77</v>
      </c>
      <c r="F37" s="1165" t="s">
        <v>666</v>
      </c>
      <c r="G37" s="1166" t="s">
        <v>1184</v>
      </c>
      <c r="H37" s="1165" t="s">
        <v>77</v>
      </c>
      <c r="I37" s="1165" t="s">
        <v>666</v>
      </c>
      <c r="J37" s="1166" t="s">
        <v>1184</v>
      </c>
      <c r="K37" s="1165" t="s">
        <v>77</v>
      </c>
      <c r="L37" s="1165" t="s">
        <v>666</v>
      </c>
      <c r="M37" s="1166" t="s">
        <v>1184</v>
      </c>
      <c r="N37" s="1180"/>
      <c r="O37" s="1173"/>
      <c r="P37" s="1165" t="s">
        <v>77</v>
      </c>
      <c r="Q37" s="1165" t="s">
        <v>1933</v>
      </c>
      <c r="R37" s="1166" t="s">
        <v>1934</v>
      </c>
      <c r="S37" s="1165" t="s">
        <v>77</v>
      </c>
      <c r="T37" s="1165" t="s">
        <v>1933</v>
      </c>
      <c r="U37" s="1166" t="s">
        <v>1934</v>
      </c>
      <c r="V37" s="1165" t="s">
        <v>77</v>
      </c>
      <c r="W37" s="1165" t="s">
        <v>1933</v>
      </c>
      <c r="X37" s="1166" t="s">
        <v>1934</v>
      </c>
      <c r="Y37" s="1165" t="s">
        <v>77</v>
      </c>
      <c r="Z37" s="1165" t="s">
        <v>1933</v>
      </c>
      <c r="AA37" s="1166" t="s">
        <v>1934</v>
      </c>
    </row>
    <row r="38" spans="1:27" s="1177" customFormat="1" ht="12.6" customHeight="1" x14ac:dyDescent="0.2">
      <c r="A38" s="1167" t="s">
        <v>2715</v>
      </c>
      <c r="B38" s="1168">
        <f>'Plazas Div x Depto'!K5</f>
        <v>27</v>
      </c>
      <c r="C38" s="1169">
        <v>281.2</v>
      </c>
      <c r="D38" s="1170">
        <f>C38/B38</f>
        <v>10.414814814814815</v>
      </c>
      <c r="E38" s="1168">
        <v>27</v>
      </c>
      <c r="F38" s="1169">
        <v>251.7</v>
      </c>
      <c r="G38" s="1170">
        <f>F38/E38</f>
        <v>9.3222222222222211</v>
      </c>
      <c r="H38" s="1168">
        <v>36</v>
      </c>
      <c r="I38" s="1169">
        <v>276.39999999999998</v>
      </c>
      <c r="J38" s="1170">
        <f>I38/H38</f>
        <v>7.6777777777777771</v>
      </c>
      <c r="K38" s="1168">
        <f>B38+E38+H38</f>
        <v>90</v>
      </c>
      <c r="L38" s="1181">
        <f>C38+F38+I38</f>
        <v>809.3</v>
      </c>
      <c r="M38" s="1170">
        <f>L38/K38</f>
        <v>8.992222222222221</v>
      </c>
      <c r="N38" s="1180"/>
      <c r="O38" s="1167" t="str">
        <f>A38</f>
        <v>19-I</v>
      </c>
      <c r="P38" s="1168">
        <f>B38</f>
        <v>27</v>
      </c>
      <c r="Q38" s="1182">
        <v>1060</v>
      </c>
      <c r="R38" s="1170">
        <f>Q38/P38</f>
        <v>39.25925925925926</v>
      </c>
      <c r="S38" s="1168">
        <f>E38</f>
        <v>27</v>
      </c>
      <c r="T38" s="1182">
        <v>1447</v>
      </c>
      <c r="U38" s="1170">
        <f>T38/S38</f>
        <v>53.592592592592595</v>
      </c>
      <c r="V38" s="1168">
        <f>H38</f>
        <v>36</v>
      </c>
      <c r="W38" s="1182">
        <v>1039</v>
      </c>
      <c r="X38" s="1170">
        <f>W38/V38</f>
        <v>28.861111111111111</v>
      </c>
      <c r="Y38" s="1168">
        <f>K38</f>
        <v>90</v>
      </c>
      <c r="Z38" s="1182">
        <f>Q38+T38+W38</f>
        <v>3546</v>
      </c>
      <c r="AA38" s="1170">
        <f>Z38/Y38</f>
        <v>39.4</v>
      </c>
    </row>
    <row r="39" spans="1:27" s="1177" customFormat="1" ht="12.6" customHeight="1" x14ac:dyDescent="0.2">
      <c r="A39" s="1167" t="s">
        <v>2716</v>
      </c>
      <c r="B39" s="1168">
        <v>27</v>
      </c>
      <c r="C39" s="1169">
        <v>247.5</v>
      </c>
      <c r="D39" s="1170">
        <f>C39/B39</f>
        <v>9.1666666666666661</v>
      </c>
      <c r="E39" s="1168">
        <v>27</v>
      </c>
      <c r="F39" s="1169">
        <v>242.9</v>
      </c>
      <c r="G39" s="1170">
        <f>F39/E39</f>
        <v>8.9962962962962969</v>
      </c>
      <c r="H39" s="1168">
        <v>36</v>
      </c>
      <c r="I39" s="1169">
        <v>347.2</v>
      </c>
      <c r="J39" s="1170">
        <f>I39/H39</f>
        <v>9.6444444444444439</v>
      </c>
      <c r="K39" s="1168">
        <f t="shared" ref="K39" si="17">B39+E39+H39</f>
        <v>90</v>
      </c>
      <c r="L39" s="1181">
        <f>C39+F39+I39</f>
        <v>837.59999999999991</v>
      </c>
      <c r="M39" s="1170">
        <f>L39/K39</f>
        <v>9.3066666666666649</v>
      </c>
      <c r="N39" s="1180"/>
      <c r="O39" s="1167" t="str">
        <f t="shared" ref="O39" si="18">A39</f>
        <v>19-P</v>
      </c>
      <c r="P39" s="1168">
        <f t="shared" ref="P39" si="19">B39</f>
        <v>27</v>
      </c>
      <c r="Q39" s="1182">
        <v>844</v>
      </c>
      <c r="R39" s="1170">
        <f>Q39/P39</f>
        <v>31.25925925925926</v>
      </c>
      <c r="S39" s="1168">
        <f t="shared" ref="S39" si="20">E39</f>
        <v>27</v>
      </c>
      <c r="T39" s="1182">
        <v>1449</v>
      </c>
      <c r="U39" s="1170">
        <f>T39/S39</f>
        <v>53.666666666666664</v>
      </c>
      <c r="V39" s="1168">
        <f t="shared" ref="V39" si="21">H39</f>
        <v>36</v>
      </c>
      <c r="W39" s="1182">
        <v>1226</v>
      </c>
      <c r="X39" s="1170">
        <f>W39/V39</f>
        <v>34.055555555555557</v>
      </c>
      <c r="Y39" s="1168">
        <f t="shared" ref="Y39" si="22">K39</f>
        <v>90</v>
      </c>
      <c r="Z39" s="1182">
        <f>Q39+T39+W39</f>
        <v>3519</v>
      </c>
      <c r="AA39" s="1170">
        <f>Z39/Y39</f>
        <v>39.1</v>
      </c>
    </row>
    <row r="40" spans="1:27" s="1177" customFormat="1" ht="12.6" customHeight="1" x14ac:dyDescent="0.2">
      <c r="A40" s="1171">
        <v>2019</v>
      </c>
      <c r="B40" s="3082" t="s">
        <v>2064</v>
      </c>
      <c r="C40" s="3083"/>
      <c r="D40" s="1172">
        <f>AVERAGE(D37:D39)</f>
        <v>9.7907407407407412</v>
      </c>
      <c r="E40" s="3082" t="s">
        <v>2064</v>
      </c>
      <c r="F40" s="3083"/>
      <c r="G40" s="1172">
        <f>AVERAGE(G37:G39)</f>
        <v>9.1592592592592581</v>
      </c>
      <c r="H40" s="3082" t="s">
        <v>2064</v>
      </c>
      <c r="I40" s="3083"/>
      <c r="J40" s="1172">
        <f>AVERAGE(J37:J39)</f>
        <v>8.6611111111111114</v>
      </c>
      <c r="K40" s="3082" t="s">
        <v>2064</v>
      </c>
      <c r="L40" s="3083"/>
      <c r="M40" s="1172">
        <f>AVERAGE(M37:M39)</f>
        <v>9.1494444444444429</v>
      </c>
      <c r="N40" s="1164"/>
      <c r="O40" s="1171">
        <v>2019</v>
      </c>
      <c r="P40" s="3082" t="s">
        <v>2064</v>
      </c>
      <c r="Q40" s="3083"/>
      <c r="R40" s="1172">
        <f>AVERAGE(R37:R39)</f>
        <v>35.25925925925926</v>
      </c>
      <c r="S40" s="3082" t="s">
        <v>2064</v>
      </c>
      <c r="T40" s="3083"/>
      <c r="U40" s="1172">
        <f>AVERAGE(U37:U39)</f>
        <v>53.629629629629633</v>
      </c>
      <c r="V40" s="3082" t="s">
        <v>2064</v>
      </c>
      <c r="W40" s="3083"/>
      <c r="X40" s="1172">
        <f>AVERAGE(X37:X39)</f>
        <v>31.458333333333336</v>
      </c>
      <c r="Y40" s="3082" t="s">
        <v>2064</v>
      </c>
      <c r="Z40" s="3083"/>
      <c r="AA40" s="1172">
        <f>AVERAGE(AA37:AA39)</f>
        <v>39.25</v>
      </c>
    </row>
    <row r="41" spans="1:27" s="11" customFormat="1" ht="12.6" customHeight="1" x14ac:dyDescent="0.25"/>
    <row r="42" spans="1:27" s="11" customFormat="1" ht="12.6" customHeight="1" x14ac:dyDescent="0.25">
      <c r="A42" s="1173"/>
      <c r="B42" s="3081" t="s">
        <v>3444</v>
      </c>
      <c r="C42" s="3081"/>
      <c r="D42" s="3081"/>
      <c r="E42" s="3081"/>
      <c r="F42" s="3081"/>
      <c r="G42" s="3081"/>
      <c r="H42" s="3081"/>
      <c r="I42" s="3081"/>
      <c r="J42" s="3081"/>
      <c r="K42" s="3081"/>
      <c r="L42" s="3081"/>
      <c r="M42" s="3081"/>
      <c r="N42" s="1180"/>
      <c r="O42" s="1173"/>
      <c r="P42" s="3081" t="s">
        <v>3445</v>
      </c>
      <c r="Q42" s="3081"/>
      <c r="R42" s="3081"/>
      <c r="S42" s="3081"/>
      <c r="T42" s="3081"/>
      <c r="U42" s="3081"/>
      <c r="V42" s="3081"/>
      <c r="W42" s="3081"/>
      <c r="X42" s="3081"/>
      <c r="Y42" s="3081"/>
      <c r="Z42" s="3081"/>
      <c r="AA42" s="3081"/>
    </row>
    <row r="43" spans="1:27" s="11" customFormat="1" ht="12.6" customHeight="1" x14ac:dyDescent="0.25">
      <c r="A43" s="1173"/>
      <c r="B43" s="3081" t="s">
        <v>1205</v>
      </c>
      <c r="C43" s="3081"/>
      <c r="D43" s="3081"/>
      <c r="E43" s="3081" t="s">
        <v>1206</v>
      </c>
      <c r="F43" s="3081"/>
      <c r="G43" s="3081"/>
      <c r="H43" s="3081" t="s">
        <v>1207</v>
      </c>
      <c r="I43" s="3081"/>
      <c r="J43" s="3081"/>
      <c r="K43" s="3081" t="s">
        <v>579</v>
      </c>
      <c r="L43" s="3081"/>
      <c r="M43" s="3081"/>
      <c r="N43" s="1180"/>
      <c r="O43" s="1173"/>
      <c r="P43" s="3081" t="s">
        <v>1205</v>
      </c>
      <c r="Q43" s="3081"/>
      <c r="R43" s="3081"/>
      <c r="S43" s="3081" t="s">
        <v>1206</v>
      </c>
      <c r="T43" s="3081"/>
      <c r="U43" s="3081"/>
      <c r="V43" s="3081" t="s">
        <v>1207</v>
      </c>
      <c r="W43" s="3081"/>
      <c r="X43" s="3081"/>
      <c r="Y43" s="3081" t="s">
        <v>579</v>
      </c>
      <c r="Z43" s="3081"/>
      <c r="AA43" s="3081"/>
    </row>
    <row r="44" spans="1:27" s="11" customFormat="1" ht="12.6" customHeight="1" x14ac:dyDescent="0.25">
      <c r="A44" s="1173"/>
      <c r="B44" s="1165" t="s">
        <v>77</v>
      </c>
      <c r="C44" s="1165" t="s">
        <v>666</v>
      </c>
      <c r="D44" s="1166" t="s">
        <v>1184</v>
      </c>
      <c r="E44" s="1165" t="s">
        <v>77</v>
      </c>
      <c r="F44" s="1165" t="s">
        <v>666</v>
      </c>
      <c r="G44" s="1166" t="s">
        <v>1184</v>
      </c>
      <c r="H44" s="1165" t="s">
        <v>77</v>
      </c>
      <c r="I44" s="1165" t="s">
        <v>666</v>
      </c>
      <c r="J44" s="1166" t="s">
        <v>1184</v>
      </c>
      <c r="K44" s="1165" t="s">
        <v>77</v>
      </c>
      <c r="L44" s="1165" t="s">
        <v>666</v>
      </c>
      <c r="M44" s="1166" t="s">
        <v>1184</v>
      </c>
      <c r="N44" s="1180"/>
      <c r="O44" s="1173"/>
      <c r="P44" s="1165" t="s">
        <v>77</v>
      </c>
      <c r="Q44" s="1165" t="s">
        <v>1933</v>
      </c>
      <c r="R44" s="1166" t="s">
        <v>1934</v>
      </c>
      <c r="S44" s="1165" t="s">
        <v>77</v>
      </c>
      <c r="T44" s="1165" t="s">
        <v>1933</v>
      </c>
      <c r="U44" s="1166" t="s">
        <v>1934</v>
      </c>
      <c r="V44" s="1165" t="s">
        <v>77</v>
      </c>
      <c r="W44" s="1165" t="s">
        <v>1933</v>
      </c>
      <c r="X44" s="1166" t="s">
        <v>1934</v>
      </c>
      <c r="Y44" s="1165" t="s">
        <v>77</v>
      </c>
      <c r="Z44" s="1165" t="s">
        <v>1933</v>
      </c>
      <c r="AA44" s="1166" t="s">
        <v>1934</v>
      </c>
    </row>
    <row r="45" spans="1:27" s="11" customFormat="1" ht="12.6" customHeight="1" x14ac:dyDescent="0.25">
      <c r="A45" s="1167" t="s">
        <v>3287</v>
      </c>
      <c r="B45" s="1168">
        <f>'Plazas Div x Depto'!L5</f>
        <v>27</v>
      </c>
      <c r="C45" s="1169">
        <v>334.4</v>
      </c>
      <c r="D45" s="1170">
        <f>C45/B45</f>
        <v>12.385185185185184</v>
      </c>
      <c r="E45" s="1168">
        <f>'Plazas Div x Depto'!L6</f>
        <v>27</v>
      </c>
      <c r="F45" s="1169">
        <v>322.89999999999998</v>
      </c>
      <c r="G45" s="1170">
        <f>F45/E45</f>
        <v>11.959259259259259</v>
      </c>
      <c r="H45" s="1168">
        <f>'Plazas Div x Depto'!L7</f>
        <v>37</v>
      </c>
      <c r="I45" s="1169">
        <v>347.1</v>
      </c>
      <c r="J45" s="1170">
        <f>I45/H45</f>
        <v>9.3810810810810814</v>
      </c>
      <c r="K45" s="1168">
        <f>B45+E45+H45</f>
        <v>91</v>
      </c>
      <c r="L45" s="1181">
        <f>C45+F45+I45</f>
        <v>1004.4</v>
      </c>
      <c r="M45" s="1170">
        <f>L45/K45</f>
        <v>11.037362637362637</v>
      </c>
      <c r="N45" s="1180"/>
      <c r="O45" s="1167" t="s">
        <v>3287</v>
      </c>
      <c r="P45" s="1168">
        <f>B45</f>
        <v>27</v>
      </c>
      <c r="Q45" s="1182">
        <v>1436</v>
      </c>
      <c r="R45" s="1170">
        <f>Q45/P45</f>
        <v>53.185185185185183</v>
      </c>
      <c r="S45" s="1168">
        <f>E45</f>
        <v>27</v>
      </c>
      <c r="T45" s="1182">
        <v>2060</v>
      </c>
      <c r="U45" s="1170">
        <f>T45/S45</f>
        <v>76.296296296296291</v>
      </c>
      <c r="V45" s="1168">
        <f>H45</f>
        <v>37</v>
      </c>
      <c r="W45" s="1182">
        <v>1630</v>
      </c>
      <c r="X45" s="1170">
        <f>W45/V45</f>
        <v>44.054054054054056</v>
      </c>
      <c r="Y45" s="1168">
        <f>P45+S45+V45</f>
        <v>91</v>
      </c>
      <c r="Z45" s="1182">
        <f>Q45+T45+W45</f>
        <v>5126</v>
      </c>
      <c r="AA45" s="1170">
        <f>Z45/Y45</f>
        <v>56.329670329670328</v>
      </c>
    </row>
    <row r="46" spans="1:27" s="11" customFormat="1" ht="12.6" customHeight="1" x14ac:dyDescent="0.25">
      <c r="A46" s="1167" t="s">
        <v>3442</v>
      </c>
      <c r="B46" s="1168">
        <f>B45</f>
        <v>27</v>
      </c>
      <c r="C46" s="1169">
        <v>281.5</v>
      </c>
      <c r="D46" s="1170">
        <f t="shared" ref="D46:D47" si="23">C46/B46</f>
        <v>10.425925925925926</v>
      </c>
      <c r="E46" s="1168">
        <f>E45</f>
        <v>27</v>
      </c>
      <c r="F46" s="1169">
        <v>268.89999999999998</v>
      </c>
      <c r="G46" s="1170">
        <f t="shared" ref="G46:G47" si="24">F46/E46</f>
        <v>9.9592592592592588</v>
      </c>
      <c r="H46" s="1168">
        <f>H45</f>
        <v>37</v>
      </c>
      <c r="I46" s="1169">
        <v>347.4</v>
      </c>
      <c r="J46" s="1170">
        <f t="shared" ref="J46:J47" si="25">I46/H46</f>
        <v>9.3891891891891888</v>
      </c>
      <c r="K46" s="1168">
        <f t="shared" ref="K46:K47" si="26">B46+E46+H46</f>
        <v>91</v>
      </c>
      <c r="L46" s="1181">
        <f>C46+F46+I46</f>
        <v>897.8</v>
      </c>
      <c r="M46" s="1170">
        <f t="shared" ref="M46:M47" si="27">L46/K46</f>
        <v>9.8659340659340646</v>
      </c>
      <c r="N46" s="1180"/>
      <c r="O46" s="1167" t="s">
        <v>3442</v>
      </c>
      <c r="P46" s="1168">
        <f t="shared" ref="P46:P47" si="28">B46</f>
        <v>27</v>
      </c>
      <c r="Q46" s="1182">
        <v>866</v>
      </c>
      <c r="R46" s="1170">
        <f t="shared" ref="R46:R47" si="29">Q46/P46</f>
        <v>32.074074074074076</v>
      </c>
      <c r="S46" s="1168">
        <f t="shared" ref="S46:S47" si="30">E46</f>
        <v>27</v>
      </c>
      <c r="T46" s="1182">
        <v>1653</v>
      </c>
      <c r="U46" s="1170">
        <f t="shared" ref="U46:U47" si="31">T46/S46</f>
        <v>61.222222222222221</v>
      </c>
      <c r="V46" s="1168">
        <f t="shared" ref="V46:V47" si="32">H46</f>
        <v>37</v>
      </c>
      <c r="W46" s="1182">
        <v>1140</v>
      </c>
      <c r="X46" s="1170">
        <f t="shared" ref="X46:X47" si="33">W46/V46</f>
        <v>30.810810810810811</v>
      </c>
      <c r="Y46" s="1168">
        <f t="shared" ref="Y46:Y47" si="34">P46+S46+V46</f>
        <v>91</v>
      </c>
      <c r="Z46" s="1182">
        <f t="shared" ref="Z46:Z47" si="35">Q46+T46+W46</f>
        <v>3659</v>
      </c>
      <c r="AA46" s="1170">
        <f t="shared" ref="AA46:AA47" si="36">Z46/Y46</f>
        <v>40.208791208791212</v>
      </c>
    </row>
    <row r="47" spans="1:27" s="11" customFormat="1" ht="12.6" customHeight="1" x14ac:dyDescent="0.25">
      <c r="A47" s="1167" t="s">
        <v>3302</v>
      </c>
      <c r="B47" s="1168">
        <f>B46</f>
        <v>27</v>
      </c>
      <c r="C47" s="1169">
        <v>294.8</v>
      </c>
      <c r="D47" s="1170">
        <f t="shared" si="23"/>
        <v>10.918518518518519</v>
      </c>
      <c r="E47" s="1168">
        <f>E46</f>
        <v>27</v>
      </c>
      <c r="F47" s="1169">
        <v>276.5</v>
      </c>
      <c r="G47" s="1170">
        <f t="shared" si="24"/>
        <v>10.24074074074074</v>
      </c>
      <c r="H47" s="1168">
        <f>H46</f>
        <v>37</v>
      </c>
      <c r="I47" s="1169">
        <v>422.3</v>
      </c>
      <c r="J47" s="1170">
        <f t="shared" si="25"/>
        <v>11.413513513513514</v>
      </c>
      <c r="K47" s="1168">
        <f t="shared" si="26"/>
        <v>91</v>
      </c>
      <c r="L47" s="1181">
        <f t="shared" ref="L47" si="37">C47+F47+I47</f>
        <v>993.59999999999991</v>
      </c>
      <c r="M47" s="1170">
        <f t="shared" si="27"/>
        <v>10.918681318681317</v>
      </c>
      <c r="N47" s="1180"/>
      <c r="O47" s="1167" t="s">
        <v>3302</v>
      </c>
      <c r="P47" s="1168">
        <f t="shared" si="28"/>
        <v>27</v>
      </c>
      <c r="Q47" s="1182">
        <v>759</v>
      </c>
      <c r="R47" s="1170">
        <f t="shared" si="29"/>
        <v>28.111111111111111</v>
      </c>
      <c r="S47" s="1168">
        <f t="shared" si="30"/>
        <v>27</v>
      </c>
      <c r="T47" s="1182">
        <v>1568</v>
      </c>
      <c r="U47" s="1170">
        <f t="shared" si="31"/>
        <v>58.074074074074076</v>
      </c>
      <c r="V47" s="1168">
        <f t="shared" si="32"/>
        <v>37</v>
      </c>
      <c r="W47" s="1182">
        <v>1239</v>
      </c>
      <c r="X47" s="1170">
        <f t="shared" si="33"/>
        <v>33.486486486486484</v>
      </c>
      <c r="Y47" s="1168">
        <f t="shared" si="34"/>
        <v>91</v>
      </c>
      <c r="Z47" s="1182">
        <f t="shared" si="35"/>
        <v>3566</v>
      </c>
      <c r="AA47" s="1170">
        <f t="shared" si="36"/>
        <v>39.18681318681319</v>
      </c>
    </row>
    <row r="48" spans="1:27" s="11" customFormat="1" ht="12.6" customHeight="1" x14ac:dyDescent="0.25">
      <c r="A48" s="1171">
        <v>2020</v>
      </c>
      <c r="B48" s="3082" t="s">
        <v>2064</v>
      </c>
      <c r="C48" s="3083"/>
      <c r="D48" s="1172">
        <f>AVERAGE(D44:D47)</f>
        <v>11.24320987654321</v>
      </c>
      <c r="E48" s="3082" t="s">
        <v>2064</v>
      </c>
      <c r="F48" s="3083"/>
      <c r="G48" s="1172">
        <f>AVERAGE(G44:G47)</f>
        <v>10.719753086419752</v>
      </c>
      <c r="H48" s="3082" t="s">
        <v>2064</v>
      </c>
      <c r="I48" s="3083"/>
      <c r="J48" s="1172">
        <f>AVERAGE(J44:J47)</f>
        <v>10.061261261261262</v>
      </c>
      <c r="K48" s="3082" t="s">
        <v>2064</v>
      </c>
      <c r="L48" s="3083"/>
      <c r="M48" s="1172">
        <f>AVERAGE(M44:M47)</f>
        <v>10.607326007326007</v>
      </c>
      <c r="N48" s="1164"/>
      <c r="O48" s="1171">
        <v>2020</v>
      </c>
      <c r="P48" s="3082" t="s">
        <v>2064</v>
      </c>
      <c r="Q48" s="3083"/>
      <c r="R48" s="1172">
        <f>AVERAGE(R44:R47)</f>
        <v>37.790123456790127</v>
      </c>
      <c r="S48" s="3082" t="s">
        <v>2064</v>
      </c>
      <c r="T48" s="3083"/>
      <c r="U48" s="1172">
        <f>AVERAGE(U44:U47)</f>
        <v>65.197530864197532</v>
      </c>
      <c r="V48" s="3082" t="s">
        <v>2064</v>
      </c>
      <c r="W48" s="3083"/>
      <c r="X48" s="1172">
        <f>AVERAGE(X44:X47)</f>
        <v>36.117117117117118</v>
      </c>
      <c r="Y48" s="3082" t="s">
        <v>2064</v>
      </c>
      <c r="Z48" s="3083"/>
      <c r="AA48" s="1172">
        <f>AVERAGE(AA44:AA47)</f>
        <v>45.241758241758248</v>
      </c>
    </row>
    <row r="49" spans="1:27" customFormat="1" ht="12"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customFormat="1" ht="12" customHeight="1" x14ac:dyDescent="0.2">
      <c r="A50" s="1173"/>
      <c r="B50" s="3081" t="s">
        <v>3444</v>
      </c>
      <c r="C50" s="3081"/>
      <c r="D50" s="3081"/>
      <c r="E50" s="3081"/>
      <c r="F50" s="3081"/>
      <c r="G50" s="3081"/>
      <c r="H50" s="3081"/>
      <c r="I50" s="3081"/>
      <c r="J50" s="3081"/>
      <c r="K50" s="3081"/>
      <c r="L50" s="3081"/>
      <c r="M50" s="3081"/>
      <c r="N50" s="1180"/>
      <c r="O50" s="1173"/>
      <c r="P50" s="3081" t="s">
        <v>3445</v>
      </c>
      <c r="Q50" s="3081"/>
      <c r="R50" s="3081"/>
      <c r="S50" s="3081"/>
      <c r="T50" s="3081"/>
      <c r="U50" s="3081"/>
      <c r="V50" s="3081"/>
      <c r="W50" s="3081"/>
      <c r="X50" s="3081"/>
      <c r="Y50" s="3081"/>
      <c r="Z50" s="3081"/>
      <c r="AA50" s="3081"/>
    </row>
    <row r="51" spans="1:27" customFormat="1" ht="12" customHeight="1" x14ac:dyDescent="0.2">
      <c r="A51" s="1173"/>
      <c r="B51" s="3081" t="s">
        <v>1205</v>
      </c>
      <c r="C51" s="3081"/>
      <c r="D51" s="3081"/>
      <c r="E51" s="3081" t="s">
        <v>1206</v>
      </c>
      <c r="F51" s="3081"/>
      <c r="G51" s="3081"/>
      <c r="H51" s="3081" t="s">
        <v>1207</v>
      </c>
      <c r="I51" s="3081"/>
      <c r="J51" s="3081"/>
      <c r="K51" s="3081" t="s">
        <v>579</v>
      </c>
      <c r="L51" s="3081"/>
      <c r="M51" s="3081"/>
      <c r="N51" s="1180"/>
      <c r="O51" s="1173"/>
      <c r="P51" s="3081" t="s">
        <v>1205</v>
      </c>
      <c r="Q51" s="3081"/>
      <c r="R51" s="3081"/>
      <c r="S51" s="3081" t="s">
        <v>1206</v>
      </c>
      <c r="T51" s="3081"/>
      <c r="U51" s="3081"/>
      <c r="V51" s="3081" t="s">
        <v>1207</v>
      </c>
      <c r="W51" s="3081"/>
      <c r="X51" s="3081"/>
      <c r="Y51" s="3081" t="s">
        <v>579</v>
      </c>
      <c r="Z51" s="3081"/>
      <c r="AA51" s="3081"/>
    </row>
    <row r="52" spans="1:27" customFormat="1" ht="12" customHeight="1" x14ac:dyDescent="0.2">
      <c r="A52" s="1173"/>
      <c r="B52" s="1165" t="s">
        <v>77</v>
      </c>
      <c r="C52" s="1165" t="s">
        <v>666</v>
      </c>
      <c r="D52" s="1166" t="s">
        <v>1184</v>
      </c>
      <c r="E52" s="1165" t="s">
        <v>77</v>
      </c>
      <c r="F52" s="1165" t="s">
        <v>666</v>
      </c>
      <c r="G52" s="1166" t="s">
        <v>1184</v>
      </c>
      <c r="H52" s="1165" t="s">
        <v>77</v>
      </c>
      <c r="I52" s="1165" t="s">
        <v>666</v>
      </c>
      <c r="J52" s="1166" t="s">
        <v>1184</v>
      </c>
      <c r="K52" s="1165" t="s">
        <v>77</v>
      </c>
      <c r="L52" s="1165" t="s">
        <v>666</v>
      </c>
      <c r="M52" s="1166" t="s">
        <v>1184</v>
      </c>
      <c r="N52" s="1180"/>
      <c r="O52" s="1173"/>
      <c r="P52" s="1165" t="s">
        <v>77</v>
      </c>
      <c r="Q52" s="1165" t="s">
        <v>1933</v>
      </c>
      <c r="R52" s="1166" t="s">
        <v>1934</v>
      </c>
      <c r="S52" s="1165" t="s">
        <v>77</v>
      </c>
      <c r="T52" s="1165" t="s">
        <v>1933</v>
      </c>
      <c r="U52" s="1166" t="s">
        <v>1934</v>
      </c>
      <c r="V52" s="1165" t="s">
        <v>77</v>
      </c>
      <c r="W52" s="1165" t="s">
        <v>1933</v>
      </c>
      <c r="X52" s="1166" t="s">
        <v>1934</v>
      </c>
      <c r="Y52" s="1165" t="s">
        <v>77</v>
      </c>
      <c r="Z52" s="1165" t="s">
        <v>1933</v>
      </c>
      <c r="AA52" s="1166" t="s">
        <v>1934</v>
      </c>
    </row>
    <row r="53" spans="1:27" customFormat="1" ht="12" customHeight="1" x14ac:dyDescent="0.2">
      <c r="A53" s="1167" t="s">
        <v>5110</v>
      </c>
      <c r="B53" s="1168">
        <f>'Plazas Div x Depto'!L5</f>
        <v>27</v>
      </c>
      <c r="C53" s="2553">
        <v>299.75</v>
      </c>
      <c r="D53" s="1170">
        <f>C53/B53</f>
        <v>11.101851851851851</v>
      </c>
      <c r="E53" s="1168">
        <f>'Plazas Div x Depto'!L6</f>
        <v>27</v>
      </c>
      <c r="F53" s="2553">
        <v>349.44</v>
      </c>
      <c r="G53" s="1170">
        <f>F53/E53</f>
        <v>12.942222222222222</v>
      </c>
      <c r="H53" s="1168">
        <f>'Plazas Div x Depto'!M7</f>
        <v>37</v>
      </c>
      <c r="I53" s="2553">
        <v>380.14</v>
      </c>
      <c r="J53" s="1170">
        <f>I53/H53</f>
        <v>10.274054054054053</v>
      </c>
      <c r="K53" s="1168">
        <f>B53+E53+H53</f>
        <v>91</v>
      </c>
      <c r="L53" s="1181">
        <f>C53+F53+I53</f>
        <v>1029.33</v>
      </c>
      <c r="M53" s="1170">
        <f>L53/K53</f>
        <v>11.31131868131868</v>
      </c>
      <c r="N53" s="1180"/>
      <c r="O53" s="1167" t="s">
        <v>5110</v>
      </c>
      <c r="P53" s="1168">
        <f>B53</f>
        <v>27</v>
      </c>
      <c r="Q53" s="2554">
        <v>1110</v>
      </c>
      <c r="R53" s="1170">
        <f>Q53/P53</f>
        <v>41.111111111111114</v>
      </c>
      <c r="S53" s="1168">
        <f>E53</f>
        <v>27</v>
      </c>
      <c r="T53" s="2554">
        <v>2027</v>
      </c>
      <c r="U53" s="1170">
        <f>T53/S53</f>
        <v>75.074074074074076</v>
      </c>
      <c r="V53" s="1168">
        <f>H53</f>
        <v>37</v>
      </c>
      <c r="W53" s="2554">
        <v>1475</v>
      </c>
      <c r="X53" s="1170">
        <f>W53/V53</f>
        <v>39.864864864864863</v>
      </c>
      <c r="Y53" s="1168">
        <f>P53+S53+V53</f>
        <v>91</v>
      </c>
      <c r="Z53" s="1182">
        <f>Q53+T53+W53</f>
        <v>4612</v>
      </c>
      <c r="AA53" s="1170">
        <f>Z53/Y53</f>
        <v>50.681318681318679</v>
      </c>
    </row>
    <row r="54" spans="1:27" customFormat="1" ht="12" customHeight="1" x14ac:dyDescent="0.2">
      <c r="A54" s="1167" t="s">
        <v>5217</v>
      </c>
      <c r="B54" s="1168">
        <f>B53</f>
        <v>27</v>
      </c>
      <c r="C54" s="2553">
        <v>334.35</v>
      </c>
      <c r="D54" s="1170">
        <f t="shared" ref="D54:D55" si="38">C54/B54</f>
        <v>12.383333333333335</v>
      </c>
      <c r="E54" s="1168">
        <f>E53</f>
        <v>27</v>
      </c>
      <c r="F54" s="2553">
        <v>366.99</v>
      </c>
      <c r="G54" s="1170">
        <f t="shared" ref="G54:G55" si="39">F54/E54</f>
        <v>13.592222222222222</v>
      </c>
      <c r="H54" s="1168">
        <f>H53</f>
        <v>37</v>
      </c>
      <c r="I54" s="2553">
        <v>372.71</v>
      </c>
      <c r="J54" s="1170">
        <f t="shared" ref="J54:J55" si="40">I54/H54</f>
        <v>10.073243243243242</v>
      </c>
      <c r="K54" s="1168">
        <f t="shared" ref="K54:K55" si="41">B54+E54+H54</f>
        <v>91</v>
      </c>
      <c r="L54" s="1181">
        <f>C54+F54+I54</f>
        <v>1074.05</v>
      </c>
      <c r="M54" s="1170">
        <f t="shared" ref="M54:M55" si="42">L54/K54</f>
        <v>11.802747252747253</v>
      </c>
      <c r="N54" s="1180"/>
      <c r="O54" s="1167" t="s">
        <v>5217</v>
      </c>
      <c r="P54" s="1168">
        <f t="shared" ref="P54:P55" si="43">B54</f>
        <v>27</v>
      </c>
      <c r="Q54" s="2554">
        <v>605</v>
      </c>
      <c r="R54" s="1170">
        <f t="shared" ref="R54:R55" si="44">Q54/P54</f>
        <v>22.407407407407408</v>
      </c>
      <c r="S54" s="1168">
        <f t="shared" ref="S54:S55" si="45">E54</f>
        <v>27</v>
      </c>
      <c r="T54" s="2554">
        <v>1948</v>
      </c>
      <c r="U54" s="1170">
        <f t="shared" ref="U54:U55" si="46">T54/S54</f>
        <v>72.148148148148152</v>
      </c>
      <c r="V54" s="1168">
        <f t="shared" ref="V54:V55" si="47">H54</f>
        <v>37</v>
      </c>
      <c r="W54" s="2554">
        <v>1209</v>
      </c>
      <c r="X54" s="1170">
        <f t="shared" ref="X54:X55" si="48">W54/V54</f>
        <v>32.675675675675677</v>
      </c>
      <c r="Y54" s="1168">
        <f t="shared" ref="Y54:Y55" si="49">P54+S54+V54</f>
        <v>91</v>
      </c>
      <c r="Z54" s="1182">
        <f t="shared" ref="Z54:Z55" si="50">Q54+T54+W54</f>
        <v>3762</v>
      </c>
      <c r="AA54" s="1170">
        <f t="shared" ref="AA54:AA55" si="51">Z54/Y54</f>
        <v>41.340659340659343</v>
      </c>
    </row>
    <row r="55" spans="1:27" customFormat="1" ht="12" customHeight="1" x14ac:dyDescent="0.2">
      <c r="A55" s="1167" t="s">
        <v>5328</v>
      </c>
      <c r="B55" s="1168">
        <f>'Plazas Div x Depto'!M5</f>
        <v>29</v>
      </c>
      <c r="C55" s="2553">
        <v>320.75</v>
      </c>
      <c r="D55" s="1170">
        <f t="shared" si="38"/>
        <v>11.060344827586206</v>
      </c>
      <c r="E55" s="1168">
        <f>'Plazas Div x Depto'!M6</f>
        <v>28</v>
      </c>
      <c r="F55" s="2553">
        <v>450.45</v>
      </c>
      <c r="G55" s="1170">
        <f t="shared" si="39"/>
        <v>16.087499999999999</v>
      </c>
      <c r="H55" s="1168">
        <f>H54</f>
        <v>37</v>
      </c>
      <c r="I55" s="2553">
        <v>424.63</v>
      </c>
      <c r="J55" s="1170">
        <f t="shared" si="40"/>
        <v>11.476486486486486</v>
      </c>
      <c r="K55" s="1168">
        <f t="shared" si="41"/>
        <v>94</v>
      </c>
      <c r="L55" s="1181">
        <f t="shared" ref="L55" si="52">C55+F55+I55</f>
        <v>1195.83</v>
      </c>
      <c r="M55" s="1170">
        <f t="shared" si="42"/>
        <v>12.721595744680851</v>
      </c>
      <c r="N55" s="1180"/>
      <c r="O55" s="1167" t="s">
        <v>5328</v>
      </c>
      <c r="P55" s="1168">
        <f t="shared" si="43"/>
        <v>29</v>
      </c>
      <c r="Q55" s="2554">
        <v>1018</v>
      </c>
      <c r="R55" s="1170">
        <f t="shared" si="44"/>
        <v>35.103448275862071</v>
      </c>
      <c r="S55" s="1168">
        <f t="shared" si="45"/>
        <v>28</v>
      </c>
      <c r="T55" s="2554">
        <v>1790</v>
      </c>
      <c r="U55" s="1170">
        <f t="shared" si="46"/>
        <v>63.928571428571431</v>
      </c>
      <c r="V55" s="1168">
        <f t="shared" si="47"/>
        <v>37</v>
      </c>
      <c r="W55" s="2554">
        <v>1283</v>
      </c>
      <c r="X55" s="1170">
        <f t="shared" si="48"/>
        <v>34.675675675675677</v>
      </c>
      <c r="Y55" s="1168">
        <f t="shared" si="49"/>
        <v>94</v>
      </c>
      <c r="Z55" s="1182">
        <f t="shared" si="50"/>
        <v>4091</v>
      </c>
      <c r="AA55" s="1170">
        <f t="shared" si="51"/>
        <v>43.521276595744681</v>
      </c>
    </row>
    <row r="56" spans="1:27" customFormat="1" ht="12" customHeight="1" x14ac:dyDescent="0.2">
      <c r="A56" s="1171">
        <v>2021</v>
      </c>
      <c r="B56" s="3082" t="s">
        <v>2064</v>
      </c>
      <c r="C56" s="3083"/>
      <c r="D56" s="1172">
        <f>AVERAGE(D52:D55)</f>
        <v>11.515176670923799</v>
      </c>
      <c r="E56" s="3082" t="s">
        <v>2064</v>
      </c>
      <c r="F56" s="3083"/>
      <c r="G56" s="1172">
        <f>AVERAGE(G52:G55)</f>
        <v>14.207314814814815</v>
      </c>
      <c r="H56" s="3082" t="s">
        <v>2064</v>
      </c>
      <c r="I56" s="3083"/>
      <c r="J56" s="1172">
        <f>AVERAGE(J52:J55)</f>
        <v>10.607927927927927</v>
      </c>
      <c r="K56" s="3082" t="s">
        <v>2064</v>
      </c>
      <c r="L56" s="3083"/>
      <c r="M56" s="1172">
        <f>AVERAGE(M52:M55)</f>
        <v>11.945220559582262</v>
      </c>
      <c r="N56" s="1164"/>
      <c r="O56" s="1171">
        <v>2021</v>
      </c>
      <c r="P56" s="3082" t="s">
        <v>2064</v>
      </c>
      <c r="Q56" s="3083"/>
      <c r="R56" s="1172">
        <f>AVERAGE(R52:R55)</f>
        <v>32.873988931460197</v>
      </c>
      <c r="S56" s="3082" t="s">
        <v>2064</v>
      </c>
      <c r="T56" s="3083"/>
      <c r="U56" s="1172">
        <f>AVERAGE(U52:U55)</f>
        <v>70.383597883597886</v>
      </c>
      <c r="V56" s="3082" t="s">
        <v>2064</v>
      </c>
      <c r="W56" s="3083"/>
      <c r="X56" s="1172">
        <f>AVERAGE(X52:X55)</f>
        <v>35.738738738738739</v>
      </c>
      <c r="Y56" s="3082" t="s">
        <v>2064</v>
      </c>
      <c r="Z56" s="3083"/>
      <c r="AA56" s="1172">
        <f>AVERAGE(AA52:AA55)</f>
        <v>45.181084872574239</v>
      </c>
    </row>
    <row r="57" spans="1:27" customFormat="1" ht="12" customHeight="1" x14ac:dyDescent="0.2"/>
    <row r="58" spans="1:27" s="210" customFormat="1" ht="12.6" customHeight="1" x14ac:dyDescent="0.2">
      <c r="A58" s="448"/>
      <c r="B58" s="395"/>
      <c r="C58" s="396"/>
      <c r="D58" s="449"/>
      <c r="E58" s="395"/>
      <c r="F58" s="396"/>
      <c r="G58" s="449"/>
      <c r="H58" s="395"/>
      <c r="I58" s="396"/>
      <c r="J58" s="449"/>
      <c r="K58" s="395"/>
      <c r="L58" s="396"/>
      <c r="M58" s="449"/>
      <c r="O58" s="448"/>
      <c r="P58" s="395"/>
      <c r="Q58" s="396"/>
      <c r="R58" s="449"/>
      <c r="S58" s="395"/>
      <c r="T58" s="396"/>
      <c r="U58" s="449"/>
      <c r="V58" s="395"/>
      <c r="W58" s="396"/>
      <c r="X58" s="449"/>
      <c r="Y58" s="395"/>
      <c r="Z58" s="396"/>
      <c r="AA58" s="449"/>
    </row>
    <row r="59" spans="1:27" ht="12.6" customHeight="1" x14ac:dyDescent="0.2">
      <c r="A59" s="3080"/>
      <c r="B59" s="3080"/>
      <c r="C59" s="3080"/>
      <c r="D59" s="3080"/>
      <c r="E59" s="3080"/>
      <c r="F59" s="3080"/>
      <c r="G59" s="3080"/>
      <c r="H59" s="3080"/>
      <c r="I59" s="3080"/>
      <c r="J59" s="3080"/>
      <c r="K59" s="3080"/>
      <c r="L59" s="3080"/>
      <c r="M59" s="3080"/>
    </row>
    <row r="60" spans="1:27" ht="12.6" customHeight="1" x14ac:dyDescent="0.2"/>
    <row r="61" spans="1:27" ht="12.6" customHeight="1" x14ac:dyDescent="0.2"/>
    <row r="72" spans="14:14" x14ac:dyDescent="0.2">
      <c r="N72" s="209" t="s">
        <v>1467</v>
      </c>
    </row>
  </sheetData>
  <sheetProtection algorithmName="SHA-512" hashValue="bcHys2bOvIhvzlzMY6erNCzR5JaWbzMFr6UnQ+WEF2LGAd/oPUrsU/Loff2lL3eZ3STL2NCVyG9/sRS9U3FL6w==" saltValue="PIt3niJQdKfoMB4jH0sJ+A==" spinCount="100000" sheet="1" objects="1" scenarios="1"/>
  <mergeCells count="127">
    <mergeCell ref="B56:C56"/>
    <mergeCell ref="E56:F56"/>
    <mergeCell ref="H56:I56"/>
    <mergeCell ref="K56:L56"/>
    <mergeCell ref="P56:Q56"/>
    <mergeCell ref="S56:T56"/>
    <mergeCell ref="V56:W56"/>
    <mergeCell ref="Y56:Z56"/>
    <mergeCell ref="B50:M50"/>
    <mergeCell ref="P50:AA50"/>
    <mergeCell ref="B51:D51"/>
    <mergeCell ref="E51:G51"/>
    <mergeCell ref="H51:J51"/>
    <mergeCell ref="K51:M51"/>
    <mergeCell ref="P51:R51"/>
    <mergeCell ref="S51:U51"/>
    <mergeCell ref="V51:X51"/>
    <mergeCell ref="Y51:AA51"/>
    <mergeCell ref="S48:T48"/>
    <mergeCell ref="V48:W48"/>
    <mergeCell ref="Y48:Z48"/>
    <mergeCell ref="B48:C48"/>
    <mergeCell ref="E48:F48"/>
    <mergeCell ref="H48:I48"/>
    <mergeCell ref="K48:L48"/>
    <mergeCell ref="P48:Q48"/>
    <mergeCell ref="B42:M42"/>
    <mergeCell ref="P42:AA42"/>
    <mergeCell ref="B43:D43"/>
    <mergeCell ref="E43:G43"/>
    <mergeCell ref="H43:J43"/>
    <mergeCell ref="K43:M43"/>
    <mergeCell ref="P43:R43"/>
    <mergeCell ref="S43:U43"/>
    <mergeCell ref="V43:X43"/>
    <mergeCell ref="Y43:AA43"/>
    <mergeCell ref="S40:T40"/>
    <mergeCell ref="V40:W40"/>
    <mergeCell ref="Y40:Z40"/>
    <mergeCell ref="B40:C40"/>
    <mergeCell ref="E40:F40"/>
    <mergeCell ref="H40:I40"/>
    <mergeCell ref="K40:L40"/>
    <mergeCell ref="P40:Q40"/>
    <mergeCell ref="S25:T25"/>
    <mergeCell ref="V25:W25"/>
    <mergeCell ref="Y25:Z25"/>
    <mergeCell ref="B33:C33"/>
    <mergeCell ref="E33:F33"/>
    <mergeCell ref="H33:I33"/>
    <mergeCell ref="K33:L33"/>
    <mergeCell ref="P33:Q33"/>
    <mergeCell ref="S33:T33"/>
    <mergeCell ref="V33:W33"/>
    <mergeCell ref="Y33:Z33"/>
    <mergeCell ref="B25:C25"/>
    <mergeCell ref="E25:F25"/>
    <mergeCell ref="H25:I25"/>
    <mergeCell ref="K25:L25"/>
    <mergeCell ref="P25:Q25"/>
    <mergeCell ref="P17:Q17"/>
    <mergeCell ref="S17:T17"/>
    <mergeCell ref="V17:W17"/>
    <mergeCell ref="Y17:Z17"/>
    <mergeCell ref="B9:C9"/>
    <mergeCell ref="E9:F9"/>
    <mergeCell ref="H9:I9"/>
    <mergeCell ref="K9:L9"/>
    <mergeCell ref="P9:Q9"/>
    <mergeCell ref="E36:G36"/>
    <mergeCell ref="H36:J36"/>
    <mergeCell ref="K36:M36"/>
    <mergeCell ref="P36:R36"/>
    <mergeCell ref="S36:U36"/>
    <mergeCell ref="V36:X36"/>
    <mergeCell ref="Y36:AA36"/>
    <mergeCell ref="S9:T9"/>
    <mergeCell ref="V9:W9"/>
    <mergeCell ref="Y9:Z9"/>
    <mergeCell ref="B11:M11"/>
    <mergeCell ref="B12:D12"/>
    <mergeCell ref="E12:G12"/>
    <mergeCell ref="H12:J12"/>
    <mergeCell ref="K12:M12"/>
    <mergeCell ref="P11:AA11"/>
    <mergeCell ref="P12:R12"/>
    <mergeCell ref="S12:U12"/>
    <mergeCell ref="V12:X12"/>
    <mergeCell ref="Y12:AA12"/>
    <mergeCell ref="B17:C17"/>
    <mergeCell ref="E17:F17"/>
    <mergeCell ref="H17:I17"/>
    <mergeCell ref="K17:L17"/>
    <mergeCell ref="B3:M3"/>
    <mergeCell ref="P3:AA3"/>
    <mergeCell ref="B4:D4"/>
    <mergeCell ref="E4:G4"/>
    <mergeCell ref="H4:J4"/>
    <mergeCell ref="K4:M4"/>
    <mergeCell ref="P4:R4"/>
    <mergeCell ref="S4:U4"/>
    <mergeCell ref="V4:X4"/>
    <mergeCell ref="Y4:AA4"/>
    <mergeCell ref="A59:M59"/>
    <mergeCell ref="P19:AA19"/>
    <mergeCell ref="P20:R20"/>
    <mergeCell ref="S20:U20"/>
    <mergeCell ref="V20:X20"/>
    <mergeCell ref="Y20:AA20"/>
    <mergeCell ref="B19:M19"/>
    <mergeCell ref="B20:D20"/>
    <mergeCell ref="E20:G20"/>
    <mergeCell ref="H20:J20"/>
    <mergeCell ref="K20:M20"/>
    <mergeCell ref="B27:M27"/>
    <mergeCell ref="P27:AA27"/>
    <mergeCell ref="B28:D28"/>
    <mergeCell ref="E28:G28"/>
    <mergeCell ref="H28:J28"/>
    <mergeCell ref="K28:M28"/>
    <mergeCell ref="P28:R28"/>
    <mergeCell ref="S28:U28"/>
    <mergeCell ref="V28:X28"/>
    <mergeCell ref="Y28:AA28"/>
    <mergeCell ref="B35:M35"/>
    <mergeCell ref="P35:AA35"/>
    <mergeCell ref="B36:D36"/>
  </mergeCells>
  <hyperlinks>
    <hyperlink ref="A1" location="Índice!A1" display="ÍNDICE"/>
  </hyperlink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AC25"/>
  <sheetViews>
    <sheetView showGridLines="0" zoomScale="98" zoomScaleNormal="98" workbookViewId="0">
      <selection activeCell="A26" sqref="A26"/>
    </sheetView>
  </sheetViews>
  <sheetFormatPr baseColWidth="10" defaultColWidth="11.42578125" defaultRowHeight="12.75" x14ac:dyDescent="0.2"/>
  <cols>
    <col min="1" max="1" width="12" style="43" customWidth="1"/>
    <col min="2" max="2" width="17.140625" style="43" customWidth="1"/>
    <col min="3" max="3" width="9.140625" style="43" bestFit="1" customWidth="1"/>
    <col min="4" max="6" width="5.5703125" style="43" bestFit="1" customWidth="1"/>
    <col min="7" max="7" width="6.5703125" style="43" bestFit="1" customWidth="1"/>
    <col min="8" max="8" width="5.5703125" style="43" bestFit="1" customWidth="1"/>
    <col min="9" max="9" width="5.5703125" style="43" customWidth="1"/>
    <col min="10" max="10" width="8.28515625" style="43" bestFit="1" customWidth="1"/>
    <col min="11" max="13" width="8.28515625" style="43" customWidth="1"/>
    <col min="14" max="15" width="11.42578125" style="43"/>
    <col min="16" max="16" width="15.5703125" style="43" bestFit="1" customWidth="1"/>
    <col min="17" max="17" width="12" style="43" customWidth="1"/>
    <col min="18" max="22" width="5.5703125" style="43" bestFit="1" customWidth="1"/>
    <col min="23" max="27" width="5.5703125" style="43" customWidth="1"/>
    <col min="28" max="28" width="8" style="43" bestFit="1" customWidth="1"/>
    <col min="29" max="29" width="8.28515625" style="43" bestFit="1" customWidth="1"/>
    <col min="30" max="16384" width="11.42578125" style="43"/>
  </cols>
  <sheetData>
    <row r="1" spans="1:29" s="149" customFormat="1" x14ac:dyDescent="0.2">
      <c r="A1" s="166" t="s">
        <v>1177</v>
      </c>
      <c r="B1" s="142"/>
    </row>
    <row r="2" spans="1:29" ht="18.75" x14ac:dyDescent="0.3">
      <c r="A2" s="397" t="s">
        <v>2476</v>
      </c>
      <c r="B2" s="42"/>
      <c r="D2" s="44"/>
      <c r="E2" s="44"/>
      <c r="F2" s="44"/>
      <c r="G2" s="44"/>
      <c r="H2" s="44"/>
      <c r="I2" s="44"/>
      <c r="J2" s="44"/>
      <c r="K2" s="44"/>
      <c r="L2" s="44"/>
      <c r="M2" s="44"/>
    </row>
    <row r="3" spans="1:29" s="45" customFormat="1" ht="15" x14ac:dyDescent="0.2">
      <c r="A3" s="677" t="s">
        <v>5</v>
      </c>
      <c r="B3" s="677" t="s">
        <v>80</v>
      </c>
      <c r="C3" s="677" t="s">
        <v>0</v>
      </c>
      <c r="D3" s="677">
        <v>2012</v>
      </c>
      <c r="E3" s="677">
        <v>2013</v>
      </c>
      <c r="F3" s="677">
        <v>2014</v>
      </c>
      <c r="G3" s="677">
        <v>2015</v>
      </c>
      <c r="H3" s="677">
        <v>2016</v>
      </c>
      <c r="I3" s="677">
        <v>2017</v>
      </c>
      <c r="J3" s="677">
        <v>2018</v>
      </c>
      <c r="K3" s="937">
        <v>2019</v>
      </c>
      <c r="L3" s="941">
        <v>2020</v>
      </c>
      <c r="M3" s="1932" t="s">
        <v>3737</v>
      </c>
    </row>
    <row r="4" spans="1:29" s="45" customFormat="1" ht="15" x14ac:dyDescent="0.25">
      <c r="A4" s="3098" t="s">
        <v>15</v>
      </c>
      <c r="B4" s="3096" t="s">
        <v>79</v>
      </c>
      <c r="C4" s="685" t="s">
        <v>1205</v>
      </c>
      <c r="D4" s="686">
        <v>4</v>
      </c>
      <c r="E4" s="686">
        <v>5</v>
      </c>
      <c r="F4" s="686">
        <v>7</v>
      </c>
      <c r="G4" s="687">
        <v>14</v>
      </c>
      <c r="H4" s="687">
        <v>17</v>
      </c>
      <c r="I4" s="688">
        <f>'Plazas Def Histo'!I4</f>
        <v>19</v>
      </c>
      <c r="J4" s="745">
        <f>'Plazas Def Histo'!J4</f>
        <v>22</v>
      </c>
      <c r="K4" s="938">
        <f>'Plazas Def Histo'!K4</f>
        <v>22</v>
      </c>
      <c r="L4" s="1935">
        <f>'Plazas Def Histo'!$L$4</f>
        <v>21</v>
      </c>
      <c r="M4" s="1933">
        <f>'Plazas Def Histo'!M4</f>
        <v>23</v>
      </c>
      <c r="N4" s="659"/>
    </row>
    <row r="5" spans="1:29" s="45" customFormat="1" ht="15" x14ac:dyDescent="0.25">
      <c r="A5" s="3098"/>
      <c r="B5" s="3096"/>
      <c r="C5" s="685" t="s">
        <v>1206</v>
      </c>
      <c r="D5" s="686">
        <v>5</v>
      </c>
      <c r="E5" s="686">
        <v>9</v>
      </c>
      <c r="F5" s="686">
        <v>11</v>
      </c>
      <c r="G5" s="687">
        <v>12</v>
      </c>
      <c r="H5" s="687">
        <v>16</v>
      </c>
      <c r="I5" s="688">
        <f>'Plazas Def Histo'!I5</f>
        <v>18</v>
      </c>
      <c r="J5" s="745">
        <v>19</v>
      </c>
      <c r="K5" s="938">
        <f>'Plazas Def Histo'!K5</f>
        <v>20</v>
      </c>
      <c r="L5" s="1935">
        <f>'Plazas Def Histo'!$L$5</f>
        <v>21</v>
      </c>
      <c r="M5" s="1933">
        <f>'Plazas Def Histo'!M5</f>
        <v>21</v>
      </c>
      <c r="O5" s="3099" t="s">
        <v>3152</v>
      </c>
      <c r="P5" s="398" t="s">
        <v>80</v>
      </c>
      <c r="Q5" s="398" t="s">
        <v>0</v>
      </c>
      <c r="R5" s="398">
        <v>2012</v>
      </c>
      <c r="S5" s="398">
        <v>2013</v>
      </c>
      <c r="T5" s="398">
        <v>2014</v>
      </c>
      <c r="U5" s="398">
        <v>2015</v>
      </c>
      <c r="V5" s="398">
        <v>2016</v>
      </c>
      <c r="W5" s="398">
        <v>2017</v>
      </c>
      <c r="X5" s="660">
        <v>2018</v>
      </c>
      <c r="Y5" s="660">
        <v>2019</v>
      </c>
      <c r="Z5" s="660">
        <v>2020</v>
      </c>
      <c r="AA5" s="1936">
        <v>2021</v>
      </c>
      <c r="AB5" s="398" t="s">
        <v>595</v>
      </c>
      <c r="AC5" s="398" t="s">
        <v>668</v>
      </c>
    </row>
    <row r="6" spans="1:29" s="45" customFormat="1" ht="15" x14ac:dyDescent="0.25">
      <c r="A6" s="3098"/>
      <c r="B6" s="3096"/>
      <c r="C6" s="685" t="s">
        <v>1207</v>
      </c>
      <c r="D6" s="686">
        <v>3</v>
      </c>
      <c r="E6" s="686">
        <v>7</v>
      </c>
      <c r="F6" s="686">
        <v>10</v>
      </c>
      <c r="G6" s="687">
        <v>19</v>
      </c>
      <c r="H6" s="687">
        <v>21</v>
      </c>
      <c r="I6" s="688">
        <f>'Plazas Def Histo'!I6</f>
        <v>28</v>
      </c>
      <c r="J6" s="745">
        <v>31</v>
      </c>
      <c r="K6" s="938">
        <f>'Plazas Def Histo'!K6</f>
        <v>32</v>
      </c>
      <c r="L6" s="1935">
        <f>'Plazas Def Histo'!$L$6</f>
        <v>31</v>
      </c>
      <c r="M6" s="1933">
        <f>'Plazas Def Histo'!M6</f>
        <v>32</v>
      </c>
      <c r="O6" s="3100"/>
      <c r="P6" s="3102" t="s">
        <v>595</v>
      </c>
      <c r="Q6" s="399" t="s">
        <v>1205</v>
      </c>
      <c r="R6" s="400">
        <v>0</v>
      </c>
      <c r="S6" s="400">
        <v>0.8</v>
      </c>
      <c r="T6" s="400">
        <v>0.8571428571428571</v>
      </c>
      <c r="U6" s="401">
        <v>0.5714285714285714</v>
      </c>
      <c r="V6" s="401">
        <f t="shared" ref="V6:AA6" si="0">H12</f>
        <v>0.41176470588235292</v>
      </c>
      <c r="W6" s="401">
        <f t="shared" si="0"/>
        <v>0.42105263157894735</v>
      </c>
      <c r="X6" s="401">
        <f t="shared" si="0"/>
        <v>0.36363636363636365</v>
      </c>
      <c r="Y6" s="1045">
        <f t="shared" si="0"/>
        <v>0.5</v>
      </c>
      <c r="Z6" s="1045">
        <f t="shared" si="0"/>
        <v>0.38095238095238093</v>
      </c>
      <c r="AA6" s="1937">
        <f t="shared" si="0"/>
        <v>0.30434782608695654</v>
      </c>
      <c r="AB6" s="402">
        <f>AA6</f>
        <v>0.30434782608695654</v>
      </c>
      <c r="AC6" s="402">
        <f>AA10</f>
        <v>0.30434782608695654</v>
      </c>
    </row>
    <row r="7" spans="1:29" s="45" customFormat="1" ht="15" x14ac:dyDescent="0.25">
      <c r="A7" s="3098"/>
      <c r="B7" s="3096"/>
      <c r="C7" s="689" t="s">
        <v>8</v>
      </c>
      <c r="D7" s="690">
        <f t="shared" ref="D7:I7" si="1">SUM(D4:D6)</f>
        <v>12</v>
      </c>
      <c r="E7" s="690">
        <f t="shared" si="1"/>
        <v>21</v>
      </c>
      <c r="F7" s="690">
        <f t="shared" si="1"/>
        <v>28</v>
      </c>
      <c r="G7" s="690">
        <f t="shared" si="1"/>
        <v>45</v>
      </c>
      <c r="H7" s="690">
        <f t="shared" si="1"/>
        <v>54</v>
      </c>
      <c r="I7" s="690">
        <f t="shared" si="1"/>
        <v>65</v>
      </c>
      <c r="J7" s="690">
        <f t="shared" ref="J7" si="2">SUM(J4:J6)</f>
        <v>72</v>
      </c>
      <c r="K7" s="690">
        <f>SUM(K4:K6)</f>
        <v>74</v>
      </c>
      <c r="L7" s="690">
        <f>SUM(L4:L6)</f>
        <v>73</v>
      </c>
      <c r="M7" s="691">
        <f>SUM(M4:M6)</f>
        <v>76</v>
      </c>
      <c r="O7" s="3100"/>
      <c r="P7" s="3103"/>
      <c r="Q7" s="399" t="s">
        <v>1206</v>
      </c>
      <c r="R7" s="400">
        <v>0.2</v>
      </c>
      <c r="S7" s="400">
        <v>0.55555555555555558</v>
      </c>
      <c r="T7" s="400">
        <v>0.45454545454545453</v>
      </c>
      <c r="U7" s="401">
        <v>0.75</v>
      </c>
      <c r="V7" s="401">
        <f t="shared" ref="V7:W9" si="3">H13</f>
        <v>0.625</v>
      </c>
      <c r="W7" s="401">
        <f t="shared" si="3"/>
        <v>0.77777777777777779</v>
      </c>
      <c r="X7" s="401">
        <f t="shared" ref="X7:X8" si="4">J13</f>
        <v>0.57894736842105265</v>
      </c>
      <c r="Y7" s="1045">
        <f t="shared" ref="Y7:Y8" si="5">K13</f>
        <v>0.65</v>
      </c>
      <c r="Z7" s="1045">
        <f>L13</f>
        <v>0.66666666666666663</v>
      </c>
      <c r="AA7" s="1937">
        <f t="shared" ref="AA7:AA8" si="6">M13</f>
        <v>0.61904761904761907</v>
      </c>
      <c r="AB7" s="402">
        <f>AA7</f>
        <v>0.61904761904761907</v>
      </c>
      <c r="AC7" s="402">
        <f>AA11</f>
        <v>0.61904761904761907</v>
      </c>
    </row>
    <row r="8" spans="1:29" s="45" customFormat="1" ht="15" x14ac:dyDescent="0.25">
      <c r="A8" s="3098"/>
      <c r="B8" s="3096" t="s">
        <v>595</v>
      </c>
      <c r="C8" s="685" t="s">
        <v>1205</v>
      </c>
      <c r="D8" s="686">
        <v>0</v>
      </c>
      <c r="E8" s="686">
        <v>4</v>
      </c>
      <c r="F8" s="686">
        <v>6</v>
      </c>
      <c r="G8" s="687">
        <v>8</v>
      </c>
      <c r="H8" s="687">
        <v>7</v>
      </c>
      <c r="I8" s="687">
        <v>8</v>
      </c>
      <c r="J8" s="687">
        <v>8</v>
      </c>
      <c r="K8" s="687">
        <v>11</v>
      </c>
      <c r="L8" s="687">
        <v>8</v>
      </c>
      <c r="M8" s="1934">
        <v>7</v>
      </c>
      <c r="O8" s="3100"/>
      <c r="P8" s="3103"/>
      <c r="Q8" s="399" t="s">
        <v>1207</v>
      </c>
      <c r="R8" s="400">
        <v>0</v>
      </c>
      <c r="S8" s="400">
        <v>0.14285714285714285</v>
      </c>
      <c r="T8" s="400">
        <v>0.3</v>
      </c>
      <c r="U8" s="401">
        <v>0.47368421052631576</v>
      </c>
      <c r="V8" s="401">
        <f t="shared" si="3"/>
        <v>0.42857142857142855</v>
      </c>
      <c r="W8" s="401">
        <f t="shared" si="3"/>
        <v>0.39285714285714285</v>
      </c>
      <c r="X8" s="401">
        <f t="shared" si="4"/>
        <v>0.45161290322580644</v>
      </c>
      <c r="Y8" s="1045">
        <f t="shared" si="5"/>
        <v>0.59375</v>
      </c>
      <c r="Z8" s="1045">
        <f>L14</f>
        <v>0.64516129032258063</v>
      </c>
      <c r="AA8" s="1937">
        <f t="shared" si="6"/>
        <v>0.71875</v>
      </c>
      <c r="AB8" s="402">
        <f>AA8</f>
        <v>0.71875</v>
      </c>
      <c r="AC8" s="402">
        <f>AA12</f>
        <v>0.6875</v>
      </c>
    </row>
    <row r="9" spans="1:29" s="45" customFormat="1" ht="15" x14ac:dyDescent="0.25">
      <c r="A9" s="3098"/>
      <c r="B9" s="3096"/>
      <c r="C9" s="685" t="s">
        <v>1206</v>
      </c>
      <c r="D9" s="686">
        <v>1</v>
      </c>
      <c r="E9" s="686">
        <v>5</v>
      </c>
      <c r="F9" s="686">
        <v>5</v>
      </c>
      <c r="G9" s="687">
        <v>9</v>
      </c>
      <c r="H9" s="687">
        <v>10</v>
      </c>
      <c r="I9" s="687">
        <v>14</v>
      </c>
      <c r="J9" s="687">
        <v>11</v>
      </c>
      <c r="K9" s="687">
        <v>13</v>
      </c>
      <c r="L9" s="687">
        <v>14</v>
      </c>
      <c r="M9" s="1934">
        <v>13</v>
      </c>
      <c r="N9" s="71"/>
      <c r="O9" s="3100"/>
      <c r="P9" s="3104"/>
      <c r="Q9" s="403" t="s">
        <v>579</v>
      </c>
      <c r="R9" s="661">
        <v>8.3333333333333329E-2</v>
      </c>
      <c r="S9" s="661">
        <v>0.47619047619047616</v>
      </c>
      <c r="T9" s="661">
        <v>0.5</v>
      </c>
      <c r="U9" s="661">
        <v>0.57777777777777772</v>
      </c>
      <c r="V9" s="661">
        <f t="shared" si="3"/>
        <v>0.48148148148148145</v>
      </c>
      <c r="W9" s="661">
        <f t="shared" si="3"/>
        <v>0.50769230769230766</v>
      </c>
      <c r="X9" s="661">
        <f>J15</f>
        <v>0.45833333333333331</v>
      </c>
      <c r="Y9" s="1044">
        <f>K15</f>
        <v>0.58108108108108103</v>
      </c>
      <c r="Z9" s="746">
        <f>L15</f>
        <v>0.57534246575342463</v>
      </c>
      <c r="AA9" s="1938">
        <f>M15</f>
        <v>0.56578947368421051</v>
      </c>
      <c r="AB9" s="404">
        <f>AA9</f>
        <v>0.56578947368421051</v>
      </c>
      <c r="AC9" s="404">
        <f>AA13</f>
        <v>0.55263157894736847</v>
      </c>
    </row>
    <row r="10" spans="1:29" s="45" customFormat="1" ht="15" x14ac:dyDescent="0.25">
      <c r="A10" s="3098"/>
      <c r="B10" s="3096"/>
      <c r="C10" s="685" t="s">
        <v>1207</v>
      </c>
      <c r="D10" s="686">
        <v>0</v>
      </c>
      <c r="E10" s="686">
        <v>1</v>
      </c>
      <c r="F10" s="686">
        <v>3</v>
      </c>
      <c r="G10" s="687">
        <v>9</v>
      </c>
      <c r="H10" s="687">
        <v>9</v>
      </c>
      <c r="I10" s="687">
        <v>11</v>
      </c>
      <c r="J10" s="687">
        <v>14</v>
      </c>
      <c r="K10" s="687">
        <v>19</v>
      </c>
      <c r="L10" s="687">
        <v>20</v>
      </c>
      <c r="M10" s="1934">
        <v>23</v>
      </c>
      <c r="O10" s="3100"/>
      <c r="P10" s="3102" t="str">
        <f>B16</f>
        <v>SNI / SNCA</v>
      </c>
      <c r="Q10" s="399" t="s">
        <v>1205</v>
      </c>
      <c r="R10" s="400">
        <v>0</v>
      </c>
      <c r="S10" s="400">
        <v>0</v>
      </c>
      <c r="T10" s="400">
        <v>0</v>
      </c>
      <c r="U10" s="401">
        <v>0.35714285714285715</v>
      </c>
      <c r="V10" s="401">
        <f>H20</f>
        <v>0.29411764705882354</v>
      </c>
      <c r="W10" s="401">
        <f t="shared" ref="V10:X13" si="7">I20</f>
        <v>0.42105263157894735</v>
      </c>
      <c r="X10" s="401">
        <f t="shared" si="7"/>
        <v>0.45454545454545453</v>
      </c>
      <c r="Y10" s="1045">
        <f>K20</f>
        <v>0.59090909090909094</v>
      </c>
      <c r="Z10" s="1045">
        <f>L20</f>
        <v>0.47619047619047616</v>
      </c>
      <c r="AA10" s="1937">
        <f>M20</f>
        <v>0.30434782608695654</v>
      </c>
      <c r="AB10" s="3084"/>
      <c r="AC10" s="3085"/>
    </row>
    <row r="11" spans="1:29" s="45" customFormat="1" ht="15" x14ac:dyDescent="0.25">
      <c r="A11" s="3098"/>
      <c r="B11" s="3096"/>
      <c r="C11" s="689" t="s">
        <v>4</v>
      </c>
      <c r="D11" s="690">
        <f t="shared" ref="D11:I11" si="8">SUM(D8:D10)</f>
        <v>1</v>
      </c>
      <c r="E11" s="690">
        <f t="shared" si="8"/>
        <v>10</v>
      </c>
      <c r="F11" s="690">
        <f t="shared" si="8"/>
        <v>14</v>
      </c>
      <c r="G11" s="690">
        <f t="shared" si="8"/>
        <v>26</v>
      </c>
      <c r="H11" s="690">
        <f t="shared" si="8"/>
        <v>26</v>
      </c>
      <c r="I11" s="690">
        <f t="shared" si="8"/>
        <v>33</v>
      </c>
      <c r="J11" s="690">
        <f t="shared" ref="J11" si="9">SUM(J8:J10)</f>
        <v>33</v>
      </c>
      <c r="K11" s="690">
        <f>SUM(K8:K10)</f>
        <v>43</v>
      </c>
      <c r="L11" s="690">
        <f>SUM(L8:L10)</f>
        <v>42</v>
      </c>
      <c r="M11" s="691">
        <f>SUM(M8:M10)</f>
        <v>43</v>
      </c>
      <c r="O11" s="3100"/>
      <c r="P11" s="3103"/>
      <c r="Q11" s="399" t="s">
        <v>1206</v>
      </c>
      <c r="R11" s="400">
        <v>0.6</v>
      </c>
      <c r="S11" s="400">
        <v>0.44444444444444442</v>
      </c>
      <c r="T11" s="400">
        <v>0.90909090909090906</v>
      </c>
      <c r="U11" s="401">
        <v>0.91666666666666663</v>
      </c>
      <c r="V11" s="401">
        <f t="shared" si="7"/>
        <v>0.75</v>
      </c>
      <c r="W11" s="401">
        <f t="shared" si="7"/>
        <v>0.77777777777777779</v>
      </c>
      <c r="X11" s="401">
        <f t="shared" si="7"/>
        <v>0.73684210526315785</v>
      </c>
      <c r="Y11" s="1045">
        <f t="shared" ref="Y11:Y12" si="10">K21</f>
        <v>0.8</v>
      </c>
      <c r="Z11" s="1045">
        <f>L21</f>
        <v>0.7142857142857143</v>
      </c>
      <c r="AA11" s="1937">
        <f t="shared" ref="AA11:AA12" si="11">M21</f>
        <v>0.61904761904761907</v>
      </c>
      <c r="AB11" s="3086"/>
      <c r="AC11" s="3087"/>
    </row>
    <row r="12" spans="1:29" s="45" customFormat="1" ht="15" x14ac:dyDescent="0.25">
      <c r="A12" s="3098"/>
      <c r="B12" s="3096"/>
      <c r="C12" s="685" t="s">
        <v>1205</v>
      </c>
      <c r="D12" s="692">
        <f t="shared" ref="D12:H15" si="12">D8/D4</f>
        <v>0</v>
      </c>
      <c r="E12" s="692">
        <f t="shared" si="12"/>
        <v>0.8</v>
      </c>
      <c r="F12" s="692">
        <f t="shared" si="12"/>
        <v>0.8571428571428571</v>
      </c>
      <c r="G12" s="693">
        <f t="shared" ref="G12:L12" si="13">G8/G4</f>
        <v>0.5714285714285714</v>
      </c>
      <c r="H12" s="693">
        <f t="shared" si="13"/>
        <v>0.41176470588235292</v>
      </c>
      <c r="I12" s="693">
        <f t="shared" si="13"/>
        <v>0.42105263157894735</v>
      </c>
      <c r="J12" s="693">
        <f t="shared" si="13"/>
        <v>0.36363636363636365</v>
      </c>
      <c r="K12" s="693">
        <f t="shared" si="13"/>
        <v>0.5</v>
      </c>
      <c r="L12" s="693">
        <f t="shared" si="13"/>
        <v>0.38095238095238093</v>
      </c>
      <c r="M12" s="694">
        <f t="shared" ref="M12" si="14">M8/M4</f>
        <v>0.30434782608695654</v>
      </c>
      <c r="O12" s="3100"/>
      <c r="P12" s="3103"/>
      <c r="Q12" s="399" t="s">
        <v>1207</v>
      </c>
      <c r="R12" s="400">
        <v>0.33333333333333331</v>
      </c>
      <c r="S12" s="400">
        <v>0.2857142857142857</v>
      </c>
      <c r="T12" s="400">
        <v>0.3</v>
      </c>
      <c r="U12" s="401">
        <v>0.36842105263157893</v>
      </c>
      <c r="V12" s="401">
        <f t="shared" si="7"/>
        <v>0.47619047619047616</v>
      </c>
      <c r="W12" s="401">
        <f t="shared" si="7"/>
        <v>0.6785714285714286</v>
      </c>
      <c r="X12" s="401">
        <f t="shared" si="7"/>
        <v>0.5161290322580645</v>
      </c>
      <c r="Y12" s="1045">
        <f t="shared" si="10"/>
        <v>0.71875</v>
      </c>
      <c r="Z12" s="1045">
        <f>L22</f>
        <v>0.70967741935483875</v>
      </c>
      <c r="AA12" s="1937">
        <f t="shared" si="11"/>
        <v>0.6875</v>
      </c>
      <c r="AB12" s="3086"/>
      <c r="AC12" s="3087"/>
    </row>
    <row r="13" spans="1:29" s="45" customFormat="1" ht="15" x14ac:dyDescent="0.25">
      <c r="A13" s="3098"/>
      <c r="B13" s="3096"/>
      <c r="C13" s="685" t="s">
        <v>1206</v>
      </c>
      <c r="D13" s="692">
        <f t="shared" si="12"/>
        <v>0.2</v>
      </c>
      <c r="E13" s="692">
        <f t="shared" si="12"/>
        <v>0.55555555555555558</v>
      </c>
      <c r="F13" s="692">
        <f t="shared" si="12"/>
        <v>0.45454545454545453</v>
      </c>
      <c r="G13" s="693">
        <f t="shared" si="12"/>
        <v>0.75</v>
      </c>
      <c r="H13" s="693">
        <f t="shared" si="12"/>
        <v>0.625</v>
      </c>
      <c r="I13" s="693">
        <f t="shared" ref="I13:J15" si="15">I9/I5</f>
        <v>0.77777777777777779</v>
      </c>
      <c r="J13" s="693">
        <f>J9/J5</f>
        <v>0.57894736842105265</v>
      </c>
      <c r="K13" s="693">
        <f>K9/K5</f>
        <v>0.65</v>
      </c>
      <c r="L13" s="693">
        <f t="shared" ref="L13:M14" si="16">L9/L5</f>
        <v>0.66666666666666663</v>
      </c>
      <c r="M13" s="694">
        <f t="shared" si="16"/>
        <v>0.61904761904761907</v>
      </c>
      <c r="O13" s="3100"/>
      <c r="P13" s="3104"/>
      <c r="Q13" s="403" t="s">
        <v>579</v>
      </c>
      <c r="R13" s="661">
        <v>0.33333333333333331</v>
      </c>
      <c r="S13" s="661">
        <v>0.2857142857142857</v>
      </c>
      <c r="T13" s="661">
        <v>0.4642857142857143</v>
      </c>
      <c r="U13" s="661">
        <v>0.51111111111111107</v>
      </c>
      <c r="V13" s="662">
        <f t="shared" si="7"/>
        <v>0.5</v>
      </c>
      <c r="W13" s="662">
        <f>I23</f>
        <v>0.63076923076923075</v>
      </c>
      <c r="X13" s="662">
        <f>J23</f>
        <v>0.55555555555555558</v>
      </c>
      <c r="Y13" s="1044">
        <f>K23</f>
        <v>0.70270270270270274</v>
      </c>
      <c r="Z13" s="1043">
        <f>L23</f>
        <v>0.64383561643835618</v>
      </c>
      <c r="AA13" s="1939">
        <f>M23</f>
        <v>0.55263157894736847</v>
      </c>
      <c r="AB13" s="3088"/>
      <c r="AC13" s="3089"/>
    </row>
    <row r="14" spans="1:29" s="45" customFormat="1" ht="15" x14ac:dyDescent="0.25">
      <c r="A14" s="3098"/>
      <c r="B14" s="3096"/>
      <c r="C14" s="685" t="s">
        <v>1207</v>
      </c>
      <c r="D14" s="692">
        <f t="shared" si="12"/>
        <v>0</v>
      </c>
      <c r="E14" s="692">
        <f t="shared" si="12"/>
        <v>0.14285714285714285</v>
      </c>
      <c r="F14" s="692">
        <f t="shared" si="12"/>
        <v>0.3</v>
      </c>
      <c r="G14" s="693">
        <f t="shared" si="12"/>
        <v>0.47368421052631576</v>
      </c>
      <c r="H14" s="693">
        <f>H10/H6</f>
        <v>0.42857142857142855</v>
      </c>
      <c r="I14" s="693">
        <f t="shared" si="15"/>
        <v>0.39285714285714285</v>
      </c>
      <c r="J14" s="693">
        <f t="shared" si="15"/>
        <v>0.45161290322580644</v>
      </c>
      <c r="K14" s="693">
        <f>K10/K6</f>
        <v>0.59375</v>
      </c>
      <c r="L14" s="693">
        <f t="shared" si="16"/>
        <v>0.64516129032258063</v>
      </c>
      <c r="M14" s="694">
        <f t="shared" si="16"/>
        <v>0.71875</v>
      </c>
      <c r="O14" s="3101"/>
      <c r="P14" s="3090"/>
      <c r="Q14" s="3091"/>
      <c r="R14" s="3091"/>
      <c r="S14" s="3091"/>
      <c r="T14" s="3091"/>
      <c r="U14" s="3091"/>
      <c r="V14" s="3091"/>
      <c r="W14" s="3092"/>
      <c r="X14" s="3092"/>
      <c r="Y14" s="3092"/>
      <c r="Z14" s="3093"/>
      <c r="AA14" s="3094"/>
      <c r="AB14" s="3091"/>
      <c r="AC14" s="3095"/>
    </row>
    <row r="15" spans="1:29" s="45" customFormat="1" ht="15" x14ac:dyDescent="0.25">
      <c r="A15" s="3098"/>
      <c r="B15" s="3096"/>
      <c r="C15" s="689" t="s">
        <v>579</v>
      </c>
      <c r="D15" s="695">
        <f t="shared" si="12"/>
        <v>8.3333333333333329E-2</v>
      </c>
      <c r="E15" s="695">
        <f t="shared" si="12"/>
        <v>0.47619047619047616</v>
      </c>
      <c r="F15" s="695">
        <f t="shared" si="12"/>
        <v>0.5</v>
      </c>
      <c r="G15" s="695">
        <f t="shared" si="12"/>
        <v>0.57777777777777772</v>
      </c>
      <c r="H15" s="695">
        <f>H11/H7</f>
        <v>0.48148148148148145</v>
      </c>
      <c r="I15" s="695">
        <f t="shared" si="15"/>
        <v>0.50769230769230766</v>
      </c>
      <c r="J15" s="695">
        <f t="shared" si="15"/>
        <v>0.45833333333333331</v>
      </c>
      <c r="K15" s="695">
        <f>K11/K7</f>
        <v>0.58108108108108103</v>
      </c>
      <c r="L15" s="695">
        <f>L11/L7</f>
        <v>0.57534246575342463</v>
      </c>
      <c r="M15" s="696">
        <f>M11/M7</f>
        <v>0.56578947368421051</v>
      </c>
      <c r="N15" s="71"/>
      <c r="P15" s="43"/>
      <c r="Q15" s="43"/>
      <c r="R15" s="43"/>
      <c r="S15" s="43"/>
      <c r="T15" s="43"/>
      <c r="U15" s="43"/>
      <c r="V15" s="43"/>
      <c r="W15" s="43"/>
      <c r="X15" s="43"/>
      <c r="Y15" s="43"/>
      <c r="Z15" s="43"/>
      <c r="AA15" s="43"/>
    </row>
    <row r="16" spans="1:29" s="45" customFormat="1" ht="15" x14ac:dyDescent="0.25">
      <c r="A16" s="3098"/>
      <c r="B16" s="3096" t="s">
        <v>278</v>
      </c>
      <c r="C16" s="685" t="s">
        <v>1205</v>
      </c>
      <c r="D16" s="686">
        <v>0</v>
      </c>
      <c r="E16" s="686">
        <v>0</v>
      </c>
      <c r="F16" s="686">
        <v>0</v>
      </c>
      <c r="G16" s="687">
        <v>5</v>
      </c>
      <c r="H16" s="687">
        <v>5</v>
      </c>
      <c r="I16" s="687">
        <v>8</v>
      </c>
      <c r="J16" s="687">
        <v>10</v>
      </c>
      <c r="K16" s="687">
        <v>13</v>
      </c>
      <c r="L16" s="687">
        <v>10</v>
      </c>
      <c r="M16" s="1934">
        <v>7</v>
      </c>
      <c r="N16" s="659"/>
      <c r="P16" s="43"/>
      <c r="Q16" s="43"/>
      <c r="R16" s="43"/>
      <c r="S16" s="43"/>
      <c r="T16" s="43"/>
      <c r="U16" s="43"/>
      <c r="V16" s="43"/>
      <c r="W16" s="43"/>
      <c r="X16" s="43"/>
      <c r="Y16" s="43"/>
      <c r="Z16" s="43"/>
      <c r="AA16" s="43"/>
    </row>
    <row r="17" spans="1:27" s="45" customFormat="1" ht="15" x14ac:dyDescent="0.25">
      <c r="A17" s="3098"/>
      <c r="B17" s="3096"/>
      <c r="C17" s="685" t="s">
        <v>1206</v>
      </c>
      <c r="D17" s="686">
        <v>3</v>
      </c>
      <c r="E17" s="686">
        <v>4</v>
      </c>
      <c r="F17" s="686">
        <v>10</v>
      </c>
      <c r="G17" s="687">
        <v>11</v>
      </c>
      <c r="H17" s="687">
        <v>12</v>
      </c>
      <c r="I17" s="687">
        <v>14</v>
      </c>
      <c r="J17" s="687">
        <v>14</v>
      </c>
      <c r="K17" s="687">
        <v>16</v>
      </c>
      <c r="L17" s="687">
        <v>15</v>
      </c>
      <c r="M17" s="1934">
        <v>13</v>
      </c>
      <c r="N17" s="455"/>
      <c r="P17" s="43"/>
      <c r="Q17" s="43"/>
      <c r="R17" s="43"/>
      <c r="S17" s="43"/>
      <c r="T17" s="43"/>
      <c r="U17" s="43"/>
      <c r="V17" s="43"/>
      <c r="W17" s="43"/>
      <c r="X17" s="43"/>
      <c r="Y17" s="43"/>
      <c r="Z17" s="43"/>
      <c r="AA17" s="43"/>
    </row>
    <row r="18" spans="1:27" s="45" customFormat="1" ht="15" x14ac:dyDescent="0.25">
      <c r="A18" s="3098"/>
      <c r="B18" s="3096"/>
      <c r="C18" s="685" t="s">
        <v>1207</v>
      </c>
      <c r="D18" s="686">
        <v>1</v>
      </c>
      <c r="E18" s="686">
        <v>2</v>
      </c>
      <c r="F18" s="686">
        <v>3</v>
      </c>
      <c r="G18" s="687">
        <v>7</v>
      </c>
      <c r="H18" s="687">
        <v>10</v>
      </c>
      <c r="I18" s="687">
        <v>19</v>
      </c>
      <c r="J18" s="687">
        <v>16</v>
      </c>
      <c r="K18" s="687">
        <v>23</v>
      </c>
      <c r="L18" s="687">
        <f>20+2</f>
        <v>22</v>
      </c>
      <c r="M18" s="1934">
        <v>22</v>
      </c>
      <c r="N18" s="659"/>
      <c r="P18" s="43"/>
      <c r="Q18" s="3097"/>
      <c r="R18" s="3097"/>
      <c r="S18" s="418"/>
      <c r="T18" s="455"/>
      <c r="U18" s="43"/>
      <c r="V18" s="43"/>
      <c r="W18" s="43"/>
      <c r="X18" s="43"/>
      <c r="Y18" s="43"/>
      <c r="Z18" s="43"/>
      <c r="AA18" s="43"/>
    </row>
    <row r="19" spans="1:27" s="45" customFormat="1" ht="15" x14ac:dyDescent="0.25">
      <c r="A19" s="3098"/>
      <c r="B19" s="3096"/>
      <c r="C19" s="689" t="s">
        <v>4</v>
      </c>
      <c r="D19" s="690">
        <f t="shared" ref="D19:I19" si="17">SUM(D16:D18)</f>
        <v>4</v>
      </c>
      <c r="E19" s="690">
        <f t="shared" si="17"/>
        <v>6</v>
      </c>
      <c r="F19" s="690">
        <f t="shared" si="17"/>
        <v>13</v>
      </c>
      <c r="G19" s="690">
        <f t="shared" si="17"/>
        <v>23</v>
      </c>
      <c r="H19" s="690">
        <f t="shared" si="17"/>
        <v>27</v>
      </c>
      <c r="I19" s="690">
        <f t="shared" si="17"/>
        <v>41</v>
      </c>
      <c r="J19" s="690">
        <f t="shared" ref="J19" si="18">SUM(J16:J18)</f>
        <v>40</v>
      </c>
      <c r="K19" s="690">
        <f>SUM(K16:K18)</f>
        <v>52</v>
      </c>
      <c r="L19" s="690">
        <f>SUM(L16:L18)</f>
        <v>47</v>
      </c>
      <c r="M19" s="691">
        <f>SUM(M16:M18)</f>
        <v>42</v>
      </c>
      <c r="N19" s="659"/>
      <c r="P19" s="43"/>
      <c r="Q19" s="682"/>
      <c r="R19" s="683"/>
      <c r="S19" s="418"/>
      <c r="T19" s="43"/>
      <c r="U19" s="43"/>
      <c r="V19" s="43"/>
      <c r="W19" s="43"/>
      <c r="X19" s="43"/>
      <c r="Y19" s="43"/>
      <c r="Z19" s="43"/>
      <c r="AA19" s="43"/>
    </row>
    <row r="20" spans="1:27" s="45" customFormat="1" ht="15" x14ac:dyDescent="0.25">
      <c r="A20" s="3098"/>
      <c r="B20" s="3096"/>
      <c r="C20" s="685" t="s">
        <v>1205</v>
      </c>
      <c r="D20" s="692">
        <f t="shared" ref="D20:H23" si="19">D16/D4</f>
        <v>0</v>
      </c>
      <c r="E20" s="692">
        <f t="shared" si="19"/>
        <v>0</v>
      </c>
      <c r="F20" s="692">
        <f t="shared" si="19"/>
        <v>0</v>
      </c>
      <c r="G20" s="693">
        <f t="shared" si="19"/>
        <v>0.35714285714285715</v>
      </c>
      <c r="H20" s="693">
        <f t="shared" ref="H20:M20" si="20">H16/H4</f>
        <v>0.29411764705882354</v>
      </c>
      <c r="I20" s="693">
        <f t="shared" si="20"/>
        <v>0.42105263157894735</v>
      </c>
      <c r="J20" s="693">
        <f t="shared" si="20"/>
        <v>0.45454545454545453</v>
      </c>
      <c r="K20" s="693">
        <f t="shared" si="20"/>
        <v>0.59090909090909094</v>
      </c>
      <c r="L20" s="693">
        <f t="shared" si="20"/>
        <v>0.47619047619047616</v>
      </c>
      <c r="M20" s="694">
        <f t="shared" si="20"/>
        <v>0.30434782608695654</v>
      </c>
      <c r="N20" s="659"/>
      <c r="P20" s="43"/>
      <c r="Q20" s="682"/>
      <c r="R20" s="683"/>
      <c r="S20" s="418"/>
      <c r="T20" s="43"/>
      <c r="U20" s="43"/>
      <c r="V20" s="43"/>
      <c r="W20" s="43"/>
      <c r="X20" s="43"/>
      <c r="Y20" s="43"/>
      <c r="Z20" s="43"/>
      <c r="AA20" s="43"/>
    </row>
    <row r="21" spans="1:27" s="45" customFormat="1" ht="15" x14ac:dyDescent="0.25">
      <c r="A21" s="3098"/>
      <c r="B21" s="3096"/>
      <c r="C21" s="685" t="s">
        <v>1206</v>
      </c>
      <c r="D21" s="692">
        <f t="shared" si="19"/>
        <v>0.6</v>
      </c>
      <c r="E21" s="692">
        <f t="shared" si="19"/>
        <v>0.44444444444444442</v>
      </c>
      <c r="F21" s="692">
        <f t="shared" si="19"/>
        <v>0.90909090909090906</v>
      </c>
      <c r="G21" s="693">
        <f t="shared" si="19"/>
        <v>0.91666666666666663</v>
      </c>
      <c r="H21" s="693">
        <f t="shared" si="19"/>
        <v>0.75</v>
      </c>
      <c r="I21" s="693">
        <f t="shared" ref="I21:K23" si="21">I17/I5</f>
        <v>0.77777777777777779</v>
      </c>
      <c r="J21" s="693">
        <f t="shared" si="21"/>
        <v>0.73684210526315785</v>
      </c>
      <c r="K21" s="693">
        <f>K17/K5</f>
        <v>0.8</v>
      </c>
      <c r="L21" s="693">
        <f t="shared" ref="L21:M23" si="22">L17/L5</f>
        <v>0.7142857142857143</v>
      </c>
      <c r="M21" s="694">
        <f t="shared" si="22"/>
        <v>0.61904761904761907</v>
      </c>
      <c r="P21" s="43"/>
      <c r="Q21" s="43"/>
      <c r="R21" s="43"/>
      <c r="S21" s="43"/>
      <c r="T21" s="43"/>
      <c r="U21" s="43"/>
      <c r="V21" s="43"/>
      <c r="W21" s="43"/>
      <c r="X21" s="43"/>
      <c r="Y21" s="43"/>
      <c r="Z21" s="43"/>
      <c r="AA21" s="43"/>
    </row>
    <row r="22" spans="1:27" s="45" customFormat="1" ht="15" x14ac:dyDescent="0.25">
      <c r="A22" s="3098"/>
      <c r="B22" s="3096"/>
      <c r="C22" s="685" t="s">
        <v>1207</v>
      </c>
      <c r="D22" s="692">
        <f t="shared" si="19"/>
        <v>0.33333333333333331</v>
      </c>
      <c r="E22" s="692">
        <f t="shared" si="19"/>
        <v>0.2857142857142857</v>
      </c>
      <c r="F22" s="692">
        <f t="shared" si="19"/>
        <v>0.3</v>
      </c>
      <c r="G22" s="693">
        <f t="shared" si="19"/>
        <v>0.36842105263157893</v>
      </c>
      <c r="H22" s="693">
        <f t="shared" si="19"/>
        <v>0.47619047619047616</v>
      </c>
      <c r="I22" s="693">
        <f t="shared" si="21"/>
        <v>0.6785714285714286</v>
      </c>
      <c r="J22" s="693">
        <f t="shared" si="21"/>
        <v>0.5161290322580645</v>
      </c>
      <c r="K22" s="693">
        <f t="shared" si="21"/>
        <v>0.71875</v>
      </c>
      <c r="L22" s="693">
        <f t="shared" si="22"/>
        <v>0.70967741935483875</v>
      </c>
      <c r="M22" s="694">
        <f t="shared" si="22"/>
        <v>0.6875</v>
      </c>
      <c r="P22" s="43"/>
      <c r="Q22" s="43"/>
      <c r="R22" s="43"/>
      <c r="S22" s="43"/>
      <c r="T22" s="43"/>
      <c r="U22" s="43"/>
      <c r="V22" s="43"/>
      <c r="W22" s="43"/>
      <c r="X22" s="43"/>
      <c r="Y22" s="43"/>
      <c r="Z22" s="43"/>
      <c r="AA22" s="43"/>
    </row>
    <row r="23" spans="1:27" s="45" customFormat="1" ht="15" x14ac:dyDescent="0.25">
      <c r="A23" s="3098"/>
      <c r="B23" s="3096"/>
      <c r="C23" s="689" t="s">
        <v>82</v>
      </c>
      <c r="D23" s="695">
        <f t="shared" si="19"/>
        <v>0.33333333333333331</v>
      </c>
      <c r="E23" s="695">
        <f t="shared" si="19"/>
        <v>0.2857142857142857</v>
      </c>
      <c r="F23" s="695">
        <f t="shared" si="19"/>
        <v>0.4642857142857143</v>
      </c>
      <c r="G23" s="695">
        <f t="shared" si="19"/>
        <v>0.51111111111111107</v>
      </c>
      <c r="H23" s="695">
        <f>H19/H7</f>
        <v>0.5</v>
      </c>
      <c r="I23" s="695">
        <f t="shared" si="21"/>
        <v>0.63076923076923075</v>
      </c>
      <c r="J23" s="695">
        <f>J19/J7</f>
        <v>0.55555555555555558</v>
      </c>
      <c r="K23" s="695">
        <f>K19/K7</f>
        <v>0.70270270270270274</v>
      </c>
      <c r="L23" s="695">
        <f t="shared" si="22"/>
        <v>0.64383561643835618</v>
      </c>
      <c r="M23" s="696">
        <f t="shared" si="22"/>
        <v>0.55263157894736847</v>
      </c>
      <c r="P23" s="43"/>
      <c r="Q23" s="43"/>
      <c r="R23" s="43"/>
      <c r="S23" s="43"/>
      <c r="T23" s="43"/>
      <c r="U23" s="43"/>
      <c r="V23" s="43"/>
      <c r="W23" s="43"/>
      <c r="X23" s="43"/>
      <c r="Y23" s="43"/>
      <c r="Z23" s="43"/>
      <c r="AA23" s="43"/>
    </row>
    <row r="24" spans="1:27" ht="15" x14ac:dyDescent="0.25">
      <c r="A24" s="48" t="s">
        <v>3051</v>
      </c>
      <c r="B24" s="46"/>
      <c r="C24" s="47"/>
      <c r="D24" s="165"/>
      <c r="E24" s="165"/>
      <c r="F24" s="165"/>
      <c r="G24" s="49"/>
    </row>
    <row r="25" spans="1:27" x14ac:dyDescent="0.2">
      <c r="A25" s="48" t="s">
        <v>3738</v>
      </c>
      <c r="B25" s="48"/>
    </row>
  </sheetData>
  <sheetProtection algorithmName="SHA-512" hashValue="7ct1ZsXx2jcLHX8mr3EnmgagGpHq/d/6xRkuxYzejy3y/GltIkfiPPBJRpOp9hjabdwNffqfEAiylT2BeQxfCQ==" saltValue="LtK5U2/t96ky2VU2LuouWA==" spinCount="100000" sheet="1" objects="1" scenarios="1"/>
  <mergeCells count="10">
    <mergeCell ref="AB10:AC13"/>
    <mergeCell ref="P14:AC14"/>
    <mergeCell ref="B16:B23"/>
    <mergeCell ref="Q18:R18"/>
    <mergeCell ref="A4:A23"/>
    <mergeCell ref="B4:B7"/>
    <mergeCell ref="O5:O14"/>
    <mergeCell ref="P6:P9"/>
    <mergeCell ref="B8:B15"/>
    <mergeCell ref="P10:P13"/>
  </mergeCells>
  <hyperlinks>
    <hyperlink ref="A1" location="Índice!A1" display="ÍNDICE"/>
  </hyperlinks>
  <printOptions horizontalCentered="1" verticalCentered="1"/>
  <pageMargins left="0.70866141732283472" right="0.70866141732283472" top="0.35433070866141736" bottom="0.35433070866141736" header="0.31496062992125984" footer="0.31496062992125984"/>
  <pageSetup scale="59" orientation="landscape" r:id="rId1"/>
  <ignoredErrors>
    <ignoredError sqref="D7:H7"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E370"/>
  <sheetViews>
    <sheetView showGridLines="0" zoomScale="102" zoomScaleNormal="102" workbookViewId="0">
      <selection activeCell="AF18" sqref="AF18:AF19"/>
    </sheetView>
  </sheetViews>
  <sheetFormatPr baseColWidth="10" defaultColWidth="43.28515625" defaultRowHeight="15" x14ac:dyDescent="0.2"/>
  <cols>
    <col min="1" max="1" width="8" style="834" bestFit="1" customWidth="1"/>
    <col min="2" max="2" width="8.140625" style="831" bestFit="1" customWidth="1"/>
    <col min="3" max="3" width="52.85546875" style="832" bestFit="1" customWidth="1"/>
    <col min="4" max="4" width="33.7109375" style="832" customWidth="1"/>
    <col min="5" max="13" width="5.28515625" style="834" bestFit="1" customWidth="1"/>
    <col min="14" max="14" width="5.28515625" style="834" customWidth="1"/>
    <col min="15" max="15" width="11.140625" style="834" bestFit="1" customWidth="1"/>
    <col min="16" max="16" width="11.28515625" style="834" bestFit="1" customWidth="1"/>
    <col min="17" max="17" width="23.85546875" style="831" customWidth="1"/>
    <col min="18" max="18" width="11" style="834" bestFit="1" customWidth="1"/>
    <col min="19" max="19" width="11.28515625" style="834" bestFit="1" customWidth="1"/>
    <col min="20" max="20" width="6.85546875" style="831" customWidth="1"/>
    <col min="21" max="21" width="18" style="831" customWidth="1"/>
    <col min="22" max="26" width="5.140625" style="831" bestFit="1" customWidth="1"/>
    <col min="27" max="27" width="5.28515625" style="831" bestFit="1" customWidth="1"/>
    <col min="28" max="28" width="5.140625" style="831" bestFit="1" customWidth="1"/>
    <col min="29" max="30" width="5.140625" style="831" customWidth="1"/>
    <col min="31" max="31" width="5" style="831" bestFit="1" customWidth="1"/>
    <col min="32" max="16384" width="43.28515625" style="831"/>
  </cols>
  <sheetData>
    <row r="1" spans="1:31" s="157" customFormat="1" ht="12.75" x14ac:dyDescent="0.2">
      <c r="A1" s="1487" t="s">
        <v>1177</v>
      </c>
      <c r="D1" s="1301"/>
    </row>
    <row r="2" spans="1:31" ht="18.75" x14ac:dyDescent="0.2">
      <c r="A2" s="830" t="s">
        <v>585</v>
      </c>
      <c r="E2" s="833"/>
      <c r="F2" s="833"/>
      <c r="G2" s="833"/>
      <c r="H2" s="833"/>
      <c r="I2" s="833"/>
      <c r="J2" s="833"/>
      <c r="K2" s="833"/>
      <c r="L2" s="833"/>
      <c r="M2" s="833"/>
      <c r="N2" s="833"/>
    </row>
    <row r="3" spans="1:31" ht="15" customHeight="1" x14ac:dyDescent="0.2">
      <c r="E3" s="3203" t="s">
        <v>474</v>
      </c>
      <c r="F3" s="3203"/>
      <c r="G3" s="3203"/>
      <c r="H3" s="3203"/>
      <c r="I3" s="3203"/>
      <c r="J3" s="3203"/>
      <c r="K3" s="3203"/>
      <c r="L3" s="3203"/>
      <c r="M3" s="3203"/>
      <c r="N3" s="3203"/>
      <c r="V3" s="3203" t="s">
        <v>474</v>
      </c>
      <c r="W3" s="3203"/>
      <c r="X3" s="3203"/>
      <c r="Y3" s="3203"/>
      <c r="Z3" s="3203"/>
      <c r="AA3" s="3203"/>
      <c r="AB3" s="3203"/>
      <c r="AC3" s="3203"/>
      <c r="AD3" s="3203"/>
      <c r="AE3" s="3203"/>
    </row>
    <row r="4" spans="1:31" s="836" customFormat="1" x14ac:dyDescent="0.2">
      <c r="A4" s="835" t="s">
        <v>78</v>
      </c>
      <c r="B4" s="835" t="s">
        <v>223</v>
      </c>
      <c r="C4" s="835" t="s">
        <v>364</v>
      </c>
      <c r="D4" s="835" t="s">
        <v>267</v>
      </c>
      <c r="E4" s="835">
        <v>2012</v>
      </c>
      <c r="F4" s="835">
        <v>2013</v>
      </c>
      <c r="G4" s="835">
        <v>2014</v>
      </c>
      <c r="H4" s="835">
        <v>2015</v>
      </c>
      <c r="I4" s="835">
        <v>2016</v>
      </c>
      <c r="J4" s="835">
        <v>2017</v>
      </c>
      <c r="K4" s="835">
        <v>2018</v>
      </c>
      <c r="L4" s="835">
        <v>2019</v>
      </c>
      <c r="M4" s="835">
        <v>2020</v>
      </c>
      <c r="N4" s="835">
        <v>2021</v>
      </c>
      <c r="O4" s="835" t="s">
        <v>293</v>
      </c>
      <c r="P4" s="835" t="s">
        <v>292</v>
      </c>
      <c r="Q4" s="835" t="s">
        <v>365</v>
      </c>
      <c r="R4" s="835" t="s">
        <v>366</v>
      </c>
      <c r="S4" s="835" t="s">
        <v>361</v>
      </c>
      <c r="V4" s="1241">
        <v>2012</v>
      </c>
      <c r="W4" s="1241">
        <v>2013</v>
      </c>
      <c r="X4" s="1241">
        <v>2014</v>
      </c>
      <c r="Y4" s="1241">
        <v>2015</v>
      </c>
      <c r="Z4" s="1241">
        <v>2016</v>
      </c>
      <c r="AA4" s="1241">
        <v>2017</v>
      </c>
      <c r="AB4" s="1241">
        <v>2018</v>
      </c>
      <c r="AC4" s="1241">
        <v>2019</v>
      </c>
      <c r="AD4" s="1241">
        <v>2020</v>
      </c>
      <c r="AE4" s="2238">
        <v>2021</v>
      </c>
    </row>
    <row r="5" spans="1:31" s="836" customFormat="1" ht="15" customHeight="1" x14ac:dyDescent="0.2">
      <c r="A5" s="3144" t="s">
        <v>2771</v>
      </c>
      <c r="B5" s="3192" t="s">
        <v>2955</v>
      </c>
      <c r="C5" s="3180" t="s">
        <v>462</v>
      </c>
      <c r="D5" s="3180" t="s">
        <v>998</v>
      </c>
      <c r="E5" s="3135"/>
      <c r="F5" s="3135"/>
      <c r="G5" s="3135" t="s">
        <v>362</v>
      </c>
      <c r="H5" s="3135" t="s">
        <v>362</v>
      </c>
      <c r="I5" s="3135"/>
      <c r="J5" s="3135"/>
      <c r="K5" s="3135"/>
      <c r="L5" s="3135"/>
      <c r="M5" s="3135"/>
      <c r="N5" s="3181"/>
      <c r="O5" s="1238" t="s">
        <v>463</v>
      </c>
      <c r="P5" s="837">
        <v>41841</v>
      </c>
      <c r="Q5" s="838" t="s">
        <v>368</v>
      </c>
      <c r="R5" s="837">
        <f>P5</f>
        <v>41841</v>
      </c>
      <c r="S5" s="1238"/>
      <c r="U5" s="839" t="s">
        <v>1205</v>
      </c>
      <c r="V5" s="840">
        <f t="shared" ref="V5:AE5" si="0">E81</f>
        <v>15</v>
      </c>
      <c r="W5" s="840">
        <f t="shared" si="0"/>
        <v>15</v>
      </c>
      <c r="X5" s="840">
        <f t="shared" si="0"/>
        <v>16</v>
      </c>
      <c r="Y5" s="840">
        <f t="shared" si="0"/>
        <v>10</v>
      </c>
      <c r="Z5" s="840">
        <f t="shared" si="0"/>
        <v>7</v>
      </c>
      <c r="AA5" s="840">
        <f t="shared" si="0"/>
        <v>10</v>
      </c>
      <c r="AB5" s="840">
        <f t="shared" si="0"/>
        <v>10</v>
      </c>
      <c r="AC5" s="934">
        <f t="shared" si="0"/>
        <v>10</v>
      </c>
      <c r="AD5" s="934">
        <f t="shared" si="0"/>
        <v>11</v>
      </c>
      <c r="AE5" s="841">
        <f t="shared" si="0"/>
        <v>10</v>
      </c>
    </row>
    <row r="6" spans="1:31" s="836" customFormat="1" x14ac:dyDescent="0.2">
      <c r="A6" s="3145"/>
      <c r="B6" s="3193"/>
      <c r="C6" s="3180"/>
      <c r="D6" s="3180"/>
      <c r="E6" s="3135"/>
      <c r="F6" s="3135"/>
      <c r="G6" s="3135"/>
      <c r="H6" s="3135"/>
      <c r="I6" s="3135"/>
      <c r="J6" s="3135"/>
      <c r="K6" s="3135"/>
      <c r="L6" s="3135"/>
      <c r="M6" s="3135"/>
      <c r="N6" s="3194"/>
      <c r="O6" s="1238">
        <v>49.3</v>
      </c>
      <c r="P6" s="837">
        <v>42524</v>
      </c>
      <c r="Q6" s="838" t="s">
        <v>392</v>
      </c>
      <c r="R6" s="837"/>
      <c r="S6" s="837">
        <f>P6</f>
        <v>42524</v>
      </c>
      <c r="U6" s="839" t="s">
        <v>1206</v>
      </c>
      <c r="V6" s="840">
        <f t="shared" ref="V6:AE6" si="1">E193</f>
        <v>2</v>
      </c>
      <c r="W6" s="840">
        <f t="shared" si="1"/>
        <v>13</v>
      </c>
      <c r="X6" s="840">
        <f t="shared" si="1"/>
        <v>19</v>
      </c>
      <c r="Y6" s="840">
        <f t="shared" si="1"/>
        <v>19</v>
      </c>
      <c r="Z6" s="840">
        <f t="shared" si="1"/>
        <v>15</v>
      </c>
      <c r="AA6" s="840">
        <f t="shared" si="1"/>
        <v>15</v>
      </c>
      <c r="AB6" s="840">
        <f t="shared" si="1"/>
        <v>16</v>
      </c>
      <c r="AC6" s="934">
        <f t="shared" si="1"/>
        <v>15</v>
      </c>
      <c r="AD6" s="934">
        <f t="shared" si="1"/>
        <v>20</v>
      </c>
      <c r="AE6" s="841">
        <f t="shared" si="1"/>
        <v>17</v>
      </c>
    </row>
    <row r="7" spans="1:31" s="836" customFormat="1" x14ac:dyDescent="0.2">
      <c r="A7" s="3145"/>
      <c r="B7" s="3193"/>
      <c r="C7" s="3180" t="s">
        <v>464</v>
      </c>
      <c r="D7" s="3180" t="s">
        <v>3097</v>
      </c>
      <c r="E7" s="3135" t="s">
        <v>362</v>
      </c>
      <c r="F7" s="3135" t="s">
        <v>362</v>
      </c>
      <c r="G7" s="3135" t="s">
        <v>362</v>
      </c>
      <c r="H7" s="3135" t="s">
        <v>362</v>
      </c>
      <c r="I7" s="3135"/>
      <c r="J7" s="3135"/>
      <c r="K7" s="3135"/>
      <c r="L7" s="3135"/>
      <c r="M7" s="3135"/>
      <c r="N7" s="3181"/>
      <c r="O7" s="1238" t="s">
        <v>453</v>
      </c>
      <c r="P7" s="837">
        <v>41234</v>
      </c>
      <c r="Q7" s="838" t="s">
        <v>368</v>
      </c>
      <c r="R7" s="837">
        <f>P7</f>
        <v>41234</v>
      </c>
      <c r="S7" s="1238"/>
      <c r="U7" s="839" t="s">
        <v>1207</v>
      </c>
      <c r="V7" s="840">
        <f t="shared" ref="V7:AE7" si="2">E369</f>
        <v>0</v>
      </c>
      <c r="W7" s="840">
        <f t="shared" si="2"/>
        <v>0</v>
      </c>
      <c r="X7" s="840">
        <f t="shared" si="2"/>
        <v>3</v>
      </c>
      <c r="Y7" s="840">
        <f t="shared" si="2"/>
        <v>13</v>
      </c>
      <c r="Z7" s="840">
        <f t="shared" si="2"/>
        <v>31</v>
      </c>
      <c r="AA7" s="840">
        <f t="shared" si="2"/>
        <v>29</v>
      </c>
      <c r="AB7" s="840">
        <f t="shared" si="2"/>
        <v>14</v>
      </c>
      <c r="AC7" s="934">
        <f t="shared" si="2"/>
        <v>17</v>
      </c>
      <c r="AD7" s="934">
        <f t="shared" si="2"/>
        <v>40</v>
      </c>
      <c r="AE7" s="841">
        <f t="shared" si="2"/>
        <v>39</v>
      </c>
    </row>
    <row r="8" spans="1:31" s="836" customFormat="1" ht="21" customHeight="1" x14ac:dyDescent="0.2">
      <c r="A8" s="3145"/>
      <c r="B8" s="3193"/>
      <c r="C8" s="3180"/>
      <c r="D8" s="3180"/>
      <c r="E8" s="3135"/>
      <c r="F8" s="3135"/>
      <c r="G8" s="3135"/>
      <c r="H8" s="3135"/>
      <c r="I8" s="3135"/>
      <c r="J8" s="3135"/>
      <c r="K8" s="3135"/>
      <c r="L8" s="3135"/>
      <c r="M8" s="3135"/>
      <c r="N8" s="3194"/>
      <c r="O8" s="1238">
        <v>49.3</v>
      </c>
      <c r="P8" s="837">
        <v>42524</v>
      </c>
      <c r="Q8" s="838" t="s">
        <v>392</v>
      </c>
      <c r="R8" s="837"/>
      <c r="S8" s="837">
        <f>P8</f>
        <v>42524</v>
      </c>
      <c r="U8" s="842" t="s">
        <v>1112</v>
      </c>
      <c r="V8" s="840">
        <f t="shared" ref="V8:AD8" si="3">SUM(V5:V7)</f>
        <v>17</v>
      </c>
      <c r="W8" s="840">
        <f t="shared" si="3"/>
        <v>28</v>
      </c>
      <c r="X8" s="840">
        <f t="shared" si="3"/>
        <v>38</v>
      </c>
      <c r="Y8" s="840">
        <f t="shared" si="3"/>
        <v>42</v>
      </c>
      <c r="Z8" s="840">
        <f t="shared" si="3"/>
        <v>53</v>
      </c>
      <c r="AA8" s="840">
        <f t="shared" si="3"/>
        <v>54</v>
      </c>
      <c r="AB8" s="840">
        <f t="shared" si="3"/>
        <v>40</v>
      </c>
      <c r="AC8" s="934">
        <f t="shared" si="3"/>
        <v>42</v>
      </c>
      <c r="AD8" s="934">
        <f t="shared" si="3"/>
        <v>71</v>
      </c>
      <c r="AE8" s="841">
        <f t="shared" ref="AE8" si="4">SUM(AE5:AE7)</f>
        <v>66</v>
      </c>
    </row>
    <row r="9" spans="1:31" s="836" customFormat="1" x14ac:dyDescent="0.2">
      <c r="A9" s="3145"/>
      <c r="B9" s="3193"/>
      <c r="C9" s="3180" t="s">
        <v>465</v>
      </c>
      <c r="D9" s="3180" t="s">
        <v>2546</v>
      </c>
      <c r="E9" s="3135" t="s">
        <v>362</v>
      </c>
      <c r="F9" s="3135" t="s">
        <v>362</v>
      </c>
      <c r="G9" s="3135" t="s">
        <v>362</v>
      </c>
      <c r="H9" s="3135" t="s">
        <v>362</v>
      </c>
      <c r="I9" s="3135"/>
      <c r="J9" s="3135"/>
      <c r="K9" s="3135"/>
      <c r="L9" s="3135"/>
      <c r="M9" s="3135"/>
      <c r="N9" s="3181"/>
      <c r="O9" s="1238" t="s">
        <v>453</v>
      </c>
      <c r="P9" s="837">
        <v>41234</v>
      </c>
      <c r="Q9" s="838" t="s">
        <v>368</v>
      </c>
      <c r="R9" s="837">
        <f>P9</f>
        <v>41234</v>
      </c>
      <c r="S9" s="1238"/>
    </row>
    <row r="10" spans="1:31" s="836" customFormat="1" x14ac:dyDescent="0.2">
      <c r="A10" s="3145"/>
      <c r="B10" s="3193"/>
      <c r="C10" s="3180"/>
      <c r="D10" s="3180"/>
      <c r="E10" s="3135"/>
      <c r="F10" s="3135"/>
      <c r="G10" s="3135"/>
      <c r="H10" s="3135"/>
      <c r="I10" s="3135"/>
      <c r="J10" s="3135"/>
      <c r="K10" s="3135"/>
      <c r="L10" s="3135"/>
      <c r="M10" s="3135"/>
      <c r="N10" s="3194"/>
      <c r="O10" s="1238">
        <v>49.3</v>
      </c>
      <c r="P10" s="837">
        <v>42524</v>
      </c>
      <c r="Q10" s="838" t="s">
        <v>392</v>
      </c>
      <c r="R10" s="837"/>
      <c r="S10" s="837">
        <f>P10</f>
        <v>42524</v>
      </c>
    </row>
    <row r="11" spans="1:31" s="836" customFormat="1" ht="21.75" customHeight="1" x14ac:dyDescent="0.2">
      <c r="A11" s="3145"/>
      <c r="B11" s="3193"/>
      <c r="C11" s="3180" t="s">
        <v>467</v>
      </c>
      <c r="D11" s="3180" t="s">
        <v>2546</v>
      </c>
      <c r="E11" s="3135" t="s">
        <v>362</v>
      </c>
      <c r="F11" s="3135" t="s">
        <v>362</v>
      </c>
      <c r="G11" s="3135" t="s">
        <v>362</v>
      </c>
      <c r="H11" s="3135" t="s">
        <v>362</v>
      </c>
      <c r="I11" s="3135"/>
      <c r="J11" s="3135"/>
      <c r="K11" s="3135"/>
      <c r="L11" s="3135"/>
      <c r="M11" s="3135"/>
      <c r="N11" s="3181"/>
      <c r="O11" s="1238" t="s">
        <v>450</v>
      </c>
      <c r="P11" s="837">
        <v>41234</v>
      </c>
      <c r="Q11" s="838" t="s">
        <v>368</v>
      </c>
      <c r="R11" s="837">
        <f>P11</f>
        <v>41234</v>
      </c>
      <c r="S11" s="1238"/>
    </row>
    <row r="12" spans="1:31" s="836" customFormat="1" ht="24" customHeight="1" x14ac:dyDescent="0.2">
      <c r="A12" s="3145"/>
      <c r="B12" s="3193"/>
      <c r="C12" s="3180"/>
      <c r="D12" s="3180"/>
      <c r="E12" s="3135"/>
      <c r="F12" s="3135"/>
      <c r="G12" s="3135"/>
      <c r="H12" s="3135"/>
      <c r="I12" s="3135"/>
      <c r="J12" s="3135"/>
      <c r="K12" s="3135"/>
      <c r="L12" s="3135"/>
      <c r="M12" s="3135"/>
      <c r="N12" s="3194"/>
      <c r="O12" s="1238">
        <v>49.3</v>
      </c>
      <c r="P12" s="837">
        <v>42524</v>
      </c>
      <c r="Q12" s="838" t="s">
        <v>392</v>
      </c>
      <c r="R12" s="837"/>
      <c r="S12" s="837">
        <f>P12</f>
        <v>42524</v>
      </c>
    </row>
    <row r="13" spans="1:31" s="836" customFormat="1" x14ac:dyDescent="0.2">
      <c r="A13" s="3145"/>
      <c r="B13" s="3193"/>
      <c r="C13" s="3187" t="s">
        <v>1695</v>
      </c>
      <c r="D13" s="3187" t="s">
        <v>1696</v>
      </c>
      <c r="E13" s="3181"/>
      <c r="F13" s="3181"/>
      <c r="G13" s="3181"/>
      <c r="H13" s="3181"/>
      <c r="I13" s="3181"/>
      <c r="J13" s="3181" t="s">
        <v>362</v>
      </c>
      <c r="K13" s="3181" t="s">
        <v>362</v>
      </c>
      <c r="L13" s="3181" t="s">
        <v>362</v>
      </c>
      <c r="M13" s="3181" t="s">
        <v>362</v>
      </c>
      <c r="N13" s="3181"/>
      <c r="O13" s="1238">
        <v>71.3</v>
      </c>
      <c r="P13" s="837">
        <v>43052</v>
      </c>
      <c r="Q13" s="838" t="s">
        <v>368</v>
      </c>
      <c r="R13" s="837">
        <v>43102</v>
      </c>
      <c r="S13" s="837">
        <v>44197</v>
      </c>
    </row>
    <row r="14" spans="1:31" s="836" customFormat="1" ht="27.75" customHeight="1" x14ac:dyDescent="0.2">
      <c r="A14" s="3145"/>
      <c r="B14" s="3193"/>
      <c r="C14" s="3188"/>
      <c r="D14" s="3188"/>
      <c r="E14" s="3182"/>
      <c r="F14" s="3182"/>
      <c r="G14" s="3182"/>
      <c r="H14" s="3182"/>
      <c r="I14" s="3182"/>
      <c r="J14" s="3182"/>
      <c r="K14" s="3182"/>
      <c r="L14" s="3182"/>
      <c r="M14" s="3182"/>
      <c r="N14" s="3194"/>
      <c r="O14" s="2108" t="s">
        <v>3932</v>
      </c>
      <c r="P14" s="2123">
        <v>44309</v>
      </c>
      <c r="Q14" s="2108" t="s">
        <v>2854</v>
      </c>
      <c r="R14" s="837"/>
      <c r="S14" s="837"/>
    </row>
    <row r="15" spans="1:31" s="836" customFormat="1" x14ac:dyDescent="0.2">
      <c r="A15" s="3145"/>
      <c r="B15" s="3193"/>
      <c r="C15" s="3187" t="s">
        <v>1697</v>
      </c>
      <c r="D15" s="3187" t="s">
        <v>1698</v>
      </c>
      <c r="E15" s="3181"/>
      <c r="F15" s="3181"/>
      <c r="G15" s="3181"/>
      <c r="H15" s="3181"/>
      <c r="I15" s="3181"/>
      <c r="J15" s="3181" t="s">
        <v>362</v>
      </c>
      <c r="K15" s="3181" t="s">
        <v>362</v>
      </c>
      <c r="L15" s="3181" t="s">
        <v>362</v>
      </c>
      <c r="M15" s="3181" t="s">
        <v>362</v>
      </c>
      <c r="N15" s="3181"/>
      <c r="O15" s="1238">
        <v>71.400000000000006</v>
      </c>
      <c r="P15" s="837">
        <v>43052</v>
      </c>
      <c r="Q15" s="838" t="s">
        <v>368</v>
      </c>
      <c r="R15" s="837">
        <v>43101</v>
      </c>
      <c r="S15" s="837">
        <v>44196</v>
      </c>
    </row>
    <row r="16" spans="1:31" s="836" customFormat="1" ht="30" x14ac:dyDescent="0.2">
      <c r="A16" s="3145"/>
      <c r="B16" s="3193"/>
      <c r="C16" s="3188"/>
      <c r="D16" s="2813"/>
      <c r="E16" s="3182"/>
      <c r="F16" s="3182"/>
      <c r="G16" s="3182"/>
      <c r="H16" s="3182"/>
      <c r="I16" s="3182"/>
      <c r="J16" s="3182"/>
      <c r="K16" s="3182"/>
      <c r="L16" s="3182"/>
      <c r="M16" s="3182"/>
      <c r="N16" s="3194"/>
      <c r="O16" s="2107">
        <v>106.11</v>
      </c>
      <c r="P16" s="837">
        <v>44246</v>
      </c>
      <c r="Q16" s="838" t="s">
        <v>3924</v>
      </c>
      <c r="R16" s="3198" t="s">
        <v>3925</v>
      </c>
      <c r="S16" s="3199"/>
    </row>
    <row r="17" spans="1:19" s="836" customFormat="1" x14ac:dyDescent="0.2">
      <c r="A17" s="3145"/>
      <c r="B17" s="3193"/>
      <c r="C17" s="3195" t="s">
        <v>1980</v>
      </c>
      <c r="D17" s="3195" t="s">
        <v>998</v>
      </c>
      <c r="E17" s="3192"/>
      <c r="F17" s="3192"/>
      <c r="G17" s="3192"/>
      <c r="H17" s="3192"/>
      <c r="I17" s="3192"/>
      <c r="J17" s="3192"/>
      <c r="K17" s="3192" t="s">
        <v>362</v>
      </c>
      <c r="L17" s="3192" t="s">
        <v>362</v>
      </c>
      <c r="M17" s="3192" t="s">
        <v>362</v>
      </c>
      <c r="N17" s="3181"/>
      <c r="O17" s="1238">
        <v>80.5</v>
      </c>
      <c r="P17" s="837">
        <v>43227</v>
      </c>
      <c r="Q17" s="838" t="s">
        <v>368</v>
      </c>
      <c r="R17" s="837">
        <v>43467</v>
      </c>
      <c r="S17" s="837">
        <v>44197</v>
      </c>
    </row>
    <row r="18" spans="1:19" s="836" customFormat="1" x14ac:dyDescent="0.2">
      <c r="A18" s="3145"/>
      <c r="B18" s="3193"/>
      <c r="C18" s="3196"/>
      <c r="D18" s="3131"/>
      <c r="E18" s="3193"/>
      <c r="F18" s="3193"/>
      <c r="G18" s="3193"/>
      <c r="H18" s="3193"/>
      <c r="I18" s="3193"/>
      <c r="J18" s="3193"/>
      <c r="K18" s="3193"/>
      <c r="L18" s="3193"/>
      <c r="M18" s="3193"/>
      <c r="N18" s="3193"/>
      <c r="O18" s="1238" t="s">
        <v>2559</v>
      </c>
      <c r="P18" s="837">
        <v>43817</v>
      </c>
      <c r="Q18" s="838" t="s">
        <v>2560</v>
      </c>
      <c r="R18" s="837"/>
      <c r="S18" s="837"/>
    </row>
    <row r="19" spans="1:19" s="836" customFormat="1" x14ac:dyDescent="0.2">
      <c r="A19" s="3145"/>
      <c r="B19" s="3193"/>
      <c r="C19" s="3197"/>
      <c r="D19" s="2806"/>
      <c r="E19" s="3194"/>
      <c r="F19" s="3194"/>
      <c r="G19" s="3194"/>
      <c r="H19" s="3194"/>
      <c r="I19" s="3194"/>
      <c r="J19" s="3194"/>
      <c r="K19" s="3194"/>
      <c r="L19" s="3194"/>
      <c r="M19" s="3194"/>
      <c r="N19" s="3194"/>
      <c r="O19" s="1238">
        <v>105.9</v>
      </c>
      <c r="P19" s="837">
        <v>44182</v>
      </c>
      <c r="Q19" s="838" t="s">
        <v>1720</v>
      </c>
      <c r="R19" s="837"/>
      <c r="S19" s="837"/>
    </row>
    <row r="20" spans="1:19" s="836" customFormat="1" ht="44.45" customHeight="1" x14ac:dyDescent="0.2">
      <c r="A20" s="3145"/>
      <c r="B20" s="3193"/>
      <c r="C20" s="1250" t="s">
        <v>3094</v>
      </c>
      <c r="D20" s="989" t="s">
        <v>951</v>
      </c>
      <c r="E20" s="989"/>
      <c r="F20" s="989"/>
      <c r="G20" s="989"/>
      <c r="H20" s="989"/>
      <c r="I20" s="989"/>
      <c r="J20" s="989"/>
      <c r="K20" s="990"/>
      <c r="L20" s="990"/>
      <c r="M20" s="1238"/>
      <c r="N20" s="2232" t="s">
        <v>362</v>
      </c>
      <c r="O20" s="1238">
        <v>105.6</v>
      </c>
      <c r="P20" s="837">
        <v>44182</v>
      </c>
      <c r="Q20" s="838" t="s">
        <v>368</v>
      </c>
      <c r="R20" s="837">
        <v>44200</v>
      </c>
      <c r="S20" s="837">
        <v>45294</v>
      </c>
    </row>
    <row r="21" spans="1:19" s="836" customFormat="1" ht="44.45" customHeight="1" x14ac:dyDescent="0.2">
      <c r="A21" s="3145"/>
      <c r="B21" s="3194"/>
      <c r="C21" s="1250" t="s">
        <v>3096</v>
      </c>
      <c r="D21" s="989" t="s">
        <v>2542</v>
      </c>
      <c r="E21" s="989"/>
      <c r="F21" s="989"/>
      <c r="G21" s="989"/>
      <c r="H21" s="989"/>
      <c r="I21" s="989"/>
      <c r="J21" s="989"/>
      <c r="K21" s="990"/>
      <c r="L21" s="990"/>
      <c r="M21" s="1238"/>
      <c r="N21" s="2232" t="s">
        <v>362</v>
      </c>
      <c r="O21" s="1238">
        <v>105.8</v>
      </c>
      <c r="P21" s="837">
        <v>44182</v>
      </c>
      <c r="Q21" s="838" t="s">
        <v>368</v>
      </c>
      <c r="R21" s="837">
        <v>44200</v>
      </c>
      <c r="S21" s="837">
        <v>45294</v>
      </c>
    </row>
    <row r="22" spans="1:19" ht="45" customHeight="1" x14ac:dyDescent="0.2">
      <c r="A22" s="3145"/>
      <c r="B22" s="3153" t="s">
        <v>1072</v>
      </c>
      <c r="C22" s="3177" t="s">
        <v>3098</v>
      </c>
      <c r="D22" s="3177" t="s">
        <v>999</v>
      </c>
      <c r="E22" s="3153"/>
      <c r="F22" s="3153"/>
      <c r="G22" s="3153" t="s">
        <v>362</v>
      </c>
      <c r="H22" s="3153" t="s">
        <v>362</v>
      </c>
      <c r="I22" s="3153"/>
      <c r="J22" s="3153"/>
      <c r="K22" s="3153"/>
      <c r="L22" s="3153"/>
      <c r="M22" s="3153"/>
      <c r="N22" s="3178"/>
      <c r="O22" s="1237" t="s">
        <v>448</v>
      </c>
      <c r="P22" s="843">
        <v>41841</v>
      </c>
      <c r="Q22" s="844" t="s">
        <v>368</v>
      </c>
      <c r="R22" s="843">
        <v>41841</v>
      </c>
      <c r="S22" s="1237"/>
    </row>
    <row r="23" spans="1:19" x14ac:dyDescent="0.2">
      <c r="A23" s="3145"/>
      <c r="B23" s="3153"/>
      <c r="C23" s="3177"/>
      <c r="D23" s="3177"/>
      <c r="E23" s="3153"/>
      <c r="F23" s="3153"/>
      <c r="G23" s="3153"/>
      <c r="H23" s="3153"/>
      <c r="I23" s="3153"/>
      <c r="J23" s="3153"/>
      <c r="K23" s="3153"/>
      <c r="L23" s="3153"/>
      <c r="M23" s="3153"/>
      <c r="N23" s="3202"/>
      <c r="O23" s="1237">
        <v>41.5</v>
      </c>
      <c r="P23" s="843">
        <v>42387</v>
      </c>
      <c r="Q23" s="844" t="s">
        <v>1000</v>
      </c>
      <c r="R23" s="843"/>
      <c r="S23" s="845">
        <v>42387</v>
      </c>
    </row>
    <row r="24" spans="1:19" x14ac:dyDescent="0.2">
      <c r="A24" s="3145"/>
      <c r="B24" s="3153"/>
      <c r="C24" s="3177" t="s">
        <v>3099</v>
      </c>
      <c r="D24" s="3177" t="s">
        <v>1001</v>
      </c>
      <c r="E24" s="3153" t="s">
        <v>362</v>
      </c>
      <c r="F24" s="3153" t="s">
        <v>362</v>
      </c>
      <c r="G24" s="3153" t="s">
        <v>362</v>
      </c>
      <c r="H24" s="3153" t="s">
        <v>362</v>
      </c>
      <c r="I24" s="3153"/>
      <c r="J24" s="3153"/>
      <c r="K24" s="3153"/>
      <c r="L24" s="3153"/>
      <c r="M24" s="3153"/>
      <c r="N24" s="3178"/>
      <c r="O24" s="1237" t="s">
        <v>453</v>
      </c>
      <c r="P24" s="843">
        <v>41234</v>
      </c>
      <c r="Q24" s="844" t="s">
        <v>368</v>
      </c>
      <c r="R24" s="843">
        <f>P24</f>
        <v>41234</v>
      </c>
      <c r="S24" s="1237"/>
    </row>
    <row r="25" spans="1:19" x14ac:dyDescent="0.2">
      <c r="A25" s="3145"/>
      <c r="B25" s="3153"/>
      <c r="C25" s="3177"/>
      <c r="D25" s="3177"/>
      <c r="E25" s="3153"/>
      <c r="F25" s="3153"/>
      <c r="G25" s="3153"/>
      <c r="H25" s="3153"/>
      <c r="I25" s="3153"/>
      <c r="J25" s="3153"/>
      <c r="K25" s="3153"/>
      <c r="L25" s="3153"/>
      <c r="M25" s="3153"/>
      <c r="N25" s="3202"/>
      <c r="O25" s="1237">
        <v>49.3</v>
      </c>
      <c r="P25" s="843">
        <v>42524</v>
      </c>
      <c r="Q25" s="844" t="s">
        <v>392</v>
      </c>
      <c r="R25" s="843"/>
      <c r="S25" s="843">
        <f>P25</f>
        <v>42524</v>
      </c>
    </row>
    <row r="26" spans="1:19" x14ac:dyDescent="0.2">
      <c r="A26" s="3145"/>
      <c r="B26" s="3153"/>
      <c r="C26" s="3177" t="s">
        <v>455</v>
      </c>
      <c r="D26" s="3177" t="s">
        <v>456</v>
      </c>
      <c r="E26" s="3153" t="s">
        <v>362</v>
      </c>
      <c r="F26" s="3153" t="s">
        <v>362</v>
      </c>
      <c r="G26" s="3153" t="s">
        <v>362</v>
      </c>
      <c r="H26" s="3153" t="s">
        <v>362</v>
      </c>
      <c r="I26" s="3153" t="s">
        <v>362</v>
      </c>
      <c r="J26" s="3153" t="s">
        <v>362</v>
      </c>
      <c r="K26" s="3153" t="s">
        <v>362</v>
      </c>
      <c r="L26" s="3153" t="s">
        <v>362</v>
      </c>
      <c r="M26" s="3153"/>
      <c r="N26" s="3178"/>
      <c r="O26" s="1237" t="s">
        <v>453</v>
      </c>
      <c r="P26" s="843">
        <v>41234</v>
      </c>
      <c r="Q26" s="844" t="s">
        <v>368</v>
      </c>
      <c r="R26" s="843">
        <f>P26</f>
        <v>41234</v>
      </c>
      <c r="S26" s="1237"/>
    </row>
    <row r="27" spans="1:19" x14ac:dyDescent="0.2">
      <c r="A27" s="3145"/>
      <c r="B27" s="3153"/>
      <c r="C27" s="3177"/>
      <c r="D27" s="3177"/>
      <c r="E27" s="3153"/>
      <c r="F27" s="3153"/>
      <c r="G27" s="3153"/>
      <c r="H27" s="3153"/>
      <c r="I27" s="3153"/>
      <c r="J27" s="3153"/>
      <c r="K27" s="3153"/>
      <c r="L27" s="3116"/>
      <c r="M27" s="3153"/>
      <c r="N27" s="3183"/>
      <c r="O27" s="1237" t="s">
        <v>457</v>
      </c>
      <c r="P27" s="843">
        <v>42305</v>
      </c>
      <c r="Q27" s="844" t="s">
        <v>458</v>
      </c>
      <c r="R27" s="843"/>
      <c r="S27" s="1237"/>
    </row>
    <row r="28" spans="1:19" x14ac:dyDescent="0.2">
      <c r="A28" s="3145"/>
      <c r="B28" s="3153"/>
      <c r="C28" s="3177"/>
      <c r="D28" s="3177"/>
      <c r="E28" s="3153"/>
      <c r="F28" s="3153"/>
      <c r="G28" s="3153"/>
      <c r="H28" s="3153"/>
      <c r="I28" s="3153"/>
      <c r="J28" s="3153"/>
      <c r="K28" s="3153"/>
      <c r="L28" s="3116"/>
      <c r="M28" s="3153"/>
      <c r="N28" s="3183"/>
      <c r="O28" s="1237">
        <v>49.3</v>
      </c>
      <c r="P28" s="843">
        <v>42524</v>
      </c>
      <c r="Q28" s="844" t="s">
        <v>1002</v>
      </c>
      <c r="R28" s="843" t="s">
        <v>1003</v>
      </c>
      <c r="S28" s="845">
        <v>43986</v>
      </c>
    </row>
    <row r="29" spans="1:19" x14ac:dyDescent="0.2">
      <c r="A29" s="3145"/>
      <c r="B29" s="3153"/>
      <c r="C29" s="3177"/>
      <c r="D29" s="3115"/>
      <c r="E29" s="3116"/>
      <c r="F29" s="3116"/>
      <c r="G29" s="3116"/>
      <c r="H29" s="3116"/>
      <c r="I29" s="3116"/>
      <c r="J29" s="3116"/>
      <c r="K29" s="3116"/>
      <c r="L29" s="3116"/>
      <c r="M29" s="3153"/>
      <c r="N29" s="3202"/>
      <c r="O29" s="1237" t="s">
        <v>2549</v>
      </c>
      <c r="P29" s="843">
        <v>43661</v>
      </c>
      <c r="Q29" s="844" t="s">
        <v>1720</v>
      </c>
      <c r="R29" s="843"/>
      <c r="S29" s="845"/>
    </row>
    <row r="30" spans="1:19" ht="15" customHeight="1" x14ac:dyDescent="0.2">
      <c r="A30" s="3145"/>
      <c r="B30" s="3153"/>
      <c r="C30" s="3177" t="s">
        <v>1004</v>
      </c>
      <c r="D30" s="3177" t="s">
        <v>917</v>
      </c>
      <c r="E30" s="3153" t="s">
        <v>362</v>
      </c>
      <c r="F30" s="3153" t="s">
        <v>362</v>
      </c>
      <c r="G30" s="3153" t="s">
        <v>362</v>
      </c>
      <c r="H30" s="3153" t="s">
        <v>362</v>
      </c>
      <c r="I30" s="3153" t="s">
        <v>362</v>
      </c>
      <c r="J30" s="3153" t="s">
        <v>362</v>
      </c>
      <c r="K30" s="3153" t="s">
        <v>362</v>
      </c>
      <c r="L30" s="3153"/>
      <c r="M30" s="3153"/>
      <c r="N30" s="3178"/>
      <c r="O30" s="1237">
        <v>5.4</v>
      </c>
      <c r="P30" s="843">
        <v>41234</v>
      </c>
      <c r="Q30" s="844" t="s">
        <v>368</v>
      </c>
      <c r="R30" s="843">
        <f>P30</f>
        <v>41234</v>
      </c>
      <c r="S30" s="1237"/>
    </row>
    <row r="31" spans="1:19" ht="30" x14ac:dyDescent="0.2">
      <c r="A31" s="3145"/>
      <c r="B31" s="3153"/>
      <c r="C31" s="3177"/>
      <c r="D31" s="3177"/>
      <c r="E31" s="3153"/>
      <c r="F31" s="3153"/>
      <c r="G31" s="3153"/>
      <c r="H31" s="3153"/>
      <c r="I31" s="3153"/>
      <c r="J31" s="3153"/>
      <c r="K31" s="3153"/>
      <c r="L31" s="3116"/>
      <c r="M31" s="3153"/>
      <c r="N31" s="3183"/>
      <c r="O31" s="1237">
        <v>49.3</v>
      </c>
      <c r="P31" s="843">
        <v>42524</v>
      </c>
      <c r="Q31" s="844" t="s">
        <v>1005</v>
      </c>
      <c r="R31" s="843">
        <v>42525</v>
      </c>
      <c r="S31" s="845">
        <v>43986</v>
      </c>
    </row>
    <row r="32" spans="1:19" x14ac:dyDescent="0.2">
      <c r="A32" s="3145"/>
      <c r="B32" s="3153"/>
      <c r="C32" s="3177"/>
      <c r="D32" s="3177"/>
      <c r="E32" s="3153"/>
      <c r="F32" s="3153"/>
      <c r="G32" s="3153"/>
      <c r="H32" s="3153"/>
      <c r="I32" s="3153"/>
      <c r="J32" s="3153"/>
      <c r="K32" s="3153"/>
      <c r="L32" s="3116"/>
      <c r="M32" s="3153"/>
      <c r="N32" s="3183"/>
      <c r="O32" s="1237">
        <v>67.5</v>
      </c>
      <c r="P32" s="843">
        <v>42935</v>
      </c>
      <c r="Q32" s="844" t="s">
        <v>1024</v>
      </c>
      <c r="R32" s="843">
        <v>42936</v>
      </c>
      <c r="S32" s="845">
        <v>43301</v>
      </c>
    </row>
    <row r="33" spans="1:19" x14ac:dyDescent="0.2">
      <c r="A33" s="3145"/>
      <c r="B33" s="3153"/>
      <c r="C33" s="3177"/>
      <c r="D33" s="3115"/>
      <c r="E33" s="3116"/>
      <c r="F33" s="3116"/>
      <c r="G33" s="3116"/>
      <c r="H33" s="3116"/>
      <c r="I33" s="3116"/>
      <c r="J33" s="3116"/>
      <c r="K33" s="3116"/>
      <c r="L33" s="3116"/>
      <c r="M33" s="3153"/>
      <c r="N33" s="3202"/>
      <c r="O33" s="1237">
        <v>92.6</v>
      </c>
      <c r="P33" s="843">
        <v>43720</v>
      </c>
      <c r="Q33" s="844" t="s">
        <v>1720</v>
      </c>
      <c r="R33" s="843"/>
      <c r="S33" s="845"/>
    </row>
    <row r="34" spans="1:19" x14ac:dyDescent="0.2">
      <c r="A34" s="3145"/>
      <c r="B34" s="3153"/>
      <c r="C34" s="3177" t="s">
        <v>469</v>
      </c>
      <c r="D34" s="3177" t="s">
        <v>1006</v>
      </c>
      <c r="E34" s="3153" t="s">
        <v>362</v>
      </c>
      <c r="F34" s="3153" t="s">
        <v>362</v>
      </c>
      <c r="G34" s="3153" t="s">
        <v>362</v>
      </c>
      <c r="H34" s="3153"/>
      <c r="I34" s="3153"/>
      <c r="J34" s="3153"/>
      <c r="K34" s="3153"/>
      <c r="L34" s="3153"/>
      <c r="M34" s="3153"/>
      <c r="N34" s="3178"/>
      <c r="O34" s="1237" t="s">
        <v>453</v>
      </c>
      <c r="P34" s="843">
        <v>41234</v>
      </c>
      <c r="Q34" s="844" t="s">
        <v>368</v>
      </c>
      <c r="R34" s="843">
        <f>P34</f>
        <v>41234</v>
      </c>
      <c r="S34" s="1237"/>
    </row>
    <row r="35" spans="1:19" x14ac:dyDescent="0.2">
      <c r="A35" s="3145"/>
      <c r="B35" s="3153"/>
      <c r="C35" s="3177"/>
      <c r="D35" s="3177"/>
      <c r="E35" s="3153"/>
      <c r="F35" s="3153"/>
      <c r="G35" s="3153"/>
      <c r="H35" s="3153"/>
      <c r="I35" s="3153"/>
      <c r="J35" s="3153"/>
      <c r="K35" s="3153"/>
      <c r="L35" s="3153"/>
      <c r="M35" s="3153"/>
      <c r="N35" s="3202"/>
      <c r="O35" s="1237" t="s">
        <v>470</v>
      </c>
      <c r="P35" s="843">
        <v>42305</v>
      </c>
      <c r="Q35" s="844" t="s">
        <v>392</v>
      </c>
      <c r="R35" s="843"/>
      <c r="S35" s="843">
        <f>P35</f>
        <v>42305</v>
      </c>
    </row>
    <row r="36" spans="1:19" ht="30" customHeight="1" x14ac:dyDescent="0.2">
      <c r="A36" s="3145"/>
      <c r="B36" s="3153"/>
      <c r="C36" s="3177" t="s">
        <v>1007</v>
      </c>
      <c r="D36" s="3177" t="s">
        <v>604</v>
      </c>
      <c r="E36" s="3177"/>
      <c r="F36" s="3177"/>
      <c r="G36" s="3177"/>
      <c r="H36" s="3177"/>
      <c r="I36" s="3153" t="s">
        <v>362</v>
      </c>
      <c r="J36" s="3153" t="s">
        <v>362</v>
      </c>
      <c r="K36" s="3153" t="s">
        <v>362</v>
      </c>
      <c r="L36" s="3153"/>
      <c r="M36" s="3153"/>
      <c r="N36" s="3178"/>
      <c r="O36" s="1237">
        <v>52.4</v>
      </c>
      <c r="P36" s="843">
        <v>42571</v>
      </c>
      <c r="Q36" s="846" t="s">
        <v>368</v>
      </c>
      <c r="R36" s="843">
        <f>P36</f>
        <v>42571</v>
      </c>
      <c r="S36" s="845">
        <v>43667</v>
      </c>
    </row>
    <row r="37" spans="1:19" x14ac:dyDescent="0.2">
      <c r="A37" s="3145"/>
      <c r="B37" s="3153"/>
      <c r="C37" s="3177"/>
      <c r="D37" s="3115"/>
      <c r="E37" s="3115"/>
      <c r="F37" s="3115"/>
      <c r="G37" s="3115"/>
      <c r="H37" s="3115"/>
      <c r="I37" s="3116"/>
      <c r="J37" s="3116"/>
      <c r="K37" s="3116"/>
      <c r="L37" s="3116"/>
      <c r="M37" s="3153"/>
      <c r="N37" s="3202"/>
      <c r="O37" s="1237">
        <v>92.5</v>
      </c>
      <c r="P37" s="843">
        <v>43720</v>
      </c>
      <c r="Q37" s="846" t="s">
        <v>1720</v>
      </c>
      <c r="R37" s="843"/>
      <c r="S37" s="845"/>
    </row>
    <row r="38" spans="1:19" ht="30" x14ac:dyDescent="0.2">
      <c r="A38" s="3145"/>
      <c r="B38" s="3153"/>
      <c r="C38" s="1249" t="s">
        <v>1008</v>
      </c>
      <c r="D38" s="1249" t="s">
        <v>1009</v>
      </c>
      <c r="E38" s="1237"/>
      <c r="F38" s="1237"/>
      <c r="G38" s="1237"/>
      <c r="H38" s="1237"/>
      <c r="I38" s="1237" t="s">
        <v>362</v>
      </c>
      <c r="J38" s="1237" t="s">
        <v>362</v>
      </c>
      <c r="K38" s="1237"/>
      <c r="L38" s="1237"/>
      <c r="M38" s="1237"/>
      <c r="N38" s="2231"/>
      <c r="O38" s="1237">
        <v>52.4</v>
      </c>
      <c r="P38" s="843">
        <v>42571</v>
      </c>
      <c r="Q38" s="846" t="s">
        <v>368</v>
      </c>
      <c r="R38" s="843">
        <f>P38</f>
        <v>42571</v>
      </c>
      <c r="S38" s="845">
        <v>43302</v>
      </c>
    </row>
    <row r="39" spans="1:19" ht="30" customHeight="1" x14ac:dyDescent="0.2">
      <c r="A39" s="3145"/>
      <c r="B39" s="3153"/>
      <c r="C39" s="3177" t="s">
        <v>1542</v>
      </c>
      <c r="D39" s="3177" t="s">
        <v>962</v>
      </c>
      <c r="E39" s="3177"/>
      <c r="F39" s="3177"/>
      <c r="G39" s="3153"/>
      <c r="H39" s="3153"/>
      <c r="I39" s="3153"/>
      <c r="J39" s="3153" t="s">
        <v>362</v>
      </c>
      <c r="K39" s="3153" t="s">
        <v>362</v>
      </c>
      <c r="L39" s="3153"/>
      <c r="M39" s="3153"/>
      <c r="N39" s="3178"/>
      <c r="O39" s="1237">
        <v>58.8</v>
      </c>
      <c r="P39" s="843">
        <v>42755</v>
      </c>
      <c r="Q39" s="846" t="s">
        <v>368</v>
      </c>
      <c r="R39" s="843">
        <v>42756</v>
      </c>
      <c r="S39" s="845">
        <v>43486</v>
      </c>
    </row>
    <row r="40" spans="1:19" x14ac:dyDescent="0.2">
      <c r="A40" s="3145"/>
      <c r="B40" s="3153"/>
      <c r="C40" s="3177"/>
      <c r="D40" s="3177"/>
      <c r="E40" s="3115"/>
      <c r="F40" s="3115"/>
      <c r="G40" s="3153"/>
      <c r="H40" s="3153"/>
      <c r="I40" s="3153"/>
      <c r="J40" s="3153"/>
      <c r="K40" s="3153"/>
      <c r="L40" s="3153"/>
      <c r="M40" s="3153"/>
      <c r="N40" s="3202"/>
      <c r="O40" s="1237">
        <v>86.7</v>
      </c>
      <c r="P40" s="843">
        <v>43614</v>
      </c>
      <c r="Q40" s="846" t="s">
        <v>2538</v>
      </c>
      <c r="R40" s="843"/>
      <c r="S40" s="845"/>
    </row>
    <row r="41" spans="1:19" ht="30.6" customHeight="1" x14ac:dyDescent="0.2">
      <c r="A41" s="3145"/>
      <c r="B41" s="3153"/>
      <c r="C41" s="1249" t="s">
        <v>1979</v>
      </c>
      <c r="D41" s="1249" t="s">
        <v>1001</v>
      </c>
      <c r="E41" s="1237"/>
      <c r="F41" s="1237"/>
      <c r="G41" s="1237"/>
      <c r="H41" s="1237"/>
      <c r="I41" s="1237"/>
      <c r="J41" s="1237"/>
      <c r="K41" s="1237" t="s">
        <v>362</v>
      </c>
      <c r="L41" s="1237" t="s">
        <v>362</v>
      </c>
      <c r="M41" s="1237"/>
      <c r="N41" s="2231"/>
      <c r="O41" s="1237">
        <v>75.599999999999994</v>
      </c>
      <c r="P41" s="843">
        <v>43143</v>
      </c>
      <c r="Q41" s="846" t="s">
        <v>368</v>
      </c>
      <c r="R41" s="843">
        <v>43146</v>
      </c>
      <c r="S41" s="845">
        <v>43875</v>
      </c>
    </row>
    <row r="42" spans="1:19" x14ac:dyDescent="0.2">
      <c r="A42" s="3145"/>
      <c r="B42" s="3153"/>
      <c r="C42" s="3189" t="s">
        <v>2287</v>
      </c>
      <c r="D42" s="3189" t="s">
        <v>2288</v>
      </c>
      <c r="E42" s="3178"/>
      <c r="F42" s="3178"/>
      <c r="G42" s="3178"/>
      <c r="H42" s="3178"/>
      <c r="I42" s="3178"/>
      <c r="J42" s="3178"/>
      <c r="K42" s="3178" t="s">
        <v>362</v>
      </c>
      <c r="L42" s="3178" t="s">
        <v>362</v>
      </c>
      <c r="M42" s="3178" t="s">
        <v>362</v>
      </c>
      <c r="N42" s="3178" t="s">
        <v>362</v>
      </c>
      <c r="O42" s="1237" t="s">
        <v>2289</v>
      </c>
      <c r="P42" s="843">
        <v>43402</v>
      </c>
      <c r="Q42" s="846" t="s">
        <v>368</v>
      </c>
      <c r="R42" s="843">
        <v>43403</v>
      </c>
      <c r="S42" s="845">
        <v>44498</v>
      </c>
    </row>
    <row r="43" spans="1:19" x14ac:dyDescent="0.2">
      <c r="A43" s="3145"/>
      <c r="B43" s="3153"/>
      <c r="C43" s="3191"/>
      <c r="D43" s="2813"/>
      <c r="E43" s="3179"/>
      <c r="F43" s="3179"/>
      <c r="G43" s="3179"/>
      <c r="H43" s="3179"/>
      <c r="I43" s="3179"/>
      <c r="J43" s="3179"/>
      <c r="K43" s="3179"/>
      <c r="L43" s="3179"/>
      <c r="M43" s="3179"/>
      <c r="N43" s="3202"/>
      <c r="O43" s="2105">
        <v>116.3</v>
      </c>
      <c r="P43" s="843">
        <v>44459</v>
      </c>
      <c r="Q43" s="846" t="s">
        <v>3937</v>
      </c>
      <c r="R43" s="843">
        <v>44460</v>
      </c>
      <c r="S43" s="845">
        <v>44824</v>
      </c>
    </row>
    <row r="44" spans="1:19" ht="15" customHeight="1" x14ac:dyDescent="0.2">
      <c r="A44" s="3145"/>
      <c r="B44" s="3153"/>
      <c r="C44" s="3189" t="s">
        <v>3100</v>
      </c>
      <c r="D44" s="3189" t="s">
        <v>1006</v>
      </c>
      <c r="E44" s="3178"/>
      <c r="F44" s="3178"/>
      <c r="G44" s="3178"/>
      <c r="H44" s="3178"/>
      <c r="I44" s="3178"/>
      <c r="J44" s="3178"/>
      <c r="K44" s="3178"/>
      <c r="L44" s="3178" t="s">
        <v>362</v>
      </c>
      <c r="M44" s="3178" t="s">
        <v>362</v>
      </c>
      <c r="N44" s="3178" t="s">
        <v>362</v>
      </c>
      <c r="O44" s="1237">
        <v>91.7</v>
      </c>
      <c r="P44" s="843">
        <v>43661</v>
      </c>
      <c r="Q44" s="846" t="s">
        <v>368</v>
      </c>
      <c r="R44" s="843">
        <v>43717</v>
      </c>
      <c r="S44" s="845">
        <v>44447</v>
      </c>
    </row>
    <row r="45" spans="1:19" ht="30" x14ac:dyDescent="0.2">
      <c r="A45" s="3145"/>
      <c r="B45" s="3153"/>
      <c r="C45" s="3190"/>
      <c r="D45" s="3113"/>
      <c r="E45" s="3183"/>
      <c r="F45" s="3183"/>
      <c r="G45" s="3183"/>
      <c r="H45" s="3183"/>
      <c r="I45" s="3183"/>
      <c r="J45" s="3183"/>
      <c r="K45" s="3183"/>
      <c r="L45" s="3183"/>
      <c r="M45" s="3183"/>
      <c r="N45" s="3183"/>
      <c r="O45" s="2105" t="s">
        <v>3932</v>
      </c>
      <c r="P45" s="843">
        <v>44309</v>
      </c>
      <c r="Q45" s="846" t="s">
        <v>2854</v>
      </c>
      <c r="R45" s="843"/>
      <c r="S45" s="845"/>
    </row>
    <row r="46" spans="1:19" x14ac:dyDescent="0.2">
      <c r="A46" s="3145"/>
      <c r="B46" s="3153"/>
      <c r="C46" s="3191"/>
      <c r="D46" s="2813"/>
      <c r="E46" s="3179"/>
      <c r="F46" s="3179"/>
      <c r="G46" s="3179"/>
      <c r="H46" s="3179"/>
      <c r="I46" s="3179"/>
      <c r="J46" s="3179"/>
      <c r="K46" s="3179"/>
      <c r="L46" s="3179"/>
      <c r="M46" s="3179"/>
      <c r="N46" s="3202"/>
      <c r="O46" s="2105">
        <v>106.4</v>
      </c>
      <c r="P46" s="843">
        <v>44459</v>
      </c>
      <c r="Q46" s="846" t="s">
        <v>3938</v>
      </c>
      <c r="R46" s="843">
        <v>44460</v>
      </c>
      <c r="S46" s="845">
        <v>44824</v>
      </c>
    </row>
    <row r="47" spans="1:19" x14ac:dyDescent="0.2">
      <c r="A47" s="3145"/>
      <c r="B47" s="3153"/>
      <c r="C47" s="3189" t="s">
        <v>2550</v>
      </c>
      <c r="D47" s="3189" t="s">
        <v>604</v>
      </c>
      <c r="E47" s="3178"/>
      <c r="F47" s="3178"/>
      <c r="G47" s="3178"/>
      <c r="H47" s="3178"/>
      <c r="I47" s="3178"/>
      <c r="J47" s="3178"/>
      <c r="K47" s="3178"/>
      <c r="L47" s="3178" t="s">
        <v>362</v>
      </c>
      <c r="M47" s="3178" t="s">
        <v>362</v>
      </c>
      <c r="N47" s="3178" t="s">
        <v>362</v>
      </c>
      <c r="O47" s="1237">
        <v>92.8</v>
      </c>
      <c r="P47" s="843">
        <v>43720</v>
      </c>
      <c r="Q47" s="846" t="s">
        <v>368</v>
      </c>
      <c r="R47" s="843">
        <v>43721</v>
      </c>
      <c r="S47" s="845">
        <v>44816</v>
      </c>
    </row>
    <row r="48" spans="1:19" ht="30" x14ac:dyDescent="0.2">
      <c r="A48" s="3145"/>
      <c r="B48" s="3153"/>
      <c r="C48" s="3191"/>
      <c r="D48" s="3191"/>
      <c r="E48" s="3179"/>
      <c r="F48" s="3179"/>
      <c r="G48" s="3179"/>
      <c r="H48" s="3179"/>
      <c r="I48" s="3179"/>
      <c r="J48" s="3179"/>
      <c r="K48" s="3179"/>
      <c r="L48" s="3179"/>
      <c r="M48" s="3179"/>
      <c r="N48" s="3202"/>
      <c r="O48" s="2105" t="s">
        <v>3932</v>
      </c>
      <c r="P48" s="843">
        <v>44309</v>
      </c>
      <c r="Q48" s="846" t="s">
        <v>2854</v>
      </c>
      <c r="R48" s="843"/>
      <c r="S48" s="845"/>
    </row>
    <row r="49" spans="1:19" x14ac:dyDescent="0.2">
      <c r="A49" s="3145"/>
      <c r="B49" s="3153"/>
      <c r="C49" s="3189" t="s">
        <v>3101</v>
      </c>
      <c r="D49" s="3189" t="s">
        <v>962</v>
      </c>
      <c r="E49" s="3178"/>
      <c r="F49" s="3178"/>
      <c r="G49" s="3178"/>
      <c r="H49" s="3178"/>
      <c r="I49" s="3178"/>
      <c r="J49" s="3178"/>
      <c r="K49" s="3178"/>
      <c r="L49" s="3178" t="s">
        <v>362</v>
      </c>
      <c r="M49" s="3178" t="s">
        <v>362</v>
      </c>
      <c r="N49" s="3178" t="s">
        <v>362</v>
      </c>
      <c r="O49" s="1237">
        <v>92.9</v>
      </c>
      <c r="P49" s="843">
        <v>43720</v>
      </c>
      <c r="Q49" s="846" t="s">
        <v>368</v>
      </c>
      <c r="R49" s="843">
        <v>43721</v>
      </c>
      <c r="S49" s="845">
        <v>44816</v>
      </c>
    </row>
    <row r="50" spans="1:19" ht="30" x14ac:dyDescent="0.2">
      <c r="A50" s="3145"/>
      <c r="B50" s="3153"/>
      <c r="C50" s="3191"/>
      <c r="D50" s="2813"/>
      <c r="E50" s="3179"/>
      <c r="F50" s="3179"/>
      <c r="G50" s="3179"/>
      <c r="H50" s="3179"/>
      <c r="I50" s="3179"/>
      <c r="J50" s="3179"/>
      <c r="K50" s="3179"/>
      <c r="L50" s="3179"/>
      <c r="M50" s="3179"/>
      <c r="N50" s="3202"/>
      <c r="O50" s="2105" t="s">
        <v>3932</v>
      </c>
      <c r="P50" s="843">
        <v>44309</v>
      </c>
      <c r="Q50" s="846" t="s">
        <v>2854</v>
      </c>
      <c r="R50" s="843"/>
      <c r="S50" s="845"/>
    </row>
    <row r="51" spans="1:19" x14ac:dyDescent="0.2">
      <c r="A51" s="3145"/>
      <c r="B51" s="3153"/>
      <c r="C51" s="3189" t="s">
        <v>2557</v>
      </c>
      <c r="D51" s="3189" t="s">
        <v>2558</v>
      </c>
      <c r="E51" s="3178"/>
      <c r="F51" s="3178"/>
      <c r="G51" s="3178"/>
      <c r="H51" s="3178"/>
      <c r="I51" s="3178"/>
      <c r="J51" s="3178"/>
      <c r="K51" s="3178"/>
      <c r="L51" s="3178"/>
      <c r="M51" s="3178" t="s">
        <v>362</v>
      </c>
      <c r="N51" s="3178" t="s">
        <v>362</v>
      </c>
      <c r="O51" s="1237">
        <v>95.7</v>
      </c>
      <c r="P51" s="843">
        <v>43817</v>
      </c>
      <c r="Q51" s="846" t="s">
        <v>368</v>
      </c>
      <c r="R51" s="843">
        <v>43836</v>
      </c>
      <c r="S51" s="845">
        <v>44931</v>
      </c>
    </row>
    <row r="52" spans="1:19" ht="30" x14ac:dyDescent="0.2">
      <c r="A52" s="3145"/>
      <c r="B52" s="3153"/>
      <c r="C52" s="3191"/>
      <c r="D52" s="2813"/>
      <c r="E52" s="3179"/>
      <c r="F52" s="3179"/>
      <c r="G52" s="3179"/>
      <c r="H52" s="3179"/>
      <c r="I52" s="3179"/>
      <c r="J52" s="3179"/>
      <c r="K52" s="3179"/>
      <c r="L52" s="3179"/>
      <c r="M52" s="3179"/>
      <c r="N52" s="3202"/>
      <c r="O52" s="2105" t="s">
        <v>3932</v>
      </c>
      <c r="P52" s="843">
        <v>44309</v>
      </c>
      <c r="Q52" s="846" t="s">
        <v>2854</v>
      </c>
      <c r="R52" s="843"/>
      <c r="S52" s="845"/>
    </row>
    <row r="53" spans="1:19" ht="44.45" customHeight="1" x14ac:dyDescent="0.2">
      <c r="A53" s="3145"/>
      <c r="B53" s="3153"/>
      <c r="C53" s="1249" t="s">
        <v>3102</v>
      </c>
      <c r="D53" s="1249" t="s">
        <v>917</v>
      </c>
      <c r="E53" s="1237"/>
      <c r="F53" s="1237"/>
      <c r="G53" s="1237"/>
      <c r="H53" s="1237"/>
      <c r="I53" s="1237"/>
      <c r="J53" s="1237"/>
      <c r="K53" s="1237"/>
      <c r="L53" s="1237"/>
      <c r="M53" s="1237" t="s">
        <v>362</v>
      </c>
      <c r="N53" s="2231" t="s">
        <v>362</v>
      </c>
      <c r="O53" s="1237">
        <v>96.6</v>
      </c>
      <c r="P53" s="843">
        <v>43879</v>
      </c>
      <c r="Q53" s="846" t="s">
        <v>368</v>
      </c>
      <c r="R53" s="843">
        <v>43879</v>
      </c>
      <c r="S53" s="845">
        <v>44975</v>
      </c>
    </row>
    <row r="54" spans="1:19" ht="44.45" customHeight="1" x14ac:dyDescent="0.2">
      <c r="A54" s="3145"/>
      <c r="B54" s="3153"/>
      <c r="C54" s="1249" t="s">
        <v>2860</v>
      </c>
      <c r="D54" s="1249" t="s">
        <v>456</v>
      </c>
      <c r="E54" s="1237"/>
      <c r="F54" s="1237"/>
      <c r="G54" s="1237"/>
      <c r="H54" s="1237"/>
      <c r="I54" s="1237"/>
      <c r="J54" s="1237"/>
      <c r="K54" s="1237"/>
      <c r="L54" s="1237"/>
      <c r="M54" s="1237" t="s">
        <v>362</v>
      </c>
      <c r="N54" s="2231" t="s">
        <v>362</v>
      </c>
      <c r="O54" s="1237">
        <v>100.6</v>
      </c>
      <c r="P54" s="843">
        <v>44015</v>
      </c>
      <c r="Q54" s="846" t="s">
        <v>368</v>
      </c>
      <c r="R54" s="843">
        <v>44018</v>
      </c>
      <c r="S54" s="845">
        <v>45112</v>
      </c>
    </row>
    <row r="55" spans="1:19" x14ac:dyDescent="0.2">
      <c r="A55" s="3145"/>
      <c r="B55" s="3158" t="s">
        <v>2956</v>
      </c>
      <c r="C55" s="3170" t="s">
        <v>468</v>
      </c>
      <c r="D55" s="3170" t="s">
        <v>1010</v>
      </c>
      <c r="E55" s="3132" t="s">
        <v>362</v>
      </c>
      <c r="F55" s="3132" t="s">
        <v>362</v>
      </c>
      <c r="G55" s="3132" t="s">
        <v>362</v>
      </c>
      <c r="H55" s="3132" t="s">
        <v>362</v>
      </c>
      <c r="I55" s="3132"/>
      <c r="J55" s="3132"/>
      <c r="K55" s="3132"/>
      <c r="L55" s="3132"/>
      <c r="M55" s="3132"/>
      <c r="N55" s="3123"/>
      <c r="O55" s="1234" t="s">
        <v>453</v>
      </c>
      <c r="P55" s="1248">
        <v>41234</v>
      </c>
      <c r="Q55" s="847" t="s">
        <v>368</v>
      </c>
      <c r="R55" s="1248">
        <f>P55</f>
        <v>41234</v>
      </c>
      <c r="S55" s="1234"/>
    </row>
    <row r="56" spans="1:19" x14ac:dyDescent="0.2">
      <c r="A56" s="3145"/>
      <c r="B56" s="3128"/>
      <c r="C56" s="3170"/>
      <c r="D56" s="3170"/>
      <c r="E56" s="3132"/>
      <c r="F56" s="3132"/>
      <c r="G56" s="3132"/>
      <c r="H56" s="3132"/>
      <c r="I56" s="3132"/>
      <c r="J56" s="3132"/>
      <c r="K56" s="3132"/>
      <c r="L56" s="3132"/>
      <c r="M56" s="3132"/>
      <c r="N56" s="3159"/>
      <c r="O56" s="1234">
        <v>49.3</v>
      </c>
      <c r="P56" s="1248">
        <v>42524</v>
      </c>
      <c r="Q56" s="847" t="s">
        <v>392</v>
      </c>
      <c r="R56" s="1248"/>
      <c r="S56" s="1248">
        <f>P56</f>
        <v>42524</v>
      </c>
    </row>
    <row r="57" spans="1:19" x14ac:dyDescent="0.2">
      <c r="A57" s="3145"/>
      <c r="B57" s="3128"/>
      <c r="C57" s="3170" t="s">
        <v>471</v>
      </c>
      <c r="D57" s="3170" t="s">
        <v>600</v>
      </c>
      <c r="E57" s="3132" t="s">
        <v>362</v>
      </c>
      <c r="F57" s="3132" t="s">
        <v>362</v>
      </c>
      <c r="G57" s="3132" t="s">
        <v>362</v>
      </c>
      <c r="H57" s="3132" t="s">
        <v>362</v>
      </c>
      <c r="I57" s="3132"/>
      <c r="J57" s="3132"/>
      <c r="K57" s="3132"/>
      <c r="L57" s="3132"/>
      <c r="M57" s="3132"/>
      <c r="N57" s="3123"/>
      <c r="O57" s="1234" t="s">
        <v>453</v>
      </c>
      <c r="P57" s="1248">
        <v>41234</v>
      </c>
      <c r="Q57" s="847" t="s">
        <v>368</v>
      </c>
      <c r="R57" s="1248">
        <f>P57</f>
        <v>41234</v>
      </c>
      <c r="S57" s="1234"/>
    </row>
    <row r="58" spans="1:19" x14ac:dyDescent="0.2">
      <c r="A58" s="3145"/>
      <c r="B58" s="3128"/>
      <c r="C58" s="3170"/>
      <c r="D58" s="3170"/>
      <c r="E58" s="3132"/>
      <c r="F58" s="3132"/>
      <c r="G58" s="3132"/>
      <c r="H58" s="3132"/>
      <c r="I58" s="3132"/>
      <c r="J58" s="3132"/>
      <c r="K58" s="3132"/>
      <c r="L58" s="3132"/>
      <c r="M58" s="3132"/>
      <c r="N58" s="3159"/>
      <c r="O58" s="1234">
        <v>49.3</v>
      </c>
      <c r="P58" s="1248">
        <v>42524</v>
      </c>
      <c r="Q58" s="848" t="s">
        <v>392</v>
      </c>
      <c r="R58" s="1248"/>
      <c r="S58" s="1248">
        <f>P58</f>
        <v>42524</v>
      </c>
    </row>
    <row r="59" spans="1:19" ht="28.9" customHeight="1" x14ac:dyDescent="0.2">
      <c r="A59" s="3145"/>
      <c r="B59" s="3128"/>
      <c r="C59" s="3170" t="s">
        <v>1011</v>
      </c>
      <c r="D59" s="3170" t="s">
        <v>945</v>
      </c>
      <c r="E59" s="3132"/>
      <c r="F59" s="3132"/>
      <c r="G59" s="3132"/>
      <c r="H59" s="3132"/>
      <c r="I59" s="3132" t="s">
        <v>362</v>
      </c>
      <c r="J59" s="3132" t="s">
        <v>362</v>
      </c>
      <c r="K59" s="3132"/>
      <c r="L59" s="3132"/>
      <c r="M59" s="3132"/>
      <c r="N59" s="3123"/>
      <c r="O59" s="1234">
        <v>52.4</v>
      </c>
      <c r="P59" s="1248">
        <v>42571</v>
      </c>
      <c r="Q59" s="848" t="s">
        <v>368</v>
      </c>
      <c r="R59" s="1248">
        <v>42625</v>
      </c>
      <c r="S59" s="849">
        <v>43355</v>
      </c>
    </row>
    <row r="60" spans="1:19" x14ac:dyDescent="0.2">
      <c r="A60" s="3145"/>
      <c r="B60" s="3128"/>
      <c r="C60" s="3170"/>
      <c r="D60" s="3170"/>
      <c r="E60" s="3132"/>
      <c r="F60" s="3132"/>
      <c r="G60" s="3132"/>
      <c r="H60" s="3132"/>
      <c r="I60" s="3132"/>
      <c r="J60" s="3132"/>
      <c r="K60" s="3132"/>
      <c r="L60" s="3132"/>
      <c r="M60" s="3132"/>
      <c r="N60" s="3159"/>
      <c r="O60" s="1234" t="s">
        <v>2292</v>
      </c>
      <c r="P60" s="1248">
        <v>43402</v>
      </c>
      <c r="Q60" s="848" t="s">
        <v>2293</v>
      </c>
      <c r="R60" s="1248"/>
      <c r="S60" s="849">
        <f>P60</f>
        <v>43402</v>
      </c>
    </row>
    <row r="61" spans="1:19" x14ac:dyDescent="0.2">
      <c r="A61" s="3145"/>
      <c r="B61" s="3128"/>
      <c r="C61" s="3170" t="s">
        <v>1012</v>
      </c>
      <c r="D61" s="3170" t="s">
        <v>951</v>
      </c>
      <c r="E61" s="3170"/>
      <c r="F61" s="3170"/>
      <c r="G61" s="3170"/>
      <c r="H61" s="3170"/>
      <c r="I61" s="3132" t="s">
        <v>362</v>
      </c>
      <c r="J61" s="3132" t="s">
        <v>362</v>
      </c>
      <c r="K61" s="3132"/>
      <c r="L61" s="3132"/>
      <c r="M61" s="3132"/>
      <c r="N61" s="3123"/>
      <c r="O61" s="1234">
        <v>52.4</v>
      </c>
      <c r="P61" s="1248">
        <v>42571</v>
      </c>
      <c r="Q61" s="848" t="s">
        <v>368</v>
      </c>
      <c r="R61" s="1248">
        <v>42618</v>
      </c>
      <c r="S61" s="849">
        <v>43348</v>
      </c>
    </row>
    <row r="62" spans="1:19" x14ac:dyDescent="0.2">
      <c r="A62" s="3145"/>
      <c r="B62" s="3128"/>
      <c r="C62" s="3170"/>
      <c r="D62" s="3115"/>
      <c r="E62" s="3115"/>
      <c r="F62" s="3115"/>
      <c r="G62" s="3115"/>
      <c r="H62" s="3115"/>
      <c r="I62" s="3116"/>
      <c r="J62" s="3116"/>
      <c r="K62" s="3116"/>
      <c r="L62" s="3116"/>
      <c r="M62" s="3132"/>
      <c r="N62" s="3159"/>
      <c r="O62" s="1234">
        <v>95.7</v>
      </c>
      <c r="P62" s="1248">
        <v>43720</v>
      </c>
      <c r="Q62" s="848" t="s">
        <v>1720</v>
      </c>
      <c r="R62" s="1248"/>
      <c r="S62" s="849"/>
    </row>
    <row r="63" spans="1:19" ht="28.9" customHeight="1" x14ac:dyDescent="0.2">
      <c r="A63" s="3145"/>
      <c r="B63" s="3128"/>
      <c r="C63" s="3125" t="s">
        <v>3103</v>
      </c>
      <c r="D63" s="3125" t="s">
        <v>2290</v>
      </c>
      <c r="E63" s="3125"/>
      <c r="F63" s="3125"/>
      <c r="G63" s="3125"/>
      <c r="H63" s="3125"/>
      <c r="I63" s="3125"/>
      <c r="J63" s="3123"/>
      <c r="K63" s="3123"/>
      <c r="L63" s="3123" t="s">
        <v>362</v>
      </c>
      <c r="M63" s="3123" t="s">
        <v>362</v>
      </c>
      <c r="N63" s="3123"/>
      <c r="O63" s="1234" t="s">
        <v>2291</v>
      </c>
      <c r="P63" s="1248">
        <v>43393</v>
      </c>
      <c r="Q63" s="848" t="s">
        <v>368</v>
      </c>
      <c r="R63" s="1248">
        <v>43472</v>
      </c>
      <c r="S63" s="849">
        <v>44202</v>
      </c>
    </row>
    <row r="64" spans="1:19" ht="30" x14ac:dyDescent="0.2">
      <c r="A64" s="3145"/>
      <c r="B64" s="3128"/>
      <c r="C64" s="3126"/>
      <c r="D64" s="2829"/>
      <c r="E64" s="3126"/>
      <c r="F64" s="3126"/>
      <c r="G64" s="3126"/>
      <c r="H64" s="3126"/>
      <c r="I64" s="3126"/>
      <c r="J64" s="3128"/>
      <c r="K64" s="3128"/>
      <c r="L64" s="3128"/>
      <c r="M64" s="3128"/>
      <c r="N64" s="3128"/>
      <c r="O64" s="1234" t="s">
        <v>2853</v>
      </c>
      <c r="P64" s="1248">
        <v>43879</v>
      </c>
      <c r="Q64" s="848" t="s">
        <v>2854</v>
      </c>
      <c r="R64" s="1248"/>
      <c r="S64" s="849"/>
    </row>
    <row r="65" spans="1:19" ht="30" x14ac:dyDescent="0.2">
      <c r="A65" s="3145"/>
      <c r="B65" s="3128"/>
      <c r="C65" s="3127"/>
      <c r="D65" s="2813"/>
      <c r="E65" s="2813"/>
      <c r="F65" s="2813"/>
      <c r="G65" s="2813"/>
      <c r="H65" s="2813"/>
      <c r="I65" s="2813"/>
      <c r="J65" s="3124"/>
      <c r="K65" s="3124"/>
      <c r="L65" s="3124"/>
      <c r="M65" s="3124"/>
      <c r="N65" s="3159"/>
      <c r="O65" s="2106">
        <v>106.1</v>
      </c>
      <c r="P65" s="2110">
        <v>44246</v>
      </c>
      <c r="Q65" s="848" t="s">
        <v>3924</v>
      </c>
      <c r="R65" s="2110"/>
      <c r="S65" s="849"/>
    </row>
    <row r="66" spans="1:19" ht="29.45" customHeight="1" x14ac:dyDescent="0.2">
      <c r="A66" s="3145"/>
      <c r="B66" s="3159"/>
      <c r="C66" s="1246" t="s">
        <v>3095</v>
      </c>
      <c r="D66" s="1488" t="s">
        <v>2290</v>
      </c>
      <c r="E66" s="1234"/>
      <c r="F66" s="1234"/>
      <c r="G66" s="1234"/>
      <c r="H66" s="1234"/>
      <c r="I66" s="1234"/>
      <c r="J66" s="1234"/>
      <c r="K66" s="1234"/>
      <c r="L66" s="1234"/>
      <c r="M66" s="1234"/>
      <c r="N66" s="2235" t="s">
        <v>362</v>
      </c>
      <c r="O66" s="1234">
        <v>106.7</v>
      </c>
      <c r="P66" s="1248">
        <v>44182</v>
      </c>
      <c r="Q66" s="848" t="s">
        <v>368</v>
      </c>
      <c r="R66" s="1248">
        <v>44200</v>
      </c>
      <c r="S66" s="849">
        <v>44929</v>
      </c>
    </row>
    <row r="67" spans="1:19" x14ac:dyDescent="0.2">
      <c r="A67" s="3145"/>
      <c r="B67" s="3141" t="s">
        <v>1013</v>
      </c>
      <c r="C67" s="3176" t="s">
        <v>449</v>
      </c>
      <c r="D67" s="3176" t="s">
        <v>1014</v>
      </c>
      <c r="E67" s="3166" t="s">
        <v>362</v>
      </c>
      <c r="F67" s="3166" t="s">
        <v>362</v>
      </c>
      <c r="G67" s="3166" t="s">
        <v>362</v>
      </c>
      <c r="H67" s="3166"/>
      <c r="I67" s="3166"/>
      <c r="J67" s="3166"/>
      <c r="K67" s="3166"/>
      <c r="L67" s="3166"/>
      <c r="M67" s="3166"/>
      <c r="N67" s="3141"/>
      <c r="O67" s="1239" t="s">
        <v>450</v>
      </c>
      <c r="P67" s="850">
        <v>41234</v>
      </c>
      <c r="Q67" s="851" t="s">
        <v>368</v>
      </c>
      <c r="R67" s="850">
        <f>P67</f>
        <v>41234</v>
      </c>
      <c r="S67" s="1239"/>
    </row>
    <row r="68" spans="1:19" x14ac:dyDescent="0.2">
      <c r="A68" s="3145"/>
      <c r="B68" s="3142"/>
      <c r="C68" s="3176"/>
      <c r="D68" s="3176"/>
      <c r="E68" s="3166"/>
      <c r="F68" s="3166"/>
      <c r="G68" s="3166"/>
      <c r="H68" s="3166"/>
      <c r="I68" s="3166"/>
      <c r="J68" s="3166"/>
      <c r="K68" s="3166"/>
      <c r="L68" s="3166"/>
      <c r="M68" s="3166"/>
      <c r="N68" s="3204"/>
      <c r="O68" s="1239" t="s">
        <v>451</v>
      </c>
      <c r="P68" s="850">
        <v>42062</v>
      </c>
      <c r="Q68" s="851" t="s">
        <v>392</v>
      </c>
      <c r="R68" s="850"/>
      <c r="S68" s="850">
        <f>P68</f>
        <v>42062</v>
      </c>
    </row>
    <row r="69" spans="1:19" x14ac:dyDescent="0.2">
      <c r="A69" s="3145"/>
      <c r="B69" s="3142"/>
      <c r="C69" s="3176" t="s">
        <v>452</v>
      </c>
      <c r="D69" s="3176" t="s">
        <v>1015</v>
      </c>
      <c r="E69" s="3166" t="s">
        <v>362</v>
      </c>
      <c r="F69" s="3166" t="s">
        <v>362</v>
      </c>
      <c r="G69" s="3166" t="s">
        <v>362</v>
      </c>
      <c r="H69" s="3166"/>
      <c r="I69" s="3166"/>
      <c r="J69" s="3166"/>
      <c r="K69" s="3166"/>
      <c r="L69" s="3166"/>
      <c r="M69" s="3166"/>
      <c r="N69" s="3141"/>
      <c r="O69" s="1239" t="s">
        <v>453</v>
      </c>
      <c r="P69" s="850">
        <v>41234</v>
      </c>
      <c r="Q69" s="851" t="s">
        <v>368</v>
      </c>
      <c r="R69" s="850">
        <f>P69</f>
        <v>41234</v>
      </c>
      <c r="S69" s="1239"/>
    </row>
    <row r="70" spans="1:19" x14ac:dyDescent="0.2">
      <c r="A70" s="3145"/>
      <c r="B70" s="3142"/>
      <c r="C70" s="3176"/>
      <c r="D70" s="3176"/>
      <c r="E70" s="3166"/>
      <c r="F70" s="3166"/>
      <c r="G70" s="3166"/>
      <c r="H70" s="3166"/>
      <c r="I70" s="3166"/>
      <c r="J70" s="3166"/>
      <c r="K70" s="3166"/>
      <c r="L70" s="3166"/>
      <c r="M70" s="3166"/>
      <c r="N70" s="3204"/>
      <c r="O70" s="1239" t="s">
        <v>451</v>
      </c>
      <c r="P70" s="850">
        <v>42062</v>
      </c>
      <c r="Q70" s="851" t="s">
        <v>392</v>
      </c>
      <c r="R70" s="850"/>
      <c r="S70" s="850">
        <f>P70</f>
        <v>42062</v>
      </c>
    </row>
    <row r="71" spans="1:19" x14ac:dyDescent="0.2">
      <c r="A71" s="3145"/>
      <c r="B71" s="3142"/>
      <c r="C71" s="3176" t="s">
        <v>454</v>
      </c>
      <c r="D71" s="3176" t="s">
        <v>1016</v>
      </c>
      <c r="E71" s="3166" t="s">
        <v>362</v>
      </c>
      <c r="F71" s="3166" t="s">
        <v>362</v>
      </c>
      <c r="G71" s="3166" t="s">
        <v>362</v>
      </c>
      <c r="H71" s="3166"/>
      <c r="I71" s="3166"/>
      <c r="J71" s="3166"/>
      <c r="K71" s="3166"/>
      <c r="L71" s="3166"/>
      <c r="M71" s="3166"/>
      <c r="N71" s="3141"/>
      <c r="O71" s="1239" t="s">
        <v>453</v>
      </c>
      <c r="P71" s="850">
        <v>41234</v>
      </c>
      <c r="Q71" s="851" t="s">
        <v>368</v>
      </c>
      <c r="R71" s="850">
        <f>P71</f>
        <v>41234</v>
      </c>
      <c r="S71" s="1239"/>
    </row>
    <row r="72" spans="1:19" x14ac:dyDescent="0.2">
      <c r="A72" s="3145"/>
      <c r="B72" s="3142"/>
      <c r="C72" s="3176"/>
      <c r="D72" s="3176"/>
      <c r="E72" s="3166"/>
      <c r="F72" s="3166"/>
      <c r="G72" s="3166"/>
      <c r="H72" s="3166"/>
      <c r="I72" s="3166"/>
      <c r="J72" s="3166"/>
      <c r="K72" s="3166"/>
      <c r="L72" s="3166"/>
      <c r="M72" s="3166"/>
      <c r="N72" s="3204"/>
      <c r="O72" s="1239" t="s">
        <v>451</v>
      </c>
      <c r="P72" s="850">
        <v>42062</v>
      </c>
      <c r="Q72" s="851" t="s">
        <v>392</v>
      </c>
      <c r="R72" s="850"/>
      <c r="S72" s="850">
        <f>P72</f>
        <v>42062</v>
      </c>
    </row>
    <row r="73" spans="1:19" x14ac:dyDescent="0.2">
      <c r="A73" s="3145"/>
      <c r="B73" s="3142"/>
      <c r="C73" s="3176" t="s">
        <v>459</v>
      </c>
      <c r="D73" s="3176" t="s">
        <v>1017</v>
      </c>
      <c r="E73" s="3166" t="s">
        <v>362</v>
      </c>
      <c r="F73" s="3166" t="s">
        <v>362</v>
      </c>
      <c r="G73" s="3166"/>
      <c r="H73" s="3166"/>
      <c r="I73" s="3166"/>
      <c r="J73" s="3166"/>
      <c r="K73" s="3166"/>
      <c r="L73" s="3166"/>
      <c r="M73" s="3166"/>
      <c r="N73" s="3141"/>
      <c r="O73" s="1239" t="s">
        <v>453</v>
      </c>
      <c r="P73" s="850">
        <v>41234</v>
      </c>
      <c r="Q73" s="851" t="s">
        <v>368</v>
      </c>
      <c r="R73" s="850">
        <f>P73</f>
        <v>41234</v>
      </c>
      <c r="S73" s="1239"/>
    </row>
    <row r="74" spans="1:19" ht="47.25" customHeight="1" x14ac:dyDescent="0.2">
      <c r="A74" s="3145"/>
      <c r="B74" s="3142"/>
      <c r="C74" s="3176"/>
      <c r="D74" s="3176"/>
      <c r="E74" s="3166"/>
      <c r="F74" s="3166"/>
      <c r="G74" s="3166"/>
      <c r="H74" s="3166"/>
      <c r="I74" s="3166"/>
      <c r="J74" s="3166"/>
      <c r="K74" s="3166"/>
      <c r="L74" s="3166"/>
      <c r="M74" s="3166"/>
      <c r="N74" s="3204"/>
      <c r="O74" s="1239" t="s">
        <v>460</v>
      </c>
      <c r="P74" s="850">
        <v>41841</v>
      </c>
      <c r="Q74" s="851" t="s">
        <v>392</v>
      </c>
      <c r="R74" s="850"/>
      <c r="S74" s="850">
        <f>P74</f>
        <v>41841</v>
      </c>
    </row>
    <row r="75" spans="1:19" x14ac:dyDescent="0.2">
      <c r="A75" s="3145"/>
      <c r="B75" s="3142"/>
      <c r="C75" s="3176" t="s">
        <v>461</v>
      </c>
      <c r="D75" s="3176" t="s">
        <v>1017</v>
      </c>
      <c r="E75" s="3166" t="s">
        <v>362</v>
      </c>
      <c r="F75" s="3166" t="s">
        <v>362</v>
      </c>
      <c r="G75" s="3166" t="s">
        <v>362</v>
      </c>
      <c r="H75" s="3166"/>
      <c r="I75" s="3166"/>
      <c r="J75" s="3166"/>
      <c r="K75" s="3166"/>
      <c r="L75" s="3166"/>
      <c r="M75" s="3166"/>
      <c r="N75" s="3141"/>
      <c r="O75" s="1239" t="s">
        <v>450</v>
      </c>
      <c r="P75" s="850">
        <v>41234</v>
      </c>
      <c r="Q75" s="851" t="s">
        <v>368</v>
      </c>
      <c r="R75" s="850">
        <f>P75</f>
        <v>41234</v>
      </c>
      <c r="S75" s="1239"/>
    </row>
    <row r="76" spans="1:19" ht="30.75" customHeight="1" x14ac:dyDescent="0.2">
      <c r="A76" s="3145"/>
      <c r="B76" s="3142"/>
      <c r="C76" s="3176"/>
      <c r="D76" s="3176"/>
      <c r="E76" s="3166"/>
      <c r="F76" s="3166"/>
      <c r="G76" s="3166"/>
      <c r="H76" s="3166"/>
      <c r="I76" s="3166"/>
      <c r="J76" s="3166"/>
      <c r="K76" s="3166"/>
      <c r="L76" s="3166"/>
      <c r="M76" s="3166"/>
      <c r="N76" s="3204"/>
      <c r="O76" s="1239" t="s">
        <v>451</v>
      </c>
      <c r="P76" s="850">
        <v>42062</v>
      </c>
      <c r="Q76" s="851" t="s">
        <v>392</v>
      </c>
      <c r="R76" s="850"/>
      <c r="S76" s="850">
        <f>P76</f>
        <v>42062</v>
      </c>
    </row>
    <row r="77" spans="1:19" x14ac:dyDescent="0.2">
      <c r="A77" s="3145"/>
      <c r="B77" s="3142"/>
      <c r="C77" s="3176" t="s">
        <v>466</v>
      </c>
      <c r="D77" s="3176" t="s">
        <v>1015</v>
      </c>
      <c r="E77" s="3166" t="s">
        <v>362</v>
      </c>
      <c r="F77" s="3166" t="s">
        <v>362</v>
      </c>
      <c r="G77" s="3166" t="s">
        <v>362</v>
      </c>
      <c r="H77" s="3166"/>
      <c r="I77" s="3166"/>
      <c r="J77" s="3166"/>
      <c r="K77" s="3166"/>
      <c r="L77" s="3166"/>
      <c r="M77" s="3166"/>
      <c r="N77" s="3141"/>
      <c r="O77" s="1239" t="s">
        <v>453</v>
      </c>
      <c r="P77" s="850">
        <v>41234</v>
      </c>
      <c r="Q77" s="851" t="s">
        <v>368</v>
      </c>
      <c r="R77" s="850">
        <f>P77</f>
        <v>41234</v>
      </c>
      <c r="S77" s="1239"/>
    </row>
    <row r="78" spans="1:19" x14ac:dyDescent="0.2">
      <c r="A78" s="3145"/>
      <c r="B78" s="3142"/>
      <c r="C78" s="3176"/>
      <c r="D78" s="3176"/>
      <c r="E78" s="3166"/>
      <c r="F78" s="3166"/>
      <c r="G78" s="3166"/>
      <c r="H78" s="3166"/>
      <c r="I78" s="3166"/>
      <c r="J78" s="3166"/>
      <c r="K78" s="3166"/>
      <c r="L78" s="3166"/>
      <c r="M78" s="3166"/>
      <c r="N78" s="3204"/>
      <c r="O78" s="1239" t="s">
        <v>451</v>
      </c>
      <c r="P78" s="850">
        <v>42062</v>
      </c>
      <c r="Q78" s="851" t="s">
        <v>392</v>
      </c>
      <c r="R78" s="850"/>
      <c r="S78" s="850">
        <f>P78</f>
        <v>42062</v>
      </c>
    </row>
    <row r="79" spans="1:19" ht="45" customHeight="1" x14ac:dyDescent="0.2">
      <c r="A79" s="3145"/>
      <c r="B79" s="3142"/>
      <c r="C79" s="3200" t="s">
        <v>1018</v>
      </c>
      <c r="D79" s="3200" t="s">
        <v>611</v>
      </c>
      <c r="E79" s="3141"/>
      <c r="F79" s="3141"/>
      <c r="G79" s="3141"/>
      <c r="H79" s="3141"/>
      <c r="I79" s="3141" t="s">
        <v>362</v>
      </c>
      <c r="J79" s="3141" t="s">
        <v>362</v>
      </c>
      <c r="K79" s="3141" t="s">
        <v>362</v>
      </c>
      <c r="L79" s="3141"/>
      <c r="M79" s="3141"/>
      <c r="N79" s="3141"/>
      <c r="O79" s="1239">
        <v>52.4</v>
      </c>
      <c r="P79" s="850">
        <v>42571</v>
      </c>
      <c r="Q79" s="852" t="s">
        <v>368</v>
      </c>
      <c r="R79" s="850">
        <f>P79</f>
        <v>42571</v>
      </c>
      <c r="S79" s="853">
        <v>43667</v>
      </c>
    </row>
    <row r="80" spans="1:19" ht="30" x14ac:dyDescent="0.2">
      <c r="A80" s="3146"/>
      <c r="B80" s="3143"/>
      <c r="C80" s="3201"/>
      <c r="D80" s="3201"/>
      <c r="E80" s="3143"/>
      <c r="F80" s="3143"/>
      <c r="G80" s="3143"/>
      <c r="H80" s="3143"/>
      <c r="I80" s="3143"/>
      <c r="J80" s="3143"/>
      <c r="K80" s="3143"/>
      <c r="L80" s="3143"/>
      <c r="M80" s="3143"/>
      <c r="N80" s="3204"/>
      <c r="O80" s="2109">
        <v>107.11</v>
      </c>
      <c r="P80" s="850">
        <v>44309</v>
      </c>
      <c r="Q80" s="852" t="s">
        <v>3924</v>
      </c>
      <c r="R80" s="850"/>
      <c r="S80" s="853"/>
    </row>
    <row r="81" spans="1:19" x14ac:dyDescent="0.2">
      <c r="A81" s="854"/>
      <c r="B81" s="855"/>
      <c r="C81" s="856"/>
      <c r="D81" s="856"/>
      <c r="E81" s="857">
        <f t="shared" ref="E81:J81" si="5">COUNTA(E5:E79)</f>
        <v>15</v>
      </c>
      <c r="F81" s="857">
        <f t="shared" si="5"/>
        <v>15</v>
      </c>
      <c r="G81" s="857">
        <f t="shared" si="5"/>
        <v>16</v>
      </c>
      <c r="H81" s="857">
        <f t="shared" si="5"/>
        <v>10</v>
      </c>
      <c r="I81" s="857">
        <f t="shared" si="5"/>
        <v>7</v>
      </c>
      <c r="J81" s="857">
        <f t="shared" si="5"/>
        <v>10</v>
      </c>
      <c r="K81" s="857">
        <f>COUNTA(K5:K79)</f>
        <v>10</v>
      </c>
      <c r="L81" s="857">
        <f>COUNTA(L5:L79)</f>
        <v>10</v>
      </c>
      <c r="M81" s="857">
        <f>COUNTA(M5:M79)</f>
        <v>11</v>
      </c>
      <c r="N81" s="857">
        <f>COUNTA(N5:N80)</f>
        <v>10</v>
      </c>
      <c r="O81" s="854"/>
      <c r="P81" s="854"/>
      <c r="Q81" s="855"/>
      <c r="R81" s="858"/>
      <c r="S81" s="854"/>
    </row>
    <row r="82" spans="1:19" ht="41.25" customHeight="1" x14ac:dyDescent="0.2">
      <c r="A82" s="3144" t="s">
        <v>2772</v>
      </c>
      <c r="B82" s="3138" t="s">
        <v>2957</v>
      </c>
      <c r="C82" s="3161" t="s">
        <v>3104</v>
      </c>
      <c r="D82" s="3161" t="s">
        <v>1560</v>
      </c>
      <c r="E82" s="3138"/>
      <c r="F82" s="3138" t="s">
        <v>362</v>
      </c>
      <c r="G82" s="3138" t="s">
        <v>362</v>
      </c>
      <c r="H82" s="3138" t="s">
        <v>362</v>
      </c>
      <c r="I82" s="3138"/>
      <c r="J82" s="3138"/>
      <c r="K82" s="3138"/>
      <c r="L82" s="3138"/>
      <c r="M82" s="3138"/>
      <c r="N82" s="3129"/>
      <c r="O82" s="1233" t="s">
        <v>367</v>
      </c>
      <c r="P82" s="1244">
        <v>41593</v>
      </c>
      <c r="Q82" s="859" t="s">
        <v>368</v>
      </c>
      <c r="R82" s="1244">
        <v>41334</v>
      </c>
      <c r="S82" s="1244"/>
    </row>
    <row r="83" spans="1:19" ht="38.25" customHeight="1" x14ac:dyDescent="0.2">
      <c r="A83" s="3145"/>
      <c r="B83" s="3138"/>
      <c r="C83" s="3161"/>
      <c r="D83" s="3161"/>
      <c r="E83" s="3138"/>
      <c r="F83" s="3138"/>
      <c r="G83" s="3138"/>
      <c r="H83" s="3138"/>
      <c r="I83" s="3138"/>
      <c r="J83" s="3138"/>
      <c r="K83" s="3138"/>
      <c r="L83" s="3138"/>
      <c r="M83" s="3138"/>
      <c r="N83" s="3140"/>
      <c r="O83" s="1233" t="s">
        <v>1019</v>
      </c>
      <c r="P83" s="1244" t="s">
        <v>1020</v>
      </c>
      <c r="Q83" s="859" t="s">
        <v>392</v>
      </c>
      <c r="R83" s="1244"/>
      <c r="S83" s="1244">
        <v>42460</v>
      </c>
    </row>
    <row r="84" spans="1:19" x14ac:dyDescent="0.2">
      <c r="A84" s="3145"/>
      <c r="B84" s="3138"/>
      <c r="C84" s="3161" t="s">
        <v>369</v>
      </c>
      <c r="D84" s="3161" t="s">
        <v>615</v>
      </c>
      <c r="E84" s="3138"/>
      <c r="F84" s="3138" t="s">
        <v>362</v>
      </c>
      <c r="G84" s="3138"/>
      <c r="H84" s="3138"/>
      <c r="I84" s="3138"/>
      <c r="J84" s="3138"/>
      <c r="K84" s="3138"/>
      <c r="L84" s="3138"/>
      <c r="M84" s="3138"/>
      <c r="N84" s="3129"/>
      <c r="O84" s="1233" t="s">
        <v>370</v>
      </c>
      <c r="P84" s="1244">
        <v>41593</v>
      </c>
      <c r="Q84" s="859" t="s">
        <v>368</v>
      </c>
      <c r="R84" s="1244">
        <v>41487</v>
      </c>
      <c r="S84" s="1244">
        <v>41851</v>
      </c>
    </row>
    <row r="85" spans="1:19" x14ac:dyDescent="0.2">
      <c r="A85" s="3145"/>
      <c r="B85" s="3138"/>
      <c r="C85" s="3161"/>
      <c r="D85" s="3161"/>
      <c r="E85" s="3138"/>
      <c r="F85" s="3138"/>
      <c r="G85" s="3138"/>
      <c r="H85" s="3138"/>
      <c r="I85" s="3138"/>
      <c r="J85" s="3138"/>
      <c r="K85" s="3138"/>
      <c r="L85" s="3138"/>
      <c r="M85" s="3138"/>
      <c r="N85" s="3137"/>
      <c r="O85" s="1233" t="s">
        <v>371</v>
      </c>
      <c r="P85" s="1244">
        <v>42030</v>
      </c>
      <c r="Q85" s="859" t="s">
        <v>372</v>
      </c>
      <c r="R85" s="3168">
        <v>41456</v>
      </c>
      <c r="S85" s="3168">
        <v>41851</v>
      </c>
    </row>
    <row r="86" spans="1:19" x14ac:dyDescent="0.2">
      <c r="A86" s="3145"/>
      <c r="B86" s="3138"/>
      <c r="C86" s="3161"/>
      <c r="D86" s="3161"/>
      <c r="E86" s="3138"/>
      <c r="F86" s="3138"/>
      <c r="G86" s="3138"/>
      <c r="H86" s="3138"/>
      <c r="I86" s="3138"/>
      <c r="J86" s="3138"/>
      <c r="K86" s="3138"/>
      <c r="L86" s="3138"/>
      <c r="M86" s="3138"/>
      <c r="N86" s="3140"/>
      <c r="O86" s="1233" t="s">
        <v>373</v>
      </c>
      <c r="P86" s="1244">
        <v>42303</v>
      </c>
      <c r="Q86" s="859" t="s">
        <v>374</v>
      </c>
      <c r="R86" s="3168"/>
      <c r="S86" s="3168"/>
    </row>
    <row r="87" spans="1:19" ht="30" customHeight="1" x14ac:dyDescent="0.2">
      <c r="A87" s="3145"/>
      <c r="B87" s="3138"/>
      <c r="C87" s="3161" t="s">
        <v>3105</v>
      </c>
      <c r="D87" s="3161" t="s">
        <v>375</v>
      </c>
      <c r="E87" s="3138"/>
      <c r="F87" s="3138" t="s">
        <v>362</v>
      </c>
      <c r="G87" s="3138" t="s">
        <v>362</v>
      </c>
      <c r="H87" s="3138" t="s">
        <v>362</v>
      </c>
      <c r="I87" s="3138"/>
      <c r="J87" s="3138"/>
      <c r="K87" s="3138"/>
      <c r="L87" s="3138"/>
      <c r="M87" s="3139"/>
      <c r="N87" s="3129"/>
      <c r="O87" s="1233" t="s">
        <v>376</v>
      </c>
      <c r="P87" s="1244">
        <v>41593</v>
      </c>
      <c r="Q87" s="859" t="s">
        <v>368</v>
      </c>
      <c r="R87" s="3168">
        <v>41548</v>
      </c>
      <c r="S87" s="1244">
        <v>41912</v>
      </c>
    </row>
    <row r="88" spans="1:19" x14ac:dyDescent="0.2">
      <c r="A88" s="3145"/>
      <c r="B88" s="3138"/>
      <c r="C88" s="3161"/>
      <c r="D88" s="3161"/>
      <c r="E88" s="3138"/>
      <c r="F88" s="3138"/>
      <c r="G88" s="3138"/>
      <c r="H88" s="3138"/>
      <c r="I88" s="3138"/>
      <c r="J88" s="3138"/>
      <c r="K88" s="3138"/>
      <c r="L88" s="3138"/>
      <c r="M88" s="3137"/>
      <c r="N88" s="3137"/>
      <c r="O88" s="1233" t="s">
        <v>377</v>
      </c>
      <c r="P88" s="1244">
        <v>42030</v>
      </c>
      <c r="Q88" s="859" t="s">
        <v>372</v>
      </c>
      <c r="R88" s="3168"/>
      <c r="S88" s="1244">
        <v>41943</v>
      </c>
    </row>
    <row r="89" spans="1:19" x14ac:dyDescent="0.2">
      <c r="A89" s="3145"/>
      <c r="B89" s="3138"/>
      <c r="C89" s="3161"/>
      <c r="D89" s="3161"/>
      <c r="E89" s="3138"/>
      <c r="F89" s="3138"/>
      <c r="G89" s="3138"/>
      <c r="H89" s="3138"/>
      <c r="I89" s="3138"/>
      <c r="J89" s="3138"/>
      <c r="K89" s="3138"/>
      <c r="L89" s="3138"/>
      <c r="M89" s="3140"/>
      <c r="N89" s="3140"/>
      <c r="O89" s="1233" t="s">
        <v>1021</v>
      </c>
      <c r="P89" s="1244">
        <v>42514</v>
      </c>
      <c r="Q89" s="859" t="s">
        <v>1022</v>
      </c>
      <c r="R89" s="3168"/>
      <c r="S89" s="1244">
        <f>P89</f>
        <v>42514</v>
      </c>
    </row>
    <row r="90" spans="1:19" ht="45" x14ac:dyDescent="0.2">
      <c r="A90" s="3145"/>
      <c r="B90" s="3138"/>
      <c r="C90" s="1243" t="s">
        <v>378</v>
      </c>
      <c r="D90" s="1243" t="s">
        <v>379</v>
      </c>
      <c r="E90" s="1233"/>
      <c r="F90" s="1233" t="s">
        <v>362</v>
      </c>
      <c r="G90" s="1233"/>
      <c r="H90" s="1233"/>
      <c r="I90" s="1233"/>
      <c r="J90" s="1233"/>
      <c r="K90" s="1233"/>
      <c r="L90" s="1233"/>
      <c r="M90" s="1233"/>
      <c r="N90" s="2233"/>
      <c r="O90" s="1233" t="s">
        <v>380</v>
      </c>
      <c r="P90" s="1244">
        <v>41593</v>
      </c>
      <c r="Q90" s="859" t="s">
        <v>368</v>
      </c>
      <c r="R90" s="1244">
        <v>41518</v>
      </c>
      <c r="S90" s="1244">
        <v>41882</v>
      </c>
    </row>
    <row r="91" spans="1:19" ht="75" customHeight="1" x14ac:dyDescent="0.2">
      <c r="A91" s="3145"/>
      <c r="B91" s="3138"/>
      <c r="C91" s="3161" t="s">
        <v>3106</v>
      </c>
      <c r="D91" s="3161" t="s">
        <v>615</v>
      </c>
      <c r="E91" s="3161"/>
      <c r="F91" s="3138" t="s">
        <v>362</v>
      </c>
      <c r="G91" s="3138" t="s">
        <v>362</v>
      </c>
      <c r="H91" s="3138" t="s">
        <v>362</v>
      </c>
      <c r="I91" s="3138"/>
      <c r="J91" s="3138"/>
      <c r="K91" s="3138"/>
      <c r="L91" s="3138"/>
      <c r="M91" s="3139"/>
      <c r="N91" s="3129"/>
      <c r="O91" s="1233" t="s">
        <v>381</v>
      </c>
      <c r="P91" s="1244">
        <v>41593</v>
      </c>
      <c r="Q91" s="859" t="s">
        <v>368</v>
      </c>
      <c r="R91" s="1244">
        <v>41518</v>
      </c>
      <c r="S91" s="1244">
        <v>41882</v>
      </c>
    </row>
    <row r="92" spans="1:19" x14ac:dyDescent="0.2">
      <c r="A92" s="3145"/>
      <c r="B92" s="3138"/>
      <c r="C92" s="3161"/>
      <c r="D92" s="3161"/>
      <c r="E92" s="3115"/>
      <c r="F92" s="3116"/>
      <c r="G92" s="3116"/>
      <c r="H92" s="3116"/>
      <c r="I92" s="3116"/>
      <c r="J92" s="3138"/>
      <c r="K92" s="3138"/>
      <c r="L92" s="3138"/>
      <c r="M92" s="3140"/>
      <c r="N92" s="3140"/>
      <c r="O92" s="1233" t="s">
        <v>1021</v>
      </c>
      <c r="P92" s="1244">
        <v>42514</v>
      </c>
      <c r="Q92" s="859" t="s">
        <v>1022</v>
      </c>
      <c r="R92" s="1244">
        <v>41518</v>
      </c>
      <c r="S92" s="1244">
        <f>P92</f>
        <v>42514</v>
      </c>
    </row>
    <row r="93" spans="1:19" ht="28.9" customHeight="1" x14ac:dyDescent="0.2">
      <c r="A93" s="3145"/>
      <c r="B93" s="3138"/>
      <c r="C93" s="3161" t="s">
        <v>3107</v>
      </c>
      <c r="D93" s="3161" t="s">
        <v>1560</v>
      </c>
      <c r="E93" s="3138"/>
      <c r="F93" s="3138"/>
      <c r="G93" s="3138"/>
      <c r="H93" s="3138"/>
      <c r="I93" s="3138"/>
      <c r="J93" s="3138" t="s">
        <v>362</v>
      </c>
      <c r="K93" s="3138" t="s">
        <v>362</v>
      </c>
      <c r="L93" s="3138"/>
      <c r="M93" s="3138" t="s">
        <v>362</v>
      </c>
      <c r="N93" s="3129"/>
      <c r="O93" s="1233" t="s">
        <v>1675</v>
      </c>
      <c r="P93" s="1244">
        <v>43033</v>
      </c>
      <c r="Q93" s="859" t="s">
        <v>368</v>
      </c>
      <c r="R93" s="1244">
        <v>43040</v>
      </c>
      <c r="S93" s="1244">
        <v>43769</v>
      </c>
    </row>
    <row r="94" spans="1:19" x14ac:dyDescent="0.2">
      <c r="A94" s="3145"/>
      <c r="B94" s="3138"/>
      <c r="C94" s="3161"/>
      <c r="D94" s="2802"/>
      <c r="E94" s="3138"/>
      <c r="F94" s="3138"/>
      <c r="G94" s="3138"/>
      <c r="H94" s="3138"/>
      <c r="I94" s="3138"/>
      <c r="J94" s="3138"/>
      <c r="K94" s="3138"/>
      <c r="L94" s="3138"/>
      <c r="M94" s="3138"/>
      <c r="N94" s="3140"/>
      <c r="O94" s="1233" t="s">
        <v>2829</v>
      </c>
      <c r="P94" s="1244">
        <v>44112</v>
      </c>
      <c r="Q94" s="859" t="s">
        <v>1093</v>
      </c>
      <c r="R94" s="1244"/>
      <c r="S94" s="1244" t="s">
        <v>2830</v>
      </c>
    </row>
    <row r="95" spans="1:19" ht="57.6" customHeight="1" x14ac:dyDescent="0.2">
      <c r="A95" s="3145"/>
      <c r="B95" s="3138"/>
      <c r="C95" s="3161" t="s">
        <v>1676</v>
      </c>
      <c r="D95" s="3161" t="s">
        <v>1561</v>
      </c>
      <c r="E95" s="3161"/>
      <c r="F95" s="3161"/>
      <c r="G95" s="3161"/>
      <c r="H95" s="3161"/>
      <c r="I95" s="3161"/>
      <c r="J95" s="3138" t="s">
        <v>362</v>
      </c>
      <c r="K95" s="3138" t="s">
        <v>362</v>
      </c>
      <c r="L95" s="3138"/>
      <c r="M95" s="3138"/>
      <c r="N95" s="3129"/>
      <c r="O95" s="1233" t="s">
        <v>1675</v>
      </c>
      <c r="P95" s="1244">
        <v>43033</v>
      </c>
      <c r="Q95" s="859" t="s">
        <v>368</v>
      </c>
      <c r="R95" s="1244">
        <v>43040</v>
      </c>
      <c r="S95" s="1244">
        <v>43465</v>
      </c>
    </row>
    <row r="96" spans="1:19" x14ac:dyDescent="0.2">
      <c r="A96" s="3145"/>
      <c r="B96" s="3138"/>
      <c r="C96" s="3161"/>
      <c r="D96" s="3161"/>
      <c r="E96" s="2802"/>
      <c r="F96" s="2802"/>
      <c r="G96" s="2802"/>
      <c r="H96" s="2802"/>
      <c r="I96" s="2802"/>
      <c r="J96" s="2812"/>
      <c r="K96" s="2812"/>
      <c r="L96" s="2812"/>
      <c r="M96" s="2812"/>
      <c r="N96" s="3140"/>
      <c r="O96" s="1233" t="s">
        <v>2828</v>
      </c>
      <c r="P96" s="1244">
        <v>44112</v>
      </c>
      <c r="Q96" s="859" t="s">
        <v>1022</v>
      </c>
      <c r="R96" s="1244"/>
      <c r="S96" s="1244"/>
    </row>
    <row r="97" spans="1:19" ht="43.15" customHeight="1" x14ac:dyDescent="0.2">
      <c r="A97" s="3145"/>
      <c r="B97" s="3138"/>
      <c r="C97" s="3161" t="s">
        <v>1677</v>
      </c>
      <c r="D97" s="865" t="s">
        <v>379</v>
      </c>
      <c r="E97" s="3138"/>
      <c r="F97" s="3138"/>
      <c r="G97" s="3138"/>
      <c r="H97" s="3138"/>
      <c r="I97" s="3138"/>
      <c r="J97" s="3138" t="s">
        <v>362</v>
      </c>
      <c r="K97" s="3138" t="s">
        <v>362</v>
      </c>
      <c r="L97" s="3138"/>
      <c r="M97" s="3138" t="s">
        <v>362</v>
      </c>
      <c r="N97" s="3129"/>
      <c r="O97" s="1233" t="s">
        <v>1675</v>
      </c>
      <c r="P97" s="1244">
        <v>43033</v>
      </c>
      <c r="Q97" s="859" t="s">
        <v>368</v>
      </c>
      <c r="R97" s="3168">
        <v>43040</v>
      </c>
      <c r="S97" s="3168">
        <v>43769</v>
      </c>
    </row>
    <row r="98" spans="1:19" x14ac:dyDescent="0.2">
      <c r="A98" s="3145"/>
      <c r="B98" s="3138"/>
      <c r="C98" s="3161"/>
      <c r="D98" s="3161" t="s">
        <v>549</v>
      </c>
      <c r="E98" s="3138"/>
      <c r="F98" s="3138"/>
      <c r="G98" s="3138"/>
      <c r="H98" s="3138"/>
      <c r="I98" s="3138"/>
      <c r="J98" s="3138"/>
      <c r="K98" s="3138"/>
      <c r="L98" s="3138"/>
      <c r="M98" s="3138"/>
      <c r="N98" s="3137"/>
      <c r="O98" s="1233" t="s">
        <v>2827</v>
      </c>
      <c r="P98" s="1244">
        <v>44112</v>
      </c>
      <c r="Q98" s="859" t="s">
        <v>458</v>
      </c>
      <c r="R98" s="3168"/>
      <c r="S98" s="3168"/>
    </row>
    <row r="99" spans="1:19" x14ac:dyDescent="0.2">
      <c r="A99" s="3145"/>
      <c r="B99" s="3138"/>
      <c r="C99" s="3161"/>
      <c r="D99" s="3161"/>
      <c r="E99" s="3138"/>
      <c r="F99" s="3138"/>
      <c r="G99" s="3138"/>
      <c r="H99" s="3138"/>
      <c r="I99" s="3138"/>
      <c r="J99" s="3138"/>
      <c r="K99" s="3138"/>
      <c r="L99" s="3138"/>
      <c r="M99" s="3138"/>
      <c r="N99" s="3140"/>
      <c r="O99" s="1233" t="s">
        <v>2829</v>
      </c>
      <c r="P99" s="1244">
        <v>44112</v>
      </c>
      <c r="Q99" s="859" t="s">
        <v>1093</v>
      </c>
      <c r="R99" s="1244"/>
      <c r="S99" s="1244" t="s">
        <v>2830</v>
      </c>
    </row>
    <row r="100" spans="1:19" ht="45" x14ac:dyDescent="0.2">
      <c r="A100" s="3145"/>
      <c r="B100" s="3138"/>
      <c r="C100" s="1243" t="s">
        <v>2840</v>
      </c>
      <c r="D100" s="1243" t="s">
        <v>379</v>
      </c>
      <c r="E100" s="1233"/>
      <c r="F100" s="1233"/>
      <c r="G100" s="1233"/>
      <c r="H100" s="1233"/>
      <c r="I100" s="1233"/>
      <c r="J100" s="1233"/>
      <c r="K100" s="1233"/>
      <c r="L100" s="1233"/>
      <c r="M100" s="1233" t="s">
        <v>362</v>
      </c>
      <c r="N100" s="2233" t="s">
        <v>362</v>
      </c>
      <c r="O100" s="1233" t="s">
        <v>2841</v>
      </c>
      <c r="P100" s="1244">
        <v>44182</v>
      </c>
      <c r="Q100" s="859" t="s">
        <v>368</v>
      </c>
      <c r="R100" s="1244">
        <v>44182</v>
      </c>
      <c r="S100" s="1244">
        <v>44911</v>
      </c>
    </row>
    <row r="101" spans="1:19" ht="30" x14ac:dyDescent="0.2">
      <c r="A101" s="3145"/>
      <c r="B101" s="3138"/>
      <c r="C101" s="1243" t="s">
        <v>2842</v>
      </c>
      <c r="D101" s="1243" t="s">
        <v>1561</v>
      </c>
      <c r="E101" s="1233"/>
      <c r="F101" s="1233"/>
      <c r="G101" s="1233"/>
      <c r="H101" s="1233"/>
      <c r="I101" s="1233"/>
      <c r="J101" s="1233"/>
      <c r="K101" s="1233"/>
      <c r="L101" s="1233"/>
      <c r="M101" s="1233" t="s">
        <v>362</v>
      </c>
      <c r="N101" s="2233" t="s">
        <v>362</v>
      </c>
      <c r="O101" s="1233" t="s">
        <v>2841</v>
      </c>
      <c r="P101" s="1244">
        <v>44182</v>
      </c>
      <c r="Q101" s="859" t="s">
        <v>368</v>
      </c>
      <c r="R101" s="1244">
        <v>44200</v>
      </c>
      <c r="S101" s="1244">
        <v>44565</v>
      </c>
    </row>
    <row r="102" spans="1:19" ht="43.15" customHeight="1" x14ac:dyDescent="0.2">
      <c r="A102" s="3145"/>
      <c r="B102" s="3149" t="s">
        <v>2958</v>
      </c>
      <c r="C102" s="3169" t="s">
        <v>382</v>
      </c>
      <c r="D102" s="3169" t="s">
        <v>383</v>
      </c>
      <c r="E102" s="3160"/>
      <c r="F102" s="3160"/>
      <c r="G102" s="3160" t="s">
        <v>362</v>
      </c>
      <c r="H102" s="3160" t="s">
        <v>362</v>
      </c>
      <c r="I102" s="3160" t="s">
        <v>362</v>
      </c>
      <c r="J102" s="3160" t="s">
        <v>362</v>
      </c>
      <c r="K102" s="3160"/>
      <c r="L102" s="3160" t="s">
        <v>362</v>
      </c>
      <c r="M102" s="3160" t="s">
        <v>362</v>
      </c>
      <c r="N102" s="3149" t="s">
        <v>4068</v>
      </c>
      <c r="O102" s="1235" t="s">
        <v>384</v>
      </c>
      <c r="P102" s="1242">
        <v>41593</v>
      </c>
      <c r="Q102" s="860" t="s">
        <v>368</v>
      </c>
      <c r="R102" s="1242">
        <v>41640</v>
      </c>
      <c r="S102" s="1242">
        <v>43131</v>
      </c>
    </row>
    <row r="103" spans="1:19" x14ac:dyDescent="0.2">
      <c r="A103" s="3145"/>
      <c r="B103" s="3151"/>
      <c r="C103" s="3169"/>
      <c r="D103" s="3169"/>
      <c r="E103" s="3160"/>
      <c r="F103" s="3160"/>
      <c r="G103" s="3160"/>
      <c r="H103" s="3160"/>
      <c r="I103" s="3160"/>
      <c r="J103" s="3160"/>
      <c r="K103" s="3160"/>
      <c r="L103" s="3160"/>
      <c r="M103" s="3160"/>
      <c r="N103" s="3151"/>
      <c r="O103" s="1235" t="s">
        <v>2295</v>
      </c>
      <c r="P103" s="1242">
        <v>43448</v>
      </c>
      <c r="Q103" s="860" t="s">
        <v>397</v>
      </c>
      <c r="R103" s="1242">
        <v>43466</v>
      </c>
      <c r="S103" s="1242">
        <v>44226</v>
      </c>
    </row>
    <row r="104" spans="1:19" x14ac:dyDescent="0.2">
      <c r="A104" s="3145"/>
      <c r="B104" s="3151"/>
      <c r="C104" s="3169"/>
      <c r="D104" s="2802"/>
      <c r="E104" s="3160"/>
      <c r="F104" s="3160"/>
      <c r="G104" s="3160"/>
      <c r="H104" s="3160"/>
      <c r="I104" s="3160"/>
      <c r="J104" s="3160"/>
      <c r="K104" s="3160"/>
      <c r="L104" s="3160"/>
      <c r="M104" s="3160"/>
      <c r="N104" s="3157"/>
      <c r="O104" s="1235" t="s">
        <v>2829</v>
      </c>
      <c r="P104" s="1242">
        <v>44112</v>
      </c>
      <c r="Q104" s="860" t="s">
        <v>1093</v>
      </c>
      <c r="R104" s="1242"/>
      <c r="S104" s="1242">
        <v>44592</v>
      </c>
    </row>
    <row r="105" spans="1:19" ht="45" x14ac:dyDescent="0.2">
      <c r="A105" s="3145"/>
      <c r="B105" s="3151"/>
      <c r="C105" s="1245" t="s">
        <v>385</v>
      </c>
      <c r="D105" s="1245" t="s">
        <v>386</v>
      </c>
      <c r="E105" s="1235"/>
      <c r="F105" s="1235"/>
      <c r="G105" s="1235" t="s">
        <v>362</v>
      </c>
      <c r="H105" s="1235" t="s">
        <v>362</v>
      </c>
      <c r="I105" s="1235" t="s">
        <v>362</v>
      </c>
      <c r="J105" s="1235"/>
      <c r="K105" s="1235"/>
      <c r="L105" s="1235"/>
      <c r="M105" s="1235"/>
      <c r="N105" s="2236"/>
      <c r="O105" s="1235" t="s">
        <v>387</v>
      </c>
      <c r="P105" s="1242">
        <v>41593</v>
      </c>
      <c r="Q105" s="860" t="s">
        <v>368</v>
      </c>
      <c r="R105" s="1242">
        <v>41640</v>
      </c>
      <c r="S105" s="1242">
        <v>42735</v>
      </c>
    </row>
    <row r="106" spans="1:19" x14ac:dyDescent="0.2">
      <c r="A106" s="3145"/>
      <c r="B106" s="3151"/>
      <c r="C106" s="3169" t="s">
        <v>388</v>
      </c>
      <c r="D106" s="3169" t="s">
        <v>389</v>
      </c>
      <c r="E106" s="3160"/>
      <c r="F106" s="3160"/>
      <c r="G106" s="3160" t="s">
        <v>362</v>
      </c>
      <c r="H106" s="3160"/>
      <c r="I106" s="3160"/>
      <c r="J106" s="3160"/>
      <c r="K106" s="3160"/>
      <c r="L106" s="3160"/>
      <c r="M106" s="3156"/>
      <c r="N106" s="3149"/>
      <c r="O106" s="1235" t="s">
        <v>390</v>
      </c>
      <c r="P106" s="1242">
        <v>41593</v>
      </c>
      <c r="Q106" s="860" t="s">
        <v>368</v>
      </c>
      <c r="R106" s="3167">
        <v>41640</v>
      </c>
      <c r="S106" s="861">
        <v>43100</v>
      </c>
    </row>
    <row r="107" spans="1:19" x14ac:dyDescent="0.2">
      <c r="A107" s="3145"/>
      <c r="B107" s="3151"/>
      <c r="C107" s="3169"/>
      <c r="D107" s="3169"/>
      <c r="E107" s="3160"/>
      <c r="F107" s="3160"/>
      <c r="G107" s="3160"/>
      <c r="H107" s="3160"/>
      <c r="I107" s="3160"/>
      <c r="J107" s="3160"/>
      <c r="K107" s="3160"/>
      <c r="L107" s="3160"/>
      <c r="M107" s="3157"/>
      <c r="N107" s="3157"/>
      <c r="O107" s="1235" t="s">
        <v>391</v>
      </c>
      <c r="P107" s="1242">
        <v>42030</v>
      </c>
      <c r="Q107" s="860" t="s">
        <v>392</v>
      </c>
      <c r="R107" s="3167"/>
      <c r="S107" s="861">
        <v>42030</v>
      </c>
    </row>
    <row r="108" spans="1:19" ht="15" customHeight="1" x14ac:dyDescent="0.2">
      <c r="A108" s="3145"/>
      <c r="B108" s="3151"/>
      <c r="C108" s="3147" t="s">
        <v>393</v>
      </c>
      <c r="D108" s="3147" t="s">
        <v>394</v>
      </c>
      <c r="E108" s="3147"/>
      <c r="F108" s="3149" t="s">
        <v>362</v>
      </c>
      <c r="G108" s="3149" t="s">
        <v>362</v>
      </c>
      <c r="H108" s="3149" t="s">
        <v>362</v>
      </c>
      <c r="I108" s="3149" t="s">
        <v>362</v>
      </c>
      <c r="J108" s="3149"/>
      <c r="K108" s="3149" t="s">
        <v>362</v>
      </c>
      <c r="L108" s="3149" t="s">
        <v>362</v>
      </c>
      <c r="M108" s="3149" t="s">
        <v>362</v>
      </c>
      <c r="N108" s="3149" t="s">
        <v>362</v>
      </c>
      <c r="O108" s="1235" t="s">
        <v>395</v>
      </c>
      <c r="P108" s="1242">
        <v>41593</v>
      </c>
      <c r="Q108" s="860" t="s">
        <v>368</v>
      </c>
      <c r="R108" s="1242">
        <v>41426</v>
      </c>
      <c r="S108" s="1242">
        <v>42004</v>
      </c>
    </row>
    <row r="109" spans="1:19" x14ac:dyDescent="0.2">
      <c r="A109" s="3145"/>
      <c r="B109" s="3151"/>
      <c r="C109" s="3152"/>
      <c r="D109" s="3152"/>
      <c r="E109" s="3152"/>
      <c r="F109" s="3151"/>
      <c r="G109" s="3151"/>
      <c r="H109" s="3151"/>
      <c r="I109" s="3151"/>
      <c r="J109" s="3151"/>
      <c r="K109" s="3151"/>
      <c r="L109" s="3151"/>
      <c r="M109" s="3151"/>
      <c r="N109" s="3151"/>
      <c r="O109" s="1235" t="s">
        <v>396</v>
      </c>
      <c r="P109" s="1242">
        <v>42303</v>
      </c>
      <c r="Q109" s="860" t="s">
        <v>397</v>
      </c>
      <c r="R109" s="1242">
        <v>42278</v>
      </c>
      <c r="S109" s="1242">
        <v>42735</v>
      </c>
    </row>
    <row r="110" spans="1:19" x14ac:dyDescent="0.2">
      <c r="A110" s="3145"/>
      <c r="B110" s="3151"/>
      <c r="C110" s="3152"/>
      <c r="D110" s="3152"/>
      <c r="E110" s="3152"/>
      <c r="F110" s="3151"/>
      <c r="G110" s="3151"/>
      <c r="H110" s="3151"/>
      <c r="I110" s="3151"/>
      <c r="J110" s="3151"/>
      <c r="K110" s="3151"/>
      <c r="L110" s="3151"/>
      <c r="M110" s="3151"/>
      <c r="N110" s="3151"/>
      <c r="O110" s="1235" t="s">
        <v>1023</v>
      </c>
      <c r="P110" s="1242">
        <v>42668</v>
      </c>
      <c r="Q110" s="860" t="s">
        <v>397</v>
      </c>
      <c r="R110" s="1242">
        <v>42644</v>
      </c>
      <c r="S110" s="1242">
        <v>42735</v>
      </c>
    </row>
    <row r="111" spans="1:19" x14ac:dyDescent="0.2">
      <c r="A111" s="3145"/>
      <c r="B111" s="3151"/>
      <c r="C111" s="3152"/>
      <c r="D111" s="3152"/>
      <c r="E111" s="3152"/>
      <c r="F111" s="3151"/>
      <c r="G111" s="3151"/>
      <c r="H111" s="3151"/>
      <c r="I111" s="3151"/>
      <c r="J111" s="3151"/>
      <c r="K111" s="3151"/>
      <c r="L111" s="3151"/>
      <c r="M111" s="3151"/>
      <c r="N111" s="3151"/>
      <c r="O111" s="1235" t="s">
        <v>2295</v>
      </c>
      <c r="P111" s="1242">
        <v>43448</v>
      </c>
      <c r="Q111" s="860" t="s">
        <v>397</v>
      </c>
      <c r="R111" s="1242">
        <v>43464</v>
      </c>
      <c r="S111" s="1242">
        <v>44560</v>
      </c>
    </row>
    <row r="112" spans="1:19" ht="30" x14ac:dyDescent="0.2">
      <c r="A112" s="3145"/>
      <c r="B112" s="3151"/>
      <c r="C112" s="3148"/>
      <c r="D112" s="2813"/>
      <c r="E112" s="2813"/>
      <c r="F112" s="3150"/>
      <c r="G112" s="3150"/>
      <c r="H112" s="3150"/>
      <c r="I112" s="3150"/>
      <c r="J112" s="3150"/>
      <c r="K112" s="3150"/>
      <c r="L112" s="3150"/>
      <c r="M112" s="3150"/>
      <c r="N112" s="3157"/>
      <c r="O112" s="2155" t="s">
        <v>3974</v>
      </c>
      <c r="P112" s="2156">
        <v>44483</v>
      </c>
      <c r="Q112" s="2157" t="s">
        <v>397</v>
      </c>
      <c r="R112" s="2156">
        <v>44562</v>
      </c>
      <c r="S112" s="2156">
        <v>45657</v>
      </c>
    </row>
    <row r="113" spans="1:19" ht="14.45" customHeight="1" x14ac:dyDescent="0.2">
      <c r="A113" s="3145"/>
      <c r="B113" s="3151"/>
      <c r="C113" s="3169" t="s">
        <v>398</v>
      </c>
      <c r="D113" s="3169" t="s">
        <v>399</v>
      </c>
      <c r="E113" s="3160"/>
      <c r="F113" s="3160"/>
      <c r="G113" s="3160"/>
      <c r="H113" s="3160" t="s">
        <v>362</v>
      </c>
      <c r="I113" s="3160" t="s">
        <v>362</v>
      </c>
      <c r="J113" s="3160" t="s">
        <v>362</v>
      </c>
      <c r="K113" s="3160" t="s">
        <v>362</v>
      </c>
      <c r="L113" s="3160" t="s">
        <v>362</v>
      </c>
      <c r="M113" s="3160"/>
      <c r="N113" s="3149"/>
      <c r="O113" s="1235" t="s">
        <v>400</v>
      </c>
      <c r="P113" s="1242">
        <v>42303</v>
      </c>
      <c r="Q113" s="860" t="s">
        <v>401</v>
      </c>
      <c r="R113" s="1242">
        <v>42278</v>
      </c>
      <c r="S113" s="1242">
        <v>43465</v>
      </c>
    </row>
    <row r="114" spans="1:19" x14ac:dyDescent="0.2">
      <c r="A114" s="3145"/>
      <c r="B114" s="3151"/>
      <c r="C114" s="3169"/>
      <c r="D114" s="3169"/>
      <c r="E114" s="3160"/>
      <c r="F114" s="3160"/>
      <c r="G114" s="3160"/>
      <c r="H114" s="3160"/>
      <c r="I114" s="3160"/>
      <c r="J114" s="3160"/>
      <c r="K114" s="3160"/>
      <c r="L114" s="3160"/>
      <c r="M114" s="3160"/>
      <c r="N114" s="3151"/>
      <c r="O114" s="1235" t="s">
        <v>2295</v>
      </c>
      <c r="P114" s="1242">
        <v>43448</v>
      </c>
      <c r="Q114" s="860" t="s">
        <v>397</v>
      </c>
      <c r="R114" s="1242">
        <v>43464</v>
      </c>
      <c r="S114" s="1242">
        <v>44560</v>
      </c>
    </row>
    <row r="115" spans="1:19" x14ac:dyDescent="0.2">
      <c r="A115" s="3145"/>
      <c r="B115" s="3151"/>
      <c r="C115" s="3169"/>
      <c r="D115" s="3169"/>
      <c r="E115" s="3160"/>
      <c r="F115" s="3160"/>
      <c r="G115" s="3160"/>
      <c r="H115" s="3160"/>
      <c r="I115" s="3160"/>
      <c r="J115" s="3160"/>
      <c r="K115" s="3160"/>
      <c r="L115" s="3160"/>
      <c r="M115" s="3160"/>
      <c r="N115" s="3157"/>
      <c r="O115" s="1235" t="s">
        <v>2787</v>
      </c>
      <c r="P115" s="1242">
        <v>43859</v>
      </c>
      <c r="Q115" s="860" t="s">
        <v>1022</v>
      </c>
      <c r="R115" s="1242"/>
      <c r="S115" s="1242"/>
    </row>
    <row r="116" spans="1:19" x14ac:dyDescent="0.2">
      <c r="A116" s="3145"/>
      <c r="B116" s="3151"/>
      <c r="C116" s="3169" t="s">
        <v>402</v>
      </c>
      <c r="D116" s="3169" t="s">
        <v>403</v>
      </c>
      <c r="E116" s="3160"/>
      <c r="F116" s="3160" t="s">
        <v>362</v>
      </c>
      <c r="G116" s="3160" t="s">
        <v>362</v>
      </c>
      <c r="H116" s="3160" t="s">
        <v>362</v>
      </c>
      <c r="I116" s="3160" t="s">
        <v>362</v>
      </c>
      <c r="J116" s="3160"/>
      <c r="K116" s="3160"/>
      <c r="L116" s="3160"/>
      <c r="M116" s="3156"/>
      <c r="N116" s="3149"/>
      <c r="O116" s="1235" t="s">
        <v>404</v>
      </c>
      <c r="P116" s="1242">
        <v>41593</v>
      </c>
      <c r="Q116" s="860" t="s">
        <v>368</v>
      </c>
      <c r="R116" s="1242">
        <v>41365</v>
      </c>
      <c r="S116" s="1242">
        <v>42124</v>
      </c>
    </row>
    <row r="117" spans="1:19" x14ac:dyDescent="0.2">
      <c r="A117" s="3145"/>
      <c r="B117" s="3151"/>
      <c r="C117" s="3169"/>
      <c r="D117" s="3169"/>
      <c r="E117" s="3160"/>
      <c r="F117" s="3160"/>
      <c r="G117" s="3160"/>
      <c r="H117" s="3160"/>
      <c r="I117" s="3160"/>
      <c r="J117" s="3160"/>
      <c r="K117" s="3160"/>
      <c r="L117" s="3160"/>
      <c r="M117" s="3151"/>
      <c r="N117" s="3151"/>
      <c r="O117" s="1235" t="s">
        <v>405</v>
      </c>
      <c r="P117" s="1242">
        <v>42303</v>
      </c>
      <c r="Q117" s="860" t="s">
        <v>397</v>
      </c>
      <c r="R117" s="1242">
        <v>42278</v>
      </c>
      <c r="S117" s="1242">
        <v>42735</v>
      </c>
    </row>
    <row r="118" spans="1:19" x14ac:dyDescent="0.2">
      <c r="A118" s="3145"/>
      <c r="B118" s="3151"/>
      <c r="C118" s="3169"/>
      <c r="D118" s="3169"/>
      <c r="E118" s="3160"/>
      <c r="F118" s="3160"/>
      <c r="G118" s="3160"/>
      <c r="H118" s="3160"/>
      <c r="I118" s="3160"/>
      <c r="J118" s="3160"/>
      <c r="K118" s="3160"/>
      <c r="L118" s="3160"/>
      <c r="M118" s="3157"/>
      <c r="N118" s="3157"/>
      <c r="O118" s="1235" t="s">
        <v>2295</v>
      </c>
      <c r="P118" s="1242">
        <v>43448</v>
      </c>
      <c r="Q118" s="860" t="s">
        <v>374</v>
      </c>
      <c r="R118" s="1242"/>
      <c r="S118" s="1242">
        <f>P118</f>
        <v>43448</v>
      </c>
    </row>
    <row r="119" spans="1:19" x14ac:dyDescent="0.2">
      <c r="A119" s="3145"/>
      <c r="B119" s="3151"/>
      <c r="C119" s="3169" t="s">
        <v>406</v>
      </c>
      <c r="D119" s="3169" t="s">
        <v>407</v>
      </c>
      <c r="E119" s="3160" t="s">
        <v>362</v>
      </c>
      <c r="F119" s="3160" t="s">
        <v>362</v>
      </c>
      <c r="G119" s="3160" t="s">
        <v>362</v>
      </c>
      <c r="H119" s="3160" t="s">
        <v>362</v>
      </c>
      <c r="I119" s="3160"/>
      <c r="J119" s="3160"/>
      <c r="K119" s="3160"/>
      <c r="L119" s="3160"/>
      <c r="M119" s="3156"/>
      <c r="N119" s="3149"/>
      <c r="O119" s="1235" t="s">
        <v>408</v>
      </c>
      <c r="P119" s="1242">
        <v>41593</v>
      </c>
      <c r="Q119" s="860" t="s">
        <v>368</v>
      </c>
      <c r="R119" s="3167">
        <v>41061</v>
      </c>
      <c r="S119" s="1242">
        <v>42004</v>
      </c>
    </row>
    <row r="120" spans="1:19" x14ac:dyDescent="0.2">
      <c r="A120" s="3145"/>
      <c r="B120" s="3151"/>
      <c r="C120" s="3169"/>
      <c r="D120" s="3169"/>
      <c r="E120" s="3160"/>
      <c r="F120" s="3160"/>
      <c r="G120" s="3160"/>
      <c r="H120" s="3160"/>
      <c r="I120" s="3160"/>
      <c r="J120" s="3160"/>
      <c r="K120" s="3160"/>
      <c r="L120" s="3160"/>
      <c r="M120" s="3151"/>
      <c r="N120" s="3151"/>
      <c r="O120" s="1235" t="s">
        <v>409</v>
      </c>
      <c r="P120" s="1242">
        <v>42030</v>
      </c>
      <c r="Q120" s="860" t="s">
        <v>372</v>
      </c>
      <c r="R120" s="3167"/>
      <c r="S120" s="1242">
        <v>42369</v>
      </c>
    </row>
    <row r="121" spans="1:19" x14ac:dyDescent="0.2">
      <c r="A121" s="3145"/>
      <c r="B121" s="3151"/>
      <c r="C121" s="3169"/>
      <c r="D121" s="3169"/>
      <c r="E121" s="3160"/>
      <c r="F121" s="3160"/>
      <c r="G121" s="3160"/>
      <c r="H121" s="3160"/>
      <c r="I121" s="3160"/>
      <c r="J121" s="3160"/>
      <c r="K121" s="3160"/>
      <c r="L121" s="3160"/>
      <c r="M121" s="3151"/>
      <c r="N121" s="3151"/>
      <c r="O121" s="1235" t="s">
        <v>410</v>
      </c>
      <c r="P121" s="1242">
        <v>42303</v>
      </c>
      <c r="Q121" s="860" t="s">
        <v>397</v>
      </c>
      <c r="R121" s="1242">
        <v>42005</v>
      </c>
      <c r="S121" s="1242">
        <v>42400</v>
      </c>
    </row>
    <row r="122" spans="1:19" x14ac:dyDescent="0.2">
      <c r="A122" s="3145"/>
      <c r="B122" s="3151"/>
      <c r="C122" s="3169"/>
      <c r="D122" s="3169"/>
      <c r="E122" s="3160"/>
      <c r="F122" s="3160"/>
      <c r="G122" s="3160"/>
      <c r="H122" s="3160"/>
      <c r="I122" s="3160"/>
      <c r="J122" s="3160"/>
      <c r="K122" s="3160"/>
      <c r="L122" s="3160"/>
      <c r="M122" s="3151"/>
      <c r="N122" s="3151"/>
      <c r="O122" s="1235" t="s">
        <v>1019</v>
      </c>
      <c r="P122" s="862" t="s">
        <v>1020</v>
      </c>
      <c r="Q122" s="1245" t="s">
        <v>1024</v>
      </c>
      <c r="R122" s="1242"/>
      <c r="S122" s="1242"/>
    </row>
    <row r="123" spans="1:19" x14ac:dyDescent="0.2">
      <c r="A123" s="3145"/>
      <c r="B123" s="3151"/>
      <c r="C123" s="3169"/>
      <c r="D123" s="3169"/>
      <c r="E123" s="3160"/>
      <c r="F123" s="3160"/>
      <c r="G123" s="3160"/>
      <c r="H123" s="3160"/>
      <c r="I123" s="3160"/>
      <c r="J123" s="3160"/>
      <c r="K123" s="3160"/>
      <c r="L123" s="3160"/>
      <c r="M123" s="3157"/>
      <c r="N123" s="3157"/>
      <c r="O123" s="1235" t="s">
        <v>1025</v>
      </c>
      <c r="P123" s="862">
        <v>42668</v>
      </c>
      <c r="Q123" s="1245" t="s">
        <v>374</v>
      </c>
      <c r="R123" s="1242"/>
      <c r="S123" s="1242">
        <v>42668</v>
      </c>
    </row>
    <row r="124" spans="1:19" x14ac:dyDescent="0.2">
      <c r="A124" s="3145"/>
      <c r="B124" s="3151"/>
      <c r="C124" s="3169" t="s">
        <v>3108</v>
      </c>
      <c r="D124" s="3169" t="s">
        <v>411</v>
      </c>
      <c r="E124" s="3160"/>
      <c r="F124" s="3160"/>
      <c r="G124" s="3160" t="s">
        <v>362</v>
      </c>
      <c r="H124" s="3160"/>
      <c r="I124" s="3160"/>
      <c r="J124" s="3160"/>
      <c r="K124" s="3160"/>
      <c r="L124" s="3160"/>
      <c r="M124" s="3156"/>
      <c r="N124" s="3149"/>
      <c r="O124" s="1235" t="s">
        <v>412</v>
      </c>
      <c r="P124" s="1242">
        <v>41593</v>
      </c>
      <c r="Q124" s="860" t="s">
        <v>368</v>
      </c>
      <c r="R124" s="3167">
        <v>41699</v>
      </c>
      <c r="S124" s="3167">
        <v>42094</v>
      </c>
    </row>
    <row r="125" spans="1:19" x14ac:dyDescent="0.2">
      <c r="A125" s="3145"/>
      <c r="B125" s="3151"/>
      <c r="C125" s="3169"/>
      <c r="D125" s="3169"/>
      <c r="E125" s="3160"/>
      <c r="F125" s="3160"/>
      <c r="G125" s="3160"/>
      <c r="H125" s="3160"/>
      <c r="I125" s="3160"/>
      <c r="J125" s="3160"/>
      <c r="K125" s="3160"/>
      <c r="L125" s="3160"/>
      <c r="M125" s="3157"/>
      <c r="N125" s="3157"/>
      <c r="O125" s="1235" t="s">
        <v>413</v>
      </c>
      <c r="P125" s="1242">
        <v>42213</v>
      </c>
      <c r="Q125" s="860" t="s">
        <v>374</v>
      </c>
      <c r="R125" s="3167"/>
      <c r="S125" s="3167"/>
    </row>
    <row r="126" spans="1:19" x14ac:dyDescent="0.2">
      <c r="A126" s="3145"/>
      <c r="B126" s="3151"/>
      <c r="C126" s="3169" t="s">
        <v>414</v>
      </c>
      <c r="D126" s="3169" t="s">
        <v>415</v>
      </c>
      <c r="E126" s="3160"/>
      <c r="F126" s="3160" t="s">
        <v>362</v>
      </c>
      <c r="G126" s="3160"/>
      <c r="H126" s="3160"/>
      <c r="I126" s="3160"/>
      <c r="J126" s="3160"/>
      <c r="K126" s="3160"/>
      <c r="L126" s="3160"/>
      <c r="M126" s="3156"/>
      <c r="N126" s="3149"/>
      <c r="O126" s="1235" t="s">
        <v>416</v>
      </c>
      <c r="P126" s="1242">
        <v>41593</v>
      </c>
      <c r="Q126" s="860" t="s">
        <v>368</v>
      </c>
      <c r="R126" s="3167">
        <v>41518</v>
      </c>
      <c r="S126" s="3167">
        <f>P127</f>
        <v>42030</v>
      </c>
    </row>
    <row r="127" spans="1:19" x14ac:dyDescent="0.2">
      <c r="A127" s="3145"/>
      <c r="B127" s="3151"/>
      <c r="C127" s="3169"/>
      <c r="D127" s="3169"/>
      <c r="E127" s="3160"/>
      <c r="F127" s="3160"/>
      <c r="G127" s="3160"/>
      <c r="H127" s="3160"/>
      <c r="I127" s="3160"/>
      <c r="J127" s="3160"/>
      <c r="K127" s="3160"/>
      <c r="L127" s="3160"/>
      <c r="M127" s="3157"/>
      <c r="N127" s="3157"/>
      <c r="O127" s="1235" t="s">
        <v>417</v>
      </c>
      <c r="P127" s="1242">
        <v>42030</v>
      </c>
      <c r="Q127" s="860" t="s">
        <v>392</v>
      </c>
      <c r="R127" s="3167"/>
      <c r="S127" s="3167"/>
    </row>
    <row r="128" spans="1:19" ht="15" customHeight="1" x14ac:dyDescent="0.2">
      <c r="A128" s="3145"/>
      <c r="B128" s="3151"/>
      <c r="C128" s="3147" t="s">
        <v>3061</v>
      </c>
      <c r="D128" s="3147" t="s">
        <v>654</v>
      </c>
      <c r="E128" s="3147"/>
      <c r="F128" s="3149" t="s">
        <v>362</v>
      </c>
      <c r="G128" s="3149" t="s">
        <v>362</v>
      </c>
      <c r="H128" s="3149" t="s">
        <v>362</v>
      </c>
      <c r="I128" s="3149" t="s">
        <v>362</v>
      </c>
      <c r="J128" s="3149" t="s">
        <v>362</v>
      </c>
      <c r="K128" s="3149" t="s">
        <v>362</v>
      </c>
      <c r="L128" s="3149" t="s">
        <v>362</v>
      </c>
      <c r="M128" s="3149" t="s">
        <v>362</v>
      </c>
      <c r="N128" s="3149" t="s">
        <v>362</v>
      </c>
      <c r="O128" s="1235" t="s">
        <v>418</v>
      </c>
      <c r="P128" s="1242">
        <v>41593</v>
      </c>
      <c r="Q128" s="860" t="s">
        <v>368</v>
      </c>
      <c r="R128" s="3167">
        <v>41609</v>
      </c>
      <c r="S128" s="1242">
        <v>41973</v>
      </c>
    </row>
    <row r="129" spans="1:19" x14ac:dyDescent="0.2">
      <c r="A129" s="3145"/>
      <c r="B129" s="3151"/>
      <c r="C129" s="3152"/>
      <c r="D129" s="3152"/>
      <c r="E129" s="3152"/>
      <c r="F129" s="3151"/>
      <c r="G129" s="3151"/>
      <c r="H129" s="3151"/>
      <c r="I129" s="3151"/>
      <c r="J129" s="3151"/>
      <c r="K129" s="3151"/>
      <c r="L129" s="3151"/>
      <c r="M129" s="3151"/>
      <c r="N129" s="3151"/>
      <c r="O129" s="1235" t="s">
        <v>419</v>
      </c>
      <c r="P129" s="1242">
        <v>42030</v>
      </c>
      <c r="Q129" s="860" t="s">
        <v>372</v>
      </c>
      <c r="R129" s="3167"/>
      <c r="S129" s="1242">
        <v>42369</v>
      </c>
    </row>
    <row r="130" spans="1:19" x14ac:dyDescent="0.2">
      <c r="A130" s="3145"/>
      <c r="B130" s="3151"/>
      <c r="C130" s="3152"/>
      <c r="D130" s="3152"/>
      <c r="E130" s="3152"/>
      <c r="F130" s="3151"/>
      <c r="G130" s="3151"/>
      <c r="H130" s="3151"/>
      <c r="I130" s="3151"/>
      <c r="J130" s="3151"/>
      <c r="K130" s="3151"/>
      <c r="L130" s="3151"/>
      <c r="M130" s="3151"/>
      <c r="N130" s="3151"/>
      <c r="O130" s="1235" t="s">
        <v>1026</v>
      </c>
      <c r="P130" s="1242">
        <v>42617</v>
      </c>
      <c r="Q130" s="860" t="s">
        <v>397</v>
      </c>
      <c r="R130" s="1242">
        <v>41609</v>
      </c>
      <c r="S130" s="1242">
        <v>43084</v>
      </c>
    </row>
    <row r="131" spans="1:19" x14ac:dyDescent="0.2">
      <c r="A131" s="3145"/>
      <c r="B131" s="3151"/>
      <c r="C131" s="3152"/>
      <c r="D131" s="3152"/>
      <c r="E131" s="3152"/>
      <c r="F131" s="3151"/>
      <c r="G131" s="3151"/>
      <c r="H131" s="3151"/>
      <c r="I131" s="3151"/>
      <c r="J131" s="3151"/>
      <c r="K131" s="3151"/>
      <c r="L131" s="3151"/>
      <c r="M131" s="3151"/>
      <c r="N131" s="3151"/>
      <c r="O131" s="1235" t="s">
        <v>2295</v>
      </c>
      <c r="P131" s="1242">
        <v>43448</v>
      </c>
      <c r="Q131" s="860" t="s">
        <v>397</v>
      </c>
      <c r="R131" s="1242">
        <v>43450</v>
      </c>
      <c r="S131" s="1242">
        <v>44545</v>
      </c>
    </row>
    <row r="132" spans="1:19" ht="30" x14ac:dyDescent="0.2">
      <c r="A132" s="3145"/>
      <c r="B132" s="3151"/>
      <c r="C132" s="3148"/>
      <c r="D132" s="2813"/>
      <c r="E132" s="2813"/>
      <c r="F132" s="3150"/>
      <c r="G132" s="3150"/>
      <c r="H132" s="3150"/>
      <c r="I132" s="3150"/>
      <c r="J132" s="3150"/>
      <c r="K132" s="3150"/>
      <c r="L132" s="3150"/>
      <c r="M132" s="3150"/>
      <c r="N132" s="3157"/>
      <c r="O132" s="2155" t="s">
        <v>3980</v>
      </c>
      <c r="P132" s="2156">
        <v>44546</v>
      </c>
      <c r="Q132" s="2157" t="s">
        <v>397</v>
      </c>
      <c r="R132" s="2156">
        <v>44546</v>
      </c>
      <c r="S132" s="2156">
        <v>45641</v>
      </c>
    </row>
    <row r="133" spans="1:19" ht="60.75" customHeight="1" x14ac:dyDescent="0.2">
      <c r="A133" s="3145"/>
      <c r="B133" s="3151"/>
      <c r="C133" s="3169" t="s">
        <v>420</v>
      </c>
      <c r="D133" s="3169" t="s">
        <v>421</v>
      </c>
      <c r="E133" s="3160" t="s">
        <v>362</v>
      </c>
      <c r="F133" s="3160" t="s">
        <v>362</v>
      </c>
      <c r="G133" s="3160" t="s">
        <v>362</v>
      </c>
      <c r="H133" s="3160" t="s">
        <v>362</v>
      </c>
      <c r="I133" s="3160"/>
      <c r="J133" s="3160"/>
      <c r="K133" s="3160" t="s">
        <v>362</v>
      </c>
      <c r="L133" s="3160" t="s">
        <v>362</v>
      </c>
      <c r="M133" s="3160" t="s">
        <v>362</v>
      </c>
      <c r="N133" s="3149" t="s">
        <v>362</v>
      </c>
      <c r="O133" s="1235" t="s">
        <v>422</v>
      </c>
      <c r="P133" s="1242">
        <v>41593</v>
      </c>
      <c r="Q133" s="860" t="s">
        <v>368</v>
      </c>
      <c r="R133" s="1242">
        <v>40544</v>
      </c>
      <c r="S133" s="1242">
        <v>42400</v>
      </c>
    </row>
    <row r="134" spans="1:19" x14ac:dyDescent="0.2">
      <c r="A134" s="3145"/>
      <c r="B134" s="3151"/>
      <c r="C134" s="3169"/>
      <c r="D134" s="3169"/>
      <c r="E134" s="3160"/>
      <c r="F134" s="3160"/>
      <c r="G134" s="3160"/>
      <c r="H134" s="3160"/>
      <c r="I134" s="3160"/>
      <c r="J134" s="3160"/>
      <c r="K134" s="3160"/>
      <c r="L134" s="3160"/>
      <c r="M134" s="3160"/>
      <c r="N134" s="3151"/>
      <c r="O134" s="1235" t="s">
        <v>1023</v>
      </c>
      <c r="P134" s="1242">
        <v>42668</v>
      </c>
      <c r="Q134" s="860" t="s">
        <v>397</v>
      </c>
      <c r="R134" s="1242">
        <v>42644</v>
      </c>
      <c r="S134" s="1242">
        <v>42643</v>
      </c>
    </row>
    <row r="135" spans="1:19" x14ac:dyDescent="0.2">
      <c r="A135" s="3145"/>
      <c r="B135" s="3151"/>
      <c r="C135" s="3169"/>
      <c r="D135" s="3115"/>
      <c r="E135" s="3116"/>
      <c r="F135" s="3116"/>
      <c r="G135" s="3116"/>
      <c r="H135" s="3116"/>
      <c r="I135" s="3116"/>
      <c r="J135" s="3116"/>
      <c r="K135" s="3116"/>
      <c r="L135" s="3160"/>
      <c r="M135" s="3160"/>
      <c r="N135" s="3157"/>
      <c r="O135" s="1235" t="s">
        <v>2502</v>
      </c>
      <c r="P135" s="1242">
        <v>43740</v>
      </c>
      <c r="Q135" s="860" t="s">
        <v>397</v>
      </c>
      <c r="R135" s="1242">
        <v>43739</v>
      </c>
      <c r="S135" s="1242">
        <v>44805</v>
      </c>
    </row>
    <row r="136" spans="1:19" x14ac:dyDescent="0.2">
      <c r="A136" s="3145"/>
      <c r="B136" s="3151"/>
      <c r="C136" s="3169" t="s">
        <v>423</v>
      </c>
      <c r="D136" s="3169" t="s">
        <v>424</v>
      </c>
      <c r="E136" s="3160"/>
      <c r="F136" s="3160"/>
      <c r="G136" s="3160" t="s">
        <v>362</v>
      </c>
      <c r="H136" s="3160" t="s">
        <v>362</v>
      </c>
      <c r="I136" s="3160"/>
      <c r="J136" s="3160"/>
      <c r="K136" s="3160"/>
      <c r="L136" s="3160"/>
      <c r="M136" s="3156"/>
      <c r="N136" s="3149"/>
      <c r="O136" s="1235" t="s">
        <v>425</v>
      </c>
      <c r="P136" s="1242">
        <v>41593</v>
      </c>
      <c r="Q136" s="860" t="s">
        <v>368</v>
      </c>
      <c r="R136" s="3167">
        <v>41640</v>
      </c>
      <c r="S136" s="3167">
        <v>42035</v>
      </c>
    </row>
    <row r="137" spans="1:19" x14ac:dyDescent="0.2">
      <c r="A137" s="3145"/>
      <c r="B137" s="3151"/>
      <c r="C137" s="3169"/>
      <c r="D137" s="3169"/>
      <c r="E137" s="3160"/>
      <c r="F137" s="3160"/>
      <c r="G137" s="3160"/>
      <c r="H137" s="3160"/>
      <c r="I137" s="3160"/>
      <c r="J137" s="3160"/>
      <c r="K137" s="3160"/>
      <c r="L137" s="3160"/>
      <c r="M137" s="3157"/>
      <c r="N137" s="3157"/>
      <c r="O137" s="1235" t="s">
        <v>373</v>
      </c>
      <c r="P137" s="1242">
        <v>42303</v>
      </c>
      <c r="Q137" s="860" t="s">
        <v>374</v>
      </c>
      <c r="R137" s="3167"/>
      <c r="S137" s="3167"/>
    </row>
    <row r="138" spans="1:19" ht="45" customHeight="1" x14ac:dyDescent="0.2">
      <c r="A138" s="3145"/>
      <c r="B138" s="3151"/>
      <c r="C138" s="3169" t="s">
        <v>426</v>
      </c>
      <c r="D138" s="3169" t="s">
        <v>386</v>
      </c>
      <c r="E138" s="3160"/>
      <c r="F138" s="3160"/>
      <c r="G138" s="3160" t="s">
        <v>362</v>
      </c>
      <c r="H138" s="3160" t="s">
        <v>362</v>
      </c>
      <c r="I138" s="3160" t="s">
        <v>362</v>
      </c>
      <c r="J138" s="3160" t="s">
        <v>362</v>
      </c>
      <c r="K138" s="3160"/>
      <c r="L138" s="3160" t="s">
        <v>362</v>
      </c>
      <c r="M138" s="3160" t="s">
        <v>362</v>
      </c>
      <c r="N138" s="3149" t="s">
        <v>362</v>
      </c>
      <c r="O138" s="1235" t="s">
        <v>427</v>
      </c>
      <c r="P138" s="1242">
        <v>41593</v>
      </c>
      <c r="Q138" s="860" t="s">
        <v>368</v>
      </c>
      <c r="R138" s="1242">
        <v>41640</v>
      </c>
      <c r="S138" s="1242">
        <v>42369</v>
      </c>
    </row>
    <row r="139" spans="1:19" x14ac:dyDescent="0.2">
      <c r="A139" s="3145"/>
      <c r="B139" s="3151"/>
      <c r="C139" s="3169"/>
      <c r="D139" s="3169"/>
      <c r="E139" s="3160"/>
      <c r="F139" s="3160"/>
      <c r="G139" s="3160"/>
      <c r="H139" s="3160"/>
      <c r="I139" s="3160"/>
      <c r="J139" s="3160"/>
      <c r="K139" s="3160"/>
      <c r="L139" s="3160"/>
      <c r="M139" s="3160"/>
      <c r="N139" s="3151"/>
      <c r="O139" s="1235" t="s">
        <v>428</v>
      </c>
      <c r="P139" s="1242">
        <v>42303</v>
      </c>
      <c r="Q139" s="860" t="s">
        <v>397</v>
      </c>
      <c r="R139" s="1242">
        <v>42370</v>
      </c>
      <c r="S139" s="1242">
        <v>43100</v>
      </c>
    </row>
    <row r="140" spans="1:19" x14ac:dyDescent="0.2">
      <c r="A140" s="3145"/>
      <c r="B140" s="3151"/>
      <c r="C140" s="3169"/>
      <c r="D140" s="3169"/>
      <c r="E140" s="3160"/>
      <c r="F140" s="3160"/>
      <c r="G140" s="3160"/>
      <c r="H140" s="3160"/>
      <c r="I140" s="3160"/>
      <c r="J140" s="3160"/>
      <c r="K140" s="3160"/>
      <c r="L140" s="3160"/>
      <c r="M140" s="3160"/>
      <c r="N140" s="3151"/>
      <c r="O140" s="1235" t="s">
        <v>2295</v>
      </c>
      <c r="P140" s="1242">
        <v>43448</v>
      </c>
      <c r="Q140" s="860" t="s">
        <v>397</v>
      </c>
      <c r="R140" s="1242">
        <v>43466</v>
      </c>
      <c r="S140" s="1242">
        <v>44226</v>
      </c>
    </row>
    <row r="141" spans="1:19" x14ac:dyDescent="0.2">
      <c r="A141" s="3145"/>
      <c r="B141" s="3151"/>
      <c r="C141" s="3169"/>
      <c r="D141" s="3169"/>
      <c r="E141" s="3160"/>
      <c r="F141" s="3160"/>
      <c r="G141" s="3160"/>
      <c r="H141" s="3160"/>
      <c r="I141" s="3160"/>
      <c r="J141" s="3160"/>
      <c r="K141" s="3160"/>
      <c r="L141" s="3160"/>
      <c r="M141" s="3160"/>
      <c r="N141" s="3157"/>
      <c r="O141" s="1235" t="s">
        <v>2829</v>
      </c>
      <c r="P141" s="1242">
        <v>44112</v>
      </c>
      <c r="Q141" s="860" t="s">
        <v>1093</v>
      </c>
      <c r="R141" s="1242"/>
      <c r="S141" s="1242">
        <v>44592</v>
      </c>
    </row>
    <row r="142" spans="1:19" x14ac:dyDescent="0.2">
      <c r="A142" s="3145"/>
      <c r="B142" s="3151"/>
      <c r="C142" s="3169" t="s">
        <v>429</v>
      </c>
      <c r="D142" s="3169" t="s">
        <v>430</v>
      </c>
      <c r="E142" s="3160"/>
      <c r="F142" s="3160"/>
      <c r="G142" s="3160" t="s">
        <v>362</v>
      </c>
      <c r="H142" s="3160" t="s">
        <v>362</v>
      </c>
      <c r="I142" s="3160"/>
      <c r="J142" s="3160"/>
      <c r="K142" s="3160"/>
      <c r="L142" s="3160"/>
      <c r="M142" s="3156"/>
      <c r="N142" s="3149"/>
      <c r="O142" s="1235" t="s">
        <v>431</v>
      </c>
      <c r="P142" s="1242">
        <v>41593</v>
      </c>
      <c r="Q142" s="860" t="s">
        <v>368</v>
      </c>
      <c r="R142" s="3167">
        <v>41671</v>
      </c>
      <c r="S142" s="1242">
        <v>42400</v>
      </c>
    </row>
    <row r="143" spans="1:19" x14ac:dyDescent="0.2">
      <c r="A143" s="3145"/>
      <c r="B143" s="3151"/>
      <c r="C143" s="3169"/>
      <c r="D143" s="3169"/>
      <c r="E143" s="3160"/>
      <c r="F143" s="3160"/>
      <c r="G143" s="3160"/>
      <c r="H143" s="3160"/>
      <c r="I143" s="3160"/>
      <c r="J143" s="3160"/>
      <c r="K143" s="3160"/>
      <c r="L143" s="3160"/>
      <c r="M143" s="3151"/>
      <c r="N143" s="3151"/>
      <c r="O143" s="1235" t="s">
        <v>432</v>
      </c>
      <c r="P143" s="1242">
        <v>42030</v>
      </c>
      <c r="Q143" s="860" t="s">
        <v>372</v>
      </c>
      <c r="R143" s="3167"/>
      <c r="S143" s="861">
        <v>42429</v>
      </c>
    </row>
    <row r="144" spans="1:19" x14ac:dyDescent="0.2">
      <c r="A144" s="3145"/>
      <c r="B144" s="3151"/>
      <c r="C144" s="3169"/>
      <c r="D144" s="3169"/>
      <c r="E144" s="3160"/>
      <c r="F144" s="3160"/>
      <c r="G144" s="3160"/>
      <c r="H144" s="3160"/>
      <c r="I144" s="3160"/>
      <c r="J144" s="3160"/>
      <c r="K144" s="3160"/>
      <c r="L144" s="3160"/>
      <c r="M144" s="3157"/>
      <c r="N144" s="3157"/>
      <c r="O144" s="1235" t="s">
        <v>433</v>
      </c>
      <c r="P144" s="1242">
        <v>42185</v>
      </c>
      <c r="Q144" s="860" t="s">
        <v>374</v>
      </c>
      <c r="R144" s="3167"/>
      <c r="S144" s="861">
        <v>42185</v>
      </c>
    </row>
    <row r="145" spans="1:19" x14ac:dyDescent="0.2">
      <c r="A145" s="3145"/>
      <c r="B145" s="3151"/>
      <c r="C145" s="3169" t="s">
        <v>434</v>
      </c>
      <c r="D145" s="3169" t="s">
        <v>435</v>
      </c>
      <c r="E145" s="3160"/>
      <c r="F145" s="3160"/>
      <c r="G145" s="3160" t="s">
        <v>362</v>
      </c>
      <c r="H145" s="3160" t="s">
        <v>362</v>
      </c>
      <c r="I145" s="3160"/>
      <c r="J145" s="3160"/>
      <c r="K145" s="3160"/>
      <c r="L145" s="3160"/>
      <c r="M145" s="3156"/>
      <c r="N145" s="3149"/>
      <c r="O145" s="1235" t="s">
        <v>436</v>
      </c>
      <c r="P145" s="1242">
        <v>41593</v>
      </c>
      <c r="Q145" s="860" t="s">
        <v>368</v>
      </c>
      <c r="R145" s="3167">
        <v>41640</v>
      </c>
      <c r="S145" s="3167">
        <v>42004</v>
      </c>
    </row>
    <row r="146" spans="1:19" x14ac:dyDescent="0.2">
      <c r="A146" s="3145"/>
      <c r="B146" s="3151"/>
      <c r="C146" s="3169"/>
      <c r="D146" s="3169"/>
      <c r="E146" s="3160"/>
      <c r="F146" s="3160"/>
      <c r="G146" s="3160"/>
      <c r="H146" s="3160"/>
      <c r="I146" s="3160"/>
      <c r="J146" s="3160"/>
      <c r="K146" s="3160"/>
      <c r="L146" s="3160"/>
      <c r="M146" s="3157"/>
      <c r="N146" s="3157"/>
      <c r="O146" s="1235" t="s">
        <v>437</v>
      </c>
      <c r="P146" s="1242">
        <v>42213</v>
      </c>
      <c r="Q146" s="860" t="s">
        <v>374</v>
      </c>
      <c r="R146" s="3167"/>
      <c r="S146" s="3167"/>
    </row>
    <row r="147" spans="1:19" ht="57.6" customHeight="1" x14ac:dyDescent="0.2">
      <c r="A147" s="3145"/>
      <c r="B147" s="3151"/>
      <c r="C147" s="3169" t="s">
        <v>3109</v>
      </c>
      <c r="D147" s="3169" t="s">
        <v>1027</v>
      </c>
      <c r="E147" s="3160"/>
      <c r="F147" s="3160"/>
      <c r="G147" s="3160"/>
      <c r="H147" s="3160"/>
      <c r="I147" s="3160" t="s">
        <v>362</v>
      </c>
      <c r="J147" s="3160" t="s">
        <v>362</v>
      </c>
      <c r="K147" s="3160"/>
      <c r="L147" s="3160" t="s">
        <v>362</v>
      </c>
      <c r="M147" s="3160" t="s">
        <v>362</v>
      </c>
      <c r="N147" s="3149" t="s">
        <v>362</v>
      </c>
      <c r="O147" s="1235" t="s">
        <v>1028</v>
      </c>
      <c r="P147" s="1242">
        <v>42668</v>
      </c>
      <c r="Q147" s="860" t="s">
        <v>368</v>
      </c>
      <c r="R147" s="1242">
        <v>42644</v>
      </c>
      <c r="S147" s="1242">
        <v>43373</v>
      </c>
    </row>
    <row r="148" spans="1:19" x14ac:dyDescent="0.2">
      <c r="A148" s="3145"/>
      <c r="B148" s="3151"/>
      <c r="C148" s="3169"/>
      <c r="D148" s="3169"/>
      <c r="E148" s="3160"/>
      <c r="F148" s="3160"/>
      <c r="G148" s="3160"/>
      <c r="H148" s="3160"/>
      <c r="I148" s="3160"/>
      <c r="J148" s="3160"/>
      <c r="K148" s="3160"/>
      <c r="L148" s="3160"/>
      <c r="M148" s="3160"/>
      <c r="N148" s="3151"/>
      <c r="O148" s="1235" t="s">
        <v>2295</v>
      </c>
      <c r="P148" s="1242">
        <v>43448</v>
      </c>
      <c r="Q148" s="860" t="s">
        <v>397</v>
      </c>
      <c r="R148" s="1242">
        <v>43466</v>
      </c>
      <c r="S148" s="1242">
        <v>44226</v>
      </c>
    </row>
    <row r="149" spans="1:19" x14ac:dyDescent="0.2">
      <c r="A149" s="3145"/>
      <c r="B149" s="3151"/>
      <c r="C149" s="3169"/>
      <c r="D149" s="2802"/>
      <c r="E149" s="3160"/>
      <c r="F149" s="3160"/>
      <c r="G149" s="3160"/>
      <c r="H149" s="3160"/>
      <c r="I149" s="3160"/>
      <c r="J149" s="3160"/>
      <c r="K149" s="3160"/>
      <c r="L149" s="3160"/>
      <c r="M149" s="3160"/>
      <c r="N149" s="3157"/>
      <c r="O149" s="1235" t="s">
        <v>2829</v>
      </c>
      <c r="P149" s="1242">
        <v>44112</v>
      </c>
      <c r="Q149" s="860" t="s">
        <v>1093</v>
      </c>
      <c r="R149" s="1242"/>
      <c r="S149" s="1242">
        <v>44592</v>
      </c>
    </row>
    <row r="150" spans="1:19" ht="28.9" customHeight="1" x14ac:dyDescent="0.2">
      <c r="A150" s="3145"/>
      <c r="B150" s="3151"/>
      <c r="C150" s="3169" t="s">
        <v>1029</v>
      </c>
      <c r="D150" s="3169" t="s">
        <v>421</v>
      </c>
      <c r="E150" s="3160"/>
      <c r="F150" s="3160"/>
      <c r="G150" s="3160"/>
      <c r="H150" s="3160"/>
      <c r="I150" s="3160" t="s">
        <v>362</v>
      </c>
      <c r="J150" s="3160" t="s">
        <v>362</v>
      </c>
      <c r="K150" s="3160"/>
      <c r="L150" s="3160" t="s">
        <v>362</v>
      </c>
      <c r="M150" s="3160"/>
      <c r="N150" s="3149"/>
      <c r="O150" s="1235" t="s">
        <v>1028</v>
      </c>
      <c r="P150" s="1242">
        <v>42668</v>
      </c>
      <c r="Q150" s="860" t="s">
        <v>368</v>
      </c>
      <c r="R150" s="1242">
        <v>42644</v>
      </c>
      <c r="S150" s="1242">
        <v>43373</v>
      </c>
    </row>
    <row r="151" spans="1:19" x14ac:dyDescent="0.2">
      <c r="A151" s="3145"/>
      <c r="B151" s="3151"/>
      <c r="C151" s="3169"/>
      <c r="D151" s="3169"/>
      <c r="E151" s="3160"/>
      <c r="F151" s="3160"/>
      <c r="G151" s="3160"/>
      <c r="H151" s="3160"/>
      <c r="I151" s="3160"/>
      <c r="J151" s="3160"/>
      <c r="K151" s="3160"/>
      <c r="L151" s="3160"/>
      <c r="M151" s="3160"/>
      <c r="N151" s="3151"/>
      <c r="O151" s="1235" t="s">
        <v>2295</v>
      </c>
      <c r="P151" s="1242">
        <v>43448</v>
      </c>
      <c r="Q151" s="860" t="s">
        <v>397</v>
      </c>
      <c r="R151" s="1242">
        <v>43466</v>
      </c>
      <c r="S151" s="1242">
        <v>44469</v>
      </c>
    </row>
    <row r="152" spans="1:19" x14ac:dyDescent="0.2">
      <c r="A152" s="3145"/>
      <c r="B152" s="3151"/>
      <c r="C152" s="3169"/>
      <c r="D152" s="2802"/>
      <c r="E152" s="3160"/>
      <c r="F152" s="3160"/>
      <c r="G152" s="3160"/>
      <c r="H152" s="3160"/>
      <c r="I152" s="3160"/>
      <c r="J152" s="3160"/>
      <c r="K152" s="3160"/>
      <c r="L152" s="3160"/>
      <c r="M152" s="3160"/>
      <c r="N152" s="3157"/>
      <c r="O152" s="1235" t="s">
        <v>2843</v>
      </c>
      <c r="P152" s="1242">
        <v>44182</v>
      </c>
      <c r="Q152" s="860" t="s">
        <v>1022</v>
      </c>
      <c r="R152" s="1242"/>
      <c r="S152" s="1242"/>
    </row>
    <row r="153" spans="1:19" x14ac:dyDescent="0.2">
      <c r="A153" s="3145"/>
      <c r="B153" s="3151"/>
      <c r="C153" s="3169" t="s">
        <v>1030</v>
      </c>
      <c r="D153" s="3169" t="s">
        <v>421</v>
      </c>
      <c r="E153" s="3160"/>
      <c r="F153" s="3160"/>
      <c r="G153" s="3160"/>
      <c r="H153" s="3160"/>
      <c r="I153" s="3160" t="s">
        <v>362</v>
      </c>
      <c r="J153" s="3160" t="s">
        <v>362</v>
      </c>
      <c r="K153" s="3160" t="s">
        <v>362</v>
      </c>
      <c r="L153" s="3160"/>
      <c r="M153" s="3160"/>
      <c r="N153" s="3149"/>
      <c r="O153" s="1235" t="s">
        <v>1028</v>
      </c>
      <c r="P153" s="1242">
        <v>42668</v>
      </c>
      <c r="Q153" s="860" t="s">
        <v>368</v>
      </c>
      <c r="R153" s="1242">
        <v>42644</v>
      </c>
      <c r="S153" s="1242">
        <v>43738</v>
      </c>
    </row>
    <row r="154" spans="1:19" x14ac:dyDescent="0.2">
      <c r="A154" s="3145"/>
      <c r="B154" s="3151"/>
      <c r="C154" s="3169"/>
      <c r="D154" s="3169"/>
      <c r="E154" s="3160"/>
      <c r="F154" s="3160"/>
      <c r="G154" s="3160"/>
      <c r="H154" s="3160"/>
      <c r="I154" s="3160"/>
      <c r="J154" s="3160"/>
      <c r="K154" s="3160"/>
      <c r="L154" s="3160"/>
      <c r="M154" s="3160"/>
      <c r="N154" s="3157"/>
      <c r="O154" s="1235" t="s">
        <v>2793</v>
      </c>
      <c r="P154" s="1242" t="s">
        <v>2794</v>
      </c>
      <c r="Q154" s="860" t="s">
        <v>1022</v>
      </c>
      <c r="R154" s="1242"/>
      <c r="S154" s="1242"/>
    </row>
    <row r="155" spans="1:19" ht="33" customHeight="1" x14ac:dyDescent="0.2">
      <c r="A155" s="3145"/>
      <c r="B155" s="3151"/>
      <c r="C155" s="3169" t="s">
        <v>1031</v>
      </c>
      <c r="D155" s="3169" t="s">
        <v>2042</v>
      </c>
      <c r="E155" s="3160"/>
      <c r="F155" s="3160"/>
      <c r="G155" s="3160"/>
      <c r="H155" s="3160"/>
      <c r="I155" s="3160" t="s">
        <v>362</v>
      </c>
      <c r="J155" s="3160" t="s">
        <v>362</v>
      </c>
      <c r="K155" s="3160" t="s">
        <v>362</v>
      </c>
      <c r="L155" s="3160" t="s">
        <v>362</v>
      </c>
      <c r="M155" s="3160" t="s">
        <v>362</v>
      </c>
      <c r="N155" s="3149"/>
      <c r="O155" s="1235" t="s">
        <v>1028</v>
      </c>
      <c r="P155" s="1242">
        <v>42668</v>
      </c>
      <c r="Q155" s="860" t="s">
        <v>368</v>
      </c>
      <c r="R155" s="1242">
        <v>42644</v>
      </c>
      <c r="S155" s="1242">
        <v>43373</v>
      </c>
    </row>
    <row r="156" spans="1:19" ht="33" customHeight="1" x14ac:dyDescent="0.2">
      <c r="A156" s="3145"/>
      <c r="B156" s="3151"/>
      <c r="C156" s="3169"/>
      <c r="D156" s="3169"/>
      <c r="E156" s="3160"/>
      <c r="F156" s="3160"/>
      <c r="G156" s="3160"/>
      <c r="H156" s="3160"/>
      <c r="I156" s="3160"/>
      <c r="J156" s="3160"/>
      <c r="K156" s="3160"/>
      <c r="L156" s="3160"/>
      <c r="M156" s="3160"/>
      <c r="N156" s="3157"/>
      <c r="O156" s="1235" t="s">
        <v>2295</v>
      </c>
      <c r="P156" s="1242">
        <v>43448</v>
      </c>
      <c r="Q156" s="860" t="s">
        <v>397</v>
      </c>
      <c r="R156" s="1242">
        <v>43344</v>
      </c>
      <c r="S156" s="1242">
        <v>44469</v>
      </c>
    </row>
    <row r="157" spans="1:19" ht="57.6" customHeight="1" x14ac:dyDescent="0.2">
      <c r="A157" s="3145"/>
      <c r="B157" s="3151"/>
      <c r="C157" s="3147" t="s">
        <v>3110</v>
      </c>
      <c r="D157" s="3147" t="s">
        <v>1027</v>
      </c>
      <c r="E157" s="3147"/>
      <c r="F157" s="3147"/>
      <c r="G157" s="3147"/>
      <c r="H157" s="3147"/>
      <c r="I157" s="3147"/>
      <c r="J157" s="3147"/>
      <c r="K157" s="3149" t="s">
        <v>362</v>
      </c>
      <c r="L157" s="3149" t="s">
        <v>362</v>
      </c>
      <c r="M157" s="3149" t="s">
        <v>362</v>
      </c>
      <c r="N157" s="3149" t="s">
        <v>362</v>
      </c>
      <c r="O157" s="1235" t="s">
        <v>2296</v>
      </c>
      <c r="P157" s="1242">
        <v>43448</v>
      </c>
      <c r="Q157" s="860" t="s">
        <v>368</v>
      </c>
      <c r="R157" s="1242">
        <v>43453</v>
      </c>
      <c r="S157" s="1242">
        <v>44183</v>
      </c>
    </row>
    <row r="158" spans="1:19" x14ac:dyDescent="0.2">
      <c r="A158" s="3145"/>
      <c r="B158" s="3151"/>
      <c r="C158" s="3152"/>
      <c r="D158" s="2829"/>
      <c r="E158" s="3152"/>
      <c r="F158" s="3152"/>
      <c r="G158" s="3152"/>
      <c r="H158" s="3152"/>
      <c r="I158" s="3152"/>
      <c r="J158" s="3152"/>
      <c r="K158" s="3151"/>
      <c r="L158" s="3151"/>
      <c r="M158" s="3151"/>
      <c r="N158" s="3151"/>
      <c r="O158" s="1235" t="s">
        <v>2829</v>
      </c>
      <c r="P158" s="1242">
        <v>44112</v>
      </c>
      <c r="Q158" s="860" t="s">
        <v>1093</v>
      </c>
      <c r="R158" s="1242"/>
      <c r="S158" s="1242">
        <v>44561</v>
      </c>
    </row>
    <row r="159" spans="1:19" ht="30" x14ac:dyDescent="0.2">
      <c r="A159" s="3145"/>
      <c r="B159" s="3151"/>
      <c r="C159" s="3148"/>
      <c r="D159" s="2813"/>
      <c r="E159" s="2813"/>
      <c r="F159" s="2813"/>
      <c r="G159" s="2813"/>
      <c r="H159" s="2813"/>
      <c r="I159" s="2813"/>
      <c r="J159" s="2813"/>
      <c r="K159" s="3133"/>
      <c r="L159" s="3133"/>
      <c r="M159" s="3133"/>
      <c r="N159" s="3157"/>
      <c r="O159" s="2155" t="s">
        <v>3979</v>
      </c>
      <c r="P159" s="2156">
        <v>44546</v>
      </c>
      <c r="Q159" s="2157" t="s">
        <v>397</v>
      </c>
      <c r="R159" s="2156">
        <v>44562</v>
      </c>
      <c r="S159" s="2156">
        <v>45657</v>
      </c>
    </row>
    <row r="160" spans="1:19" ht="30" x14ac:dyDescent="0.2">
      <c r="A160" s="3145"/>
      <c r="B160" s="3151"/>
      <c r="C160" s="1245" t="s">
        <v>2297</v>
      </c>
      <c r="D160" s="1245" t="s">
        <v>399</v>
      </c>
      <c r="E160" s="1235"/>
      <c r="F160" s="1235"/>
      <c r="G160" s="1235"/>
      <c r="H160" s="1235"/>
      <c r="I160" s="1235"/>
      <c r="J160" s="1235"/>
      <c r="K160" s="1235"/>
      <c r="L160" s="1235" t="s">
        <v>362</v>
      </c>
      <c r="M160" s="1235" t="s">
        <v>362</v>
      </c>
      <c r="N160" s="2236"/>
      <c r="O160" s="1235" t="s">
        <v>2296</v>
      </c>
      <c r="P160" s="1242">
        <v>43448</v>
      </c>
      <c r="Q160" s="860" t="s">
        <v>368</v>
      </c>
      <c r="R160" s="1242">
        <v>43453</v>
      </c>
      <c r="S160" s="1242">
        <v>44548</v>
      </c>
    </row>
    <row r="161" spans="1:19" ht="45" x14ac:dyDescent="0.2">
      <c r="A161" s="3145"/>
      <c r="B161" s="3151"/>
      <c r="C161" s="1245" t="s">
        <v>3111</v>
      </c>
      <c r="D161" s="1245" t="s">
        <v>606</v>
      </c>
      <c r="E161" s="1235"/>
      <c r="F161" s="1235"/>
      <c r="G161" s="1235"/>
      <c r="H161" s="1235"/>
      <c r="I161" s="1235"/>
      <c r="J161" s="1235"/>
      <c r="K161" s="1235" t="s">
        <v>362</v>
      </c>
      <c r="L161" s="1235" t="s">
        <v>362</v>
      </c>
      <c r="M161" s="1235" t="s">
        <v>362</v>
      </c>
      <c r="N161" s="2236" t="s">
        <v>362</v>
      </c>
      <c r="O161" s="1235" t="s">
        <v>2503</v>
      </c>
      <c r="P161" s="1242">
        <v>43740</v>
      </c>
      <c r="Q161" s="860" t="s">
        <v>368</v>
      </c>
      <c r="R161" s="1242">
        <v>43739</v>
      </c>
      <c r="S161" s="1242">
        <v>44805</v>
      </c>
    </row>
    <row r="162" spans="1:19" ht="28.9" customHeight="1" x14ac:dyDescent="0.2">
      <c r="A162" s="3145"/>
      <c r="B162" s="3151"/>
      <c r="C162" s="3169" t="s">
        <v>3112</v>
      </c>
      <c r="D162" s="3169" t="s">
        <v>2042</v>
      </c>
      <c r="E162" s="3169"/>
      <c r="F162" s="3169"/>
      <c r="G162" s="3169"/>
      <c r="H162" s="3169"/>
      <c r="I162" s="3169"/>
      <c r="J162" s="3169"/>
      <c r="K162" s="3160" t="s">
        <v>362</v>
      </c>
      <c r="L162" s="3160" t="s">
        <v>362</v>
      </c>
      <c r="M162" s="3160"/>
      <c r="N162" s="3149"/>
      <c r="O162" s="1235" t="s">
        <v>2503</v>
      </c>
      <c r="P162" s="1242">
        <v>43740</v>
      </c>
      <c r="Q162" s="860" t="s">
        <v>368</v>
      </c>
      <c r="R162" s="1242">
        <v>43739</v>
      </c>
      <c r="S162" s="1242">
        <v>44805</v>
      </c>
    </row>
    <row r="163" spans="1:19" x14ac:dyDescent="0.2">
      <c r="A163" s="3145"/>
      <c r="B163" s="3151"/>
      <c r="C163" s="3169"/>
      <c r="D163" s="2802"/>
      <c r="E163" s="2802"/>
      <c r="F163" s="2802"/>
      <c r="G163" s="2802"/>
      <c r="H163" s="2802"/>
      <c r="I163" s="2802"/>
      <c r="J163" s="2802"/>
      <c r="K163" s="2812"/>
      <c r="L163" s="2812"/>
      <c r="M163" s="2812"/>
      <c r="N163" s="3157"/>
      <c r="O163" s="1235" t="s">
        <v>2828</v>
      </c>
      <c r="P163" s="1242">
        <v>44112</v>
      </c>
      <c r="Q163" s="860" t="s">
        <v>1022</v>
      </c>
      <c r="R163" s="1242"/>
      <c r="S163" s="1242"/>
    </row>
    <row r="164" spans="1:19" ht="43.15" customHeight="1" x14ac:dyDescent="0.2">
      <c r="A164" s="3145"/>
      <c r="B164" s="3151"/>
      <c r="C164" s="3147" t="s">
        <v>2504</v>
      </c>
      <c r="D164" s="3147" t="s">
        <v>2042</v>
      </c>
      <c r="E164" s="3147"/>
      <c r="F164" s="3147"/>
      <c r="G164" s="3147"/>
      <c r="H164" s="3147"/>
      <c r="I164" s="3147"/>
      <c r="J164" s="3147"/>
      <c r="K164" s="3149" t="s">
        <v>362</v>
      </c>
      <c r="L164" s="3149" t="s">
        <v>362</v>
      </c>
      <c r="M164" s="3149"/>
      <c r="N164" s="3149"/>
      <c r="O164" s="1235" t="s">
        <v>2503</v>
      </c>
      <c r="P164" s="1242">
        <v>43740</v>
      </c>
      <c r="Q164" s="860" t="s">
        <v>368</v>
      </c>
      <c r="R164" s="1242">
        <v>43739</v>
      </c>
      <c r="S164" s="1242">
        <v>44805</v>
      </c>
    </row>
    <row r="165" spans="1:19" x14ac:dyDescent="0.2">
      <c r="A165" s="3145"/>
      <c r="B165" s="3151"/>
      <c r="C165" s="3152"/>
      <c r="D165" s="3152"/>
      <c r="E165" s="3152"/>
      <c r="F165" s="3152"/>
      <c r="G165" s="3152"/>
      <c r="H165" s="3152"/>
      <c r="I165" s="3152"/>
      <c r="J165" s="3152"/>
      <c r="K165" s="3151"/>
      <c r="L165" s="3151"/>
      <c r="M165" s="3151"/>
      <c r="N165" s="3151"/>
      <c r="O165" s="1235" t="s">
        <v>2829</v>
      </c>
      <c r="P165" s="1242">
        <v>44112</v>
      </c>
      <c r="Q165" s="860" t="s">
        <v>1093</v>
      </c>
      <c r="R165" s="1242"/>
      <c r="S165" s="1242">
        <v>44165</v>
      </c>
    </row>
    <row r="166" spans="1:19" ht="30" x14ac:dyDescent="0.2">
      <c r="A166" s="3145"/>
      <c r="B166" s="3151"/>
      <c r="C166" s="3148"/>
      <c r="D166" s="2813"/>
      <c r="E166" s="2813"/>
      <c r="F166" s="2813"/>
      <c r="G166" s="2813"/>
      <c r="H166" s="2813"/>
      <c r="I166" s="2813"/>
      <c r="J166" s="2813"/>
      <c r="K166" s="3150"/>
      <c r="L166" s="3150"/>
      <c r="M166" s="3150"/>
      <c r="N166" s="3157"/>
      <c r="O166" s="2155" t="s">
        <v>3943</v>
      </c>
      <c r="P166" s="2156">
        <v>44238</v>
      </c>
      <c r="Q166" s="2157" t="s">
        <v>1022</v>
      </c>
      <c r="R166" s="2156"/>
      <c r="S166" s="2156"/>
    </row>
    <row r="167" spans="1:19" ht="31.5" customHeight="1" x14ac:dyDescent="0.2">
      <c r="A167" s="3145"/>
      <c r="B167" s="3151"/>
      <c r="C167" s="3147" t="s">
        <v>2797</v>
      </c>
      <c r="D167" s="3147" t="s">
        <v>407</v>
      </c>
      <c r="E167" s="3147"/>
      <c r="F167" s="3147"/>
      <c r="G167" s="3147"/>
      <c r="H167" s="3147"/>
      <c r="I167" s="3147"/>
      <c r="J167" s="3147"/>
      <c r="K167" s="3147"/>
      <c r="L167" s="3147"/>
      <c r="M167" s="3149" t="s">
        <v>362</v>
      </c>
      <c r="N167" s="3149" t="s">
        <v>362</v>
      </c>
      <c r="O167" s="1235" t="s">
        <v>2798</v>
      </c>
      <c r="P167" s="1242" t="s">
        <v>2794</v>
      </c>
      <c r="Q167" s="860" t="s">
        <v>2799</v>
      </c>
      <c r="R167" s="1242">
        <v>43922</v>
      </c>
      <c r="S167" s="1242" t="s">
        <v>2800</v>
      </c>
    </row>
    <row r="168" spans="1:19" ht="31.5" customHeight="1" x14ac:dyDescent="0.2">
      <c r="A168" s="3145"/>
      <c r="B168" s="3151"/>
      <c r="C168" s="3148"/>
      <c r="D168" s="2813"/>
      <c r="E168" s="2813"/>
      <c r="F168" s="2813"/>
      <c r="G168" s="2813"/>
      <c r="H168" s="2813"/>
      <c r="I168" s="2813"/>
      <c r="J168" s="2813"/>
      <c r="K168" s="2813"/>
      <c r="L168" s="2813"/>
      <c r="M168" s="3150"/>
      <c r="N168" s="3157"/>
      <c r="O168" s="2155" t="s">
        <v>3953</v>
      </c>
      <c r="P168" s="2156">
        <v>44343</v>
      </c>
      <c r="Q168" s="2157" t="s">
        <v>397</v>
      </c>
      <c r="R168" s="2156">
        <v>44348</v>
      </c>
      <c r="S168" s="2156">
        <v>44711</v>
      </c>
    </row>
    <row r="169" spans="1:19" ht="30" x14ac:dyDescent="0.2">
      <c r="A169" s="3145"/>
      <c r="B169" s="3151"/>
      <c r="C169" s="1245" t="s">
        <v>3113</v>
      </c>
      <c r="D169" s="1245" t="s">
        <v>614</v>
      </c>
      <c r="E169" s="1235"/>
      <c r="F169" s="1235"/>
      <c r="G169" s="1235"/>
      <c r="H169" s="1235"/>
      <c r="I169" s="1235"/>
      <c r="J169" s="1235"/>
      <c r="K169" s="1235"/>
      <c r="L169" s="1235"/>
      <c r="M169" s="1235" t="s">
        <v>362</v>
      </c>
      <c r="N169" s="2236" t="s">
        <v>362</v>
      </c>
      <c r="O169" s="1235" t="s">
        <v>2801</v>
      </c>
      <c r="P169" s="1242" t="s">
        <v>2794</v>
      </c>
      <c r="Q169" s="860" t="s">
        <v>368</v>
      </c>
      <c r="R169" s="1242">
        <v>43922</v>
      </c>
      <c r="S169" s="1242" t="s">
        <v>2802</v>
      </c>
    </row>
    <row r="170" spans="1:19" ht="45" x14ac:dyDescent="0.2">
      <c r="A170" s="3145"/>
      <c r="B170" s="3150"/>
      <c r="C170" s="2154" t="s">
        <v>3972</v>
      </c>
      <c r="D170" s="2154" t="s">
        <v>2042</v>
      </c>
      <c r="E170" s="2155"/>
      <c r="F170" s="2155"/>
      <c r="G170" s="2155"/>
      <c r="H170" s="2155"/>
      <c r="I170" s="2155"/>
      <c r="J170" s="2155"/>
      <c r="K170" s="2155"/>
      <c r="L170" s="2155"/>
      <c r="M170" s="2186"/>
      <c r="N170" s="2237" t="s">
        <v>362</v>
      </c>
      <c r="O170" s="2155" t="s">
        <v>3973</v>
      </c>
      <c r="P170" s="2156">
        <v>44483</v>
      </c>
      <c r="Q170" s="2157" t="s">
        <v>368</v>
      </c>
      <c r="R170" s="2156">
        <v>44484</v>
      </c>
      <c r="S170" s="2156">
        <v>44834</v>
      </c>
    </row>
    <row r="171" spans="1:19" x14ac:dyDescent="0.2">
      <c r="A171" s="3145"/>
      <c r="B171" s="3123" t="s">
        <v>2959</v>
      </c>
      <c r="C171" s="3170" t="s">
        <v>438</v>
      </c>
      <c r="D171" s="3170" t="s">
        <v>3062</v>
      </c>
      <c r="E171" s="3132"/>
      <c r="F171" s="3132" t="s">
        <v>362</v>
      </c>
      <c r="G171" s="3132" t="s">
        <v>362</v>
      </c>
      <c r="H171" s="3132" t="s">
        <v>362</v>
      </c>
      <c r="I171" s="3132"/>
      <c r="J171" s="3132"/>
      <c r="K171" s="3132"/>
      <c r="L171" s="3132"/>
      <c r="M171" s="3158"/>
      <c r="N171" s="3123"/>
      <c r="O171" s="1234" t="s">
        <v>439</v>
      </c>
      <c r="P171" s="1248">
        <v>41593</v>
      </c>
      <c r="Q171" s="848" t="s">
        <v>368</v>
      </c>
      <c r="R171" s="3175"/>
      <c r="S171" s="1248">
        <v>42308</v>
      </c>
    </row>
    <row r="172" spans="1:19" x14ac:dyDescent="0.2">
      <c r="A172" s="3145"/>
      <c r="B172" s="3128"/>
      <c r="C172" s="3170"/>
      <c r="D172" s="3170"/>
      <c r="E172" s="3132"/>
      <c r="F172" s="3132"/>
      <c r="G172" s="3132"/>
      <c r="H172" s="3132"/>
      <c r="I172" s="3132"/>
      <c r="J172" s="3132"/>
      <c r="K172" s="3132"/>
      <c r="L172" s="3132"/>
      <c r="M172" s="3128"/>
      <c r="N172" s="3128"/>
      <c r="O172" s="1234" t="s">
        <v>440</v>
      </c>
      <c r="P172" s="1248">
        <v>42030</v>
      </c>
      <c r="Q172" s="848" t="s">
        <v>372</v>
      </c>
      <c r="R172" s="3175"/>
      <c r="S172" s="3175">
        <v>41943</v>
      </c>
    </row>
    <row r="173" spans="1:19" x14ac:dyDescent="0.2">
      <c r="A173" s="3145"/>
      <c r="B173" s="3128"/>
      <c r="C173" s="3170"/>
      <c r="D173" s="3170"/>
      <c r="E173" s="3132"/>
      <c r="F173" s="3132"/>
      <c r="G173" s="3132"/>
      <c r="H173" s="3132"/>
      <c r="I173" s="3132"/>
      <c r="J173" s="3132"/>
      <c r="K173" s="3132"/>
      <c r="L173" s="3132"/>
      <c r="M173" s="3159"/>
      <c r="N173" s="3159"/>
      <c r="O173" s="1234" t="s">
        <v>433</v>
      </c>
      <c r="P173" s="1248">
        <v>42185</v>
      </c>
      <c r="Q173" s="848" t="s">
        <v>374</v>
      </c>
      <c r="R173" s="3175"/>
      <c r="S173" s="3175"/>
    </row>
    <row r="174" spans="1:19" ht="45" customHeight="1" x14ac:dyDescent="0.2">
      <c r="A174" s="3145"/>
      <c r="B174" s="3128"/>
      <c r="C174" s="3170" t="s">
        <v>1032</v>
      </c>
      <c r="D174" s="3170" t="s">
        <v>1033</v>
      </c>
      <c r="E174" s="3132"/>
      <c r="F174" s="3132"/>
      <c r="G174" s="3132"/>
      <c r="H174" s="3132"/>
      <c r="I174" s="3132" t="s">
        <v>362</v>
      </c>
      <c r="J174" s="3132" t="s">
        <v>362</v>
      </c>
      <c r="K174" s="3132" t="s">
        <v>362</v>
      </c>
      <c r="L174" s="3132"/>
      <c r="M174" s="3158"/>
      <c r="N174" s="3123"/>
      <c r="O174" s="1234" t="s">
        <v>1019</v>
      </c>
      <c r="P174" s="1248" t="s">
        <v>1020</v>
      </c>
      <c r="Q174" s="848" t="s">
        <v>368</v>
      </c>
      <c r="R174" s="1248">
        <v>42384</v>
      </c>
      <c r="S174" s="1248">
        <v>43099</v>
      </c>
    </row>
    <row r="175" spans="1:19" x14ac:dyDescent="0.2">
      <c r="A175" s="3145"/>
      <c r="B175" s="3128"/>
      <c r="C175" s="3170"/>
      <c r="D175" s="3170"/>
      <c r="E175" s="3132"/>
      <c r="F175" s="3132"/>
      <c r="G175" s="3132"/>
      <c r="H175" s="3132"/>
      <c r="I175" s="3132"/>
      <c r="J175" s="3132"/>
      <c r="K175" s="3132"/>
      <c r="L175" s="3132"/>
      <c r="M175" s="3159"/>
      <c r="N175" s="3159"/>
      <c r="O175" s="1234" t="s">
        <v>1998</v>
      </c>
      <c r="P175" s="1248" t="s">
        <v>1999</v>
      </c>
      <c r="Q175" s="848" t="s">
        <v>397</v>
      </c>
      <c r="R175" s="1248">
        <v>43191</v>
      </c>
      <c r="S175" s="1248">
        <v>43465</v>
      </c>
    </row>
    <row r="176" spans="1:19" ht="30" customHeight="1" x14ac:dyDescent="0.2">
      <c r="A176" s="3145"/>
      <c r="B176" s="3128"/>
      <c r="C176" s="3170" t="s">
        <v>3114</v>
      </c>
      <c r="D176" s="3170" t="s">
        <v>441</v>
      </c>
      <c r="E176" s="3132"/>
      <c r="F176" s="3132" t="s">
        <v>362</v>
      </c>
      <c r="G176" s="3132" t="s">
        <v>362</v>
      </c>
      <c r="H176" s="3132" t="s">
        <v>362</v>
      </c>
      <c r="I176" s="3132"/>
      <c r="J176" s="3132"/>
      <c r="K176" s="3132"/>
      <c r="L176" s="3132"/>
      <c r="M176" s="3158"/>
      <c r="N176" s="3123"/>
      <c r="O176" s="1234" t="s">
        <v>442</v>
      </c>
      <c r="P176" s="1248">
        <v>41593</v>
      </c>
      <c r="Q176" s="848" t="s">
        <v>368</v>
      </c>
      <c r="R176" s="1248">
        <v>41365</v>
      </c>
      <c r="S176" s="1248">
        <v>41851</v>
      </c>
    </row>
    <row r="177" spans="1:19" x14ac:dyDescent="0.2">
      <c r="A177" s="3145"/>
      <c r="B177" s="3128"/>
      <c r="C177" s="3170"/>
      <c r="D177" s="3170"/>
      <c r="E177" s="3132"/>
      <c r="F177" s="3132"/>
      <c r="G177" s="3132"/>
      <c r="H177" s="3132"/>
      <c r="I177" s="3132"/>
      <c r="J177" s="3132"/>
      <c r="K177" s="3132"/>
      <c r="L177" s="3132"/>
      <c r="M177" s="3128"/>
      <c r="N177" s="3128"/>
      <c r="O177" s="1234" t="s">
        <v>443</v>
      </c>
      <c r="P177" s="1248">
        <v>42030</v>
      </c>
      <c r="Q177" s="848" t="s">
        <v>372</v>
      </c>
      <c r="R177" s="1248">
        <v>41487</v>
      </c>
      <c r="S177" s="1248">
        <v>42613</v>
      </c>
    </row>
    <row r="178" spans="1:19" x14ac:dyDescent="0.2">
      <c r="A178" s="3145"/>
      <c r="B178" s="3128"/>
      <c r="C178" s="3170"/>
      <c r="D178" s="3170"/>
      <c r="E178" s="3132"/>
      <c r="F178" s="3132"/>
      <c r="G178" s="3132"/>
      <c r="H178" s="3132"/>
      <c r="I178" s="3132"/>
      <c r="J178" s="3132"/>
      <c r="K178" s="3132"/>
      <c r="L178" s="3132"/>
      <c r="M178" s="3159"/>
      <c r="N178" s="3159"/>
      <c r="O178" s="1234" t="s">
        <v>1034</v>
      </c>
      <c r="P178" s="1248">
        <v>42653</v>
      </c>
      <c r="Q178" s="848" t="s">
        <v>1022</v>
      </c>
      <c r="R178" s="1248">
        <v>41487</v>
      </c>
      <c r="S178" s="1248">
        <v>42613</v>
      </c>
    </row>
    <row r="179" spans="1:19" ht="75.75" customHeight="1" x14ac:dyDescent="0.2">
      <c r="A179" s="3145"/>
      <c r="B179" s="3128"/>
      <c r="C179" s="3170" t="s">
        <v>444</v>
      </c>
      <c r="D179" s="3170" t="s">
        <v>445</v>
      </c>
      <c r="E179" s="3132"/>
      <c r="F179" s="3132"/>
      <c r="G179" s="3132" t="s">
        <v>362</v>
      </c>
      <c r="H179" s="3132" t="s">
        <v>362</v>
      </c>
      <c r="I179" s="3132" t="s">
        <v>362</v>
      </c>
      <c r="J179" s="3132" t="s">
        <v>362</v>
      </c>
      <c r="K179" s="3132" t="s">
        <v>362</v>
      </c>
      <c r="L179" s="3132"/>
      <c r="M179" s="3132" t="s">
        <v>362</v>
      </c>
      <c r="N179" s="3123"/>
      <c r="O179" s="1234" t="s">
        <v>446</v>
      </c>
      <c r="P179" s="1248">
        <v>41593</v>
      </c>
      <c r="Q179" s="848" t="s">
        <v>368</v>
      </c>
      <c r="R179" s="1248">
        <v>41699</v>
      </c>
      <c r="S179" s="1248">
        <v>42460</v>
      </c>
    </row>
    <row r="180" spans="1:19" x14ac:dyDescent="0.2">
      <c r="A180" s="3145"/>
      <c r="B180" s="3128"/>
      <c r="C180" s="3170"/>
      <c r="D180" s="3170"/>
      <c r="E180" s="3132"/>
      <c r="F180" s="3132"/>
      <c r="G180" s="3132"/>
      <c r="H180" s="3132"/>
      <c r="I180" s="3132"/>
      <c r="J180" s="3132"/>
      <c r="K180" s="3132"/>
      <c r="L180" s="3132"/>
      <c r="M180" s="3132"/>
      <c r="N180" s="3128"/>
      <c r="O180" s="1234" t="s">
        <v>1023</v>
      </c>
      <c r="P180" s="1248">
        <v>42668</v>
      </c>
      <c r="Q180" s="848" t="s">
        <v>397</v>
      </c>
      <c r="R180" s="1248">
        <v>42675</v>
      </c>
      <c r="S180" s="1248">
        <v>43799</v>
      </c>
    </row>
    <row r="181" spans="1:19" x14ac:dyDescent="0.2">
      <c r="A181" s="3145"/>
      <c r="B181" s="3128"/>
      <c r="C181" s="3170"/>
      <c r="D181" s="2802"/>
      <c r="E181" s="3132"/>
      <c r="F181" s="3132"/>
      <c r="G181" s="3132"/>
      <c r="H181" s="3132"/>
      <c r="I181" s="3132"/>
      <c r="J181" s="3132"/>
      <c r="K181" s="3132"/>
      <c r="L181" s="3132"/>
      <c r="M181" s="3132"/>
      <c r="N181" s="3159"/>
      <c r="O181" s="1234" t="s">
        <v>2829</v>
      </c>
      <c r="P181" s="1248">
        <v>44112</v>
      </c>
      <c r="Q181" s="848" t="s">
        <v>1093</v>
      </c>
      <c r="R181" s="1248"/>
      <c r="S181" s="1248">
        <v>44346</v>
      </c>
    </row>
    <row r="182" spans="1:19" ht="28.9" customHeight="1" x14ac:dyDescent="0.2">
      <c r="A182" s="3145"/>
      <c r="B182" s="3128"/>
      <c r="C182" s="3170" t="s">
        <v>447</v>
      </c>
      <c r="D182" s="3170" t="s">
        <v>3115</v>
      </c>
      <c r="E182" s="3132"/>
      <c r="F182" s="3132"/>
      <c r="G182" s="3132"/>
      <c r="H182" s="3132" t="s">
        <v>362</v>
      </c>
      <c r="I182" s="3132" t="s">
        <v>362</v>
      </c>
      <c r="J182" s="3132" t="s">
        <v>362</v>
      </c>
      <c r="K182" s="3132" t="s">
        <v>362</v>
      </c>
      <c r="L182" s="3132" t="s">
        <v>362</v>
      </c>
      <c r="M182" s="3132" t="s">
        <v>362</v>
      </c>
      <c r="N182" s="3123"/>
      <c r="O182" s="1234" t="s">
        <v>400</v>
      </c>
      <c r="P182" s="1248">
        <v>42303</v>
      </c>
      <c r="Q182" s="848" t="s">
        <v>401</v>
      </c>
      <c r="R182" s="1248">
        <v>42339</v>
      </c>
      <c r="S182" s="1248">
        <v>43830</v>
      </c>
    </row>
    <row r="183" spans="1:19" x14ac:dyDescent="0.2">
      <c r="A183" s="3145"/>
      <c r="B183" s="3128"/>
      <c r="C183" s="3170"/>
      <c r="D183" s="3170"/>
      <c r="E183" s="3132"/>
      <c r="F183" s="3132"/>
      <c r="G183" s="3132"/>
      <c r="H183" s="3132"/>
      <c r="I183" s="3132"/>
      <c r="J183" s="3132"/>
      <c r="K183" s="3132"/>
      <c r="L183" s="3132"/>
      <c r="M183" s="3132"/>
      <c r="N183" s="3159"/>
      <c r="O183" s="1234" t="s">
        <v>2829</v>
      </c>
      <c r="P183" s="1248">
        <v>44112</v>
      </c>
      <c r="Q183" s="848" t="s">
        <v>1093</v>
      </c>
      <c r="R183" s="1248"/>
      <c r="S183" s="1248">
        <v>44377</v>
      </c>
    </row>
    <row r="184" spans="1:19" ht="28.9" customHeight="1" x14ac:dyDescent="0.2">
      <c r="A184" s="3145"/>
      <c r="B184" s="3128"/>
      <c r="C184" s="3170" t="s">
        <v>3116</v>
      </c>
      <c r="D184" s="3170" t="s">
        <v>2795</v>
      </c>
      <c r="E184" s="3170"/>
      <c r="F184" s="3170"/>
      <c r="G184" s="3170"/>
      <c r="H184" s="3170"/>
      <c r="I184" s="3132" t="s">
        <v>362</v>
      </c>
      <c r="J184" s="3132" t="s">
        <v>362</v>
      </c>
      <c r="K184" s="3170"/>
      <c r="L184" s="3170"/>
      <c r="M184" s="3170"/>
      <c r="N184" s="3123"/>
      <c r="O184" s="1234" t="s">
        <v>1028</v>
      </c>
      <c r="P184" s="1248">
        <v>42668</v>
      </c>
      <c r="Q184" s="848" t="s">
        <v>368</v>
      </c>
      <c r="R184" s="1248">
        <v>42675</v>
      </c>
      <c r="S184" s="1248">
        <v>43434</v>
      </c>
    </row>
    <row r="185" spans="1:19" x14ac:dyDescent="0.2">
      <c r="A185" s="3145"/>
      <c r="B185" s="3128"/>
      <c r="C185" s="3170"/>
      <c r="D185" s="3170"/>
      <c r="E185" s="2802"/>
      <c r="F185" s="2802"/>
      <c r="G185" s="2802"/>
      <c r="H185" s="2802"/>
      <c r="I185" s="2812"/>
      <c r="J185" s="2812"/>
      <c r="K185" s="2802"/>
      <c r="L185" s="2802"/>
      <c r="M185" s="2802"/>
      <c r="N185" s="3159"/>
      <c r="O185" s="1234" t="s">
        <v>2796</v>
      </c>
      <c r="P185" s="1248">
        <v>43909</v>
      </c>
      <c r="Q185" s="848" t="s">
        <v>1022</v>
      </c>
      <c r="R185" s="1248"/>
      <c r="S185" s="1248"/>
    </row>
    <row r="186" spans="1:19" ht="43.15" customHeight="1" x14ac:dyDescent="0.2">
      <c r="A186" s="3145"/>
      <c r="B186" s="3128"/>
      <c r="C186" s="3170" t="s">
        <v>3117</v>
      </c>
      <c r="D186" s="3170" t="s">
        <v>441</v>
      </c>
      <c r="E186" s="3132"/>
      <c r="F186" s="3132"/>
      <c r="G186" s="3132"/>
      <c r="H186" s="3132"/>
      <c r="I186" s="3132"/>
      <c r="J186" s="3132"/>
      <c r="K186" s="3132" t="s">
        <v>362</v>
      </c>
      <c r="L186" s="3132"/>
      <c r="M186" s="3132" t="s">
        <v>362</v>
      </c>
      <c r="N186" s="3123"/>
      <c r="O186" s="1234" t="s">
        <v>2509</v>
      </c>
      <c r="P186" s="1248">
        <v>43791</v>
      </c>
      <c r="Q186" s="848" t="s">
        <v>368</v>
      </c>
      <c r="R186" s="1248">
        <v>43770</v>
      </c>
      <c r="S186" s="1248">
        <v>43800</v>
      </c>
    </row>
    <row r="187" spans="1:19" x14ac:dyDescent="0.2">
      <c r="A187" s="3145"/>
      <c r="B187" s="3128"/>
      <c r="C187" s="3170"/>
      <c r="D187" s="3170"/>
      <c r="E187" s="3132"/>
      <c r="F187" s="3132"/>
      <c r="G187" s="3132"/>
      <c r="H187" s="3132"/>
      <c r="I187" s="3132"/>
      <c r="J187" s="3132"/>
      <c r="K187" s="3132"/>
      <c r="L187" s="3132"/>
      <c r="M187" s="3132"/>
      <c r="N187" s="3159"/>
      <c r="O187" s="1234" t="s">
        <v>2829</v>
      </c>
      <c r="P187" s="1248">
        <v>44112</v>
      </c>
      <c r="Q187" s="848" t="s">
        <v>1093</v>
      </c>
      <c r="R187" s="1248"/>
      <c r="S187" s="1248">
        <v>44377</v>
      </c>
    </row>
    <row r="188" spans="1:19" ht="28.9" customHeight="1" x14ac:dyDescent="0.2">
      <c r="A188" s="3145"/>
      <c r="B188" s="3128"/>
      <c r="C188" s="3170" t="s">
        <v>2785</v>
      </c>
      <c r="D188" s="3170" t="s">
        <v>551</v>
      </c>
      <c r="E188" s="3132"/>
      <c r="F188" s="3132"/>
      <c r="G188" s="3132"/>
      <c r="H188" s="3132"/>
      <c r="I188" s="3132"/>
      <c r="J188" s="3132"/>
      <c r="K188" s="3132"/>
      <c r="L188" s="3132"/>
      <c r="M188" s="3132" t="s">
        <v>362</v>
      </c>
      <c r="N188" s="3123" t="s">
        <v>362</v>
      </c>
      <c r="O188" s="1234" t="s">
        <v>2786</v>
      </c>
      <c r="P188" s="1248">
        <v>43859</v>
      </c>
      <c r="Q188" s="848" t="s">
        <v>368</v>
      </c>
      <c r="R188" s="1248">
        <v>43862</v>
      </c>
      <c r="S188" s="1248">
        <v>44985</v>
      </c>
    </row>
    <row r="189" spans="1:19" x14ac:dyDescent="0.2">
      <c r="A189" s="3145"/>
      <c r="B189" s="3128"/>
      <c r="C189" s="3170"/>
      <c r="D189" s="2802"/>
      <c r="E189" s="3132"/>
      <c r="F189" s="3132"/>
      <c r="G189" s="3132"/>
      <c r="H189" s="3132"/>
      <c r="I189" s="3132"/>
      <c r="J189" s="3132"/>
      <c r="K189" s="3132"/>
      <c r="L189" s="3132"/>
      <c r="M189" s="3132"/>
      <c r="N189" s="3159"/>
      <c r="O189" s="1234" t="s">
        <v>2829</v>
      </c>
      <c r="P189" s="1248">
        <v>44112</v>
      </c>
      <c r="Q189" s="848" t="s">
        <v>1093</v>
      </c>
      <c r="R189" s="1248"/>
      <c r="S189" s="1248">
        <v>45350</v>
      </c>
    </row>
    <row r="190" spans="1:19" ht="60" x14ac:dyDescent="0.2">
      <c r="A190" s="3145"/>
      <c r="B190" s="3128"/>
      <c r="C190" s="2172" t="s">
        <v>3946</v>
      </c>
      <c r="D190" s="2172" t="s">
        <v>918</v>
      </c>
      <c r="E190" s="2171"/>
      <c r="F190" s="2171"/>
      <c r="G190" s="2171"/>
      <c r="H190" s="2171"/>
      <c r="I190" s="2171"/>
      <c r="J190" s="2171"/>
      <c r="K190" s="2171"/>
      <c r="L190" s="2171"/>
      <c r="M190" s="2171"/>
      <c r="N190" s="2235" t="s">
        <v>362</v>
      </c>
      <c r="O190" s="2171" t="s">
        <v>3947</v>
      </c>
      <c r="P190" s="2173">
        <v>44323</v>
      </c>
      <c r="Q190" s="2174" t="s">
        <v>368</v>
      </c>
      <c r="R190" s="2173">
        <v>44287</v>
      </c>
      <c r="S190" s="2173">
        <v>45412</v>
      </c>
    </row>
    <row r="191" spans="1:19" ht="60" x14ac:dyDescent="0.2">
      <c r="A191" s="3146"/>
      <c r="B191" s="3128"/>
      <c r="C191" s="2172" t="s">
        <v>3948</v>
      </c>
      <c r="D191" s="2172" t="s">
        <v>441</v>
      </c>
      <c r="E191" s="2171"/>
      <c r="F191" s="2171"/>
      <c r="G191" s="2171"/>
      <c r="H191" s="2171"/>
      <c r="I191" s="2171"/>
      <c r="J191" s="2171"/>
      <c r="K191" s="2171"/>
      <c r="L191" s="2171"/>
      <c r="M191" s="2171"/>
      <c r="N191" s="2235" t="s">
        <v>362</v>
      </c>
      <c r="O191" s="2171" t="s">
        <v>3947</v>
      </c>
      <c r="P191" s="2173">
        <v>44323</v>
      </c>
      <c r="Q191" s="2174" t="s">
        <v>368</v>
      </c>
      <c r="R191" s="2173" t="s">
        <v>3949</v>
      </c>
      <c r="S191" s="2173">
        <v>45017</v>
      </c>
    </row>
    <row r="192" spans="1:19" ht="45" x14ac:dyDescent="0.2">
      <c r="A192" s="2187"/>
      <c r="B192" s="3124"/>
      <c r="C192" s="2172" t="s">
        <v>3977</v>
      </c>
      <c r="D192" s="2172" t="s">
        <v>551</v>
      </c>
      <c r="E192" s="2171"/>
      <c r="F192" s="2171"/>
      <c r="G192" s="2171"/>
      <c r="H192" s="2171"/>
      <c r="I192" s="2171"/>
      <c r="J192" s="2171"/>
      <c r="K192" s="2171"/>
      <c r="L192" s="2171"/>
      <c r="M192" s="2171"/>
      <c r="N192" s="2235" t="s">
        <v>362</v>
      </c>
      <c r="O192" s="2171" t="s">
        <v>3978</v>
      </c>
      <c r="P192" s="2173">
        <v>44546</v>
      </c>
      <c r="Q192" s="2174" t="s">
        <v>368</v>
      </c>
      <c r="R192" s="2173">
        <v>44547</v>
      </c>
      <c r="S192" s="2173">
        <v>45642</v>
      </c>
    </row>
    <row r="193" spans="1:19" x14ac:dyDescent="0.2">
      <c r="A193" s="854"/>
      <c r="B193" s="855"/>
      <c r="C193" s="856"/>
      <c r="D193" s="856"/>
      <c r="E193" s="857">
        <f t="shared" ref="E193:K193" si="6">COUNTA(E82:E184)</f>
        <v>2</v>
      </c>
      <c r="F193" s="857">
        <f t="shared" si="6"/>
        <v>13</v>
      </c>
      <c r="G193" s="857">
        <f t="shared" si="6"/>
        <v>19</v>
      </c>
      <c r="H193" s="857">
        <f t="shared" si="6"/>
        <v>19</v>
      </c>
      <c r="I193" s="857">
        <f t="shared" si="6"/>
        <v>15</v>
      </c>
      <c r="J193" s="857">
        <f t="shared" si="6"/>
        <v>15</v>
      </c>
      <c r="K193" s="857">
        <f t="shared" si="6"/>
        <v>16</v>
      </c>
      <c r="L193" s="857">
        <f>COUNTA(L82:L186)</f>
        <v>15</v>
      </c>
      <c r="M193" s="857">
        <f>COUNTA(M82:M189)</f>
        <v>20</v>
      </c>
      <c r="N193" s="857">
        <f>COUNTA(N82:N192)</f>
        <v>17</v>
      </c>
      <c r="O193" s="854"/>
      <c r="P193" s="854"/>
      <c r="Q193" s="855"/>
      <c r="R193" s="858"/>
      <c r="S193" s="854"/>
    </row>
    <row r="194" spans="1:19" ht="30.75" customHeight="1" x14ac:dyDescent="0.2">
      <c r="A194" s="3154" t="s">
        <v>2773</v>
      </c>
      <c r="B194" s="3111" t="s">
        <v>2960</v>
      </c>
      <c r="C194" s="3114" t="s">
        <v>1035</v>
      </c>
      <c r="D194" s="3114" t="s">
        <v>1036</v>
      </c>
      <c r="E194" s="3114"/>
      <c r="F194" s="3114"/>
      <c r="G194" s="3114"/>
      <c r="H194" s="3114"/>
      <c r="I194" s="3111" t="s">
        <v>362</v>
      </c>
      <c r="J194" s="3111" t="s">
        <v>362</v>
      </c>
      <c r="K194" s="3111" t="s">
        <v>362</v>
      </c>
      <c r="L194" s="3111"/>
      <c r="M194" s="3111"/>
      <c r="N194" s="3105"/>
      <c r="O194" s="1240">
        <v>44.7</v>
      </c>
      <c r="P194" s="863">
        <v>42395</v>
      </c>
      <c r="Q194" s="1240" t="s">
        <v>368</v>
      </c>
      <c r="R194" s="863">
        <f>P194</f>
        <v>42395</v>
      </c>
      <c r="S194" s="863">
        <v>42761</v>
      </c>
    </row>
    <row r="195" spans="1:19" ht="30.75" customHeight="1" x14ac:dyDescent="0.2">
      <c r="A195" s="3154"/>
      <c r="B195" s="3111"/>
      <c r="C195" s="3114"/>
      <c r="D195" s="3114"/>
      <c r="E195" s="3115"/>
      <c r="F195" s="3115"/>
      <c r="G195" s="3115"/>
      <c r="H195" s="3115"/>
      <c r="I195" s="3116"/>
      <c r="J195" s="3116"/>
      <c r="K195" s="3111"/>
      <c r="L195" s="3111"/>
      <c r="M195" s="3111"/>
      <c r="N195" s="3106"/>
      <c r="O195" s="1240" t="s">
        <v>1706</v>
      </c>
      <c r="P195" s="863">
        <v>42796</v>
      </c>
      <c r="Q195" s="1240" t="s">
        <v>1707</v>
      </c>
      <c r="R195" s="863"/>
      <c r="S195" s="863"/>
    </row>
    <row r="196" spans="1:19" ht="30.75" customHeight="1" x14ac:dyDescent="0.2">
      <c r="A196" s="3154"/>
      <c r="B196" s="3111"/>
      <c r="C196" s="3114"/>
      <c r="D196" s="3115"/>
      <c r="E196" s="3115"/>
      <c r="F196" s="3115"/>
      <c r="G196" s="3115"/>
      <c r="H196" s="3115"/>
      <c r="I196" s="3116"/>
      <c r="J196" s="3116"/>
      <c r="K196" s="3116"/>
      <c r="L196" s="3111"/>
      <c r="M196" s="3111"/>
      <c r="N196" s="3106"/>
      <c r="O196" s="1240">
        <v>70.8</v>
      </c>
      <c r="P196" s="863">
        <v>43130</v>
      </c>
      <c r="Q196" s="1240" t="s">
        <v>1024</v>
      </c>
      <c r="R196" s="863">
        <v>43130</v>
      </c>
      <c r="S196" s="863">
        <v>43494</v>
      </c>
    </row>
    <row r="197" spans="1:19" ht="30.75" customHeight="1" x14ac:dyDescent="0.2">
      <c r="A197" s="3154"/>
      <c r="B197" s="3111"/>
      <c r="C197" s="3114"/>
      <c r="D197" s="3115"/>
      <c r="E197" s="3115"/>
      <c r="F197" s="3115"/>
      <c r="G197" s="3115"/>
      <c r="H197" s="3115"/>
      <c r="I197" s="3116"/>
      <c r="J197" s="3116"/>
      <c r="K197" s="3116"/>
      <c r="L197" s="3116"/>
      <c r="M197" s="3111"/>
      <c r="N197" s="3165"/>
      <c r="O197" s="1240">
        <v>90.3</v>
      </c>
      <c r="P197" s="863">
        <v>43636</v>
      </c>
      <c r="Q197" s="1240" t="s">
        <v>2519</v>
      </c>
      <c r="R197" s="863"/>
      <c r="S197" s="863"/>
    </row>
    <row r="198" spans="1:19" x14ac:dyDescent="0.2">
      <c r="A198" s="3154"/>
      <c r="B198" s="3111"/>
      <c r="C198" s="3108" t="s">
        <v>1037</v>
      </c>
      <c r="D198" s="3108" t="s">
        <v>1038</v>
      </c>
      <c r="E198" s="3105"/>
      <c r="F198" s="3105"/>
      <c r="G198" s="3105"/>
      <c r="H198" s="3105"/>
      <c r="I198" s="3105" t="s">
        <v>362</v>
      </c>
      <c r="J198" s="3105" t="s">
        <v>362</v>
      </c>
      <c r="K198" s="3105" t="s">
        <v>362</v>
      </c>
      <c r="L198" s="3105"/>
      <c r="M198" s="3105" t="s">
        <v>362</v>
      </c>
      <c r="N198" s="3105" t="s">
        <v>362</v>
      </c>
      <c r="O198" s="1240">
        <v>44.8</v>
      </c>
      <c r="P198" s="863">
        <v>42395</v>
      </c>
      <c r="Q198" s="1240" t="s">
        <v>368</v>
      </c>
      <c r="R198" s="863">
        <f>P198</f>
        <v>42395</v>
      </c>
      <c r="S198" s="863">
        <v>43491</v>
      </c>
    </row>
    <row r="199" spans="1:19" ht="30" x14ac:dyDescent="0.2">
      <c r="A199" s="3154"/>
      <c r="B199" s="3111"/>
      <c r="C199" s="3112"/>
      <c r="D199" s="3112"/>
      <c r="E199" s="3106"/>
      <c r="F199" s="3106"/>
      <c r="G199" s="3106"/>
      <c r="H199" s="3106"/>
      <c r="I199" s="3106"/>
      <c r="J199" s="3106"/>
      <c r="K199" s="3106"/>
      <c r="L199" s="3106"/>
      <c r="M199" s="3106"/>
      <c r="N199" s="3106"/>
      <c r="O199" s="1240" t="s">
        <v>1712</v>
      </c>
      <c r="P199" s="863">
        <v>42796</v>
      </c>
      <c r="Q199" s="1240" t="s">
        <v>1707</v>
      </c>
      <c r="R199" s="863"/>
      <c r="S199" s="863"/>
    </row>
    <row r="200" spans="1:19" x14ac:dyDescent="0.2">
      <c r="A200" s="3154"/>
      <c r="B200" s="3111"/>
      <c r="C200" s="3112"/>
      <c r="D200" s="3131"/>
      <c r="E200" s="3106"/>
      <c r="F200" s="3106"/>
      <c r="G200" s="3106"/>
      <c r="H200" s="3106"/>
      <c r="I200" s="3106"/>
      <c r="J200" s="3106"/>
      <c r="K200" s="3106"/>
      <c r="L200" s="3106"/>
      <c r="M200" s="3106"/>
      <c r="N200" s="3106"/>
      <c r="O200" s="1240" t="s">
        <v>2021</v>
      </c>
      <c r="P200" s="863" t="s">
        <v>2011</v>
      </c>
      <c r="Q200" s="1240" t="s">
        <v>1707</v>
      </c>
      <c r="R200" s="863"/>
      <c r="S200" s="863"/>
    </row>
    <row r="201" spans="1:19" x14ac:dyDescent="0.2">
      <c r="A201" s="3154"/>
      <c r="B201" s="3111"/>
      <c r="C201" s="3112"/>
      <c r="D201" s="3131"/>
      <c r="E201" s="3106"/>
      <c r="F201" s="3106"/>
      <c r="G201" s="3106"/>
      <c r="H201" s="3106"/>
      <c r="I201" s="3106"/>
      <c r="J201" s="3106"/>
      <c r="K201" s="3106"/>
      <c r="L201" s="3106"/>
      <c r="M201" s="3106"/>
      <c r="N201" s="3106"/>
      <c r="O201" s="1240">
        <v>90.1</v>
      </c>
      <c r="P201" s="863">
        <v>43636</v>
      </c>
      <c r="Q201" s="1240" t="s">
        <v>1707</v>
      </c>
      <c r="R201" s="863"/>
      <c r="S201" s="863"/>
    </row>
    <row r="202" spans="1:19" x14ac:dyDescent="0.2">
      <c r="A202" s="3154"/>
      <c r="B202" s="3111"/>
      <c r="C202" s="3112"/>
      <c r="D202" s="2829"/>
      <c r="E202" s="3106"/>
      <c r="F202" s="3106"/>
      <c r="G202" s="3106"/>
      <c r="H202" s="3106"/>
      <c r="I202" s="3106"/>
      <c r="J202" s="3106"/>
      <c r="K202" s="3106"/>
      <c r="L202" s="3106"/>
      <c r="M202" s="3106"/>
      <c r="N202" s="3106"/>
      <c r="O202" s="1240">
        <v>104.7</v>
      </c>
      <c r="P202" s="863" t="s">
        <v>2871</v>
      </c>
      <c r="Q202" s="1240" t="s">
        <v>1093</v>
      </c>
      <c r="R202" s="863" t="s">
        <v>2875</v>
      </c>
      <c r="S202" s="863" t="s">
        <v>2877</v>
      </c>
    </row>
    <row r="203" spans="1:19" ht="30" x14ac:dyDescent="0.2">
      <c r="A203" s="3155"/>
      <c r="B203" s="3162"/>
      <c r="C203" s="3109"/>
      <c r="D203" s="2813"/>
      <c r="E203" s="3107"/>
      <c r="F203" s="3107"/>
      <c r="G203" s="3107"/>
      <c r="H203" s="3107"/>
      <c r="I203" s="3107"/>
      <c r="J203" s="3107"/>
      <c r="K203" s="3107"/>
      <c r="L203" s="3107"/>
      <c r="M203" s="3107"/>
      <c r="N203" s="3165"/>
      <c r="O203" s="2245" t="s">
        <v>4045</v>
      </c>
      <c r="P203" s="2254">
        <v>44516</v>
      </c>
      <c r="Q203" s="2245" t="s">
        <v>4036</v>
      </c>
      <c r="R203" s="2254"/>
      <c r="S203" s="2254"/>
    </row>
    <row r="204" spans="1:19" ht="28.9" customHeight="1" x14ac:dyDescent="0.2">
      <c r="A204" s="3154"/>
      <c r="B204" s="3111"/>
      <c r="C204" s="1240" t="s">
        <v>499</v>
      </c>
      <c r="D204" s="1240" t="s">
        <v>500</v>
      </c>
      <c r="E204" s="1236"/>
      <c r="F204" s="1236"/>
      <c r="G204" s="1236" t="s">
        <v>362</v>
      </c>
      <c r="H204" s="1236" t="s">
        <v>362</v>
      </c>
      <c r="I204" s="1236"/>
      <c r="J204" s="1236"/>
      <c r="K204" s="1236"/>
      <c r="L204" s="1236"/>
      <c r="M204" s="1236"/>
      <c r="N204" s="2234"/>
      <c r="O204" s="1236">
        <v>21.06</v>
      </c>
      <c r="P204" s="864">
        <v>41960</v>
      </c>
      <c r="Q204" s="1247" t="s">
        <v>368</v>
      </c>
      <c r="R204" s="864">
        <v>41960</v>
      </c>
      <c r="S204" s="864">
        <v>42324</v>
      </c>
    </row>
    <row r="205" spans="1:19" x14ac:dyDescent="0.2">
      <c r="A205" s="3154"/>
      <c r="B205" s="3111"/>
      <c r="C205" s="3114" t="s">
        <v>501</v>
      </c>
      <c r="D205" s="3114" t="s">
        <v>502</v>
      </c>
      <c r="E205" s="3111"/>
      <c r="F205" s="3111"/>
      <c r="G205" s="3111"/>
      <c r="H205" s="3111" t="s">
        <v>362</v>
      </c>
      <c r="I205" s="3111"/>
      <c r="J205" s="3111"/>
      <c r="K205" s="3111"/>
      <c r="L205" s="3111"/>
      <c r="M205" s="3164"/>
      <c r="N205" s="3105"/>
      <c r="O205" s="1236">
        <v>24.06</v>
      </c>
      <c r="P205" s="864">
        <v>42039</v>
      </c>
      <c r="Q205" s="1247" t="s">
        <v>368</v>
      </c>
      <c r="R205" s="864">
        <v>42039</v>
      </c>
      <c r="S205" s="864">
        <v>42403</v>
      </c>
    </row>
    <row r="206" spans="1:19" ht="30" x14ac:dyDescent="0.2">
      <c r="A206" s="3154"/>
      <c r="B206" s="3111"/>
      <c r="C206" s="3114"/>
      <c r="D206" s="3114"/>
      <c r="E206" s="3111"/>
      <c r="F206" s="3111"/>
      <c r="G206" s="3111"/>
      <c r="H206" s="3111"/>
      <c r="I206" s="3111"/>
      <c r="J206" s="3111"/>
      <c r="K206" s="3111"/>
      <c r="L206" s="3111"/>
      <c r="M206" s="3165"/>
      <c r="N206" s="3165"/>
      <c r="O206" s="1236" t="s">
        <v>1039</v>
      </c>
      <c r="P206" s="864">
        <v>42395</v>
      </c>
      <c r="Q206" s="1247" t="s">
        <v>1040</v>
      </c>
      <c r="R206" s="864"/>
      <c r="S206" s="864">
        <f>P206</f>
        <v>42395</v>
      </c>
    </row>
    <row r="207" spans="1:19" x14ac:dyDescent="0.2">
      <c r="A207" s="3154"/>
      <c r="B207" s="3111"/>
      <c r="C207" s="1240" t="s">
        <v>3118</v>
      </c>
      <c r="D207" s="1240" t="s">
        <v>1041</v>
      </c>
      <c r="E207" s="1236"/>
      <c r="F207" s="1236"/>
      <c r="G207" s="1236"/>
      <c r="H207" s="1236"/>
      <c r="I207" s="1236" t="s">
        <v>362</v>
      </c>
      <c r="J207" s="1236"/>
      <c r="K207" s="1236"/>
      <c r="L207" s="1236"/>
      <c r="M207" s="1236"/>
      <c r="N207" s="2234"/>
      <c r="O207" s="1236">
        <v>54.6</v>
      </c>
      <c r="P207" s="864">
        <v>42569</v>
      </c>
      <c r="Q207" s="1247" t="s">
        <v>368</v>
      </c>
      <c r="R207" s="864">
        <f t="shared" ref="R207:R218" si="7">P207</f>
        <v>42569</v>
      </c>
      <c r="S207" s="864">
        <v>42934</v>
      </c>
    </row>
    <row r="208" spans="1:19" ht="30" customHeight="1" x14ac:dyDescent="0.2">
      <c r="A208" s="3154"/>
      <c r="B208" s="3111"/>
      <c r="C208" s="3114" t="s">
        <v>1042</v>
      </c>
      <c r="D208" s="3114" t="s">
        <v>2017</v>
      </c>
      <c r="E208" s="3114"/>
      <c r="F208" s="3114"/>
      <c r="G208" s="3114"/>
      <c r="H208" s="3114"/>
      <c r="I208" s="3111" t="s">
        <v>362</v>
      </c>
      <c r="J208" s="3111"/>
      <c r="K208" s="3111"/>
      <c r="L208" s="3173"/>
      <c r="M208" s="3111"/>
      <c r="N208" s="3105"/>
      <c r="O208" s="1236">
        <v>54.5</v>
      </c>
      <c r="P208" s="864">
        <v>42569</v>
      </c>
      <c r="Q208" s="1247" t="s">
        <v>368</v>
      </c>
      <c r="R208" s="864">
        <f t="shared" si="7"/>
        <v>42569</v>
      </c>
      <c r="S208" s="864">
        <v>42924</v>
      </c>
    </row>
    <row r="209" spans="1:19" x14ac:dyDescent="0.2">
      <c r="A209" s="3154"/>
      <c r="B209" s="3111"/>
      <c r="C209" s="3114"/>
      <c r="D209" s="3115"/>
      <c r="E209" s="3115"/>
      <c r="F209" s="3115"/>
      <c r="G209" s="3115"/>
      <c r="H209" s="3115"/>
      <c r="I209" s="3116"/>
      <c r="J209" s="3116"/>
      <c r="K209" s="3116"/>
      <c r="L209" s="3174"/>
      <c r="M209" s="3111"/>
      <c r="N209" s="3165"/>
      <c r="O209" s="1236" t="s">
        <v>2026</v>
      </c>
      <c r="P209" s="864" t="s">
        <v>2011</v>
      </c>
      <c r="Q209" s="1247" t="s">
        <v>1705</v>
      </c>
      <c r="R209" s="864"/>
      <c r="S209" s="864"/>
    </row>
    <row r="210" spans="1:19" ht="30" x14ac:dyDescent="0.2">
      <c r="A210" s="3154"/>
      <c r="B210" s="3111"/>
      <c r="C210" s="1240" t="s">
        <v>1043</v>
      </c>
      <c r="D210" s="1240" t="s">
        <v>1044</v>
      </c>
      <c r="E210" s="1236"/>
      <c r="F210" s="1236"/>
      <c r="G210" s="1236"/>
      <c r="H210" s="1236"/>
      <c r="I210" s="1236" t="s">
        <v>362</v>
      </c>
      <c r="J210" s="1236"/>
      <c r="K210" s="1236"/>
      <c r="L210" s="1236"/>
      <c r="M210" s="1236"/>
      <c r="N210" s="2234"/>
      <c r="O210" s="1236">
        <v>49.7</v>
      </c>
      <c r="P210" s="864">
        <v>42503</v>
      </c>
      <c r="Q210" s="1247" t="s">
        <v>368</v>
      </c>
      <c r="R210" s="864">
        <f t="shared" si="7"/>
        <v>42503</v>
      </c>
      <c r="S210" s="864">
        <v>42868</v>
      </c>
    </row>
    <row r="211" spans="1:19" ht="30" customHeight="1" x14ac:dyDescent="0.2">
      <c r="A211" s="3154"/>
      <c r="B211" s="3111"/>
      <c r="C211" s="3114" t="s">
        <v>1045</v>
      </c>
      <c r="D211" s="3114" t="s">
        <v>966</v>
      </c>
      <c r="E211" s="3114"/>
      <c r="F211" s="3114"/>
      <c r="G211" s="3114"/>
      <c r="H211" s="3114"/>
      <c r="I211" s="3111" t="s">
        <v>362</v>
      </c>
      <c r="J211" s="3111"/>
      <c r="K211" s="3111"/>
      <c r="L211" s="3173"/>
      <c r="M211" s="3111"/>
      <c r="N211" s="3105"/>
      <c r="O211" s="1236">
        <v>54.7</v>
      </c>
      <c r="P211" s="864">
        <v>42569</v>
      </c>
      <c r="Q211" s="1247" t="s">
        <v>368</v>
      </c>
      <c r="R211" s="864">
        <f t="shared" si="7"/>
        <v>42569</v>
      </c>
      <c r="S211" s="864">
        <v>42934</v>
      </c>
    </row>
    <row r="212" spans="1:19" x14ac:dyDescent="0.2">
      <c r="A212" s="3154"/>
      <c r="B212" s="3111"/>
      <c r="C212" s="3114"/>
      <c r="D212" s="3115"/>
      <c r="E212" s="3115"/>
      <c r="F212" s="3115"/>
      <c r="G212" s="3115"/>
      <c r="H212" s="3115"/>
      <c r="I212" s="3116"/>
      <c r="J212" s="3116"/>
      <c r="K212" s="3116"/>
      <c r="L212" s="3174"/>
      <c r="M212" s="3111"/>
      <c r="N212" s="3106"/>
      <c r="O212" s="1236" t="s">
        <v>2025</v>
      </c>
      <c r="P212" s="864" t="s">
        <v>2011</v>
      </c>
      <c r="Q212" s="1247" t="s">
        <v>1707</v>
      </c>
      <c r="R212" s="864"/>
      <c r="S212" s="864"/>
    </row>
    <row r="213" spans="1:19" x14ac:dyDescent="0.2">
      <c r="A213" s="3154"/>
      <c r="B213" s="3111"/>
      <c r="C213" s="3114"/>
      <c r="D213" s="3115"/>
      <c r="E213" s="3115"/>
      <c r="F213" s="3115"/>
      <c r="G213" s="3115"/>
      <c r="H213" s="3115"/>
      <c r="I213" s="3116"/>
      <c r="J213" s="3116"/>
      <c r="K213" s="3116"/>
      <c r="L213" s="3174"/>
      <c r="M213" s="3111"/>
      <c r="N213" s="3165"/>
      <c r="O213" s="1236" t="s">
        <v>2033</v>
      </c>
      <c r="P213" s="864">
        <v>43299</v>
      </c>
      <c r="Q213" s="1247" t="s">
        <v>1040</v>
      </c>
      <c r="R213" s="864"/>
      <c r="S213" s="864"/>
    </row>
    <row r="214" spans="1:19" x14ac:dyDescent="0.2">
      <c r="A214" s="3154"/>
      <c r="B214" s="3111"/>
      <c r="C214" s="3114" t="s">
        <v>1046</v>
      </c>
      <c r="D214" s="3114" t="s">
        <v>966</v>
      </c>
      <c r="E214" s="3114"/>
      <c r="F214" s="3114"/>
      <c r="G214" s="3114"/>
      <c r="H214" s="3114"/>
      <c r="I214" s="3111" t="s">
        <v>362</v>
      </c>
      <c r="J214" s="3111" t="s">
        <v>362</v>
      </c>
      <c r="K214" s="3111" t="s">
        <v>362</v>
      </c>
      <c r="L214" s="3173"/>
      <c r="M214" s="3111"/>
      <c r="N214" s="3105"/>
      <c r="O214" s="1236">
        <v>44.11</v>
      </c>
      <c r="P214" s="864">
        <v>42395</v>
      </c>
      <c r="Q214" s="1247" t="s">
        <v>368</v>
      </c>
      <c r="R214" s="864">
        <f t="shared" si="7"/>
        <v>42395</v>
      </c>
      <c r="S214" s="864">
        <v>42761</v>
      </c>
    </row>
    <row r="215" spans="1:19" ht="30" x14ac:dyDescent="0.2">
      <c r="A215" s="3154"/>
      <c r="B215" s="3111"/>
      <c r="C215" s="3114"/>
      <c r="D215" s="3114"/>
      <c r="E215" s="3114"/>
      <c r="F215" s="3114"/>
      <c r="G215" s="3114"/>
      <c r="H215" s="3114"/>
      <c r="I215" s="3111"/>
      <c r="J215" s="3111"/>
      <c r="K215" s="3111"/>
      <c r="L215" s="3174"/>
      <c r="M215" s="3111"/>
      <c r="N215" s="3106"/>
      <c r="O215" s="1236" t="s">
        <v>1711</v>
      </c>
      <c r="P215" s="864">
        <v>42796</v>
      </c>
      <c r="Q215" s="1247" t="s">
        <v>1707</v>
      </c>
      <c r="R215" s="864">
        <f t="shared" si="7"/>
        <v>42796</v>
      </c>
      <c r="S215" s="864"/>
    </row>
    <row r="216" spans="1:19" x14ac:dyDescent="0.2">
      <c r="A216" s="3154"/>
      <c r="B216" s="3111"/>
      <c r="C216" s="3114"/>
      <c r="D216" s="3115"/>
      <c r="E216" s="3115"/>
      <c r="F216" s="3115"/>
      <c r="G216" s="3115"/>
      <c r="H216" s="3115"/>
      <c r="I216" s="3116"/>
      <c r="J216" s="3116"/>
      <c r="K216" s="3116"/>
      <c r="L216" s="3174"/>
      <c r="M216" s="3111"/>
      <c r="N216" s="3165"/>
      <c r="O216" s="1236">
        <v>71.7</v>
      </c>
      <c r="P216" s="864" t="s">
        <v>2011</v>
      </c>
      <c r="Q216" s="1247" t="s">
        <v>1024</v>
      </c>
      <c r="R216" s="864" t="s">
        <v>2011</v>
      </c>
      <c r="S216" s="864" t="s">
        <v>1096</v>
      </c>
    </row>
    <row r="217" spans="1:19" ht="30" x14ac:dyDescent="0.2">
      <c r="A217" s="3154"/>
      <c r="B217" s="3111"/>
      <c r="C217" s="1240" t="s">
        <v>1047</v>
      </c>
      <c r="D217" s="1240" t="s">
        <v>618</v>
      </c>
      <c r="E217" s="1236"/>
      <c r="F217" s="1236"/>
      <c r="G217" s="1236"/>
      <c r="H217" s="1236"/>
      <c r="I217" s="1236" t="s">
        <v>362</v>
      </c>
      <c r="J217" s="1236"/>
      <c r="K217" s="1236"/>
      <c r="L217" s="1236"/>
      <c r="M217" s="1236"/>
      <c r="N217" s="2234"/>
      <c r="O217" s="1236">
        <v>52.2</v>
      </c>
      <c r="P217" s="864">
        <v>42523</v>
      </c>
      <c r="Q217" s="1247" t="s">
        <v>368</v>
      </c>
      <c r="R217" s="864">
        <f t="shared" si="7"/>
        <v>42523</v>
      </c>
      <c r="S217" s="864">
        <v>42918</v>
      </c>
    </row>
    <row r="218" spans="1:19" x14ac:dyDescent="0.2">
      <c r="A218" s="3154"/>
      <c r="B218" s="3111"/>
      <c r="C218" s="3114" t="s">
        <v>1048</v>
      </c>
      <c r="D218" s="3114" t="s">
        <v>502</v>
      </c>
      <c r="E218" s="3111"/>
      <c r="F218" s="3111"/>
      <c r="G218" s="3111"/>
      <c r="H218" s="3111"/>
      <c r="I218" s="3111" t="s">
        <v>362</v>
      </c>
      <c r="J218" s="3111" t="s">
        <v>362</v>
      </c>
      <c r="K218" s="3111"/>
      <c r="L218" s="3111" t="s">
        <v>362</v>
      </c>
      <c r="M218" s="3111" t="s">
        <v>362</v>
      </c>
      <c r="N218" s="3105" t="s">
        <v>362</v>
      </c>
      <c r="O218" s="1236">
        <v>44.1</v>
      </c>
      <c r="P218" s="864">
        <v>40204</v>
      </c>
      <c r="Q218" s="1247" t="s">
        <v>368</v>
      </c>
      <c r="R218" s="864">
        <f t="shared" si="7"/>
        <v>40204</v>
      </c>
      <c r="S218" s="864">
        <v>43126</v>
      </c>
    </row>
    <row r="219" spans="1:19" ht="30" x14ac:dyDescent="0.2">
      <c r="A219" s="3154"/>
      <c r="B219" s="3111"/>
      <c r="C219" s="3114"/>
      <c r="D219" s="3115"/>
      <c r="E219" s="3111"/>
      <c r="F219" s="3111"/>
      <c r="G219" s="3111"/>
      <c r="H219" s="3111"/>
      <c r="I219" s="3111"/>
      <c r="J219" s="3111"/>
      <c r="K219" s="3111"/>
      <c r="L219" s="3111"/>
      <c r="M219" s="3111"/>
      <c r="N219" s="3106"/>
      <c r="O219" s="1236" t="s">
        <v>1709</v>
      </c>
      <c r="P219" s="864">
        <v>42796</v>
      </c>
      <c r="Q219" s="1247" t="s">
        <v>1705</v>
      </c>
      <c r="R219" s="864"/>
      <c r="S219" s="864"/>
    </row>
    <row r="220" spans="1:19" x14ac:dyDescent="0.2">
      <c r="A220" s="3154"/>
      <c r="B220" s="3111"/>
      <c r="C220" s="3114"/>
      <c r="D220" s="3115"/>
      <c r="E220" s="3111"/>
      <c r="F220" s="3111"/>
      <c r="G220" s="3111"/>
      <c r="H220" s="3111"/>
      <c r="I220" s="3111"/>
      <c r="J220" s="3111"/>
      <c r="K220" s="3111"/>
      <c r="L220" s="3111"/>
      <c r="M220" s="3111"/>
      <c r="N220" s="3106"/>
      <c r="O220" s="1236" t="s">
        <v>2024</v>
      </c>
      <c r="P220" s="864" t="s">
        <v>2011</v>
      </c>
      <c r="Q220" s="1247" t="s">
        <v>1707</v>
      </c>
      <c r="R220" s="864"/>
      <c r="S220" s="864"/>
    </row>
    <row r="221" spans="1:19" x14ac:dyDescent="0.2">
      <c r="A221" s="3154"/>
      <c r="B221" s="3111"/>
      <c r="C221" s="3114"/>
      <c r="D221" s="3115"/>
      <c r="E221" s="3111"/>
      <c r="F221" s="3111"/>
      <c r="G221" s="3111"/>
      <c r="H221" s="3111"/>
      <c r="I221" s="3111"/>
      <c r="J221" s="3111"/>
      <c r="K221" s="3111"/>
      <c r="L221" s="3111"/>
      <c r="M221" s="3111"/>
      <c r="N221" s="3106"/>
      <c r="O221" s="1236">
        <v>84.11</v>
      </c>
      <c r="P221" s="864">
        <v>43605</v>
      </c>
      <c r="Q221" s="1247" t="s">
        <v>1024</v>
      </c>
      <c r="R221" s="864">
        <v>43606</v>
      </c>
      <c r="S221" s="864">
        <v>44701</v>
      </c>
    </row>
    <row r="222" spans="1:19" x14ac:dyDescent="0.2">
      <c r="A222" s="3154"/>
      <c r="B222" s="3111"/>
      <c r="C222" s="3114"/>
      <c r="D222" s="2802"/>
      <c r="E222" s="3111"/>
      <c r="F222" s="3111"/>
      <c r="G222" s="3111"/>
      <c r="H222" s="3111"/>
      <c r="I222" s="3111"/>
      <c r="J222" s="3111"/>
      <c r="K222" s="3111"/>
      <c r="L222" s="3111"/>
      <c r="M222" s="3111"/>
      <c r="N222" s="3165"/>
      <c r="O222" s="1236" t="s">
        <v>2870</v>
      </c>
      <c r="P222" s="864">
        <v>43864</v>
      </c>
      <c r="Q222" s="1247" t="s">
        <v>3119</v>
      </c>
      <c r="R222" s="864"/>
      <c r="S222" s="864"/>
    </row>
    <row r="223" spans="1:19" ht="45" customHeight="1" x14ac:dyDescent="0.2">
      <c r="A223" s="3154"/>
      <c r="B223" s="3111"/>
      <c r="C223" s="3114" t="s">
        <v>497</v>
      </c>
      <c r="D223" s="3114" t="s">
        <v>498</v>
      </c>
      <c r="E223" s="3111"/>
      <c r="F223" s="3111"/>
      <c r="G223" s="3111" t="s">
        <v>362</v>
      </c>
      <c r="H223" s="3111" t="s">
        <v>362</v>
      </c>
      <c r="I223" s="3111"/>
      <c r="J223" s="3111"/>
      <c r="K223" s="3111"/>
      <c r="L223" s="3111"/>
      <c r="M223" s="3164"/>
      <c r="N223" s="3105"/>
      <c r="O223" s="1236">
        <v>21.05</v>
      </c>
      <c r="P223" s="864">
        <v>41960</v>
      </c>
      <c r="Q223" s="1247" t="s">
        <v>368</v>
      </c>
      <c r="R223" s="864">
        <v>41960</v>
      </c>
      <c r="S223" s="864"/>
    </row>
    <row r="224" spans="1:19" x14ac:dyDescent="0.2">
      <c r="A224" s="3154"/>
      <c r="B224" s="3111"/>
      <c r="C224" s="3114"/>
      <c r="D224" s="3114"/>
      <c r="E224" s="3111"/>
      <c r="F224" s="3111"/>
      <c r="G224" s="3111"/>
      <c r="H224" s="3111"/>
      <c r="I224" s="3111"/>
      <c r="J224" s="3111"/>
      <c r="K224" s="3111"/>
      <c r="L224" s="3111"/>
      <c r="M224" s="3165"/>
      <c r="N224" s="3165"/>
      <c r="O224" s="1236">
        <v>55.1</v>
      </c>
      <c r="P224" s="864">
        <v>42664</v>
      </c>
      <c r="Q224" s="1247" t="s">
        <v>1040</v>
      </c>
      <c r="R224" s="864"/>
      <c r="S224" s="864">
        <v>42664</v>
      </c>
    </row>
    <row r="225" spans="1:19" ht="30" customHeight="1" x14ac:dyDescent="0.2">
      <c r="A225" s="3154"/>
      <c r="B225" s="3111"/>
      <c r="C225" s="3114" t="s">
        <v>1049</v>
      </c>
      <c r="D225" s="3114" t="s">
        <v>969</v>
      </c>
      <c r="E225" s="3114"/>
      <c r="F225" s="3114"/>
      <c r="G225" s="3114"/>
      <c r="H225" s="3114"/>
      <c r="I225" s="3111" t="s">
        <v>362</v>
      </c>
      <c r="J225" s="3111"/>
      <c r="K225" s="3111"/>
      <c r="L225" s="3173"/>
      <c r="M225" s="3111"/>
      <c r="N225" s="3105"/>
      <c r="O225" s="1236">
        <v>49.8</v>
      </c>
      <c r="P225" s="864">
        <v>42503</v>
      </c>
      <c r="Q225" s="1247" t="s">
        <v>368</v>
      </c>
      <c r="R225" s="864">
        <f>P225</f>
        <v>42503</v>
      </c>
      <c r="S225" s="864">
        <v>42868</v>
      </c>
    </row>
    <row r="226" spans="1:19" x14ac:dyDescent="0.2">
      <c r="A226" s="3154"/>
      <c r="B226" s="3111"/>
      <c r="C226" s="3114"/>
      <c r="D226" s="3115"/>
      <c r="E226" s="3115"/>
      <c r="F226" s="3115"/>
      <c r="G226" s="3115"/>
      <c r="H226" s="3115"/>
      <c r="I226" s="3116"/>
      <c r="J226" s="3116"/>
      <c r="K226" s="3116"/>
      <c r="L226" s="3174"/>
      <c r="M226" s="3111"/>
      <c r="N226" s="3165"/>
      <c r="O226" s="1236" t="s">
        <v>2029</v>
      </c>
      <c r="P226" s="864">
        <v>43263</v>
      </c>
      <c r="Q226" s="1247" t="s">
        <v>1040</v>
      </c>
      <c r="R226" s="864"/>
      <c r="S226" s="864"/>
    </row>
    <row r="227" spans="1:19" ht="30" customHeight="1" x14ac:dyDescent="0.2">
      <c r="A227" s="3154"/>
      <c r="B227" s="3111"/>
      <c r="C227" s="3114" t="s">
        <v>1050</v>
      </c>
      <c r="D227" s="3114" t="s">
        <v>502</v>
      </c>
      <c r="E227" s="3111"/>
      <c r="F227" s="3111"/>
      <c r="G227" s="3111"/>
      <c r="H227" s="3111"/>
      <c r="I227" s="3111" t="s">
        <v>362</v>
      </c>
      <c r="J227" s="3111" t="s">
        <v>362</v>
      </c>
      <c r="K227" s="3111"/>
      <c r="L227" s="3111" t="s">
        <v>362</v>
      </c>
      <c r="M227" s="3111" t="s">
        <v>362</v>
      </c>
      <c r="N227" s="3105" t="s">
        <v>362</v>
      </c>
      <c r="O227" s="1236">
        <v>44.9</v>
      </c>
      <c r="P227" s="864">
        <v>42395</v>
      </c>
      <c r="Q227" s="1247" t="s">
        <v>368</v>
      </c>
      <c r="R227" s="864">
        <f>P227</f>
        <v>42395</v>
      </c>
      <c r="S227" s="864">
        <v>43126</v>
      </c>
    </row>
    <row r="228" spans="1:19" ht="30" x14ac:dyDescent="0.2">
      <c r="A228" s="3154"/>
      <c r="B228" s="3111"/>
      <c r="C228" s="3114"/>
      <c r="D228" s="3114"/>
      <c r="E228" s="3111"/>
      <c r="F228" s="3111"/>
      <c r="G228" s="3111"/>
      <c r="H228" s="3111"/>
      <c r="I228" s="3111"/>
      <c r="J228" s="3111"/>
      <c r="K228" s="3111"/>
      <c r="L228" s="3111"/>
      <c r="M228" s="3111"/>
      <c r="N228" s="3106"/>
      <c r="O228" s="1236" t="s">
        <v>1710</v>
      </c>
      <c r="P228" s="864">
        <v>42796</v>
      </c>
      <c r="Q228" s="1247" t="s">
        <v>1707</v>
      </c>
      <c r="R228" s="864"/>
      <c r="S228" s="864"/>
    </row>
    <row r="229" spans="1:19" x14ac:dyDescent="0.2">
      <c r="A229" s="3154"/>
      <c r="B229" s="3111"/>
      <c r="C229" s="3114"/>
      <c r="D229" s="3115"/>
      <c r="E229" s="3111"/>
      <c r="F229" s="3111"/>
      <c r="G229" s="3111"/>
      <c r="H229" s="3111"/>
      <c r="I229" s="3111"/>
      <c r="J229" s="3111"/>
      <c r="K229" s="3111"/>
      <c r="L229" s="3111"/>
      <c r="M229" s="3111"/>
      <c r="N229" s="3106"/>
      <c r="O229" s="1236" t="s">
        <v>2023</v>
      </c>
      <c r="P229" s="864" t="s">
        <v>2011</v>
      </c>
      <c r="Q229" s="1247" t="s">
        <v>1707</v>
      </c>
      <c r="R229" s="864"/>
      <c r="S229" s="864"/>
    </row>
    <row r="230" spans="1:19" x14ac:dyDescent="0.2">
      <c r="A230" s="3154"/>
      <c r="B230" s="3111"/>
      <c r="C230" s="3114"/>
      <c r="D230" s="3115"/>
      <c r="E230" s="3111"/>
      <c r="F230" s="3111"/>
      <c r="G230" s="3111"/>
      <c r="H230" s="3111"/>
      <c r="I230" s="3111"/>
      <c r="J230" s="3111"/>
      <c r="K230" s="3111"/>
      <c r="L230" s="3111"/>
      <c r="M230" s="3111"/>
      <c r="N230" s="3106"/>
      <c r="O230" s="1236">
        <v>84.12</v>
      </c>
      <c r="P230" s="864">
        <v>43605</v>
      </c>
      <c r="Q230" s="1247" t="s">
        <v>1024</v>
      </c>
      <c r="R230" s="864">
        <v>43606</v>
      </c>
      <c r="S230" s="864">
        <v>44701</v>
      </c>
    </row>
    <row r="231" spans="1:19" x14ac:dyDescent="0.2">
      <c r="A231" s="3154"/>
      <c r="B231" s="3111"/>
      <c r="C231" s="3114"/>
      <c r="D231" s="2802"/>
      <c r="E231" s="3111"/>
      <c r="F231" s="3111"/>
      <c r="G231" s="3111"/>
      <c r="H231" s="3111"/>
      <c r="I231" s="3111"/>
      <c r="J231" s="3111"/>
      <c r="K231" s="3111"/>
      <c r="L231" s="3111"/>
      <c r="M231" s="3111"/>
      <c r="N231" s="3165"/>
      <c r="O231" s="1236" t="s">
        <v>2869</v>
      </c>
      <c r="P231" s="864">
        <v>43864</v>
      </c>
      <c r="Q231" s="1247" t="s">
        <v>1707</v>
      </c>
      <c r="R231" s="864"/>
      <c r="S231" s="864"/>
    </row>
    <row r="232" spans="1:19" ht="45" customHeight="1" x14ac:dyDescent="0.2">
      <c r="A232" s="3154"/>
      <c r="B232" s="3111"/>
      <c r="C232" s="3114" t="s">
        <v>1668</v>
      </c>
      <c r="D232" s="3114" t="s">
        <v>502</v>
      </c>
      <c r="E232" s="3111"/>
      <c r="F232" s="3111"/>
      <c r="G232" s="3111"/>
      <c r="H232" s="3111"/>
      <c r="I232" s="3111" t="s">
        <v>362</v>
      </c>
      <c r="J232" s="3111" t="s">
        <v>362</v>
      </c>
      <c r="K232" s="3111" t="s">
        <v>362</v>
      </c>
      <c r="L232" s="3111" t="s">
        <v>362</v>
      </c>
      <c r="M232" s="3111" t="s">
        <v>362</v>
      </c>
      <c r="N232" s="3105"/>
      <c r="O232" s="1236">
        <v>55.4</v>
      </c>
      <c r="P232" s="864">
        <v>42664</v>
      </c>
      <c r="Q232" s="1247" t="s">
        <v>368</v>
      </c>
      <c r="R232" s="864">
        <v>42665</v>
      </c>
      <c r="S232" s="864">
        <v>43394</v>
      </c>
    </row>
    <row r="233" spans="1:19" x14ac:dyDescent="0.2">
      <c r="A233" s="3154"/>
      <c r="B233" s="3111"/>
      <c r="C233" s="3114"/>
      <c r="D233" s="3115"/>
      <c r="E233" s="3111"/>
      <c r="F233" s="3111"/>
      <c r="G233" s="3111"/>
      <c r="H233" s="3111"/>
      <c r="I233" s="3111"/>
      <c r="J233" s="3111"/>
      <c r="K233" s="3111"/>
      <c r="L233" s="3111"/>
      <c r="M233" s="3111"/>
      <c r="N233" s="3106"/>
      <c r="O233" s="1236" t="s">
        <v>2022</v>
      </c>
      <c r="P233" s="864" t="s">
        <v>2011</v>
      </c>
      <c r="Q233" s="1247" t="s">
        <v>1707</v>
      </c>
      <c r="R233" s="864"/>
      <c r="S233" s="864"/>
    </row>
    <row r="234" spans="1:19" x14ac:dyDescent="0.2">
      <c r="A234" s="3154"/>
      <c r="B234" s="3111"/>
      <c r="C234" s="3114"/>
      <c r="D234" s="3115"/>
      <c r="E234" s="3111"/>
      <c r="F234" s="3111"/>
      <c r="G234" s="3111"/>
      <c r="H234" s="3111"/>
      <c r="I234" s="3111"/>
      <c r="J234" s="3111"/>
      <c r="K234" s="3111"/>
      <c r="L234" s="3111"/>
      <c r="M234" s="3111"/>
      <c r="N234" s="3106"/>
      <c r="O234" s="1236">
        <v>80.8</v>
      </c>
      <c r="P234" s="864">
        <v>43382</v>
      </c>
      <c r="Q234" s="1247" t="s">
        <v>1024</v>
      </c>
      <c r="R234" s="864"/>
      <c r="S234" s="864">
        <v>44490</v>
      </c>
    </row>
    <row r="235" spans="1:19" x14ac:dyDescent="0.2">
      <c r="A235" s="3154"/>
      <c r="B235" s="3111"/>
      <c r="C235" s="3114"/>
      <c r="D235" s="2802"/>
      <c r="E235" s="3111"/>
      <c r="F235" s="3111"/>
      <c r="G235" s="3111"/>
      <c r="H235" s="3111"/>
      <c r="I235" s="3111"/>
      <c r="J235" s="3111"/>
      <c r="K235" s="3111"/>
      <c r="L235" s="3111"/>
      <c r="M235" s="3111"/>
      <c r="N235" s="3165"/>
      <c r="O235" s="1236" t="s">
        <v>2914</v>
      </c>
      <c r="P235" s="864">
        <v>44028</v>
      </c>
      <c r="Q235" s="1247" t="s">
        <v>1707</v>
      </c>
      <c r="R235" s="864"/>
      <c r="S235" s="864"/>
    </row>
    <row r="236" spans="1:19" x14ac:dyDescent="0.2">
      <c r="A236" s="3154"/>
      <c r="B236" s="3111"/>
      <c r="C236" s="1240" t="s">
        <v>1833</v>
      </c>
      <c r="D236" s="1240" t="s">
        <v>498</v>
      </c>
      <c r="E236" s="1236"/>
      <c r="F236" s="1236"/>
      <c r="G236" s="1236"/>
      <c r="H236" s="1236"/>
      <c r="I236" s="1236" t="s">
        <v>362</v>
      </c>
      <c r="J236" s="1236" t="s">
        <v>362</v>
      </c>
      <c r="K236" s="1236"/>
      <c r="L236" s="1236"/>
      <c r="M236" s="1236"/>
      <c r="N236" s="2234"/>
      <c r="O236" s="1236">
        <v>55.3</v>
      </c>
      <c r="P236" s="864">
        <v>42664</v>
      </c>
      <c r="Q236" s="1247" t="s">
        <v>368</v>
      </c>
      <c r="R236" s="864">
        <f>P236</f>
        <v>42664</v>
      </c>
      <c r="S236" s="864" t="s">
        <v>1667</v>
      </c>
    </row>
    <row r="237" spans="1:19" x14ac:dyDescent="0.2">
      <c r="A237" s="3154"/>
      <c r="B237" s="3111"/>
      <c r="C237" s="1240" t="s">
        <v>1573</v>
      </c>
      <c r="D237" s="1240" t="s">
        <v>1562</v>
      </c>
      <c r="E237" s="1236"/>
      <c r="F237" s="1236"/>
      <c r="G237" s="1236"/>
      <c r="H237" s="1236"/>
      <c r="I237" s="1236"/>
      <c r="J237" s="1236" t="s">
        <v>362</v>
      </c>
      <c r="K237" s="1236"/>
      <c r="L237" s="1236"/>
      <c r="M237" s="1236"/>
      <c r="N237" s="2234"/>
      <c r="O237" s="1236">
        <v>60.4</v>
      </c>
      <c r="P237" s="864" t="s">
        <v>1571</v>
      </c>
      <c r="Q237" s="1247" t="s">
        <v>368</v>
      </c>
      <c r="R237" s="864" t="s">
        <v>1574</v>
      </c>
      <c r="S237" s="864" t="s">
        <v>1575</v>
      </c>
    </row>
    <row r="238" spans="1:19" x14ac:dyDescent="0.2">
      <c r="A238" s="3154"/>
      <c r="B238" s="3111"/>
      <c r="C238" s="3108" t="s">
        <v>1584</v>
      </c>
      <c r="D238" s="3108" t="s">
        <v>498</v>
      </c>
      <c r="E238" s="3108"/>
      <c r="F238" s="3108"/>
      <c r="G238" s="3108"/>
      <c r="H238" s="3108"/>
      <c r="I238" s="3108"/>
      <c r="J238" s="3105" t="s">
        <v>362</v>
      </c>
      <c r="K238" s="3105" t="s">
        <v>362</v>
      </c>
      <c r="L238" s="3105" t="s">
        <v>362</v>
      </c>
      <c r="M238" s="3105"/>
      <c r="N238" s="3105" t="s">
        <v>362</v>
      </c>
      <c r="O238" s="1236">
        <v>64.5</v>
      </c>
      <c r="P238" s="864">
        <v>42894</v>
      </c>
      <c r="Q238" s="1247" t="s">
        <v>368</v>
      </c>
      <c r="R238" s="864">
        <v>42895</v>
      </c>
      <c r="S238" s="864">
        <v>43991</v>
      </c>
    </row>
    <row r="239" spans="1:19" x14ac:dyDescent="0.2">
      <c r="A239" s="3155"/>
      <c r="B239" s="3162"/>
      <c r="C239" s="3109"/>
      <c r="D239" s="2813"/>
      <c r="E239" s="2813"/>
      <c r="F239" s="2813"/>
      <c r="G239" s="2813"/>
      <c r="H239" s="2813"/>
      <c r="I239" s="2813"/>
      <c r="J239" s="3107"/>
      <c r="K239" s="3107"/>
      <c r="L239" s="3107"/>
      <c r="M239" s="3107"/>
      <c r="N239" s="3165"/>
      <c r="O239" s="2217">
        <v>125.7</v>
      </c>
      <c r="P239" s="2218">
        <v>44349</v>
      </c>
      <c r="Q239" s="2219" t="s">
        <v>1024</v>
      </c>
      <c r="R239" s="2218">
        <v>44350</v>
      </c>
      <c r="S239" s="2218">
        <v>44897</v>
      </c>
    </row>
    <row r="240" spans="1:19" ht="57.6" customHeight="1" x14ac:dyDescent="0.2">
      <c r="A240" s="3154"/>
      <c r="B240" s="3111"/>
      <c r="C240" s="3114" t="s">
        <v>1834</v>
      </c>
      <c r="D240" s="3114" t="s">
        <v>1659</v>
      </c>
      <c r="E240" s="3111"/>
      <c r="F240" s="3111"/>
      <c r="G240" s="3111"/>
      <c r="H240" s="3111"/>
      <c r="I240" s="3111"/>
      <c r="J240" s="3111" t="s">
        <v>362</v>
      </c>
      <c r="K240" s="3111" t="s">
        <v>362</v>
      </c>
      <c r="L240" s="3111" t="s">
        <v>362</v>
      </c>
      <c r="M240" s="3111" t="s">
        <v>362</v>
      </c>
      <c r="N240" s="3105"/>
      <c r="O240" s="1236">
        <v>67.8</v>
      </c>
      <c r="P240" s="864">
        <v>43012</v>
      </c>
      <c r="Q240" s="1247" t="s">
        <v>368</v>
      </c>
      <c r="R240" s="864">
        <v>43013</v>
      </c>
      <c r="S240" s="864">
        <v>44108</v>
      </c>
    </row>
    <row r="241" spans="1:19" ht="30" x14ac:dyDescent="0.2">
      <c r="A241" s="3154"/>
      <c r="B241" s="3111"/>
      <c r="C241" s="3114"/>
      <c r="D241" s="2802"/>
      <c r="E241" s="3111"/>
      <c r="F241" s="3111"/>
      <c r="G241" s="3111"/>
      <c r="H241" s="3111"/>
      <c r="I241" s="3111"/>
      <c r="J241" s="3111"/>
      <c r="K241" s="3111"/>
      <c r="L241" s="3111"/>
      <c r="M241" s="3111"/>
      <c r="N241" s="3165"/>
      <c r="O241" s="1236">
        <v>112.14</v>
      </c>
      <c r="P241" s="864">
        <v>44120</v>
      </c>
      <c r="Q241" s="1247" t="s">
        <v>2927</v>
      </c>
      <c r="R241" s="864">
        <v>44121</v>
      </c>
      <c r="S241" s="864">
        <v>44485</v>
      </c>
    </row>
    <row r="242" spans="1:19" x14ac:dyDescent="0.2">
      <c r="A242" s="3154"/>
      <c r="B242" s="3111"/>
      <c r="C242" s="3114" t="s">
        <v>2028</v>
      </c>
      <c r="D242" s="3114" t="s">
        <v>969</v>
      </c>
      <c r="E242" s="3111"/>
      <c r="F242" s="3111"/>
      <c r="G242" s="3111"/>
      <c r="H242" s="3111"/>
      <c r="I242" s="3111"/>
      <c r="J242" s="3111"/>
      <c r="K242" s="3111" t="s">
        <v>362</v>
      </c>
      <c r="L242" s="3111" t="s">
        <v>362</v>
      </c>
      <c r="M242" s="3111"/>
      <c r="N242" s="3105"/>
      <c r="O242" s="1236">
        <v>77.400000000000006</v>
      </c>
      <c r="P242" s="864">
        <v>43263</v>
      </c>
      <c r="Q242" s="1247" t="s">
        <v>368</v>
      </c>
      <c r="R242" s="864">
        <v>43263</v>
      </c>
      <c r="S242" s="864">
        <v>43993</v>
      </c>
    </row>
    <row r="243" spans="1:19" x14ac:dyDescent="0.2">
      <c r="A243" s="3154"/>
      <c r="B243" s="3111"/>
      <c r="C243" s="3114"/>
      <c r="D243" s="2802"/>
      <c r="E243" s="3111"/>
      <c r="F243" s="3111"/>
      <c r="G243" s="3111"/>
      <c r="H243" s="3111"/>
      <c r="I243" s="3111"/>
      <c r="J243" s="3111"/>
      <c r="K243" s="3111"/>
      <c r="L243" s="3111"/>
      <c r="M243" s="3111"/>
      <c r="N243" s="3165"/>
      <c r="O243" s="1236" t="s">
        <v>2930</v>
      </c>
      <c r="P243" s="864">
        <v>44120</v>
      </c>
      <c r="Q243" s="1247" t="s">
        <v>1720</v>
      </c>
      <c r="R243" s="864"/>
      <c r="S243" s="864"/>
    </row>
    <row r="244" spans="1:19" ht="75" x14ac:dyDescent="0.2">
      <c r="A244" s="3154"/>
      <c r="B244" s="3111"/>
      <c r="C244" s="1240" t="s">
        <v>3120</v>
      </c>
      <c r="D244" s="1240" t="s">
        <v>2515</v>
      </c>
      <c r="E244" s="1236"/>
      <c r="F244" s="1236"/>
      <c r="G244" s="1236"/>
      <c r="H244" s="1236"/>
      <c r="I244" s="1236"/>
      <c r="J244" s="1236"/>
      <c r="K244" s="1236"/>
      <c r="L244" s="1236" t="s">
        <v>362</v>
      </c>
      <c r="M244" s="1236"/>
      <c r="N244" s="2234"/>
      <c r="O244" s="1236">
        <v>84.13</v>
      </c>
      <c r="P244" s="864">
        <v>43605</v>
      </c>
      <c r="Q244" s="1247" t="s">
        <v>368</v>
      </c>
      <c r="R244" s="864">
        <v>43606</v>
      </c>
      <c r="S244" s="864">
        <v>43971</v>
      </c>
    </row>
    <row r="245" spans="1:19" ht="43.15" customHeight="1" x14ac:dyDescent="0.2">
      <c r="A245" s="3154"/>
      <c r="B245" s="3111"/>
      <c r="C245" s="3114" t="s">
        <v>3121</v>
      </c>
      <c r="D245" s="3114" t="s">
        <v>2516</v>
      </c>
      <c r="E245" s="3111"/>
      <c r="F245" s="3111"/>
      <c r="G245" s="3111"/>
      <c r="H245" s="3111"/>
      <c r="I245" s="3111"/>
      <c r="J245" s="3111"/>
      <c r="K245" s="3111"/>
      <c r="L245" s="3111" t="s">
        <v>362</v>
      </c>
      <c r="M245" s="3111"/>
      <c r="N245" s="3105"/>
      <c r="O245" s="1236">
        <v>84.14</v>
      </c>
      <c r="P245" s="864">
        <v>43605</v>
      </c>
      <c r="Q245" s="1247" t="s">
        <v>368</v>
      </c>
      <c r="R245" s="864">
        <v>43606</v>
      </c>
      <c r="S245" s="864">
        <v>43971</v>
      </c>
    </row>
    <row r="246" spans="1:19" x14ac:dyDescent="0.2">
      <c r="A246" s="3154"/>
      <c r="B246" s="3111"/>
      <c r="C246" s="3114"/>
      <c r="D246" s="2802"/>
      <c r="E246" s="3111"/>
      <c r="F246" s="3111"/>
      <c r="G246" s="3111"/>
      <c r="H246" s="3111"/>
      <c r="I246" s="3111"/>
      <c r="J246" s="3111"/>
      <c r="K246" s="3111"/>
      <c r="L246" s="3111"/>
      <c r="M246" s="3111"/>
      <c r="N246" s="3165"/>
      <c r="O246" s="1236" t="s">
        <v>2931</v>
      </c>
      <c r="P246" s="864">
        <v>44120</v>
      </c>
      <c r="Q246" s="1247" t="s">
        <v>1720</v>
      </c>
      <c r="R246" s="864"/>
      <c r="S246" s="864"/>
    </row>
    <row r="247" spans="1:19" ht="30" x14ac:dyDescent="0.2">
      <c r="A247" s="3154"/>
      <c r="B247" s="3111"/>
      <c r="C247" s="1240" t="s">
        <v>2517</v>
      </c>
      <c r="D247" s="1240" t="s">
        <v>3122</v>
      </c>
      <c r="E247" s="1236"/>
      <c r="F247" s="1236"/>
      <c r="G247" s="1236"/>
      <c r="H247" s="1236"/>
      <c r="I247" s="1236"/>
      <c r="J247" s="1236"/>
      <c r="K247" s="1236"/>
      <c r="L247" s="1236" t="s">
        <v>362</v>
      </c>
      <c r="M247" s="1236"/>
      <c r="N247" s="2234"/>
      <c r="O247" s="1236">
        <v>84.15</v>
      </c>
      <c r="P247" s="864">
        <v>43605</v>
      </c>
      <c r="Q247" s="1247" t="s">
        <v>368</v>
      </c>
      <c r="R247" s="864">
        <v>43606</v>
      </c>
      <c r="S247" s="864">
        <v>43971</v>
      </c>
    </row>
    <row r="248" spans="1:19" ht="28.9" customHeight="1" x14ac:dyDescent="0.2">
      <c r="A248" s="3154"/>
      <c r="B248" s="3111"/>
      <c r="C248" s="3173" t="s">
        <v>2525</v>
      </c>
      <c r="D248" s="3173" t="s">
        <v>502</v>
      </c>
      <c r="E248" s="3111"/>
      <c r="F248" s="3111"/>
      <c r="G248" s="3111"/>
      <c r="H248" s="3111"/>
      <c r="I248" s="3111"/>
      <c r="J248" s="3111"/>
      <c r="K248" s="3111"/>
      <c r="L248" s="3111" t="s">
        <v>362</v>
      </c>
      <c r="M248" s="3111" t="s">
        <v>362</v>
      </c>
      <c r="N248" s="3105" t="s">
        <v>362</v>
      </c>
      <c r="O248" s="1236">
        <v>91.2</v>
      </c>
      <c r="P248" s="864">
        <v>43643</v>
      </c>
      <c r="Q248" s="1247" t="s">
        <v>368</v>
      </c>
      <c r="R248" s="864">
        <v>43644</v>
      </c>
      <c r="S248" s="864">
        <v>45104</v>
      </c>
    </row>
    <row r="249" spans="1:19" x14ac:dyDescent="0.2">
      <c r="A249" s="3154"/>
      <c r="B249" s="3111"/>
      <c r="C249" s="3173"/>
      <c r="D249" s="2811"/>
      <c r="E249" s="3111"/>
      <c r="F249" s="3111"/>
      <c r="G249" s="3111"/>
      <c r="H249" s="3111"/>
      <c r="I249" s="3111"/>
      <c r="J249" s="3111"/>
      <c r="K249" s="3111"/>
      <c r="L249" s="3111"/>
      <c r="M249" s="3111"/>
      <c r="N249" s="3165"/>
      <c r="O249" s="1236" t="s">
        <v>2929</v>
      </c>
      <c r="P249" s="864">
        <v>44120</v>
      </c>
      <c r="Q249" s="1247" t="s">
        <v>1707</v>
      </c>
      <c r="R249" s="864"/>
      <c r="S249" s="864"/>
    </row>
    <row r="250" spans="1:19" x14ac:dyDescent="0.2">
      <c r="A250" s="3154"/>
      <c r="B250" s="3111"/>
      <c r="C250" s="3108" t="s">
        <v>2526</v>
      </c>
      <c r="D250" s="3108" t="s">
        <v>966</v>
      </c>
      <c r="E250" s="3108"/>
      <c r="F250" s="3108"/>
      <c r="G250" s="3108"/>
      <c r="H250" s="3108"/>
      <c r="I250" s="3108"/>
      <c r="J250" s="3108"/>
      <c r="K250" s="3108"/>
      <c r="L250" s="3105" t="s">
        <v>362</v>
      </c>
      <c r="M250" s="3105" t="s">
        <v>362</v>
      </c>
      <c r="N250" s="3105" t="s">
        <v>362</v>
      </c>
      <c r="O250" s="1236">
        <v>91.3</v>
      </c>
      <c r="P250" s="864">
        <v>43643</v>
      </c>
      <c r="Q250" s="1247" t="s">
        <v>368</v>
      </c>
      <c r="R250" s="864">
        <v>43644</v>
      </c>
      <c r="S250" s="864">
        <v>44739</v>
      </c>
    </row>
    <row r="251" spans="1:19" x14ac:dyDescent="0.2">
      <c r="A251" s="3154"/>
      <c r="B251" s="3111"/>
      <c r="C251" s="3112"/>
      <c r="D251" s="3112"/>
      <c r="E251" s="3112"/>
      <c r="F251" s="3112"/>
      <c r="G251" s="3112"/>
      <c r="H251" s="3112"/>
      <c r="I251" s="3112"/>
      <c r="J251" s="3112"/>
      <c r="K251" s="3112"/>
      <c r="L251" s="3106"/>
      <c r="M251" s="3106"/>
      <c r="N251" s="3106"/>
      <c r="O251" s="1236" t="s">
        <v>2928</v>
      </c>
      <c r="P251" s="864">
        <v>44120</v>
      </c>
      <c r="Q251" s="1247" t="s">
        <v>1707</v>
      </c>
      <c r="R251" s="864"/>
      <c r="S251" s="864"/>
    </row>
    <row r="252" spans="1:19" x14ac:dyDescent="0.2">
      <c r="A252" s="3155"/>
      <c r="B252" s="3162"/>
      <c r="C252" s="3109"/>
      <c r="D252" s="2813"/>
      <c r="E252" s="2813"/>
      <c r="F252" s="2813"/>
      <c r="G252" s="2813"/>
      <c r="H252" s="2813"/>
      <c r="I252" s="2813"/>
      <c r="J252" s="2813"/>
      <c r="K252" s="2813"/>
      <c r="L252" s="3107"/>
      <c r="M252" s="3107"/>
      <c r="N252" s="3165"/>
      <c r="O252" s="2217" t="s">
        <v>4012</v>
      </c>
      <c r="P252" s="2218">
        <v>44349</v>
      </c>
      <c r="Q252" s="2219" t="s">
        <v>4013</v>
      </c>
      <c r="R252" s="2218"/>
      <c r="S252" s="2218"/>
    </row>
    <row r="253" spans="1:19" ht="30" customHeight="1" x14ac:dyDescent="0.2">
      <c r="A253" s="3154"/>
      <c r="B253" s="3111"/>
      <c r="C253" s="3108" t="s">
        <v>2532</v>
      </c>
      <c r="D253" s="3108" t="s">
        <v>948</v>
      </c>
      <c r="E253" s="3105"/>
      <c r="F253" s="3105"/>
      <c r="G253" s="3105"/>
      <c r="H253" s="3105"/>
      <c r="I253" s="3105"/>
      <c r="J253" s="3105"/>
      <c r="K253" s="3105"/>
      <c r="L253" s="3105" t="s">
        <v>362</v>
      </c>
      <c r="M253" s="3105" t="s">
        <v>362</v>
      </c>
      <c r="N253" s="3105" t="s">
        <v>362</v>
      </c>
      <c r="O253" s="1236">
        <v>99.4</v>
      </c>
      <c r="P253" s="864">
        <v>43768</v>
      </c>
      <c r="Q253" s="1247" t="s">
        <v>368</v>
      </c>
      <c r="R253" s="864">
        <v>43769</v>
      </c>
      <c r="S253" s="864">
        <v>44346</v>
      </c>
    </row>
    <row r="254" spans="1:19" x14ac:dyDescent="0.2">
      <c r="A254" s="3155"/>
      <c r="B254" s="3162"/>
      <c r="C254" s="3112"/>
      <c r="D254" s="3113"/>
      <c r="E254" s="3106"/>
      <c r="F254" s="3106"/>
      <c r="G254" s="3106"/>
      <c r="H254" s="3106"/>
      <c r="I254" s="3106"/>
      <c r="J254" s="3106"/>
      <c r="K254" s="3106"/>
      <c r="L254" s="3106"/>
      <c r="M254" s="3106"/>
      <c r="N254" s="3106"/>
      <c r="O254" s="2217">
        <v>133.13999999999999</v>
      </c>
      <c r="P254" s="2218">
        <v>44490</v>
      </c>
      <c r="Q254" s="2219" t="s">
        <v>1024</v>
      </c>
      <c r="R254" s="2218">
        <v>44484</v>
      </c>
      <c r="S254" s="2218">
        <v>44695</v>
      </c>
    </row>
    <row r="255" spans="1:19" ht="45" x14ac:dyDescent="0.2">
      <c r="A255" s="3155"/>
      <c r="B255" s="3162"/>
      <c r="C255" s="3109"/>
      <c r="D255" s="2813"/>
      <c r="E255" s="3107"/>
      <c r="F255" s="3107"/>
      <c r="G255" s="3107"/>
      <c r="H255" s="3107"/>
      <c r="I255" s="3107"/>
      <c r="J255" s="3107"/>
      <c r="K255" s="3107"/>
      <c r="L255" s="3107"/>
      <c r="M255" s="3107"/>
      <c r="N255" s="3165"/>
      <c r="O255" s="2217">
        <v>135.69999999999999</v>
      </c>
      <c r="P255" s="2218">
        <v>44546</v>
      </c>
      <c r="Q255" s="2219" t="s">
        <v>4019</v>
      </c>
      <c r="R255" s="2218">
        <v>44564</v>
      </c>
      <c r="S255" s="2218">
        <v>44864</v>
      </c>
    </row>
    <row r="256" spans="1:19" ht="30" customHeight="1" x14ac:dyDescent="0.2">
      <c r="A256" s="3154"/>
      <c r="B256" s="3111"/>
      <c r="C256" s="3108" t="s">
        <v>2917</v>
      </c>
      <c r="D256" s="3108" t="s">
        <v>2516</v>
      </c>
      <c r="E256" s="3108"/>
      <c r="F256" s="3108"/>
      <c r="G256" s="3105"/>
      <c r="H256" s="3105"/>
      <c r="I256" s="3105"/>
      <c r="J256" s="3105"/>
      <c r="K256" s="3105"/>
      <c r="L256" s="3105"/>
      <c r="M256" s="3105" t="s">
        <v>362</v>
      </c>
      <c r="N256" s="3105" t="s">
        <v>362</v>
      </c>
      <c r="O256" s="1236">
        <v>112.6</v>
      </c>
      <c r="P256" s="864">
        <v>44120</v>
      </c>
      <c r="Q256" s="1247" t="s">
        <v>368</v>
      </c>
      <c r="R256" s="864">
        <v>44121</v>
      </c>
      <c r="S256" s="864">
        <v>44485</v>
      </c>
    </row>
    <row r="257" spans="1:19" ht="45" x14ac:dyDescent="0.2">
      <c r="A257" s="3155"/>
      <c r="B257" s="3162"/>
      <c r="C257" s="3109"/>
      <c r="D257" s="2813"/>
      <c r="E257" s="2813"/>
      <c r="F257" s="2813"/>
      <c r="G257" s="3107"/>
      <c r="H257" s="3107"/>
      <c r="I257" s="3107"/>
      <c r="J257" s="3107"/>
      <c r="K257" s="3107"/>
      <c r="L257" s="3107"/>
      <c r="M257" s="3107"/>
      <c r="N257" s="3165"/>
      <c r="O257" s="2217">
        <v>132.12</v>
      </c>
      <c r="P257" s="2218">
        <v>44483</v>
      </c>
      <c r="Q257" s="2219" t="s">
        <v>4021</v>
      </c>
      <c r="R257" s="2218">
        <v>44484</v>
      </c>
      <c r="S257" s="2218">
        <v>44848</v>
      </c>
    </row>
    <row r="258" spans="1:19" ht="45" x14ac:dyDescent="0.2">
      <c r="A258" s="3154"/>
      <c r="B258" s="3111"/>
      <c r="C258" s="1240" t="s">
        <v>2918</v>
      </c>
      <c r="D258" s="1240" t="s">
        <v>1593</v>
      </c>
      <c r="E258" s="1236"/>
      <c r="F258" s="1236"/>
      <c r="G258" s="1236"/>
      <c r="H258" s="1236"/>
      <c r="I258" s="1236"/>
      <c r="J258" s="1236"/>
      <c r="K258" s="1236"/>
      <c r="L258" s="1236"/>
      <c r="M258" s="1236" t="s">
        <v>362</v>
      </c>
      <c r="N258" s="2234" t="s">
        <v>362</v>
      </c>
      <c r="O258" s="1236">
        <v>112.7</v>
      </c>
      <c r="P258" s="864">
        <v>44120</v>
      </c>
      <c r="Q258" s="1247" t="s">
        <v>368</v>
      </c>
      <c r="R258" s="864">
        <v>44121</v>
      </c>
      <c r="S258" s="864">
        <v>45215</v>
      </c>
    </row>
    <row r="259" spans="1:19" ht="30" customHeight="1" x14ac:dyDescent="0.2">
      <c r="A259" s="3154"/>
      <c r="B259" s="3111"/>
      <c r="C259" s="3108" t="s">
        <v>2921</v>
      </c>
      <c r="D259" s="3108" t="s">
        <v>2916</v>
      </c>
      <c r="E259" s="3108"/>
      <c r="F259" s="3108"/>
      <c r="G259" s="3108"/>
      <c r="H259" s="3108"/>
      <c r="I259" s="3108"/>
      <c r="J259" s="3108"/>
      <c r="K259" s="3108"/>
      <c r="L259" s="3108"/>
      <c r="M259" s="3105" t="s">
        <v>362</v>
      </c>
      <c r="N259" s="3105" t="s">
        <v>362</v>
      </c>
      <c r="O259" s="927">
        <v>112.1</v>
      </c>
      <c r="P259" s="864">
        <v>44120</v>
      </c>
      <c r="Q259" s="1247" t="s">
        <v>368</v>
      </c>
      <c r="R259" s="864">
        <v>44121</v>
      </c>
      <c r="S259" s="864">
        <v>44485</v>
      </c>
    </row>
    <row r="260" spans="1:19" ht="45" x14ac:dyDescent="0.2">
      <c r="A260" s="3155"/>
      <c r="B260" s="3162"/>
      <c r="C260" s="3109"/>
      <c r="D260" s="2813"/>
      <c r="E260" s="2813"/>
      <c r="F260" s="2813"/>
      <c r="G260" s="2813"/>
      <c r="H260" s="2813"/>
      <c r="I260" s="2813"/>
      <c r="J260" s="2813"/>
      <c r="K260" s="2813"/>
      <c r="L260" s="2813"/>
      <c r="M260" s="3107"/>
      <c r="N260" s="3165"/>
      <c r="O260" s="2246">
        <v>132.11000000000001</v>
      </c>
      <c r="P260" s="2218">
        <v>44483</v>
      </c>
      <c r="Q260" s="2219" t="s">
        <v>4019</v>
      </c>
      <c r="R260" s="2218">
        <v>44484</v>
      </c>
      <c r="S260" s="2218">
        <v>44665</v>
      </c>
    </row>
    <row r="261" spans="1:19" ht="30" customHeight="1" x14ac:dyDescent="0.2">
      <c r="A261" s="3154"/>
      <c r="B261" s="3111"/>
      <c r="C261" s="3108" t="s">
        <v>2922</v>
      </c>
      <c r="D261" s="3108" t="s">
        <v>4030</v>
      </c>
      <c r="E261" s="3105"/>
      <c r="F261" s="3105"/>
      <c r="G261" s="3105"/>
      <c r="H261" s="3105"/>
      <c r="I261" s="3105"/>
      <c r="J261" s="3105"/>
      <c r="K261" s="3105"/>
      <c r="L261" s="3105"/>
      <c r="M261" s="3105" t="s">
        <v>362</v>
      </c>
      <c r="N261" s="3105" t="s">
        <v>362</v>
      </c>
      <c r="O261" s="1236">
        <v>112.9</v>
      </c>
      <c r="P261" s="864">
        <v>44120</v>
      </c>
      <c r="Q261" s="1247" t="s">
        <v>368</v>
      </c>
      <c r="R261" s="864">
        <v>44121</v>
      </c>
      <c r="S261" s="864">
        <v>44911</v>
      </c>
    </row>
    <row r="262" spans="1:19" x14ac:dyDescent="0.2">
      <c r="A262" s="3155"/>
      <c r="B262" s="3162"/>
      <c r="C262" s="3109"/>
      <c r="D262" s="2813"/>
      <c r="E262" s="3107"/>
      <c r="F262" s="3107"/>
      <c r="G262" s="3107"/>
      <c r="H262" s="3107"/>
      <c r="I262" s="3107"/>
      <c r="J262" s="3107"/>
      <c r="K262" s="3107"/>
      <c r="L262" s="3107"/>
      <c r="M262" s="3107"/>
      <c r="N262" s="3165"/>
      <c r="O262" s="2217">
        <v>133.13</v>
      </c>
      <c r="P262" s="2218">
        <v>44490</v>
      </c>
      <c r="Q262" s="2219" t="s">
        <v>1024</v>
      </c>
      <c r="R262" s="2218">
        <v>44484</v>
      </c>
      <c r="S262" s="2218">
        <v>44848</v>
      </c>
    </row>
    <row r="263" spans="1:19" ht="30" x14ac:dyDescent="0.2">
      <c r="A263" s="3154"/>
      <c r="B263" s="3111"/>
      <c r="C263" s="1240" t="s">
        <v>2923</v>
      </c>
      <c r="D263" s="1240" t="s">
        <v>2521</v>
      </c>
      <c r="E263" s="1236"/>
      <c r="F263" s="1236"/>
      <c r="G263" s="1236"/>
      <c r="H263" s="1236"/>
      <c r="I263" s="1236"/>
      <c r="J263" s="1236"/>
      <c r="K263" s="1236"/>
      <c r="L263" s="1236"/>
      <c r="M263" s="1236" t="s">
        <v>362</v>
      </c>
      <c r="N263" s="2234" t="s">
        <v>362</v>
      </c>
      <c r="O263" s="1236">
        <v>112.11</v>
      </c>
      <c r="P263" s="864">
        <v>44120</v>
      </c>
      <c r="Q263" s="1247" t="s">
        <v>368</v>
      </c>
      <c r="R263" s="864" t="s">
        <v>2924</v>
      </c>
      <c r="S263" s="864">
        <v>45215</v>
      </c>
    </row>
    <row r="264" spans="1:19" ht="60" customHeight="1" x14ac:dyDescent="0.2">
      <c r="A264" s="3154"/>
      <c r="B264" s="3111"/>
      <c r="C264" s="3108" t="s">
        <v>2943</v>
      </c>
      <c r="D264" s="3110" t="s">
        <v>2944</v>
      </c>
      <c r="E264" s="3110"/>
      <c r="F264" s="3110"/>
      <c r="G264" s="3110"/>
      <c r="H264" s="3110"/>
      <c r="I264" s="3110"/>
      <c r="J264" s="3110"/>
      <c r="K264" s="3110"/>
      <c r="L264" s="3110"/>
      <c r="M264" s="3184" t="s">
        <v>362</v>
      </c>
      <c r="N264" s="3184" t="s">
        <v>362</v>
      </c>
      <c r="O264" s="1236">
        <v>113.6</v>
      </c>
      <c r="P264" s="864">
        <v>44130</v>
      </c>
      <c r="Q264" s="1247" t="s">
        <v>368</v>
      </c>
      <c r="R264" s="864">
        <v>44131</v>
      </c>
      <c r="S264" s="864">
        <v>44495</v>
      </c>
    </row>
    <row r="265" spans="1:19" ht="45" x14ac:dyDescent="0.2">
      <c r="A265" s="3155"/>
      <c r="B265" s="3162"/>
      <c r="C265" s="3109"/>
      <c r="D265" s="2813"/>
      <c r="E265" s="2813"/>
      <c r="F265" s="2813"/>
      <c r="G265" s="2813"/>
      <c r="H265" s="2813"/>
      <c r="I265" s="2813"/>
      <c r="J265" s="2813"/>
      <c r="K265" s="2813"/>
      <c r="L265" s="2813"/>
      <c r="M265" s="3185"/>
      <c r="N265" s="3206"/>
      <c r="O265" s="2217">
        <v>135.6</v>
      </c>
      <c r="P265" s="2218">
        <v>44546</v>
      </c>
      <c r="Q265" s="2219" t="s">
        <v>4021</v>
      </c>
      <c r="R265" s="2218">
        <v>44564</v>
      </c>
      <c r="S265" s="2218">
        <v>44864</v>
      </c>
    </row>
    <row r="266" spans="1:19" ht="30" x14ac:dyDescent="0.2">
      <c r="A266" s="3154"/>
      <c r="B266" s="3111"/>
      <c r="C266" s="1240" t="s">
        <v>2937</v>
      </c>
      <c r="D266" s="929" t="s">
        <v>2938</v>
      </c>
      <c r="E266" s="929"/>
      <c r="F266" s="929"/>
      <c r="G266" s="929"/>
      <c r="H266" s="929"/>
      <c r="I266" s="929"/>
      <c r="J266" s="930"/>
      <c r="K266" s="930"/>
      <c r="L266" s="930"/>
      <c r="M266" s="930" t="s">
        <v>362</v>
      </c>
      <c r="N266" s="930" t="s">
        <v>362</v>
      </c>
      <c r="O266" s="1236">
        <v>113.8</v>
      </c>
      <c r="P266" s="864">
        <v>44130</v>
      </c>
      <c r="Q266" s="1247" t="s">
        <v>368</v>
      </c>
      <c r="R266" s="864">
        <v>44131</v>
      </c>
      <c r="S266" s="864">
        <v>45225</v>
      </c>
    </row>
    <row r="267" spans="1:19" ht="30" x14ac:dyDescent="0.2">
      <c r="A267" s="3154"/>
      <c r="B267" s="3111"/>
      <c r="C267" s="1240" t="s">
        <v>2945</v>
      </c>
      <c r="D267" s="929" t="s">
        <v>1044</v>
      </c>
      <c r="E267" s="929"/>
      <c r="F267" s="929"/>
      <c r="G267" s="929"/>
      <c r="H267" s="929"/>
      <c r="I267" s="929"/>
      <c r="J267" s="930"/>
      <c r="K267" s="930"/>
      <c r="L267" s="930"/>
      <c r="M267" s="930" t="s">
        <v>362</v>
      </c>
      <c r="N267" s="930" t="s">
        <v>362</v>
      </c>
      <c r="O267" s="1236">
        <v>113.9</v>
      </c>
      <c r="P267" s="864">
        <v>44130</v>
      </c>
      <c r="Q267" s="1247" t="s">
        <v>368</v>
      </c>
      <c r="R267" s="864">
        <v>44131</v>
      </c>
      <c r="S267" s="864">
        <v>44860</v>
      </c>
    </row>
    <row r="268" spans="1:19" x14ac:dyDescent="0.2">
      <c r="A268" s="3154"/>
      <c r="B268" s="3111"/>
      <c r="C268" s="1240" t="s">
        <v>3123</v>
      </c>
      <c r="D268" s="929" t="s">
        <v>969</v>
      </c>
      <c r="E268" s="929"/>
      <c r="F268" s="929"/>
      <c r="G268" s="929"/>
      <c r="H268" s="929"/>
      <c r="I268" s="929"/>
      <c r="J268" s="930"/>
      <c r="K268" s="930"/>
      <c r="L268" s="930"/>
      <c r="M268" s="930" t="s">
        <v>362</v>
      </c>
      <c r="N268" s="930" t="s">
        <v>362</v>
      </c>
      <c r="O268" s="927">
        <v>113.1</v>
      </c>
      <c r="P268" s="864">
        <v>44130</v>
      </c>
      <c r="Q268" s="1247" t="s">
        <v>368</v>
      </c>
      <c r="R268" s="864">
        <v>44131</v>
      </c>
      <c r="S268" s="864">
        <v>44860</v>
      </c>
    </row>
    <row r="269" spans="1:19" ht="28.9" customHeight="1" x14ac:dyDescent="0.2">
      <c r="A269" s="3154"/>
      <c r="B269" s="3138" t="s">
        <v>2961</v>
      </c>
      <c r="C269" s="3161" t="s">
        <v>475</v>
      </c>
      <c r="D269" s="3161" t="s">
        <v>476</v>
      </c>
      <c r="E269" s="3138"/>
      <c r="F269" s="3138"/>
      <c r="G269" s="3138"/>
      <c r="H269" s="3138" t="s">
        <v>362</v>
      </c>
      <c r="I269" s="3138" t="s">
        <v>362</v>
      </c>
      <c r="J269" s="3138" t="s">
        <v>362</v>
      </c>
      <c r="K269" s="3138"/>
      <c r="L269" s="3138"/>
      <c r="M269" s="3138"/>
      <c r="N269" s="3129"/>
      <c r="O269" s="1233">
        <v>36.03</v>
      </c>
      <c r="P269" s="1244">
        <v>42164</v>
      </c>
      <c r="Q269" s="865" t="s">
        <v>368</v>
      </c>
      <c r="R269" s="1244">
        <v>42164</v>
      </c>
      <c r="S269" s="1244">
        <v>43259</v>
      </c>
    </row>
    <row r="270" spans="1:19" x14ac:dyDescent="0.2">
      <c r="A270" s="3154"/>
      <c r="B270" s="3138"/>
      <c r="C270" s="3161"/>
      <c r="D270" s="2802"/>
      <c r="E270" s="3138"/>
      <c r="F270" s="3138"/>
      <c r="G270" s="3138"/>
      <c r="H270" s="3138"/>
      <c r="I270" s="3138"/>
      <c r="J270" s="3138"/>
      <c r="K270" s="3138"/>
      <c r="L270" s="3138"/>
      <c r="M270" s="3138"/>
      <c r="N270" s="3140"/>
      <c r="O270" s="1233" t="s">
        <v>2915</v>
      </c>
      <c r="P270" s="1244">
        <v>44028</v>
      </c>
      <c r="Q270" s="865" t="s">
        <v>1720</v>
      </c>
      <c r="R270" s="1244"/>
      <c r="S270" s="1244"/>
    </row>
    <row r="271" spans="1:19" ht="45" customHeight="1" x14ac:dyDescent="0.2">
      <c r="A271" s="3154"/>
      <c r="B271" s="3138"/>
      <c r="C271" s="3161" t="s">
        <v>477</v>
      </c>
      <c r="D271" s="3161" t="s">
        <v>478</v>
      </c>
      <c r="E271" s="3138"/>
      <c r="F271" s="3138"/>
      <c r="G271" s="3138"/>
      <c r="H271" s="3138" t="s">
        <v>362</v>
      </c>
      <c r="I271" s="3138" t="s">
        <v>362</v>
      </c>
      <c r="J271" s="3138" t="s">
        <v>362</v>
      </c>
      <c r="K271" s="3138"/>
      <c r="L271" s="3138"/>
      <c r="M271" s="3138"/>
      <c r="N271" s="3129"/>
      <c r="O271" s="1233" t="s">
        <v>479</v>
      </c>
      <c r="P271" s="1244">
        <v>42342</v>
      </c>
      <c r="Q271" s="865" t="s">
        <v>368</v>
      </c>
      <c r="R271" s="1244">
        <v>42342</v>
      </c>
      <c r="S271" s="1244">
        <v>43437</v>
      </c>
    </row>
    <row r="272" spans="1:19" ht="30" x14ac:dyDescent="0.2">
      <c r="A272" s="3154"/>
      <c r="B272" s="3138"/>
      <c r="C272" s="3161"/>
      <c r="D272" s="3115"/>
      <c r="E272" s="3138"/>
      <c r="F272" s="3138"/>
      <c r="G272" s="3138"/>
      <c r="H272" s="3138"/>
      <c r="I272" s="3138"/>
      <c r="J272" s="3138"/>
      <c r="K272" s="3138"/>
      <c r="L272" s="3138"/>
      <c r="M272" s="3138"/>
      <c r="N272" s="3140"/>
      <c r="O272" s="1233" t="s">
        <v>1714</v>
      </c>
      <c r="P272" s="1244">
        <v>42796</v>
      </c>
      <c r="Q272" s="865" t="s">
        <v>1707</v>
      </c>
      <c r="R272" s="1244"/>
      <c r="S272" s="1244"/>
    </row>
    <row r="273" spans="1:19" ht="30" customHeight="1" x14ac:dyDescent="0.2">
      <c r="A273" s="3154"/>
      <c r="B273" s="3138"/>
      <c r="C273" s="3161" t="s">
        <v>3124</v>
      </c>
      <c r="D273" s="3161" t="s">
        <v>970</v>
      </c>
      <c r="E273" s="3161"/>
      <c r="F273" s="3161"/>
      <c r="G273" s="3161"/>
      <c r="H273" s="3161"/>
      <c r="I273" s="3138" t="s">
        <v>362</v>
      </c>
      <c r="J273" s="3138" t="s">
        <v>362</v>
      </c>
      <c r="K273" s="3138"/>
      <c r="L273" s="3138"/>
      <c r="M273" s="3139"/>
      <c r="N273" s="3129"/>
      <c r="O273" s="1233">
        <v>46.3</v>
      </c>
      <c r="P273" s="1244">
        <v>42466</v>
      </c>
      <c r="Q273" s="865" t="s">
        <v>368</v>
      </c>
      <c r="R273" s="1244">
        <f>P273</f>
        <v>42466</v>
      </c>
      <c r="S273" s="1244">
        <v>43196</v>
      </c>
    </row>
    <row r="274" spans="1:19" x14ac:dyDescent="0.2">
      <c r="A274" s="3154"/>
      <c r="B274" s="3138"/>
      <c r="C274" s="3161"/>
      <c r="D274" s="3115"/>
      <c r="E274" s="3115"/>
      <c r="F274" s="3115"/>
      <c r="G274" s="3115"/>
      <c r="H274" s="3115"/>
      <c r="I274" s="3116"/>
      <c r="J274" s="3116"/>
      <c r="K274" s="3116"/>
      <c r="L274" s="3138"/>
      <c r="M274" s="3140"/>
      <c r="N274" s="3140"/>
      <c r="O274" s="1233" t="s">
        <v>2027</v>
      </c>
      <c r="P274" s="1244">
        <v>43243</v>
      </c>
      <c r="Q274" s="865" t="s">
        <v>1705</v>
      </c>
      <c r="R274" s="1244"/>
      <c r="S274" s="1244"/>
    </row>
    <row r="275" spans="1:19" ht="45" customHeight="1" x14ac:dyDescent="0.2">
      <c r="A275" s="3154"/>
      <c r="B275" s="3138"/>
      <c r="C275" s="3161" t="s">
        <v>480</v>
      </c>
      <c r="D275" s="3161" t="s">
        <v>481</v>
      </c>
      <c r="E275" s="3138"/>
      <c r="F275" s="3138"/>
      <c r="G275" s="3138"/>
      <c r="H275" s="3138" t="s">
        <v>362</v>
      </c>
      <c r="I275" s="3138" t="s">
        <v>362</v>
      </c>
      <c r="J275" s="3138"/>
      <c r="K275" s="3138"/>
      <c r="L275" s="3138"/>
      <c r="M275" s="3139"/>
      <c r="N275" s="3129"/>
      <c r="O275" s="1233" t="s">
        <v>482</v>
      </c>
      <c r="P275" s="1244">
        <v>42342</v>
      </c>
      <c r="Q275" s="865" t="s">
        <v>368</v>
      </c>
      <c r="R275" s="1244">
        <v>42342</v>
      </c>
      <c r="S275" s="1244">
        <v>42707</v>
      </c>
    </row>
    <row r="276" spans="1:19" ht="30" x14ac:dyDescent="0.2">
      <c r="A276" s="3154"/>
      <c r="B276" s="3138"/>
      <c r="C276" s="3161"/>
      <c r="D276" s="3115"/>
      <c r="E276" s="3138"/>
      <c r="F276" s="3138"/>
      <c r="G276" s="3138"/>
      <c r="H276" s="3138"/>
      <c r="I276" s="3138"/>
      <c r="J276" s="3138"/>
      <c r="K276" s="3138"/>
      <c r="L276" s="3138"/>
      <c r="M276" s="3140"/>
      <c r="N276" s="3140"/>
      <c r="O276" s="1233" t="s">
        <v>1719</v>
      </c>
      <c r="P276" s="1244">
        <v>42935</v>
      </c>
      <c r="Q276" s="865" t="s">
        <v>1720</v>
      </c>
      <c r="R276" s="1244"/>
      <c r="S276" s="1244"/>
    </row>
    <row r="277" spans="1:19" ht="45" customHeight="1" x14ac:dyDescent="0.2">
      <c r="A277" s="3154"/>
      <c r="B277" s="3138"/>
      <c r="C277" s="3161" t="s">
        <v>483</v>
      </c>
      <c r="D277" s="3161" t="s">
        <v>484</v>
      </c>
      <c r="E277" s="3138"/>
      <c r="F277" s="3138"/>
      <c r="G277" s="3138"/>
      <c r="H277" s="3138" t="s">
        <v>362</v>
      </c>
      <c r="I277" s="3138" t="s">
        <v>362</v>
      </c>
      <c r="J277" s="3138" t="s">
        <v>362</v>
      </c>
      <c r="K277" s="3138"/>
      <c r="L277" s="3138"/>
      <c r="M277" s="3139"/>
      <c r="N277" s="3129"/>
      <c r="O277" s="1233">
        <v>41.05</v>
      </c>
      <c r="P277" s="1244">
        <v>42303</v>
      </c>
      <c r="Q277" s="865" t="s">
        <v>368</v>
      </c>
      <c r="R277" s="1244">
        <v>42303</v>
      </c>
      <c r="S277" s="1244">
        <v>43398</v>
      </c>
    </row>
    <row r="278" spans="1:19" ht="45" customHeight="1" x14ac:dyDescent="0.2">
      <c r="A278" s="3154"/>
      <c r="B278" s="3138"/>
      <c r="C278" s="3161"/>
      <c r="D278" s="3161"/>
      <c r="E278" s="3138"/>
      <c r="F278" s="3138"/>
      <c r="G278" s="3138"/>
      <c r="H278" s="3138"/>
      <c r="I278" s="3138"/>
      <c r="J278" s="3138"/>
      <c r="K278" s="3138"/>
      <c r="L278" s="3138"/>
      <c r="M278" s="3140"/>
      <c r="N278" s="3140"/>
      <c r="O278" s="1233" t="s">
        <v>2018</v>
      </c>
      <c r="P278" s="1244" t="s">
        <v>2011</v>
      </c>
      <c r="Q278" s="865" t="s">
        <v>2019</v>
      </c>
      <c r="R278" s="1244"/>
      <c r="S278" s="1244"/>
    </row>
    <row r="279" spans="1:19" ht="45" customHeight="1" x14ac:dyDescent="0.2">
      <c r="A279" s="3154"/>
      <c r="B279" s="3138"/>
      <c r="C279" s="3161" t="s">
        <v>3125</v>
      </c>
      <c r="D279" s="3161" t="s">
        <v>1051</v>
      </c>
      <c r="E279" s="3138"/>
      <c r="F279" s="3138"/>
      <c r="G279" s="3138"/>
      <c r="H279" s="3138"/>
      <c r="I279" s="3138" t="s">
        <v>362</v>
      </c>
      <c r="J279" s="3138" t="s">
        <v>362</v>
      </c>
      <c r="K279" s="3138"/>
      <c r="L279" s="3138"/>
      <c r="M279" s="3138"/>
      <c r="N279" s="3129"/>
      <c r="O279" s="1233">
        <v>46.4</v>
      </c>
      <c r="P279" s="1244">
        <v>42466</v>
      </c>
      <c r="Q279" s="865" t="s">
        <v>368</v>
      </c>
      <c r="R279" s="1244">
        <f>P279</f>
        <v>42466</v>
      </c>
      <c r="S279" s="1244">
        <v>43196</v>
      </c>
    </row>
    <row r="280" spans="1:19" x14ac:dyDescent="0.2">
      <c r="A280" s="3154"/>
      <c r="B280" s="3138"/>
      <c r="C280" s="3161"/>
      <c r="D280" s="3115"/>
      <c r="E280" s="3138"/>
      <c r="F280" s="3138"/>
      <c r="G280" s="3138"/>
      <c r="H280" s="3138"/>
      <c r="I280" s="3138"/>
      <c r="J280" s="3138"/>
      <c r="K280" s="3138"/>
      <c r="L280" s="3138"/>
      <c r="M280" s="3138"/>
      <c r="N280" s="3137"/>
      <c r="O280" s="1233">
        <v>71.400000000000006</v>
      </c>
      <c r="P280" s="1244" t="s">
        <v>2011</v>
      </c>
      <c r="Q280" s="865" t="s">
        <v>1707</v>
      </c>
      <c r="R280" s="1244"/>
      <c r="S280" s="1244"/>
    </row>
    <row r="281" spans="1:19" x14ac:dyDescent="0.2">
      <c r="A281" s="3154"/>
      <c r="B281" s="3138"/>
      <c r="C281" s="3161"/>
      <c r="D281" s="2802"/>
      <c r="E281" s="3138"/>
      <c r="F281" s="3138"/>
      <c r="G281" s="3138"/>
      <c r="H281" s="3138"/>
      <c r="I281" s="3138"/>
      <c r="J281" s="3138"/>
      <c r="K281" s="3138"/>
      <c r="L281" s="3138"/>
      <c r="M281" s="3138"/>
      <c r="N281" s="3140"/>
      <c r="O281" s="1233" t="s">
        <v>2932</v>
      </c>
      <c r="P281" s="1244">
        <v>44120</v>
      </c>
      <c r="Q281" s="865" t="s">
        <v>1720</v>
      </c>
      <c r="R281" s="1244"/>
      <c r="S281" s="1244"/>
    </row>
    <row r="282" spans="1:19" x14ac:dyDescent="0.2">
      <c r="A282" s="3154"/>
      <c r="B282" s="3138"/>
      <c r="C282" s="3119" t="s">
        <v>1052</v>
      </c>
      <c r="D282" s="3119" t="s">
        <v>965</v>
      </c>
      <c r="E282" s="3119"/>
      <c r="F282" s="3119"/>
      <c r="G282" s="3119"/>
      <c r="H282" s="3119"/>
      <c r="I282" s="3129" t="s">
        <v>362</v>
      </c>
      <c r="J282" s="3129" t="s">
        <v>362</v>
      </c>
      <c r="K282" s="3129"/>
      <c r="L282" s="3129" t="s">
        <v>362</v>
      </c>
      <c r="M282" s="3129" t="s">
        <v>362</v>
      </c>
      <c r="N282" s="3129" t="s">
        <v>362</v>
      </c>
      <c r="O282" s="1233">
        <v>46.5</v>
      </c>
      <c r="P282" s="1244">
        <v>42466</v>
      </c>
      <c r="Q282" s="865" t="s">
        <v>368</v>
      </c>
      <c r="R282" s="1244">
        <f>P282</f>
        <v>42466</v>
      </c>
      <c r="S282" s="1244">
        <v>43196</v>
      </c>
    </row>
    <row r="283" spans="1:19" x14ac:dyDescent="0.2">
      <c r="A283" s="3154"/>
      <c r="B283" s="3138"/>
      <c r="C283" s="3136"/>
      <c r="D283" s="3131"/>
      <c r="E283" s="3131"/>
      <c r="F283" s="3131"/>
      <c r="G283" s="3131"/>
      <c r="H283" s="3131"/>
      <c r="I283" s="3137"/>
      <c r="J283" s="3137"/>
      <c r="K283" s="3137"/>
      <c r="L283" s="3137"/>
      <c r="M283" s="3137"/>
      <c r="N283" s="3137"/>
      <c r="O283" s="1233">
        <v>91.4</v>
      </c>
      <c r="P283" s="1244">
        <v>43643</v>
      </c>
      <c r="Q283" s="865" t="s">
        <v>1024</v>
      </c>
      <c r="R283" s="1244">
        <v>43644</v>
      </c>
      <c r="S283" s="1244">
        <v>44374</v>
      </c>
    </row>
    <row r="284" spans="1:19" ht="45" x14ac:dyDescent="0.2">
      <c r="A284" s="3155"/>
      <c r="B284" s="3163"/>
      <c r="C284" s="3120"/>
      <c r="D284" s="2813"/>
      <c r="E284" s="2813"/>
      <c r="F284" s="2813"/>
      <c r="G284" s="2813"/>
      <c r="H284" s="2813"/>
      <c r="I284" s="3130"/>
      <c r="J284" s="3130"/>
      <c r="K284" s="3130"/>
      <c r="L284" s="3130"/>
      <c r="M284" s="3130"/>
      <c r="N284" s="3140"/>
      <c r="O284" s="2239">
        <v>132.9</v>
      </c>
      <c r="P284" s="2243">
        <v>44483</v>
      </c>
      <c r="Q284" s="2240" t="s">
        <v>4021</v>
      </c>
      <c r="R284" s="2243">
        <v>44484</v>
      </c>
      <c r="S284" s="2243">
        <v>44575</v>
      </c>
    </row>
    <row r="285" spans="1:19" ht="30" customHeight="1" x14ac:dyDescent="0.2">
      <c r="A285" s="3154"/>
      <c r="B285" s="3138"/>
      <c r="C285" s="3161" t="s">
        <v>1053</v>
      </c>
      <c r="D285" s="3161" t="s">
        <v>1054</v>
      </c>
      <c r="E285" s="3138"/>
      <c r="F285" s="3138"/>
      <c r="G285" s="3138"/>
      <c r="H285" s="3138"/>
      <c r="I285" s="3138" t="s">
        <v>362</v>
      </c>
      <c r="J285" s="3138" t="s">
        <v>362</v>
      </c>
      <c r="K285" s="3138"/>
      <c r="L285" s="3138"/>
      <c r="M285" s="3138" t="s">
        <v>362</v>
      </c>
      <c r="N285" s="3129" t="s">
        <v>362</v>
      </c>
      <c r="O285" s="1233">
        <v>44.6</v>
      </c>
      <c r="P285" s="1244">
        <v>42395</v>
      </c>
      <c r="Q285" s="865" t="s">
        <v>368</v>
      </c>
      <c r="R285" s="1244">
        <f>P285</f>
        <v>42395</v>
      </c>
      <c r="S285" s="1244">
        <v>43126</v>
      </c>
    </row>
    <row r="286" spans="1:19" ht="30" x14ac:dyDescent="0.2">
      <c r="A286" s="3154"/>
      <c r="B286" s="3138"/>
      <c r="C286" s="3161"/>
      <c r="D286" s="3161"/>
      <c r="E286" s="3138"/>
      <c r="F286" s="3138"/>
      <c r="G286" s="3138"/>
      <c r="H286" s="3138"/>
      <c r="I286" s="3138"/>
      <c r="J286" s="3138"/>
      <c r="K286" s="3138"/>
      <c r="L286" s="3138"/>
      <c r="M286" s="3138"/>
      <c r="N286" s="3137"/>
      <c r="O286" s="1233" t="s">
        <v>1708</v>
      </c>
      <c r="P286" s="1244">
        <v>42796</v>
      </c>
      <c r="Q286" s="865" t="s">
        <v>1705</v>
      </c>
      <c r="R286" s="1244"/>
      <c r="S286" s="1244"/>
    </row>
    <row r="287" spans="1:19" x14ac:dyDescent="0.2">
      <c r="A287" s="3154"/>
      <c r="B287" s="3138"/>
      <c r="C287" s="3161"/>
      <c r="D287" s="3115"/>
      <c r="E287" s="3138"/>
      <c r="F287" s="3138"/>
      <c r="G287" s="3138"/>
      <c r="H287" s="3138"/>
      <c r="I287" s="3138"/>
      <c r="J287" s="3138"/>
      <c r="K287" s="3138"/>
      <c r="L287" s="3138"/>
      <c r="M287" s="3138"/>
      <c r="N287" s="3137"/>
      <c r="O287" s="1233" t="s">
        <v>2020</v>
      </c>
      <c r="P287" s="1244" t="s">
        <v>2011</v>
      </c>
      <c r="Q287" s="865" t="s">
        <v>1705</v>
      </c>
      <c r="R287" s="1244"/>
      <c r="S287" s="1244"/>
    </row>
    <row r="288" spans="1:19" x14ac:dyDescent="0.2">
      <c r="A288" s="3154"/>
      <c r="B288" s="3138"/>
      <c r="C288" s="3161"/>
      <c r="D288" s="2802"/>
      <c r="E288" s="3138"/>
      <c r="F288" s="3138"/>
      <c r="G288" s="3138"/>
      <c r="H288" s="3138"/>
      <c r="I288" s="3138"/>
      <c r="J288" s="3138"/>
      <c r="K288" s="3138"/>
      <c r="L288" s="3138"/>
      <c r="M288" s="3138"/>
      <c r="N288" s="3140"/>
      <c r="O288" s="1233">
        <v>104.8</v>
      </c>
      <c r="P288" s="1244" t="s">
        <v>2871</v>
      </c>
      <c r="Q288" s="865" t="s">
        <v>1093</v>
      </c>
      <c r="R288" s="1244" t="s">
        <v>2875</v>
      </c>
      <c r="S288" s="1244" t="s">
        <v>2882</v>
      </c>
    </row>
    <row r="289" spans="1:19" ht="45" customHeight="1" x14ac:dyDescent="0.2">
      <c r="A289" s="3154"/>
      <c r="B289" s="3138"/>
      <c r="C289" s="3161" t="s">
        <v>485</v>
      </c>
      <c r="D289" s="3161" t="s">
        <v>486</v>
      </c>
      <c r="E289" s="3138"/>
      <c r="F289" s="3138"/>
      <c r="G289" s="3138"/>
      <c r="H289" s="3138" t="s">
        <v>362</v>
      </c>
      <c r="I289" s="3138" t="s">
        <v>362</v>
      </c>
      <c r="J289" s="3138" t="s">
        <v>362</v>
      </c>
      <c r="K289" s="3138"/>
      <c r="L289" s="3138"/>
      <c r="M289" s="3139"/>
      <c r="N289" s="3129"/>
      <c r="O289" s="1233">
        <v>43.09</v>
      </c>
      <c r="P289" s="1244">
        <v>42342</v>
      </c>
      <c r="Q289" s="865" t="s">
        <v>368</v>
      </c>
      <c r="R289" s="1244">
        <v>42342</v>
      </c>
      <c r="S289" s="1244">
        <v>43072</v>
      </c>
    </row>
    <row r="290" spans="1:19" ht="30" x14ac:dyDescent="0.2">
      <c r="A290" s="3154"/>
      <c r="B290" s="3138"/>
      <c r="C290" s="3161"/>
      <c r="D290" s="3161"/>
      <c r="E290" s="3138"/>
      <c r="F290" s="3138"/>
      <c r="G290" s="3138"/>
      <c r="H290" s="3138"/>
      <c r="I290" s="3138"/>
      <c r="J290" s="3138"/>
      <c r="K290" s="3138"/>
      <c r="L290" s="3138"/>
      <c r="M290" s="3137"/>
      <c r="N290" s="3137"/>
      <c r="O290" s="1233" t="s">
        <v>1713</v>
      </c>
      <c r="P290" s="1244">
        <v>42796</v>
      </c>
      <c r="Q290" s="865" t="s">
        <v>1707</v>
      </c>
      <c r="R290" s="1244"/>
      <c r="S290" s="1244"/>
    </row>
    <row r="291" spans="1:19" x14ac:dyDescent="0.2">
      <c r="A291" s="3154"/>
      <c r="B291" s="3138"/>
      <c r="C291" s="3161"/>
      <c r="D291" s="3161"/>
      <c r="E291" s="3138"/>
      <c r="F291" s="3138"/>
      <c r="G291" s="3138"/>
      <c r="H291" s="3138"/>
      <c r="I291" s="3138"/>
      <c r="J291" s="3138"/>
      <c r="K291" s="3138"/>
      <c r="L291" s="3138"/>
      <c r="M291" s="3137"/>
      <c r="N291" s="3137"/>
      <c r="O291" s="1233">
        <v>90.4</v>
      </c>
      <c r="P291" s="1244">
        <v>43636</v>
      </c>
      <c r="Q291" s="865" t="s">
        <v>2293</v>
      </c>
      <c r="R291" s="1244"/>
      <c r="S291" s="1244"/>
    </row>
    <row r="292" spans="1:19" x14ac:dyDescent="0.2">
      <c r="A292" s="3154"/>
      <c r="B292" s="3138"/>
      <c r="C292" s="3161"/>
      <c r="D292" s="3161"/>
      <c r="E292" s="3138"/>
      <c r="F292" s="3138"/>
      <c r="G292" s="3138"/>
      <c r="H292" s="3138"/>
      <c r="I292" s="3138"/>
      <c r="J292" s="3138"/>
      <c r="K292" s="3138"/>
      <c r="L292" s="3138"/>
      <c r="M292" s="3140"/>
      <c r="N292" s="3140"/>
      <c r="O292" s="1233">
        <v>71.8</v>
      </c>
      <c r="P292" s="1244" t="s">
        <v>2011</v>
      </c>
      <c r="Q292" s="865" t="s">
        <v>1024</v>
      </c>
      <c r="R292" s="1244" t="s">
        <v>2011</v>
      </c>
      <c r="S292" s="1244">
        <v>43344</v>
      </c>
    </row>
    <row r="293" spans="1:19" x14ac:dyDescent="0.2">
      <c r="A293" s="3154"/>
      <c r="B293" s="3138"/>
      <c r="C293" s="1243" t="s">
        <v>489</v>
      </c>
      <c r="D293" s="1243" t="s">
        <v>490</v>
      </c>
      <c r="E293" s="1233"/>
      <c r="F293" s="1233"/>
      <c r="G293" s="1233"/>
      <c r="H293" s="1233" t="s">
        <v>362</v>
      </c>
      <c r="I293" s="1233" t="s">
        <v>362</v>
      </c>
      <c r="J293" s="1233"/>
      <c r="K293" s="1233"/>
      <c r="L293" s="1233"/>
      <c r="M293" s="1233"/>
      <c r="N293" s="2233"/>
      <c r="O293" s="1233" t="s">
        <v>491</v>
      </c>
      <c r="P293" s="1244">
        <v>42342</v>
      </c>
      <c r="Q293" s="865" t="s">
        <v>368</v>
      </c>
      <c r="R293" s="1244">
        <v>42342</v>
      </c>
      <c r="S293" s="1244">
        <v>42707</v>
      </c>
    </row>
    <row r="294" spans="1:19" ht="30" customHeight="1" x14ac:dyDescent="0.2">
      <c r="A294" s="3154"/>
      <c r="B294" s="3138"/>
      <c r="C294" s="3161" t="s">
        <v>1055</v>
      </c>
      <c r="D294" s="3138" t="s">
        <v>1056</v>
      </c>
      <c r="E294" s="3138"/>
      <c r="F294" s="3138"/>
      <c r="G294" s="3138"/>
      <c r="H294" s="3138"/>
      <c r="I294" s="3138" t="s">
        <v>362</v>
      </c>
      <c r="J294" s="3138"/>
      <c r="K294" s="3138"/>
      <c r="L294" s="3138"/>
      <c r="M294" s="3139"/>
      <c r="N294" s="3129"/>
      <c r="O294" s="1233">
        <v>45.3</v>
      </c>
      <c r="P294" s="1244" t="s">
        <v>1057</v>
      </c>
      <c r="Q294" s="865" t="s">
        <v>368</v>
      </c>
      <c r="R294" s="1244" t="str">
        <f>P294</f>
        <v>02-mzo-16</v>
      </c>
      <c r="S294" s="1244" t="s">
        <v>1058</v>
      </c>
    </row>
    <row r="295" spans="1:19" x14ac:dyDescent="0.2">
      <c r="A295" s="3154"/>
      <c r="B295" s="3138"/>
      <c r="C295" s="3161"/>
      <c r="D295" s="3138"/>
      <c r="E295" s="3138"/>
      <c r="F295" s="3138"/>
      <c r="G295" s="3138"/>
      <c r="H295" s="3138"/>
      <c r="I295" s="3138"/>
      <c r="J295" s="3138"/>
      <c r="K295" s="3138"/>
      <c r="L295" s="3138"/>
      <c r="M295" s="3140"/>
      <c r="N295" s="3140"/>
      <c r="O295" s="1233">
        <v>57.9</v>
      </c>
      <c r="P295" s="1244">
        <v>42699</v>
      </c>
      <c r="Q295" s="865" t="s">
        <v>392</v>
      </c>
      <c r="R295" s="1244"/>
      <c r="S295" s="1244"/>
    </row>
    <row r="296" spans="1:19" ht="30" customHeight="1" x14ac:dyDescent="0.2">
      <c r="A296" s="3154"/>
      <c r="B296" s="3138"/>
      <c r="C296" s="3161" t="s">
        <v>492</v>
      </c>
      <c r="D296" s="3161" t="s">
        <v>493</v>
      </c>
      <c r="E296" s="3138"/>
      <c r="F296" s="3138"/>
      <c r="G296" s="3138"/>
      <c r="H296" s="3138" t="s">
        <v>362</v>
      </c>
      <c r="I296" s="3138" t="s">
        <v>362</v>
      </c>
      <c r="J296" s="3138" t="s">
        <v>362</v>
      </c>
      <c r="K296" s="3138" t="s">
        <v>362</v>
      </c>
      <c r="L296" s="3138" t="s">
        <v>362</v>
      </c>
      <c r="M296" s="3139"/>
      <c r="N296" s="3129"/>
      <c r="O296" s="1233">
        <v>41.06</v>
      </c>
      <c r="P296" s="1244">
        <v>42303</v>
      </c>
      <c r="Q296" s="865" t="s">
        <v>368</v>
      </c>
      <c r="R296" s="1244">
        <v>42303</v>
      </c>
      <c r="S296" s="1244">
        <v>43398</v>
      </c>
    </row>
    <row r="297" spans="1:19" x14ac:dyDescent="0.2">
      <c r="A297" s="3154"/>
      <c r="B297" s="3138"/>
      <c r="C297" s="3161"/>
      <c r="D297" s="3115"/>
      <c r="E297" s="3138"/>
      <c r="F297" s="3138"/>
      <c r="G297" s="3138"/>
      <c r="H297" s="3138"/>
      <c r="I297" s="3138"/>
      <c r="J297" s="3138"/>
      <c r="K297" s="3138"/>
      <c r="L297" s="3138"/>
      <c r="M297" s="3140"/>
      <c r="N297" s="3140"/>
      <c r="O297" s="1233">
        <v>80.7</v>
      </c>
      <c r="P297" s="1244">
        <v>43382</v>
      </c>
      <c r="Q297" s="865" t="s">
        <v>1024</v>
      </c>
      <c r="R297" s="1244"/>
      <c r="S297" s="1244">
        <v>44128</v>
      </c>
    </row>
    <row r="298" spans="1:19" ht="30" customHeight="1" x14ac:dyDescent="0.2">
      <c r="A298" s="3154"/>
      <c r="B298" s="3138"/>
      <c r="C298" s="3161" t="s">
        <v>494</v>
      </c>
      <c r="D298" s="3161" t="s">
        <v>495</v>
      </c>
      <c r="E298" s="3138"/>
      <c r="F298" s="3138"/>
      <c r="G298" s="3138"/>
      <c r="H298" s="3138" t="s">
        <v>362</v>
      </c>
      <c r="I298" s="3138" t="s">
        <v>362</v>
      </c>
      <c r="J298" s="3138" t="s">
        <v>362</v>
      </c>
      <c r="K298" s="3138" t="s">
        <v>362</v>
      </c>
      <c r="L298" s="3138" t="s">
        <v>362</v>
      </c>
      <c r="M298" s="3138" t="s">
        <v>362</v>
      </c>
      <c r="N298" s="3129" t="s">
        <v>362</v>
      </c>
      <c r="O298" s="1233">
        <v>41.07</v>
      </c>
      <c r="P298" s="1244">
        <v>42303</v>
      </c>
      <c r="Q298" s="865" t="s">
        <v>368</v>
      </c>
      <c r="R298" s="1244">
        <v>42303</v>
      </c>
      <c r="S298" s="1244">
        <v>43398</v>
      </c>
    </row>
    <row r="299" spans="1:19" x14ac:dyDescent="0.2">
      <c r="A299" s="3154"/>
      <c r="B299" s="3138"/>
      <c r="C299" s="3161"/>
      <c r="D299" s="3115"/>
      <c r="E299" s="3138"/>
      <c r="F299" s="3138"/>
      <c r="G299" s="3138"/>
      <c r="H299" s="3138"/>
      <c r="I299" s="3138"/>
      <c r="J299" s="3138"/>
      <c r="K299" s="3138"/>
      <c r="L299" s="3138"/>
      <c r="M299" s="3138"/>
      <c r="N299" s="3137"/>
      <c r="O299" s="1233">
        <v>80.599999999999994</v>
      </c>
      <c r="P299" s="1244">
        <v>43382</v>
      </c>
      <c r="Q299" s="865" t="s">
        <v>1024</v>
      </c>
      <c r="R299" s="1244"/>
      <c r="S299" s="1244">
        <v>44128</v>
      </c>
    </row>
    <row r="300" spans="1:19" x14ac:dyDescent="0.2">
      <c r="A300" s="3154"/>
      <c r="B300" s="3138"/>
      <c r="C300" s="3161"/>
      <c r="D300" s="2802"/>
      <c r="E300" s="3138"/>
      <c r="F300" s="3138"/>
      <c r="G300" s="3138"/>
      <c r="H300" s="3138"/>
      <c r="I300" s="3138"/>
      <c r="J300" s="3138"/>
      <c r="K300" s="3138"/>
      <c r="L300" s="3138"/>
      <c r="M300" s="3138"/>
      <c r="N300" s="3140"/>
      <c r="O300" s="1233">
        <v>113.12</v>
      </c>
      <c r="P300" s="1244">
        <v>44130</v>
      </c>
      <c r="Q300" s="865" t="s">
        <v>1093</v>
      </c>
      <c r="R300" s="1244"/>
      <c r="S300" s="1244">
        <v>44857</v>
      </c>
    </row>
    <row r="301" spans="1:19" ht="30" customHeight="1" x14ac:dyDescent="0.2">
      <c r="A301" s="3154"/>
      <c r="B301" s="3138"/>
      <c r="C301" s="3161" t="s">
        <v>3126</v>
      </c>
      <c r="D301" s="3161" t="s">
        <v>1662</v>
      </c>
      <c r="E301" s="3138"/>
      <c r="F301" s="3138"/>
      <c r="G301" s="3138"/>
      <c r="H301" s="3138"/>
      <c r="I301" s="3138" t="s">
        <v>362</v>
      </c>
      <c r="J301" s="3138" t="s">
        <v>362</v>
      </c>
      <c r="K301" s="3138"/>
      <c r="L301" s="3138"/>
      <c r="M301" s="3138"/>
      <c r="N301" s="3129"/>
      <c r="O301" s="1233">
        <v>55.5</v>
      </c>
      <c r="P301" s="1244">
        <v>42664</v>
      </c>
      <c r="Q301" s="865" t="s">
        <v>368</v>
      </c>
      <c r="R301" s="1244">
        <v>42665</v>
      </c>
      <c r="S301" s="1244">
        <v>43029</v>
      </c>
    </row>
    <row r="302" spans="1:19" x14ac:dyDescent="0.2">
      <c r="A302" s="3154"/>
      <c r="B302" s="3138"/>
      <c r="C302" s="3161"/>
      <c r="D302" s="3161"/>
      <c r="E302" s="3138"/>
      <c r="F302" s="3138"/>
      <c r="G302" s="3138"/>
      <c r="H302" s="3138"/>
      <c r="I302" s="3138"/>
      <c r="J302" s="3138"/>
      <c r="K302" s="3138"/>
      <c r="L302" s="3138"/>
      <c r="M302" s="3138"/>
      <c r="N302" s="3137"/>
      <c r="O302" s="1233">
        <v>68.7</v>
      </c>
      <c r="P302" s="1244">
        <v>43042</v>
      </c>
      <c r="Q302" s="865" t="s">
        <v>1093</v>
      </c>
      <c r="R302" s="1244">
        <v>43030</v>
      </c>
      <c r="S302" s="1244" t="s">
        <v>1523</v>
      </c>
    </row>
    <row r="303" spans="1:19" x14ac:dyDescent="0.2">
      <c r="A303" s="3154"/>
      <c r="B303" s="3138"/>
      <c r="C303" s="3161"/>
      <c r="D303" s="2802"/>
      <c r="E303" s="3138"/>
      <c r="F303" s="3138"/>
      <c r="G303" s="3138"/>
      <c r="H303" s="3138"/>
      <c r="I303" s="3138"/>
      <c r="J303" s="3138"/>
      <c r="K303" s="3138"/>
      <c r="L303" s="3138"/>
      <c r="M303" s="3138"/>
      <c r="N303" s="3140"/>
      <c r="O303" s="1233">
        <v>105.1</v>
      </c>
      <c r="P303" s="1244" t="s">
        <v>2883</v>
      </c>
      <c r="Q303" s="865" t="s">
        <v>1720</v>
      </c>
      <c r="R303" s="1244"/>
      <c r="S303" s="1244"/>
    </row>
    <row r="304" spans="1:19" ht="30" x14ac:dyDescent="0.2">
      <c r="A304" s="3154"/>
      <c r="B304" s="3138"/>
      <c r="C304" s="1243" t="s">
        <v>1663</v>
      </c>
      <c r="D304" s="1243" t="s">
        <v>1664</v>
      </c>
      <c r="E304" s="1233"/>
      <c r="F304" s="1233"/>
      <c r="G304" s="1233"/>
      <c r="H304" s="1233"/>
      <c r="I304" s="1233" t="s">
        <v>362</v>
      </c>
      <c r="J304" s="1233"/>
      <c r="K304" s="1233"/>
      <c r="L304" s="1233"/>
      <c r="M304" s="1233"/>
      <c r="N304" s="2233"/>
      <c r="O304" s="1233">
        <v>55.6</v>
      </c>
      <c r="P304" s="1244" t="s">
        <v>1665</v>
      </c>
      <c r="Q304" s="865" t="s">
        <v>368</v>
      </c>
      <c r="R304" s="1244">
        <v>42665</v>
      </c>
      <c r="S304" s="1244">
        <v>43029</v>
      </c>
    </row>
    <row r="305" spans="1:19" ht="45" customHeight="1" x14ac:dyDescent="0.2">
      <c r="A305" s="3154"/>
      <c r="B305" s="3138"/>
      <c r="C305" s="3161" t="s">
        <v>1666</v>
      </c>
      <c r="D305" s="3161" t="s">
        <v>1594</v>
      </c>
      <c r="E305" s="3161"/>
      <c r="F305" s="3161"/>
      <c r="G305" s="3161"/>
      <c r="H305" s="3161"/>
      <c r="I305" s="3138" t="s">
        <v>362</v>
      </c>
      <c r="J305" s="3138" t="s">
        <v>362</v>
      </c>
      <c r="K305" s="3138"/>
      <c r="L305" s="3138"/>
      <c r="M305" s="3139"/>
      <c r="N305" s="3129"/>
      <c r="O305" s="1233">
        <v>55.7</v>
      </c>
      <c r="P305" s="1244">
        <v>42664</v>
      </c>
      <c r="Q305" s="865" t="s">
        <v>368</v>
      </c>
      <c r="R305" s="1244">
        <v>42665</v>
      </c>
      <c r="S305" s="1244">
        <v>43029</v>
      </c>
    </row>
    <row r="306" spans="1:19" x14ac:dyDescent="0.2">
      <c r="A306" s="3154"/>
      <c r="B306" s="3138"/>
      <c r="C306" s="3161"/>
      <c r="D306" s="3161"/>
      <c r="E306" s="3115"/>
      <c r="F306" s="3115"/>
      <c r="G306" s="3115"/>
      <c r="H306" s="3115"/>
      <c r="I306" s="3116"/>
      <c r="J306" s="3116"/>
      <c r="K306" s="3138"/>
      <c r="L306" s="3138"/>
      <c r="M306" s="3140"/>
      <c r="N306" s="3140"/>
      <c r="O306" s="1233">
        <v>69.3</v>
      </c>
      <c r="P306" s="1244">
        <v>43077</v>
      </c>
      <c r="Q306" s="865" t="s">
        <v>1024</v>
      </c>
      <c r="R306" s="1244">
        <v>43030</v>
      </c>
      <c r="S306" s="1244">
        <v>43121</v>
      </c>
    </row>
    <row r="307" spans="1:19" ht="45" customHeight="1" x14ac:dyDescent="0.2">
      <c r="A307" s="3154"/>
      <c r="B307" s="3138"/>
      <c r="C307" s="3119" t="s">
        <v>1582</v>
      </c>
      <c r="D307" s="3119" t="s">
        <v>1056</v>
      </c>
      <c r="E307" s="3129"/>
      <c r="F307" s="3129"/>
      <c r="G307" s="3129"/>
      <c r="H307" s="3129"/>
      <c r="I307" s="3129"/>
      <c r="J307" s="3129" t="s">
        <v>362</v>
      </c>
      <c r="K307" s="3129" t="s">
        <v>362</v>
      </c>
      <c r="L307" s="3129" t="s">
        <v>362</v>
      </c>
      <c r="M307" s="3129" t="s">
        <v>362</v>
      </c>
      <c r="N307" s="3129" t="s">
        <v>362</v>
      </c>
      <c r="O307" s="1233">
        <v>63.4</v>
      </c>
      <c r="P307" s="1244">
        <v>42857</v>
      </c>
      <c r="Q307" s="865" t="s">
        <v>368</v>
      </c>
      <c r="R307" s="1244">
        <v>42858</v>
      </c>
      <c r="S307" s="1244">
        <v>43954</v>
      </c>
    </row>
    <row r="308" spans="1:19" x14ac:dyDescent="0.2">
      <c r="A308" s="3154"/>
      <c r="B308" s="3138"/>
      <c r="C308" s="3136"/>
      <c r="D308" s="3131"/>
      <c r="E308" s="3137"/>
      <c r="F308" s="3137"/>
      <c r="G308" s="3137"/>
      <c r="H308" s="3137"/>
      <c r="I308" s="3137"/>
      <c r="J308" s="3137"/>
      <c r="K308" s="3137"/>
      <c r="L308" s="3137"/>
      <c r="M308" s="3137"/>
      <c r="N308" s="3137"/>
      <c r="O308" s="1233" t="s">
        <v>2030</v>
      </c>
      <c r="P308" s="1244">
        <v>43263</v>
      </c>
      <c r="Q308" s="865" t="s">
        <v>1705</v>
      </c>
      <c r="R308" s="1244"/>
      <c r="S308" s="1244"/>
    </row>
    <row r="309" spans="1:19" x14ac:dyDescent="0.2">
      <c r="A309" s="3154"/>
      <c r="B309" s="3138"/>
      <c r="C309" s="3136"/>
      <c r="D309" s="2829"/>
      <c r="E309" s="3137"/>
      <c r="F309" s="3137"/>
      <c r="G309" s="3137"/>
      <c r="H309" s="3137"/>
      <c r="I309" s="3137"/>
      <c r="J309" s="3137"/>
      <c r="K309" s="3137"/>
      <c r="L309" s="3137"/>
      <c r="M309" s="3137"/>
      <c r="N309" s="3137"/>
      <c r="O309" s="1233">
        <v>113.14</v>
      </c>
      <c r="P309" s="1244">
        <v>44130</v>
      </c>
      <c r="Q309" s="865" t="s">
        <v>1024</v>
      </c>
      <c r="R309" s="1244"/>
      <c r="S309" s="1244">
        <v>44561</v>
      </c>
    </row>
    <row r="310" spans="1:19" ht="45" x14ac:dyDescent="0.2">
      <c r="A310" s="3155"/>
      <c r="B310" s="3163"/>
      <c r="C310" s="3120"/>
      <c r="D310" s="2813"/>
      <c r="E310" s="3130"/>
      <c r="F310" s="3130"/>
      <c r="G310" s="3130"/>
      <c r="H310" s="3130"/>
      <c r="I310" s="3130"/>
      <c r="J310" s="3130"/>
      <c r="K310" s="3130"/>
      <c r="L310" s="3130"/>
      <c r="M310" s="3130"/>
      <c r="N310" s="3140"/>
      <c r="O310" s="2244">
        <v>132.1</v>
      </c>
      <c r="P310" s="2243">
        <v>44483</v>
      </c>
      <c r="Q310" s="2240" t="s">
        <v>4019</v>
      </c>
      <c r="R310" s="2243">
        <v>44484</v>
      </c>
      <c r="S310" s="2243">
        <v>44665</v>
      </c>
    </row>
    <row r="311" spans="1:19" ht="28.9" customHeight="1" x14ac:dyDescent="0.2">
      <c r="A311" s="3154"/>
      <c r="B311" s="3138"/>
      <c r="C311" s="3161" t="s">
        <v>1596</v>
      </c>
      <c r="D311" s="3161" t="s">
        <v>1597</v>
      </c>
      <c r="E311" s="3138"/>
      <c r="F311" s="3138"/>
      <c r="G311" s="3138"/>
      <c r="H311" s="3138"/>
      <c r="I311" s="3138"/>
      <c r="J311" s="3138" t="s">
        <v>362</v>
      </c>
      <c r="K311" s="3138"/>
      <c r="L311" s="3138"/>
      <c r="M311" s="3138" t="s">
        <v>362</v>
      </c>
      <c r="N311" s="3129" t="s">
        <v>362</v>
      </c>
      <c r="O311" s="1233">
        <v>66.400000000000006</v>
      </c>
      <c r="P311" s="1244">
        <v>42935</v>
      </c>
      <c r="Q311" s="865" t="s">
        <v>368</v>
      </c>
      <c r="R311" s="1244">
        <v>42936</v>
      </c>
      <c r="S311" s="1244">
        <v>43301</v>
      </c>
    </row>
    <row r="312" spans="1:19" x14ac:dyDescent="0.2">
      <c r="A312" s="3154"/>
      <c r="B312" s="3138"/>
      <c r="C312" s="3161"/>
      <c r="D312" s="2802"/>
      <c r="E312" s="3138"/>
      <c r="F312" s="3138"/>
      <c r="G312" s="3138"/>
      <c r="H312" s="3138"/>
      <c r="I312" s="3138"/>
      <c r="J312" s="3138"/>
      <c r="K312" s="3138"/>
      <c r="L312" s="3138"/>
      <c r="M312" s="3138"/>
      <c r="N312" s="3140"/>
      <c r="O312" s="1233">
        <v>113.13</v>
      </c>
      <c r="P312" s="1244">
        <v>44130</v>
      </c>
      <c r="Q312" s="865" t="s">
        <v>368</v>
      </c>
      <c r="R312" s="1244">
        <v>44131</v>
      </c>
      <c r="S312" s="1244">
        <v>44860</v>
      </c>
    </row>
    <row r="313" spans="1:19" ht="30" x14ac:dyDescent="0.2">
      <c r="A313" s="3154"/>
      <c r="B313" s="3138"/>
      <c r="C313" s="1243" t="s">
        <v>3127</v>
      </c>
      <c r="D313" s="1243" t="s">
        <v>3128</v>
      </c>
      <c r="E313" s="1233"/>
      <c r="F313" s="1233"/>
      <c r="G313" s="1233"/>
      <c r="H313" s="1233"/>
      <c r="I313" s="1233"/>
      <c r="J313" s="1233" t="s">
        <v>362</v>
      </c>
      <c r="K313" s="1233" t="s">
        <v>362</v>
      </c>
      <c r="L313" s="1233" t="s">
        <v>362</v>
      </c>
      <c r="M313" s="1233"/>
      <c r="N313" s="2233"/>
      <c r="O313" s="1233">
        <v>67.7</v>
      </c>
      <c r="P313" s="1244">
        <v>43012</v>
      </c>
      <c r="Q313" s="865" t="s">
        <v>368</v>
      </c>
      <c r="R313" s="1244">
        <v>43013</v>
      </c>
      <c r="S313" s="1244">
        <v>43830</v>
      </c>
    </row>
    <row r="314" spans="1:19" x14ac:dyDescent="0.2">
      <c r="A314" s="3154"/>
      <c r="B314" s="3138"/>
      <c r="C314" s="3161" t="s">
        <v>1660</v>
      </c>
      <c r="D314" s="3161" t="s">
        <v>481</v>
      </c>
      <c r="E314" s="3138"/>
      <c r="F314" s="3138"/>
      <c r="G314" s="3138"/>
      <c r="H314" s="3138"/>
      <c r="I314" s="3138"/>
      <c r="J314" s="3138" t="s">
        <v>362</v>
      </c>
      <c r="K314" s="3138" t="s">
        <v>362</v>
      </c>
      <c r="L314" s="3138"/>
      <c r="M314" s="3138" t="s">
        <v>362</v>
      </c>
      <c r="N314" s="3129"/>
      <c r="O314" s="1233">
        <v>68.5</v>
      </c>
      <c r="P314" s="1244">
        <v>43042</v>
      </c>
      <c r="Q314" s="865" t="s">
        <v>368</v>
      </c>
      <c r="R314" s="1244">
        <v>43043</v>
      </c>
      <c r="S314" s="1244">
        <v>44138</v>
      </c>
    </row>
    <row r="315" spans="1:19" x14ac:dyDescent="0.2">
      <c r="A315" s="3154"/>
      <c r="B315" s="3138"/>
      <c r="C315" s="3161"/>
      <c r="D315" s="3115"/>
      <c r="E315" s="3138"/>
      <c r="F315" s="3138"/>
      <c r="G315" s="3138"/>
      <c r="H315" s="3138"/>
      <c r="I315" s="3138"/>
      <c r="J315" s="3138"/>
      <c r="K315" s="3138"/>
      <c r="L315" s="3138"/>
      <c r="M315" s="3138"/>
      <c r="N315" s="3137"/>
      <c r="O315" s="1233">
        <v>90.2</v>
      </c>
      <c r="P315" s="1244">
        <v>43636</v>
      </c>
      <c r="Q315" s="865" t="s">
        <v>2696</v>
      </c>
      <c r="R315" s="1244"/>
      <c r="S315" s="1244"/>
    </row>
    <row r="316" spans="1:19" x14ac:dyDescent="0.2">
      <c r="A316" s="3154"/>
      <c r="B316" s="3138"/>
      <c r="C316" s="3161"/>
      <c r="D316" s="2802"/>
      <c r="E316" s="3138"/>
      <c r="F316" s="3138"/>
      <c r="G316" s="3138"/>
      <c r="H316" s="3138"/>
      <c r="I316" s="3138"/>
      <c r="J316" s="3138"/>
      <c r="K316" s="3138"/>
      <c r="L316" s="3138"/>
      <c r="M316" s="3138"/>
      <c r="N316" s="3140"/>
      <c r="O316" s="1233">
        <v>113.16</v>
      </c>
      <c r="P316" s="1244">
        <v>44130</v>
      </c>
      <c r="Q316" s="865" t="s">
        <v>1093</v>
      </c>
      <c r="R316" s="1244"/>
      <c r="S316" s="1244">
        <v>44502</v>
      </c>
    </row>
    <row r="317" spans="1:19" x14ac:dyDescent="0.2">
      <c r="A317" s="3154"/>
      <c r="B317" s="3138"/>
      <c r="C317" s="3119" t="s">
        <v>2876</v>
      </c>
      <c r="D317" s="3121" t="s">
        <v>484</v>
      </c>
      <c r="E317" s="3117"/>
      <c r="F317" s="3117"/>
      <c r="G317" s="3117"/>
      <c r="H317" s="3117"/>
      <c r="I317" s="3117"/>
      <c r="J317" s="3117"/>
      <c r="K317" s="3117"/>
      <c r="L317" s="3117"/>
      <c r="M317" s="3117" t="s">
        <v>362</v>
      </c>
      <c r="N317" s="3117" t="s">
        <v>362</v>
      </c>
      <c r="O317" s="924">
        <v>104.1</v>
      </c>
      <c r="P317" s="1244" t="s">
        <v>2871</v>
      </c>
      <c r="Q317" s="865" t="s">
        <v>368</v>
      </c>
      <c r="R317" s="1244" t="s">
        <v>2875</v>
      </c>
      <c r="S317" s="1244" t="s">
        <v>2877</v>
      </c>
    </row>
    <row r="318" spans="1:19" ht="30" x14ac:dyDescent="0.2">
      <c r="A318" s="3155"/>
      <c r="B318" s="3163"/>
      <c r="C318" s="3120"/>
      <c r="D318" s="2813"/>
      <c r="E318" s="3118"/>
      <c r="F318" s="3118"/>
      <c r="G318" s="3118"/>
      <c r="H318" s="3118"/>
      <c r="I318" s="3118"/>
      <c r="J318" s="3118"/>
      <c r="K318" s="3118"/>
      <c r="L318" s="3118"/>
      <c r="M318" s="3118"/>
      <c r="N318" s="3205"/>
      <c r="O318" s="2244" t="s">
        <v>4039</v>
      </c>
      <c r="P318" s="2243">
        <v>44516</v>
      </c>
      <c r="Q318" s="2240" t="s">
        <v>4036</v>
      </c>
      <c r="R318" s="2243"/>
      <c r="S318" s="2243"/>
    </row>
    <row r="319" spans="1:19" ht="28.9" customHeight="1" x14ac:dyDescent="0.2">
      <c r="A319" s="3154"/>
      <c r="B319" s="3138"/>
      <c r="C319" s="3119" t="s">
        <v>2926</v>
      </c>
      <c r="D319" s="3121" t="s">
        <v>2878</v>
      </c>
      <c r="E319" s="3121"/>
      <c r="F319" s="3121"/>
      <c r="G319" s="3121"/>
      <c r="H319" s="3121"/>
      <c r="I319" s="3121"/>
      <c r="J319" s="3121"/>
      <c r="K319" s="3121"/>
      <c r="L319" s="3121"/>
      <c r="M319" s="3117" t="s">
        <v>362</v>
      </c>
      <c r="N319" s="3117" t="s">
        <v>362</v>
      </c>
      <c r="O319" s="1233" t="s">
        <v>2879</v>
      </c>
      <c r="P319" s="1244" t="s">
        <v>2871</v>
      </c>
      <c r="Q319" s="865" t="s">
        <v>368</v>
      </c>
      <c r="R319" s="1244" t="s">
        <v>2875</v>
      </c>
      <c r="S319" s="1244">
        <v>44199</v>
      </c>
    </row>
    <row r="320" spans="1:19" x14ac:dyDescent="0.2">
      <c r="A320" s="3154"/>
      <c r="B320" s="3138"/>
      <c r="C320" s="3136"/>
      <c r="D320" s="2829"/>
      <c r="E320" s="3172"/>
      <c r="F320" s="3172"/>
      <c r="G320" s="3172"/>
      <c r="H320" s="3172"/>
      <c r="I320" s="3172"/>
      <c r="J320" s="3172"/>
      <c r="K320" s="3172"/>
      <c r="L320" s="3172"/>
      <c r="M320" s="3186"/>
      <c r="N320" s="3186"/>
      <c r="O320" s="1233">
        <v>113.15</v>
      </c>
      <c r="P320" s="1244">
        <v>44130</v>
      </c>
      <c r="Q320" s="865" t="s">
        <v>1024</v>
      </c>
      <c r="R320" s="1244"/>
      <c r="S320" s="1244">
        <v>44563</v>
      </c>
    </row>
    <row r="321" spans="1:19" ht="45" x14ac:dyDescent="0.2">
      <c r="A321" s="3155"/>
      <c r="B321" s="3163"/>
      <c r="C321" s="3120"/>
      <c r="D321" s="2813"/>
      <c r="E321" s="2813"/>
      <c r="F321" s="2813"/>
      <c r="G321" s="2813"/>
      <c r="H321" s="2813"/>
      <c r="I321" s="2813"/>
      <c r="J321" s="2813"/>
      <c r="K321" s="2813"/>
      <c r="L321" s="2813"/>
      <c r="M321" s="3133"/>
      <c r="N321" s="3205"/>
      <c r="O321" s="2239">
        <v>135.80000000000001</v>
      </c>
      <c r="P321" s="2243">
        <v>44546</v>
      </c>
      <c r="Q321" s="2240" t="s">
        <v>4021</v>
      </c>
      <c r="R321" s="2243">
        <v>44199</v>
      </c>
      <c r="S321" s="2243">
        <v>44895</v>
      </c>
    </row>
    <row r="322" spans="1:19" ht="45" customHeight="1" x14ac:dyDescent="0.2">
      <c r="A322" s="3154"/>
      <c r="B322" s="3138"/>
      <c r="C322" s="3119" t="s">
        <v>2880</v>
      </c>
      <c r="D322" s="3121" t="s">
        <v>1655</v>
      </c>
      <c r="E322" s="3121"/>
      <c r="F322" s="3121"/>
      <c r="G322" s="3121"/>
      <c r="H322" s="3121"/>
      <c r="I322" s="3121"/>
      <c r="J322" s="3121"/>
      <c r="K322" s="3121"/>
      <c r="L322" s="3121"/>
      <c r="M322" s="3117" t="s">
        <v>362</v>
      </c>
      <c r="N322" s="3117" t="s">
        <v>362</v>
      </c>
      <c r="O322" s="1233">
        <v>104.12</v>
      </c>
      <c r="P322" s="1244" t="s">
        <v>2871</v>
      </c>
      <c r="Q322" s="865" t="s">
        <v>368</v>
      </c>
      <c r="R322" s="1244" t="s">
        <v>2875</v>
      </c>
      <c r="S322" s="1244" t="s">
        <v>2881</v>
      </c>
    </row>
    <row r="323" spans="1:19" ht="30" x14ac:dyDescent="0.2">
      <c r="A323" s="3155"/>
      <c r="B323" s="3163"/>
      <c r="C323" s="3120"/>
      <c r="D323" s="2813"/>
      <c r="E323" s="2813"/>
      <c r="F323" s="2813"/>
      <c r="G323" s="2813"/>
      <c r="H323" s="2813"/>
      <c r="I323" s="2813"/>
      <c r="J323" s="2813"/>
      <c r="K323" s="2813"/>
      <c r="L323" s="2813"/>
      <c r="M323" s="3118"/>
      <c r="N323" s="3205"/>
      <c r="O323" s="2239" t="s">
        <v>4040</v>
      </c>
      <c r="P323" s="2243">
        <v>44516</v>
      </c>
      <c r="Q323" s="2240" t="s">
        <v>4036</v>
      </c>
      <c r="R323" s="2243"/>
      <c r="S323" s="2243"/>
    </row>
    <row r="324" spans="1:19" x14ac:dyDescent="0.2">
      <c r="A324" s="3154"/>
      <c r="B324" s="3138"/>
      <c r="C324" s="3119" t="s">
        <v>2925</v>
      </c>
      <c r="D324" s="3121" t="s">
        <v>1662</v>
      </c>
      <c r="E324" s="3121"/>
      <c r="F324" s="3121"/>
      <c r="G324" s="3121"/>
      <c r="H324" s="3121"/>
      <c r="I324" s="3121"/>
      <c r="J324" s="3121"/>
      <c r="K324" s="3121"/>
      <c r="L324" s="3121"/>
      <c r="M324" s="3117" t="s">
        <v>362</v>
      </c>
      <c r="N324" s="3117"/>
      <c r="O324" s="1233">
        <v>112.12</v>
      </c>
      <c r="P324" s="1244">
        <v>44120</v>
      </c>
      <c r="Q324" s="865" t="s">
        <v>368</v>
      </c>
      <c r="R324" s="1244">
        <v>44121</v>
      </c>
      <c r="S324" s="1244">
        <v>44485</v>
      </c>
    </row>
    <row r="325" spans="1:19" ht="30" x14ac:dyDescent="0.2">
      <c r="A325" s="3155"/>
      <c r="B325" s="3163"/>
      <c r="C325" s="3120"/>
      <c r="D325" s="2813"/>
      <c r="E325" s="2813"/>
      <c r="F325" s="2813"/>
      <c r="G325" s="2813"/>
      <c r="H325" s="2813"/>
      <c r="I325" s="2813"/>
      <c r="J325" s="2813"/>
      <c r="K325" s="2813"/>
      <c r="L325" s="2813"/>
      <c r="M325" s="3118"/>
      <c r="N325" s="3205"/>
      <c r="O325" s="2239" t="s">
        <v>4042</v>
      </c>
      <c r="P325" s="2243">
        <v>44516</v>
      </c>
      <c r="Q325" s="2240" t="s">
        <v>4036</v>
      </c>
      <c r="R325" s="2243"/>
      <c r="S325" s="2243"/>
    </row>
    <row r="326" spans="1:19" x14ac:dyDescent="0.2">
      <c r="A326" s="3154"/>
      <c r="B326" s="3138"/>
      <c r="C326" s="3119" t="s">
        <v>2939</v>
      </c>
      <c r="D326" s="3121" t="s">
        <v>486</v>
      </c>
      <c r="E326" s="3117"/>
      <c r="F326" s="3117"/>
      <c r="G326" s="3117"/>
      <c r="H326" s="3117"/>
      <c r="I326" s="3117"/>
      <c r="J326" s="3117"/>
      <c r="K326" s="3117"/>
      <c r="L326" s="3117"/>
      <c r="M326" s="3117" t="s">
        <v>362</v>
      </c>
      <c r="N326" s="3117" t="s">
        <v>362</v>
      </c>
      <c r="O326" s="1233">
        <v>113.2</v>
      </c>
      <c r="P326" s="1244">
        <v>44130</v>
      </c>
      <c r="Q326" s="865" t="s">
        <v>368</v>
      </c>
      <c r="R326" s="1244">
        <v>44131</v>
      </c>
      <c r="S326" s="1244">
        <v>44860</v>
      </c>
    </row>
    <row r="327" spans="1:19" ht="30" x14ac:dyDescent="0.2">
      <c r="A327" s="3155"/>
      <c r="B327" s="3163"/>
      <c r="C327" s="3120"/>
      <c r="D327" s="2813"/>
      <c r="E327" s="3118"/>
      <c r="F327" s="3118"/>
      <c r="G327" s="3118"/>
      <c r="H327" s="3118"/>
      <c r="I327" s="3118"/>
      <c r="J327" s="3118"/>
      <c r="K327" s="3118"/>
      <c r="L327" s="3118"/>
      <c r="M327" s="3118"/>
      <c r="N327" s="3205"/>
      <c r="O327" s="2239" t="s">
        <v>4041</v>
      </c>
      <c r="P327" s="2243">
        <v>44516</v>
      </c>
      <c r="Q327" s="2240" t="s">
        <v>4036</v>
      </c>
      <c r="R327" s="2243"/>
      <c r="S327" s="2243"/>
    </row>
    <row r="328" spans="1:19" x14ac:dyDescent="0.2">
      <c r="A328" s="3154"/>
      <c r="B328" s="3138"/>
      <c r="C328" s="3119" t="s">
        <v>2940</v>
      </c>
      <c r="D328" s="3121" t="s">
        <v>2522</v>
      </c>
      <c r="E328" s="3121"/>
      <c r="F328" s="3121"/>
      <c r="G328" s="3121"/>
      <c r="H328" s="3121"/>
      <c r="I328" s="3121"/>
      <c r="J328" s="3121"/>
      <c r="K328" s="3121"/>
      <c r="L328" s="3121"/>
      <c r="M328" s="3117" t="s">
        <v>362</v>
      </c>
      <c r="N328" s="3117" t="s">
        <v>362</v>
      </c>
      <c r="O328" s="1233">
        <v>113.3</v>
      </c>
      <c r="P328" s="1244">
        <v>44130</v>
      </c>
      <c r="Q328" s="865" t="s">
        <v>368</v>
      </c>
      <c r="R328" s="1244">
        <v>44131</v>
      </c>
      <c r="S328" s="1244">
        <v>45956</v>
      </c>
    </row>
    <row r="329" spans="1:19" ht="30" x14ac:dyDescent="0.2">
      <c r="A329" s="3155"/>
      <c r="B329" s="3163"/>
      <c r="C329" s="3120"/>
      <c r="D329" s="2813"/>
      <c r="E329" s="2813"/>
      <c r="F329" s="2813"/>
      <c r="G329" s="2813"/>
      <c r="H329" s="2813"/>
      <c r="I329" s="2813"/>
      <c r="J329" s="2813"/>
      <c r="K329" s="2813"/>
      <c r="L329" s="2813"/>
      <c r="M329" s="3118"/>
      <c r="N329" s="3205"/>
      <c r="O329" s="2239" t="s">
        <v>4037</v>
      </c>
      <c r="P329" s="2243">
        <v>44516</v>
      </c>
      <c r="Q329" s="2240" t="s">
        <v>3924</v>
      </c>
      <c r="R329" s="2243"/>
      <c r="S329" s="2243"/>
    </row>
    <row r="330" spans="1:19" x14ac:dyDescent="0.2">
      <c r="A330" s="3154"/>
      <c r="B330" s="3138"/>
      <c r="C330" s="3119" t="s">
        <v>2941</v>
      </c>
      <c r="D330" s="3121" t="s">
        <v>490</v>
      </c>
      <c r="E330" s="3117"/>
      <c r="F330" s="3117"/>
      <c r="G330" s="3117"/>
      <c r="H330" s="3117"/>
      <c r="I330" s="3117"/>
      <c r="J330" s="3117"/>
      <c r="K330" s="3117"/>
      <c r="L330" s="3117"/>
      <c r="M330" s="3117" t="s">
        <v>362</v>
      </c>
      <c r="N330" s="3117" t="s">
        <v>362</v>
      </c>
      <c r="O330" s="1233">
        <v>113.4</v>
      </c>
      <c r="P330" s="1244">
        <v>44130</v>
      </c>
      <c r="Q330" s="865" t="s">
        <v>368</v>
      </c>
      <c r="R330" s="1244">
        <v>44131</v>
      </c>
      <c r="S330" s="1244">
        <v>45225</v>
      </c>
    </row>
    <row r="331" spans="1:19" ht="30" x14ac:dyDescent="0.2">
      <c r="A331" s="3155"/>
      <c r="B331" s="3163"/>
      <c r="C331" s="3120"/>
      <c r="D331" s="3122"/>
      <c r="E331" s="3118"/>
      <c r="F331" s="3118"/>
      <c r="G331" s="3118"/>
      <c r="H331" s="3118"/>
      <c r="I331" s="3118"/>
      <c r="J331" s="3118"/>
      <c r="K331" s="3118"/>
      <c r="L331" s="3118"/>
      <c r="M331" s="3118"/>
      <c r="N331" s="3205"/>
      <c r="O331" s="2239" t="s">
        <v>4038</v>
      </c>
      <c r="P331" s="2243">
        <v>44516</v>
      </c>
      <c r="Q331" s="2240" t="s">
        <v>4036</v>
      </c>
      <c r="R331" s="2243"/>
      <c r="S331" s="2243"/>
    </row>
    <row r="332" spans="1:19" x14ac:dyDescent="0.2">
      <c r="A332" s="3154"/>
      <c r="B332" s="3138"/>
      <c r="C332" s="3119" t="s">
        <v>2942</v>
      </c>
      <c r="D332" s="3121" t="s">
        <v>4043</v>
      </c>
      <c r="E332" s="3117"/>
      <c r="F332" s="3117"/>
      <c r="G332" s="3117"/>
      <c r="H332" s="3117"/>
      <c r="I332" s="3117"/>
      <c r="J332" s="3117"/>
      <c r="K332" s="3117"/>
      <c r="L332" s="3117"/>
      <c r="M332" s="3117" t="s">
        <v>362</v>
      </c>
      <c r="N332" s="3117" t="s">
        <v>362</v>
      </c>
      <c r="O332" s="1233">
        <v>113.5</v>
      </c>
      <c r="P332" s="1244">
        <v>44130</v>
      </c>
      <c r="Q332" s="865" t="s">
        <v>368</v>
      </c>
      <c r="R332" s="1244">
        <v>44131</v>
      </c>
      <c r="S332" s="1244">
        <v>45225</v>
      </c>
    </row>
    <row r="333" spans="1:19" ht="30" x14ac:dyDescent="0.2">
      <c r="A333" s="3155"/>
      <c r="B333" s="3163"/>
      <c r="C333" s="3120"/>
      <c r="D333" s="2813"/>
      <c r="E333" s="3118"/>
      <c r="F333" s="3118"/>
      <c r="G333" s="3118"/>
      <c r="H333" s="3118"/>
      <c r="I333" s="3118"/>
      <c r="J333" s="3118"/>
      <c r="K333" s="3118"/>
      <c r="L333" s="3118"/>
      <c r="M333" s="3118"/>
      <c r="N333" s="3205"/>
      <c r="O333" s="2239" t="s">
        <v>4044</v>
      </c>
      <c r="P333" s="2243">
        <v>44516</v>
      </c>
      <c r="Q333" s="2240" t="s">
        <v>4036</v>
      </c>
      <c r="R333" s="2243"/>
      <c r="S333" s="2243"/>
    </row>
    <row r="334" spans="1:19" x14ac:dyDescent="0.2">
      <c r="A334" s="3154"/>
      <c r="B334" s="3138"/>
      <c r="C334" s="3119" t="s">
        <v>2936</v>
      </c>
      <c r="D334" s="3119" t="s">
        <v>1662</v>
      </c>
      <c r="E334" s="3119"/>
      <c r="F334" s="3119"/>
      <c r="G334" s="3119"/>
      <c r="H334" s="3119"/>
      <c r="I334" s="3119"/>
      <c r="J334" s="3119"/>
      <c r="K334" s="3119"/>
      <c r="L334" s="3119"/>
      <c r="M334" s="3129" t="s">
        <v>362</v>
      </c>
      <c r="N334" s="3129" t="s">
        <v>362</v>
      </c>
      <c r="O334" s="2191">
        <v>113.7</v>
      </c>
      <c r="P334" s="931">
        <v>44130</v>
      </c>
      <c r="Q334" s="865" t="s">
        <v>368</v>
      </c>
      <c r="R334" s="931">
        <v>44131</v>
      </c>
      <c r="S334" s="931">
        <v>45225</v>
      </c>
    </row>
    <row r="335" spans="1:19" ht="30" x14ac:dyDescent="0.2">
      <c r="A335" s="3155"/>
      <c r="B335" s="2239"/>
      <c r="C335" s="3120"/>
      <c r="D335" s="2813"/>
      <c r="E335" s="2813"/>
      <c r="F335" s="2813"/>
      <c r="G335" s="2813"/>
      <c r="H335" s="2813"/>
      <c r="I335" s="2813"/>
      <c r="J335" s="2813"/>
      <c r="K335" s="2813"/>
      <c r="L335" s="2813"/>
      <c r="M335" s="3130"/>
      <c r="N335" s="3140"/>
      <c r="O335" s="2239" t="s">
        <v>4035</v>
      </c>
      <c r="P335" s="2241">
        <v>44516</v>
      </c>
      <c r="Q335" s="2240" t="s">
        <v>4036</v>
      </c>
      <c r="R335" s="2241"/>
      <c r="S335" s="2241"/>
    </row>
    <row r="336" spans="1:19" ht="45" x14ac:dyDescent="0.2">
      <c r="A336" s="3155"/>
      <c r="B336" s="2239"/>
      <c r="C336" s="2240" t="s">
        <v>4016</v>
      </c>
      <c r="D336" s="2240" t="s">
        <v>4017</v>
      </c>
      <c r="E336" s="2240"/>
      <c r="F336" s="2240"/>
      <c r="G336" s="2240"/>
      <c r="H336" s="2240"/>
      <c r="I336" s="2240"/>
      <c r="J336" s="2240"/>
      <c r="K336" s="2240"/>
      <c r="L336" s="2240"/>
      <c r="M336" s="2239"/>
      <c r="N336" s="2233" t="s">
        <v>362</v>
      </c>
      <c r="O336" s="2239">
        <v>130.4</v>
      </c>
      <c r="P336" s="2241">
        <v>44427</v>
      </c>
      <c r="Q336" s="2240" t="s">
        <v>368</v>
      </c>
      <c r="R336" s="2241">
        <v>44428</v>
      </c>
      <c r="S336" s="2241">
        <v>45888</v>
      </c>
    </row>
    <row r="337" spans="1:19" ht="60" customHeight="1" x14ac:dyDescent="0.2">
      <c r="A337" s="3154"/>
      <c r="B337" s="3123" t="s">
        <v>2962</v>
      </c>
      <c r="C337" s="3170" t="s">
        <v>496</v>
      </c>
      <c r="D337" s="3170" t="s">
        <v>487</v>
      </c>
      <c r="E337" s="3132"/>
      <c r="F337" s="3132"/>
      <c r="G337" s="3132" t="s">
        <v>362</v>
      </c>
      <c r="H337" s="3132" t="s">
        <v>362</v>
      </c>
      <c r="I337" s="3132"/>
      <c r="J337" s="3132"/>
      <c r="K337" s="3132"/>
      <c r="L337" s="3132"/>
      <c r="M337" s="3132"/>
      <c r="N337" s="3207"/>
      <c r="O337" s="1234">
        <v>21.04</v>
      </c>
      <c r="P337" s="1248">
        <v>41960</v>
      </c>
      <c r="Q337" s="847" t="s">
        <v>368</v>
      </c>
      <c r="R337" s="1248">
        <v>41960</v>
      </c>
      <c r="S337" s="1248"/>
    </row>
    <row r="338" spans="1:19" ht="30" x14ac:dyDescent="0.2">
      <c r="A338" s="3154"/>
      <c r="B338" s="3128"/>
      <c r="C338" s="3170"/>
      <c r="D338" s="3170"/>
      <c r="E338" s="3132"/>
      <c r="F338" s="3132"/>
      <c r="G338" s="3132"/>
      <c r="H338" s="3132"/>
      <c r="I338" s="3132"/>
      <c r="J338" s="3132"/>
      <c r="K338" s="3132"/>
      <c r="L338" s="3132"/>
      <c r="M338" s="3132"/>
      <c r="N338" s="3208"/>
      <c r="O338" s="849" t="s">
        <v>1059</v>
      </c>
      <c r="P338" s="1248">
        <v>42503</v>
      </c>
      <c r="Q338" s="847" t="s">
        <v>1040</v>
      </c>
      <c r="R338" s="1248"/>
      <c r="S338" s="1248">
        <f>P338</f>
        <v>42503</v>
      </c>
    </row>
    <row r="339" spans="1:19" ht="30.75" customHeight="1" x14ac:dyDescent="0.2">
      <c r="A339" s="3154"/>
      <c r="B339" s="3128"/>
      <c r="C339" s="3170" t="s">
        <v>3129</v>
      </c>
      <c r="D339" s="3170" t="s">
        <v>487</v>
      </c>
      <c r="E339" s="3132"/>
      <c r="F339" s="3132"/>
      <c r="G339" s="3132"/>
      <c r="H339" s="3132" t="s">
        <v>362</v>
      </c>
      <c r="I339" s="3132" t="s">
        <v>362</v>
      </c>
      <c r="J339" s="3132"/>
      <c r="K339" s="3132"/>
      <c r="L339" s="3132"/>
      <c r="M339" s="3132"/>
      <c r="N339" s="3123"/>
      <c r="O339" s="1234" t="s">
        <v>488</v>
      </c>
      <c r="P339" s="1248">
        <v>42342</v>
      </c>
      <c r="Q339" s="847" t="s">
        <v>368</v>
      </c>
      <c r="R339" s="1248">
        <v>42342</v>
      </c>
      <c r="S339" s="1248"/>
    </row>
    <row r="340" spans="1:19" x14ac:dyDescent="0.2">
      <c r="A340" s="3154"/>
      <c r="B340" s="3128"/>
      <c r="C340" s="3170"/>
      <c r="D340" s="3170"/>
      <c r="E340" s="3132"/>
      <c r="F340" s="3132"/>
      <c r="G340" s="3132"/>
      <c r="H340" s="3132"/>
      <c r="I340" s="3132"/>
      <c r="J340" s="3132"/>
      <c r="K340" s="3132"/>
      <c r="L340" s="3132"/>
      <c r="M340" s="3132"/>
      <c r="N340" s="3128"/>
      <c r="O340" s="1234">
        <v>44.5</v>
      </c>
      <c r="P340" s="1248">
        <v>42395</v>
      </c>
      <c r="Q340" s="847" t="s">
        <v>368</v>
      </c>
      <c r="R340" s="1248"/>
      <c r="S340" s="1248">
        <v>42761</v>
      </c>
    </row>
    <row r="341" spans="1:19" x14ac:dyDescent="0.2">
      <c r="A341" s="3154"/>
      <c r="B341" s="3128"/>
      <c r="C341" s="3170"/>
      <c r="D341" s="3170"/>
      <c r="E341" s="3132"/>
      <c r="F341" s="3132"/>
      <c r="G341" s="3132"/>
      <c r="H341" s="3132"/>
      <c r="I341" s="3132"/>
      <c r="J341" s="3132"/>
      <c r="K341" s="3132"/>
      <c r="L341" s="3132"/>
      <c r="M341" s="3132"/>
      <c r="N341" s="3128"/>
      <c r="O341" s="1234">
        <v>59.4</v>
      </c>
      <c r="P341" s="1248" t="s">
        <v>1565</v>
      </c>
      <c r="Q341" s="847" t="s">
        <v>1024</v>
      </c>
      <c r="R341" s="1248"/>
      <c r="S341" s="1248">
        <v>42946</v>
      </c>
    </row>
    <row r="342" spans="1:19" x14ac:dyDescent="0.2">
      <c r="A342" s="3154"/>
      <c r="B342" s="3128"/>
      <c r="C342" s="3170"/>
      <c r="D342" s="3170"/>
      <c r="E342" s="3132"/>
      <c r="F342" s="3132"/>
      <c r="G342" s="3132"/>
      <c r="H342" s="3132"/>
      <c r="I342" s="3132"/>
      <c r="J342" s="3132"/>
      <c r="K342" s="3132"/>
      <c r="L342" s="3132"/>
      <c r="M342" s="3132"/>
      <c r="N342" s="3159"/>
      <c r="O342" s="1234">
        <v>67.099999999999994</v>
      </c>
      <c r="P342" s="1234" t="s">
        <v>1658</v>
      </c>
      <c r="Q342" s="1246" t="s">
        <v>1040</v>
      </c>
      <c r="R342" s="1234"/>
      <c r="S342" s="1234" t="s">
        <v>1658</v>
      </c>
    </row>
    <row r="343" spans="1:19" ht="75" customHeight="1" x14ac:dyDescent="0.2">
      <c r="A343" s="3154"/>
      <c r="B343" s="3128"/>
      <c r="C343" s="3170" t="s">
        <v>1060</v>
      </c>
      <c r="D343" s="3170" t="s">
        <v>1577</v>
      </c>
      <c r="E343" s="3170"/>
      <c r="F343" s="3170"/>
      <c r="G343" s="3170"/>
      <c r="H343" s="3170"/>
      <c r="I343" s="3132" t="s">
        <v>362</v>
      </c>
      <c r="J343" s="3132"/>
      <c r="K343" s="3132"/>
      <c r="L343" s="3132"/>
      <c r="M343" s="3132"/>
      <c r="N343" s="3123"/>
      <c r="O343" s="1234">
        <v>49.9</v>
      </c>
      <c r="P343" s="1248">
        <v>42503</v>
      </c>
      <c r="Q343" s="847" t="s">
        <v>368</v>
      </c>
      <c r="R343" s="1248">
        <f>P343</f>
        <v>42503</v>
      </c>
      <c r="S343" s="1248">
        <v>42868</v>
      </c>
    </row>
    <row r="344" spans="1:19" x14ac:dyDescent="0.2">
      <c r="A344" s="3154"/>
      <c r="B344" s="3128"/>
      <c r="C344" s="3170"/>
      <c r="D344" s="3115"/>
      <c r="E344" s="3115"/>
      <c r="F344" s="3115"/>
      <c r="G344" s="3115"/>
      <c r="H344" s="3115"/>
      <c r="I344" s="3116"/>
      <c r="J344" s="3116"/>
      <c r="K344" s="3116"/>
      <c r="L344" s="3132"/>
      <c r="M344" s="3132"/>
      <c r="N344" s="3159"/>
      <c r="O344" s="1234" t="s">
        <v>2031</v>
      </c>
      <c r="P344" s="1248">
        <v>43263</v>
      </c>
      <c r="Q344" s="847" t="s">
        <v>1705</v>
      </c>
      <c r="R344" s="1248"/>
      <c r="S344" s="1248"/>
    </row>
    <row r="345" spans="1:19" ht="30" customHeight="1" x14ac:dyDescent="0.2">
      <c r="A345" s="3154"/>
      <c r="B345" s="3128"/>
      <c r="C345" s="3125" t="s">
        <v>1566</v>
      </c>
      <c r="D345" s="3125" t="s">
        <v>953</v>
      </c>
      <c r="E345" s="3125"/>
      <c r="F345" s="3125"/>
      <c r="G345" s="3125"/>
      <c r="H345" s="3125"/>
      <c r="I345" s="3125"/>
      <c r="J345" s="3123" t="s">
        <v>362</v>
      </c>
      <c r="K345" s="3123" t="s">
        <v>362</v>
      </c>
      <c r="L345" s="3123"/>
      <c r="M345" s="3123"/>
      <c r="N345" s="3123"/>
      <c r="O345" s="1234">
        <v>59.5</v>
      </c>
      <c r="P345" s="1248" t="s">
        <v>1565</v>
      </c>
      <c r="Q345" s="847" t="s">
        <v>368</v>
      </c>
      <c r="R345" s="1248" t="s">
        <v>1567</v>
      </c>
      <c r="S345" s="1248" t="s">
        <v>1568</v>
      </c>
    </row>
    <row r="346" spans="1:19" x14ac:dyDescent="0.2">
      <c r="A346" s="3154"/>
      <c r="B346" s="3128"/>
      <c r="C346" s="3126"/>
      <c r="D346" s="3131"/>
      <c r="E346" s="3131"/>
      <c r="F346" s="3131"/>
      <c r="G346" s="3131"/>
      <c r="H346" s="3131"/>
      <c r="I346" s="3131"/>
      <c r="J346" s="3134"/>
      <c r="K346" s="3134"/>
      <c r="L346" s="3128"/>
      <c r="M346" s="3128"/>
      <c r="N346" s="3128"/>
      <c r="O346" s="1234" t="s">
        <v>2032</v>
      </c>
      <c r="P346" s="1248">
        <v>43263</v>
      </c>
      <c r="Q346" s="847" t="s">
        <v>1707</v>
      </c>
      <c r="R346" s="1248"/>
      <c r="S346" s="1248"/>
    </row>
    <row r="347" spans="1:19" x14ac:dyDescent="0.2">
      <c r="A347" s="3155"/>
      <c r="B347" s="3128"/>
      <c r="C347" s="3127"/>
      <c r="D347" s="2813"/>
      <c r="E347" s="2813"/>
      <c r="F347" s="2813"/>
      <c r="G347" s="2813"/>
      <c r="H347" s="2813"/>
      <c r="I347" s="2813"/>
      <c r="J347" s="3133"/>
      <c r="K347" s="3133"/>
      <c r="L347" s="3133"/>
      <c r="M347" s="3133"/>
      <c r="N347" s="3159"/>
      <c r="O347" s="2200" t="s">
        <v>4031</v>
      </c>
      <c r="P347" s="2173">
        <v>44516</v>
      </c>
      <c r="Q347" s="2242" t="s">
        <v>1720</v>
      </c>
      <c r="R347" s="2173"/>
      <c r="S347" s="2173"/>
    </row>
    <row r="348" spans="1:19" ht="45" customHeight="1" x14ac:dyDescent="0.2">
      <c r="A348" s="3154"/>
      <c r="B348" s="3128"/>
      <c r="C348" s="3170" t="s">
        <v>3130</v>
      </c>
      <c r="D348" s="3170" t="s">
        <v>1585</v>
      </c>
      <c r="E348" s="3170"/>
      <c r="F348" s="3170"/>
      <c r="G348" s="3170"/>
      <c r="H348" s="3170"/>
      <c r="I348" s="3170"/>
      <c r="J348" s="3132" t="s">
        <v>362</v>
      </c>
      <c r="K348" s="3132"/>
      <c r="L348" s="3132"/>
      <c r="M348" s="3132"/>
      <c r="N348" s="3123"/>
      <c r="O348" s="1234">
        <v>64.599999999999994</v>
      </c>
      <c r="P348" s="1248">
        <v>42894</v>
      </c>
      <c r="Q348" s="847" t="s">
        <v>368</v>
      </c>
      <c r="R348" s="1248">
        <v>42895</v>
      </c>
      <c r="S348" s="1248">
        <v>43270</v>
      </c>
    </row>
    <row r="349" spans="1:19" x14ac:dyDescent="0.2">
      <c r="A349" s="3154"/>
      <c r="B349" s="3128"/>
      <c r="C349" s="3170"/>
      <c r="D349" s="3115"/>
      <c r="E349" s="3115"/>
      <c r="F349" s="3115"/>
      <c r="G349" s="3115"/>
      <c r="H349" s="3115"/>
      <c r="I349" s="3115"/>
      <c r="J349" s="3116"/>
      <c r="K349" s="3116"/>
      <c r="L349" s="3116"/>
      <c r="M349" s="3132"/>
      <c r="N349" s="3159"/>
      <c r="O349" s="1234" t="s">
        <v>2518</v>
      </c>
      <c r="P349" s="1248">
        <v>43605</v>
      </c>
      <c r="Q349" s="847" t="s">
        <v>2519</v>
      </c>
      <c r="R349" s="1248"/>
      <c r="S349" s="1248"/>
    </row>
    <row r="350" spans="1:19" x14ac:dyDescent="0.2">
      <c r="A350" s="3154"/>
      <c r="B350" s="3128"/>
      <c r="C350" s="3125" t="s">
        <v>1661</v>
      </c>
      <c r="D350" s="3125" t="s">
        <v>3131</v>
      </c>
      <c r="E350" s="3123"/>
      <c r="F350" s="3123"/>
      <c r="G350" s="3123"/>
      <c r="H350" s="3123"/>
      <c r="I350" s="3123"/>
      <c r="J350" s="3123" t="s">
        <v>362</v>
      </c>
      <c r="K350" s="3123" t="s">
        <v>362</v>
      </c>
      <c r="L350" s="3123"/>
      <c r="M350" s="3123" t="s">
        <v>362</v>
      </c>
      <c r="N350" s="3123" t="s">
        <v>362</v>
      </c>
      <c r="O350" s="1234">
        <v>68.599999999999994</v>
      </c>
      <c r="P350" s="1248">
        <v>43043</v>
      </c>
      <c r="Q350" s="847" t="s">
        <v>368</v>
      </c>
      <c r="R350" s="1248">
        <v>43044</v>
      </c>
      <c r="S350" s="1248">
        <v>43773</v>
      </c>
    </row>
    <row r="351" spans="1:19" x14ac:dyDescent="0.2">
      <c r="A351" s="3154"/>
      <c r="B351" s="3128"/>
      <c r="C351" s="3126"/>
      <c r="D351" s="2829"/>
      <c r="E351" s="3128"/>
      <c r="F351" s="3128"/>
      <c r="G351" s="3128"/>
      <c r="H351" s="3128"/>
      <c r="I351" s="3128"/>
      <c r="J351" s="3128"/>
      <c r="K351" s="3128"/>
      <c r="L351" s="3128"/>
      <c r="M351" s="3128"/>
      <c r="N351" s="3128"/>
      <c r="O351" s="1234">
        <v>109.14</v>
      </c>
      <c r="P351" s="1248">
        <v>44028</v>
      </c>
      <c r="Q351" s="847" t="s">
        <v>1024</v>
      </c>
      <c r="R351" s="1248">
        <v>44029</v>
      </c>
      <c r="S351" s="1248">
        <v>44455</v>
      </c>
    </row>
    <row r="352" spans="1:19" ht="45" x14ac:dyDescent="0.2">
      <c r="A352" s="3155"/>
      <c r="B352" s="3128"/>
      <c r="C352" s="3127"/>
      <c r="D352" s="2813"/>
      <c r="E352" s="3124"/>
      <c r="F352" s="3124"/>
      <c r="G352" s="3124"/>
      <c r="H352" s="3124"/>
      <c r="I352" s="3124"/>
      <c r="J352" s="3124"/>
      <c r="K352" s="3124"/>
      <c r="L352" s="3124"/>
      <c r="M352" s="3124"/>
      <c r="N352" s="3159"/>
      <c r="O352" s="2200">
        <v>132.4</v>
      </c>
      <c r="P352" s="2173">
        <v>44483</v>
      </c>
      <c r="Q352" s="847" t="s">
        <v>4019</v>
      </c>
      <c r="R352" s="2173">
        <v>44484</v>
      </c>
      <c r="S352" s="2173">
        <v>44665</v>
      </c>
    </row>
    <row r="353" spans="1:19" ht="60" customHeight="1" x14ac:dyDescent="0.2">
      <c r="A353" s="3154"/>
      <c r="B353" s="3128"/>
      <c r="C353" s="3125" t="s">
        <v>3132</v>
      </c>
      <c r="D353" s="3125" t="s">
        <v>1585</v>
      </c>
      <c r="E353" s="3123"/>
      <c r="F353" s="3123"/>
      <c r="G353" s="3123"/>
      <c r="H353" s="3123"/>
      <c r="I353" s="3123"/>
      <c r="J353" s="3123"/>
      <c r="K353" s="3123"/>
      <c r="L353" s="3123" t="s">
        <v>362</v>
      </c>
      <c r="M353" s="3123" t="s">
        <v>362</v>
      </c>
      <c r="N353" s="3123" t="s">
        <v>362</v>
      </c>
      <c r="O353" s="1234">
        <v>99.5</v>
      </c>
      <c r="P353" s="1248">
        <v>43768</v>
      </c>
      <c r="Q353" s="866" t="s">
        <v>368</v>
      </c>
      <c r="R353" s="1248">
        <v>43769</v>
      </c>
      <c r="S353" s="1248">
        <v>44499</v>
      </c>
    </row>
    <row r="354" spans="1:19" ht="45" x14ac:dyDescent="0.2">
      <c r="A354" s="3155"/>
      <c r="B354" s="3128"/>
      <c r="C354" s="3127"/>
      <c r="D354" s="2813"/>
      <c r="E354" s="3124"/>
      <c r="F354" s="3124"/>
      <c r="G354" s="3124"/>
      <c r="H354" s="3124"/>
      <c r="I354" s="3124"/>
      <c r="J354" s="3124"/>
      <c r="K354" s="3124"/>
      <c r="L354" s="3124"/>
      <c r="M354" s="3124"/>
      <c r="N354" s="3159"/>
      <c r="O354" s="2200">
        <v>132.5</v>
      </c>
      <c r="P354" s="2173">
        <v>44483</v>
      </c>
      <c r="Q354" s="2201" t="s">
        <v>4019</v>
      </c>
      <c r="R354" s="2173">
        <v>44484</v>
      </c>
      <c r="S354" s="2173">
        <v>45213</v>
      </c>
    </row>
    <row r="355" spans="1:19" ht="75" customHeight="1" x14ac:dyDescent="0.2">
      <c r="A355" s="3154"/>
      <c r="B355" s="3128"/>
      <c r="C355" s="3125" t="s">
        <v>2872</v>
      </c>
      <c r="D355" s="3125" t="s">
        <v>2873</v>
      </c>
      <c r="E355" s="3125"/>
      <c r="F355" s="3125"/>
      <c r="G355" s="3125"/>
      <c r="H355" s="3125"/>
      <c r="I355" s="3125"/>
      <c r="J355" s="3125"/>
      <c r="K355" s="3125"/>
      <c r="L355" s="3125"/>
      <c r="M355" s="3123" t="s">
        <v>362</v>
      </c>
      <c r="N355" s="3123" t="s">
        <v>362</v>
      </c>
      <c r="O355" s="1234">
        <v>104.9</v>
      </c>
      <c r="P355" s="1248" t="s">
        <v>2874</v>
      </c>
      <c r="Q355" s="866" t="s">
        <v>368</v>
      </c>
      <c r="R355" s="1248" t="s">
        <v>2875</v>
      </c>
      <c r="S355" s="1248">
        <v>44199</v>
      </c>
    </row>
    <row r="356" spans="1:19" x14ac:dyDescent="0.2">
      <c r="A356" s="3155"/>
      <c r="B356" s="3128"/>
      <c r="C356" s="3126"/>
      <c r="D356" s="3113"/>
      <c r="E356" s="3113"/>
      <c r="F356" s="3126"/>
      <c r="G356" s="3126"/>
      <c r="H356" s="3126"/>
      <c r="I356" s="3126"/>
      <c r="J356" s="3126"/>
      <c r="K356" s="3126"/>
      <c r="L356" s="3126"/>
      <c r="M356" s="3128"/>
      <c r="N356" s="3128"/>
      <c r="O356" s="2171">
        <v>118.9</v>
      </c>
      <c r="P356" s="2173" t="s">
        <v>3949</v>
      </c>
      <c r="Q356" s="2201" t="s">
        <v>1024</v>
      </c>
      <c r="R356" s="2173">
        <v>44200</v>
      </c>
      <c r="S356" s="2173">
        <v>44564</v>
      </c>
    </row>
    <row r="357" spans="1:19" ht="45" x14ac:dyDescent="0.2">
      <c r="A357" s="3155"/>
      <c r="B357" s="3128"/>
      <c r="C357" s="3127"/>
      <c r="D357" s="2813"/>
      <c r="E357" s="2813"/>
      <c r="F357" s="2813"/>
      <c r="G357" s="2813"/>
      <c r="H357" s="2813"/>
      <c r="I357" s="2813"/>
      <c r="J357" s="2813"/>
      <c r="K357" s="2813"/>
      <c r="L357" s="2813"/>
      <c r="M357" s="3124"/>
      <c r="N357" s="3159"/>
      <c r="O357" s="2200">
        <v>132.80000000000001</v>
      </c>
      <c r="P357" s="2173">
        <v>44483</v>
      </c>
      <c r="Q357" s="2201" t="s">
        <v>4019</v>
      </c>
      <c r="R357" s="2173">
        <v>44484</v>
      </c>
      <c r="S357" s="2173">
        <v>44848</v>
      </c>
    </row>
    <row r="358" spans="1:19" ht="30" customHeight="1" x14ac:dyDescent="0.2">
      <c r="A358" s="3154"/>
      <c r="B358" s="3128"/>
      <c r="C358" s="3125" t="s">
        <v>3133</v>
      </c>
      <c r="D358" s="3125" t="s">
        <v>2012</v>
      </c>
      <c r="E358" s="3125"/>
      <c r="F358" s="3125"/>
      <c r="G358" s="3125"/>
      <c r="H358" s="3125"/>
      <c r="I358" s="3125"/>
      <c r="J358" s="3125"/>
      <c r="K358" s="3125"/>
      <c r="L358" s="3125"/>
      <c r="M358" s="3123" t="s">
        <v>362</v>
      </c>
      <c r="N358" s="3123" t="s">
        <v>362</v>
      </c>
      <c r="O358" s="1234">
        <v>109.11</v>
      </c>
      <c r="P358" s="1248">
        <v>44028</v>
      </c>
      <c r="Q358" s="866" t="s">
        <v>368</v>
      </c>
      <c r="R358" s="1248">
        <v>44029</v>
      </c>
      <c r="S358" s="1248">
        <v>44393</v>
      </c>
    </row>
    <row r="359" spans="1:19" ht="45" x14ac:dyDescent="0.2">
      <c r="A359" s="3155"/>
      <c r="B359" s="3128"/>
      <c r="C359" s="3127"/>
      <c r="D359" s="2813"/>
      <c r="E359" s="2813"/>
      <c r="F359" s="2813"/>
      <c r="G359" s="2813"/>
      <c r="H359" s="2813"/>
      <c r="I359" s="2813"/>
      <c r="J359" s="2813"/>
      <c r="K359" s="2813"/>
      <c r="L359" s="2813"/>
      <c r="M359" s="3124"/>
      <c r="N359" s="3159"/>
      <c r="O359" s="2200">
        <v>132.6</v>
      </c>
      <c r="P359" s="2173">
        <v>44483</v>
      </c>
      <c r="Q359" s="2201" t="s">
        <v>4020</v>
      </c>
      <c r="R359" s="2173">
        <v>44484</v>
      </c>
      <c r="S359" s="2173">
        <v>45213</v>
      </c>
    </row>
    <row r="360" spans="1:19" x14ac:dyDescent="0.2">
      <c r="A360" s="3154"/>
      <c r="B360" s="3128"/>
      <c r="C360" s="3125" t="s">
        <v>2912</v>
      </c>
      <c r="D360" s="3125" t="s">
        <v>2913</v>
      </c>
      <c r="E360" s="3125"/>
      <c r="F360" s="3125"/>
      <c r="G360" s="3125"/>
      <c r="H360" s="3125"/>
      <c r="I360" s="3125"/>
      <c r="J360" s="3125"/>
      <c r="K360" s="3125"/>
      <c r="L360" s="3125"/>
      <c r="M360" s="3123" t="s">
        <v>362</v>
      </c>
      <c r="N360" s="3123" t="s">
        <v>362</v>
      </c>
      <c r="O360" s="1234">
        <v>109.12</v>
      </c>
      <c r="P360" s="1248">
        <v>44028</v>
      </c>
      <c r="Q360" s="866" t="s">
        <v>368</v>
      </c>
      <c r="R360" s="1248">
        <v>44029</v>
      </c>
      <c r="S360" s="1248">
        <v>45123</v>
      </c>
    </row>
    <row r="361" spans="1:19" ht="30" x14ac:dyDescent="0.2">
      <c r="A361" s="3155"/>
      <c r="B361" s="3128"/>
      <c r="C361" s="3127"/>
      <c r="D361" s="2813"/>
      <c r="E361" s="2813"/>
      <c r="F361" s="2813"/>
      <c r="G361" s="2813"/>
      <c r="H361" s="2813"/>
      <c r="I361" s="2813"/>
      <c r="J361" s="2813"/>
      <c r="K361" s="2813"/>
      <c r="L361" s="2813"/>
      <c r="M361" s="3124"/>
      <c r="N361" s="3159"/>
      <c r="O361" s="2200" t="s">
        <v>4034</v>
      </c>
      <c r="P361" s="2173">
        <v>44516</v>
      </c>
      <c r="Q361" s="2201" t="s">
        <v>4033</v>
      </c>
      <c r="R361" s="2173"/>
      <c r="S361" s="2173"/>
    </row>
    <row r="362" spans="1:19" ht="30" customHeight="1" x14ac:dyDescent="0.2">
      <c r="A362" s="3154"/>
      <c r="B362" s="3128"/>
      <c r="C362" s="3125" t="s">
        <v>3134</v>
      </c>
      <c r="D362" s="3125" t="s">
        <v>487</v>
      </c>
      <c r="E362" s="3125"/>
      <c r="F362" s="3125"/>
      <c r="G362" s="3125"/>
      <c r="H362" s="3125"/>
      <c r="I362" s="3125"/>
      <c r="J362" s="3125"/>
      <c r="K362" s="3125"/>
      <c r="L362" s="3125"/>
      <c r="M362" s="3123" t="s">
        <v>362</v>
      </c>
      <c r="N362" s="3123" t="s">
        <v>362</v>
      </c>
      <c r="O362" s="1234">
        <v>109.13</v>
      </c>
      <c r="P362" s="1248">
        <v>44028</v>
      </c>
      <c r="Q362" s="866" t="s">
        <v>368</v>
      </c>
      <c r="R362" s="1248">
        <v>44029</v>
      </c>
      <c r="S362" s="1248">
        <v>44758</v>
      </c>
    </row>
    <row r="363" spans="1:19" ht="30" x14ac:dyDescent="0.2">
      <c r="A363" s="3155"/>
      <c r="B363" s="3128"/>
      <c r="C363" s="3127"/>
      <c r="D363" s="2813"/>
      <c r="E363" s="2813"/>
      <c r="F363" s="2813"/>
      <c r="G363" s="2813"/>
      <c r="H363" s="2813"/>
      <c r="I363" s="2813"/>
      <c r="J363" s="2813"/>
      <c r="K363" s="2813"/>
      <c r="L363" s="2813"/>
      <c r="M363" s="3124"/>
      <c r="N363" s="3159"/>
      <c r="O363" s="2200" t="s">
        <v>4032</v>
      </c>
      <c r="P363" s="2173">
        <v>44516</v>
      </c>
      <c r="Q363" s="2201" t="s">
        <v>4033</v>
      </c>
      <c r="R363" s="2173"/>
      <c r="S363" s="2173"/>
    </row>
    <row r="364" spans="1:19" ht="30" customHeight="1" x14ac:dyDescent="0.2">
      <c r="A364" s="3154"/>
      <c r="B364" s="3128"/>
      <c r="C364" s="3125" t="s">
        <v>2919</v>
      </c>
      <c r="D364" s="3125" t="s">
        <v>2920</v>
      </c>
      <c r="E364" s="3125"/>
      <c r="F364" s="3125"/>
      <c r="G364" s="3125"/>
      <c r="H364" s="3125"/>
      <c r="I364" s="3125"/>
      <c r="J364" s="3125"/>
      <c r="K364" s="3125"/>
      <c r="L364" s="3125"/>
      <c r="M364" s="3123" t="s">
        <v>362</v>
      </c>
      <c r="N364" s="3123" t="s">
        <v>362</v>
      </c>
      <c r="O364" s="1234">
        <v>112.8</v>
      </c>
      <c r="P364" s="1248">
        <v>44120</v>
      </c>
      <c r="Q364" s="866" t="s">
        <v>368</v>
      </c>
      <c r="R364" s="1248">
        <v>44121</v>
      </c>
      <c r="S364" s="1248">
        <v>44485</v>
      </c>
    </row>
    <row r="365" spans="1:19" ht="45" x14ac:dyDescent="0.2">
      <c r="A365" s="3155"/>
      <c r="B365" s="3128"/>
      <c r="C365" s="3127"/>
      <c r="D365" s="2813"/>
      <c r="E365" s="2813"/>
      <c r="F365" s="2813"/>
      <c r="G365" s="2813"/>
      <c r="H365" s="2813"/>
      <c r="I365" s="2813"/>
      <c r="J365" s="2813"/>
      <c r="K365" s="2813"/>
      <c r="L365" s="2813"/>
      <c r="M365" s="3124"/>
      <c r="N365" s="3159"/>
      <c r="O365" s="2200">
        <v>132.69999999999999</v>
      </c>
      <c r="P365" s="2173">
        <v>44483</v>
      </c>
      <c r="Q365" s="2201" t="s">
        <v>4019</v>
      </c>
      <c r="R365" s="2173">
        <v>44484</v>
      </c>
      <c r="S365" s="2173">
        <v>45213</v>
      </c>
    </row>
    <row r="366" spans="1:19" ht="30" customHeight="1" x14ac:dyDescent="0.2">
      <c r="A366" s="3154"/>
      <c r="B366" s="3128"/>
      <c r="C366" s="3125" t="s">
        <v>3135</v>
      </c>
      <c r="D366" s="3125" t="s">
        <v>1577</v>
      </c>
      <c r="E366" s="3123"/>
      <c r="F366" s="3123"/>
      <c r="G366" s="3123"/>
      <c r="H366" s="3123"/>
      <c r="I366" s="3123"/>
      <c r="J366" s="3123"/>
      <c r="K366" s="3123"/>
      <c r="L366" s="3123"/>
      <c r="M366" s="3123" t="s">
        <v>362</v>
      </c>
      <c r="N366" s="3123" t="s">
        <v>362</v>
      </c>
      <c r="O366" s="1234">
        <v>113.11</v>
      </c>
      <c r="P366" s="1248">
        <v>44130</v>
      </c>
      <c r="Q366" s="866" t="s">
        <v>368</v>
      </c>
      <c r="R366" s="1248">
        <v>44131</v>
      </c>
      <c r="S366" s="1248">
        <v>45592</v>
      </c>
    </row>
    <row r="367" spans="1:19" ht="30" x14ac:dyDescent="0.2">
      <c r="A367" s="2199"/>
      <c r="B367" s="3128"/>
      <c r="C367" s="3127"/>
      <c r="D367" s="3127"/>
      <c r="E367" s="3124"/>
      <c r="F367" s="3124"/>
      <c r="G367" s="3124"/>
      <c r="H367" s="3124"/>
      <c r="I367" s="3124"/>
      <c r="J367" s="3124"/>
      <c r="K367" s="3124"/>
      <c r="L367" s="3124"/>
      <c r="M367" s="3124"/>
      <c r="N367" s="3159"/>
      <c r="O367" s="2200">
        <v>134.4</v>
      </c>
      <c r="P367" s="2173">
        <v>44516</v>
      </c>
      <c r="Q367" s="2201" t="s">
        <v>4033</v>
      </c>
      <c r="R367" s="2173"/>
      <c r="S367" s="2173"/>
    </row>
    <row r="368" spans="1:19" ht="45" x14ac:dyDescent="0.2">
      <c r="A368" s="2199"/>
      <c r="B368" s="3124"/>
      <c r="C368" s="2172" t="s">
        <v>4018</v>
      </c>
      <c r="D368" s="2172" t="s">
        <v>4005</v>
      </c>
      <c r="E368" s="2200"/>
      <c r="F368" s="2200"/>
      <c r="G368" s="2200"/>
      <c r="H368" s="2200"/>
      <c r="I368" s="2200"/>
      <c r="J368" s="2200"/>
      <c r="K368" s="2200"/>
      <c r="L368" s="2200"/>
      <c r="M368" s="2200"/>
      <c r="N368" s="2235" t="s">
        <v>362</v>
      </c>
      <c r="O368" s="2200">
        <v>132.30000000000001</v>
      </c>
      <c r="P368" s="2173">
        <v>44483</v>
      </c>
      <c r="Q368" s="2201" t="s">
        <v>368</v>
      </c>
      <c r="R368" s="2173">
        <v>44484</v>
      </c>
      <c r="S368" s="2173">
        <v>45030</v>
      </c>
    </row>
    <row r="369" spans="1:19" ht="14.25" customHeight="1" x14ac:dyDescent="0.2">
      <c r="A369" s="854"/>
      <c r="B369" s="855"/>
      <c r="C369" s="856"/>
      <c r="D369" s="856"/>
      <c r="E369" s="857">
        <f>COUNTA(E194:E343)</f>
        <v>0</v>
      </c>
      <c r="F369" s="857">
        <f>COUNTA(F194:F343)</f>
        <v>0</v>
      </c>
      <c r="G369" s="857">
        <f>COUNTA(G194:G343)</f>
        <v>3</v>
      </c>
      <c r="H369" s="857">
        <f>COUNTA(H194:H343)</f>
        <v>13</v>
      </c>
      <c r="I369" s="857">
        <f>COUNTA(I194:I343)</f>
        <v>31</v>
      </c>
      <c r="J369" s="857">
        <f>COUNTA(J194:J350)</f>
        <v>29</v>
      </c>
      <c r="K369" s="857">
        <f>COUNTA(K194:K350)</f>
        <v>14</v>
      </c>
      <c r="L369" s="857">
        <f>COUNTA(L194:L350)</f>
        <v>17</v>
      </c>
      <c r="M369" s="857">
        <f>COUNTA(M194:M366)</f>
        <v>40</v>
      </c>
      <c r="N369" s="857">
        <f>COUNTA(N194:N368)</f>
        <v>39</v>
      </c>
      <c r="O369" s="854"/>
      <c r="P369" s="854"/>
      <c r="Q369" s="855"/>
      <c r="R369" s="858"/>
      <c r="S369" s="854"/>
    </row>
    <row r="370" spans="1:19" x14ac:dyDescent="0.2">
      <c r="A370" s="3171" t="s">
        <v>2384</v>
      </c>
      <c r="B370" s="3171"/>
      <c r="C370" s="3171"/>
      <c r="D370" s="3171"/>
    </row>
  </sheetData>
  <sheetProtection algorithmName="SHA-512" hashValue="hB57OsIHhMyE1mqc1d6DT8/ICd1YaHiUu16FKG2RDlNnlBIBMuKZYIvduvmhTkq/OkU2ZXLjbVgUlOvR4GoX6w==" saltValue="piazLeOOKlmG7aJ+em4nQg==" spinCount="100000" sheet="1" objects="1" scenarios="1"/>
  <mergeCells count="1584">
    <mergeCell ref="N360:N361"/>
    <mergeCell ref="N362:N363"/>
    <mergeCell ref="N364:N365"/>
    <mergeCell ref="N366:N367"/>
    <mergeCell ref="V3:AE3"/>
    <mergeCell ref="N319:N321"/>
    <mergeCell ref="N322:N323"/>
    <mergeCell ref="N324:N325"/>
    <mergeCell ref="N326:N327"/>
    <mergeCell ref="N328:N329"/>
    <mergeCell ref="N330:N331"/>
    <mergeCell ref="N332:N333"/>
    <mergeCell ref="N334:N335"/>
    <mergeCell ref="N337:N338"/>
    <mergeCell ref="N339:N342"/>
    <mergeCell ref="N343:N344"/>
    <mergeCell ref="N345:N347"/>
    <mergeCell ref="N348:N349"/>
    <mergeCell ref="N350:N352"/>
    <mergeCell ref="N353:N354"/>
    <mergeCell ref="N355:N357"/>
    <mergeCell ref="N358:N359"/>
    <mergeCell ref="N271:N272"/>
    <mergeCell ref="N273:N274"/>
    <mergeCell ref="N275:N276"/>
    <mergeCell ref="N277:N278"/>
    <mergeCell ref="N279:N281"/>
    <mergeCell ref="N282:N284"/>
    <mergeCell ref="N285:N288"/>
    <mergeCell ref="N289:N292"/>
    <mergeCell ref="N294:N295"/>
    <mergeCell ref="N296:N297"/>
    <mergeCell ref="N205:N206"/>
    <mergeCell ref="N208:N209"/>
    <mergeCell ref="N211:N213"/>
    <mergeCell ref="N214:N216"/>
    <mergeCell ref="N298:N300"/>
    <mergeCell ref="N301:N303"/>
    <mergeCell ref="N305:N306"/>
    <mergeCell ref="N307:N310"/>
    <mergeCell ref="N311:N312"/>
    <mergeCell ref="N314:N316"/>
    <mergeCell ref="N317:N318"/>
    <mergeCell ref="N218:N222"/>
    <mergeCell ref="N223:N224"/>
    <mergeCell ref="N225:N226"/>
    <mergeCell ref="N227:N231"/>
    <mergeCell ref="N232:N235"/>
    <mergeCell ref="N238:N239"/>
    <mergeCell ref="N240:N241"/>
    <mergeCell ref="N242:N243"/>
    <mergeCell ref="N245:N246"/>
    <mergeCell ref="N248:N249"/>
    <mergeCell ref="N250:N252"/>
    <mergeCell ref="N253:N255"/>
    <mergeCell ref="N256:N257"/>
    <mergeCell ref="N259:N260"/>
    <mergeCell ref="N261:N262"/>
    <mergeCell ref="N264:N265"/>
    <mergeCell ref="N269:N270"/>
    <mergeCell ref="N128:N132"/>
    <mergeCell ref="N133:N135"/>
    <mergeCell ref="N136:N137"/>
    <mergeCell ref="N138:N141"/>
    <mergeCell ref="N142:N144"/>
    <mergeCell ref="N145:N146"/>
    <mergeCell ref="N147:N149"/>
    <mergeCell ref="N162:N163"/>
    <mergeCell ref="N164:N166"/>
    <mergeCell ref="N167:N168"/>
    <mergeCell ref="N171:N173"/>
    <mergeCell ref="N174:N175"/>
    <mergeCell ref="N176:N178"/>
    <mergeCell ref="N179:N181"/>
    <mergeCell ref="N188:N189"/>
    <mergeCell ref="N194:N197"/>
    <mergeCell ref="N198:N203"/>
    <mergeCell ref="N182:N183"/>
    <mergeCell ref="N184:N185"/>
    <mergeCell ref="N186:N187"/>
    <mergeCell ref="N61:N62"/>
    <mergeCell ref="N63:N65"/>
    <mergeCell ref="N67:N68"/>
    <mergeCell ref="N69:N70"/>
    <mergeCell ref="N71:N72"/>
    <mergeCell ref="N73:N74"/>
    <mergeCell ref="N75:N76"/>
    <mergeCell ref="N77:N78"/>
    <mergeCell ref="N79:N80"/>
    <mergeCell ref="N82:N83"/>
    <mergeCell ref="N84:N86"/>
    <mergeCell ref="N95:N96"/>
    <mergeCell ref="N97:N99"/>
    <mergeCell ref="N102:N104"/>
    <mergeCell ref="N106:N107"/>
    <mergeCell ref="N108:N112"/>
    <mergeCell ref="N113:N115"/>
    <mergeCell ref="E3:N3"/>
    <mergeCell ref="N5:N6"/>
    <mergeCell ref="N7:N8"/>
    <mergeCell ref="N9:N10"/>
    <mergeCell ref="N11:N12"/>
    <mergeCell ref="N13:N14"/>
    <mergeCell ref="N15:N16"/>
    <mergeCell ref="N17:N19"/>
    <mergeCell ref="N22:N23"/>
    <mergeCell ref="N24:N25"/>
    <mergeCell ref="N26:N29"/>
    <mergeCell ref="N30:N33"/>
    <mergeCell ref="N34:N35"/>
    <mergeCell ref="N36:N37"/>
    <mergeCell ref="N39:N40"/>
    <mergeCell ref="N42:N43"/>
    <mergeCell ref="N44:N46"/>
    <mergeCell ref="J44:J46"/>
    <mergeCell ref="K44:K46"/>
    <mergeCell ref="L44:L46"/>
    <mergeCell ref="M44:M46"/>
    <mergeCell ref="H42:H43"/>
    <mergeCell ref="L13:L14"/>
    <mergeCell ref="L7:L8"/>
    <mergeCell ref="I9:I10"/>
    <mergeCell ref="L36:L37"/>
    <mergeCell ref="M15:M16"/>
    <mergeCell ref="M26:M29"/>
    <mergeCell ref="M30:M33"/>
    <mergeCell ref="M36:M37"/>
    <mergeCell ref="E36:E37"/>
    <mergeCell ref="F36:F37"/>
    <mergeCell ref="C238:C239"/>
    <mergeCell ref="D238:D239"/>
    <mergeCell ref="E238:E239"/>
    <mergeCell ref="F238:F239"/>
    <mergeCell ref="G238:G239"/>
    <mergeCell ref="H238:H239"/>
    <mergeCell ref="I238:I239"/>
    <mergeCell ref="J238:J239"/>
    <mergeCell ref="K238:K239"/>
    <mergeCell ref="L238:L239"/>
    <mergeCell ref="M238:M239"/>
    <mergeCell ref="M13:M14"/>
    <mergeCell ref="C51:C52"/>
    <mergeCell ref="D51:D52"/>
    <mergeCell ref="E51:E52"/>
    <mergeCell ref="F51:F52"/>
    <mergeCell ref="G51:G52"/>
    <mergeCell ref="H51:H52"/>
    <mergeCell ref="I51:I52"/>
    <mergeCell ref="J51:J52"/>
    <mergeCell ref="K51:K52"/>
    <mergeCell ref="L51:L52"/>
    <mergeCell ref="M51:M52"/>
    <mergeCell ref="C42:C43"/>
    <mergeCell ref="D42:D43"/>
    <mergeCell ref="E42:E43"/>
    <mergeCell ref="F42:F43"/>
    <mergeCell ref="G42:G43"/>
    <mergeCell ref="D44:D46"/>
    <mergeCell ref="E44:E46"/>
    <mergeCell ref="F44:F46"/>
    <mergeCell ref="G44:G46"/>
    <mergeCell ref="R16:S16"/>
    <mergeCell ref="C79:C80"/>
    <mergeCell ref="D79:D80"/>
    <mergeCell ref="E79:E80"/>
    <mergeCell ref="F79:F80"/>
    <mergeCell ref="G79:G80"/>
    <mergeCell ref="H79:H80"/>
    <mergeCell ref="I79:I80"/>
    <mergeCell ref="J79:J80"/>
    <mergeCell ref="K79:K80"/>
    <mergeCell ref="L79:L80"/>
    <mergeCell ref="M79:M80"/>
    <mergeCell ref="C47:C48"/>
    <mergeCell ref="D47:D48"/>
    <mergeCell ref="E47:E48"/>
    <mergeCell ref="F47:F48"/>
    <mergeCell ref="G47:G48"/>
    <mergeCell ref="H47:H48"/>
    <mergeCell ref="J49:J50"/>
    <mergeCell ref="K49:K50"/>
    <mergeCell ref="L49:L50"/>
    <mergeCell ref="M49:M50"/>
    <mergeCell ref="N47:N48"/>
    <mergeCell ref="N49:N50"/>
    <mergeCell ref="N51:N52"/>
    <mergeCell ref="N55:N56"/>
    <mergeCell ref="N57:N58"/>
    <mergeCell ref="N59:N60"/>
    <mergeCell ref="J63:J65"/>
    <mergeCell ref="K63:K65"/>
    <mergeCell ref="L63:L65"/>
    <mergeCell ref="M63:M65"/>
    <mergeCell ref="M47:M48"/>
    <mergeCell ref="C49:C50"/>
    <mergeCell ref="D49:D50"/>
    <mergeCell ref="E49:E50"/>
    <mergeCell ref="F49:F50"/>
    <mergeCell ref="G49:G50"/>
    <mergeCell ref="H49:H50"/>
    <mergeCell ref="I49:I50"/>
    <mergeCell ref="C22:C23"/>
    <mergeCell ref="C34:C35"/>
    <mergeCell ref="C59:C60"/>
    <mergeCell ref="K30:K33"/>
    <mergeCell ref="L30:L33"/>
    <mergeCell ref="J34:J35"/>
    <mergeCell ref="K34:K35"/>
    <mergeCell ref="L34:L35"/>
    <mergeCell ref="J22:J23"/>
    <mergeCell ref="C26:C29"/>
    <mergeCell ref="D26:D29"/>
    <mergeCell ref="J26:J29"/>
    <mergeCell ref="C39:C40"/>
    <mergeCell ref="D39:D40"/>
    <mergeCell ref="E39:E40"/>
    <mergeCell ref="F39:F40"/>
    <mergeCell ref="G39:G40"/>
    <mergeCell ref="H39:H40"/>
    <mergeCell ref="I39:I40"/>
    <mergeCell ref="J39:J40"/>
    <mergeCell ref="K39:K40"/>
    <mergeCell ref="L39:L40"/>
    <mergeCell ref="C36:C37"/>
    <mergeCell ref="D36:D37"/>
    <mergeCell ref="C15:C16"/>
    <mergeCell ref="D15:D16"/>
    <mergeCell ref="E15:E16"/>
    <mergeCell ref="F15:F16"/>
    <mergeCell ref="I42:I43"/>
    <mergeCell ref="J42:J43"/>
    <mergeCell ref="K42:K43"/>
    <mergeCell ref="L42:L43"/>
    <mergeCell ref="M42:M43"/>
    <mergeCell ref="C44:C46"/>
    <mergeCell ref="B5:B21"/>
    <mergeCell ref="C17:C19"/>
    <mergeCell ref="D17:D19"/>
    <mergeCell ref="E17:E19"/>
    <mergeCell ref="F17:F19"/>
    <mergeCell ref="G17:G19"/>
    <mergeCell ref="H17:H19"/>
    <mergeCell ref="I17:I19"/>
    <mergeCell ref="J17:J19"/>
    <mergeCell ref="K17:K19"/>
    <mergeCell ref="L17:L19"/>
    <mergeCell ref="M17:M19"/>
    <mergeCell ref="H26:H29"/>
    <mergeCell ref="I26:I29"/>
    <mergeCell ref="D34:D35"/>
    <mergeCell ref="J11:J12"/>
    <mergeCell ref="C13:C14"/>
    <mergeCell ref="D13:D14"/>
    <mergeCell ref="E13:E14"/>
    <mergeCell ref="F13:F14"/>
    <mergeCell ref="G13:G14"/>
    <mergeCell ref="H13:H14"/>
    <mergeCell ref="C5:C6"/>
    <mergeCell ref="D5:D6"/>
    <mergeCell ref="E5:E6"/>
    <mergeCell ref="I13:I14"/>
    <mergeCell ref="J13:J14"/>
    <mergeCell ref="K13:K14"/>
    <mergeCell ref="M317:M318"/>
    <mergeCell ref="L264:L265"/>
    <mergeCell ref="M264:M265"/>
    <mergeCell ref="M253:M255"/>
    <mergeCell ref="M319:M321"/>
    <mergeCell ref="B55:B66"/>
    <mergeCell ref="C314:C316"/>
    <mergeCell ref="D314:D316"/>
    <mergeCell ref="E314:E316"/>
    <mergeCell ref="F314:F316"/>
    <mergeCell ref="G314:G316"/>
    <mergeCell ref="H314:H316"/>
    <mergeCell ref="I314:I316"/>
    <mergeCell ref="J314:J316"/>
    <mergeCell ref="K314:K316"/>
    <mergeCell ref="L314:L316"/>
    <mergeCell ref="M314:M316"/>
    <mergeCell ref="M301:M303"/>
    <mergeCell ref="E289:E292"/>
    <mergeCell ref="F289:F292"/>
    <mergeCell ref="G289:G292"/>
    <mergeCell ref="D248:D249"/>
    <mergeCell ref="E248:E249"/>
    <mergeCell ref="F248:F249"/>
    <mergeCell ref="G248:G249"/>
    <mergeCell ref="H248:H249"/>
    <mergeCell ref="C250:C252"/>
    <mergeCell ref="D250:D252"/>
    <mergeCell ref="E250:E252"/>
    <mergeCell ref="F250:F252"/>
    <mergeCell ref="G250:G252"/>
    <mergeCell ref="H250:H252"/>
    <mergeCell ref="M279:M281"/>
    <mergeCell ref="H242:H243"/>
    <mergeCell ref="I242:I243"/>
    <mergeCell ref="J242:J243"/>
    <mergeCell ref="K242:K243"/>
    <mergeCell ref="L242:L243"/>
    <mergeCell ref="M242:M243"/>
    <mergeCell ref="K275:K276"/>
    <mergeCell ref="L275:L276"/>
    <mergeCell ref="M273:M274"/>
    <mergeCell ref="M275:M276"/>
    <mergeCell ref="M277:M278"/>
    <mergeCell ref="C275:C276"/>
    <mergeCell ref="G279:G281"/>
    <mergeCell ref="D275:D276"/>
    <mergeCell ref="E275:E276"/>
    <mergeCell ref="F275:F276"/>
    <mergeCell ref="G253:G255"/>
    <mergeCell ref="C259:C260"/>
    <mergeCell ref="D259:D260"/>
    <mergeCell ref="E259:E260"/>
    <mergeCell ref="F259:F260"/>
    <mergeCell ref="G259:G260"/>
    <mergeCell ref="J259:J260"/>
    <mergeCell ref="K259:K260"/>
    <mergeCell ref="L259:L260"/>
    <mergeCell ref="M271:M272"/>
    <mergeCell ref="L250:L252"/>
    <mergeCell ref="M250:M252"/>
    <mergeCell ref="M307:M310"/>
    <mergeCell ref="I250:I252"/>
    <mergeCell ref="J250:J252"/>
    <mergeCell ref="K250:K252"/>
    <mergeCell ref="I248:I249"/>
    <mergeCell ref="M285:M288"/>
    <mergeCell ref="J271:J272"/>
    <mergeCell ref="K271:K272"/>
    <mergeCell ref="L271:L272"/>
    <mergeCell ref="L269:L270"/>
    <mergeCell ref="K269:K270"/>
    <mergeCell ref="H275:H276"/>
    <mergeCell ref="I275:I276"/>
    <mergeCell ref="M261:M262"/>
    <mergeCell ref="H279:H281"/>
    <mergeCell ref="I279:I281"/>
    <mergeCell ref="J279:J281"/>
    <mergeCell ref="L294:L295"/>
    <mergeCell ref="H289:H292"/>
    <mergeCell ref="I289:I292"/>
    <mergeCell ref="L307:L310"/>
    <mergeCell ref="H253:H255"/>
    <mergeCell ref="I253:I255"/>
    <mergeCell ref="J253:J255"/>
    <mergeCell ref="K253:K255"/>
    <mergeCell ref="L253:L255"/>
    <mergeCell ref="H259:H260"/>
    <mergeCell ref="I259:I260"/>
    <mergeCell ref="M240:M241"/>
    <mergeCell ref="C248:C249"/>
    <mergeCell ref="D269:D270"/>
    <mergeCell ref="E269:E270"/>
    <mergeCell ref="F269:F270"/>
    <mergeCell ref="G269:G270"/>
    <mergeCell ref="H269:H270"/>
    <mergeCell ref="M248:M249"/>
    <mergeCell ref="C242:C243"/>
    <mergeCell ref="C298:C300"/>
    <mergeCell ref="D298:D300"/>
    <mergeCell ref="E298:E300"/>
    <mergeCell ref="F298:F300"/>
    <mergeCell ref="G298:G300"/>
    <mergeCell ref="H298:H300"/>
    <mergeCell ref="I298:I300"/>
    <mergeCell ref="J298:J300"/>
    <mergeCell ref="K298:K300"/>
    <mergeCell ref="L298:L300"/>
    <mergeCell ref="M298:M300"/>
    <mergeCell ref="C289:C292"/>
    <mergeCell ref="D289:D292"/>
    <mergeCell ref="M289:M292"/>
    <mergeCell ref="M294:M295"/>
    <mergeCell ref="M296:M297"/>
    <mergeCell ref="C296:C297"/>
    <mergeCell ref="D296:D297"/>
    <mergeCell ref="E296:E297"/>
    <mergeCell ref="F296:F297"/>
    <mergeCell ref="G296:G297"/>
    <mergeCell ref="H296:H297"/>
    <mergeCell ref="I296:I297"/>
    <mergeCell ref="C343:C344"/>
    <mergeCell ref="D343:D344"/>
    <mergeCell ref="E343:E344"/>
    <mergeCell ref="F343:F344"/>
    <mergeCell ref="G343:G344"/>
    <mergeCell ref="H343:H344"/>
    <mergeCell ref="I343:I344"/>
    <mergeCell ref="J343:J344"/>
    <mergeCell ref="K343:K344"/>
    <mergeCell ref="L343:L344"/>
    <mergeCell ref="C245:C246"/>
    <mergeCell ref="D245:D246"/>
    <mergeCell ref="E245:E246"/>
    <mergeCell ref="F245:F246"/>
    <mergeCell ref="G245:G246"/>
    <mergeCell ref="H245:H246"/>
    <mergeCell ref="I245:I246"/>
    <mergeCell ref="J245:J246"/>
    <mergeCell ref="K245:K246"/>
    <mergeCell ref="L245:L246"/>
    <mergeCell ref="J275:J276"/>
    <mergeCell ref="G301:G303"/>
    <mergeCell ref="H301:H303"/>
    <mergeCell ref="I301:I303"/>
    <mergeCell ref="J301:J303"/>
    <mergeCell ref="K301:K303"/>
    <mergeCell ref="L301:L303"/>
    <mergeCell ref="J296:J297"/>
    <mergeCell ref="K296:K297"/>
    <mergeCell ref="L296:L297"/>
    <mergeCell ref="J248:J249"/>
    <mergeCell ref="K279:K281"/>
    <mergeCell ref="C232:C235"/>
    <mergeCell ref="D232:D235"/>
    <mergeCell ref="E232:E235"/>
    <mergeCell ref="F232:F235"/>
    <mergeCell ref="G232:G235"/>
    <mergeCell ref="H232:H235"/>
    <mergeCell ref="I232:I235"/>
    <mergeCell ref="J232:J235"/>
    <mergeCell ref="K232:K235"/>
    <mergeCell ref="L232:L235"/>
    <mergeCell ref="M232:M235"/>
    <mergeCell ref="C269:C270"/>
    <mergeCell ref="C311:C312"/>
    <mergeCell ref="D311:D312"/>
    <mergeCell ref="E311:E312"/>
    <mergeCell ref="F311:F312"/>
    <mergeCell ref="G311:G312"/>
    <mergeCell ref="H311:H312"/>
    <mergeCell ref="I311:I312"/>
    <mergeCell ref="J311:J312"/>
    <mergeCell ref="K311:K312"/>
    <mergeCell ref="L311:L312"/>
    <mergeCell ref="M311:M312"/>
    <mergeCell ref="M245:M246"/>
    <mergeCell ref="M269:M270"/>
    <mergeCell ref="C240:C241"/>
    <mergeCell ref="D240:D241"/>
    <mergeCell ref="E240:E241"/>
    <mergeCell ref="F240:F241"/>
    <mergeCell ref="G240:G241"/>
    <mergeCell ref="H240:H241"/>
    <mergeCell ref="C285:C288"/>
    <mergeCell ref="I240:I241"/>
    <mergeCell ref="J240:J241"/>
    <mergeCell ref="K240:K241"/>
    <mergeCell ref="L240:L241"/>
    <mergeCell ref="L279:L281"/>
    <mergeCell ref="I15:I16"/>
    <mergeCell ref="J15:J16"/>
    <mergeCell ref="K15:K16"/>
    <mergeCell ref="L15:L16"/>
    <mergeCell ref="H44:H46"/>
    <mergeCell ref="I44:I46"/>
    <mergeCell ref="D22:D23"/>
    <mergeCell ref="E22:E23"/>
    <mergeCell ref="F22:F23"/>
    <mergeCell ref="G22:G23"/>
    <mergeCell ref="H22:H23"/>
    <mergeCell ref="I22:I23"/>
    <mergeCell ref="K71:K72"/>
    <mergeCell ref="L71:L72"/>
    <mergeCell ref="D59:D60"/>
    <mergeCell ref="E59:E60"/>
    <mergeCell ref="F59:F60"/>
    <mergeCell ref="J30:J33"/>
    <mergeCell ref="I47:I48"/>
    <mergeCell ref="J47:J48"/>
    <mergeCell ref="K47:K48"/>
    <mergeCell ref="D63:D65"/>
    <mergeCell ref="E63:E65"/>
    <mergeCell ref="F63:F65"/>
    <mergeCell ref="G63:G65"/>
    <mergeCell ref="H63:H65"/>
    <mergeCell ref="I63:I65"/>
    <mergeCell ref="C9:C10"/>
    <mergeCell ref="J5:J6"/>
    <mergeCell ref="K5:K6"/>
    <mergeCell ref="C7:C8"/>
    <mergeCell ref="D7:D8"/>
    <mergeCell ref="E7:E8"/>
    <mergeCell ref="F7:F8"/>
    <mergeCell ref="G7:G8"/>
    <mergeCell ref="H7:H8"/>
    <mergeCell ref="I7:I8"/>
    <mergeCell ref="J7:J8"/>
    <mergeCell ref="K7:K8"/>
    <mergeCell ref="J9:J10"/>
    <mergeCell ref="K9:K10"/>
    <mergeCell ref="L9:L10"/>
    <mergeCell ref="L11:L12"/>
    <mergeCell ref="D11:D12"/>
    <mergeCell ref="E11:E12"/>
    <mergeCell ref="F11:F12"/>
    <mergeCell ref="G11:G12"/>
    <mergeCell ref="H11:H12"/>
    <mergeCell ref="I11:I12"/>
    <mergeCell ref="K11:K12"/>
    <mergeCell ref="F5:F6"/>
    <mergeCell ref="G5:G6"/>
    <mergeCell ref="H5:H6"/>
    <mergeCell ref="I5:I6"/>
    <mergeCell ref="D9:D10"/>
    <mergeCell ref="E9:E10"/>
    <mergeCell ref="F9:F10"/>
    <mergeCell ref="G9:G10"/>
    <mergeCell ref="H9:H10"/>
    <mergeCell ref="C11:C12"/>
    <mergeCell ref="E26:E29"/>
    <mergeCell ref="F26:F29"/>
    <mergeCell ref="G26:G29"/>
    <mergeCell ref="K22:K23"/>
    <mergeCell ref="G15:G16"/>
    <mergeCell ref="H15:H16"/>
    <mergeCell ref="H34:H35"/>
    <mergeCell ref="I34:I35"/>
    <mergeCell ref="E34:E35"/>
    <mergeCell ref="F34:F35"/>
    <mergeCell ref="G34:G35"/>
    <mergeCell ref="L22:L23"/>
    <mergeCell ref="C24:C25"/>
    <mergeCell ref="D24:D25"/>
    <mergeCell ref="E24:E25"/>
    <mergeCell ref="F24:F25"/>
    <mergeCell ref="G24:G25"/>
    <mergeCell ref="H24:H25"/>
    <mergeCell ref="I24:I25"/>
    <mergeCell ref="J24:J25"/>
    <mergeCell ref="K24:K25"/>
    <mergeCell ref="L24:L25"/>
    <mergeCell ref="K26:K29"/>
    <mergeCell ref="L26:L29"/>
    <mergeCell ref="C30:C33"/>
    <mergeCell ref="D30:D33"/>
    <mergeCell ref="E30:E33"/>
    <mergeCell ref="F30:F33"/>
    <mergeCell ref="G30:G33"/>
    <mergeCell ref="H30:H33"/>
    <mergeCell ref="I30:I33"/>
    <mergeCell ref="G36:G37"/>
    <mergeCell ref="H36:H37"/>
    <mergeCell ref="I36:I37"/>
    <mergeCell ref="J36:J37"/>
    <mergeCell ref="K36:K37"/>
    <mergeCell ref="I55:I56"/>
    <mergeCell ref="J55:J56"/>
    <mergeCell ref="K55:K56"/>
    <mergeCell ref="L55:L56"/>
    <mergeCell ref="C57:C58"/>
    <mergeCell ref="D57:D58"/>
    <mergeCell ref="E57:E58"/>
    <mergeCell ref="F57:F58"/>
    <mergeCell ref="G57:G58"/>
    <mergeCell ref="L47:L48"/>
    <mergeCell ref="L59:L60"/>
    <mergeCell ref="C61:C62"/>
    <mergeCell ref="D61:D62"/>
    <mergeCell ref="E61:E62"/>
    <mergeCell ref="F61:F62"/>
    <mergeCell ref="G61:G62"/>
    <mergeCell ref="H57:H58"/>
    <mergeCell ref="I57:I58"/>
    <mergeCell ref="J57:J58"/>
    <mergeCell ref="K57:K58"/>
    <mergeCell ref="L57:L58"/>
    <mergeCell ref="I59:I60"/>
    <mergeCell ref="J59:J60"/>
    <mergeCell ref="K59:K60"/>
    <mergeCell ref="H71:H72"/>
    <mergeCell ref="C69:C70"/>
    <mergeCell ref="D69:D70"/>
    <mergeCell ref="E69:E70"/>
    <mergeCell ref="F69:F70"/>
    <mergeCell ref="L67:L68"/>
    <mergeCell ref="I61:I62"/>
    <mergeCell ref="J61:J62"/>
    <mergeCell ref="K61:K62"/>
    <mergeCell ref="L61:L62"/>
    <mergeCell ref="I69:I70"/>
    <mergeCell ref="J69:J70"/>
    <mergeCell ref="K69:K70"/>
    <mergeCell ref="L69:L70"/>
    <mergeCell ref="C73:C74"/>
    <mergeCell ref="D73:D74"/>
    <mergeCell ref="I71:I72"/>
    <mergeCell ref="J71:J72"/>
    <mergeCell ref="I67:I68"/>
    <mergeCell ref="J67:J68"/>
    <mergeCell ref="K67:K68"/>
    <mergeCell ref="L73:L74"/>
    <mergeCell ref="C77:C78"/>
    <mergeCell ref="D77:D78"/>
    <mergeCell ref="E77:E78"/>
    <mergeCell ref="F77:F78"/>
    <mergeCell ref="G77:G78"/>
    <mergeCell ref="C75:C76"/>
    <mergeCell ref="C55:C56"/>
    <mergeCell ref="D55:D56"/>
    <mergeCell ref="E55:E56"/>
    <mergeCell ref="F55:F56"/>
    <mergeCell ref="G55:G56"/>
    <mergeCell ref="H55:H56"/>
    <mergeCell ref="F73:F74"/>
    <mergeCell ref="G73:G74"/>
    <mergeCell ref="H73:H74"/>
    <mergeCell ref="C63:C65"/>
    <mergeCell ref="H61:H62"/>
    <mergeCell ref="G69:G70"/>
    <mergeCell ref="H69:H70"/>
    <mergeCell ref="G59:G60"/>
    <mergeCell ref="C67:C68"/>
    <mergeCell ref="D67:D68"/>
    <mergeCell ref="E67:E68"/>
    <mergeCell ref="F67:F68"/>
    <mergeCell ref="H59:H60"/>
    <mergeCell ref="G67:G68"/>
    <mergeCell ref="H67:H68"/>
    <mergeCell ref="C71:C72"/>
    <mergeCell ref="D71:D72"/>
    <mergeCell ref="E71:E72"/>
    <mergeCell ref="F71:F72"/>
    <mergeCell ref="G71:G72"/>
    <mergeCell ref="L82:L83"/>
    <mergeCell ref="I77:I78"/>
    <mergeCell ref="J77:J78"/>
    <mergeCell ref="K77:K78"/>
    <mergeCell ref="L77:L78"/>
    <mergeCell ref="D75:D76"/>
    <mergeCell ref="E75:E76"/>
    <mergeCell ref="F75:F76"/>
    <mergeCell ref="G75:G76"/>
    <mergeCell ref="H75:H76"/>
    <mergeCell ref="I75:I76"/>
    <mergeCell ref="E73:E74"/>
    <mergeCell ref="H77:H78"/>
    <mergeCell ref="G82:G83"/>
    <mergeCell ref="H82:H83"/>
    <mergeCell ref="I82:I83"/>
    <mergeCell ref="J75:J76"/>
    <mergeCell ref="K75:K76"/>
    <mergeCell ref="I73:I74"/>
    <mergeCell ref="J73:J74"/>
    <mergeCell ref="K73:K74"/>
    <mergeCell ref="C84:C86"/>
    <mergeCell ref="D84:D86"/>
    <mergeCell ref="E84:E86"/>
    <mergeCell ref="F84:F86"/>
    <mergeCell ref="G84:G86"/>
    <mergeCell ref="H84:H86"/>
    <mergeCell ref="R87:R89"/>
    <mergeCell ref="C91:C92"/>
    <mergeCell ref="D91:D92"/>
    <mergeCell ref="E91:E92"/>
    <mergeCell ref="F91:F92"/>
    <mergeCell ref="G91:G92"/>
    <mergeCell ref="C87:C89"/>
    <mergeCell ref="D87:D89"/>
    <mergeCell ref="E87:E89"/>
    <mergeCell ref="F87:F89"/>
    <mergeCell ref="G87:G89"/>
    <mergeCell ref="H87:H89"/>
    <mergeCell ref="H91:H92"/>
    <mergeCell ref="K91:K92"/>
    <mergeCell ref="L91:L92"/>
    <mergeCell ref="I91:I92"/>
    <mergeCell ref="J91:J92"/>
    <mergeCell ref="N87:N89"/>
    <mergeCell ref="N91:N92"/>
    <mergeCell ref="K87:K89"/>
    <mergeCell ref="K119:K123"/>
    <mergeCell ref="K113:K115"/>
    <mergeCell ref="N116:N118"/>
    <mergeCell ref="N119:N123"/>
    <mergeCell ref="C106:C107"/>
    <mergeCell ref="D106:D107"/>
    <mergeCell ref="E106:E107"/>
    <mergeCell ref="F106:F107"/>
    <mergeCell ref="G106:G107"/>
    <mergeCell ref="H106:H107"/>
    <mergeCell ref="D95:D96"/>
    <mergeCell ref="E95:E96"/>
    <mergeCell ref="F95:F96"/>
    <mergeCell ref="G95:G96"/>
    <mergeCell ref="C93:C94"/>
    <mergeCell ref="H102:H104"/>
    <mergeCell ref="I102:I104"/>
    <mergeCell ref="J102:J104"/>
    <mergeCell ref="K102:K104"/>
    <mergeCell ref="D93:D94"/>
    <mergeCell ref="E93:E94"/>
    <mergeCell ref="F93:F94"/>
    <mergeCell ref="G93:G94"/>
    <mergeCell ref="H93:H94"/>
    <mergeCell ref="I93:I94"/>
    <mergeCell ref="J93:J94"/>
    <mergeCell ref="K93:K94"/>
    <mergeCell ref="I106:I107"/>
    <mergeCell ref="C97:C99"/>
    <mergeCell ref="D98:D99"/>
    <mergeCell ref="I145:I146"/>
    <mergeCell ref="J145:J146"/>
    <mergeCell ref="K145:K146"/>
    <mergeCell ref="J150:J152"/>
    <mergeCell ref="C124:C125"/>
    <mergeCell ref="D124:D125"/>
    <mergeCell ref="E124:E125"/>
    <mergeCell ref="F124:F125"/>
    <mergeCell ref="G124:G125"/>
    <mergeCell ref="H124:H125"/>
    <mergeCell ref="R119:R120"/>
    <mergeCell ref="H116:H118"/>
    <mergeCell ref="I116:I118"/>
    <mergeCell ref="J116:J118"/>
    <mergeCell ref="K116:K118"/>
    <mergeCell ref="L116:L118"/>
    <mergeCell ref="C113:C115"/>
    <mergeCell ref="D113:D115"/>
    <mergeCell ref="E113:E115"/>
    <mergeCell ref="F113:F115"/>
    <mergeCell ref="G113:G115"/>
    <mergeCell ref="H113:H115"/>
    <mergeCell ref="I113:I115"/>
    <mergeCell ref="J113:J115"/>
    <mergeCell ref="L113:L115"/>
    <mergeCell ref="D119:D123"/>
    <mergeCell ref="E119:E123"/>
    <mergeCell ref="F119:F123"/>
    <mergeCell ref="G119:G123"/>
    <mergeCell ref="H119:H123"/>
    <mergeCell ref="I119:I123"/>
    <mergeCell ref="J119:J123"/>
    <mergeCell ref="C126:C127"/>
    <mergeCell ref="D126:D127"/>
    <mergeCell ref="E126:E127"/>
    <mergeCell ref="F126:F127"/>
    <mergeCell ref="G126:G127"/>
    <mergeCell ref="H126:H127"/>
    <mergeCell ref="L126:L127"/>
    <mergeCell ref="C128:C132"/>
    <mergeCell ref="D128:D132"/>
    <mergeCell ref="E128:E132"/>
    <mergeCell ref="F128:F132"/>
    <mergeCell ref="G128:G132"/>
    <mergeCell ref="H128:H132"/>
    <mergeCell ref="I128:I132"/>
    <mergeCell ref="J128:J132"/>
    <mergeCell ref="K128:K132"/>
    <mergeCell ref="L128:L132"/>
    <mergeCell ref="C184:C185"/>
    <mergeCell ref="L186:L187"/>
    <mergeCell ref="M184:M185"/>
    <mergeCell ref="D184:D185"/>
    <mergeCell ref="M182:M183"/>
    <mergeCell ref="M147:M149"/>
    <mergeCell ref="E164:E166"/>
    <mergeCell ref="F164:F166"/>
    <mergeCell ref="G164:G166"/>
    <mergeCell ref="H164:H166"/>
    <mergeCell ref="I164:I166"/>
    <mergeCell ref="J208:J209"/>
    <mergeCell ref="K208:K209"/>
    <mergeCell ref="L208:L209"/>
    <mergeCell ref="C208:C209"/>
    <mergeCell ref="D208:D209"/>
    <mergeCell ref="E208:E209"/>
    <mergeCell ref="F208:F209"/>
    <mergeCell ref="G208:G209"/>
    <mergeCell ref="C205:C206"/>
    <mergeCell ref="D205:D206"/>
    <mergeCell ref="E205:E206"/>
    <mergeCell ref="F205:F206"/>
    <mergeCell ref="G205:G206"/>
    <mergeCell ref="H176:H178"/>
    <mergeCell ref="H155:H156"/>
    <mergeCell ref="I155:I156"/>
    <mergeCell ref="J155:J156"/>
    <mergeCell ref="K155:K156"/>
    <mergeCell ref="G188:G189"/>
    <mergeCell ref="H188:H189"/>
    <mergeCell ref="C155:C156"/>
    <mergeCell ref="S172:S173"/>
    <mergeCell ref="C174:C175"/>
    <mergeCell ref="D174:D175"/>
    <mergeCell ref="E174:E175"/>
    <mergeCell ref="F174:F175"/>
    <mergeCell ref="G174:G175"/>
    <mergeCell ref="H174:H175"/>
    <mergeCell ref="I174:I175"/>
    <mergeCell ref="J174:J175"/>
    <mergeCell ref="K174:K175"/>
    <mergeCell ref="H171:H173"/>
    <mergeCell ref="I171:I173"/>
    <mergeCell ref="J171:J173"/>
    <mergeCell ref="K171:K173"/>
    <mergeCell ref="L171:L173"/>
    <mergeCell ref="R171:R173"/>
    <mergeCell ref="L174:L175"/>
    <mergeCell ref="C171:C173"/>
    <mergeCell ref="D171:D173"/>
    <mergeCell ref="E171:E173"/>
    <mergeCell ref="F171:F173"/>
    <mergeCell ref="G171:G173"/>
    <mergeCell ref="C82:C83"/>
    <mergeCell ref="D82:D83"/>
    <mergeCell ref="E82:E83"/>
    <mergeCell ref="F82:F83"/>
    <mergeCell ref="J194:J197"/>
    <mergeCell ref="K194:K197"/>
    <mergeCell ref="L194:L197"/>
    <mergeCell ref="C194:C197"/>
    <mergeCell ref="D194:D197"/>
    <mergeCell ref="E194:E197"/>
    <mergeCell ref="F194:F197"/>
    <mergeCell ref="G194:G197"/>
    <mergeCell ref="H194:H197"/>
    <mergeCell ref="I194:I197"/>
    <mergeCell ref="H205:H206"/>
    <mergeCell ref="I205:I206"/>
    <mergeCell ref="J205:J206"/>
    <mergeCell ref="K205:K206"/>
    <mergeCell ref="L205:L206"/>
    <mergeCell ref="I176:I178"/>
    <mergeCell ref="C176:C178"/>
    <mergeCell ref="D176:D178"/>
    <mergeCell ref="E176:E178"/>
    <mergeCell ref="F176:F178"/>
    <mergeCell ref="G176:G178"/>
    <mergeCell ref="I184:I185"/>
    <mergeCell ref="J184:J185"/>
    <mergeCell ref="K184:K185"/>
    <mergeCell ref="L95:L96"/>
    <mergeCell ref="L93:L94"/>
    <mergeCell ref="I87:I89"/>
    <mergeCell ref="J87:J89"/>
    <mergeCell ref="K214:K216"/>
    <mergeCell ref="L214:L216"/>
    <mergeCell ref="C211:C213"/>
    <mergeCell ref="D211:D213"/>
    <mergeCell ref="E211:E213"/>
    <mergeCell ref="F211:F213"/>
    <mergeCell ref="G211:G213"/>
    <mergeCell ref="H211:H213"/>
    <mergeCell ref="I211:I213"/>
    <mergeCell ref="J211:J213"/>
    <mergeCell ref="K211:K213"/>
    <mergeCell ref="L211:L213"/>
    <mergeCell ref="C223:C224"/>
    <mergeCell ref="D223:D224"/>
    <mergeCell ref="E223:E224"/>
    <mergeCell ref="F223:F224"/>
    <mergeCell ref="G223:G224"/>
    <mergeCell ref="H223:H224"/>
    <mergeCell ref="I223:I224"/>
    <mergeCell ref="J223:J224"/>
    <mergeCell ref="K223:K224"/>
    <mergeCell ref="C273:C274"/>
    <mergeCell ref="D273:D274"/>
    <mergeCell ref="E273:E274"/>
    <mergeCell ref="F273:F274"/>
    <mergeCell ref="G273:G274"/>
    <mergeCell ref="H273:H274"/>
    <mergeCell ref="I273:I274"/>
    <mergeCell ref="J273:J274"/>
    <mergeCell ref="K273:K274"/>
    <mergeCell ref="L273:L274"/>
    <mergeCell ref="E261:E262"/>
    <mergeCell ref="F261:F262"/>
    <mergeCell ref="G261:G262"/>
    <mergeCell ref="H261:H262"/>
    <mergeCell ref="I261:I262"/>
    <mergeCell ref="J261:J262"/>
    <mergeCell ref="K261:K262"/>
    <mergeCell ref="L261:L262"/>
    <mergeCell ref="L319:L321"/>
    <mergeCell ref="C277:C278"/>
    <mergeCell ref="D277:D278"/>
    <mergeCell ref="E277:E278"/>
    <mergeCell ref="F277:F278"/>
    <mergeCell ref="G277:G278"/>
    <mergeCell ref="H277:H278"/>
    <mergeCell ref="I277:I278"/>
    <mergeCell ref="J277:J278"/>
    <mergeCell ref="K277:K278"/>
    <mergeCell ref="L277:L278"/>
    <mergeCell ref="C279:C281"/>
    <mergeCell ref="D279:D281"/>
    <mergeCell ref="E279:E281"/>
    <mergeCell ref="F279:F281"/>
    <mergeCell ref="L225:L226"/>
    <mergeCell ref="C225:C226"/>
    <mergeCell ref="D225:D226"/>
    <mergeCell ref="E225:E226"/>
    <mergeCell ref="F225:F226"/>
    <mergeCell ref="G225:G226"/>
    <mergeCell ref="H225:H226"/>
    <mergeCell ref="I225:I226"/>
    <mergeCell ref="J225:J226"/>
    <mergeCell ref="K225:K226"/>
    <mergeCell ref="C271:C272"/>
    <mergeCell ref="D271:D272"/>
    <mergeCell ref="E271:E272"/>
    <mergeCell ref="F271:F272"/>
    <mergeCell ref="G271:G272"/>
    <mergeCell ref="H271:H272"/>
    <mergeCell ref="I271:I272"/>
    <mergeCell ref="D319:D321"/>
    <mergeCell ref="E319:E321"/>
    <mergeCell ref="F319:F321"/>
    <mergeCell ref="C294:C295"/>
    <mergeCell ref="D294:D295"/>
    <mergeCell ref="E294:E295"/>
    <mergeCell ref="F294:F295"/>
    <mergeCell ref="G294:G295"/>
    <mergeCell ref="H294:H295"/>
    <mergeCell ref="I294:I295"/>
    <mergeCell ref="J294:J295"/>
    <mergeCell ref="K294:K295"/>
    <mergeCell ref="C317:C318"/>
    <mergeCell ref="C319:C321"/>
    <mergeCell ref="G319:G321"/>
    <mergeCell ref="H319:H321"/>
    <mergeCell ref="I319:I321"/>
    <mergeCell ref="J319:J321"/>
    <mergeCell ref="K319:K321"/>
    <mergeCell ref="D317:D318"/>
    <mergeCell ref="E317:E318"/>
    <mergeCell ref="F317:F318"/>
    <mergeCell ref="G317:G318"/>
    <mergeCell ref="H317:H318"/>
    <mergeCell ref="I317:I318"/>
    <mergeCell ref="J317:J318"/>
    <mergeCell ref="K317:K318"/>
    <mergeCell ref="L317:L318"/>
    <mergeCell ref="D285:D288"/>
    <mergeCell ref="E285:E288"/>
    <mergeCell ref="F285:F288"/>
    <mergeCell ref="G285:G288"/>
    <mergeCell ref="H285:H288"/>
    <mergeCell ref="I285:I288"/>
    <mergeCell ref="J285:J288"/>
    <mergeCell ref="K285:K288"/>
    <mergeCell ref="L285:L288"/>
    <mergeCell ref="A370:D370"/>
    <mergeCell ref="C348:C349"/>
    <mergeCell ref="D348:D349"/>
    <mergeCell ref="E348:E349"/>
    <mergeCell ref="F348:F349"/>
    <mergeCell ref="G348:G349"/>
    <mergeCell ref="C186:C187"/>
    <mergeCell ref="D186:D187"/>
    <mergeCell ref="E186:E187"/>
    <mergeCell ref="F186:F187"/>
    <mergeCell ref="G186:G187"/>
    <mergeCell ref="H186:H187"/>
    <mergeCell ref="I186:I187"/>
    <mergeCell ref="J186:J187"/>
    <mergeCell ref="C227:C231"/>
    <mergeCell ref="D227:D231"/>
    <mergeCell ref="E227:E231"/>
    <mergeCell ref="F227:F231"/>
    <mergeCell ref="C301:C303"/>
    <mergeCell ref="D301:D303"/>
    <mergeCell ref="E301:E303"/>
    <mergeCell ref="F301:F303"/>
    <mergeCell ref="C337:C338"/>
    <mergeCell ref="D337:D338"/>
    <mergeCell ref="E337:E338"/>
    <mergeCell ref="F337:F338"/>
    <mergeCell ref="G337:G338"/>
    <mergeCell ref="H337:H338"/>
    <mergeCell ref="I337:I338"/>
    <mergeCell ref="J337:J338"/>
    <mergeCell ref="C339:C342"/>
    <mergeCell ref="D339:D342"/>
    <mergeCell ref="H348:H349"/>
    <mergeCell ref="I348:I349"/>
    <mergeCell ref="J348:J349"/>
    <mergeCell ref="K348:K349"/>
    <mergeCell ref="L348:L349"/>
    <mergeCell ref="L184:L185"/>
    <mergeCell ref="L305:L306"/>
    <mergeCell ref="C305:C306"/>
    <mergeCell ref="D305:D306"/>
    <mergeCell ref="E305:E306"/>
    <mergeCell ref="F305:F306"/>
    <mergeCell ref="G305:G306"/>
    <mergeCell ref="H305:H306"/>
    <mergeCell ref="I305:I306"/>
    <mergeCell ref="J305:J306"/>
    <mergeCell ref="K305:K306"/>
    <mergeCell ref="K337:K338"/>
    <mergeCell ref="L337:L338"/>
    <mergeCell ref="E339:E342"/>
    <mergeCell ref="F339:F342"/>
    <mergeCell ref="G339:G342"/>
    <mergeCell ref="H339:H342"/>
    <mergeCell ref="G275:G276"/>
    <mergeCell ref="C261:C262"/>
    <mergeCell ref="D261:D262"/>
    <mergeCell ref="D162:D163"/>
    <mergeCell ref="E162:E163"/>
    <mergeCell ref="F162:F163"/>
    <mergeCell ref="G162:G163"/>
    <mergeCell ref="H162:H163"/>
    <mergeCell ref="I162:I163"/>
    <mergeCell ref="J162:J163"/>
    <mergeCell ref="K162:K163"/>
    <mergeCell ref="L162:L163"/>
    <mergeCell ref="F188:F189"/>
    <mergeCell ref="E184:E185"/>
    <mergeCell ref="F184:F185"/>
    <mergeCell ref="G184:G185"/>
    <mergeCell ref="H184:H185"/>
    <mergeCell ref="C182:C183"/>
    <mergeCell ref="D182:D183"/>
    <mergeCell ref="E182:E183"/>
    <mergeCell ref="F182:F183"/>
    <mergeCell ref="G182:G183"/>
    <mergeCell ref="H182:H183"/>
    <mergeCell ref="I182:I183"/>
    <mergeCell ref="J182:J183"/>
    <mergeCell ref="G227:G231"/>
    <mergeCell ref="H227:H231"/>
    <mergeCell ref="I269:I270"/>
    <mergeCell ref="J269:J270"/>
    <mergeCell ref="K248:K249"/>
    <mergeCell ref="L248:L249"/>
    <mergeCell ref="D242:D243"/>
    <mergeCell ref="C164:C166"/>
    <mergeCell ref="H147:H149"/>
    <mergeCell ref="I147:I149"/>
    <mergeCell ref="J147:J149"/>
    <mergeCell ref="K147:K149"/>
    <mergeCell ref="C150:C152"/>
    <mergeCell ref="D150:D152"/>
    <mergeCell ref="E150:E152"/>
    <mergeCell ref="D164:D166"/>
    <mergeCell ref="K164:K166"/>
    <mergeCell ref="G157:G159"/>
    <mergeCell ref="D155:D156"/>
    <mergeCell ref="E155:E156"/>
    <mergeCell ref="F155:F156"/>
    <mergeCell ref="G155:G156"/>
    <mergeCell ref="C145:C146"/>
    <mergeCell ref="D145:D146"/>
    <mergeCell ref="E145:E146"/>
    <mergeCell ref="F145:F146"/>
    <mergeCell ref="C153:C154"/>
    <mergeCell ref="D153:D154"/>
    <mergeCell ref="E153:E154"/>
    <mergeCell ref="F153:F154"/>
    <mergeCell ref="F150:F152"/>
    <mergeCell ref="H157:H159"/>
    <mergeCell ref="I157:I159"/>
    <mergeCell ref="J157:J159"/>
    <mergeCell ref="K157:K159"/>
    <mergeCell ref="G150:G152"/>
    <mergeCell ref="H150:H152"/>
    <mergeCell ref="I150:I152"/>
    <mergeCell ref="G145:G146"/>
    <mergeCell ref="R126:R127"/>
    <mergeCell ref="N124:N125"/>
    <mergeCell ref="N126:N127"/>
    <mergeCell ref="C136:C137"/>
    <mergeCell ref="D136:D137"/>
    <mergeCell ref="E136:E137"/>
    <mergeCell ref="F136:F137"/>
    <mergeCell ref="J106:J107"/>
    <mergeCell ref="K106:K107"/>
    <mergeCell ref="L106:L107"/>
    <mergeCell ref="I124:I125"/>
    <mergeCell ref="J124:J125"/>
    <mergeCell ref="K124:K125"/>
    <mergeCell ref="L124:L125"/>
    <mergeCell ref="C162:C163"/>
    <mergeCell ref="C142:C144"/>
    <mergeCell ref="D142:D144"/>
    <mergeCell ref="K153:K154"/>
    <mergeCell ref="L153:L154"/>
    <mergeCell ref="D116:D118"/>
    <mergeCell ref="E116:E118"/>
    <mergeCell ref="F116:F118"/>
    <mergeCell ref="G136:G137"/>
    <mergeCell ref="C133:C135"/>
    <mergeCell ref="D133:D135"/>
    <mergeCell ref="E133:E135"/>
    <mergeCell ref="F133:F135"/>
    <mergeCell ref="G133:G135"/>
    <mergeCell ref="G116:G118"/>
    <mergeCell ref="C119:C123"/>
    <mergeCell ref="C116:C118"/>
    <mergeCell ref="K126:K127"/>
    <mergeCell ref="D188:D189"/>
    <mergeCell ref="E188:E189"/>
    <mergeCell ref="C138:C141"/>
    <mergeCell ref="C147:C149"/>
    <mergeCell ref="D147:D149"/>
    <mergeCell ref="E147:E149"/>
    <mergeCell ref="M164:M166"/>
    <mergeCell ref="K182:K183"/>
    <mergeCell ref="D138:D141"/>
    <mergeCell ref="E138:E141"/>
    <mergeCell ref="F138:F141"/>
    <mergeCell ref="G138:G141"/>
    <mergeCell ref="F157:F159"/>
    <mergeCell ref="R124:R125"/>
    <mergeCell ref="N150:N152"/>
    <mergeCell ref="N153:N154"/>
    <mergeCell ref="N155:N156"/>
    <mergeCell ref="N157:N159"/>
    <mergeCell ref="I138:I141"/>
    <mergeCell ref="J138:J141"/>
    <mergeCell ref="K138:K141"/>
    <mergeCell ref="G153:G154"/>
    <mergeCell ref="H153:H154"/>
    <mergeCell ref="I153:I154"/>
    <mergeCell ref="J153:J154"/>
    <mergeCell ref="M157:M159"/>
    <mergeCell ref="L155:L156"/>
    <mergeCell ref="R142:R144"/>
    <mergeCell ref="M153:M154"/>
    <mergeCell ref="R136:R137"/>
    <mergeCell ref="R128:R129"/>
    <mergeCell ref="L150:L152"/>
    <mergeCell ref="L176:L178"/>
    <mergeCell ref="L87:L89"/>
    <mergeCell ref="L97:L99"/>
    <mergeCell ref="I84:I86"/>
    <mergeCell ref="J84:J86"/>
    <mergeCell ref="K84:K86"/>
    <mergeCell ref="F97:F99"/>
    <mergeCell ref="J164:J166"/>
    <mergeCell ref="I188:I189"/>
    <mergeCell ref="J188:J189"/>
    <mergeCell ref="K188:K189"/>
    <mergeCell ref="K186:K187"/>
    <mergeCell ref="M97:M99"/>
    <mergeCell ref="C102:C104"/>
    <mergeCell ref="D102:D104"/>
    <mergeCell ref="E102:E104"/>
    <mergeCell ref="F102:F104"/>
    <mergeCell ref="G102:G104"/>
    <mergeCell ref="L188:L189"/>
    <mergeCell ref="M188:M189"/>
    <mergeCell ref="C179:C181"/>
    <mergeCell ref="D179:D181"/>
    <mergeCell ref="E179:E181"/>
    <mergeCell ref="F179:F181"/>
    <mergeCell ref="G179:G181"/>
    <mergeCell ref="H179:H181"/>
    <mergeCell ref="I179:I181"/>
    <mergeCell ref="J179:J181"/>
    <mergeCell ref="K179:K181"/>
    <mergeCell ref="L179:L181"/>
    <mergeCell ref="M179:M181"/>
    <mergeCell ref="C188:C189"/>
    <mergeCell ref="L157:L159"/>
    <mergeCell ref="E157:E159"/>
    <mergeCell ref="M61:M62"/>
    <mergeCell ref="M82:M83"/>
    <mergeCell ref="M84:M86"/>
    <mergeCell ref="M113:M115"/>
    <mergeCell ref="M133:M135"/>
    <mergeCell ref="M93:M94"/>
    <mergeCell ref="M95:M96"/>
    <mergeCell ref="L145:L146"/>
    <mergeCell ref="G147:G149"/>
    <mergeCell ref="H133:H135"/>
    <mergeCell ref="I133:I135"/>
    <mergeCell ref="J133:J135"/>
    <mergeCell ref="K133:K135"/>
    <mergeCell ref="L133:L135"/>
    <mergeCell ref="K136:K137"/>
    <mergeCell ref="K150:K152"/>
    <mergeCell ref="F147:F149"/>
    <mergeCell ref="E142:E144"/>
    <mergeCell ref="F142:F144"/>
    <mergeCell ref="G142:G144"/>
    <mergeCell ref="L147:L149"/>
    <mergeCell ref="M128:M132"/>
    <mergeCell ref="I136:I137"/>
    <mergeCell ref="J136:J137"/>
    <mergeCell ref="L142:L144"/>
    <mergeCell ref="H142:H144"/>
    <mergeCell ref="I142:I144"/>
    <mergeCell ref="J142:J144"/>
    <mergeCell ref="K142:K144"/>
    <mergeCell ref="H145:H146"/>
    <mergeCell ref="R145:R146"/>
    <mergeCell ref="S136:S137"/>
    <mergeCell ref="H136:H137"/>
    <mergeCell ref="M73:M74"/>
    <mergeCell ref="M75:M76"/>
    <mergeCell ref="M77:M78"/>
    <mergeCell ref="K97:K99"/>
    <mergeCell ref="H95:H96"/>
    <mergeCell ref="I95:I96"/>
    <mergeCell ref="J95:J96"/>
    <mergeCell ref="K95:K96"/>
    <mergeCell ref="M138:M141"/>
    <mergeCell ref="R97:R98"/>
    <mergeCell ref="S97:S98"/>
    <mergeCell ref="S145:S146"/>
    <mergeCell ref="M102:M104"/>
    <mergeCell ref="I97:I99"/>
    <mergeCell ref="J97:J99"/>
    <mergeCell ref="L102:L104"/>
    <mergeCell ref="I126:I127"/>
    <mergeCell ref="J126:J127"/>
    <mergeCell ref="L138:L141"/>
    <mergeCell ref="S126:S127"/>
    <mergeCell ref="S124:S125"/>
    <mergeCell ref="R106:R107"/>
    <mergeCell ref="N93:N94"/>
    <mergeCell ref="L84:L86"/>
    <mergeCell ref="R85:R86"/>
    <mergeCell ref="S85:S86"/>
    <mergeCell ref="L75:L76"/>
    <mergeCell ref="J82:J83"/>
    <mergeCell ref="K82:K83"/>
    <mergeCell ref="M7:M8"/>
    <mergeCell ref="M9:M10"/>
    <mergeCell ref="M11:M12"/>
    <mergeCell ref="M22:M23"/>
    <mergeCell ref="M24:M25"/>
    <mergeCell ref="M34:M35"/>
    <mergeCell ref="M39:M40"/>
    <mergeCell ref="M55:M56"/>
    <mergeCell ref="M57:M58"/>
    <mergeCell ref="M59:M60"/>
    <mergeCell ref="M67:M68"/>
    <mergeCell ref="M69:M70"/>
    <mergeCell ref="M71:M72"/>
    <mergeCell ref="I227:I231"/>
    <mergeCell ref="H218:H222"/>
    <mergeCell ref="I218:I222"/>
    <mergeCell ref="J218:J222"/>
    <mergeCell ref="K218:K222"/>
    <mergeCell ref="L218:L222"/>
    <mergeCell ref="M218:M222"/>
    <mergeCell ref="M155:M156"/>
    <mergeCell ref="M194:M197"/>
    <mergeCell ref="M208:M209"/>
    <mergeCell ref="M211:M213"/>
    <mergeCell ref="M214:M216"/>
    <mergeCell ref="M150:M152"/>
    <mergeCell ref="M186:M187"/>
    <mergeCell ref="L136:L137"/>
    <mergeCell ref="H138:H141"/>
    <mergeCell ref="M162:M163"/>
    <mergeCell ref="J176:J178"/>
    <mergeCell ref="K176:K178"/>
    <mergeCell ref="B269:B334"/>
    <mergeCell ref="J227:J231"/>
    <mergeCell ref="K227:K231"/>
    <mergeCell ref="L227:L231"/>
    <mergeCell ref="M227:M231"/>
    <mergeCell ref="C218:C222"/>
    <mergeCell ref="D218:D222"/>
    <mergeCell ref="E218:E222"/>
    <mergeCell ref="F218:F222"/>
    <mergeCell ref="G218:G222"/>
    <mergeCell ref="M225:M226"/>
    <mergeCell ref="M176:M178"/>
    <mergeCell ref="M205:M206"/>
    <mergeCell ref="M223:M224"/>
    <mergeCell ref="C256:C257"/>
    <mergeCell ref="D256:D257"/>
    <mergeCell ref="F256:F257"/>
    <mergeCell ref="G256:G257"/>
    <mergeCell ref="H256:H257"/>
    <mergeCell ref="I256:I257"/>
    <mergeCell ref="E256:E257"/>
    <mergeCell ref="J256:J257"/>
    <mergeCell ref="K256:K257"/>
    <mergeCell ref="L256:L257"/>
    <mergeCell ref="M256:M257"/>
    <mergeCell ref="M330:M331"/>
    <mergeCell ref="L326:L327"/>
    <mergeCell ref="M326:M327"/>
    <mergeCell ref="C324:C325"/>
    <mergeCell ref="D324:D325"/>
    <mergeCell ref="E324:E325"/>
    <mergeCell ref="L182:L183"/>
    <mergeCell ref="B337:B368"/>
    <mergeCell ref="B82:B101"/>
    <mergeCell ref="B22:B54"/>
    <mergeCell ref="A194:A366"/>
    <mergeCell ref="M87:M89"/>
    <mergeCell ref="M91:M92"/>
    <mergeCell ref="M106:M107"/>
    <mergeCell ref="M116:M118"/>
    <mergeCell ref="M119:M123"/>
    <mergeCell ref="M124:M125"/>
    <mergeCell ref="M126:M127"/>
    <mergeCell ref="M136:M137"/>
    <mergeCell ref="M142:M144"/>
    <mergeCell ref="M145:M146"/>
    <mergeCell ref="M171:M173"/>
    <mergeCell ref="M174:M175"/>
    <mergeCell ref="L119:L123"/>
    <mergeCell ref="C95:C96"/>
    <mergeCell ref="G97:G99"/>
    <mergeCell ref="H97:H99"/>
    <mergeCell ref="C364:C365"/>
    <mergeCell ref="D364:D365"/>
    <mergeCell ref="E364:E365"/>
    <mergeCell ref="F364:F365"/>
    <mergeCell ref="G364:G365"/>
    <mergeCell ref="H364:H365"/>
    <mergeCell ref="I364:I365"/>
    <mergeCell ref="J364:J365"/>
    <mergeCell ref="K364:K365"/>
    <mergeCell ref="L364:L365"/>
    <mergeCell ref="M364:M365"/>
    <mergeCell ref="B194:B268"/>
    <mergeCell ref="B67:B80"/>
    <mergeCell ref="A5:A80"/>
    <mergeCell ref="A82:A191"/>
    <mergeCell ref="C167:C168"/>
    <mergeCell ref="D167:D168"/>
    <mergeCell ref="E167:E168"/>
    <mergeCell ref="F167:F168"/>
    <mergeCell ref="G167:G168"/>
    <mergeCell ref="H167:H168"/>
    <mergeCell ref="I167:I168"/>
    <mergeCell ref="J167:J168"/>
    <mergeCell ref="K167:K168"/>
    <mergeCell ref="L167:L168"/>
    <mergeCell ref="M167:M168"/>
    <mergeCell ref="B102:B170"/>
    <mergeCell ref="C108:C112"/>
    <mergeCell ref="D108:D112"/>
    <mergeCell ref="E108:E112"/>
    <mergeCell ref="F108:F112"/>
    <mergeCell ref="G108:G112"/>
    <mergeCell ref="H108:H112"/>
    <mergeCell ref="I108:I112"/>
    <mergeCell ref="J108:J112"/>
    <mergeCell ref="K108:K112"/>
    <mergeCell ref="L108:L112"/>
    <mergeCell ref="M108:M112"/>
    <mergeCell ref="B171:B192"/>
    <mergeCell ref="C157:C159"/>
    <mergeCell ref="D157:D159"/>
    <mergeCell ref="E97:E99"/>
    <mergeCell ref="L5:L6"/>
    <mergeCell ref="L164:L166"/>
    <mergeCell ref="M5:M6"/>
    <mergeCell ref="C282:C284"/>
    <mergeCell ref="D282:D284"/>
    <mergeCell ref="E282:E284"/>
    <mergeCell ref="F282:F284"/>
    <mergeCell ref="G282:G284"/>
    <mergeCell ref="H282:H284"/>
    <mergeCell ref="I282:I284"/>
    <mergeCell ref="J282:J284"/>
    <mergeCell ref="K282:K284"/>
    <mergeCell ref="L282:L284"/>
    <mergeCell ref="M282:M284"/>
    <mergeCell ref="C307:C310"/>
    <mergeCell ref="D307:D310"/>
    <mergeCell ref="E307:E310"/>
    <mergeCell ref="F307:F310"/>
    <mergeCell ref="G307:G310"/>
    <mergeCell ref="H307:H310"/>
    <mergeCell ref="I307:I310"/>
    <mergeCell ref="J307:J310"/>
    <mergeCell ref="K307:K310"/>
    <mergeCell ref="J289:J292"/>
    <mergeCell ref="K289:K292"/>
    <mergeCell ref="L289:L292"/>
    <mergeCell ref="M305:M306"/>
    <mergeCell ref="C198:C203"/>
    <mergeCell ref="D198:D203"/>
    <mergeCell ref="E198:E203"/>
    <mergeCell ref="F198:F203"/>
    <mergeCell ref="G198:G203"/>
    <mergeCell ref="H198:H203"/>
    <mergeCell ref="I198:I203"/>
    <mergeCell ref="C353:C354"/>
    <mergeCell ref="D353:D354"/>
    <mergeCell ref="E353:E354"/>
    <mergeCell ref="F353:F354"/>
    <mergeCell ref="G353:G354"/>
    <mergeCell ref="H353:H354"/>
    <mergeCell ref="C358:C359"/>
    <mergeCell ref="D358:D359"/>
    <mergeCell ref="E358:E359"/>
    <mergeCell ref="F358:F359"/>
    <mergeCell ref="G358:G359"/>
    <mergeCell ref="H358:H359"/>
    <mergeCell ref="I358:I359"/>
    <mergeCell ref="J358:J359"/>
    <mergeCell ref="K358:K359"/>
    <mergeCell ref="L358:L359"/>
    <mergeCell ref="M358:M359"/>
    <mergeCell ref="C355:C357"/>
    <mergeCell ref="D355:D357"/>
    <mergeCell ref="E355:E357"/>
    <mergeCell ref="F355:F357"/>
    <mergeCell ref="G355:G357"/>
    <mergeCell ref="H355:H357"/>
    <mergeCell ref="I355:I357"/>
    <mergeCell ref="J355:J357"/>
    <mergeCell ref="K355:K357"/>
    <mergeCell ref="L355:L357"/>
    <mergeCell ref="M355:M357"/>
    <mergeCell ref="J353:J354"/>
    <mergeCell ref="K353:K354"/>
    <mergeCell ref="I353:I354"/>
    <mergeCell ref="L353:L354"/>
    <mergeCell ref="M337:M338"/>
    <mergeCell ref="M339:M342"/>
    <mergeCell ref="M343:M344"/>
    <mergeCell ref="M348:M349"/>
    <mergeCell ref="M345:M347"/>
    <mergeCell ref="F350:F352"/>
    <mergeCell ref="G350:G352"/>
    <mergeCell ref="H350:H352"/>
    <mergeCell ref="I350:I352"/>
    <mergeCell ref="J350:J352"/>
    <mergeCell ref="K350:K352"/>
    <mergeCell ref="L350:L352"/>
    <mergeCell ref="M350:M352"/>
    <mergeCell ref="I339:I342"/>
    <mergeCell ref="J339:J342"/>
    <mergeCell ref="K339:K342"/>
    <mergeCell ref="L339:L342"/>
    <mergeCell ref="L345:L347"/>
    <mergeCell ref="H345:H347"/>
    <mergeCell ref="I345:I347"/>
    <mergeCell ref="J345:J347"/>
    <mergeCell ref="K345:K347"/>
    <mergeCell ref="C362:C363"/>
    <mergeCell ref="D362:D363"/>
    <mergeCell ref="E362:E363"/>
    <mergeCell ref="F362:F363"/>
    <mergeCell ref="G362:G363"/>
    <mergeCell ref="H362:H363"/>
    <mergeCell ref="I362:I363"/>
    <mergeCell ref="J362:J363"/>
    <mergeCell ref="K362:K363"/>
    <mergeCell ref="L362:L363"/>
    <mergeCell ref="M362:M363"/>
    <mergeCell ref="C360:C361"/>
    <mergeCell ref="D360:D361"/>
    <mergeCell ref="E360:E361"/>
    <mergeCell ref="F360:F361"/>
    <mergeCell ref="G360:G361"/>
    <mergeCell ref="H360:H361"/>
    <mergeCell ref="I360:I361"/>
    <mergeCell ref="J360:J361"/>
    <mergeCell ref="K360:K361"/>
    <mergeCell ref="L360:L361"/>
    <mergeCell ref="M360:M361"/>
    <mergeCell ref="M353:M354"/>
    <mergeCell ref="C350:C352"/>
    <mergeCell ref="D350:D352"/>
    <mergeCell ref="E350:E352"/>
    <mergeCell ref="K326:K327"/>
    <mergeCell ref="C366:C367"/>
    <mergeCell ref="D366:D367"/>
    <mergeCell ref="E366:E367"/>
    <mergeCell ref="F366:F367"/>
    <mergeCell ref="G366:G367"/>
    <mergeCell ref="H366:H367"/>
    <mergeCell ref="I366:I367"/>
    <mergeCell ref="J366:J367"/>
    <mergeCell ref="K366:K367"/>
    <mergeCell ref="L366:L367"/>
    <mergeCell ref="M366:M367"/>
    <mergeCell ref="C334:C335"/>
    <mergeCell ref="D334:D335"/>
    <mergeCell ref="E334:E335"/>
    <mergeCell ref="F334:F335"/>
    <mergeCell ref="G334:G335"/>
    <mergeCell ref="H334:H335"/>
    <mergeCell ref="I334:I335"/>
    <mergeCell ref="J334:J335"/>
    <mergeCell ref="K334:K335"/>
    <mergeCell ref="L334:L335"/>
    <mergeCell ref="M334:M335"/>
    <mergeCell ref="C345:C347"/>
    <mergeCell ref="D345:D347"/>
    <mergeCell ref="E345:E347"/>
    <mergeCell ref="F345:F347"/>
    <mergeCell ref="G345:G347"/>
    <mergeCell ref="F324:F325"/>
    <mergeCell ref="G324:G325"/>
    <mergeCell ref="H324:H325"/>
    <mergeCell ref="I324:I325"/>
    <mergeCell ref="J324:J325"/>
    <mergeCell ref="K324:K325"/>
    <mergeCell ref="L324:L325"/>
    <mergeCell ref="M324:M325"/>
    <mergeCell ref="C322:C323"/>
    <mergeCell ref="D322:D323"/>
    <mergeCell ref="E322:E323"/>
    <mergeCell ref="F322:F323"/>
    <mergeCell ref="G322:G323"/>
    <mergeCell ref="H322:H323"/>
    <mergeCell ref="I322:I323"/>
    <mergeCell ref="J322:J323"/>
    <mergeCell ref="K322:K323"/>
    <mergeCell ref="L322:L323"/>
    <mergeCell ref="M322:M323"/>
    <mergeCell ref="C326:C327"/>
    <mergeCell ref="D326:D327"/>
    <mergeCell ref="E326:E327"/>
    <mergeCell ref="F326:F327"/>
    <mergeCell ref="G326:G327"/>
    <mergeCell ref="H326:H327"/>
    <mergeCell ref="I326:I327"/>
    <mergeCell ref="J326:J327"/>
    <mergeCell ref="C332:C333"/>
    <mergeCell ref="D332:D333"/>
    <mergeCell ref="E332:E333"/>
    <mergeCell ref="F332:F333"/>
    <mergeCell ref="G332:G333"/>
    <mergeCell ref="H332:H333"/>
    <mergeCell ref="I332:I333"/>
    <mergeCell ref="J332:J333"/>
    <mergeCell ref="K332:K333"/>
    <mergeCell ref="L332:L333"/>
    <mergeCell ref="M332:M333"/>
    <mergeCell ref="M328:M329"/>
    <mergeCell ref="C330:C331"/>
    <mergeCell ref="D330:D331"/>
    <mergeCell ref="E330:E331"/>
    <mergeCell ref="F330:F331"/>
    <mergeCell ref="G330:G331"/>
    <mergeCell ref="H330:H331"/>
    <mergeCell ref="I330:I331"/>
    <mergeCell ref="C328:C329"/>
    <mergeCell ref="D328:D329"/>
    <mergeCell ref="E328:E329"/>
    <mergeCell ref="F328:F329"/>
    <mergeCell ref="G328:G329"/>
    <mergeCell ref="H328:H329"/>
    <mergeCell ref="I328:I329"/>
    <mergeCell ref="J328:J329"/>
    <mergeCell ref="K328:K329"/>
    <mergeCell ref="L328:L329"/>
    <mergeCell ref="J330:J331"/>
    <mergeCell ref="K330:K331"/>
    <mergeCell ref="L330:L331"/>
    <mergeCell ref="J198:J203"/>
    <mergeCell ref="K198:K203"/>
    <mergeCell ref="L198:L203"/>
    <mergeCell ref="M198:M203"/>
    <mergeCell ref="C264:C265"/>
    <mergeCell ref="D264:D265"/>
    <mergeCell ref="E264:E265"/>
    <mergeCell ref="F264:F265"/>
    <mergeCell ref="G264:G265"/>
    <mergeCell ref="H264:H265"/>
    <mergeCell ref="I264:I265"/>
    <mergeCell ref="J264:J265"/>
    <mergeCell ref="K264:K265"/>
    <mergeCell ref="M259:M260"/>
    <mergeCell ref="E242:E243"/>
    <mergeCell ref="F242:F243"/>
    <mergeCell ref="G242:G243"/>
    <mergeCell ref="C253:C255"/>
    <mergeCell ref="D253:D255"/>
    <mergeCell ref="E253:E255"/>
    <mergeCell ref="F253:F255"/>
    <mergeCell ref="H208:H209"/>
    <mergeCell ref="I208:I209"/>
    <mergeCell ref="D214:D216"/>
    <mergeCell ref="E214:E216"/>
    <mergeCell ref="F214:F216"/>
    <mergeCell ref="G214:G216"/>
    <mergeCell ref="H214:H216"/>
    <mergeCell ref="I214:I216"/>
    <mergeCell ref="C214:C216"/>
    <mergeCell ref="L223:L224"/>
    <mergeCell ref="J214:J216"/>
  </mergeCells>
  <hyperlinks>
    <hyperlink ref="A1" location="Índice!A1" display="ÍNDICE"/>
  </hyperlinks>
  <pageMargins left="0.7" right="0.7" top="0.75" bottom="0.75" header="0.3" footer="0.3"/>
  <pageSetup orientation="portrait" r:id="rId1"/>
  <ignoredErrors>
    <ignoredError sqref="O57 O5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I56"/>
  <sheetViews>
    <sheetView showGridLines="0" zoomScaleNormal="100" workbookViewId="0">
      <selection activeCell="L37" sqref="L37"/>
    </sheetView>
  </sheetViews>
  <sheetFormatPr baseColWidth="10" defaultColWidth="10.7109375" defaultRowHeight="12.75" x14ac:dyDescent="0.2"/>
  <cols>
    <col min="1" max="1" width="7.140625" style="149" customWidth="1"/>
    <col min="2" max="2" width="28.7109375" style="149" bestFit="1" customWidth="1"/>
    <col min="3" max="8" width="6.5703125" style="33" customWidth="1"/>
    <col min="9" max="9" width="6.5703125" style="149" customWidth="1"/>
    <col min="10" max="11" width="9.85546875" style="149" customWidth="1"/>
    <col min="12" max="12" width="9.7109375" style="149" customWidth="1"/>
    <col min="13" max="13" width="10.42578125" style="149" customWidth="1"/>
    <col min="14" max="14" width="10.7109375" style="149" customWidth="1"/>
    <col min="15" max="15" width="14" style="149" customWidth="1"/>
    <col min="16" max="17" width="7.28515625" style="149" customWidth="1"/>
    <col min="18" max="18" width="6.5703125" style="33" customWidth="1"/>
    <col min="19" max="20" width="7.28515625" style="33" customWidth="1"/>
    <col min="21" max="21" width="7.140625" style="149" customWidth="1"/>
    <col min="22" max="22" width="6.7109375" style="149" customWidth="1"/>
    <col min="23" max="23" width="7.42578125" style="149" customWidth="1"/>
    <col min="24" max="24" width="6.7109375" style="149" customWidth="1"/>
    <col min="25" max="25" width="7.5703125" style="149" customWidth="1"/>
    <col min="26" max="26" width="9.7109375" style="149" customWidth="1"/>
    <col min="27" max="27" width="8.5703125" style="149" customWidth="1"/>
    <col min="28" max="28" width="8.42578125" style="149" customWidth="1"/>
    <col min="29" max="29" width="9.5703125" style="149" customWidth="1"/>
    <col min="30" max="230" width="11.42578125" style="149"/>
    <col min="231" max="231" width="0.28515625" style="149" customWidth="1"/>
    <col min="232" max="232" width="19" style="149" customWidth="1"/>
    <col min="233" max="233" width="7.140625" style="149" customWidth="1"/>
    <col min="234" max="234" width="41.28515625" style="149" customWidth="1"/>
    <col min="235" max="236" width="9" style="149" customWidth="1"/>
    <col min="237" max="237" width="10.5703125" style="149" customWidth="1"/>
    <col min="238" max="238" width="9.42578125" style="149" customWidth="1"/>
    <col min="239" max="239" width="9.85546875" style="149" customWidth="1"/>
    <col min="240" max="240" width="10.5703125" style="149" customWidth="1"/>
    <col min="241" max="242" width="9.42578125" style="149" customWidth="1"/>
    <col min="243" max="243" width="10.5703125" style="149" customWidth="1"/>
    <col min="244" max="245" width="9" style="149" customWidth="1"/>
    <col min="246" max="246" width="10.5703125" style="149" customWidth="1"/>
    <col min="247" max="248" width="9.42578125" style="149" customWidth="1"/>
    <col min="249" max="249" width="10.5703125" style="149" customWidth="1"/>
    <col min="250" max="250" width="9.42578125" style="149" customWidth="1"/>
    <col min="251" max="251" width="9.85546875" style="149" customWidth="1"/>
    <col min="252" max="252" width="10.5703125" style="149" customWidth="1"/>
    <col min="253" max="253" width="9" style="149" customWidth="1"/>
    <col min="254" max="254" width="9.85546875" style="149" customWidth="1"/>
    <col min="255" max="255" width="12" style="149" customWidth="1"/>
    <col min="256" max="486" width="11.42578125" style="149"/>
    <col min="487" max="487" width="0.28515625" style="149" customWidth="1"/>
    <col min="488" max="488" width="19" style="149" customWidth="1"/>
    <col min="489" max="489" width="7.140625" style="149" customWidth="1"/>
    <col min="490" max="490" width="41.28515625" style="149" customWidth="1"/>
    <col min="491" max="492" width="9" style="149" customWidth="1"/>
    <col min="493" max="493" width="10.5703125" style="149" customWidth="1"/>
    <col min="494" max="494" width="9.42578125" style="149" customWidth="1"/>
    <col min="495" max="495" width="9.85546875" style="149" customWidth="1"/>
    <col min="496" max="496" width="10.5703125" style="149" customWidth="1"/>
    <col min="497" max="498" width="9.42578125" style="149" customWidth="1"/>
    <col min="499" max="499" width="10.5703125" style="149" customWidth="1"/>
    <col min="500" max="501" width="9" style="149" customWidth="1"/>
    <col min="502" max="502" width="10.5703125" style="149" customWidth="1"/>
    <col min="503" max="504" width="9.42578125" style="149" customWidth="1"/>
    <col min="505" max="505" width="10.5703125" style="149" customWidth="1"/>
    <col min="506" max="506" width="9.42578125" style="149" customWidth="1"/>
    <col min="507" max="507" width="9.85546875" style="149" customWidth="1"/>
    <col min="508" max="508" width="10.5703125" style="149" customWidth="1"/>
    <col min="509" max="509" width="9" style="149" customWidth="1"/>
    <col min="510" max="510" width="9.85546875" style="149" customWidth="1"/>
    <col min="511" max="511" width="12" style="149" customWidth="1"/>
    <col min="512" max="742" width="11.42578125" style="149"/>
    <col min="743" max="743" width="0.28515625" style="149" customWidth="1"/>
    <col min="744" max="744" width="19" style="149" customWidth="1"/>
    <col min="745" max="745" width="7.140625" style="149" customWidth="1"/>
    <col min="746" max="746" width="41.28515625" style="149" customWidth="1"/>
    <col min="747" max="748" width="9" style="149" customWidth="1"/>
    <col min="749" max="749" width="10.5703125" style="149" customWidth="1"/>
    <col min="750" max="750" width="9.42578125" style="149" customWidth="1"/>
    <col min="751" max="751" width="9.85546875" style="149" customWidth="1"/>
    <col min="752" max="752" width="10.5703125" style="149" customWidth="1"/>
    <col min="753" max="754" width="9.42578125" style="149" customWidth="1"/>
    <col min="755" max="755" width="10.5703125" style="149" customWidth="1"/>
    <col min="756" max="757" width="9" style="149" customWidth="1"/>
    <col min="758" max="758" width="10.5703125" style="149" customWidth="1"/>
    <col min="759" max="760" width="9.42578125" style="149" customWidth="1"/>
    <col min="761" max="761" width="10.5703125" style="149" customWidth="1"/>
    <col min="762" max="762" width="9.42578125" style="149" customWidth="1"/>
    <col min="763" max="763" width="9.85546875" style="149" customWidth="1"/>
    <col min="764" max="764" width="10.5703125" style="149" customWidth="1"/>
    <col min="765" max="765" width="9" style="149" customWidth="1"/>
    <col min="766" max="766" width="9.85546875" style="149" customWidth="1"/>
    <col min="767" max="767" width="12" style="149" customWidth="1"/>
    <col min="768" max="998" width="11.42578125" style="149"/>
    <col min="999" max="999" width="0.28515625" style="149" customWidth="1"/>
    <col min="1000" max="1000" width="19" style="149" customWidth="1"/>
    <col min="1001" max="1001" width="7.140625" style="149" customWidth="1"/>
    <col min="1002" max="1002" width="41.28515625" style="149" customWidth="1"/>
    <col min="1003" max="1004" width="9" style="149" customWidth="1"/>
    <col min="1005" max="1005" width="10.5703125" style="149" customWidth="1"/>
    <col min="1006" max="1006" width="9.42578125" style="149" customWidth="1"/>
    <col min="1007" max="1007" width="9.85546875" style="149" customWidth="1"/>
    <col min="1008" max="1008" width="10.5703125" style="149" customWidth="1"/>
    <col min="1009" max="1010" width="9.42578125" style="149" customWidth="1"/>
    <col min="1011" max="1011" width="10.5703125" style="149" customWidth="1"/>
    <col min="1012" max="1013" width="9" style="149" customWidth="1"/>
    <col min="1014" max="1014" width="10.5703125" style="149" customWidth="1"/>
    <col min="1015" max="1016" width="9.42578125" style="149" customWidth="1"/>
    <col min="1017" max="1017" width="10.5703125" style="149" customWidth="1"/>
    <col min="1018" max="1018" width="9.42578125" style="149" customWidth="1"/>
    <col min="1019" max="1019" width="9.85546875" style="149" customWidth="1"/>
    <col min="1020" max="1020" width="10.5703125" style="149" customWidth="1"/>
    <col min="1021" max="1021" width="9" style="149" customWidth="1"/>
    <col min="1022" max="1022" width="9.85546875" style="149" customWidth="1"/>
    <col min="1023" max="1023" width="12" style="149" customWidth="1"/>
    <col min="1024" max="1254" width="11.42578125" style="149"/>
    <col min="1255" max="1255" width="0.28515625" style="149" customWidth="1"/>
    <col min="1256" max="1256" width="19" style="149" customWidth="1"/>
    <col min="1257" max="1257" width="7.140625" style="149" customWidth="1"/>
    <col min="1258" max="1258" width="41.28515625" style="149" customWidth="1"/>
    <col min="1259" max="1260" width="9" style="149" customWidth="1"/>
    <col min="1261" max="1261" width="10.5703125" style="149" customWidth="1"/>
    <col min="1262" max="1262" width="9.42578125" style="149" customWidth="1"/>
    <col min="1263" max="1263" width="9.85546875" style="149" customWidth="1"/>
    <col min="1264" max="1264" width="10.5703125" style="149" customWidth="1"/>
    <col min="1265" max="1266" width="9.42578125" style="149" customWidth="1"/>
    <col min="1267" max="1267" width="10.5703125" style="149" customWidth="1"/>
    <col min="1268" max="1269" width="9" style="149" customWidth="1"/>
    <col min="1270" max="1270" width="10.5703125" style="149" customWidth="1"/>
    <col min="1271" max="1272" width="9.42578125" style="149" customWidth="1"/>
    <col min="1273" max="1273" width="10.5703125" style="149" customWidth="1"/>
    <col min="1274" max="1274" width="9.42578125" style="149" customWidth="1"/>
    <col min="1275" max="1275" width="9.85546875" style="149" customWidth="1"/>
    <col min="1276" max="1276" width="10.5703125" style="149" customWidth="1"/>
    <col min="1277" max="1277" width="9" style="149" customWidth="1"/>
    <col min="1278" max="1278" width="9.85546875" style="149" customWidth="1"/>
    <col min="1279" max="1279" width="12" style="149" customWidth="1"/>
    <col min="1280" max="1510" width="11.42578125" style="149"/>
    <col min="1511" max="1511" width="0.28515625" style="149" customWidth="1"/>
    <col min="1512" max="1512" width="19" style="149" customWidth="1"/>
    <col min="1513" max="1513" width="7.140625" style="149" customWidth="1"/>
    <col min="1514" max="1514" width="41.28515625" style="149" customWidth="1"/>
    <col min="1515" max="1516" width="9" style="149" customWidth="1"/>
    <col min="1517" max="1517" width="10.5703125" style="149" customWidth="1"/>
    <col min="1518" max="1518" width="9.42578125" style="149" customWidth="1"/>
    <col min="1519" max="1519" width="9.85546875" style="149" customWidth="1"/>
    <col min="1520" max="1520" width="10.5703125" style="149" customWidth="1"/>
    <col min="1521" max="1522" width="9.42578125" style="149" customWidth="1"/>
    <col min="1523" max="1523" width="10.5703125" style="149" customWidth="1"/>
    <col min="1524" max="1525" width="9" style="149" customWidth="1"/>
    <col min="1526" max="1526" width="10.5703125" style="149" customWidth="1"/>
    <col min="1527" max="1528" width="9.42578125" style="149" customWidth="1"/>
    <col min="1529" max="1529" width="10.5703125" style="149" customWidth="1"/>
    <col min="1530" max="1530" width="9.42578125" style="149" customWidth="1"/>
    <col min="1531" max="1531" width="9.85546875" style="149" customWidth="1"/>
    <col min="1532" max="1532" width="10.5703125" style="149" customWidth="1"/>
    <col min="1533" max="1533" width="9" style="149" customWidth="1"/>
    <col min="1534" max="1534" width="9.85546875" style="149" customWidth="1"/>
    <col min="1535" max="1535" width="12" style="149" customWidth="1"/>
    <col min="1536" max="1766" width="11.42578125" style="149"/>
    <col min="1767" max="1767" width="0.28515625" style="149" customWidth="1"/>
    <col min="1768" max="1768" width="19" style="149" customWidth="1"/>
    <col min="1769" max="1769" width="7.140625" style="149" customWidth="1"/>
    <col min="1770" max="1770" width="41.28515625" style="149" customWidth="1"/>
    <col min="1771" max="1772" width="9" style="149" customWidth="1"/>
    <col min="1773" max="1773" width="10.5703125" style="149" customWidth="1"/>
    <col min="1774" max="1774" width="9.42578125" style="149" customWidth="1"/>
    <col min="1775" max="1775" width="9.85546875" style="149" customWidth="1"/>
    <col min="1776" max="1776" width="10.5703125" style="149" customWidth="1"/>
    <col min="1777" max="1778" width="9.42578125" style="149" customWidth="1"/>
    <col min="1779" max="1779" width="10.5703125" style="149" customWidth="1"/>
    <col min="1780" max="1781" width="9" style="149" customWidth="1"/>
    <col min="1782" max="1782" width="10.5703125" style="149" customWidth="1"/>
    <col min="1783" max="1784" width="9.42578125" style="149" customWidth="1"/>
    <col min="1785" max="1785" width="10.5703125" style="149" customWidth="1"/>
    <col min="1786" max="1786" width="9.42578125" style="149" customWidth="1"/>
    <col min="1787" max="1787" width="9.85546875" style="149" customWidth="1"/>
    <col min="1788" max="1788" width="10.5703125" style="149" customWidth="1"/>
    <col min="1789" max="1789" width="9" style="149" customWidth="1"/>
    <col min="1790" max="1790" width="9.85546875" style="149" customWidth="1"/>
    <col min="1791" max="1791" width="12" style="149" customWidth="1"/>
    <col min="1792" max="2022" width="11.42578125" style="149"/>
    <col min="2023" max="2023" width="0.28515625" style="149" customWidth="1"/>
    <col min="2024" max="2024" width="19" style="149" customWidth="1"/>
    <col min="2025" max="2025" width="7.140625" style="149" customWidth="1"/>
    <col min="2026" max="2026" width="41.28515625" style="149" customWidth="1"/>
    <col min="2027" max="2028" width="9" style="149" customWidth="1"/>
    <col min="2029" max="2029" width="10.5703125" style="149" customWidth="1"/>
    <col min="2030" max="2030" width="9.42578125" style="149" customWidth="1"/>
    <col min="2031" max="2031" width="9.85546875" style="149" customWidth="1"/>
    <col min="2032" max="2032" width="10.5703125" style="149" customWidth="1"/>
    <col min="2033" max="2034" width="9.42578125" style="149" customWidth="1"/>
    <col min="2035" max="2035" width="10.5703125" style="149" customWidth="1"/>
    <col min="2036" max="2037" width="9" style="149" customWidth="1"/>
    <col min="2038" max="2038" width="10.5703125" style="149" customWidth="1"/>
    <col min="2039" max="2040" width="9.42578125" style="149" customWidth="1"/>
    <col min="2041" max="2041" width="10.5703125" style="149" customWidth="1"/>
    <col min="2042" max="2042" width="9.42578125" style="149" customWidth="1"/>
    <col min="2043" max="2043" width="9.85546875" style="149" customWidth="1"/>
    <col min="2044" max="2044" width="10.5703125" style="149" customWidth="1"/>
    <col min="2045" max="2045" width="9" style="149" customWidth="1"/>
    <col min="2046" max="2046" width="9.85546875" style="149" customWidth="1"/>
    <col min="2047" max="2047" width="12" style="149" customWidth="1"/>
    <col min="2048" max="2278" width="11.42578125" style="149"/>
    <col min="2279" max="2279" width="0.28515625" style="149" customWidth="1"/>
    <col min="2280" max="2280" width="19" style="149" customWidth="1"/>
    <col min="2281" max="2281" width="7.140625" style="149" customWidth="1"/>
    <col min="2282" max="2282" width="41.28515625" style="149" customWidth="1"/>
    <col min="2283" max="2284" width="9" style="149" customWidth="1"/>
    <col min="2285" max="2285" width="10.5703125" style="149" customWidth="1"/>
    <col min="2286" max="2286" width="9.42578125" style="149" customWidth="1"/>
    <col min="2287" max="2287" width="9.85546875" style="149" customWidth="1"/>
    <col min="2288" max="2288" width="10.5703125" style="149" customWidth="1"/>
    <col min="2289" max="2290" width="9.42578125" style="149" customWidth="1"/>
    <col min="2291" max="2291" width="10.5703125" style="149" customWidth="1"/>
    <col min="2292" max="2293" width="9" style="149" customWidth="1"/>
    <col min="2294" max="2294" width="10.5703125" style="149" customWidth="1"/>
    <col min="2295" max="2296" width="9.42578125" style="149" customWidth="1"/>
    <col min="2297" max="2297" width="10.5703125" style="149" customWidth="1"/>
    <col min="2298" max="2298" width="9.42578125" style="149" customWidth="1"/>
    <col min="2299" max="2299" width="9.85546875" style="149" customWidth="1"/>
    <col min="2300" max="2300" width="10.5703125" style="149" customWidth="1"/>
    <col min="2301" max="2301" width="9" style="149" customWidth="1"/>
    <col min="2302" max="2302" width="9.85546875" style="149" customWidth="1"/>
    <col min="2303" max="2303" width="12" style="149" customWidth="1"/>
    <col min="2304" max="2534" width="11.42578125" style="149"/>
    <col min="2535" max="2535" width="0.28515625" style="149" customWidth="1"/>
    <col min="2536" max="2536" width="19" style="149" customWidth="1"/>
    <col min="2537" max="2537" width="7.140625" style="149" customWidth="1"/>
    <col min="2538" max="2538" width="41.28515625" style="149" customWidth="1"/>
    <col min="2539" max="2540" width="9" style="149" customWidth="1"/>
    <col min="2541" max="2541" width="10.5703125" style="149" customWidth="1"/>
    <col min="2542" max="2542" width="9.42578125" style="149" customWidth="1"/>
    <col min="2543" max="2543" width="9.85546875" style="149" customWidth="1"/>
    <col min="2544" max="2544" width="10.5703125" style="149" customWidth="1"/>
    <col min="2545" max="2546" width="9.42578125" style="149" customWidth="1"/>
    <col min="2547" max="2547" width="10.5703125" style="149" customWidth="1"/>
    <col min="2548" max="2549" width="9" style="149" customWidth="1"/>
    <col min="2550" max="2550" width="10.5703125" style="149" customWidth="1"/>
    <col min="2551" max="2552" width="9.42578125" style="149" customWidth="1"/>
    <col min="2553" max="2553" width="10.5703125" style="149" customWidth="1"/>
    <col min="2554" max="2554" width="9.42578125" style="149" customWidth="1"/>
    <col min="2555" max="2555" width="9.85546875" style="149" customWidth="1"/>
    <col min="2556" max="2556" width="10.5703125" style="149" customWidth="1"/>
    <col min="2557" max="2557" width="9" style="149" customWidth="1"/>
    <col min="2558" max="2558" width="9.85546875" style="149" customWidth="1"/>
    <col min="2559" max="2559" width="12" style="149" customWidth="1"/>
    <col min="2560" max="2790" width="11.42578125" style="149"/>
    <col min="2791" max="2791" width="0.28515625" style="149" customWidth="1"/>
    <col min="2792" max="2792" width="19" style="149" customWidth="1"/>
    <col min="2793" max="2793" width="7.140625" style="149" customWidth="1"/>
    <col min="2794" max="2794" width="41.28515625" style="149" customWidth="1"/>
    <col min="2795" max="2796" width="9" style="149" customWidth="1"/>
    <col min="2797" max="2797" width="10.5703125" style="149" customWidth="1"/>
    <col min="2798" max="2798" width="9.42578125" style="149" customWidth="1"/>
    <col min="2799" max="2799" width="9.85546875" style="149" customWidth="1"/>
    <col min="2800" max="2800" width="10.5703125" style="149" customWidth="1"/>
    <col min="2801" max="2802" width="9.42578125" style="149" customWidth="1"/>
    <col min="2803" max="2803" width="10.5703125" style="149" customWidth="1"/>
    <col min="2804" max="2805" width="9" style="149" customWidth="1"/>
    <col min="2806" max="2806" width="10.5703125" style="149" customWidth="1"/>
    <col min="2807" max="2808" width="9.42578125" style="149" customWidth="1"/>
    <col min="2809" max="2809" width="10.5703125" style="149" customWidth="1"/>
    <col min="2810" max="2810" width="9.42578125" style="149" customWidth="1"/>
    <col min="2811" max="2811" width="9.85546875" style="149" customWidth="1"/>
    <col min="2812" max="2812" width="10.5703125" style="149" customWidth="1"/>
    <col min="2813" max="2813" width="9" style="149" customWidth="1"/>
    <col min="2814" max="2814" width="9.85546875" style="149" customWidth="1"/>
    <col min="2815" max="2815" width="12" style="149" customWidth="1"/>
    <col min="2816" max="3046" width="11.42578125" style="149"/>
    <col min="3047" max="3047" width="0.28515625" style="149" customWidth="1"/>
    <col min="3048" max="3048" width="19" style="149" customWidth="1"/>
    <col min="3049" max="3049" width="7.140625" style="149" customWidth="1"/>
    <col min="3050" max="3050" width="41.28515625" style="149" customWidth="1"/>
    <col min="3051" max="3052" width="9" style="149" customWidth="1"/>
    <col min="3053" max="3053" width="10.5703125" style="149" customWidth="1"/>
    <col min="3054" max="3054" width="9.42578125" style="149" customWidth="1"/>
    <col min="3055" max="3055" width="9.85546875" style="149" customWidth="1"/>
    <col min="3056" max="3056" width="10.5703125" style="149" customWidth="1"/>
    <col min="3057" max="3058" width="9.42578125" style="149" customWidth="1"/>
    <col min="3059" max="3059" width="10.5703125" style="149" customWidth="1"/>
    <col min="3060" max="3061" width="9" style="149" customWidth="1"/>
    <col min="3062" max="3062" width="10.5703125" style="149" customWidth="1"/>
    <col min="3063" max="3064" width="9.42578125" style="149" customWidth="1"/>
    <col min="3065" max="3065" width="10.5703125" style="149" customWidth="1"/>
    <col min="3066" max="3066" width="9.42578125" style="149" customWidth="1"/>
    <col min="3067" max="3067" width="9.85546875" style="149" customWidth="1"/>
    <col min="3068" max="3068" width="10.5703125" style="149" customWidth="1"/>
    <col min="3069" max="3069" width="9" style="149" customWidth="1"/>
    <col min="3070" max="3070" width="9.85546875" style="149" customWidth="1"/>
    <col min="3071" max="3071" width="12" style="149" customWidth="1"/>
    <col min="3072" max="3302" width="11.42578125" style="149"/>
    <col min="3303" max="3303" width="0.28515625" style="149" customWidth="1"/>
    <col min="3304" max="3304" width="19" style="149" customWidth="1"/>
    <col min="3305" max="3305" width="7.140625" style="149" customWidth="1"/>
    <col min="3306" max="3306" width="41.28515625" style="149" customWidth="1"/>
    <col min="3307" max="3308" width="9" style="149" customWidth="1"/>
    <col min="3309" max="3309" width="10.5703125" style="149" customWidth="1"/>
    <col min="3310" max="3310" width="9.42578125" style="149" customWidth="1"/>
    <col min="3311" max="3311" width="9.85546875" style="149" customWidth="1"/>
    <col min="3312" max="3312" width="10.5703125" style="149" customWidth="1"/>
    <col min="3313" max="3314" width="9.42578125" style="149" customWidth="1"/>
    <col min="3315" max="3315" width="10.5703125" style="149" customWidth="1"/>
    <col min="3316" max="3317" width="9" style="149" customWidth="1"/>
    <col min="3318" max="3318" width="10.5703125" style="149" customWidth="1"/>
    <col min="3319" max="3320" width="9.42578125" style="149" customWidth="1"/>
    <col min="3321" max="3321" width="10.5703125" style="149" customWidth="1"/>
    <col min="3322" max="3322" width="9.42578125" style="149" customWidth="1"/>
    <col min="3323" max="3323" width="9.85546875" style="149" customWidth="1"/>
    <col min="3324" max="3324" width="10.5703125" style="149" customWidth="1"/>
    <col min="3325" max="3325" width="9" style="149" customWidth="1"/>
    <col min="3326" max="3326" width="9.85546875" style="149" customWidth="1"/>
    <col min="3327" max="3327" width="12" style="149" customWidth="1"/>
    <col min="3328" max="3558" width="11.42578125" style="149"/>
    <col min="3559" max="3559" width="0.28515625" style="149" customWidth="1"/>
    <col min="3560" max="3560" width="19" style="149" customWidth="1"/>
    <col min="3561" max="3561" width="7.140625" style="149" customWidth="1"/>
    <col min="3562" max="3562" width="41.28515625" style="149" customWidth="1"/>
    <col min="3563" max="3564" width="9" style="149" customWidth="1"/>
    <col min="3565" max="3565" width="10.5703125" style="149" customWidth="1"/>
    <col min="3566" max="3566" width="9.42578125" style="149" customWidth="1"/>
    <col min="3567" max="3567" width="9.85546875" style="149" customWidth="1"/>
    <col min="3568" max="3568" width="10.5703125" style="149" customWidth="1"/>
    <col min="3569" max="3570" width="9.42578125" style="149" customWidth="1"/>
    <col min="3571" max="3571" width="10.5703125" style="149" customWidth="1"/>
    <col min="3572" max="3573" width="9" style="149" customWidth="1"/>
    <col min="3574" max="3574" width="10.5703125" style="149" customWidth="1"/>
    <col min="3575" max="3576" width="9.42578125" style="149" customWidth="1"/>
    <col min="3577" max="3577" width="10.5703125" style="149" customWidth="1"/>
    <col min="3578" max="3578" width="9.42578125" style="149" customWidth="1"/>
    <col min="3579" max="3579" width="9.85546875" style="149" customWidth="1"/>
    <col min="3580" max="3580" width="10.5703125" style="149" customWidth="1"/>
    <col min="3581" max="3581" width="9" style="149" customWidth="1"/>
    <col min="3582" max="3582" width="9.85546875" style="149" customWidth="1"/>
    <col min="3583" max="3583" width="12" style="149" customWidth="1"/>
    <col min="3584" max="3814" width="11.42578125" style="149"/>
    <col min="3815" max="3815" width="0.28515625" style="149" customWidth="1"/>
    <col min="3816" max="3816" width="19" style="149" customWidth="1"/>
    <col min="3817" max="3817" width="7.140625" style="149" customWidth="1"/>
    <col min="3818" max="3818" width="41.28515625" style="149" customWidth="1"/>
    <col min="3819" max="3820" width="9" style="149" customWidth="1"/>
    <col min="3821" max="3821" width="10.5703125" style="149" customWidth="1"/>
    <col min="3822" max="3822" width="9.42578125" style="149" customWidth="1"/>
    <col min="3823" max="3823" width="9.85546875" style="149" customWidth="1"/>
    <col min="3824" max="3824" width="10.5703125" style="149" customWidth="1"/>
    <col min="3825" max="3826" width="9.42578125" style="149" customWidth="1"/>
    <col min="3827" max="3827" width="10.5703125" style="149" customWidth="1"/>
    <col min="3828" max="3829" width="9" style="149" customWidth="1"/>
    <col min="3830" max="3830" width="10.5703125" style="149" customWidth="1"/>
    <col min="3831" max="3832" width="9.42578125" style="149" customWidth="1"/>
    <col min="3833" max="3833" width="10.5703125" style="149" customWidth="1"/>
    <col min="3834" max="3834" width="9.42578125" style="149" customWidth="1"/>
    <col min="3835" max="3835" width="9.85546875" style="149" customWidth="1"/>
    <col min="3836" max="3836" width="10.5703125" style="149" customWidth="1"/>
    <col min="3837" max="3837" width="9" style="149" customWidth="1"/>
    <col min="3838" max="3838" width="9.85546875" style="149" customWidth="1"/>
    <col min="3839" max="3839" width="12" style="149" customWidth="1"/>
    <col min="3840" max="4070" width="11.42578125" style="149"/>
    <col min="4071" max="4071" width="0.28515625" style="149" customWidth="1"/>
    <col min="4072" max="4072" width="19" style="149" customWidth="1"/>
    <col min="4073" max="4073" width="7.140625" style="149" customWidth="1"/>
    <col min="4074" max="4074" width="41.28515625" style="149" customWidth="1"/>
    <col min="4075" max="4076" width="9" style="149" customWidth="1"/>
    <col min="4077" max="4077" width="10.5703125" style="149" customWidth="1"/>
    <col min="4078" max="4078" width="9.42578125" style="149" customWidth="1"/>
    <col min="4079" max="4079" width="9.85546875" style="149" customWidth="1"/>
    <col min="4080" max="4080" width="10.5703125" style="149" customWidth="1"/>
    <col min="4081" max="4082" width="9.42578125" style="149" customWidth="1"/>
    <col min="4083" max="4083" width="10.5703125" style="149" customWidth="1"/>
    <col min="4084" max="4085" width="9" style="149" customWidth="1"/>
    <col min="4086" max="4086" width="10.5703125" style="149" customWidth="1"/>
    <col min="4087" max="4088" width="9.42578125" style="149" customWidth="1"/>
    <col min="4089" max="4089" width="10.5703125" style="149" customWidth="1"/>
    <col min="4090" max="4090" width="9.42578125" style="149" customWidth="1"/>
    <col min="4091" max="4091" width="9.85546875" style="149" customWidth="1"/>
    <col min="4092" max="4092" width="10.5703125" style="149" customWidth="1"/>
    <col min="4093" max="4093" width="9" style="149" customWidth="1"/>
    <col min="4094" max="4094" width="9.85546875" style="149" customWidth="1"/>
    <col min="4095" max="4095" width="12" style="149" customWidth="1"/>
    <col min="4096" max="4326" width="11.42578125" style="149"/>
    <col min="4327" max="4327" width="0.28515625" style="149" customWidth="1"/>
    <col min="4328" max="4328" width="19" style="149" customWidth="1"/>
    <col min="4329" max="4329" width="7.140625" style="149" customWidth="1"/>
    <col min="4330" max="4330" width="41.28515625" style="149" customWidth="1"/>
    <col min="4331" max="4332" width="9" style="149" customWidth="1"/>
    <col min="4333" max="4333" width="10.5703125" style="149" customWidth="1"/>
    <col min="4334" max="4334" width="9.42578125" style="149" customWidth="1"/>
    <col min="4335" max="4335" width="9.85546875" style="149" customWidth="1"/>
    <col min="4336" max="4336" width="10.5703125" style="149" customWidth="1"/>
    <col min="4337" max="4338" width="9.42578125" style="149" customWidth="1"/>
    <col min="4339" max="4339" width="10.5703125" style="149" customWidth="1"/>
    <col min="4340" max="4341" width="9" style="149" customWidth="1"/>
    <col min="4342" max="4342" width="10.5703125" style="149" customWidth="1"/>
    <col min="4343" max="4344" width="9.42578125" style="149" customWidth="1"/>
    <col min="4345" max="4345" width="10.5703125" style="149" customWidth="1"/>
    <col min="4346" max="4346" width="9.42578125" style="149" customWidth="1"/>
    <col min="4347" max="4347" width="9.85546875" style="149" customWidth="1"/>
    <col min="4348" max="4348" width="10.5703125" style="149" customWidth="1"/>
    <col min="4349" max="4349" width="9" style="149" customWidth="1"/>
    <col min="4350" max="4350" width="9.85546875" style="149" customWidth="1"/>
    <col min="4351" max="4351" width="12" style="149" customWidth="1"/>
    <col min="4352" max="4582" width="11.42578125" style="149"/>
    <col min="4583" max="4583" width="0.28515625" style="149" customWidth="1"/>
    <col min="4584" max="4584" width="19" style="149" customWidth="1"/>
    <col min="4585" max="4585" width="7.140625" style="149" customWidth="1"/>
    <col min="4586" max="4586" width="41.28515625" style="149" customWidth="1"/>
    <col min="4587" max="4588" width="9" style="149" customWidth="1"/>
    <col min="4589" max="4589" width="10.5703125" style="149" customWidth="1"/>
    <col min="4590" max="4590" width="9.42578125" style="149" customWidth="1"/>
    <col min="4591" max="4591" width="9.85546875" style="149" customWidth="1"/>
    <col min="4592" max="4592" width="10.5703125" style="149" customWidth="1"/>
    <col min="4593" max="4594" width="9.42578125" style="149" customWidth="1"/>
    <col min="4595" max="4595" width="10.5703125" style="149" customWidth="1"/>
    <col min="4596" max="4597" width="9" style="149" customWidth="1"/>
    <col min="4598" max="4598" width="10.5703125" style="149" customWidth="1"/>
    <col min="4599" max="4600" width="9.42578125" style="149" customWidth="1"/>
    <col min="4601" max="4601" width="10.5703125" style="149" customWidth="1"/>
    <col min="4602" max="4602" width="9.42578125" style="149" customWidth="1"/>
    <col min="4603" max="4603" width="9.85546875" style="149" customWidth="1"/>
    <col min="4604" max="4604" width="10.5703125" style="149" customWidth="1"/>
    <col min="4605" max="4605" width="9" style="149" customWidth="1"/>
    <col min="4606" max="4606" width="9.85546875" style="149" customWidth="1"/>
    <col min="4607" max="4607" width="12" style="149" customWidth="1"/>
    <col min="4608" max="4838" width="11.42578125" style="149"/>
    <col min="4839" max="4839" width="0.28515625" style="149" customWidth="1"/>
    <col min="4840" max="4840" width="19" style="149" customWidth="1"/>
    <col min="4841" max="4841" width="7.140625" style="149" customWidth="1"/>
    <col min="4842" max="4842" width="41.28515625" style="149" customWidth="1"/>
    <col min="4843" max="4844" width="9" style="149" customWidth="1"/>
    <col min="4845" max="4845" width="10.5703125" style="149" customWidth="1"/>
    <col min="4846" max="4846" width="9.42578125" style="149" customWidth="1"/>
    <col min="4847" max="4847" width="9.85546875" style="149" customWidth="1"/>
    <col min="4848" max="4848" width="10.5703125" style="149" customWidth="1"/>
    <col min="4849" max="4850" width="9.42578125" style="149" customWidth="1"/>
    <col min="4851" max="4851" width="10.5703125" style="149" customWidth="1"/>
    <col min="4852" max="4853" width="9" style="149" customWidth="1"/>
    <col min="4854" max="4854" width="10.5703125" style="149" customWidth="1"/>
    <col min="4855" max="4856" width="9.42578125" style="149" customWidth="1"/>
    <col min="4857" max="4857" width="10.5703125" style="149" customWidth="1"/>
    <col min="4858" max="4858" width="9.42578125" style="149" customWidth="1"/>
    <col min="4859" max="4859" width="9.85546875" style="149" customWidth="1"/>
    <col min="4860" max="4860" width="10.5703125" style="149" customWidth="1"/>
    <col min="4861" max="4861" width="9" style="149" customWidth="1"/>
    <col min="4862" max="4862" width="9.85546875" style="149" customWidth="1"/>
    <col min="4863" max="4863" width="12" style="149" customWidth="1"/>
    <col min="4864" max="5094" width="11.42578125" style="149"/>
    <col min="5095" max="5095" width="0.28515625" style="149" customWidth="1"/>
    <col min="5096" max="5096" width="19" style="149" customWidth="1"/>
    <col min="5097" max="5097" width="7.140625" style="149" customWidth="1"/>
    <col min="5098" max="5098" width="41.28515625" style="149" customWidth="1"/>
    <col min="5099" max="5100" width="9" style="149" customWidth="1"/>
    <col min="5101" max="5101" width="10.5703125" style="149" customWidth="1"/>
    <col min="5102" max="5102" width="9.42578125" style="149" customWidth="1"/>
    <col min="5103" max="5103" width="9.85546875" style="149" customWidth="1"/>
    <col min="5104" max="5104" width="10.5703125" style="149" customWidth="1"/>
    <col min="5105" max="5106" width="9.42578125" style="149" customWidth="1"/>
    <col min="5107" max="5107" width="10.5703125" style="149" customWidth="1"/>
    <col min="5108" max="5109" width="9" style="149" customWidth="1"/>
    <col min="5110" max="5110" width="10.5703125" style="149" customWidth="1"/>
    <col min="5111" max="5112" width="9.42578125" style="149" customWidth="1"/>
    <col min="5113" max="5113" width="10.5703125" style="149" customWidth="1"/>
    <col min="5114" max="5114" width="9.42578125" style="149" customWidth="1"/>
    <col min="5115" max="5115" width="9.85546875" style="149" customWidth="1"/>
    <col min="5116" max="5116" width="10.5703125" style="149" customWidth="1"/>
    <col min="5117" max="5117" width="9" style="149" customWidth="1"/>
    <col min="5118" max="5118" width="9.85546875" style="149" customWidth="1"/>
    <col min="5119" max="5119" width="12" style="149" customWidth="1"/>
    <col min="5120" max="5350" width="11.42578125" style="149"/>
    <col min="5351" max="5351" width="0.28515625" style="149" customWidth="1"/>
    <col min="5352" max="5352" width="19" style="149" customWidth="1"/>
    <col min="5353" max="5353" width="7.140625" style="149" customWidth="1"/>
    <col min="5354" max="5354" width="41.28515625" style="149" customWidth="1"/>
    <col min="5355" max="5356" width="9" style="149" customWidth="1"/>
    <col min="5357" max="5357" width="10.5703125" style="149" customWidth="1"/>
    <col min="5358" max="5358" width="9.42578125" style="149" customWidth="1"/>
    <col min="5359" max="5359" width="9.85546875" style="149" customWidth="1"/>
    <col min="5360" max="5360" width="10.5703125" style="149" customWidth="1"/>
    <col min="5361" max="5362" width="9.42578125" style="149" customWidth="1"/>
    <col min="5363" max="5363" width="10.5703125" style="149" customWidth="1"/>
    <col min="5364" max="5365" width="9" style="149" customWidth="1"/>
    <col min="5366" max="5366" width="10.5703125" style="149" customWidth="1"/>
    <col min="5367" max="5368" width="9.42578125" style="149" customWidth="1"/>
    <col min="5369" max="5369" width="10.5703125" style="149" customWidth="1"/>
    <col min="5370" max="5370" width="9.42578125" style="149" customWidth="1"/>
    <col min="5371" max="5371" width="9.85546875" style="149" customWidth="1"/>
    <col min="5372" max="5372" width="10.5703125" style="149" customWidth="1"/>
    <col min="5373" max="5373" width="9" style="149" customWidth="1"/>
    <col min="5374" max="5374" width="9.85546875" style="149" customWidth="1"/>
    <col min="5375" max="5375" width="12" style="149" customWidth="1"/>
    <col min="5376" max="5606" width="11.42578125" style="149"/>
    <col min="5607" max="5607" width="0.28515625" style="149" customWidth="1"/>
    <col min="5608" max="5608" width="19" style="149" customWidth="1"/>
    <col min="5609" max="5609" width="7.140625" style="149" customWidth="1"/>
    <col min="5610" max="5610" width="41.28515625" style="149" customWidth="1"/>
    <col min="5611" max="5612" width="9" style="149" customWidth="1"/>
    <col min="5613" max="5613" width="10.5703125" style="149" customWidth="1"/>
    <col min="5614" max="5614" width="9.42578125" style="149" customWidth="1"/>
    <col min="5615" max="5615" width="9.85546875" style="149" customWidth="1"/>
    <col min="5616" max="5616" width="10.5703125" style="149" customWidth="1"/>
    <col min="5617" max="5618" width="9.42578125" style="149" customWidth="1"/>
    <col min="5619" max="5619" width="10.5703125" style="149" customWidth="1"/>
    <col min="5620" max="5621" width="9" style="149" customWidth="1"/>
    <col min="5622" max="5622" width="10.5703125" style="149" customWidth="1"/>
    <col min="5623" max="5624" width="9.42578125" style="149" customWidth="1"/>
    <col min="5625" max="5625" width="10.5703125" style="149" customWidth="1"/>
    <col min="5626" max="5626" width="9.42578125" style="149" customWidth="1"/>
    <col min="5627" max="5627" width="9.85546875" style="149" customWidth="1"/>
    <col min="5628" max="5628" width="10.5703125" style="149" customWidth="1"/>
    <col min="5629" max="5629" width="9" style="149" customWidth="1"/>
    <col min="5630" max="5630" width="9.85546875" style="149" customWidth="1"/>
    <col min="5631" max="5631" width="12" style="149" customWidth="1"/>
    <col min="5632" max="5862" width="11.42578125" style="149"/>
    <col min="5863" max="5863" width="0.28515625" style="149" customWidth="1"/>
    <col min="5864" max="5864" width="19" style="149" customWidth="1"/>
    <col min="5865" max="5865" width="7.140625" style="149" customWidth="1"/>
    <col min="5866" max="5866" width="41.28515625" style="149" customWidth="1"/>
    <col min="5867" max="5868" width="9" style="149" customWidth="1"/>
    <col min="5869" max="5869" width="10.5703125" style="149" customWidth="1"/>
    <col min="5870" max="5870" width="9.42578125" style="149" customWidth="1"/>
    <col min="5871" max="5871" width="9.85546875" style="149" customWidth="1"/>
    <col min="5872" max="5872" width="10.5703125" style="149" customWidth="1"/>
    <col min="5873" max="5874" width="9.42578125" style="149" customWidth="1"/>
    <col min="5875" max="5875" width="10.5703125" style="149" customWidth="1"/>
    <col min="5876" max="5877" width="9" style="149" customWidth="1"/>
    <col min="5878" max="5878" width="10.5703125" style="149" customWidth="1"/>
    <col min="5879" max="5880" width="9.42578125" style="149" customWidth="1"/>
    <col min="5881" max="5881" width="10.5703125" style="149" customWidth="1"/>
    <col min="5882" max="5882" width="9.42578125" style="149" customWidth="1"/>
    <col min="5883" max="5883" width="9.85546875" style="149" customWidth="1"/>
    <col min="5884" max="5884" width="10.5703125" style="149" customWidth="1"/>
    <col min="5885" max="5885" width="9" style="149" customWidth="1"/>
    <col min="5886" max="5886" width="9.85546875" style="149" customWidth="1"/>
    <col min="5887" max="5887" width="12" style="149" customWidth="1"/>
    <col min="5888" max="6118" width="11.42578125" style="149"/>
    <col min="6119" max="6119" width="0.28515625" style="149" customWidth="1"/>
    <col min="6120" max="6120" width="19" style="149" customWidth="1"/>
    <col min="6121" max="6121" width="7.140625" style="149" customWidth="1"/>
    <col min="6122" max="6122" width="41.28515625" style="149" customWidth="1"/>
    <col min="6123" max="6124" width="9" style="149" customWidth="1"/>
    <col min="6125" max="6125" width="10.5703125" style="149" customWidth="1"/>
    <col min="6126" max="6126" width="9.42578125" style="149" customWidth="1"/>
    <col min="6127" max="6127" width="9.85546875" style="149" customWidth="1"/>
    <col min="6128" max="6128" width="10.5703125" style="149" customWidth="1"/>
    <col min="6129" max="6130" width="9.42578125" style="149" customWidth="1"/>
    <col min="6131" max="6131" width="10.5703125" style="149" customWidth="1"/>
    <col min="6132" max="6133" width="9" style="149" customWidth="1"/>
    <col min="6134" max="6134" width="10.5703125" style="149" customWidth="1"/>
    <col min="6135" max="6136" width="9.42578125" style="149" customWidth="1"/>
    <col min="6137" max="6137" width="10.5703125" style="149" customWidth="1"/>
    <col min="6138" max="6138" width="9.42578125" style="149" customWidth="1"/>
    <col min="6139" max="6139" width="9.85546875" style="149" customWidth="1"/>
    <col min="6140" max="6140" width="10.5703125" style="149" customWidth="1"/>
    <col min="6141" max="6141" width="9" style="149" customWidth="1"/>
    <col min="6142" max="6142" width="9.85546875" style="149" customWidth="1"/>
    <col min="6143" max="6143" width="12" style="149" customWidth="1"/>
    <col min="6144" max="6374" width="11.42578125" style="149"/>
    <col min="6375" max="6375" width="0.28515625" style="149" customWidth="1"/>
    <col min="6376" max="6376" width="19" style="149" customWidth="1"/>
    <col min="6377" max="6377" width="7.140625" style="149" customWidth="1"/>
    <col min="6378" max="6378" width="41.28515625" style="149" customWidth="1"/>
    <col min="6379" max="6380" width="9" style="149" customWidth="1"/>
    <col min="6381" max="6381" width="10.5703125" style="149" customWidth="1"/>
    <col min="6382" max="6382" width="9.42578125" style="149" customWidth="1"/>
    <col min="6383" max="6383" width="9.85546875" style="149" customWidth="1"/>
    <col min="6384" max="6384" width="10.5703125" style="149" customWidth="1"/>
    <col min="6385" max="6386" width="9.42578125" style="149" customWidth="1"/>
    <col min="6387" max="6387" width="10.5703125" style="149" customWidth="1"/>
    <col min="6388" max="6389" width="9" style="149" customWidth="1"/>
    <col min="6390" max="6390" width="10.5703125" style="149" customWidth="1"/>
    <col min="6391" max="6392" width="9.42578125" style="149" customWidth="1"/>
    <col min="6393" max="6393" width="10.5703125" style="149" customWidth="1"/>
    <col min="6394" max="6394" width="9.42578125" style="149" customWidth="1"/>
    <col min="6395" max="6395" width="9.85546875" style="149" customWidth="1"/>
    <col min="6396" max="6396" width="10.5703125" style="149" customWidth="1"/>
    <col min="6397" max="6397" width="9" style="149" customWidth="1"/>
    <col min="6398" max="6398" width="9.85546875" style="149" customWidth="1"/>
    <col min="6399" max="6399" width="12" style="149" customWidth="1"/>
    <col min="6400" max="6630" width="11.42578125" style="149"/>
    <col min="6631" max="6631" width="0.28515625" style="149" customWidth="1"/>
    <col min="6632" max="6632" width="19" style="149" customWidth="1"/>
    <col min="6633" max="6633" width="7.140625" style="149" customWidth="1"/>
    <col min="6634" max="6634" width="41.28515625" style="149" customWidth="1"/>
    <col min="6635" max="6636" width="9" style="149" customWidth="1"/>
    <col min="6637" max="6637" width="10.5703125" style="149" customWidth="1"/>
    <col min="6638" max="6638" width="9.42578125" style="149" customWidth="1"/>
    <col min="6639" max="6639" width="9.85546875" style="149" customWidth="1"/>
    <col min="6640" max="6640" width="10.5703125" style="149" customWidth="1"/>
    <col min="6641" max="6642" width="9.42578125" style="149" customWidth="1"/>
    <col min="6643" max="6643" width="10.5703125" style="149" customWidth="1"/>
    <col min="6644" max="6645" width="9" style="149" customWidth="1"/>
    <col min="6646" max="6646" width="10.5703125" style="149" customWidth="1"/>
    <col min="6647" max="6648" width="9.42578125" style="149" customWidth="1"/>
    <col min="6649" max="6649" width="10.5703125" style="149" customWidth="1"/>
    <col min="6650" max="6650" width="9.42578125" style="149" customWidth="1"/>
    <col min="6651" max="6651" width="9.85546875" style="149" customWidth="1"/>
    <col min="6652" max="6652" width="10.5703125" style="149" customWidth="1"/>
    <col min="6653" max="6653" width="9" style="149" customWidth="1"/>
    <col min="6654" max="6654" width="9.85546875" style="149" customWidth="1"/>
    <col min="6655" max="6655" width="12" style="149" customWidth="1"/>
    <col min="6656" max="6886" width="11.42578125" style="149"/>
    <col min="6887" max="6887" width="0.28515625" style="149" customWidth="1"/>
    <col min="6888" max="6888" width="19" style="149" customWidth="1"/>
    <col min="6889" max="6889" width="7.140625" style="149" customWidth="1"/>
    <col min="6890" max="6890" width="41.28515625" style="149" customWidth="1"/>
    <col min="6891" max="6892" width="9" style="149" customWidth="1"/>
    <col min="6893" max="6893" width="10.5703125" style="149" customWidth="1"/>
    <col min="6894" max="6894" width="9.42578125" style="149" customWidth="1"/>
    <col min="6895" max="6895" width="9.85546875" style="149" customWidth="1"/>
    <col min="6896" max="6896" width="10.5703125" style="149" customWidth="1"/>
    <col min="6897" max="6898" width="9.42578125" style="149" customWidth="1"/>
    <col min="6899" max="6899" width="10.5703125" style="149" customWidth="1"/>
    <col min="6900" max="6901" width="9" style="149" customWidth="1"/>
    <col min="6902" max="6902" width="10.5703125" style="149" customWidth="1"/>
    <col min="6903" max="6904" width="9.42578125" style="149" customWidth="1"/>
    <col min="6905" max="6905" width="10.5703125" style="149" customWidth="1"/>
    <col min="6906" max="6906" width="9.42578125" style="149" customWidth="1"/>
    <col min="6907" max="6907" width="9.85546875" style="149" customWidth="1"/>
    <col min="6908" max="6908" width="10.5703125" style="149" customWidth="1"/>
    <col min="6909" max="6909" width="9" style="149" customWidth="1"/>
    <col min="6910" max="6910" width="9.85546875" style="149" customWidth="1"/>
    <col min="6911" max="6911" width="12" style="149" customWidth="1"/>
    <col min="6912" max="7142" width="11.42578125" style="149"/>
    <col min="7143" max="7143" width="0.28515625" style="149" customWidth="1"/>
    <col min="7144" max="7144" width="19" style="149" customWidth="1"/>
    <col min="7145" max="7145" width="7.140625" style="149" customWidth="1"/>
    <col min="7146" max="7146" width="41.28515625" style="149" customWidth="1"/>
    <col min="7147" max="7148" width="9" style="149" customWidth="1"/>
    <col min="7149" max="7149" width="10.5703125" style="149" customWidth="1"/>
    <col min="7150" max="7150" width="9.42578125" style="149" customWidth="1"/>
    <col min="7151" max="7151" width="9.85546875" style="149" customWidth="1"/>
    <col min="7152" max="7152" width="10.5703125" style="149" customWidth="1"/>
    <col min="7153" max="7154" width="9.42578125" style="149" customWidth="1"/>
    <col min="7155" max="7155" width="10.5703125" style="149" customWidth="1"/>
    <col min="7156" max="7157" width="9" style="149" customWidth="1"/>
    <col min="7158" max="7158" width="10.5703125" style="149" customWidth="1"/>
    <col min="7159" max="7160" width="9.42578125" style="149" customWidth="1"/>
    <col min="7161" max="7161" width="10.5703125" style="149" customWidth="1"/>
    <col min="7162" max="7162" width="9.42578125" style="149" customWidth="1"/>
    <col min="7163" max="7163" width="9.85546875" style="149" customWidth="1"/>
    <col min="7164" max="7164" width="10.5703125" style="149" customWidth="1"/>
    <col min="7165" max="7165" width="9" style="149" customWidth="1"/>
    <col min="7166" max="7166" width="9.85546875" style="149" customWidth="1"/>
    <col min="7167" max="7167" width="12" style="149" customWidth="1"/>
    <col min="7168" max="7398" width="11.42578125" style="149"/>
    <col min="7399" max="7399" width="0.28515625" style="149" customWidth="1"/>
    <col min="7400" max="7400" width="19" style="149" customWidth="1"/>
    <col min="7401" max="7401" width="7.140625" style="149" customWidth="1"/>
    <col min="7402" max="7402" width="41.28515625" style="149" customWidth="1"/>
    <col min="7403" max="7404" width="9" style="149" customWidth="1"/>
    <col min="7405" max="7405" width="10.5703125" style="149" customWidth="1"/>
    <col min="7406" max="7406" width="9.42578125" style="149" customWidth="1"/>
    <col min="7407" max="7407" width="9.85546875" style="149" customWidth="1"/>
    <col min="7408" max="7408" width="10.5703125" style="149" customWidth="1"/>
    <col min="7409" max="7410" width="9.42578125" style="149" customWidth="1"/>
    <col min="7411" max="7411" width="10.5703125" style="149" customWidth="1"/>
    <col min="7412" max="7413" width="9" style="149" customWidth="1"/>
    <col min="7414" max="7414" width="10.5703125" style="149" customWidth="1"/>
    <col min="7415" max="7416" width="9.42578125" style="149" customWidth="1"/>
    <col min="7417" max="7417" width="10.5703125" style="149" customWidth="1"/>
    <col min="7418" max="7418" width="9.42578125" style="149" customWidth="1"/>
    <col min="7419" max="7419" width="9.85546875" style="149" customWidth="1"/>
    <col min="7420" max="7420" width="10.5703125" style="149" customWidth="1"/>
    <col min="7421" max="7421" width="9" style="149" customWidth="1"/>
    <col min="7422" max="7422" width="9.85546875" style="149" customWidth="1"/>
    <col min="7423" max="7423" width="12" style="149" customWidth="1"/>
    <col min="7424" max="7654" width="11.42578125" style="149"/>
    <col min="7655" max="7655" width="0.28515625" style="149" customWidth="1"/>
    <col min="7656" max="7656" width="19" style="149" customWidth="1"/>
    <col min="7657" max="7657" width="7.140625" style="149" customWidth="1"/>
    <col min="7658" max="7658" width="41.28515625" style="149" customWidth="1"/>
    <col min="7659" max="7660" width="9" style="149" customWidth="1"/>
    <col min="7661" max="7661" width="10.5703125" style="149" customWidth="1"/>
    <col min="7662" max="7662" width="9.42578125" style="149" customWidth="1"/>
    <col min="7663" max="7663" width="9.85546875" style="149" customWidth="1"/>
    <col min="7664" max="7664" width="10.5703125" style="149" customWidth="1"/>
    <col min="7665" max="7666" width="9.42578125" style="149" customWidth="1"/>
    <col min="7667" max="7667" width="10.5703125" style="149" customWidth="1"/>
    <col min="7668" max="7669" width="9" style="149" customWidth="1"/>
    <col min="7670" max="7670" width="10.5703125" style="149" customWidth="1"/>
    <col min="7671" max="7672" width="9.42578125" style="149" customWidth="1"/>
    <col min="7673" max="7673" width="10.5703125" style="149" customWidth="1"/>
    <col min="7674" max="7674" width="9.42578125" style="149" customWidth="1"/>
    <col min="7675" max="7675" width="9.85546875" style="149" customWidth="1"/>
    <col min="7676" max="7676" width="10.5703125" style="149" customWidth="1"/>
    <col min="7677" max="7677" width="9" style="149" customWidth="1"/>
    <col min="7678" max="7678" width="9.85546875" style="149" customWidth="1"/>
    <col min="7679" max="7679" width="12" style="149" customWidth="1"/>
    <col min="7680" max="7910" width="11.42578125" style="149"/>
    <col min="7911" max="7911" width="0.28515625" style="149" customWidth="1"/>
    <col min="7912" max="7912" width="19" style="149" customWidth="1"/>
    <col min="7913" max="7913" width="7.140625" style="149" customWidth="1"/>
    <col min="7914" max="7914" width="41.28515625" style="149" customWidth="1"/>
    <col min="7915" max="7916" width="9" style="149" customWidth="1"/>
    <col min="7917" max="7917" width="10.5703125" style="149" customWidth="1"/>
    <col min="7918" max="7918" width="9.42578125" style="149" customWidth="1"/>
    <col min="7919" max="7919" width="9.85546875" style="149" customWidth="1"/>
    <col min="7920" max="7920" width="10.5703125" style="149" customWidth="1"/>
    <col min="7921" max="7922" width="9.42578125" style="149" customWidth="1"/>
    <col min="7923" max="7923" width="10.5703125" style="149" customWidth="1"/>
    <col min="7924" max="7925" width="9" style="149" customWidth="1"/>
    <col min="7926" max="7926" width="10.5703125" style="149" customWidth="1"/>
    <col min="7927" max="7928" width="9.42578125" style="149" customWidth="1"/>
    <col min="7929" max="7929" width="10.5703125" style="149" customWidth="1"/>
    <col min="7930" max="7930" width="9.42578125" style="149" customWidth="1"/>
    <col min="7931" max="7931" width="9.85546875" style="149" customWidth="1"/>
    <col min="7932" max="7932" width="10.5703125" style="149" customWidth="1"/>
    <col min="7933" max="7933" width="9" style="149" customWidth="1"/>
    <col min="7934" max="7934" width="9.85546875" style="149" customWidth="1"/>
    <col min="7935" max="7935" width="12" style="149" customWidth="1"/>
    <col min="7936" max="8166" width="11.42578125" style="149"/>
    <col min="8167" max="8167" width="0.28515625" style="149" customWidth="1"/>
    <col min="8168" max="8168" width="19" style="149" customWidth="1"/>
    <col min="8169" max="8169" width="7.140625" style="149" customWidth="1"/>
    <col min="8170" max="8170" width="41.28515625" style="149" customWidth="1"/>
    <col min="8171" max="8172" width="9" style="149" customWidth="1"/>
    <col min="8173" max="8173" width="10.5703125" style="149" customWidth="1"/>
    <col min="8174" max="8174" width="9.42578125" style="149" customWidth="1"/>
    <col min="8175" max="8175" width="9.85546875" style="149" customWidth="1"/>
    <col min="8176" max="8176" width="10.5703125" style="149" customWidth="1"/>
    <col min="8177" max="8178" width="9.42578125" style="149" customWidth="1"/>
    <col min="8179" max="8179" width="10.5703125" style="149" customWidth="1"/>
    <col min="8180" max="8181" width="9" style="149" customWidth="1"/>
    <col min="8182" max="8182" width="10.5703125" style="149" customWidth="1"/>
    <col min="8183" max="8184" width="9.42578125" style="149" customWidth="1"/>
    <col min="8185" max="8185" width="10.5703125" style="149" customWidth="1"/>
    <col min="8186" max="8186" width="9.42578125" style="149" customWidth="1"/>
    <col min="8187" max="8187" width="9.85546875" style="149" customWidth="1"/>
    <col min="8188" max="8188" width="10.5703125" style="149" customWidth="1"/>
    <col min="8189" max="8189" width="9" style="149" customWidth="1"/>
    <col min="8190" max="8190" width="9.85546875" style="149" customWidth="1"/>
    <col min="8191" max="8191" width="12" style="149" customWidth="1"/>
    <col min="8192" max="8422" width="11.42578125" style="149"/>
    <col min="8423" max="8423" width="0.28515625" style="149" customWidth="1"/>
    <col min="8424" max="8424" width="19" style="149" customWidth="1"/>
    <col min="8425" max="8425" width="7.140625" style="149" customWidth="1"/>
    <col min="8426" max="8426" width="41.28515625" style="149" customWidth="1"/>
    <col min="8427" max="8428" width="9" style="149" customWidth="1"/>
    <col min="8429" max="8429" width="10.5703125" style="149" customWidth="1"/>
    <col min="8430" max="8430" width="9.42578125" style="149" customWidth="1"/>
    <col min="8431" max="8431" width="9.85546875" style="149" customWidth="1"/>
    <col min="8432" max="8432" width="10.5703125" style="149" customWidth="1"/>
    <col min="8433" max="8434" width="9.42578125" style="149" customWidth="1"/>
    <col min="8435" max="8435" width="10.5703125" style="149" customWidth="1"/>
    <col min="8436" max="8437" width="9" style="149" customWidth="1"/>
    <col min="8438" max="8438" width="10.5703125" style="149" customWidth="1"/>
    <col min="8439" max="8440" width="9.42578125" style="149" customWidth="1"/>
    <col min="8441" max="8441" width="10.5703125" style="149" customWidth="1"/>
    <col min="8442" max="8442" width="9.42578125" style="149" customWidth="1"/>
    <col min="8443" max="8443" width="9.85546875" style="149" customWidth="1"/>
    <col min="8444" max="8444" width="10.5703125" style="149" customWidth="1"/>
    <col min="8445" max="8445" width="9" style="149" customWidth="1"/>
    <col min="8446" max="8446" width="9.85546875" style="149" customWidth="1"/>
    <col min="8447" max="8447" width="12" style="149" customWidth="1"/>
    <col min="8448" max="8678" width="11.42578125" style="149"/>
    <col min="8679" max="8679" width="0.28515625" style="149" customWidth="1"/>
    <col min="8680" max="8680" width="19" style="149" customWidth="1"/>
    <col min="8681" max="8681" width="7.140625" style="149" customWidth="1"/>
    <col min="8682" max="8682" width="41.28515625" style="149" customWidth="1"/>
    <col min="8683" max="8684" width="9" style="149" customWidth="1"/>
    <col min="8685" max="8685" width="10.5703125" style="149" customWidth="1"/>
    <col min="8686" max="8686" width="9.42578125" style="149" customWidth="1"/>
    <col min="8687" max="8687" width="9.85546875" style="149" customWidth="1"/>
    <col min="8688" max="8688" width="10.5703125" style="149" customWidth="1"/>
    <col min="8689" max="8690" width="9.42578125" style="149" customWidth="1"/>
    <col min="8691" max="8691" width="10.5703125" style="149" customWidth="1"/>
    <col min="8692" max="8693" width="9" style="149" customWidth="1"/>
    <col min="8694" max="8694" width="10.5703125" style="149" customWidth="1"/>
    <col min="8695" max="8696" width="9.42578125" style="149" customWidth="1"/>
    <col min="8697" max="8697" width="10.5703125" style="149" customWidth="1"/>
    <col min="8698" max="8698" width="9.42578125" style="149" customWidth="1"/>
    <col min="8699" max="8699" width="9.85546875" style="149" customWidth="1"/>
    <col min="8700" max="8700" width="10.5703125" style="149" customWidth="1"/>
    <col min="8701" max="8701" width="9" style="149" customWidth="1"/>
    <col min="8702" max="8702" width="9.85546875" style="149" customWidth="1"/>
    <col min="8703" max="8703" width="12" style="149" customWidth="1"/>
    <col min="8704" max="8934" width="11.42578125" style="149"/>
    <col min="8935" max="8935" width="0.28515625" style="149" customWidth="1"/>
    <col min="8936" max="8936" width="19" style="149" customWidth="1"/>
    <col min="8937" max="8937" width="7.140625" style="149" customWidth="1"/>
    <col min="8938" max="8938" width="41.28515625" style="149" customWidth="1"/>
    <col min="8939" max="8940" width="9" style="149" customWidth="1"/>
    <col min="8941" max="8941" width="10.5703125" style="149" customWidth="1"/>
    <col min="8942" max="8942" width="9.42578125" style="149" customWidth="1"/>
    <col min="8943" max="8943" width="9.85546875" style="149" customWidth="1"/>
    <col min="8944" max="8944" width="10.5703125" style="149" customWidth="1"/>
    <col min="8945" max="8946" width="9.42578125" style="149" customWidth="1"/>
    <col min="8947" max="8947" width="10.5703125" style="149" customWidth="1"/>
    <col min="8948" max="8949" width="9" style="149" customWidth="1"/>
    <col min="8950" max="8950" width="10.5703125" style="149" customWidth="1"/>
    <col min="8951" max="8952" width="9.42578125" style="149" customWidth="1"/>
    <col min="8953" max="8953" width="10.5703125" style="149" customWidth="1"/>
    <col min="8954" max="8954" width="9.42578125" style="149" customWidth="1"/>
    <col min="8955" max="8955" width="9.85546875" style="149" customWidth="1"/>
    <col min="8956" max="8956" width="10.5703125" style="149" customWidth="1"/>
    <col min="8957" max="8957" width="9" style="149" customWidth="1"/>
    <col min="8958" max="8958" width="9.85546875" style="149" customWidth="1"/>
    <col min="8959" max="8959" width="12" style="149" customWidth="1"/>
    <col min="8960" max="9190" width="11.42578125" style="149"/>
    <col min="9191" max="9191" width="0.28515625" style="149" customWidth="1"/>
    <col min="9192" max="9192" width="19" style="149" customWidth="1"/>
    <col min="9193" max="9193" width="7.140625" style="149" customWidth="1"/>
    <col min="9194" max="9194" width="41.28515625" style="149" customWidth="1"/>
    <col min="9195" max="9196" width="9" style="149" customWidth="1"/>
    <col min="9197" max="9197" width="10.5703125" style="149" customWidth="1"/>
    <col min="9198" max="9198" width="9.42578125" style="149" customWidth="1"/>
    <col min="9199" max="9199" width="9.85546875" style="149" customWidth="1"/>
    <col min="9200" max="9200" width="10.5703125" style="149" customWidth="1"/>
    <col min="9201" max="9202" width="9.42578125" style="149" customWidth="1"/>
    <col min="9203" max="9203" width="10.5703125" style="149" customWidth="1"/>
    <col min="9204" max="9205" width="9" style="149" customWidth="1"/>
    <col min="9206" max="9206" width="10.5703125" style="149" customWidth="1"/>
    <col min="9207" max="9208" width="9.42578125" style="149" customWidth="1"/>
    <col min="9209" max="9209" width="10.5703125" style="149" customWidth="1"/>
    <col min="9210" max="9210" width="9.42578125" style="149" customWidth="1"/>
    <col min="9211" max="9211" width="9.85546875" style="149" customWidth="1"/>
    <col min="9212" max="9212" width="10.5703125" style="149" customWidth="1"/>
    <col min="9213" max="9213" width="9" style="149" customWidth="1"/>
    <col min="9214" max="9214" width="9.85546875" style="149" customWidth="1"/>
    <col min="9215" max="9215" width="12" style="149" customWidth="1"/>
    <col min="9216" max="9446" width="11.42578125" style="149"/>
    <col min="9447" max="9447" width="0.28515625" style="149" customWidth="1"/>
    <col min="9448" max="9448" width="19" style="149" customWidth="1"/>
    <col min="9449" max="9449" width="7.140625" style="149" customWidth="1"/>
    <col min="9450" max="9450" width="41.28515625" style="149" customWidth="1"/>
    <col min="9451" max="9452" width="9" style="149" customWidth="1"/>
    <col min="9453" max="9453" width="10.5703125" style="149" customWidth="1"/>
    <col min="9454" max="9454" width="9.42578125" style="149" customWidth="1"/>
    <col min="9455" max="9455" width="9.85546875" style="149" customWidth="1"/>
    <col min="9456" max="9456" width="10.5703125" style="149" customWidth="1"/>
    <col min="9457" max="9458" width="9.42578125" style="149" customWidth="1"/>
    <col min="9459" max="9459" width="10.5703125" style="149" customWidth="1"/>
    <col min="9460" max="9461" width="9" style="149" customWidth="1"/>
    <col min="9462" max="9462" width="10.5703125" style="149" customWidth="1"/>
    <col min="9463" max="9464" width="9.42578125" style="149" customWidth="1"/>
    <col min="9465" max="9465" width="10.5703125" style="149" customWidth="1"/>
    <col min="9466" max="9466" width="9.42578125" style="149" customWidth="1"/>
    <col min="9467" max="9467" width="9.85546875" style="149" customWidth="1"/>
    <col min="9468" max="9468" width="10.5703125" style="149" customWidth="1"/>
    <col min="9469" max="9469" width="9" style="149" customWidth="1"/>
    <col min="9470" max="9470" width="9.85546875" style="149" customWidth="1"/>
    <col min="9471" max="9471" width="12" style="149" customWidth="1"/>
    <col min="9472" max="9702" width="11.42578125" style="149"/>
    <col min="9703" max="9703" width="0.28515625" style="149" customWidth="1"/>
    <col min="9704" max="9704" width="19" style="149" customWidth="1"/>
    <col min="9705" max="9705" width="7.140625" style="149" customWidth="1"/>
    <col min="9706" max="9706" width="41.28515625" style="149" customWidth="1"/>
    <col min="9707" max="9708" width="9" style="149" customWidth="1"/>
    <col min="9709" max="9709" width="10.5703125" style="149" customWidth="1"/>
    <col min="9710" max="9710" width="9.42578125" style="149" customWidth="1"/>
    <col min="9711" max="9711" width="9.85546875" style="149" customWidth="1"/>
    <col min="9712" max="9712" width="10.5703125" style="149" customWidth="1"/>
    <col min="9713" max="9714" width="9.42578125" style="149" customWidth="1"/>
    <col min="9715" max="9715" width="10.5703125" style="149" customWidth="1"/>
    <col min="9716" max="9717" width="9" style="149" customWidth="1"/>
    <col min="9718" max="9718" width="10.5703125" style="149" customWidth="1"/>
    <col min="9719" max="9720" width="9.42578125" style="149" customWidth="1"/>
    <col min="9721" max="9721" width="10.5703125" style="149" customWidth="1"/>
    <col min="9722" max="9722" width="9.42578125" style="149" customWidth="1"/>
    <col min="9723" max="9723" width="9.85546875" style="149" customWidth="1"/>
    <col min="9724" max="9724" width="10.5703125" style="149" customWidth="1"/>
    <col min="9725" max="9725" width="9" style="149" customWidth="1"/>
    <col min="9726" max="9726" width="9.85546875" style="149" customWidth="1"/>
    <col min="9727" max="9727" width="12" style="149" customWidth="1"/>
    <col min="9728" max="9958" width="11.42578125" style="149"/>
    <col min="9959" max="9959" width="0.28515625" style="149" customWidth="1"/>
    <col min="9960" max="9960" width="19" style="149" customWidth="1"/>
    <col min="9961" max="9961" width="7.140625" style="149" customWidth="1"/>
    <col min="9962" max="9962" width="41.28515625" style="149" customWidth="1"/>
    <col min="9963" max="9964" width="9" style="149" customWidth="1"/>
    <col min="9965" max="9965" width="10.5703125" style="149" customWidth="1"/>
    <col min="9966" max="9966" width="9.42578125" style="149" customWidth="1"/>
    <col min="9967" max="9967" width="9.85546875" style="149" customWidth="1"/>
    <col min="9968" max="9968" width="10.5703125" style="149" customWidth="1"/>
    <col min="9969" max="9970" width="9.42578125" style="149" customWidth="1"/>
    <col min="9971" max="9971" width="10.5703125" style="149" customWidth="1"/>
    <col min="9972" max="9973" width="9" style="149" customWidth="1"/>
    <col min="9974" max="9974" width="10.5703125" style="149" customWidth="1"/>
    <col min="9975" max="9976" width="9.42578125" style="149" customWidth="1"/>
    <col min="9977" max="9977" width="10.5703125" style="149" customWidth="1"/>
    <col min="9978" max="9978" width="9.42578125" style="149" customWidth="1"/>
    <col min="9979" max="9979" width="9.85546875" style="149" customWidth="1"/>
    <col min="9980" max="9980" width="10.5703125" style="149" customWidth="1"/>
    <col min="9981" max="9981" width="9" style="149" customWidth="1"/>
    <col min="9982" max="9982" width="9.85546875" style="149" customWidth="1"/>
    <col min="9983" max="9983" width="12" style="149" customWidth="1"/>
    <col min="9984" max="10214" width="11.42578125" style="149"/>
    <col min="10215" max="10215" width="0.28515625" style="149" customWidth="1"/>
    <col min="10216" max="10216" width="19" style="149" customWidth="1"/>
    <col min="10217" max="10217" width="7.140625" style="149" customWidth="1"/>
    <col min="10218" max="10218" width="41.28515625" style="149" customWidth="1"/>
    <col min="10219" max="10220" width="9" style="149" customWidth="1"/>
    <col min="10221" max="10221" width="10.5703125" style="149" customWidth="1"/>
    <col min="10222" max="10222" width="9.42578125" style="149" customWidth="1"/>
    <col min="10223" max="10223" width="9.85546875" style="149" customWidth="1"/>
    <col min="10224" max="10224" width="10.5703125" style="149" customWidth="1"/>
    <col min="10225" max="10226" width="9.42578125" style="149" customWidth="1"/>
    <col min="10227" max="10227" width="10.5703125" style="149" customWidth="1"/>
    <col min="10228" max="10229" width="9" style="149" customWidth="1"/>
    <col min="10230" max="10230" width="10.5703125" style="149" customWidth="1"/>
    <col min="10231" max="10232" width="9.42578125" style="149" customWidth="1"/>
    <col min="10233" max="10233" width="10.5703125" style="149" customWidth="1"/>
    <col min="10234" max="10234" width="9.42578125" style="149" customWidth="1"/>
    <col min="10235" max="10235" width="9.85546875" style="149" customWidth="1"/>
    <col min="10236" max="10236" width="10.5703125" style="149" customWidth="1"/>
    <col min="10237" max="10237" width="9" style="149" customWidth="1"/>
    <col min="10238" max="10238" width="9.85546875" style="149" customWidth="1"/>
    <col min="10239" max="10239" width="12" style="149" customWidth="1"/>
    <col min="10240" max="10470" width="11.42578125" style="149"/>
    <col min="10471" max="10471" width="0.28515625" style="149" customWidth="1"/>
    <col min="10472" max="10472" width="19" style="149" customWidth="1"/>
    <col min="10473" max="10473" width="7.140625" style="149" customWidth="1"/>
    <col min="10474" max="10474" width="41.28515625" style="149" customWidth="1"/>
    <col min="10475" max="10476" width="9" style="149" customWidth="1"/>
    <col min="10477" max="10477" width="10.5703125" style="149" customWidth="1"/>
    <col min="10478" max="10478" width="9.42578125" style="149" customWidth="1"/>
    <col min="10479" max="10479" width="9.85546875" style="149" customWidth="1"/>
    <col min="10480" max="10480" width="10.5703125" style="149" customWidth="1"/>
    <col min="10481" max="10482" width="9.42578125" style="149" customWidth="1"/>
    <col min="10483" max="10483" width="10.5703125" style="149" customWidth="1"/>
    <col min="10484" max="10485" width="9" style="149" customWidth="1"/>
    <col min="10486" max="10486" width="10.5703125" style="149" customWidth="1"/>
    <col min="10487" max="10488" width="9.42578125" style="149" customWidth="1"/>
    <col min="10489" max="10489" width="10.5703125" style="149" customWidth="1"/>
    <col min="10490" max="10490" width="9.42578125" style="149" customWidth="1"/>
    <col min="10491" max="10491" width="9.85546875" style="149" customWidth="1"/>
    <col min="10492" max="10492" width="10.5703125" style="149" customWidth="1"/>
    <col min="10493" max="10493" width="9" style="149" customWidth="1"/>
    <col min="10494" max="10494" width="9.85546875" style="149" customWidth="1"/>
    <col min="10495" max="10495" width="12" style="149" customWidth="1"/>
    <col min="10496" max="10726" width="11.42578125" style="149"/>
    <col min="10727" max="10727" width="0.28515625" style="149" customWidth="1"/>
    <col min="10728" max="10728" width="19" style="149" customWidth="1"/>
    <col min="10729" max="10729" width="7.140625" style="149" customWidth="1"/>
    <col min="10730" max="10730" width="41.28515625" style="149" customWidth="1"/>
    <col min="10731" max="10732" width="9" style="149" customWidth="1"/>
    <col min="10733" max="10733" width="10.5703125" style="149" customWidth="1"/>
    <col min="10734" max="10734" width="9.42578125" style="149" customWidth="1"/>
    <col min="10735" max="10735" width="9.85546875" style="149" customWidth="1"/>
    <col min="10736" max="10736" width="10.5703125" style="149" customWidth="1"/>
    <col min="10737" max="10738" width="9.42578125" style="149" customWidth="1"/>
    <col min="10739" max="10739" width="10.5703125" style="149" customWidth="1"/>
    <col min="10740" max="10741" width="9" style="149" customWidth="1"/>
    <col min="10742" max="10742" width="10.5703125" style="149" customWidth="1"/>
    <col min="10743" max="10744" width="9.42578125" style="149" customWidth="1"/>
    <col min="10745" max="10745" width="10.5703125" style="149" customWidth="1"/>
    <col min="10746" max="10746" width="9.42578125" style="149" customWidth="1"/>
    <col min="10747" max="10747" width="9.85546875" style="149" customWidth="1"/>
    <col min="10748" max="10748" width="10.5703125" style="149" customWidth="1"/>
    <col min="10749" max="10749" width="9" style="149" customWidth="1"/>
    <col min="10750" max="10750" width="9.85546875" style="149" customWidth="1"/>
    <col min="10751" max="10751" width="12" style="149" customWidth="1"/>
    <col min="10752" max="10982" width="11.42578125" style="149"/>
    <col min="10983" max="10983" width="0.28515625" style="149" customWidth="1"/>
    <col min="10984" max="10984" width="19" style="149" customWidth="1"/>
    <col min="10985" max="10985" width="7.140625" style="149" customWidth="1"/>
    <col min="10986" max="10986" width="41.28515625" style="149" customWidth="1"/>
    <col min="10987" max="10988" width="9" style="149" customWidth="1"/>
    <col min="10989" max="10989" width="10.5703125" style="149" customWidth="1"/>
    <col min="10990" max="10990" width="9.42578125" style="149" customWidth="1"/>
    <col min="10991" max="10991" width="9.85546875" style="149" customWidth="1"/>
    <col min="10992" max="10992" width="10.5703125" style="149" customWidth="1"/>
    <col min="10993" max="10994" width="9.42578125" style="149" customWidth="1"/>
    <col min="10995" max="10995" width="10.5703125" style="149" customWidth="1"/>
    <col min="10996" max="10997" width="9" style="149" customWidth="1"/>
    <col min="10998" max="10998" width="10.5703125" style="149" customWidth="1"/>
    <col min="10999" max="11000" width="9.42578125" style="149" customWidth="1"/>
    <col min="11001" max="11001" width="10.5703125" style="149" customWidth="1"/>
    <col min="11002" max="11002" width="9.42578125" style="149" customWidth="1"/>
    <col min="11003" max="11003" width="9.85546875" style="149" customWidth="1"/>
    <col min="11004" max="11004" width="10.5703125" style="149" customWidth="1"/>
    <col min="11005" max="11005" width="9" style="149" customWidth="1"/>
    <col min="11006" max="11006" width="9.85546875" style="149" customWidth="1"/>
    <col min="11007" max="11007" width="12" style="149" customWidth="1"/>
    <col min="11008" max="11238" width="11.42578125" style="149"/>
    <col min="11239" max="11239" width="0.28515625" style="149" customWidth="1"/>
    <col min="11240" max="11240" width="19" style="149" customWidth="1"/>
    <col min="11241" max="11241" width="7.140625" style="149" customWidth="1"/>
    <col min="11242" max="11242" width="41.28515625" style="149" customWidth="1"/>
    <col min="11243" max="11244" width="9" style="149" customWidth="1"/>
    <col min="11245" max="11245" width="10.5703125" style="149" customWidth="1"/>
    <col min="11246" max="11246" width="9.42578125" style="149" customWidth="1"/>
    <col min="11247" max="11247" width="9.85546875" style="149" customWidth="1"/>
    <col min="11248" max="11248" width="10.5703125" style="149" customWidth="1"/>
    <col min="11249" max="11250" width="9.42578125" style="149" customWidth="1"/>
    <col min="11251" max="11251" width="10.5703125" style="149" customWidth="1"/>
    <col min="11252" max="11253" width="9" style="149" customWidth="1"/>
    <col min="11254" max="11254" width="10.5703125" style="149" customWidth="1"/>
    <col min="11255" max="11256" width="9.42578125" style="149" customWidth="1"/>
    <col min="11257" max="11257" width="10.5703125" style="149" customWidth="1"/>
    <col min="11258" max="11258" width="9.42578125" style="149" customWidth="1"/>
    <col min="11259" max="11259" width="9.85546875" style="149" customWidth="1"/>
    <col min="11260" max="11260" width="10.5703125" style="149" customWidth="1"/>
    <col min="11261" max="11261" width="9" style="149" customWidth="1"/>
    <col min="11262" max="11262" width="9.85546875" style="149" customWidth="1"/>
    <col min="11263" max="11263" width="12" style="149" customWidth="1"/>
    <col min="11264" max="11494" width="11.42578125" style="149"/>
    <col min="11495" max="11495" width="0.28515625" style="149" customWidth="1"/>
    <col min="11496" max="11496" width="19" style="149" customWidth="1"/>
    <col min="11497" max="11497" width="7.140625" style="149" customWidth="1"/>
    <col min="11498" max="11498" width="41.28515625" style="149" customWidth="1"/>
    <col min="11499" max="11500" width="9" style="149" customWidth="1"/>
    <col min="11501" max="11501" width="10.5703125" style="149" customWidth="1"/>
    <col min="11502" max="11502" width="9.42578125" style="149" customWidth="1"/>
    <col min="11503" max="11503" width="9.85546875" style="149" customWidth="1"/>
    <col min="11504" max="11504" width="10.5703125" style="149" customWidth="1"/>
    <col min="11505" max="11506" width="9.42578125" style="149" customWidth="1"/>
    <col min="11507" max="11507" width="10.5703125" style="149" customWidth="1"/>
    <col min="11508" max="11509" width="9" style="149" customWidth="1"/>
    <col min="11510" max="11510" width="10.5703125" style="149" customWidth="1"/>
    <col min="11511" max="11512" width="9.42578125" style="149" customWidth="1"/>
    <col min="11513" max="11513" width="10.5703125" style="149" customWidth="1"/>
    <col min="11514" max="11514" width="9.42578125" style="149" customWidth="1"/>
    <col min="11515" max="11515" width="9.85546875" style="149" customWidth="1"/>
    <col min="11516" max="11516" width="10.5703125" style="149" customWidth="1"/>
    <col min="11517" max="11517" width="9" style="149" customWidth="1"/>
    <col min="11518" max="11518" width="9.85546875" style="149" customWidth="1"/>
    <col min="11519" max="11519" width="12" style="149" customWidth="1"/>
    <col min="11520" max="11750" width="11.42578125" style="149"/>
    <col min="11751" max="11751" width="0.28515625" style="149" customWidth="1"/>
    <col min="11752" max="11752" width="19" style="149" customWidth="1"/>
    <col min="11753" max="11753" width="7.140625" style="149" customWidth="1"/>
    <col min="11754" max="11754" width="41.28515625" style="149" customWidth="1"/>
    <col min="11755" max="11756" width="9" style="149" customWidth="1"/>
    <col min="11757" max="11757" width="10.5703125" style="149" customWidth="1"/>
    <col min="11758" max="11758" width="9.42578125" style="149" customWidth="1"/>
    <col min="11759" max="11759" width="9.85546875" style="149" customWidth="1"/>
    <col min="11760" max="11760" width="10.5703125" style="149" customWidth="1"/>
    <col min="11761" max="11762" width="9.42578125" style="149" customWidth="1"/>
    <col min="11763" max="11763" width="10.5703125" style="149" customWidth="1"/>
    <col min="11764" max="11765" width="9" style="149" customWidth="1"/>
    <col min="11766" max="11766" width="10.5703125" style="149" customWidth="1"/>
    <col min="11767" max="11768" width="9.42578125" style="149" customWidth="1"/>
    <col min="11769" max="11769" width="10.5703125" style="149" customWidth="1"/>
    <col min="11770" max="11770" width="9.42578125" style="149" customWidth="1"/>
    <col min="11771" max="11771" width="9.85546875" style="149" customWidth="1"/>
    <col min="11772" max="11772" width="10.5703125" style="149" customWidth="1"/>
    <col min="11773" max="11773" width="9" style="149" customWidth="1"/>
    <col min="11774" max="11774" width="9.85546875" style="149" customWidth="1"/>
    <col min="11775" max="11775" width="12" style="149" customWidth="1"/>
    <col min="11776" max="12006" width="11.42578125" style="149"/>
    <col min="12007" max="12007" width="0.28515625" style="149" customWidth="1"/>
    <col min="12008" max="12008" width="19" style="149" customWidth="1"/>
    <col min="12009" max="12009" width="7.140625" style="149" customWidth="1"/>
    <col min="12010" max="12010" width="41.28515625" style="149" customWidth="1"/>
    <col min="12011" max="12012" width="9" style="149" customWidth="1"/>
    <col min="12013" max="12013" width="10.5703125" style="149" customWidth="1"/>
    <col min="12014" max="12014" width="9.42578125" style="149" customWidth="1"/>
    <col min="12015" max="12015" width="9.85546875" style="149" customWidth="1"/>
    <col min="12016" max="12016" width="10.5703125" style="149" customWidth="1"/>
    <col min="12017" max="12018" width="9.42578125" style="149" customWidth="1"/>
    <col min="12019" max="12019" width="10.5703125" style="149" customWidth="1"/>
    <col min="12020" max="12021" width="9" style="149" customWidth="1"/>
    <col min="12022" max="12022" width="10.5703125" style="149" customWidth="1"/>
    <col min="12023" max="12024" width="9.42578125" style="149" customWidth="1"/>
    <col min="12025" max="12025" width="10.5703125" style="149" customWidth="1"/>
    <col min="12026" max="12026" width="9.42578125" style="149" customWidth="1"/>
    <col min="12027" max="12027" width="9.85546875" style="149" customWidth="1"/>
    <col min="12028" max="12028" width="10.5703125" style="149" customWidth="1"/>
    <col min="12029" max="12029" width="9" style="149" customWidth="1"/>
    <col min="12030" max="12030" width="9.85546875" style="149" customWidth="1"/>
    <col min="12031" max="12031" width="12" style="149" customWidth="1"/>
    <col min="12032" max="12262" width="11.42578125" style="149"/>
    <col min="12263" max="12263" width="0.28515625" style="149" customWidth="1"/>
    <col min="12264" max="12264" width="19" style="149" customWidth="1"/>
    <col min="12265" max="12265" width="7.140625" style="149" customWidth="1"/>
    <col min="12266" max="12266" width="41.28515625" style="149" customWidth="1"/>
    <col min="12267" max="12268" width="9" style="149" customWidth="1"/>
    <col min="12269" max="12269" width="10.5703125" style="149" customWidth="1"/>
    <col min="12270" max="12270" width="9.42578125" style="149" customWidth="1"/>
    <col min="12271" max="12271" width="9.85546875" style="149" customWidth="1"/>
    <col min="12272" max="12272" width="10.5703125" style="149" customWidth="1"/>
    <col min="12273" max="12274" width="9.42578125" style="149" customWidth="1"/>
    <col min="12275" max="12275" width="10.5703125" style="149" customWidth="1"/>
    <col min="12276" max="12277" width="9" style="149" customWidth="1"/>
    <col min="12278" max="12278" width="10.5703125" style="149" customWidth="1"/>
    <col min="12279" max="12280" width="9.42578125" style="149" customWidth="1"/>
    <col min="12281" max="12281" width="10.5703125" style="149" customWidth="1"/>
    <col min="12282" max="12282" width="9.42578125" style="149" customWidth="1"/>
    <col min="12283" max="12283" width="9.85546875" style="149" customWidth="1"/>
    <col min="12284" max="12284" width="10.5703125" style="149" customWidth="1"/>
    <col min="12285" max="12285" width="9" style="149" customWidth="1"/>
    <col min="12286" max="12286" width="9.85546875" style="149" customWidth="1"/>
    <col min="12287" max="12287" width="12" style="149" customWidth="1"/>
    <col min="12288" max="12518" width="11.42578125" style="149"/>
    <col min="12519" max="12519" width="0.28515625" style="149" customWidth="1"/>
    <col min="12520" max="12520" width="19" style="149" customWidth="1"/>
    <col min="12521" max="12521" width="7.140625" style="149" customWidth="1"/>
    <col min="12522" max="12522" width="41.28515625" style="149" customWidth="1"/>
    <col min="12523" max="12524" width="9" style="149" customWidth="1"/>
    <col min="12525" max="12525" width="10.5703125" style="149" customWidth="1"/>
    <col min="12526" max="12526" width="9.42578125" style="149" customWidth="1"/>
    <col min="12527" max="12527" width="9.85546875" style="149" customWidth="1"/>
    <col min="12528" max="12528" width="10.5703125" style="149" customWidth="1"/>
    <col min="12529" max="12530" width="9.42578125" style="149" customWidth="1"/>
    <col min="12531" max="12531" width="10.5703125" style="149" customWidth="1"/>
    <col min="12532" max="12533" width="9" style="149" customWidth="1"/>
    <col min="12534" max="12534" width="10.5703125" style="149" customWidth="1"/>
    <col min="12535" max="12536" width="9.42578125" style="149" customWidth="1"/>
    <col min="12537" max="12537" width="10.5703125" style="149" customWidth="1"/>
    <col min="12538" max="12538" width="9.42578125" style="149" customWidth="1"/>
    <col min="12539" max="12539" width="9.85546875" style="149" customWidth="1"/>
    <col min="12540" max="12540" width="10.5703125" style="149" customWidth="1"/>
    <col min="12541" max="12541" width="9" style="149" customWidth="1"/>
    <col min="12542" max="12542" width="9.85546875" style="149" customWidth="1"/>
    <col min="12543" max="12543" width="12" style="149" customWidth="1"/>
    <col min="12544" max="12774" width="11.42578125" style="149"/>
    <col min="12775" max="12775" width="0.28515625" style="149" customWidth="1"/>
    <col min="12776" max="12776" width="19" style="149" customWidth="1"/>
    <col min="12777" max="12777" width="7.140625" style="149" customWidth="1"/>
    <col min="12778" max="12778" width="41.28515625" style="149" customWidth="1"/>
    <col min="12779" max="12780" width="9" style="149" customWidth="1"/>
    <col min="12781" max="12781" width="10.5703125" style="149" customWidth="1"/>
    <col min="12782" max="12782" width="9.42578125" style="149" customWidth="1"/>
    <col min="12783" max="12783" width="9.85546875" style="149" customWidth="1"/>
    <col min="12784" max="12784" width="10.5703125" style="149" customWidth="1"/>
    <col min="12785" max="12786" width="9.42578125" style="149" customWidth="1"/>
    <col min="12787" max="12787" width="10.5703125" style="149" customWidth="1"/>
    <col min="12788" max="12789" width="9" style="149" customWidth="1"/>
    <col min="12790" max="12790" width="10.5703125" style="149" customWidth="1"/>
    <col min="12791" max="12792" width="9.42578125" style="149" customWidth="1"/>
    <col min="12793" max="12793" width="10.5703125" style="149" customWidth="1"/>
    <col min="12794" max="12794" width="9.42578125" style="149" customWidth="1"/>
    <col min="12795" max="12795" width="9.85546875" style="149" customWidth="1"/>
    <col min="12796" max="12796" width="10.5703125" style="149" customWidth="1"/>
    <col min="12797" max="12797" width="9" style="149" customWidth="1"/>
    <col min="12798" max="12798" width="9.85546875" style="149" customWidth="1"/>
    <col min="12799" max="12799" width="12" style="149" customWidth="1"/>
    <col min="12800" max="13030" width="11.42578125" style="149"/>
    <col min="13031" max="13031" width="0.28515625" style="149" customWidth="1"/>
    <col min="13032" max="13032" width="19" style="149" customWidth="1"/>
    <col min="13033" max="13033" width="7.140625" style="149" customWidth="1"/>
    <col min="13034" max="13034" width="41.28515625" style="149" customWidth="1"/>
    <col min="13035" max="13036" width="9" style="149" customWidth="1"/>
    <col min="13037" max="13037" width="10.5703125" style="149" customWidth="1"/>
    <col min="13038" max="13038" width="9.42578125" style="149" customWidth="1"/>
    <col min="13039" max="13039" width="9.85546875" style="149" customWidth="1"/>
    <col min="13040" max="13040" width="10.5703125" style="149" customWidth="1"/>
    <col min="13041" max="13042" width="9.42578125" style="149" customWidth="1"/>
    <col min="13043" max="13043" width="10.5703125" style="149" customWidth="1"/>
    <col min="13044" max="13045" width="9" style="149" customWidth="1"/>
    <col min="13046" max="13046" width="10.5703125" style="149" customWidth="1"/>
    <col min="13047" max="13048" width="9.42578125" style="149" customWidth="1"/>
    <col min="13049" max="13049" width="10.5703125" style="149" customWidth="1"/>
    <col min="13050" max="13050" width="9.42578125" style="149" customWidth="1"/>
    <col min="13051" max="13051" width="9.85546875" style="149" customWidth="1"/>
    <col min="13052" max="13052" width="10.5703125" style="149" customWidth="1"/>
    <col min="13053" max="13053" width="9" style="149" customWidth="1"/>
    <col min="13054" max="13054" width="9.85546875" style="149" customWidth="1"/>
    <col min="13055" max="13055" width="12" style="149" customWidth="1"/>
    <col min="13056" max="13286" width="11.42578125" style="149"/>
    <col min="13287" max="13287" width="0.28515625" style="149" customWidth="1"/>
    <col min="13288" max="13288" width="19" style="149" customWidth="1"/>
    <col min="13289" max="13289" width="7.140625" style="149" customWidth="1"/>
    <col min="13290" max="13290" width="41.28515625" style="149" customWidth="1"/>
    <col min="13291" max="13292" width="9" style="149" customWidth="1"/>
    <col min="13293" max="13293" width="10.5703125" style="149" customWidth="1"/>
    <col min="13294" max="13294" width="9.42578125" style="149" customWidth="1"/>
    <col min="13295" max="13295" width="9.85546875" style="149" customWidth="1"/>
    <col min="13296" max="13296" width="10.5703125" style="149" customWidth="1"/>
    <col min="13297" max="13298" width="9.42578125" style="149" customWidth="1"/>
    <col min="13299" max="13299" width="10.5703125" style="149" customWidth="1"/>
    <col min="13300" max="13301" width="9" style="149" customWidth="1"/>
    <col min="13302" max="13302" width="10.5703125" style="149" customWidth="1"/>
    <col min="13303" max="13304" width="9.42578125" style="149" customWidth="1"/>
    <col min="13305" max="13305" width="10.5703125" style="149" customWidth="1"/>
    <col min="13306" max="13306" width="9.42578125" style="149" customWidth="1"/>
    <col min="13307" max="13307" width="9.85546875" style="149" customWidth="1"/>
    <col min="13308" max="13308" width="10.5703125" style="149" customWidth="1"/>
    <col min="13309" max="13309" width="9" style="149" customWidth="1"/>
    <col min="13310" max="13310" width="9.85546875" style="149" customWidth="1"/>
    <col min="13311" max="13311" width="12" style="149" customWidth="1"/>
    <col min="13312" max="13542" width="11.42578125" style="149"/>
    <col min="13543" max="13543" width="0.28515625" style="149" customWidth="1"/>
    <col min="13544" max="13544" width="19" style="149" customWidth="1"/>
    <col min="13545" max="13545" width="7.140625" style="149" customWidth="1"/>
    <col min="13546" max="13546" width="41.28515625" style="149" customWidth="1"/>
    <col min="13547" max="13548" width="9" style="149" customWidth="1"/>
    <col min="13549" max="13549" width="10.5703125" style="149" customWidth="1"/>
    <col min="13550" max="13550" width="9.42578125" style="149" customWidth="1"/>
    <col min="13551" max="13551" width="9.85546875" style="149" customWidth="1"/>
    <col min="13552" max="13552" width="10.5703125" style="149" customWidth="1"/>
    <col min="13553" max="13554" width="9.42578125" style="149" customWidth="1"/>
    <col min="13555" max="13555" width="10.5703125" style="149" customWidth="1"/>
    <col min="13556" max="13557" width="9" style="149" customWidth="1"/>
    <col min="13558" max="13558" width="10.5703125" style="149" customWidth="1"/>
    <col min="13559" max="13560" width="9.42578125" style="149" customWidth="1"/>
    <col min="13561" max="13561" width="10.5703125" style="149" customWidth="1"/>
    <col min="13562" max="13562" width="9.42578125" style="149" customWidth="1"/>
    <col min="13563" max="13563" width="9.85546875" style="149" customWidth="1"/>
    <col min="13564" max="13564" width="10.5703125" style="149" customWidth="1"/>
    <col min="13565" max="13565" width="9" style="149" customWidth="1"/>
    <col min="13566" max="13566" width="9.85546875" style="149" customWidth="1"/>
    <col min="13567" max="13567" width="12" style="149" customWidth="1"/>
    <col min="13568" max="13798" width="11.42578125" style="149"/>
    <col min="13799" max="13799" width="0.28515625" style="149" customWidth="1"/>
    <col min="13800" max="13800" width="19" style="149" customWidth="1"/>
    <col min="13801" max="13801" width="7.140625" style="149" customWidth="1"/>
    <col min="13802" max="13802" width="41.28515625" style="149" customWidth="1"/>
    <col min="13803" max="13804" width="9" style="149" customWidth="1"/>
    <col min="13805" max="13805" width="10.5703125" style="149" customWidth="1"/>
    <col min="13806" max="13806" width="9.42578125" style="149" customWidth="1"/>
    <col min="13807" max="13807" width="9.85546875" style="149" customWidth="1"/>
    <col min="13808" max="13808" width="10.5703125" style="149" customWidth="1"/>
    <col min="13809" max="13810" width="9.42578125" style="149" customWidth="1"/>
    <col min="13811" max="13811" width="10.5703125" style="149" customWidth="1"/>
    <col min="13812" max="13813" width="9" style="149" customWidth="1"/>
    <col min="13814" max="13814" width="10.5703125" style="149" customWidth="1"/>
    <col min="13815" max="13816" width="9.42578125" style="149" customWidth="1"/>
    <col min="13817" max="13817" width="10.5703125" style="149" customWidth="1"/>
    <col min="13818" max="13818" width="9.42578125" style="149" customWidth="1"/>
    <col min="13819" max="13819" width="9.85546875" style="149" customWidth="1"/>
    <col min="13820" max="13820" width="10.5703125" style="149" customWidth="1"/>
    <col min="13821" max="13821" width="9" style="149" customWidth="1"/>
    <col min="13822" max="13822" width="9.85546875" style="149" customWidth="1"/>
    <col min="13823" max="13823" width="12" style="149" customWidth="1"/>
    <col min="13824" max="14054" width="11.42578125" style="149"/>
    <col min="14055" max="14055" width="0.28515625" style="149" customWidth="1"/>
    <col min="14056" max="14056" width="19" style="149" customWidth="1"/>
    <col min="14057" max="14057" width="7.140625" style="149" customWidth="1"/>
    <col min="14058" max="14058" width="41.28515625" style="149" customWidth="1"/>
    <col min="14059" max="14060" width="9" style="149" customWidth="1"/>
    <col min="14061" max="14061" width="10.5703125" style="149" customWidth="1"/>
    <col min="14062" max="14062" width="9.42578125" style="149" customWidth="1"/>
    <col min="14063" max="14063" width="9.85546875" style="149" customWidth="1"/>
    <col min="14064" max="14064" width="10.5703125" style="149" customWidth="1"/>
    <col min="14065" max="14066" width="9.42578125" style="149" customWidth="1"/>
    <col min="14067" max="14067" width="10.5703125" style="149" customWidth="1"/>
    <col min="14068" max="14069" width="9" style="149" customWidth="1"/>
    <col min="14070" max="14070" width="10.5703125" style="149" customWidth="1"/>
    <col min="14071" max="14072" width="9.42578125" style="149" customWidth="1"/>
    <col min="14073" max="14073" width="10.5703125" style="149" customWidth="1"/>
    <col min="14074" max="14074" width="9.42578125" style="149" customWidth="1"/>
    <col min="14075" max="14075" width="9.85546875" style="149" customWidth="1"/>
    <col min="14076" max="14076" width="10.5703125" style="149" customWidth="1"/>
    <col min="14077" max="14077" width="9" style="149" customWidth="1"/>
    <col min="14078" max="14078" width="9.85546875" style="149" customWidth="1"/>
    <col min="14079" max="14079" width="12" style="149" customWidth="1"/>
    <col min="14080" max="14310" width="11.42578125" style="149"/>
    <col min="14311" max="14311" width="0.28515625" style="149" customWidth="1"/>
    <col min="14312" max="14312" width="19" style="149" customWidth="1"/>
    <col min="14313" max="14313" width="7.140625" style="149" customWidth="1"/>
    <col min="14314" max="14314" width="41.28515625" style="149" customWidth="1"/>
    <col min="14315" max="14316" width="9" style="149" customWidth="1"/>
    <col min="14317" max="14317" width="10.5703125" style="149" customWidth="1"/>
    <col min="14318" max="14318" width="9.42578125" style="149" customWidth="1"/>
    <col min="14319" max="14319" width="9.85546875" style="149" customWidth="1"/>
    <col min="14320" max="14320" width="10.5703125" style="149" customWidth="1"/>
    <col min="14321" max="14322" width="9.42578125" style="149" customWidth="1"/>
    <col min="14323" max="14323" width="10.5703125" style="149" customWidth="1"/>
    <col min="14324" max="14325" width="9" style="149" customWidth="1"/>
    <col min="14326" max="14326" width="10.5703125" style="149" customWidth="1"/>
    <col min="14327" max="14328" width="9.42578125" style="149" customWidth="1"/>
    <col min="14329" max="14329" width="10.5703125" style="149" customWidth="1"/>
    <col min="14330" max="14330" width="9.42578125" style="149" customWidth="1"/>
    <col min="14331" max="14331" width="9.85546875" style="149" customWidth="1"/>
    <col min="14332" max="14332" width="10.5703125" style="149" customWidth="1"/>
    <col min="14333" max="14333" width="9" style="149" customWidth="1"/>
    <col min="14334" max="14334" width="9.85546875" style="149" customWidth="1"/>
    <col min="14335" max="14335" width="12" style="149" customWidth="1"/>
    <col min="14336" max="14566" width="11.42578125" style="149"/>
    <col min="14567" max="14567" width="0.28515625" style="149" customWidth="1"/>
    <col min="14568" max="14568" width="19" style="149" customWidth="1"/>
    <col min="14569" max="14569" width="7.140625" style="149" customWidth="1"/>
    <col min="14570" max="14570" width="41.28515625" style="149" customWidth="1"/>
    <col min="14571" max="14572" width="9" style="149" customWidth="1"/>
    <col min="14573" max="14573" width="10.5703125" style="149" customWidth="1"/>
    <col min="14574" max="14574" width="9.42578125" style="149" customWidth="1"/>
    <col min="14575" max="14575" width="9.85546875" style="149" customWidth="1"/>
    <col min="14576" max="14576" width="10.5703125" style="149" customWidth="1"/>
    <col min="14577" max="14578" width="9.42578125" style="149" customWidth="1"/>
    <col min="14579" max="14579" width="10.5703125" style="149" customWidth="1"/>
    <col min="14580" max="14581" width="9" style="149" customWidth="1"/>
    <col min="14582" max="14582" width="10.5703125" style="149" customWidth="1"/>
    <col min="14583" max="14584" width="9.42578125" style="149" customWidth="1"/>
    <col min="14585" max="14585" width="10.5703125" style="149" customWidth="1"/>
    <col min="14586" max="14586" width="9.42578125" style="149" customWidth="1"/>
    <col min="14587" max="14587" width="9.85546875" style="149" customWidth="1"/>
    <col min="14588" max="14588" width="10.5703125" style="149" customWidth="1"/>
    <col min="14589" max="14589" width="9" style="149" customWidth="1"/>
    <col min="14590" max="14590" width="9.85546875" style="149" customWidth="1"/>
    <col min="14591" max="14591" width="12" style="149" customWidth="1"/>
    <col min="14592" max="14822" width="11.42578125" style="149"/>
    <col min="14823" max="14823" width="0.28515625" style="149" customWidth="1"/>
    <col min="14824" max="14824" width="19" style="149" customWidth="1"/>
    <col min="14825" max="14825" width="7.140625" style="149" customWidth="1"/>
    <col min="14826" max="14826" width="41.28515625" style="149" customWidth="1"/>
    <col min="14827" max="14828" width="9" style="149" customWidth="1"/>
    <col min="14829" max="14829" width="10.5703125" style="149" customWidth="1"/>
    <col min="14830" max="14830" width="9.42578125" style="149" customWidth="1"/>
    <col min="14831" max="14831" width="9.85546875" style="149" customWidth="1"/>
    <col min="14832" max="14832" width="10.5703125" style="149" customWidth="1"/>
    <col min="14833" max="14834" width="9.42578125" style="149" customWidth="1"/>
    <col min="14835" max="14835" width="10.5703125" style="149" customWidth="1"/>
    <col min="14836" max="14837" width="9" style="149" customWidth="1"/>
    <col min="14838" max="14838" width="10.5703125" style="149" customWidth="1"/>
    <col min="14839" max="14840" width="9.42578125" style="149" customWidth="1"/>
    <col min="14841" max="14841" width="10.5703125" style="149" customWidth="1"/>
    <col min="14842" max="14842" width="9.42578125" style="149" customWidth="1"/>
    <col min="14843" max="14843" width="9.85546875" style="149" customWidth="1"/>
    <col min="14844" max="14844" width="10.5703125" style="149" customWidth="1"/>
    <col min="14845" max="14845" width="9" style="149" customWidth="1"/>
    <col min="14846" max="14846" width="9.85546875" style="149" customWidth="1"/>
    <col min="14847" max="14847" width="12" style="149" customWidth="1"/>
    <col min="14848" max="15078" width="11.42578125" style="149"/>
    <col min="15079" max="15079" width="0.28515625" style="149" customWidth="1"/>
    <col min="15080" max="15080" width="19" style="149" customWidth="1"/>
    <col min="15081" max="15081" width="7.140625" style="149" customWidth="1"/>
    <col min="15082" max="15082" width="41.28515625" style="149" customWidth="1"/>
    <col min="15083" max="15084" width="9" style="149" customWidth="1"/>
    <col min="15085" max="15085" width="10.5703125" style="149" customWidth="1"/>
    <col min="15086" max="15086" width="9.42578125" style="149" customWidth="1"/>
    <col min="15087" max="15087" width="9.85546875" style="149" customWidth="1"/>
    <col min="15088" max="15088" width="10.5703125" style="149" customWidth="1"/>
    <col min="15089" max="15090" width="9.42578125" style="149" customWidth="1"/>
    <col min="15091" max="15091" width="10.5703125" style="149" customWidth="1"/>
    <col min="15092" max="15093" width="9" style="149" customWidth="1"/>
    <col min="15094" max="15094" width="10.5703125" style="149" customWidth="1"/>
    <col min="15095" max="15096" width="9.42578125" style="149" customWidth="1"/>
    <col min="15097" max="15097" width="10.5703125" style="149" customWidth="1"/>
    <col min="15098" max="15098" width="9.42578125" style="149" customWidth="1"/>
    <col min="15099" max="15099" width="9.85546875" style="149" customWidth="1"/>
    <col min="15100" max="15100" width="10.5703125" style="149" customWidth="1"/>
    <col min="15101" max="15101" width="9" style="149" customWidth="1"/>
    <col min="15102" max="15102" width="9.85546875" style="149" customWidth="1"/>
    <col min="15103" max="15103" width="12" style="149" customWidth="1"/>
    <col min="15104" max="15334" width="11.42578125" style="149"/>
    <col min="15335" max="15335" width="0.28515625" style="149" customWidth="1"/>
    <col min="15336" max="15336" width="19" style="149" customWidth="1"/>
    <col min="15337" max="15337" width="7.140625" style="149" customWidth="1"/>
    <col min="15338" max="15338" width="41.28515625" style="149" customWidth="1"/>
    <col min="15339" max="15340" width="9" style="149" customWidth="1"/>
    <col min="15341" max="15341" width="10.5703125" style="149" customWidth="1"/>
    <col min="15342" max="15342" width="9.42578125" style="149" customWidth="1"/>
    <col min="15343" max="15343" width="9.85546875" style="149" customWidth="1"/>
    <col min="15344" max="15344" width="10.5703125" style="149" customWidth="1"/>
    <col min="15345" max="15346" width="9.42578125" style="149" customWidth="1"/>
    <col min="15347" max="15347" width="10.5703125" style="149" customWidth="1"/>
    <col min="15348" max="15349" width="9" style="149" customWidth="1"/>
    <col min="15350" max="15350" width="10.5703125" style="149" customWidth="1"/>
    <col min="15351" max="15352" width="9.42578125" style="149" customWidth="1"/>
    <col min="15353" max="15353" width="10.5703125" style="149" customWidth="1"/>
    <col min="15354" max="15354" width="9.42578125" style="149" customWidth="1"/>
    <col min="15355" max="15355" width="9.85546875" style="149" customWidth="1"/>
    <col min="15356" max="15356" width="10.5703125" style="149" customWidth="1"/>
    <col min="15357" max="15357" width="9" style="149" customWidth="1"/>
    <col min="15358" max="15358" width="9.85546875" style="149" customWidth="1"/>
    <col min="15359" max="15359" width="12" style="149" customWidth="1"/>
    <col min="15360" max="15590" width="11.42578125" style="149"/>
    <col min="15591" max="15591" width="0.28515625" style="149" customWidth="1"/>
    <col min="15592" max="15592" width="19" style="149" customWidth="1"/>
    <col min="15593" max="15593" width="7.140625" style="149" customWidth="1"/>
    <col min="15594" max="15594" width="41.28515625" style="149" customWidth="1"/>
    <col min="15595" max="15596" width="9" style="149" customWidth="1"/>
    <col min="15597" max="15597" width="10.5703125" style="149" customWidth="1"/>
    <col min="15598" max="15598" width="9.42578125" style="149" customWidth="1"/>
    <col min="15599" max="15599" width="9.85546875" style="149" customWidth="1"/>
    <col min="15600" max="15600" width="10.5703125" style="149" customWidth="1"/>
    <col min="15601" max="15602" width="9.42578125" style="149" customWidth="1"/>
    <col min="15603" max="15603" width="10.5703125" style="149" customWidth="1"/>
    <col min="15604" max="15605" width="9" style="149" customWidth="1"/>
    <col min="15606" max="15606" width="10.5703125" style="149" customWidth="1"/>
    <col min="15607" max="15608" width="9.42578125" style="149" customWidth="1"/>
    <col min="15609" max="15609" width="10.5703125" style="149" customWidth="1"/>
    <col min="15610" max="15610" width="9.42578125" style="149" customWidth="1"/>
    <col min="15611" max="15611" width="9.85546875" style="149" customWidth="1"/>
    <col min="15612" max="15612" width="10.5703125" style="149" customWidth="1"/>
    <col min="15613" max="15613" width="9" style="149" customWidth="1"/>
    <col min="15614" max="15614" width="9.85546875" style="149" customWidth="1"/>
    <col min="15615" max="15615" width="12" style="149" customWidth="1"/>
    <col min="15616" max="15846" width="11.42578125" style="149"/>
    <col min="15847" max="15847" width="0.28515625" style="149" customWidth="1"/>
    <col min="15848" max="15848" width="19" style="149" customWidth="1"/>
    <col min="15849" max="15849" width="7.140625" style="149" customWidth="1"/>
    <col min="15850" max="15850" width="41.28515625" style="149" customWidth="1"/>
    <col min="15851" max="15852" width="9" style="149" customWidth="1"/>
    <col min="15853" max="15853" width="10.5703125" style="149" customWidth="1"/>
    <col min="15854" max="15854" width="9.42578125" style="149" customWidth="1"/>
    <col min="15855" max="15855" width="9.85546875" style="149" customWidth="1"/>
    <col min="15856" max="15856" width="10.5703125" style="149" customWidth="1"/>
    <col min="15857" max="15858" width="9.42578125" style="149" customWidth="1"/>
    <col min="15859" max="15859" width="10.5703125" style="149" customWidth="1"/>
    <col min="15860" max="15861" width="9" style="149" customWidth="1"/>
    <col min="15862" max="15862" width="10.5703125" style="149" customWidth="1"/>
    <col min="15863" max="15864" width="9.42578125" style="149" customWidth="1"/>
    <col min="15865" max="15865" width="10.5703125" style="149" customWidth="1"/>
    <col min="15866" max="15866" width="9.42578125" style="149" customWidth="1"/>
    <col min="15867" max="15867" width="9.85546875" style="149" customWidth="1"/>
    <col min="15868" max="15868" width="10.5703125" style="149" customWidth="1"/>
    <col min="15869" max="15869" width="9" style="149" customWidth="1"/>
    <col min="15870" max="15870" width="9.85546875" style="149" customWidth="1"/>
    <col min="15871" max="15871" width="12" style="149" customWidth="1"/>
    <col min="15872" max="16102" width="11.42578125" style="149"/>
    <col min="16103" max="16103" width="0.28515625" style="149" customWidth="1"/>
    <col min="16104" max="16104" width="19" style="149" customWidth="1"/>
    <col min="16105" max="16105" width="7.140625" style="149" customWidth="1"/>
    <col min="16106" max="16106" width="41.28515625" style="149" customWidth="1"/>
    <col min="16107" max="16108" width="9" style="149" customWidth="1"/>
    <col min="16109" max="16109" width="10.5703125" style="149" customWidth="1"/>
    <col min="16110" max="16110" width="9.42578125" style="149" customWidth="1"/>
    <col min="16111" max="16111" width="9.85546875" style="149" customWidth="1"/>
    <col min="16112" max="16112" width="10.5703125" style="149" customWidth="1"/>
    <col min="16113" max="16114" width="9.42578125" style="149" customWidth="1"/>
    <col min="16115" max="16115" width="10.5703125" style="149" customWidth="1"/>
    <col min="16116" max="16117" width="9" style="149" customWidth="1"/>
    <col min="16118" max="16118" width="10.5703125" style="149" customWidth="1"/>
    <col min="16119" max="16120" width="9.42578125" style="149" customWidth="1"/>
    <col min="16121" max="16121" width="10.5703125" style="149" customWidth="1"/>
    <col min="16122" max="16122" width="9.42578125" style="149" customWidth="1"/>
    <col min="16123" max="16123" width="9.85546875" style="149" customWidth="1"/>
    <col min="16124" max="16124" width="10.5703125" style="149" customWidth="1"/>
    <col min="16125" max="16125" width="9" style="149" customWidth="1"/>
    <col min="16126" max="16126" width="9.85546875" style="149" customWidth="1"/>
    <col min="16127" max="16127" width="12" style="149" customWidth="1"/>
    <col min="16128" max="16384" width="11.42578125" style="149"/>
  </cols>
  <sheetData>
    <row r="1" spans="1:35" x14ac:dyDescent="0.2">
      <c r="A1" s="166" t="s">
        <v>1177</v>
      </c>
      <c r="B1" s="127"/>
      <c r="C1" s="139"/>
      <c r="D1" s="139"/>
      <c r="E1" s="139"/>
      <c r="F1" s="139"/>
      <c r="G1" s="139"/>
      <c r="H1" s="139"/>
      <c r="I1" s="142"/>
    </row>
    <row r="2" spans="1:35" ht="18" customHeight="1" x14ac:dyDescent="0.2">
      <c r="A2" s="383" t="s">
        <v>900</v>
      </c>
      <c r="B2" s="32"/>
    </row>
    <row r="3" spans="1:35" ht="18" customHeight="1" x14ac:dyDescent="0.2">
      <c r="A3" s="801" t="s">
        <v>1950</v>
      </c>
      <c r="B3" s="32"/>
    </row>
    <row r="4" spans="1:35" s="13" customFormat="1" ht="15" x14ac:dyDescent="0.2">
      <c r="A4" s="2631" t="s">
        <v>12</v>
      </c>
      <c r="B4" s="2631" t="s">
        <v>669</v>
      </c>
      <c r="C4" s="2626">
        <v>2011</v>
      </c>
      <c r="D4" s="2626"/>
      <c r="E4" s="2626"/>
      <c r="F4" s="2626">
        <v>2012</v>
      </c>
      <c r="G4" s="2626"/>
      <c r="H4" s="2626"/>
      <c r="I4" s="2626">
        <v>2013</v>
      </c>
      <c r="J4" s="2626"/>
      <c r="K4" s="2626"/>
      <c r="L4" s="2626">
        <v>2014</v>
      </c>
      <c r="M4" s="2626"/>
      <c r="N4" s="2626"/>
      <c r="O4" s="2626">
        <v>2015</v>
      </c>
      <c r="P4" s="2626"/>
      <c r="Q4" s="2626"/>
      <c r="R4" s="2626">
        <v>2016</v>
      </c>
      <c r="S4" s="2626"/>
      <c r="T4" s="2626"/>
      <c r="U4" s="2626">
        <v>2017</v>
      </c>
      <c r="V4" s="2626"/>
      <c r="W4" s="2626"/>
      <c r="X4" s="2626">
        <v>2018</v>
      </c>
      <c r="Y4" s="2626"/>
      <c r="Z4" s="2626"/>
      <c r="AA4" s="2626">
        <v>2019</v>
      </c>
      <c r="AB4" s="2626"/>
      <c r="AC4" s="2626"/>
      <c r="AD4" s="2626">
        <v>2020</v>
      </c>
      <c r="AE4" s="2626"/>
      <c r="AF4" s="2626"/>
      <c r="AG4" s="2626">
        <v>2021</v>
      </c>
      <c r="AH4" s="2626"/>
      <c r="AI4" s="2626"/>
    </row>
    <row r="5" spans="1:35" s="1106" customFormat="1" ht="23.25" customHeight="1" x14ac:dyDescent="0.2">
      <c r="A5" s="2631"/>
      <c r="B5" s="2631"/>
      <c r="C5" s="515" t="s">
        <v>28</v>
      </c>
      <c r="D5" s="515" t="s">
        <v>29</v>
      </c>
      <c r="E5" s="515" t="s">
        <v>8</v>
      </c>
      <c r="F5" s="515" t="s">
        <v>28</v>
      </c>
      <c r="G5" s="515" t="s">
        <v>29</v>
      </c>
      <c r="H5" s="515" t="s">
        <v>8</v>
      </c>
      <c r="I5" s="515" t="s">
        <v>28</v>
      </c>
      <c r="J5" s="515" t="s">
        <v>29</v>
      </c>
      <c r="K5" s="515" t="s">
        <v>8</v>
      </c>
      <c r="L5" s="515" t="s">
        <v>28</v>
      </c>
      <c r="M5" s="515" t="s">
        <v>29</v>
      </c>
      <c r="N5" s="515" t="s">
        <v>8</v>
      </c>
      <c r="O5" s="515" t="s">
        <v>28</v>
      </c>
      <c r="P5" s="515" t="s">
        <v>29</v>
      </c>
      <c r="Q5" s="515" t="s">
        <v>8</v>
      </c>
      <c r="R5" s="515" t="s">
        <v>28</v>
      </c>
      <c r="S5" s="515" t="s">
        <v>29</v>
      </c>
      <c r="T5" s="515" t="s">
        <v>8</v>
      </c>
      <c r="U5" s="515" t="s">
        <v>28</v>
      </c>
      <c r="V5" s="515" t="s">
        <v>29</v>
      </c>
      <c r="W5" s="515" t="s">
        <v>8</v>
      </c>
      <c r="X5" s="515" t="s">
        <v>28</v>
      </c>
      <c r="Y5" s="515" t="s">
        <v>29</v>
      </c>
      <c r="Z5" s="515" t="s">
        <v>8</v>
      </c>
      <c r="AA5" s="515" t="s">
        <v>28</v>
      </c>
      <c r="AB5" s="515" t="s">
        <v>29</v>
      </c>
      <c r="AC5" s="515" t="s">
        <v>8</v>
      </c>
      <c r="AD5" s="515" t="s">
        <v>28</v>
      </c>
      <c r="AE5" s="515" t="s">
        <v>29</v>
      </c>
      <c r="AF5" s="515" t="s">
        <v>8</v>
      </c>
      <c r="AG5" s="515" t="s">
        <v>28</v>
      </c>
      <c r="AH5" s="515" t="s">
        <v>29</v>
      </c>
      <c r="AI5" s="515" t="s">
        <v>8</v>
      </c>
    </row>
    <row r="6" spans="1:35" s="280" customFormat="1" ht="15" customHeight="1" x14ac:dyDescent="0.2">
      <c r="A6" s="2630" t="s">
        <v>1205</v>
      </c>
      <c r="B6" s="516" t="s">
        <v>18</v>
      </c>
      <c r="C6" s="506">
        <v>21</v>
      </c>
      <c r="D6" s="506">
        <v>47</v>
      </c>
      <c r="E6" s="804">
        <f>C6+D6</f>
        <v>68</v>
      </c>
      <c r="F6" s="506"/>
      <c r="G6" s="506">
        <v>35</v>
      </c>
      <c r="H6" s="804">
        <f>G6</f>
        <v>35</v>
      </c>
      <c r="I6" s="506">
        <v>21</v>
      </c>
      <c r="J6" s="506">
        <v>40</v>
      </c>
      <c r="K6" s="804">
        <f>I6+J6</f>
        <v>61</v>
      </c>
      <c r="L6" s="506">
        <v>23</v>
      </c>
      <c r="M6" s="506">
        <v>49</v>
      </c>
      <c r="N6" s="804">
        <f>L6+M6</f>
        <v>72</v>
      </c>
      <c r="O6" s="506">
        <v>25</v>
      </c>
      <c r="P6" s="506">
        <v>65</v>
      </c>
      <c r="Q6" s="804">
        <f>O6+P6</f>
        <v>90</v>
      </c>
      <c r="R6" s="506">
        <v>22</v>
      </c>
      <c r="S6" s="507">
        <v>69</v>
      </c>
      <c r="T6" s="804">
        <f>R6+S6</f>
        <v>91</v>
      </c>
      <c r="U6" s="506">
        <v>31</v>
      </c>
      <c r="V6" s="507">
        <v>56</v>
      </c>
      <c r="W6" s="804">
        <f>U6+V6</f>
        <v>87</v>
      </c>
      <c r="X6" s="506"/>
      <c r="Y6" s="507">
        <v>93</v>
      </c>
      <c r="Z6" s="804">
        <f t="shared" ref="Z6:Z14" si="0">SUM(X6:Y6)</f>
        <v>93</v>
      </c>
      <c r="AA6" s="506"/>
      <c r="AB6" s="507">
        <v>70</v>
      </c>
      <c r="AC6" s="804">
        <f t="shared" ref="AC6" si="1">SUM(AA6:AB6)</f>
        <v>70</v>
      </c>
      <c r="AD6" s="506"/>
      <c r="AE6" s="507">
        <v>67</v>
      </c>
      <c r="AF6" s="804">
        <f t="shared" ref="AF6" si="2">SUM(AD6:AE6)</f>
        <v>67</v>
      </c>
      <c r="AG6" s="506"/>
      <c r="AH6" s="507">
        <v>39</v>
      </c>
      <c r="AI6" s="517">
        <f t="shared" ref="AI6" si="3">SUM(AG6:AH6)</f>
        <v>39</v>
      </c>
    </row>
    <row r="7" spans="1:35" s="280" customFormat="1" ht="28.5" customHeight="1" x14ac:dyDescent="0.2">
      <c r="A7" s="2630"/>
      <c r="B7" s="516" t="s">
        <v>75</v>
      </c>
      <c r="C7" s="506"/>
      <c r="D7" s="506"/>
      <c r="E7" s="804"/>
      <c r="F7" s="506"/>
      <c r="G7" s="506"/>
      <c r="H7" s="804"/>
      <c r="I7" s="506"/>
      <c r="J7" s="506"/>
      <c r="K7" s="804"/>
      <c r="L7" s="506"/>
      <c r="M7" s="506"/>
      <c r="N7" s="804"/>
      <c r="O7" s="506"/>
      <c r="P7" s="506"/>
      <c r="Q7" s="804"/>
      <c r="R7" s="506"/>
      <c r="S7" s="507"/>
      <c r="T7" s="804"/>
      <c r="U7" s="506">
        <v>95</v>
      </c>
      <c r="V7" s="507">
        <v>218</v>
      </c>
      <c r="W7" s="804">
        <f>U7+V7</f>
        <v>313</v>
      </c>
      <c r="X7" s="506"/>
      <c r="Y7" s="507">
        <v>253</v>
      </c>
      <c r="Z7" s="804">
        <f>SUM(X7:Y7)</f>
        <v>253</v>
      </c>
      <c r="AA7" s="506"/>
      <c r="AB7" s="507">
        <v>158</v>
      </c>
      <c r="AC7" s="804">
        <f>SUM(AA7:AB7)</f>
        <v>158</v>
      </c>
      <c r="AD7" s="506"/>
      <c r="AE7" s="507">
        <v>162</v>
      </c>
      <c r="AF7" s="804">
        <f>SUM(AD7:AE7)</f>
        <v>162</v>
      </c>
      <c r="AG7" s="506"/>
      <c r="AH7" s="507">
        <v>156</v>
      </c>
      <c r="AI7" s="517">
        <f>SUM(AG7:AH7)</f>
        <v>156</v>
      </c>
    </row>
    <row r="8" spans="1:35" s="280" customFormat="1" ht="28.5" customHeight="1" x14ac:dyDescent="0.2">
      <c r="A8" s="2630"/>
      <c r="B8" s="516" t="s">
        <v>870</v>
      </c>
      <c r="C8" s="506"/>
      <c r="D8" s="506"/>
      <c r="E8" s="804"/>
      <c r="F8" s="506"/>
      <c r="G8" s="506"/>
      <c r="H8" s="804"/>
      <c r="I8" s="506"/>
      <c r="J8" s="506"/>
      <c r="K8" s="804"/>
      <c r="L8" s="506"/>
      <c r="M8" s="506"/>
      <c r="N8" s="804"/>
      <c r="O8" s="506"/>
      <c r="P8" s="506"/>
      <c r="Q8" s="804"/>
      <c r="R8" s="506"/>
      <c r="S8" s="507"/>
      <c r="T8" s="804"/>
      <c r="U8" s="506"/>
      <c r="V8" s="507"/>
      <c r="W8" s="804"/>
      <c r="X8" s="506"/>
      <c r="Y8" s="507">
        <v>149</v>
      </c>
      <c r="Z8" s="804">
        <f>SUM(X8:Y8)</f>
        <v>149</v>
      </c>
      <c r="AA8" s="506"/>
      <c r="AB8" s="507">
        <v>392</v>
      </c>
      <c r="AC8" s="804">
        <f>SUM(AA8:AB8)</f>
        <v>392</v>
      </c>
      <c r="AD8" s="506"/>
      <c r="AE8" s="507">
        <v>394</v>
      </c>
      <c r="AF8" s="804">
        <f>SUM(AD8:AE8)</f>
        <v>394</v>
      </c>
      <c r="AG8" s="506"/>
      <c r="AH8" s="507">
        <v>228</v>
      </c>
      <c r="AI8" s="517">
        <f>SUM(AG8:AH8)</f>
        <v>228</v>
      </c>
    </row>
    <row r="9" spans="1:35" s="280" customFormat="1" ht="14.25" customHeight="1" x14ac:dyDescent="0.2">
      <c r="A9" s="2630" t="s">
        <v>1206</v>
      </c>
      <c r="B9" s="518" t="s">
        <v>20</v>
      </c>
      <c r="C9" s="506">
        <v>34</v>
      </c>
      <c r="D9" s="506">
        <v>141</v>
      </c>
      <c r="E9" s="804">
        <f>C9+D9</f>
        <v>175</v>
      </c>
      <c r="F9" s="506"/>
      <c r="G9" s="506">
        <v>74</v>
      </c>
      <c r="H9" s="804">
        <f>G9</f>
        <v>74</v>
      </c>
      <c r="I9" s="506">
        <v>36</v>
      </c>
      <c r="J9" s="506">
        <v>124</v>
      </c>
      <c r="K9" s="804">
        <f>I9+J9</f>
        <v>160</v>
      </c>
      <c r="L9" s="506">
        <v>47</v>
      </c>
      <c r="M9" s="506">
        <v>51</v>
      </c>
      <c r="N9" s="804">
        <f>L9+M9</f>
        <v>98</v>
      </c>
      <c r="O9" s="506">
        <v>42</v>
      </c>
      <c r="P9" s="506">
        <v>150</v>
      </c>
      <c r="Q9" s="804">
        <f>O9+P9</f>
        <v>192</v>
      </c>
      <c r="R9" s="506">
        <v>55</v>
      </c>
      <c r="S9" s="507">
        <v>185</v>
      </c>
      <c r="T9" s="804">
        <f>R9+S9</f>
        <v>240</v>
      </c>
      <c r="U9" s="506">
        <v>47</v>
      </c>
      <c r="V9" s="507">
        <v>153</v>
      </c>
      <c r="W9" s="804">
        <f>U9+V9</f>
        <v>200</v>
      </c>
      <c r="X9" s="506"/>
      <c r="Y9" s="507">
        <v>234</v>
      </c>
      <c r="Z9" s="804">
        <f t="shared" si="0"/>
        <v>234</v>
      </c>
      <c r="AA9" s="506"/>
      <c r="AB9" s="507">
        <v>195</v>
      </c>
      <c r="AC9" s="804">
        <f t="shared" ref="AC9" si="4">SUM(AA9:AB9)</f>
        <v>195</v>
      </c>
      <c r="AD9" s="506"/>
      <c r="AE9" s="507">
        <v>172</v>
      </c>
      <c r="AF9" s="804">
        <f t="shared" ref="AF9" si="5">SUM(AD9:AE9)</f>
        <v>172</v>
      </c>
      <c r="AG9" s="506"/>
      <c r="AH9" s="507">
        <v>135</v>
      </c>
      <c r="AI9" s="517">
        <f t="shared" ref="AI9" si="6">SUM(AG9:AH9)</f>
        <v>135</v>
      </c>
    </row>
    <row r="10" spans="1:35" s="280" customFormat="1" ht="14.25" customHeight="1" x14ac:dyDescent="0.2">
      <c r="A10" s="2630"/>
      <c r="B10" s="518" t="s">
        <v>74</v>
      </c>
      <c r="C10" s="506"/>
      <c r="D10" s="506"/>
      <c r="E10" s="804"/>
      <c r="F10" s="506"/>
      <c r="G10" s="506"/>
      <c r="H10" s="804"/>
      <c r="I10" s="506"/>
      <c r="J10" s="506"/>
      <c r="K10" s="804"/>
      <c r="L10" s="506"/>
      <c r="M10" s="506"/>
      <c r="N10" s="804"/>
      <c r="O10" s="506"/>
      <c r="P10" s="506"/>
      <c r="Q10" s="804"/>
      <c r="R10" s="506"/>
      <c r="S10" s="507"/>
      <c r="T10" s="804"/>
      <c r="U10" s="506"/>
      <c r="V10" s="507">
        <v>314</v>
      </c>
      <c r="W10" s="804">
        <f>U10+V10</f>
        <v>314</v>
      </c>
      <c r="X10" s="506"/>
      <c r="Y10" s="507">
        <v>619</v>
      </c>
      <c r="Z10" s="804">
        <f>SUM(X10:Y10)</f>
        <v>619</v>
      </c>
      <c r="AA10" s="506"/>
      <c r="AB10" s="507">
        <v>533</v>
      </c>
      <c r="AC10" s="804">
        <f>SUM(AA10:AB10)</f>
        <v>533</v>
      </c>
      <c r="AD10" s="506"/>
      <c r="AE10" s="507">
        <v>553</v>
      </c>
      <c r="AF10" s="804">
        <f>SUM(AD10:AE10)</f>
        <v>553</v>
      </c>
      <c r="AG10" s="506"/>
      <c r="AH10" s="507">
        <v>431</v>
      </c>
      <c r="AI10" s="517">
        <f>SUM(AG10:AH10)</f>
        <v>431</v>
      </c>
    </row>
    <row r="11" spans="1:35" s="280" customFormat="1" ht="30" x14ac:dyDescent="0.2">
      <c r="A11" s="2630"/>
      <c r="B11" s="518" t="s">
        <v>1949</v>
      </c>
      <c r="C11" s="506"/>
      <c r="D11" s="506"/>
      <c r="E11" s="804"/>
      <c r="F11" s="506"/>
      <c r="G11" s="506"/>
      <c r="H11" s="804"/>
      <c r="I11" s="506"/>
      <c r="J11" s="506"/>
      <c r="K11" s="804"/>
      <c r="L11" s="506"/>
      <c r="M11" s="506"/>
      <c r="N11" s="804"/>
      <c r="O11" s="506"/>
      <c r="P11" s="506"/>
      <c r="Q11" s="804"/>
      <c r="R11" s="506"/>
      <c r="S11" s="507"/>
      <c r="T11" s="804"/>
      <c r="U11" s="506"/>
      <c r="V11" s="507"/>
      <c r="W11" s="804"/>
      <c r="X11" s="506"/>
      <c r="Y11" s="507">
        <v>81</v>
      </c>
      <c r="Z11" s="804">
        <f t="shared" si="0"/>
        <v>81</v>
      </c>
      <c r="AA11" s="506"/>
      <c r="AB11" s="507">
        <v>204</v>
      </c>
      <c r="AC11" s="804">
        <f t="shared" ref="AC11:AC14" si="7">SUM(AA11:AB11)</f>
        <v>204</v>
      </c>
      <c r="AD11" s="506"/>
      <c r="AE11" s="507">
        <v>161</v>
      </c>
      <c r="AF11" s="804">
        <f t="shared" ref="AF11:AF14" si="8">SUM(AD11:AE11)</f>
        <v>161</v>
      </c>
      <c r="AG11" s="506"/>
      <c r="AH11" s="507">
        <v>166</v>
      </c>
      <c r="AI11" s="517">
        <f t="shared" ref="AI11:AI14" si="9">SUM(AG11:AH11)</f>
        <v>166</v>
      </c>
    </row>
    <row r="12" spans="1:35" s="280" customFormat="1" ht="15" customHeight="1" x14ac:dyDescent="0.25">
      <c r="A12" s="2630" t="s">
        <v>1207</v>
      </c>
      <c r="B12" s="519" t="s">
        <v>22</v>
      </c>
      <c r="C12" s="520"/>
      <c r="D12" s="506"/>
      <c r="E12" s="804"/>
      <c r="F12" s="520"/>
      <c r="G12" s="506"/>
      <c r="H12" s="804"/>
      <c r="I12" s="520"/>
      <c r="J12" s="506">
        <v>107</v>
      </c>
      <c r="K12" s="804">
        <f>I12+J12</f>
        <v>107</v>
      </c>
      <c r="L12" s="520"/>
      <c r="M12" s="506">
        <v>225</v>
      </c>
      <c r="N12" s="804">
        <f>L12+M12</f>
        <v>225</v>
      </c>
      <c r="O12" s="520"/>
      <c r="P12" s="506">
        <v>285</v>
      </c>
      <c r="Q12" s="804">
        <f>O12+P12</f>
        <v>285</v>
      </c>
      <c r="R12" s="506"/>
      <c r="S12" s="507">
        <v>318</v>
      </c>
      <c r="T12" s="804">
        <f>R12+S12</f>
        <v>318</v>
      </c>
      <c r="U12" s="506"/>
      <c r="V12" s="507">
        <v>262</v>
      </c>
      <c r="W12" s="804">
        <f>U12+V12</f>
        <v>262</v>
      </c>
      <c r="X12" s="506"/>
      <c r="Y12" s="507">
        <v>238</v>
      </c>
      <c r="Z12" s="804">
        <f t="shared" si="0"/>
        <v>238</v>
      </c>
      <c r="AA12" s="506"/>
      <c r="AB12" s="507">
        <v>267</v>
      </c>
      <c r="AC12" s="804">
        <f t="shared" si="7"/>
        <v>267</v>
      </c>
      <c r="AD12" s="506"/>
      <c r="AE12" s="507">
        <v>269</v>
      </c>
      <c r="AF12" s="804">
        <f t="shared" si="8"/>
        <v>269</v>
      </c>
      <c r="AG12" s="506"/>
      <c r="AH12" s="507">
        <v>280</v>
      </c>
      <c r="AI12" s="517">
        <f t="shared" si="9"/>
        <v>280</v>
      </c>
    </row>
    <row r="13" spans="1:35" s="280" customFormat="1" ht="15" customHeight="1" x14ac:dyDescent="0.2">
      <c r="A13" s="2630"/>
      <c r="B13" s="519" t="s">
        <v>19</v>
      </c>
      <c r="C13" s="458">
        <v>49</v>
      </c>
      <c r="D13" s="458">
        <v>120</v>
      </c>
      <c r="E13" s="804">
        <f>C13+D13</f>
        <v>169</v>
      </c>
      <c r="F13" s="458"/>
      <c r="G13" s="458">
        <v>72</v>
      </c>
      <c r="H13" s="804">
        <f>G13</f>
        <v>72</v>
      </c>
      <c r="I13" s="458">
        <v>34</v>
      </c>
      <c r="J13" s="458">
        <v>83</v>
      </c>
      <c r="K13" s="804">
        <f>I13+J13</f>
        <v>117</v>
      </c>
      <c r="L13" s="458"/>
      <c r="M13" s="458">
        <v>103</v>
      </c>
      <c r="N13" s="804">
        <f>L13+M13</f>
        <v>103</v>
      </c>
      <c r="O13" s="458"/>
      <c r="P13" s="458">
        <v>157</v>
      </c>
      <c r="Q13" s="804">
        <f>O13+P13</f>
        <v>157</v>
      </c>
      <c r="R13" s="506">
        <v>52</v>
      </c>
      <c r="S13" s="507">
        <v>136</v>
      </c>
      <c r="T13" s="804">
        <f>R13+S13</f>
        <v>188</v>
      </c>
      <c r="U13" s="506">
        <v>49</v>
      </c>
      <c r="V13" s="507">
        <v>125</v>
      </c>
      <c r="W13" s="804">
        <f>U13+V13</f>
        <v>174</v>
      </c>
      <c r="X13" s="506">
        <v>40</v>
      </c>
      <c r="Y13" s="507">
        <v>182</v>
      </c>
      <c r="Z13" s="804">
        <f t="shared" si="0"/>
        <v>222</v>
      </c>
      <c r="AA13" s="506">
        <v>85</v>
      </c>
      <c r="AB13" s="507">
        <v>85</v>
      </c>
      <c r="AC13" s="804">
        <f t="shared" si="7"/>
        <v>170</v>
      </c>
      <c r="AD13" s="506">
        <v>70</v>
      </c>
      <c r="AE13" s="507">
        <v>89</v>
      </c>
      <c r="AF13" s="804">
        <f t="shared" si="8"/>
        <v>159</v>
      </c>
      <c r="AG13" s="506">
        <v>64</v>
      </c>
      <c r="AH13" s="507">
        <v>54</v>
      </c>
      <c r="AI13" s="517">
        <f t="shared" si="9"/>
        <v>118</v>
      </c>
    </row>
    <row r="14" spans="1:35" s="280" customFormat="1" ht="30" x14ac:dyDescent="0.2">
      <c r="A14" s="2630"/>
      <c r="B14" s="518" t="s">
        <v>244</v>
      </c>
      <c r="C14" s="458"/>
      <c r="D14" s="458"/>
      <c r="E14" s="804"/>
      <c r="F14" s="458"/>
      <c r="G14" s="458"/>
      <c r="H14" s="804"/>
      <c r="I14" s="458"/>
      <c r="J14" s="458"/>
      <c r="K14" s="804"/>
      <c r="L14" s="458"/>
      <c r="M14" s="458"/>
      <c r="N14" s="804"/>
      <c r="O14" s="458"/>
      <c r="P14" s="458"/>
      <c r="Q14" s="804"/>
      <c r="R14" s="506"/>
      <c r="S14" s="507"/>
      <c r="T14" s="804"/>
      <c r="U14" s="506"/>
      <c r="V14" s="507"/>
      <c r="W14" s="804"/>
      <c r="X14" s="506">
        <v>44</v>
      </c>
      <c r="Y14" s="507">
        <v>62</v>
      </c>
      <c r="Z14" s="804">
        <f t="shared" si="0"/>
        <v>106</v>
      </c>
      <c r="AA14" s="506"/>
      <c r="AB14" s="507">
        <v>87</v>
      </c>
      <c r="AC14" s="804">
        <f t="shared" si="7"/>
        <v>87</v>
      </c>
      <c r="AD14" s="506"/>
      <c r="AE14" s="507">
        <v>81</v>
      </c>
      <c r="AF14" s="804">
        <f t="shared" si="8"/>
        <v>81</v>
      </c>
      <c r="AG14" s="506"/>
      <c r="AH14" s="507">
        <v>86</v>
      </c>
      <c r="AI14" s="517">
        <f t="shared" si="9"/>
        <v>86</v>
      </c>
    </row>
    <row r="15" spans="1:35" s="151" customFormat="1" ht="14.25" x14ac:dyDescent="0.2">
      <c r="A15" s="2629" t="s">
        <v>3716</v>
      </c>
      <c r="B15" s="2629"/>
      <c r="C15" s="2629"/>
      <c r="D15" s="2629"/>
      <c r="E15" s="2629"/>
      <c r="F15" s="2629"/>
      <c r="G15" s="2629"/>
      <c r="H15" s="2629"/>
      <c r="I15" s="2629"/>
      <c r="J15" s="2629"/>
      <c r="K15" s="2629"/>
      <c r="L15" s="2629"/>
      <c r="M15" s="2629"/>
      <c r="N15" s="2629"/>
      <c r="O15" s="2629"/>
      <c r="P15" s="2629"/>
      <c r="Q15" s="2629"/>
      <c r="R15" s="2629"/>
      <c r="S15" s="2629"/>
      <c r="T15" s="2629"/>
      <c r="U15" s="2629"/>
      <c r="V15" s="2629"/>
      <c r="W15" s="2629"/>
    </row>
    <row r="16" spans="1:35" s="151" customFormat="1" ht="14.25" x14ac:dyDescent="0.2">
      <c r="A16" s="2075"/>
      <c r="B16" s="2632" t="s">
        <v>3922</v>
      </c>
      <c r="C16" s="2632"/>
      <c r="D16" s="2632"/>
      <c r="E16" s="2632"/>
      <c r="F16" s="2632"/>
      <c r="G16" s="2632"/>
      <c r="H16" s="2632"/>
      <c r="I16" s="2632"/>
      <c r="J16" s="2632"/>
      <c r="K16" s="2632"/>
      <c r="L16" s="2632"/>
      <c r="M16" s="2632"/>
      <c r="N16" s="2632"/>
      <c r="O16" s="2632"/>
      <c r="P16" s="2632"/>
      <c r="Q16" s="2632"/>
      <c r="R16" s="2075"/>
      <c r="S16" s="2075"/>
      <c r="T16" s="2075"/>
      <c r="U16" s="2075"/>
      <c r="V16" s="2075"/>
      <c r="W16" s="2075"/>
    </row>
    <row r="17" spans="1:35" s="280" customFormat="1" ht="15" customHeight="1" x14ac:dyDescent="0.2">
      <c r="B17" s="521" t="s">
        <v>1205</v>
      </c>
      <c r="C17" s="506">
        <f t="shared" ref="C17:S17" si="10">C6</f>
        <v>21</v>
      </c>
      <c r="D17" s="506">
        <f>D6</f>
        <v>47</v>
      </c>
      <c r="E17" s="804">
        <f>C17+D17</f>
        <v>68</v>
      </c>
      <c r="F17" s="506">
        <f t="shared" si="10"/>
        <v>0</v>
      </c>
      <c r="G17" s="506">
        <f>G6</f>
        <v>35</v>
      </c>
      <c r="H17" s="804">
        <f>H6</f>
        <v>35</v>
      </c>
      <c r="I17" s="506">
        <f>I6</f>
        <v>21</v>
      </c>
      <c r="J17" s="506">
        <f>J6</f>
        <v>40</v>
      </c>
      <c r="K17" s="804">
        <f>I17+J17</f>
        <v>61</v>
      </c>
      <c r="L17" s="506">
        <f>L6</f>
        <v>23</v>
      </c>
      <c r="M17" s="506">
        <f>M6</f>
        <v>49</v>
      </c>
      <c r="N17" s="804">
        <f>L17+M17</f>
        <v>72</v>
      </c>
      <c r="O17" s="506">
        <f t="shared" si="10"/>
        <v>25</v>
      </c>
      <c r="P17" s="506">
        <f t="shared" si="10"/>
        <v>65</v>
      </c>
      <c r="Q17" s="804">
        <f>O17+P17</f>
        <v>90</v>
      </c>
      <c r="R17" s="506">
        <f t="shared" si="10"/>
        <v>22</v>
      </c>
      <c r="S17" s="507">
        <f t="shared" si="10"/>
        <v>69</v>
      </c>
      <c r="T17" s="804">
        <f>R17+S17</f>
        <v>91</v>
      </c>
      <c r="U17" s="506">
        <f>U6+U7</f>
        <v>126</v>
      </c>
      <c r="V17" s="507">
        <f>V6+V7</f>
        <v>274</v>
      </c>
      <c r="W17" s="804">
        <f>U17+V17</f>
        <v>400</v>
      </c>
      <c r="X17" s="506">
        <f>SUM(X6:X8)</f>
        <v>0</v>
      </c>
      <c r="Y17" s="507">
        <f>SUM(Y6:Y8)</f>
        <v>495</v>
      </c>
      <c r="Z17" s="804">
        <f>SUM(X17:Y17)</f>
        <v>495</v>
      </c>
      <c r="AA17" s="506">
        <f>SUM(AA6:AA8)</f>
        <v>0</v>
      </c>
      <c r="AB17" s="507">
        <f>SUM(AB6:AB8)</f>
        <v>620</v>
      </c>
      <c r="AC17" s="804">
        <f>SUM(AA17:AB17)</f>
        <v>620</v>
      </c>
      <c r="AD17" s="506">
        <f>SUM(AD6:AD8)</f>
        <v>0</v>
      </c>
      <c r="AE17" s="507">
        <f>SUM(AE6:AE8)</f>
        <v>623</v>
      </c>
      <c r="AF17" s="804">
        <f>SUM(AD17:AE17)</f>
        <v>623</v>
      </c>
      <c r="AG17" s="506">
        <f>SUM(AG6:AG8)</f>
        <v>0</v>
      </c>
      <c r="AH17" s="507">
        <f>SUM(AH6:AH8)</f>
        <v>423</v>
      </c>
      <c r="AI17" s="517">
        <f>SUM(AG17:AH17)</f>
        <v>423</v>
      </c>
    </row>
    <row r="18" spans="1:35" s="280" customFormat="1" ht="14.25" customHeight="1" x14ac:dyDescent="0.2">
      <c r="B18" s="521" t="s">
        <v>1206</v>
      </c>
      <c r="C18" s="506">
        <f>C9</f>
        <v>34</v>
      </c>
      <c r="D18" s="506">
        <f>D9</f>
        <v>141</v>
      </c>
      <c r="E18" s="804">
        <f>C18+D18</f>
        <v>175</v>
      </c>
      <c r="F18" s="506">
        <f t="shared" ref="F18:S18" si="11">F9</f>
        <v>0</v>
      </c>
      <c r="G18" s="506">
        <f t="shared" si="11"/>
        <v>74</v>
      </c>
      <c r="H18" s="804">
        <f t="shared" si="11"/>
        <v>74</v>
      </c>
      <c r="I18" s="506">
        <f t="shared" si="11"/>
        <v>36</v>
      </c>
      <c r="J18" s="506">
        <f>J9</f>
        <v>124</v>
      </c>
      <c r="K18" s="804">
        <f>I18+J18</f>
        <v>160</v>
      </c>
      <c r="L18" s="506">
        <f t="shared" si="11"/>
        <v>47</v>
      </c>
      <c r="M18" s="506">
        <f>M9</f>
        <v>51</v>
      </c>
      <c r="N18" s="804">
        <f>L18+M18</f>
        <v>98</v>
      </c>
      <c r="O18" s="506">
        <f t="shared" si="11"/>
        <v>42</v>
      </c>
      <c r="P18" s="506">
        <f t="shared" si="11"/>
        <v>150</v>
      </c>
      <c r="Q18" s="804">
        <f>O18+P18</f>
        <v>192</v>
      </c>
      <c r="R18" s="506">
        <f t="shared" si="11"/>
        <v>55</v>
      </c>
      <c r="S18" s="507">
        <f t="shared" si="11"/>
        <v>185</v>
      </c>
      <c r="T18" s="804">
        <f>R18+S18</f>
        <v>240</v>
      </c>
      <c r="U18" s="506">
        <f>U9+U10</f>
        <v>47</v>
      </c>
      <c r="V18" s="507">
        <f>V9+V10</f>
        <v>467</v>
      </c>
      <c r="W18" s="804">
        <f>U18+V18</f>
        <v>514</v>
      </c>
      <c r="X18" s="506">
        <f>SUM(X9:X11)</f>
        <v>0</v>
      </c>
      <c r="Y18" s="507">
        <f>SUM(Y9:Y11)</f>
        <v>934</v>
      </c>
      <c r="Z18" s="804">
        <f>SUM(X18:Y18)</f>
        <v>934</v>
      </c>
      <c r="AA18" s="506">
        <f>SUM(AA9:AA11)</f>
        <v>0</v>
      </c>
      <c r="AB18" s="507">
        <f>SUM(AB9:AB11)</f>
        <v>932</v>
      </c>
      <c r="AC18" s="804">
        <f>SUM(AA18:AB18)</f>
        <v>932</v>
      </c>
      <c r="AD18" s="506">
        <f>SUM(AD9:AD11)</f>
        <v>0</v>
      </c>
      <c r="AE18" s="507">
        <f>SUM(AE9:AE11)</f>
        <v>886</v>
      </c>
      <c r="AF18" s="804">
        <f>SUM(AD18:AE18)</f>
        <v>886</v>
      </c>
      <c r="AG18" s="506">
        <f>SUM(AG9:AG11)</f>
        <v>0</v>
      </c>
      <c r="AH18" s="507">
        <f>SUM(AH9:AH11)</f>
        <v>732</v>
      </c>
      <c r="AI18" s="517">
        <f>SUM(AG18:AH18)</f>
        <v>732</v>
      </c>
    </row>
    <row r="19" spans="1:35" s="280" customFormat="1" ht="15" customHeight="1" x14ac:dyDescent="0.2">
      <c r="B19" s="521" t="s">
        <v>1207</v>
      </c>
      <c r="C19" s="458">
        <f>C13+C12</f>
        <v>49</v>
      </c>
      <c r="D19" s="458">
        <f>D13+D12</f>
        <v>120</v>
      </c>
      <c r="E19" s="804">
        <f>C19+D19</f>
        <v>169</v>
      </c>
      <c r="F19" s="458">
        <f t="shared" ref="F19:S19" si="12">F13+F12</f>
        <v>0</v>
      </c>
      <c r="G19" s="458">
        <f t="shared" si="12"/>
        <v>72</v>
      </c>
      <c r="H19" s="804">
        <f t="shared" si="12"/>
        <v>72</v>
      </c>
      <c r="I19" s="458">
        <f t="shared" si="12"/>
        <v>34</v>
      </c>
      <c r="J19" s="458">
        <f>J13+J12</f>
        <v>190</v>
      </c>
      <c r="K19" s="804">
        <f>I19+J19</f>
        <v>224</v>
      </c>
      <c r="L19" s="458">
        <f t="shared" si="12"/>
        <v>0</v>
      </c>
      <c r="M19" s="458">
        <f>M13+M12</f>
        <v>328</v>
      </c>
      <c r="N19" s="804">
        <f>L19+M19</f>
        <v>328</v>
      </c>
      <c r="O19" s="458">
        <f t="shared" si="12"/>
        <v>0</v>
      </c>
      <c r="P19" s="458">
        <f t="shared" si="12"/>
        <v>442</v>
      </c>
      <c r="Q19" s="804">
        <f>O19+P19</f>
        <v>442</v>
      </c>
      <c r="R19" s="506">
        <f t="shared" si="12"/>
        <v>52</v>
      </c>
      <c r="S19" s="507">
        <f t="shared" si="12"/>
        <v>454</v>
      </c>
      <c r="T19" s="804">
        <f>R19+S19</f>
        <v>506</v>
      </c>
      <c r="U19" s="506">
        <f>U12+U13</f>
        <v>49</v>
      </c>
      <c r="V19" s="507">
        <f>V12+V13</f>
        <v>387</v>
      </c>
      <c r="W19" s="804">
        <f>U19+V19</f>
        <v>436</v>
      </c>
      <c r="X19" s="506">
        <f>SUM(X12:X14)</f>
        <v>84</v>
      </c>
      <c r="Y19" s="507">
        <f>SUM(Y12:Y14)</f>
        <v>482</v>
      </c>
      <c r="Z19" s="804">
        <f>SUM(X19:Y19)</f>
        <v>566</v>
      </c>
      <c r="AA19" s="506">
        <f>SUM(AA12:AA14)</f>
        <v>85</v>
      </c>
      <c r="AB19" s="507">
        <f>SUM(AB12:AB14)</f>
        <v>439</v>
      </c>
      <c r="AC19" s="804">
        <f>SUM(AA19:AB19)</f>
        <v>524</v>
      </c>
      <c r="AD19" s="506">
        <f>SUM(AD12:AD14)</f>
        <v>70</v>
      </c>
      <c r="AE19" s="507">
        <f>SUM(AE12:AE14)</f>
        <v>439</v>
      </c>
      <c r="AF19" s="804">
        <f>SUM(AD19:AE19)</f>
        <v>509</v>
      </c>
      <c r="AG19" s="506">
        <f>SUM(AG12:AG14)</f>
        <v>64</v>
      </c>
      <c r="AH19" s="507">
        <f>SUM(AH12:AH14)</f>
        <v>420</v>
      </c>
      <c r="AI19" s="517">
        <f>SUM(AG19:AH19)</f>
        <v>484</v>
      </c>
    </row>
    <row r="20" spans="1:35" s="280" customFormat="1" ht="6.75" customHeight="1" x14ac:dyDescent="0.25">
      <c r="A20" s="279"/>
      <c r="B20" s="158"/>
      <c r="C20" s="133"/>
      <c r="D20" s="131"/>
      <c r="E20" s="134"/>
      <c r="F20" s="133"/>
      <c r="G20" s="131"/>
      <c r="H20" s="134"/>
      <c r="I20" s="133"/>
      <c r="J20" s="131"/>
      <c r="K20" s="134"/>
      <c r="L20" s="133"/>
      <c r="M20" s="131"/>
      <c r="N20" s="134"/>
      <c r="O20" s="133"/>
      <c r="P20" s="131"/>
      <c r="Q20" s="134"/>
      <c r="R20" s="131"/>
      <c r="S20" s="159"/>
      <c r="T20" s="134"/>
    </row>
    <row r="21" spans="1:35" s="280" customFormat="1" ht="15" x14ac:dyDescent="0.25">
      <c r="A21" s="13"/>
      <c r="B21" s="523" t="s">
        <v>363</v>
      </c>
      <c r="C21" s="524">
        <f t="shared" ref="C21:Y21" si="13">SUM(C17:C19)</f>
        <v>104</v>
      </c>
      <c r="D21" s="524">
        <f t="shared" si="13"/>
        <v>308</v>
      </c>
      <c r="E21" s="805">
        <f t="shared" si="13"/>
        <v>412</v>
      </c>
      <c r="F21" s="524">
        <f t="shared" si="13"/>
        <v>0</v>
      </c>
      <c r="G21" s="524">
        <f t="shared" si="13"/>
        <v>181</v>
      </c>
      <c r="H21" s="805">
        <f t="shared" si="13"/>
        <v>181</v>
      </c>
      <c r="I21" s="524">
        <f t="shared" si="13"/>
        <v>91</v>
      </c>
      <c r="J21" s="524">
        <f t="shared" si="13"/>
        <v>354</v>
      </c>
      <c r="K21" s="805">
        <f t="shared" si="13"/>
        <v>445</v>
      </c>
      <c r="L21" s="524">
        <f t="shared" si="13"/>
        <v>70</v>
      </c>
      <c r="M21" s="524">
        <f t="shared" si="13"/>
        <v>428</v>
      </c>
      <c r="N21" s="805">
        <f t="shared" si="13"/>
        <v>498</v>
      </c>
      <c r="O21" s="524">
        <f t="shared" si="13"/>
        <v>67</v>
      </c>
      <c r="P21" s="524">
        <f t="shared" si="13"/>
        <v>657</v>
      </c>
      <c r="Q21" s="805">
        <f t="shared" si="13"/>
        <v>724</v>
      </c>
      <c r="R21" s="459">
        <f t="shared" si="13"/>
        <v>129</v>
      </c>
      <c r="S21" s="525">
        <f t="shared" si="13"/>
        <v>708</v>
      </c>
      <c r="T21" s="806">
        <f t="shared" si="13"/>
        <v>837</v>
      </c>
      <c r="U21" s="459">
        <f t="shared" si="13"/>
        <v>222</v>
      </c>
      <c r="V21" s="525">
        <f t="shared" si="13"/>
        <v>1128</v>
      </c>
      <c r="W21" s="806">
        <f t="shared" si="13"/>
        <v>1350</v>
      </c>
      <c r="X21" s="459">
        <f t="shared" si="13"/>
        <v>84</v>
      </c>
      <c r="Y21" s="525">
        <f t="shared" si="13"/>
        <v>1911</v>
      </c>
      <c r="Z21" s="806">
        <f t="shared" ref="Z21" si="14">SUM(X21:Y21)</f>
        <v>1995</v>
      </c>
      <c r="AA21" s="459">
        <f t="shared" ref="AA21:AB21" si="15">SUM(AA17:AA19)</f>
        <v>85</v>
      </c>
      <c r="AB21" s="525">
        <f t="shared" si="15"/>
        <v>1991</v>
      </c>
      <c r="AC21" s="806">
        <f t="shared" ref="AC21" si="16">SUM(AA21:AB21)</f>
        <v>2076</v>
      </c>
      <c r="AD21" s="459">
        <f t="shared" ref="AD21:AE21" si="17">SUM(AD17:AD19)</f>
        <v>70</v>
      </c>
      <c r="AE21" s="525">
        <f t="shared" si="17"/>
        <v>1948</v>
      </c>
      <c r="AF21" s="806">
        <f t="shared" ref="AF21" si="18">SUM(AD21:AE21)</f>
        <v>2018</v>
      </c>
      <c r="AG21" s="459">
        <f t="shared" ref="AG21:AH21" si="19">SUM(AG17:AG19)</f>
        <v>64</v>
      </c>
      <c r="AH21" s="525">
        <f t="shared" si="19"/>
        <v>1575</v>
      </c>
      <c r="AI21" s="526">
        <f t="shared" ref="AI21" si="20">SUM(AG21:AH21)</f>
        <v>1639</v>
      </c>
    </row>
    <row r="22" spans="1:35" s="13" customFormat="1" ht="15" x14ac:dyDescent="0.2">
      <c r="C22" s="282"/>
      <c r="D22" s="282"/>
      <c r="E22" s="282"/>
      <c r="F22" s="282"/>
      <c r="G22" s="282"/>
      <c r="H22" s="282"/>
    </row>
    <row r="23" spans="1:35" s="13" customFormat="1" ht="15" x14ac:dyDescent="0.2">
      <c r="B23" s="283"/>
      <c r="C23" s="2627" t="s">
        <v>899</v>
      </c>
      <c r="D23" s="2627"/>
      <c r="E23" s="2627"/>
      <c r="F23" s="2627"/>
      <c r="G23" s="2627"/>
      <c r="H23" s="2627"/>
      <c r="I23" s="2627"/>
      <c r="J23" s="2627"/>
      <c r="K23" s="2627"/>
      <c r="L23" s="2627"/>
      <c r="M23" s="2627"/>
      <c r="N23" s="2627"/>
      <c r="O23" s="2627"/>
    </row>
    <row r="24" spans="1:35" s="13" customFormat="1" ht="31.5" customHeight="1" x14ac:dyDescent="0.2">
      <c r="C24" s="527">
        <v>2011</v>
      </c>
      <c r="D24" s="527">
        <v>2012</v>
      </c>
      <c r="E24" s="527">
        <v>2013</v>
      </c>
      <c r="F24" s="527">
        <v>2014</v>
      </c>
      <c r="G24" s="527">
        <v>2015</v>
      </c>
      <c r="H24" s="527">
        <v>2016</v>
      </c>
      <c r="I24" s="527">
        <v>2017</v>
      </c>
      <c r="J24" s="527">
        <v>2018</v>
      </c>
      <c r="K24" s="527">
        <v>2019</v>
      </c>
      <c r="L24" s="527">
        <v>2020</v>
      </c>
      <c r="M24" s="528">
        <v>2021</v>
      </c>
      <c r="N24" s="528" t="s">
        <v>3714</v>
      </c>
      <c r="O24" s="528" t="s">
        <v>3715</v>
      </c>
    </row>
    <row r="25" spans="1:35" s="13" customFormat="1" ht="15" x14ac:dyDescent="0.2">
      <c r="B25" s="586" t="s">
        <v>690</v>
      </c>
      <c r="C25" s="294">
        <f>E6</f>
        <v>68</v>
      </c>
      <c r="D25" s="294">
        <f>H6</f>
        <v>35</v>
      </c>
      <c r="E25" s="294">
        <f>K6</f>
        <v>61</v>
      </c>
      <c r="F25" s="294">
        <f>N6</f>
        <v>72</v>
      </c>
      <c r="G25" s="295">
        <f>Q6</f>
        <v>90</v>
      </c>
      <c r="H25" s="293">
        <f>T6</f>
        <v>91</v>
      </c>
      <c r="I25" s="293">
        <f>W6</f>
        <v>87</v>
      </c>
      <c r="J25" s="293">
        <f t="shared" ref="J25:J33" si="21">Z6</f>
        <v>93</v>
      </c>
      <c r="K25" s="293">
        <f t="shared" ref="K25:K33" si="22">AC6</f>
        <v>70</v>
      </c>
      <c r="L25" s="293">
        <f t="shared" ref="L25:L33" si="23">AF6</f>
        <v>67</v>
      </c>
      <c r="M25" s="1854">
        <f t="shared" ref="M25:M33" si="24">AI6</f>
        <v>39</v>
      </c>
      <c r="N25" s="549">
        <f>M25/L25</f>
        <v>0.58208955223880599</v>
      </c>
      <c r="O25" s="549">
        <f>M25/K25</f>
        <v>0.55714285714285716</v>
      </c>
    </row>
    <row r="26" spans="1:35" s="13" customFormat="1" ht="15" x14ac:dyDescent="0.2">
      <c r="B26" s="586" t="s">
        <v>1509</v>
      </c>
      <c r="C26" s="294"/>
      <c r="D26" s="294"/>
      <c r="E26" s="294"/>
      <c r="F26" s="294"/>
      <c r="G26" s="295"/>
      <c r="H26" s="293"/>
      <c r="I26" s="293">
        <f>W7</f>
        <v>313</v>
      </c>
      <c r="J26" s="293">
        <f t="shared" si="21"/>
        <v>253</v>
      </c>
      <c r="K26" s="293">
        <f t="shared" si="22"/>
        <v>158</v>
      </c>
      <c r="L26" s="293">
        <f t="shared" si="23"/>
        <v>162</v>
      </c>
      <c r="M26" s="1854">
        <f t="shared" si="24"/>
        <v>156</v>
      </c>
      <c r="N26" s="549">
        <f t="shared" ref="N26:N33" si="25">M26/L26</f>
        <v>0.96296296296296291</v>
      </c>
      <c r="O26" s="549">
        <f t="shared" ref="O26:O33" si="26">M26/K26</f>
        <v>0.98734177215189878</v>
      </c>
    </row>
    <row r="27" spans="1:35" s="13" customFormat="1" ht="15" x14ac:dyDescent="0.2">
      <c r="B27" s="586" t="s">
        <v>1951</v>
      </c>
      <c r="C27" s="294"/>
      <c r="D27" s="294"/>
      <c r="E27" s="294"/>
      <c r="F27" s="294"/>
      <c r="G27" s="295"/>
      <c r="H27" s="293"/>
      <c r="I27" s="293"/>
      <c r="J27" s="293">
        <f t="shared" si="21"/>
        <v>149</v>
      </c>
      <c r="K27" s="293">
        <f t="shared" si="22"/>
        <v>392</v>
      </c>
      <c r="L27" s="293">
        <f t="shared" si="23"/>
        <v>394</v>
      </c>
      <c r="M27" s="1854">
        <f t="shared" si="24"/>
        <v>228</v>
      </c>
      <c r="N27" s="549">
        <f t="shared" si="25"/>
        <v>0.57868020304568524</v>
      </c>
      <c r="O27" s="549">
        <f t="shared" si="26"/>
        <v>0.58163265306122447</v>
      </c>
    </row>
    <row r="28" spans="1:35" s="13" customFormat="1" ht="15" customHeight="1" x14ac:dyDescent="0.2">
      <c r="B28" s="586" t="s">
        <v>692</v>
      </c>
      <c r="C28" s="294">
        <f>E9</f>
        <v>175</v>
      </c>
      <c r="D28" s="294">
        <f>H9</f>
        <v>74</v>
      </c>
      <c r="E28" s="294">
        <f>K9</f>
        <v>160</v>
      </c>
      <c r="F28" s="294">
        <f>N9</f>
        <v>98</v>
      </c>
      <c r="G28" s="295">
        <f>Q9</f>
        <v>192</v>
      </c>
      <c r="H28" s="293">
        <f>T9</f>
        <v>240</v>
      </c>
      <c r="I28" s="293">
        <f>W9</f>
        <v>200</v>
      </c>
      <c r="J28" s="293">
        <f t="shared" si="21"/>
        <v>234</v>
      </c>
      <c r="K28" s="293">
        <f t="shared" si="22"/>
        <v>195</v>
      </c>
      <c r="L28" s="293">
        <f t="shared" si="23"/>
        <v>172</v>
      </c>
      <c r="M28" s="1854">
        <f t="shared" si="24"/>
        <v>135</v>
      </c>
      <c r="N28" s="549">
        <f t="shared" si="25"/>
        <v>0.78488372093023251</v>
      </c>
      <c r="O28" s="549">
        <f t="shared" si="26"/>
        <v>0.69230769230769229</v>
      </c>
    </row>
    <row r="29" spans="1:35" s="13" customFormat="1" ht="15" customHeight="1" x14ac:dyDescent="0.2">
      <c r="B29" s="586" t="s">
        <v>1510</v>
      </c>
      <c r="C29" s="294"/>
      <c r="D29" s="294"/>
      <c r="E29" s="294"/>
      <c r="F29" s="294"/>
      <c r="G29" s="295"/>
      <c r="H29" s="293"/>
      <c r="I29" s="293">
        <f>W10</f>
        <v>314</v>
      </c>
      <c r="J29" s="293">
        <f t="shared" si="21"/>
        <v>619</v>
      </c>
      <c r="K29" s="293">
        <f t="shared" si="22"/>
        <v>533</v>
      </c>
      <c r="L29" s="293">
        <f t="shared" si="23"/>
        <v>553</v>
      </c>
      <c r="M29" s="1854">
        <f t="shared" si="24"/>
        <v>431</v>
      </c>
      <c r="N29" s="549">
        <f t="shared" si="25"/>
        <v>0.77938517179023503</v>
      </c>
      <c r="O29" s="549">
        <f t="shared" si="26"/>
        <v>0.8086303939962477</v>
      </c>
    </row>
    <row r="30" spans="1:35" s="13" customFormat="1" ht="15" customHeight="1" x14ac:dyDescent="0.2">
      <c r="B30" s="586" t="s">
        <v>1953</v>
      </c>
      <c r="C30" s="294"/>
      <c r="D30" s="294"/>
      <c r="E30" s="294"/>
      <c r="F30" s="294"/>
      <c r="G30" s="295"/>
      <c r="H30" s="293"/>
      <c r="I30" s="293"/>
      <c r="J30" s="293">
        <f t="shared" si="21"/>
        <v>81</v>
      </c>
      <c r="K30" s="293">
        <f t="shared" si="22"/>
        <v>204</v>
      </c>
      <c r="L30" s="293">
        <f t="shared" si="23"/>
        <v>161</v>
      </c>
      <c r="M30" s="1854">
        <f t="shared" si="24"/>
        <v>166</v>
      </c>
      <c r="N30" s="549">
        <f t="shared" si="25"/>
        <v>1.031055900621118</v>
      </c>
      <c r="O30" s="549">
        <f t="shared" si="26"/>
        <v>0.81372549019607843</v>
      </c>
    </row>
    <row r="31" spans="1:35" s="13" customFormat="1" ht="15" x14ac:dyDescent="0.2">
      <c r="B31" s="586" t="s">
        <v>691</v>
      </c>
      <c r="C31" s="1075"/>
      <c r="D31" s="1075"/>
      <c r="E31" s="294">
        <f>K12</f>
        <v>107</v>
      </c>
      <c r="F31" s="294">
        <f>N12</f>
        <v>225</v>
      </c>
      <c r="G31" s="295">
        <f>Q12</f>
        <v>285</v>
      </c>
      <c r="H31" s="293">
        <f>T12</f>
        <v>318</v>
      </c>
      <c r="I31" s="293">
        <f>W12</f>
        <v>262</v>
      </c>
      <c r="J31" s="293">
        <f t="shared" si="21"/>
        <v>238</v>
      </c>
      <c r="K31" s="293">
        <f t="shared" si="22"/>
        <v>267</v>
      </c>
      <c r="L31" s="293">
        <f t="shared" si="23"/>
        <v>269</v>
      </c>
      <c r="M31" s="1854">
        <f t="shared" si="24"/>
        <v>280</v>
      </c>
      <c r="N31" s="549">
        <f t="shared" si="25"/>
        <v>1.0408921933085502</v>
      </c>
      <c r="O31" s="549">
        <f t="shared" si="26"/>
        <v>1.0486891385767789</v>
      </c>
    </row>
    <row r="32" spans="1:35" s="13" customFormat="1" ht="15" x14ac:dyDescent="0.2">
      <c r="B32" s="586" t="s">
        <v>225</v>
      </c>
      <c r="C32" s="294">
        <f>E13</f>
        <v>169</v>
      </c>
      <c r="D32" s="294">
        <f>H13</f>
        <v>72</v>
      </c>
      <c r="E32" s="294">
        <f>K13</f>
        <v>117</v>
      </c>
      <c r="F32" s="294">
        <f>N13</f>
        <v>103</v>
      </c>
      <c r="G32" s="295">
        <f>Q13</f>
        <v>157</v>
      </c>
      <c r="H32" s="293">
        <f>T13</f>
        <v>188</v>
      </c>
      <c r="I32" s="293">
        <f>W13</f>
        <v>174</v>
      </c>
      <c r="J32" s="293">
        <f t="shared" si="21"/>
        <v>222</v>
      </c>
      <c r="K32" s="293">
        <f t="shared" si="22"/>
        <v>170</v>
      </c>
      <c r="L32" s="293">
        <f t="shared" si="23"/>
        <v>159</v>
      </c>
      <c r="M32" s="1854">
        <f t="shared" si="24"/>
        <v>118</v>
      </c>
      <c r="N32" s="549">
        <f t="shared" si="25"/>
        <v>0.74213836477987416</v>
      </c>
      <c r="O32" s="549">
        <f t="shared" si="26"/>
        <v>0.69411764705882351</v>
      </c>
    </row>
    <row r="33" spans="1:21" s="13" customFormat="1" ht="15" x14ac:dyDescent="0.2">
      <c r="B33" s="586" t="s">
        <v>1952</v>
      </c>
      <c r="C33" s="294"/>
      <c r="D33" s="294"/>
      <c r="E33" s="294"/>
      <c r="F33" s="294"/>
      <c r="G33" s="295"/>
      <c r="H33" s="293"/>
      <c r="I33" s="293"/>
      <c r="J33" s="293">
        <f t="shared" si="21"/>
        <v>106</v>
      </c>
      <c r="K33" s="293">
        <f t="shared" si="22"/>
        <v>87</v>
      </c>
      <c r="L33" s="293">
        <f t="shared" si="23"/>
        <v>81</v>
      </c>
      <c r="M33" s="1854">
        <f t="shared" si="24"/>
        <v>86</v>
      </c>
      <c r="N33" s="549">
        <f t="shared" si="25"/>
        <v>1.0617283950617284</v>
      </c>
      <c r="O33" s="549">
        <f t="shared" si="26"/>
        <v>0.9885057471264368</v>
      </c>
    </row>
    <row r="34" spans="1:21" s="13" customFormat="1" ht="15" x14ac:dyDescent="0.2">
      <c r="A34" s="280"/>
      <c r="B34" s="587"/>
      <c r="C34" s="284"/>
      <c r="D34" s="284"/>
      <c r="E34" s="284"/>
      <c r="F34" s="284"/>
      <c r="G34" s="284"/>
      <c r="H34" s="134"/>
      <c r="I34" s="285"/>
      <c r="J34" s="285"/>
    </row>
    <row r="35" spans="1:21" s="13" customFormat="1" ht="15" customHeight="1" x14ac:dyDescent="0.2">
      <c r="B35" s="1099" t="s">
        <v>1205</v>
      </c>
      <c r="C35" s="529">
        <f>C25</f>
        <v>68</v>
      </c>
      <c r="D35" s="529">
        <f t="shared" ref="D35:H35" si="27">D25</f>
        <v>35</v>
      </c>
      <c r="E35" s="529">
        <f t="shared" si="27"/>
        <v>61</v>
      </c>
      <c r="F35" s="529">
        <f t="shared" si="27"/>
        <v>72</v>
      </c>
      <c r="G35" s="530">
        <f t="shared" si="27"/>
        <v>90</v>
      </c>
      <c r="H35" s="458">
        <f t="shared" si="27"/>
        <v>91</v>
      </c>
      <c r="I35" s="458">
        <f>W17</f>
        <v>400</v>
      </c>
      <c r="J35" s="458">
        <f>Z17</f>
        <v>495</v>
      </c>
      <c r="K35" s="293">
        <f>AC17</f>
        <v>620</v>
      </c>
      <c r="L35" s="293">
        <f>AF17</f>
        <v>623</v>
      </c>
      <c r="M35" s="1854">
        <f>AI17</f>
        <v>423</v>
      </c>
      <c r="N35" s="531">
        <f>M35/L35</f>
        <v>0.67897271268057779</v>
      </c>
      <c r="O35" s="531">
        <f>M35/K35</f>
        <v>0.68225806451612903</v>
      </c>
    </row>
    <row r="36" spans="1:21" s="13" customFormat="1" ht="15" x14ac:dyDescent="0.2">
      <c r="B36" s="1099" t="s">
        <v>1206</v>
      </c>
      <c r="C36" s="529">
        <f t="shared" ref="C36:H36" si="28">C28</f>
        <v>175</v>
      </c>
      <c r="D36" s="529">
        <f t="shared" si="28"/>
        <v>74</v>
      </c>
      <c r="E36" s="529">
        <f t="shared" si="28"/>
        <v>160</v>
      </c>
      <c r="F36" s="529">
        <f t="shared" si="28"/>
        <v>98</v>
      </c>
      <c r="G36" s="530">
        <f t="shared" si="28"/>
        <v>192</v>
      </c>
      <c r="H36" s="458">
        <f t="shared" si="28"/>
        <v>240</v>
      </c>
      <c r="I36" s="458">
        <f>W18</f>
        <v>514</v>
      </c>
      <c r="J36" s="458">
        <f>Z18</f>
        <v>934</v>
      </c>
      <c r="K36" s="293">
        <f t="shared" ref="K36:K37" si="29">AC18</f>
        <v>932</v>
      </c>
      <c r="L36" s="293">
        <f t="shared" ref="L36:L37" si="30">AF18</f>
        <v>886</v>
      </c>
      <c r="M36" s="1854">
        <f t="shared" ref="M36:M37" si="31">AI18</f>
        <v>732</v>
      </c>
      <c r="N36" s="531">
        <f t="shared" ref="N36:N38" si="32">M36/L36</f>
        <v>0.82618510158013547</v>
      </c>
      <c r="O36" s="531">
        <f t="shared" ref="O36:O38" si="33">M36/K36</f>
        <v>0.78540772532188841</v>
      </c>
    </row>
    <row r="37" spans="1:21" s="13" customFormat="1" ht="15" x14ac:dyDescent="0.2">
      <c r="B37" s="1099" t="s">
        <v>1207</v>
      </c>
      <c r="C37" s="529">
        <f t="shared" ref="C37:H37" si="34">C31+C32</f>
        <v>169</v>
      </c>
      <c r="D37" s="532">
        <f t="shared" si="34"/>
        <v>72</v>
      </c>
      <c r="E37" s="529">
        <f t="shared" si="34"/>
        <v>224</v>
      </c>
      <c r="F37" s="529">
        <f t="shared" si="34"/>
        <v>328</v>
      </c>
      <c r="G37" s="530">
        <f t="shared" si="34"/>
        <v>442</v>
      </c>
      <c r="H37" s="458">
        <f t="shared" si="34"/>
        <v>506</v>
      </c>
      <c r="I37" s="458">
        <f>W19</f>
        <v>436</v>
      </c>
      <c r="J37" s="458">
        <f>Z19</f>
        <v>566</v>
      </c>
      <c r="K37" s="293">
        <f t="shared" si="29"/>
        <v>524</v>
      </c>
      <c r="L37" s="293">
        <f t="shared" si="30"/>
        <v>509</v>
      </c>
      <c r="M37" s="1854">
        <f t="shared" si="31"/>
        <v>484</v>
      </c>
      <c r="N37" s="531">
        <f t="shared" si="32"/>
        <v>0.9508840864440079</v>
      </c>
      <c r="O37" s="531">
        <f t="shared" si="33"/>
        <v>0.92366412213740456</v>
      </c>
    </row>
    <row r="38" spans="1:21" s="13" customFormat="1" ht="15" x14ac:dyDescent="0.2">
      <c r="B38" s="1099" t="s">
        <v>363</v>
      </c>
      <c r="C38" s="529">
        <f t="shared" ref="C38:H38" si="35">SUM(C35:C37)</f>
        <v>412</v>
      </c>
      <c r="D38" s="529">
        <f t="shared" si="35"/>
        <v>181</v>
      </c>
      <c r="E38" s="529">
        <f t="shared" si="35"/>
        <v>445</v>
      </c>
      <c r="F38" s="529">
        <f t="shared" si="35"/>
        <v>498</v>
      </c>
      <c r="G38" s="529">
        <f t="shared" si="35"/>
        <v>724</v>
      </c>
      <c r="H38" s="458">
        <f t="shared" si="35"/>
        <v>837</v>
      </c>
      <c r="I38" s="458">
        <f>SUM(I35:I37)</f>
        <v>1350</v>
      </c>
      <c r="J38" s="458">
        <f>SUM(J35:J37)</f>
        <v>1995</v>
      </c>
      <c r="K38" s="293">
        <f>SUM(K35:K37)</f>
        <v>2076</v>
      </c>
      <c r="L38" s="293">
        <f>SUM(L35:L37)</f>
        <v>2018</v>
      </c>
      <c r="M38" s="1854">
        <f>SUM(M35:M37)</f>
        <v>1639</v>
      </c>
      <c r="N38" s="531">
        <f t="shared" si="32"/>
        <v>0.81219028741328048</v>
      </c>
      <c r="O38" s="531">
        <f t="shared" si="33"/>
        <v>0.78949903660886322</v>
      </c>
    </row>
    <row r="39" spans="1:21" s="280" customFormat="1" ht="9" customHeight="1" x14ac:dyDescent="0.2">
      <c r="B39" s="281"/>
      <c r="C39" s="286"/>
      <c r="D39" s="286"/>
      <c r="E39" s="286"/>
      <c r="F39" s="286"/>
      <c r="G39" s="286"/>
      <c r="H39" s="286"/>
      <c r="I39" s="286"/>
      <c r="J39" s="286"/>
      <c r="L39" s="159"/>
      <c r="N39" s="287"/>
      <c r="O39" s="287"/>
      <c r="P39" s="159"/>
    </row>
    <row r="40" spans="1:21" s="13" customFormat="1" ht="15" x14ac:dyDescent="0.2">
      <c r="B40" s="523" t="s">
        <v>363</v>
      </c>
      <c r="C40" s="529">
        <f>E21</f>
        <v>412</v>
      </c>
      <c r="D40" s="529">
        <f>H21</f>
        <v>181</v>
      </c>
      <c r="E40" s="529">
        <f>K21</f>
        <v>445</v>
      </c>
      <c r="F40" s="529">
        <f>N21</f>
        <v>498</v>
      </c>
      <c r="G40" s="530">
        <f>Q21</f>
        <v>724</v>
      </c>
      <c r="H40" s="458">
        <f>T21</f>
        <v>837</v>
      </c>
      <c r="I40" s="458">
        <f>W21</f>
        <v>1350</v>
      </c>
      <c r="J40" s="458">
        <f>Z21</f>
        <v>1995</v>
      </c>
      <c r="K40" s="458">
        <f>AC21</f>
        <v>2076</v>
      </c>
      <c r="L40" s="293">
        <f>AF21</f>
        <v>2018</v>
      </c>
      <c r="M40" s="1854">
        <f>AI21</f>
        <v>1639</v>
      </c>
      <c r="N40" s="531">
        <f>M40/L40</f>
        <v>0.81219028741328048</v>
      </c>
      <c r="O40" s="531">
        <f>M40/K40</f>
        <v>0.78949903660886322</v>
      </c>
      <c r="Q40" s="283"/>
      <c r="R40" s="283"/>
      <c r="S40" s="283"/>
      <c r="T40" s="283"/>
      <c r="U40" s="283"/>
    </row>
    <row r="41" spans="1:21" s="280" customFormat="1" ht="20.25" customHeight="1" x14ac:dyDescent="0.2">
      <c r="B41" s="136"/>
      <c r="C41" s="284"/>
      <c r="D41" s="284"/>
      <c r="E41" s="284"/>
      <c r="F41" s="284"/>
      <c r="G41" s="284"/>
      <c r="H41" s="134"/>
      <c r="I41" s="285"/>
    </row>
    <row r="42" spans="1:21" s="289" customFormat="1" ht="15" x14ac:dyDescent="0.2">
      <c r="B42" s="281"/>
      <c r="C42" s="2628" t="s">
        <v>892</v>
      </c>
      <c r="D42" s="2628"/>
      <c r="E42" s="2628"/>
      <c r="F42" s="2628"/>
      <c r="G42" s="2628"/>
      <c r="H42" s="2628"/>
      <c r="I42" s="2628"/>
      <c r="J42" s="2628"/>
      <c r="K42" s="2628"/>
      <c r="L42" s="2628"/>
      <c r="M42" s="2628"/>
      <c r="N42" s="287"/>
      <c r="O42" s="290"/>
    </row>
    <row r="43" spans="1:21" s="13" customFormat="1" ht="15" x14ac:dyDescent="0.2">
      <c r="B43" s="522" t="s">
        <v>1205</v>
      </c>
      <c r="C43" s="529">
        <v>1</v>
      </c>
      <c r="D43" s="529">
        <v>1</v>
      </c>
      <c r="E43" s="529">
        <v>1</v>
      </c>
      <c r="F43" s="529">
        <v>1</v>
      </c>
      <c r="G43" s="530">
        <v>1</v>
      </c>
      <c r="H43" s="458">
        <v>1</v>
      </c>
      <c r="I43" s="534">
        <v>2</v>
      </c>
      <c r="J43" s="534">
        <v>3</v>
      </c>
      <c r="K43" s="534">
        <v>3</v>
      </c>
      <c r="L43" s="534">
        <v>3</v>
      </c>
      <c r="M43" s="533">
        <v>3</v>
      </c>
      <c r="N43" s="287"/>
      <c r="O43" s="282"/>
    </row>
    <row r="44" spans="1:21" s="13" customFormat="1" ht="15" customHeight="1" x14ac:dyDescent="0.2">
      <c r="B44" s="522" t="s">
        <v>1206</v>
      </c>
      <c r="C44" s="529">
        <v>1</v>
      </c>
      <c r="D44" s="529">
        <v>1</v>
      </c>
      <c r="E44" s="529">
        <v>1</v>
      </c>
      <c r="F44" s="529">
        <v>1</v>
      </c>
      <c r="G44" s="530">
        <v>1</v>
      </c>
      <c r="H44" s="458">
        <v>1</v>
      </c>
      <c r="I44" s="534">
        <v>2</v>
      </c>
      <c r="J44" s="534">
        <v>3</v>
      </c>
      <c r="K44" s="534">
        <v>3</v>
      </c>
      <c r="L44" s="534">
        <v>3</v>
      </c>
      <c r="M44" s="533">
        <v>3</v>
      </c>
      <c r="N44" s="287"/>
      <c r="O44" s="282"/>
    </row>
    <row r="45" spans="1:21" s="13" customFormat="1" ht="15" customHeight="1" x14ac:dyDescent="0.2">
      <c r="B45" s="522" t="s">
        <v>1207</v>
      </c>
      <c r="C45" s="529">
        <v>1</v>
      </c>
      <c r="D45" s="529">
        <v>1</v>
      </c>
      <c r="E45" s="529">
        <v>2</v>
      </c>
      <c r="F45" s="529">
        <v>2</v>
      </c>
      <c r="G45" s="530">
        <v>2</v>
      </c>
      <c r="H45" s="458">
        <v>2</v>
      </c>
      <c r="I45" s="534">
        <v>2</v>
      </c>
      <c r="J45" s="534">
        <v>3</v>
      </c>
      <c r="K45" s="534">
        <v>3</v>
      </c>
      <c r="L45" s="534">
        <v>3</v>
      </c>
      <c r="M45" s="533">
        <v>3</v>
      </c>
      <c r="N45" s="287"/>
      <c r="O45" s="282"/>
    </row>
    <row r="46" spans="1:21" s="280" customFormat="1" ht="15" x14ac:dyDescent="0.2">
      <c r="B46" s="523" t="s">
        <v>363</v>
      </c>
      <c r="C46" s="529">
        <v>3</v>
      </c>
      <c r="D46" s="529">
        <v>3</v>
      </c>
      <c r="E46" s="529">
        <v>4</v>
      </c>
      <c r="F46" s="529">
        <v>4</v>
      </c>
      <c r="G46" s="530">
        <v>4</v>
      </c>
      <c r="H46" s="458">
        <v>4</v>
      </c>
      <c r="I46" s="534">
        <v>6</v>
      </c>
      <c r="J46" s="534">
        <v>9</v>
      </c>
      <c r="K46" s="534">
        <v>9</v>
      </c>
      <c r="L46" s="534">
        <v>9</v>
      </c>
      <c r="M46" s="533">
        <v>9</v>
      </c>
    </row>
    <row r="47" spans="1:21" s="13" customFormat="1" ht="15" customHeight="1" x14ac:dyDescent="0.2">
      <c r="B47" s="136"/>
      <c r="C47" s="284"/>
      <c r="D47" s="284"/>
      <c r="E47" s="284"/>
      <c r="F47" s="284"/>
      <c r="G47" s="284"/>
      <c r="H47" s="134"/>
      <c r="I47" s="291"/>
      <c r="J47" s="291"/>
      <c r="K47" s="291"/>
      <c r="L47" s="291"/>
      <c r="M47" s="287"/>
      <c r="N47" s="287"/>
      <c r="O47" s="282"/>
    </row>
    <row r="48" spans="1:21" s="13" customFormat="1" ht="15" customHeight="1" x14ac:dyDescent="0.2">
      <c r="B48" s="281"/>
      <c r="C48" s="2628" t="s">
        <v>898</v>
      </c>
      <c r="D48" s="2628"/>
      <c r="E48" s="2628"/>
      <c r="F48" s="2628"/>
      <c r="G48" s="2628"/>
      <c r="H48" s="2628"/>
      <c r="I48" s="2628"/>
      <c r="J48" s="2628"/>
      <c r="K48" s="2628"/>
      <c r="L48" s="2628"/>
      <c r="M48" s="2628"/>
      <c r="N48" s="287"/>
      <c r="O48" s="282"/>
    </row>
    <row r="49" spans="1:20" s="13" customFormat="1" ht="15" customHeight="1" x14ac:dyDescent="0.2">
      <c r="B49" s="281"/>
      <c r="C49" s="527">
        <v>2011</v>
      </c>
      <c r="D49" s="527">
        <v>2012</v>
      </c>
      <c r="E49" s="527">
        <v>2013</v>
      </c>
      <c r="F49" s="527">
        <v>2014</v>
      </c>
      <c r="G49" s="527">
        <v>2015</v>
      </c>
      <c r="H49" s="527">
        <v>2016</v>
      </c>
      <c r="I49" s="527">
        <v>2017</v>
      </c>
      <c r="J49" s="527">
        <v>2018</v>
      </c>
      <c r="K49" s="527">
        <v>2019</v>
      </c>
      <c r="L49" s="527">
        <v>2020</v>
      </c>
      <c r="M49" s="528">
        <v>2021</v>
      </c>
      <c r="N49" s="287"/>
      <c r="O49" s="282"/>
    </row>
    <row r="50" spans="1:20" s="13" customFormat="1" ht="15" x14ac:dyDescent="0.2">
      <c r="B50" s="522" t="s">
        <v>1205</v>
      </c>
      <c r="C50" s="715">
        <f t="shared" ref="C50:J52" si="36">C35/C43</f>
        <v>68</v>
      </c>
      <c r="D50" s="715">
        <f t="shared" si="36"/>
        <v>35</v>
      </c>
      <c r="E50" s="715">
        <f t="shared" si="36"/>
        <v>61</v>
      </c>
      <c r="F50" s="715">
        <f t="shared" si="36"/>
        <v>72</v>
      </c>
      <c r="G50" s="716">
        <f t="shared" si="36"/>
        <v>90</v>
      </c>
      <c r="H50" s="717">
        <f t="shared" si="36"/>
        <v>91</v>
      </c>
      <c r="I50" s="718">
        <f t="shared" si="36"/>
        <v>200</v>
      </c>
      <c r="J50" s="718">
        <f>J35/J43</f>
        <v>165</v>
      </c>
      <c r="K50" s="1098">
        <f>K35/K43</f>
        <v>206.66666666666666</v>
      </c>
      <c r="L50" s="1098">
        <f>L35/L43</f>
        <v>207.66666666666666</v>
      </c>
      <c r="M50" s="1855">
        <f>M35/M43</f>
        <v>141</v>
      </c>
      <c r="N50" s="289"/>
    </row>
    <row r="51" spans="1:20" s="13" customFormat="1" ht="15" x14ac:dyDescent="0.2">
      <c r="B51" s="522" t="s">
        <v>1206</v>
      </c>
      <c r="C51" s="529">
        <f t="shared" si="36"/>
        <v>175</v>
      </c>
      <c r="D51" s="529">
        <f t="shared" si="36"/>
        <v>74</v>
      </c>
      <c r="E51" s="529">
        <f t="shared" si="36"/>
        <v>160</v>
      </c>
      <c r="F51" s="529">
        <f t="shared" si="36"/>
        <v>98</v>
      </c>
      <c r="G51" s="530">
        <f t="shared" si="36"/>
        <v>192</v>
      </c>
      <c r="H51" s="458">
        <f t="shared" si="36"/>
        <v>240</v>
      </c>
      <c r="I51" s="507">
        <f t="shared" si="36"/>
        <v>257</v>
      </c>
      <c r="J51" s="785">
        <f t="shared" si="36"/>
        <v>311.33333333333331</v>
      </c>
      <c r="K51" s="785">
        <f>K36/K44</f>
        <v>310.66666666666669</v>
      </c>
      <c r="L51" s="785">
        <f>L36/L44</f>
        <v>295.33333333333331</v>
      </c>
      <c r="M51" s="1855">
        <f t="shared" ref="M51:M53" si="37">M36/M44</f>
        <v>244</v>
      </c>
    </row>
    <row r="52" spans="1:20" s="13" customFormat="1" ht="15" x14ac:dyDescent="0.2">
      <c r="A52" s="280"/>
      <c r="B52" s="522" t="s">
        <v>1207</v>
      </c>
      <c r="C52" s="529">
        <f t="shared" si="36"/>
        <v>169</v>
      </c>
      <c r="D52" s="529">
        <f t="shared" si="36"/>
        <v>72</v>
      </c>
      <c r="E52" s="529">
        <f t="shared" si="36"/>
        <v>112</v>
      </c>
      <c r="F52" s="529">
        <f t="shared" si="36"/>
        <v>164</v>
      </c>
      <c r="G52" s="530">
        <f t="shared" si="36"/>
        <v>221</v>
      </c>
      <c r="H52" s="458">
        <f t="shared" si="36"/>
        <v>253</v>
      </c>
      <c r="I52" s="507">
        <f t="shared" si="36"/>
        <v>218</v>
      </c>
      <c r="J52" s="785">
        <f t="shared" si="36"/>
        <v>188.66666666666666</v>
      </c>
      <c r="K52" s="785">
        <f>K37/K45</f>
        <v>174.66666666666666</v>
      </c>
      <c r="L52" s="785">
        <f>L37/L45</f>
        <v>169.66666666666666</v>
      </c>
      <c r="M52" s="1855">
        <f t="shared" si="37"/>
        <v>161.33333333333334</v>
      </c>
    </row>
    <row r="53" spans="1:20" s="13" customFormat="1" ht="15" x14ac:dyDescent="0.2">
      <c r="B53" s="523" t="s">
        <v>363</v>
      </c>
      <c r="C53" s="529">
        <f t="shared" ref="C53:I53" si="38">C40/C46</f>
        <v>137.33333333333334</v>
      </c>
      <c r="D53" s="529">
        <f t="shared" si="38"/>
        <v>60.333333333333336</v>
      </c>
      <c r="E53" s="529">
        <f t="shared" si="38"/>
        <v>111.25</v>
      </c>
      <c r="F53" s="529">
        <f t="shared" si="38"/>
        <v>124.5</v>
      </c>
      <c r="G53" s="530">
        <f t="shared" si="38"/>
        <v>181</v>
      </c>
      <c r="H53" s="458">
        <f t="shared" si="38"/>
        <v>209.25</v>
      </c>
      <c r="I53" s="458">
        <f t="shared" si="38"/>
        <v>225</v>
      </c>
      <c r="J53" s="458">
        <f>J40/J46</f>
        <v>221.66666666666666</v>
      </c>
      <c r="K53" s="458">
        <f>K40/K46</f>
        <v>230.66666666666666</v>
      </c>
      <c r="L53" s="458">
        <f>L40/L46</f>
        <v>224.22222222222223</v>
      </c>
      <c r="M53" s="1855">
        <f t="shared" si="37"/>
        <v>182.11111111111111</v>
      </c>
      <c r="R53" s="282"/>
      <c r="S53" s="282"/>
      <c r="T53" s="282"/>
    </row>
    <row r="54" spans="1:20" ht="15" x14ac:dyDescent="0.2">
      <c r="B54" s="146"/>
      <c r="C54" s="145"/>
      <c r="D54" s="145"/>
      <c r="E54" s="145"/>
      <c r="F54" s="145"/>
      <c r="G54" s="145"/>
      <c r="H54" s="141"/>
    </row>
    <row r="55" spans="1:20" s="151" customFormat="1" ht="14.25" x14ac:dyDescent="0.2">
      <c r="A55" s="162"/>
      <c r="B55" s="161"/>
      <c r="C55" s="153"/>
      <c r="D55" s="153"/>
      <c r="E55" s="35"/>
      <c r="F55" s="153"/>
      <c r="G55" s="153"/>
      <c r="H55" s="153"/>
      <c r="R55" s="153"/>
      <c r="S55" s="153"/>
      <c r="T55" s="153"/>
    </row>
    <row r="56" spans="1:20" ht="12" customHeight="1" x14ac:dyDescent="0.2">
      <c r="A56" s="162"/>
      <c r="B56" s="32"/>
    </row>
  </sheetData>
  <sheetProtection algorithmName="SHA-512" hashValue="ni4bjm2jVumH7K5VL0XP/iiCfqBxMp/cUt390SFHmh+MsXtFC6FXySU6jT/M1YwxlX+ocj3bWMFbb1ynK2Oq1Q==" saltValue="odUFBcjjfhYEsNjfpLmb7Q==" spinCount="100000" sheet="1" objects="1" scenarios="1"/>
  <mergeCells count="21">
    <mergeCell ref="C48:M48"/>
    <mergeCell ref="AD4:AF4"/>
    <mergeCell ref="AA4:AC4"/>
    <mergeCell ref="X4:Z4"/>
    <mergeCell ref="A15:W15"/>
    <mergeCell ref="A6:A8"/>
    <mergeCell ref="A9:A11"/>
    <mergeCell ref="A12:A14"/>
    <mergeCell ref="U4:W4"/>
    <mergeCell ref="O4:Q4"/>
    <mergeCell ref="R4:T4"/>
    <mergeCell ref="L4:N4"/>
    <mergeCell ref="A4:A5"/>
    <mergeCell ref="B4:B5"/>
    <mergeCell ref="C4:E4"/>
    <mergeCell ref="B16:Q16"/>
    <mergeCell ref="F4:H4"/>
    <mergeCell ref="I4:K4"/>
    <mergeCell ref="AG4:AI4"/>
    <mergeCell ref="C23:O23"/>
    <mergeCell ref="C42:M42"/>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Y17:Y19 AA17:AB19" formulaRange="1"/>
    <ignoredError sqref="E17:Q19 Z20:Z21" formula="1"/>
    <ignoredError sqref="Z18:Z19" formula="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N28"/>
  <sheetViews>
    <sheetView showGridLines="0" zoomScale="90" zoomScaleNormal="90" workbookViewId="0">
      <selection activeCell="C5" sqref="C5:G5"/>
    </sheetView>
  </sheetViews>
  <sheetFormatPr baseColWidth="10" defaultColWidth="10.7109375" defaultRowHeight="12.75" x14ac:dyDescent="0.2"/>
  <cols>
    <col min="1" max="1" width="14.5703125" style="24" customWidth="1"/>
    <col min="2" max="2" width="14.42578125" style="24" customWidth="1"/>
    <col min="3" max="3" width="33.28515625" style="200" customWidth="1"/>
    <col min="4" max="4" width="7.42578125" style="24" customWidth="1"/>
    <col min="5" max="5" width="18.140625" style="24" bestFit="1" customWidth="1"/>
    <col min="6" max="6" width="46.85546875" style="200" customWidth="1"/>
    <col min="7" max="8" width="22.28515625" style="24" customWidth="1"/>
    <col min="9" max="9" width="33.5703125" style="24" bestFit="1" customWidth="1"/>
    <col min="10" max="10" width="43.140625" style="24" bestFit="1" customWidth="1"/>
    <col min="11" max="13" width="10.7109375" style="24"/>
    <col min="14" max="14" width="15.140625" style="19" customWidth="1"/>
    <col min="15" max="16384" width="10.7109375" style="1"/>
  </cols>
  <sheetData>
    <row r="1" spans="1:14" s="149" customFormat="1" x14ac:dyDescent="0.2">
      <c r="A1" s="166" t="s">
        <v>1177</v>
      </c>
      <c r="B1" s="157"/>
      <c r="C1" s="157"/>
      <c r="D1" s="157"/>
      <c r="E1" s="157"/>
      <c r="F1" s="157"/>
      <c r="G1" s="157"/>
      <c r="H1" s="157"/>
      <c r="I1" s="157"/>
      <c r="J1" s="157"/>
      <c r="K1" s="157"/>
      <c r="L1" s="157"/>
      <c r="M1" s="157"/>
      <c r="N1" s="1299"/>
    </row>
    <row r="2" spans="1:14" ht="18.75" x14ac:dyDescent="0.2">
      <c r="A2" s="30" t="s">
        <v>705</v>
      </c>
    </row>
    <row r="3" spans="1:14" ht="15.75" customHeight="1" x14ac:dyDescent="0.2">
      <c r="A3" s="3209" t="s">
        <v>285</v>
      </c>
      <c r="B3" s="3210"/>
      <c r="C3" s="3210"/>
      <c r="D3" s="3210"/>
      <c r="E3" s="3210"/>
      <c r="F3" s="3210"/>
      <c r="G3" s="3210"/>
      <c r="H3" s="3210"/>
      <c r="I3" s="3210"/>
      <c r="J3" s="3210"/>
      <c r="K3" s="3210"/>
      <c r="L3" s="3210"/>
      <c r="M3" s="3210"/>
      <c r="N3" s="3211"/>
    </row>
    <row r="4" spans="1:14" ht="38.25" x14ac:dyDescent="0.2">
      <c r="A4" s="784" t="s">
        <v>64</v>
      </c>
      <c r="B4" s="784" t="s">
        <v>286</v>
      </c>
      <c r="C4" s="3213" t="s">
        <v>913</v>
      </c>
      <c r="D4" s="3213"/>
      <c r="E4" s="3213"/>
      <c r="F4" s="3213"/>
      <c r="G4" s="3213"/>
      <c r="H4" s="784" t="s">
        <v>620</v>
      </c>
      <c r="I4" s="784" t="s">
        <v>914</v>
      </c>
      <c r="J4" s="784" t="s">
        <v>915</v>
      </c>
      <c r="K4" s="784" t="s">
        <v>32</v>
      </c>
      <c r="L4" s="784" t="s">
        <v>31</v>
      </c>
      <c r="M4" s="784" t="s">
        <v>916</v>
      </c>
      <c r="N4" s="2265" t="s">
        <v>1609</v>
      </c>
    </row>
    <row r="5" spans="1:14" ht="234.75" customHeight="1" x14ac:dyDescent="0.2">
      <c r="A5" s="268">
        <v>42275</v>
      </c>
      <c r="B5" s="269">
        <v>44.4</v>
      </c>
      <c r="C5" s="3212" t="s">
        <v>1619</v>
      </c>
      <c r="D5" s="3212"/>
      <c r="E5" s="3212"/>
      <c r="F5" s="3212"/>
      <c r="G5" s="3212"/>
      <c r="H5" s="932" t="s">
        <v>138</v>
      </c>
      <c r="I5" s="781" t="s">
        <v>2963</v>
      </c>
      <c r="J5" s="270" t="s">
        <v>5085</v>
      </c>
      <c r="K5" s="269">
        <v>8</v>
      </c>
      <c r="L5" s="269">
        <v>2</v>
      </c>
      <c r="M5" s="269">
        <f t="shared" ref="M5:M13" si="0">SUM(K5:L5)</f>
        <v>10</v>
      </c>
      <c r="N5" s="2263" t="s">
        <v>4069</v>
      </c>
    </row>
    <row r="6" spans="1:14" ht="153" customHeight="1" x14ac:dyDescent="0.2">
      <c r="A6" s="268">
        <v>42417</v>
      </c>
      <c r="B6" s="269">
        <v>50.5</v>
      </c>
      <c r="C6" s="3212" t="s">
        <v>1620</v>
      </c>
      <c r="D6" s="3212"/>
      <c r="E6" s="3212"/>
      <c r="F6" s="3212"/>
      <c r="G6" s="3212"/>
      <c r="H6" s="932" t="s">
        <v>122</v>
      </c>
      <c r="I6" s="781" t="s">
        <v>515</v>
      </c>
      <c r="J6" s="271" t="s">
        <v>2984</v>
      </c>
      <c r="K6" s="269">
        <v>5</v>
      </c>
      <c r="L6" s="269">
        <v>1</v>
      </c>
      <c r="M6" s="269">
        <f t="shared" si="0"/>
        <v>6</v>
      </c>
      <c r="N6" s="2263" t="s">
        <v>4070</v>
      </c>
    </row>
    <row r="7" spans="1:14" ht="153" x14ac:dyDescent="0.2">
      <c r="A7" s="268">
        <v>42566</v>
      </c>
      <c r="B7" s="269">
        <v>52.3</v>
      </c>
      <c r="C7" s="3212" t="s">
        <v>1621</v>
      </c>
      <c r="D7" s="3212"/>
      <c r="E7" s="3212"/>
      <c r="F7" s="3212"/>
      <c r="G7" s="3212"/>
      <c r="H7" s="606" t="s">
        <v>2308</v>
      </c>
      <c r="I7" s="2428" t="s">
        <v>6030</v>
      </c>
      <c r="J7" s="2427" t="s">
        <v>6029</v>
      </c>
      <c r="K7" s="269">
        <v>8</v>
      </c>
      <c r="L7" s="269">
        <v>2</v>
      </c>
      <c r="M7" s="269">
        <f t="shared" si="0"/>
        <v>10</v>
      </c>
      <c r="N7" s="269">
        <v>2019</v>
      </c>
    </row>
    <row r="8" spans="1:14" ht="51" x14ac:dyDescent="0.2">
      <c r="A8" s="268">
        <v>42566</v>
      </c>
      <c r="B8" s="269">
        <v>52.4</v>
      </c>
      <c r="C8" s="3212" t="s">
        <v>1623</v>
      </c>
      <c r="D8" s="3212"/>
      <c r="E8" s="3212"/>
      <c r="F8" s="3212"/>
      <c r="G8" s="3212"/>
      <c r="H8" s="932" t="s">
        <v>142</v>
      </c>
      <c r="I8" s="781" t="s">
        <v>2264</v>
      </c>
      <c r="J8" s="270" t="s">
        <v>2985</v>
      </c>
      <c r="K8" s="269">
        <v>3</v>
      </c>
      <c r="L8" s="269">
        <v>1</v>
      </c>
      <c r="M8" s="269">
        <f t="shared" si="0"/>
        <v>4</v>
      </c>
      <c r="N8" s="269">
        <v>2018</v>
      </c>
    </row>
    <row r="9" spans="1:14" ht="51" x14ac:dyDescent="0.2">
      <c r="A9" s="268">
        <v>42652</v>
      </c>
      <c r="B9" s="269">
        <v>53.4</v>
      </c>
      <c r="C9" s="3212" t="s">
        <v>1624</v>
      </c>
      <c r="D9" s="3212"/>
      <c r="E9" s="3212"/>
      <c r="F9" s="3212"/>
      <c r="G9" s="3212"/>
      <c r="H9" s="932" t="s">
        <v>163</v>
      </c>
      <c r="I9" s="781" t="s">
        <v>5086</v>
      </c>
      <c r="J9" s="270" t="s">
        <v>2964</v>
      </c>
      <c r="K9" s="269">
        <v>3</v>
      </c>
      <c r="L9" s="269">
        <v>2</v>
      </c>
      <c r="M9" s="269">
        <f t="shared" si="0"/>
        <v>5</v>
      </c>
      <c r="N9" s="269">
        <v>2018</v>
      </c>
    </row>
    <row r="10" spans="1:14" ht="63.75" x14ac:dyDescent="0.2">
      <c r="A10" s="783">
        <v>42828</v>
      </c>
      <c r="B10" s="782">
        <v>57.7</v>
      </c>
      <c r="C10" s="3212" t="s">
        <v>1622</v>
      </c>
      <c r="D10" s="3212"/>
      <c r="E10" s="3212"/>
      <c r="F10" s="3212"/>
      <c r="G10" s="3212"/>
      <c r="H10" s="933" t="s">
        <v>122</v>
      </c>
      <c r="I10" s="781" t="s">
        <v>2903</v>
      </c>
      <c r="J10" s="271" t="s">
        <v>2965</v>
      </c>
      <c r="K10" s="782">
        <v>2</v>
      </c>
      <c r="L10" s="782">
        <v>3</v>
      </c>
      <c r="M10" s="782">
        <f t="shared" si="0"/>
        <v>5</v>
      </c>
      <c r="N10" s="269">
        <v>2019</v>
      </c>
    </row>
    <row r="11" spans="1:14" ht="51" x14ac:dyDescent="0.2">
      <c r="A11" s="783">
        <v>42901</v>
      </c>
      <c r="B11" s="782" t="s">
        <v>1604</v>
      </c>
      <c r="C11" s="3212" t="s">
        <v>1625</v>
      </c>
      <c r="D11" s="3212"/>
      <c r="E11" s="3212"/>
      <c r="F11" s="3212"/>
      <c r="G11" s="3212"/>
      <c r="H11" s="933" t="s">
        <v>170</v>
      </c>
      <c r="I11" s="781" t="s">
        <v>2521</v>
      </c>
      <c r="J11" s="271" t="s">
        <v>2986</v>
      </c>
      <c r="K11" s="782">
        <v>2</v>
      </c>
      <c r="L11" s="782">
        <v>1</v>
      </c>
      <c r="M11" s="782">
        <f t="shared" si="0"/>
        <v>3</v>
      </c>
      <c r="N11" s="269">
        <v>2019</v>
      </c>
    </row>
    <row r="12" spans="1:14" ht="89.25" x14ac:dyDescent="0.2">
      <c r="A12" s="783">
        <v>43054</v>
      </c>
      <c r="B12" s="782" t="s">
        <v>1693</v>
      </c>
      <c r="C12" s="3212" t="s">
        <v>1694</v>
      </c>
      <c r="D12" s="3212"/>
      <c r="E12" s="3212"/>
      <c r="F12" s="3212"/>
      <c r="G12" s="3212"/>
      <c r="H12" s="933" t="s">
        <v>170</v>
      </c>
      <c r="I12" s="781" t="s">
        <v>2966</v>
      </c>
      <c r="J12" s="271" t="s">
        <v>2983</v>
      </c>
      <c r="K12" s="782">
        <v>1</v>
      </c>
      <c r="L12" s="782">
        <v>3</v>
      </c>
      <c r="M12" s="782">
        <f t="shared" si="0"/>
        <v>4</v>
      </c>
      <c r="N12" s="269"/>
    </row>
    <row r="13" spans="1:14" ht="114.75" x14ac:dyDescent="0.2">
      <c r="A13" s="783">
        <v>43157</v>
      </c>
      <c r="B13" s="782" t="s">
        <v>1944</v>
      </c>
      <c r="C13" s="3212" t="s">
        <v>1945</v>
      </c>
      <c r="D13" s="3212"/>
      <c r="E13" s="3212"/>
      <c r="F13" s="3212"/>
      <c r="G13" s="3212"/>
      <c r="H13" s="933" t="s">
        <v>138</v>
      </c>
      <c r="I13" s="781" t="s">
        <v>2967</v>
      </c>
      <c r="J13" s="271" t="s">
        <v>2968</v>
      </c>
      <c r="K13" s="782">
        <v>3</v>
      </c>
      <c r="L13" s="782">
        <v>2</v>
      </c>
      <c r="M13" s="782">
        <f t="shared" si="0"/>
        <v>5</v>
      </c>
      <c r="N13" s="269"/>
    </row>
    <row r="14" spans="1:14" ht="140.25" x14ac:dyDescent="0.2">
      <c r="A14" s="783">
        <v>43270</v>
      </c>
      <c r="B14" s="782" t="s">
        <v>1973</v>
      </c>
      <c r="C14" s="3212" t="s">
        <v>2301</v>
      </c>
      <c r="D14" s="3212"/>
      <c r="E14" s="3212"/>
      <c r="F14" s="3212"/>
      <c r="G14" s="3212"/>
      <c r="H14" s="933" t="s">
        <v>134</v>
      </c>
      <c r="I14" s="2428" t="s">
        <v>1537</v>
      </c>
      <c r="J14" s="2429" t="s">
        <v>6031</v>
      </c>
      <c r="K14" s="782">
        <v>6</v>
      </c>
      <c r="L14" s="782">
        <v>2</v>
      </c>
      <c r="M14" s="782">
        <f>SUM(K14:L14)</f>
        <v>8</v>
      </c>
      <c r="N14" s="269"/>
    </row>
    <row r="15" spans="1:14" ht="63.75" x14ac:dyDescent="0.2">
      <c r="A15" s="783">
        <v>43364</v>
      </c>
      <c r="B15" s="782" t="s">
        <v>2043</v>
      </c>
      <c r="C15" s="3212" t="s">
        <v>2302</v>
      </c>
      <c r="D15" s="3212"/>
      <c r="E15" s="3212"/>
      <c r="F15" s="3212"/>
      <c r="G15" s="3212"/>
      <c r="H15" s="933" t="s">
        <v>134</v>
      </c>
      <c r="I15" s="2428" t="s">
        <v>1534</v>
      </c>
      <c r="J15" s="2429" t="s">
        <v>2969</v>
      </c>
      <c r="K15" s="782">
        <v>5</v>
      </c>
      <c r="L15" s="782">
        <v>0</v>
      </c>
      <c r="M15" s="782">
        <f>SUM(K15:L15)</f>
        <v>5</v>
      </c>
      <c r="N15" s="269"/>
    </row>
    <row r="16" spans="1:14" ht="89.25" x14ac:dyDescent="0.2">
      <c r="A16" s="783">
        <v>43437</v>
      </c>
      <c r="B16" s="782">
        <v>86.9</v>
      </c>
      <c r="C16" s="3212" t="s">
        <v>2303</v>
      </c>
      <c r="D16" s="3212"/>
      <c r="E16" s="3212"/>
      <c r="F16" s="3212"/>
      <c r="G16" s="3212"/>
      <c r="H16" s="933" t="s">
        <v>166</v>
      </c>
      <c r="I16" s="781" t="s">
        <v>2970</v>
      </c>
      <c r="J16" s="271" t="s">
        <v>4029</v>
      </c>
      <c r="K16" s="782">
        <v>4</v>
      </c>
      <c r="L16" s="782">
        <v>1</v>
      </c>
      <c r="M16" s="782">
        <f>SUM(K16:L16)</f>
        <v>5</v>
      </c>
      <c r="N16" s="269"/>
    </row>
    <row r="17" spans="1:13" ht="27" customHeight="1" x14ac:dyDescent="0.2">
      <c r="A17" s="3215" t="s">
        <v>2988</v>
      </c>
      <c r="B17" s="3215"/>
      <c r="C17" s="3215"/>
      <c r="D17" s="3215"/>
      <c r="E17" s="3215"/>
      <c r="F17" s="3215"/>
      <c r="G17" s="3215"/>
      <c r="H17" s="3215"/>
      <c r="I17" s="3215"/>
      <c r="M17" s="1"/>
    </row>
    <row r="18" spans="1:13" x14ac:dyDescent="0.2">
      <c r="F18" s="24"/>
    </row>
    <row r="19" spans="1:13" ht="15.75" customHeight="1" x14ac:dyDescent="0.2">
      <c r="A19" s="3214" t="s">
        <v>287</v>
      </c>
      <c r="B19" s="3214"/>
      <c r="C19" s="3214"/>
      <c r="D19" s="3214"/>
      <c r="E19" s="3214"/>
      <c r="F19" s="3214"/>
      <c r="G19" s="3214"/>
      <c r="H19" s="3214"/>
      <c r="I19" s="3214"/>
      <c r="J19" s="648"/>
      <c r="K19" s="648"/>
    </row>
    <row r="20" spans="1:13" x14ac:dyDescent="0.2">
      <c r="A20" s="649" t="s">
        <v>2266</v>
      </c>
      <c r="B20" s="649" t="s">
        <v>266</v>
      </c>
      <c r="C20" s="650" t="s">
        <v>265</v>
      </c>
      <c r="D20" s="649" t="s">
        <v>268</v>
      </c>
      <c r="E20" s="649" t="s">
        <v>267</v>
      </c>
      <c r="F20" s="650" t="s">
        <v>274</v>
      </c>
      <c r="G20" s="649" t="s">
        <v>32</v>
      </c>
      <c r="H20" s="649" t="s">
        <v>31</v>
      </c>
      <c r="I20" s="649" t="s">
        <v>916</v>
      </c>
    </row>
    <row r="21" spans="1:13" ht="51" x14ac:dyDescent="0.2">
      <c r="A21" s="651" t="s">
        <v>273</v>
      </c>
      <c r="B21" s="653" t="s">
        <v>920</v>
      </c>
      <c r="C21" s="653" t="s">
        <v>272</v>
      </c>
      <c r="D21" s="651" t="s">
        <v>2783</v>
      </c>
      <c r="E21" s="652" t="s">
        <v>2910</v>
      </c>
      <c r="F21" s="653" t="s">
        <v>2700</v>
      </c>
      <c r="G21" s="269">
        <v>4</v>
      </c>
      <c r="H21" s="269">
        <v>0</v>
      </c>
      <c r="I21" s="269">
        <v>4</v>
      </c>
    </row>
    <row r="22" spans="1:13" ht="63.75" x14ac:dyDescent="0.2">
      <c r="A22" s="651" t="s">
        <v>270</v>
      </c>
      <c r="B22" s="653" t="s">
        <v>271</v>
      </c>
      <c r="C22" s="653" t="s">
        <v>269</v>
      </c>
      <c r="D22" s="651" t="s">
        <v>2783</v>
      </c>
      <c r="E22" s="652" t="s">
        <v>2952</v>
      </c>
      <c r="F22" s="653" t="s">
        <v>2262</v>
      </c>
      <c r="G22" s="269">
        <v>2</v>
      </c>
      <c r="H22" s="269">
        <v>3</v>
      </c>
      <c r="I22" s="269">
        <v>5</v>
      </c>
    </row>
    <row r="23" spans="1:13" ht="51" x14ac:dyDescent="0.2">
      <c r="A23" s="651" t="s">
        <v>919</v>
      </c>
      <c r="B23" s="653" t="s">
        <v>920</v>
      </c>
      <c r="C23" s="653" t="s">
        <v>921</v>
      </c>
      <c r="D23" s="651" t="s">
        <v>1206</v>
      </c>
      <c r="E23" s="653" t="s">
        <v>2953</v>
      </c>
      <c r="F23" s="653" t="s">
        <v>943</v>
      </c>
      <c r="G23" s="269">
        <v>2</v>
      </c>
      <c r="H23" s="269">
        <v>2</v>
      </c>
      <c r="I23" s="269">
        <v>4</v>
      </c>
    </row>
    <row r="24" spans="1:13" ht="51" x14ac:dyDescent="0.2">
      <c r="A24" s="651" t="s">
        <v>922</v>
      </c>
      <c r="B24" s="653" t="s">
        <v>923</v>
      </c>
      <c r="C24" s="653" t="s">
        <v>924</v>
      </c>
      <c r="D24" s="651" t="s">
        <v>1206</v>
      </c>
      <c r="E24" s="653" t="s">
        <v>2954</v>
      </c>
      <c r="F24" s="653" t="s">
        <v>944</v>
      </c>
      <c r="G24" s="269">
        <v>3</v>
      </c>
      <c r="H24" s="269">
        <v>1</v>
      </c>
      <c r="I24" s="269">
        <v>4</v>
      </c>
    </row>
    <row r="25" spans="1:13" ht="38.25" x14ac:dyDescent="0.2">
      <c r="A25" s="651" t="s">
        <v>2268</v>
      </c>
      <c r="B25" s="653" t="s">
        <v>271</v>
      </c>
      <c r="C25" s="653" t="s">
        <v>2265</v>
      </c>
      <c r="D25" s="651" t="s">
        <v>2783</v>
      </c>
      <c r="E25" s="653" t="s">
        <v>2947</v>
      </c>
      <c r="F25" s="653" t="s">
        <v>2267</v>
      </c>
      <c r="G25" s="651">
        <v>0</v>
      </c>
      <c r="H25" s="651">
        <v>3</v>
      </c>
      <c r="I25" s="651">
        <v>3</v>
      </c>
    </row>
    <row r="26" spans="1:13" ht="51" x14ac:dyDescent="0.2">
      <c r="A26" s="651" t="s">
        <v>2269</v>
      </c>
      <c r="B26" s="653" t="s">
        <v>923</v>
      </c>
      <c r="C26" s="653" t="s">
        <v>2263</v>
      </c>
      <c r="D26" s="651" t="s">
        <v>1206</v>
      </c>
      <c r="E26" s="653" t="s">
        <v>2264</v>
      </c>
      <c r="F26" s="653" t="s">
        <v>2701</v>
      </c>
      <c r="G26" s="269">
        <v>3</v>
      </c>
      <c r="H26" s="269">
        <v>1</v>
      </c>
      <c r="I26" s="269">
        <v>4</v>
      </c>
    </row>
    <row r="27" spans="1:13" ht="38.25" x14ac:dyDescent="0.2">
      <c r="A27" s="651" t="s">
        <v>2948</v>
      </c>
      <c r="B27" s="653" t="s">
        <v>271</v>
      </c>
      <c r="C27" s="653" t="s">
        <v>2949</v>
      </c>
      <c r="D27" s="651" t="s">
        <v>2783</v>
      </c>
      <c r="E27" s="653" t="s">
        <v>2950</v>
      </c>
      <c r="F27" s="653" t="s">
        <v>2951</v>
      </c>
      <c r="G27" s="269">
        <v>2</v>
      </c>
      <c r="H27" s="269">
        <v>1</v>
      </c>
      <c r="I27" s="269">
        <v>3</v>
      </c>
    </row>
    <row r="28" spans="1:13" x14ac:dyDescent="0.2">
      <c r="A28" s="939" t="s">
        <v>2987</v>
      </c>
    </row>
  </sheetData>
  <sheetProtection algorithmName="SHA-512" hashValue="fjrsn5ErlsloBcjrb9cfpcyznhWsHvJSBHv0hYeetSCrcIdBGG20AVK4ZqqTUjp/TKiFcs/mWj7S8UMErWcwsQ==" saltValue="t9ch40/VTTaMGrl5EVaUsg==" spinCount="100000" sheet="1" objects="1" scenarios="1"/>
  <mergeCells count="16">
    <mergeCell ref="C13:G13"/>
    <mergeCell ref="C14:G14"/>
    <mergeCell ref="C15:G15"/>
    <mergeCell ref="A19:I19"/>
    <mergeCell ref="C16:G16"/>
    <mergeCell ref="A17:I17"/>
    <mergeCell ref="A3:N3"/>
    <mergeCell ref="C9:G9"/>
    <mergeCell ref="C11:G11"/>
    <mergeCell ref="C10:G10"/>
    <mergeCell ref="C12:G12"/>
    <mergeCell ref="C8:G8"/>
    <mergeCell ref="C4:G4"/>
    <mergeCell ref="C5:G5"/>
    <mergeCell ref="C6:G6"/>
    <mergeCell ref="C7:G7"/>
  </mergeCells>
  <hyperlinks>
    <hyperlink ref="A1" location="Índice!A1" display="ÍNDICE"/>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E13"/>
  <sheetViews>
    <sheetView showGridLines="0" workbookViewId="0">
      <selection activeCell="C4" sqref="C4:D4"/>
    </sheetView>
  </sheetViews>
  <sheetFormatPr baseColWidth="10" defaultColWidth="10.7109375" defaultRowHeight="12.75" x14ac:dyDescent="0.2"/>
  <cols>
    <col min="2" max="2" width="13.5703125" customWidth="1"/>
    <col min="5" max="5" width="67.140625" customWidth="1"/>
  </cols>
  <sheetData>
    <row r="1" spans="1:5" x14ac:dyDescent="0.2">
      <c r="A1" s="208" t="s">
        <v>1177</v>
      </c>
    </row>
    <row r="2" spans="1:5" ht="18.75" x14ac:dyDescent="0.3">
      <c r="A2" s="28" t="s">
        <v>1824</v>
      </c>
    </row>
    <row r="3" spans="1:5" ht="17.25" customHeight="1" x14ac:dyDescent="0.25">
      <c r="A3" s="1493" t="s">
        <v>290</v>
      </c>
      <c r="B3" s="1493" t="s">
        <v>291</v>
      </c>
      <c r="C3" s="1493" t="s">
        <v>293</v>
      </c>
      <c r="D3" s="1493" t="s">
        <v>292</v>
      </c>
      <c r="E3" s="1493" t="s">
        <v>1610</v>
      </c>
    </row>
    <row r="4" spans="1:5" s="246" customFormat="1" ht="45" x14ac:dyDescent="0.2">
      <c r="A4" s="2287">
        <v>2021</v>
      </c>
      <c r="B4" s="2287" t="s">
        <v>71</v>
      </c>
      <c r="C4" s="3216" t="s">
        <v>6088</v>
      </c>
      <c r="D4" s="3217"/>
      <c r="E4" s="2430" t="s">
        <v>6032</v>
      </c>
    </row>
    <row r="5" spans="1:5" ht="43.9" customHeight="1" x14ac:dyDescent="0.2">
      <c r="A5" s="1940">
        <v>2020</v>
      </c>
      <c r="B5" s="1940" t="s">
        <v>71</v>
      </c>
      <c r="C5" s="1940">
        <v>103.9</v>
      </c>
      <c r="D5" s="1941">
        <v>44109</v>
      </c>
      <c r="E5" s="1942" t="s">
        <v>3470</v>
      </c>
    </row>
    <row r="6" spans="1:5" ht="34.9" customHeight="1" x14ac:dyDescent="0.2">
      <c r="A6" s="3220">
        <v>2019</v>
      </c>
      <c r="B6" s="3220" t="s">
        <v>71</v>
      </c>
      <c r="C6" s="3220" t="s">
        <v>2477</v>
      </c>
      <c r="D6" s="3223">
        <v>43657</v>
      </c>
      <c r="E6" s="1501" t="s">
        <v>3471</v>
      </c>
    </row>
    <row r="7" spans="1:5" ht="45" x14ac:dyDescent="0.25">
      <c r="A7" s="3221"/>
      <c r="B7" s="3221"/>
      <c r="C7" s="3222"/>
      <c r="D7" s="3221"/>
      <c r="E7" s="1494" t="s">
        <v>3472</v>
      </c>
    </row>
    <row r="8" spans="1:5" ht="30" x14ac:dyDescent="0.25">
      <c r="A8" s="3221"/>
      <c r="B8" s="3221"/>
      <c r="C8" s="1495" t="s">
        <v>2478</v>
      </c>
      <c r="D8" s="3221"/>
      <c r="E8" s="1494" t="s">
        <v>3473</v>
      </c>
    </row>
    <row r="9" spans="1:5" ht="45" x14ac:dyDescent="0.25">
      <c r="A9" s="3221"/>
      <c r="B9" s="3221"/>
      <c r="C9" s="1495" t="s">
        <v>2479</v>
      </c>
      <c r="D9" s="3222"/>
      <c r="E9" s="1494" t="s">
        <v>3474</v>
      </c>
    </row>
    <row r="10" spans="1:5" ht="30.6" customHeight="1" x14ac:dyDescent="0.25">
      <c r="A10" s="3218">
        <v>2018</v>
      </c>
      <c r="B10" s="1074" t="s">
        <v>71</v>
      </c>
      <c r="C10" s="1496" t="s">
        <v>1974</v>
      </c>
      <c r="D10" s="1497">
        <v>43297</v>
      </c>
      <c r="E10" s="1498" t="s">
        <v>3475</v>
      </c>
    </row>
    <row r="11" spans="1:5" ht="31.15" customHeight="1" x14ac:dyDescent="0.25">
      <c r="A11" s="3219"/>
      <c r="B11" s="1074" t="s">
        <v>71</v>
      </c>
      <c r="C11" s="1496" t="s">
        <v>1975</v>
      </c>
      <c r="D11" s="1497">
        <v>43297</v>
      </c>
      <c r="E11" s="1498" t="s">
        <v>1976</v>
      </c>
    </row>
    <row r="12" spans="1:5" ht="28.9" customHeight="1" x14ac:dyDescent="0.25">
      <c r="A12" s="1141">
        <v>2017</v>
      </c>
      <c r="B12" s="1140" t="s">
        <v>71</v>
      </c>
      <c r="C12" s="1141">
        <v>63.3</v>
      </c>
      <c r="D12" s="1499">
        <v>42936</v>
      </c>
      <c r="E12" s="1500" t="s">
        <v>3476</v>
      </c>
    </row>
    <row r="13" spans="1:5" x14ac:dyDescent="0.2">
      <c r="A13" s="945" t="s">
        <v>1611</v>
      </c>
    </row>
  </sheetData>
  <sheetProtection algorithmName="SHA-512" hashValue="m7t337ctMQ1FMNRMmef1C9L1YI6gomOZCnq8WVRiMV8AoXAu1e838gOjH2rCm/HXbuWSd5zyhCXMVPeigHTN2w==" saltValue="YVNLZYFOiiPvZkdVwmoWcQ==" spinCount="100000" sheet="1" objects="1" scenarios="1"/>
  <mergeCells count="6">
    <mergeCell ref="C4:D4"/>
    <mergeCell ref="A10:A11"/>
    <mergeCell ref="A6:A9"/>
    <mergeCell ref="B6:B9"/>
    <mergeCell ref="C6:C7"/>
    <mergeCell ref="D6:D9"/>
  </mergeCells>
  <hyperlinks>
    <hyperlink ref="A1" location="Índice!A1" display="ÍNDICE"/>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9B2190"/>
  </sheetPr>
  <dimension ref="A1:G4"/>
  <sheetViews>
    <sheetView showGridLines="0" workbookViewId="0">
      <selection activeCell="F8" sqref="F8"/>
    </sheetView>
  </sheetViews>
  <sheetFormatPr baseColWidth="10" defaultColWidth="11.42578125" defaultRowHeight="12.75" x14ac:dyDescent="0.2"/>
  <cols>
    <col min="1" max="1" width="11.42578125" style="40"/>
    <col min="2" max="2" width="18.28515625" style="40" customWidth="1"/>
    <col min="3" max="3" width="11.42578125" style="40"/>
    <col min="4" max="4" width="20.140625" style="74" customWidth="1"/>
    <col min="5" max="5" width="23.140625" style="40" customWidth="1"/>
    <col min="6" max="6" width="42.5703125" style="74" customWidth="1"/>
    <col min="7" max="7" width="39.28515625" style="74" customWidth="1"/>
    <col min="8" max="16384" width="11.42578125" style="74"/>
  </cols>
  <sheetData>
    <row r="1" spans="1:7" s="2" customFormat="1" x14ac:dyDescent="0.2">
      <c r="A1" s="166" t="s">
        <v>1177</v>
      </c>
    </row>
    <row r="2" spans="1:7" ht="35.25" customHeight="1" x14ac:dyDescent="0.2">
      <c r="A2" s="3224" t="s">
        <v>352</v>
      </c>
      <c r="B2" s="3224"/>
      <c r="C2" s="3224"/>
      <c r="D2" s="3224"/>
      <c r="E2" s="3224"/>
      <c r="F2" s="3224"/>
      <c r="G2" s="3224"/>
    </row>
    <row r="3" spans="1:7" s="1053" customFormat="1" ht="15" x14ac:dyDescent="0.2">
      <c r="A3" s="413" t="s">
        <v>36</v>
      </c>
      <c r="B3" s="413" t="s">
        <v>620</v>
      </c>
      <c r="C3" s="413" t="s">
        <v>1810</v>
      </c>
      <c r="D3" s="413" t="s">
        <v>1811</v>
      </c>
      <c r="E3" s="413" t="s">
        <v>1812</v>
      </c>
      <c r="F3" s="413" t="s">
        <v>1813</v>
      </c>
      <c r="G3" s="413" t="s">
        <v>1814</v>
      </c>
    </row>
    <row r="4" spans="1:7" s="1053" customFormat="1" ht="45" x14ac:dyDescent="0.2">
      <c r="A4" s="1141" t="s">
        <v>1205</v>
      </c>
      <c r="B4" s="1141" t="s">
        <v>227</v>
      </c>
      <c r="C4" s="1141">
        <v>2015</v>
      </c>
      <c r="D4" s="1502" t="s">
        <v>350</v>
      </c>
      <c r="E4" s="1141" t="s">
        <v>351</v>
      </c>
      <c r="F4" s="1502" t="s">
        <v>349</v>
      </c>
      <c r="G4" s="1502" t="s">
        <v>3477</v>
      </c>
    </row>
  </sheetData>
  <sheetProtection algorithmName="SHA-512" hashValue="0cFUnNEdcyL3IsRdtYHHD8FYlVZHcspi40YpfLvXxz5IO5Xf9+wXSqLe0vziIVb7JE0S0J/RAptxOWUK1m+jUA==" saltValue="APf4VT99v2HHc+i5+nJshQ==" spinCount="100000" sheet="1" objects="1" scenarios="1"/>
  <mergeCells count="1">
    <mergeCell ref="A2:G2"/>
  </mergeCells>
  <hyperlinks>
    <hyperlink ref="A1" location="Índice!A1" display="ÍNDICE"/>
  </hyperlinks>
  <pageMargins left="0.7" right="0.7" top="0.75" bottom="0.75" header="0.3" footer="0.3"/>
  <pageSetup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L94"/>
  <sheetViews>
    <sheetView showGridLines="0" zoomScale="90" zoomScaleNormal="90" workbookViewId="0"/>
  </sheetViews>
  <sheetFormatPr baseColWidth="10" defaultColWidth="11.42578125" defaultRowHeight="15" x14ac:dyDescent="0.25"/>
  <cols>
    <col min="1" max="1" width="8.42578125" style="236" bestFit="1" customWidth="1"/>
    <col min="2" max="2" width="22.140625" style="236" customWidth="1"/>
    <col min="3" max="3" width="102.140625" style="236" customWidth="1"/>
    <col min="4" max="4" width="32.85546875" style="236" customWidth="1"/>
    <col min="5" max="5" width="12.5703125" style="236" customWidth="1"/>
    <col min="6" max="6" width="13.28515625" style="236" bestFit="1" customWidth="1"/>
    <col min="7" max="7" width="11.7109375" style="236" bestFit="1" customWidth="1"/>
    <col min="8" max="9" width="11.5703125" style="236" bestFit="1" customWidth="1"/>
    <col min="10" max="10" width="33.85546875" style="236" customWidth="1"/>
    <col min="11" max="12" width="11.5703125" style="236" bestFit="1" customWidth="1"/>
    <col min="13" max="16384" width="11.42578125" style="236"/>
  </cols>
  <sheetData>
    <row r="1" spans="1:12" x14ac:dyDescent="0.25">
      <c r="A1" s="208" t="s">
        <v>1177</v>
      </c>
    </row>
    <row r="2" spans="1:12" s="1503" customFormat="1" x14ac:dyDescent="0.25">
      <c r="A2" s="3242" t="s">
        <v>1408</v>
      </c>
      <c r="B2" s="3242" t="s">
        <v>1409</v>
      </c>
      <c r="C2" s="3242" t="s">
        <v>1410</v>
      </c>
      <c r="D2" s="3242" t="s">
        <v>1411</v>
      </c>
      <c r="E2" s="3242" t="s">
        <v>267</v>
      </c>
      <c r="F2" s="3242" t="s">
        <v>1412</v>
      </c>
      <c r="G2" s="1505" t="s">
        <v>1413</v>
      </c>
      <c r="H2" s="1505" t="s">
        <v>1414</v>
      </c>
      <c r="I2" s="3242" t="s">
        <v>234</v>
      </c>
      <c r="J2" s="3242"/>
      <c r="K2" s="3242" t="s">
        <v>1415</v>
      </c>
      <c r="L2" s="3242" t="s">
        <v>1416</v>
      </c>
    </row>
    <row r="3" spans="1:12" s="1503" customFormat="1" ht="15.6" customHeight="1" x14ac:dyDescent="0.25">
      <c r="A3" s="3242"/>
      <c r="B3" s="3242"/>
      <c r="C3" s="3242"/>
      <c r="D3" s="3242"/>
      <c r="E3" s="3242"/>
      <c r="F3" s="3242"/>
      <c r="G3" s="1506">
        <v>0.1</v>
      </c>
      <c r="H3" s="1506">
        <v>0.05</v>
      </c>
      <c r="I3" s="3242"/>
      <c r="J3" s="3242"/>
      <c r="K3" s="3242"/>
      <c r="L3" s="3242"/>
    </row>
    <row r="4" spans="1:12" s="1503" customFormat="1" ht="15.6" customHeight="1" x14ac:dyDescent="0.25">
      <c r="A4" s="3253">
        <v>2021</v>
      </c>
      <c r="B4" s="3254"/>
      <c r="C4" s="3254"/>
      <c r="D4" s="3254"/>
      <c r="E4" s="3254"/>
      <c r="F4" s="3254"/>
      <c r="G4" s="3254"/>
      <c r="H4" s="3254"/>
      <c r="I4" s="3254"/>
      <c r="J4" s="3254"/>
      <c r="K4" s="3254"/>
      <c r="L4" s="3255"/>
    </row>
    <row r="5" spans="1:12" s="1503" customFormat="1" ht="45" x14ac:dyDescent="0.25">
      <c r="A5" s="1507">
        <v>1</v>
      </c>
      <c r="B5" s="1508" t="s">
        <v>2974</v>
      </c>
      <c r="C5" s="1509" t="s">
        <v>4084</v>
      </c>
      <c r="D5" s="1508" t="s">
        <v>1446</v>
      </c>
      <c r="E5" s="1508" t="s">
        <v>1027</v>
      </c>
      <c r="F5" s="1508" t="s">
        <v>1422</v>
      </c>
      <c r="G5" s="1512" t="s">
        <v>1422</v>
      </c>
      <c r="H5" s="1512" t="s">
        <v>1422</v>
      </c>
      <c r="I5" s="1511">
        <v>44317</v>
      </c>
      <c r="J5" s="1511">
        <v>44592</v>
      </c>
      <c r="K5" s="1511">
        <v>44316</v>
      </c>
      <c r="L5" s="1511">
        <v>44316</v>
      </c>
    </row>
    <row r="6" spans="1:12" s="1503" customFormat="1" ht="45" x14ac:dyDescent="0.25">
      <c r="A6" s="1507">
        <v>2</v>
      </c>
      <c r="B6" s="1508" t="s">
        <v>4085</v>
      </c>
      <c r="C6" s="1509" t="s">
        <v>4086</v>
      </c>
      <c r="D6" s="1508" t="s">
        <v>1446</v>
      </c>
      <c r="E6" s="1508" t="s">
        <v>441</v>
      </c>
      <c r="F6" s="1510">
        <v>950000</v>
      </c>
      <c r="G6" s="1512" t="s">
        <v>1422</v>
      </c>
      <c r="H6" s="1512" t="s">
        <v>1422</v>
      </c>
      <c r="I6" s="1511">
        <v>44330</v>
      </c>
      <c r="J6" s="1511">
        <v>45156</v>
      </c>
      <c r="K6" s="1511">
        <v>44330</v>
      </c>
      <c r="L6" s="1511">
        <v>44330</v>
      </c>
    </row>
    <row r="7" spans="1:12" s="1503" customFormat="1" ht="45" x14ac:dyDescent="0.25">
      <c r="A7" s="1507">
        <v>3</v>
      </c>
      <c r="B7" s="1508" t="s">
        <v>4087</v>
      </c>
      <c r="C7" s="1509" t="s">
        <v>4088</v>
      </c>
      <c r="D7" s="1508" t="s">
        <v>1446</v>
      </c>
      <c r="E7" s="1508" t="s">
        <v>441</v>
      </c>
      <c r="F7" s="1508" t="s">
        <v>1422</v>
      </c>
      <c r="G7" s="1512" t="s">
        <v>1422</v>
      </c>
      <c r="H7" s="1512" t="s">
        <v>1422</v>
      </c>
      <c r="I7" s="1511">
        <v>44331</v>
      </c>
      <c r="J7" s="1511">
        <v>45458</v>
      </c>
      <c r="K7" s="1511">
        <v>44331</v>
      </c>
      <c r="L7" s="1511">
        <v>44331</v>
      </c>
    </row>
    <row r="8" spans="1:12" s="1503" customFormat="1" ht="75" x14ac:dyDescent="0.25">
      <c r="A8" s="1507">
        <v>4</v>
      </c>
      <c r="B8" s="1508" t="s">
        <v>1424</v>
      </c>
      <c r="C8" s="1509" t="s">
        <v>4089</v>
      </c>
      <c r="D8" s="1508" t="s">
        <v>2248</v>
      </c>
      <c r="E8" s="1508" t="s">
        <v>1948</v>
      </c>
      <c r="F8" s="1508" t="s">
        <v>1422</v>
      </c>
      <c r="G8" s="1512" t="s">
        <v>1422</v>
      </c>
      <c r="H8" s="1512" t="s">
        <v>1422</v>
      </c>
      <c r="I8" s="1511">
        <v>44344</v>
      </c>
      <c r="J8" s="1511" t="s">
        <v>4090</v>
      </c>
      <c r="K8" s="1511">
        <v>44344</v>
      </c>
      <c r="L8" s="1511">
        <v>44344</v>
      </c>
    </row>
    <row r="9" spans="1:12" s="1503" customFormat="1" ht="45" x14ac:dyDescent="0.25">
      <c r="A9" s="1507">
        <v>5</v>
      </c>
      <c r="B9" s="1508" t="s">
        <v>1435</v>
      </c>
      <c r="C9" s="1509" t="s">
        <v>4091</v>
      </c>
      <c r="D9" s="1508" t="s">
        <v>1437</v>
      </c>
      <c r="E9" s="1508" t="s">
        <v>1095</v>
      </c>
      <c r="F9" s="1510">
        <v>194880</v>
      </c>
      <c r="G9" s="1510">
        <v>16800</v>
      </c>
      <c r="H9" s="1510">
        <v>7560</v>
      </c>
      <c r="I9" s="1511">
        <v>44463</v>
      </c>
      <c r="J9" s="1511">
        <v>44531</v>
      </c>
      <c r="K9" s="1511">
        <v>44469</v>
      </c>
      <c r="L9" s="1511">
        <v>44469</v>
      </c>
    </row>
    <row r="10" spans="1:12" s="1503" customFormat="1" ht="60" x14ac:dyDescent="0.25">
      <c r="A10" s="1507">
        <v>6</v>
      </c>
      <c r="B10" s="1508" t="s">
        <v>4092</v>
      </c>
      <c r="C10" s="1509" t="s">
        <v>4093</v>
      </c>
      <c r="D10" s="1508" t="s">
        <v>1437</v>
      </c>
      <c r="E10" s="1508" t="s">
        <v>1054</v>
      </c>
      <c r="F10" s="1510">
        <v>500000</v>
      </c>
      <c r="G10" s="1512" t="s">
        <v>1422</v>
      </c>
      <c r="H10" s="1512" t="s">
        <v>1422</v>
      </c>
      <c r="I10" s="1511">
        <v>44510</v>
      </c>
      <c r="J10" s="1511">
        <v>44874</v>
      </c>
      <c r="K10" s="1511">
        <v>44510</v>
      </c>
      <c r="L10" s="1508" t="s">
        <v>1422</v>
      </c>
    </row>
    <row r="11" spans="1:12" s="1503" customFormat="1" ht="75" x14ac:dyDescent="0.25">
      <c r="A11" s="1507">
        <v>7</v>
      </c>
      <c r="B11" s="1508" t="s">
        <v>4094</v>
      </c>
      <c r="C11" s="1509" t="s">
        <v>4095</v>
      </c>
      <c r="D11" s="1508" t="s">
        <v>1633</v>
      </c>
      <c r="E11" s="1508" t="s">
        <v>961</v>
      </c>
      <c r="F11" s="1510">
        <v>100000</v>
      </c>
      <c r="G11" s="1512" t="s">
        <v>1422</v>
      </c>
      <c r="H11" s="1512" t="s">
        <v>1422</v>
      </c>
      <c r="I11" s="1511">
        <v>44518</v>
      </c>
      <c r="J11" s="1511">
        <v>44771</v>
      </c>
      <c r="K11" s="1511">
        <v>44518</v>
      </c>
      <c r="L11" s="1511">
        <v>44518</v>
      </c>
    </row>
    <row r="12" spans="1:12" s="1503" customFormat="1" ht="15.6" customHeight="1" x14ac:dyDescent="0.25">
      <c r="A12" s="3225">
        <v>2020</v>
      </c>
      <c r="B12" s="3226"/>
      <c r="C12" s="3226"/>
      <c r="D12" s="3226"/>
      <c r="E12" s="3226"/>
      <c r="F12" s="3226"/>
      <c r="G12" s="3226"/>
      <c r="H12" s="3226"/>
      <c r="I12" s="3226"/>
      <c r="J12" s="3226"/>
      <c r="K12" s="3226"/>
      <c r="L12" s="3227"/>
    </row>
    <row r="13" spans="1:12" s="1503" customFormat="1" ht="45" x14ac:dyDescent="0.25">
      <c r="A13" s="2299">
        <v>1</v>
      </c>
      <c r="B13" s="1516" t="s">
        <v>2971</v>
      </c>
      <c r="C13" s="1515" t="s">
        <v>2972</v>
      </c>
      <c r="D13" s="1516" t="s">
        <v>1633</v>
      </c>
      <c r="E13" s="1516" t="s">
        <v>600</v>
      </c>
      <c r="F13" s="1517">
        <v>374262.42</v>
      </c>
      <c r="G13" s="1517">
        <v>37426.239999999998</v>
      </c>
      <c r="H13" s="1517">
        <v>16841.810000000001</v>
      </c>
      <c r="I13" s="1519">
        <v>43952</v>
      </c>
      <c r="J13" s="1519">
        <v>44377</v>
      </c>
      <c r="K13" s="1519">
        <v>43976</v>
      </c>
      <c r="L13" s="1519">
        <v>43976</v>
      </c>
    </row>
    <row r="14" spans="1:12" s="1503" customFormat="1" ht="60" x14ac:dyDescent="0.25">
      <c r="A14" s="2299">
        <v>2</v>
      </c>
      <c r="B14" s="1516" t="s">
        <v>2971</v>
      </c>
      <c r="C14" s="1515" t="s">
        <v>2973</v>
      </c>
      <c r="D14" s="1516" t="s">
        <v>1633</v>
      </c>
      <c r="E14" s="1516" t="s">
        <v>600</v>
      </c>
      <c r="F14" s="1517">
        <v>986232</v>
      </c>
      <c r="G14" s="1517">
        <v>85020</v>
      </c>
      <c r="H14" s="1517">
        <v>38259</v>
      </c>
      <c r="I14" s="1519">
        <v>43952</v>
      </c>
      <c r="J14" s="1519">
        <v>44377</v>
      </c>
      <c r="K14" s="1519">
        <v>43976</v>
      </c>
      <c r="L14" s="1519">
        <v>43976</v>
      </c>
    </row>
    <row r="15" spans="1:12" s="1503" customFormat="1" ht="45" x14ac:dyDescent="0.25">
      <c r="A15" s="2299">
        <v>3</v>
      </c>
      <c r="B15" s="1516" t="s">
        <v>2974</v>
      </c>
      <c r="C15" s="1515" t="s">
        <v>2975</v>
      </c>
      <c r="D15" s="1516" t="s">
        <v>1446</v>
      </c>
      <c r="E15" s="1516" t="s">
        <v>1027</v>
      </c>
      <c r="F15" s="1517">
        <v>630000</v>
      </c>
      <c r="G15" s="1518" t="s">
        <v>1422</v>
      </c>
      <c r="H15" s="1518" t="s">
        <v>1422</v>
      </c>
      <c r="I15" s="1519">
        <v>44042</v>
      </c>
      <c r="J15" s="1519">
        <v>44316</v>
      </c>
      <c r="K15" s="1519">
        <v>44042</v>
      </c>
      <c r="L15" s="1519">
        <v>44042</v>
      </c>
    </row>
    <row r="16" spans="1:12" s="1503" customFormat="1" ht="45" x14ac:dyDescent="0.25">
      <c r="A16" s="2299">
        <v>4</v>
      </c>
      <c r="B16" s="1516" t="s">
        <v>2976</v>
      </c>
      <c r="C16" s="1515" t="s">
        <v>2977</v>
      </c>
      <c r="D16" s="1516" t="s">
        <v>1446</v>
      </c>
      <c r="E16" s="1516" t="s">
        <v>441</v>
      </c>
      <c r="F16" s="1517" t="s">
        <v>1422</v>
      </c>
      <c r="G16" s="1518" t="s">
        <v>1422</v>
      </c>
      <c r="H16" s="1518" t="s">
        <v>1422</v>
      </c>
      <c r="I16" s="1519">
        <v>44084</v>
      </c>
      <c r="J16" s="1519">
        <v>45178</v>
      </c>
      <c r="K16" s="1519">
        <v>44084</v>
      </c>
      <c r="L16" s="1519">
        <v>44084</v>
      </c>
    </row>
    <row r="17" spans="1:12" s="1503" customFormat="1" ht="45" x14ac:dyDescent="0.25">
      <c r="A17" s="2299">
        <v>5</v>
      </c>
      <c r="B17" s="1516" t="s">
        <v>2978</v>
      </c>
      <c r="C17" s="1515" t="s">
        <v>2979</v>
      </c>
      <c r="D17" s="1516" t="s">
        <v>1633</v>
      </c>
      <c r="E17" s="1516" t="s">
        <v>961</v>
      </c>
      <c r="F17" s="1517">
        <v>100000</v>
      </c>
      <c r="G17" s="1518" t="s">
        <v>1422</v>
      </c>
      <c r="H17" s="1518" t="s">
        <v>1422</v>
      </c>
      <c r="I17" s="1519">
        <v>44123</v>
      </c>
      <c r="J17" s="1519">
        <v>44245</v>
      </c>
      <c r="K17" s="1519">
        <v>44123</v>
      </c>
      <c r="L17" s="1516" t="s">
        <v>1422</v>
      </c>
    </row>
    <row r="18" spans="1:12" s="1503" customFormat="1" ht="45" x14ac:dyDescent="0.25">
      <c r="A18" s="2299">
        <v>6</v>
      </c>
      <c r="B18" s="1516" t="s">
        <v>2980</v>
      </c>
      <c r="C18" s="1515" t="s">
        <v>2981</v>
      </c>
      <c r="D18" s="1516" t="s">
        <v>2982</v>
      </c>
      <c r="E18" s="1516" t="s">
        <v>945</v>
      </c>
      <c r="F18" s="1517" t="s">
        <v>1422</v>
      </c>
      <c r="G18" s="1517" t="s">
        <v>1422</v>
      </c>
      <c r="H18" s="1517" t="s">
        <v>1422</v>
      </c>
      <c r="I18" s="1519">
        <v>44144</v>
      </c>
      <c r="J18" s="1519">
        <v>44508</v>
      </c>
      <c r="K18" s="1519">
        <v>44144</v>
      </c>
      <c r="L18" s="1519">
        <v>44144</v>
      </c>
    </row>
    <row r="19" spans="1:12" s="1503" customFormat="1" ht="60" x14ac:dyDescent="0.25">
      <c r="A19" s="2299">
        <v>7</v>
      </c>
      <c r="B19" s="1516" t="s">
        <v>2240</v>
      </c>
      <c r="C19" s="1515" t="s">
        <v>2706</v>
      </c>
      <c r="D19" s="1516" t="s">
        <v>1437</v>
      </c>
      <c r="E19" s="1516" t="s">
        <v>486</v>
      </c>
      <c r="F19" s="1517">
        <v>500000</v>
      </c>
      <c r="G19" s="1517">
        <v>50000</v>
      </c>
      <c r="H19" s="1517">
        <v>22500</v>
      </c>
      <c r="I19" s="1519">
        <v>44183</v>
      </c>
      <c r="J19" s="1519">
        <v>44548</v>
      </c>
      <c r="K19" s="1519">
        <v>44183</v>
      </c>
      <c r="L19" s="1519">
        <v>44183</v>
      </c>
    </row>
    <row r="20" spans="1:12" s="1503" customFormat="1" ht="15.6" customHeight="1" x14ac:dyDescent="0.25">
      <c r="A20" s="3225">
        <v>2019</v>
      </c>
      <c r="B20" s="3226"/>
      <c r="C20" s="3226"/>
      <c r="D20" s="3226"/>
      <c r="E20" s="3226"/>
      <c r="F20" s="3226"/>
      <c r="G20" s="3226"/>
      <c r="H20" s="3226"/>
      <c r="I20" s="3226"/>
      <c r="J20" s="3226"/>
      <c r="K20" s="3226"/>
      <c r="L20" s="3227"/>
    </row>
    <row r="21" spans="1:12" s="1503" customFormat="1" ht="21.75" customHeight="1" x14ac:dyDescent="0.25">
      <c r="A21" s="1513">
        <v>1</v>
      </c>
      <c r="B21" s="1514" t="s">
        <v>2704</v>
      </c>
      <c r="C21" s="1515" t="s">
        <v>2705</v>
      </c>
      <c r="D21" s="1516" t="s">
        <v>1446</v>
      </c>
      <c r="E21" s="1516" t="s">
        <v>421</v>
      </c>
      <c r="F21" s="1517">
        <v>277450</v>
      </c>
      <c r="G21" s="1518" t="s">
        <v>1422</v>
      </c>
      <c r="H21" s="1518" t="s">
        <v>1422</v>
      </c>
      <c r="I21" s="1519">
        <v>43665</v>
      </c>
      <c r="J21" s="1519">
        <v>43830</v>
      </c>
      <c r="K21" s="1519">
        <v>43665</v>
      </c>
      <c r="L21" s="1516" t="s">
        <v>1423</v>
      </c>
    </row>
    <row r="22" spans="1:12" s="1503" customFormat="1" ht="21" customHeight="1" x14ac:dyDescent="0.25">
      <c r="A22" s="1513">
        <v>2</v>
      </c>
      <c r="B22" s="1514" t="s">
        <v>2240</v>
      </c>
      <c r="C22" s="1515" t="s">
        <v>2706</v>
      </c>
      <c r="D22" s="1516" t="s">
        <v>1437</v>
      </c>
      <c r="E22" s="1516" t="s">
        <v>486</v>
      </c>
      <c r="F22" s="1520">
        <v>410000</v>
      </c>
      <c r="G22" s="1517">
        <v>35344.83</v>
      </c>
      <c r="H22" s="1517">
        <v>15905.17</v>
      </c>
      <c r="I22" s="1519">
        <v>43718</v>
      </c>
      <c r="J22" s="1519">
        <v>43910</v>
      </c>
      <c r="K22" s="1519">
        <v>43718</v>
      </c>
      <c r="L22" s="1519">
        <v>43718</v>
      </c>
    </row>
    <row r="23" spans="1:12" s="1503" customFormat="1" ht="33.75" customHeight="1" x14ac:dyDescent="0.25">
      <c r="A23" s="1513">
        <v>3</v>
      </c>
      <c r="B23" s="1521" t="s">
        <v>2236</v>
      </c>
      <c r="C23" s="1515" t="s">
        <v>2707</v>
      </c>
      <c r="D23" s="1516" t="s">
        <v>1446</v>
      </c>
      <c r="E23" s="1516" t="s">
        <v>441</v>
      </c>
      <c r="F23" s="1517">
        <v>60000</v>
      </c>
      <c r="G23" s="1516" t="s">
        <v>1422</v>
      </c>
      <c r="H23" s="1516" t="s">
        <v>1422</v>
      </c>
      <c r="I23" s="1519">
        <v>43709</v>
      </c>
      <c r="J23" s="1519">
        <v>44074</v>
      </c>
      <c r="K23" s="1519" t="s">
        <v>1422</v>
      </c>
      <c r="L23" s="1519" t="s">
        <v>1422</v>
      </c>
    </row>
    <row r="24" spans="1:12" s="1503" customFormat="1" ht="45" customHeight="1" x14ac:dyDescent="0.25">
      <c r="A24" s="1513">
        <v>4</v>
      </c>
      <c r="B24" s="1521" t="s">
        <v>2708</v>
      </c>
      <c r="C24" s="1515" t="s">
        <v>2709</v>
      </c>
      <c r="D24" s="1516" t="s">
        <v>1446</v>
      </c>
      <c r="E24" s="1516" t="s">
        <v>549</v>
      </c>
      <c r="F24" s="1516" t="s">
        <v>1422</v>
      </c>
      <c r="G24" s="1516" t="s">
        <v>1422</v>
      </c>
      <c r="H24" s="1516" t="s">
        <v>1422</v>
      </c>
      <c r="I24" s="1519">
        <v>43867</v>
      </c>
      <c r="J24" s="1519">
        <v>44926</v>
      </c>
      <c r="K24" s="1519">
        <v>43867</v>
      </c>
      <c r="L24" s="1519">
        <v>43867</v>
      </c>
    </row>
    <row r="25" spans="1:12" s="1503" customFormat="1" ht="15.6" customHeight="1" x14ac:dyDescent="0.25">
      <c r="A25" s="3225">
        <v>2018</v>
      </c>
      <c r="B25" s="3228"/>
      <c r="C25" s="3228"/>
      <c r="D25" s="3228"/>
      <c r="E25" s="3228"/>
      <c r="F25" s="3228"/>
      <c r="G25" s="3228"/>
      <c r="H25" s="3228"/>
      <c r="I25" s="3228"/>
      <c r="J25" s="3228"/>
      <c r="K25" s="3228"/>
      <c r="L25" s="3229"/>
    </row>
    <row r="26" spans="1:12" s="1503" customFormat="1" ht="90" x14ac:dyDescent="0.25">
      <c r="A26" s="1513">
        <v>1</v>
      </c>
      <c r="B26" s="1522" t="s">
        <v>2381</v>
      </c>
      <c r="C26" s="1523" t="s">
        <v>2233</v>
      </c>
      <c r="D26" s="1513" t="s">
        <v>1446</v>
      </c>
      <c r="E26" s="1513" t="s">
        <v>606</v>
      </c>
      <c r="F26" s="1513" t="s">
        <v>1422</v>
      </c>
      <c r="G26" s="1513" t="s">
        <v>1422</v>
      </c>
      <c r="H26" s="1513" t="s">
        <v>1422</v>
      </c>
      <c r="I26" s="1524">
        <v>43111</v>
      </c>
      <c r="J26" s="1524">
        <v>44155</v>
      </c>
      <c r="K26" s="1524">
        <v>43111</v>
      </c>
      <c r="L26" s="1524">
        <v>43111</v>
      </c>
    </row>
    <row r="27" spans="1:12" s="1503" customFormat="1" ht="75" x14ac:dyDescent="0.25">
      <c r="A27" s="1513">
        <v>2</v>
      </c>
      <c r="B27" s="1522" t="s">
        <v>2234</v>
      </c>
      <c r="C27" s="1523" t="s">
        <v>2235</v>
      </c>
      <c r="D27" s="1513" t="s">
        <v>1446</v>
      </c>
      <c r="E27" s="1513" t="s">
        <v>606</v>
      </c>
      <c r="F27" s="1513" t="s">
        <v>1422</v>
      </c>
      <c r="G27" s="1513" t="s">
        <v>1422</v>
      </c>
      <c r="H27" s="1513" t="s">
        <v>1422</v>
      </c>
      <c r="I27" s="1524">
        <v>43142</v>
      </c>
      <c r="J27" s="1524">
        <v>44155</v>
      </c>
      <c r="K27" s="1524">
        <v>43142</v>
      </c>
      <c r="L27" s="1524">
        <v>43142</v>
      </c>
    </row>
    <row r="28" spans="1:12" s="1503" customFormat="1" ht="75" x14ac:dyDescent="0.25">
      <c r="A28" s="1513">
        <v>3</v>
      </c>
      <c r="B28" s="1522" t="s">
        <v>2236</v>
      </c>
      <c r="C28" s="1523" t="s">
        <v>2237</v>
      </c>
      <c r="D28" s="1513" t="s">
        <v>1437</v>
      </c>
      <c r="E28" s="1513" t="s">
        <v>605</v>
      </c>
      <c r="F28" s="1525">
        <v>1150000</v>
      </c>
      <c r="G28" s="1525">
        <v>90125.39</v>
      </c>
      <c r="H28" s="1525">
        <v>42916.85</v>
      </c>
      <c r="I28" s="1524">
        <v>43152</v>
      </c>
      <c r="J28" s="1524">
        <v>43281</v>
      </c>
      <c r="K28" s="1524">
        <v>43165</v>
      </c>
      <c r="L28" s="1524">
        <v>43165</v>
      </c>
    </row>
    <row r="29" spans="1:12" s="1503" customFormat="1" ht="45" x14ac:dyDescent="0.25">
      <c r="A29" s="1513">
        <v>4</v>
      </c>
      <c r="B29" s="1513" t="s">
        <v>1637</v>
      </c>
      <c r="C29" s="1523" t="s">
        <v>2238</v>
      </c>
      <c r="D29" s="1513" t="s">
        <v>2239</v>
      </c>
      <c r="E29" s="1513" t="s">
        <v>1427</v>
      </c>
      <c r="F29" s="1513" t="s">
        <v>1422</v>
      </c>
      <c r="G29" s="1526" t="s">
        <v>1422</v>
      </c>
      <c r="H29" s="1526" t="s">
        <v>1422</v>
      </c>
      <c r="I29" s="1524">
        <v>43154</v>
      </c>
      <c r="J29" s="1524">
        <v>43255</v>
      </c>
      <c r="K29" s="1524">
        <v>43154</v>
      </c>
      <c r="L29" s="1524">
        <v>43154</v>
      </c>
    </row>
    <row r="30" spans="1:12" s="1503" customFormat="1" ht="30" x14ac:dyDescent="0.25">
      <c r="A30" s="3231">
        <v>5</v>
      </c>
      <c r="B30" s="3231" t="s">
        <v>2240</v>
      </c>
      <c r="C30" s="1523" t="s">
        <v>2241</v>
      </c>
      <c r="D30" s="3231" t="s">
        <v>2239</v>
      </c>
      <c r="E30" s="3231" t="s">
        <v>1427</v>
      </c>
      <c r="F30" s="3231" t="s">
        <v>1422</v>
      </c>
      <c r="G30" s="3247" t="s">
        <v>1422</v>
      </c>
      <c r="H30" s="3247" t="s">
        <v>1422</v>
      </c>
      <c r="I30" s="3230">
        <v>43248</v>
      </c>
      <c r="J30" s="3230">
        <v>45074</v>
      </c>
      <c r="K30" s="3230">
        <v>43248</v>
      </c>
      <c r="L30" s="3230">
        <v>43248</v>
      </c>
    </row>
    <row r="31" spans="1:12" s="1503" customFormat="1" ht="30" x14ac:dyDescent="0.25">
      <c r="A31" s="3232"/>
      <c r="B31" s="3221"/>
      <c r="C31" s="1523" t="s">
        <v>2242</v>
      </c>
      <c r="D31" s="3221"/>
      <c r="E31" s="3221"/>
      <c r="F31" s="3221"/>
      <c r="G31" s="3221"/>
      <c r="H31" s="3221"/>
      <c r="I31" s="3221"/>
      <c r="J31" s="3221"/>
      <c r="K31" s="3221"/>
      <c r="L31" s="3221"/>
    </row>
    <row r="32" spans="1:12" s="1503" customFormat="1" x14ac:dyDescent="0.25">
      <c r="A32" s="3232"/>
      <c r="B32" s="3221"/>
      <c r="C32" s="1523" t="s">
        <v>2243</v>
      </c>
      <c r="D32" s="3221"/>
      <c r="E32" s="3221"/>
      <c r="F32" s="3221"/>
      <c r="G32" s="3221"/>
      <c r="H32" s="3221"/>
      <c r="I32" s="3221"/>
      <c r="J32" s="3221"/>
      <c r="K32" s="3221"/>
      <c r="L32" s="3221"/>
    </row>
    <row r="33" spans="1:12" s="1503" customFormat="1" ht="45" x14ac:dyDescent="0.25">
      <c r="A33" s="3232"/>
      <c r="B33" s="3221"/>
      <c r="C33" s="1523" t="s">
        <v>2244</v>
      </c>
      <c r="D33" s="3221"/>
      <c r="E33" s="3221"/>
      <c r="F33" s="3221"/>
      <c r="G33" s="3221"/>
      <c r="H33" s="3221"/>
      <c r="I33" s="3221"/>
      <c r="J33" s="3221"/>
      <c r="K33" s="3221"/>
      <c r="L33" s="3221"/>
    </row>
    <row r="34" spans="1:12" s="1503" customFormat="1" ht="30" x14ac:dyDescent="0.25">
      <c r="A34" s="3232"/>
      <c r="B34" s="3221"/>
      <c r="C34" s="1523" t="s">
        <v>2245</v>
      </c>
      <c r="D34" s="3221"/>
      <c r="E34" s="3221"/>
      <c r="F34" s="3221"/>
      <c r="G34" s="3221"/>
      <c r="H34" s="3221"/>
      <c r="I34" s="3221"/>
      <c r="J34" s="3221"/>
      <c r="K34" s="3221"/>
      <c r="L34" s="3221"/>
    </row>
    <row r="35" spans="1:12" s="1503" customFormat="1" ht="60" x14ac:dyDescent="0.25">
      <c r="A35" s="3233"/>
      <c r="B35" s="3222"/>
      <c r="C35" s="1523" t="s">
        <v>2246</v>
      </c>
      <c r="D35" s="3222"/>
      <c r="E35" s="3222"/>
      <c r="F35" s="3222"/>
      <c r="G35" s="3222"/>
      <c r="H35" s="3222"/>
      <c r="I35" s="3222"/>
      <c r="J35" s="3222"/>
      <c r="K35" s="3222"/>
      <c r="L35" s="3222"/>
    </row>
    <row r="36" spans="1:12" s="1503" customFormat="1" ht="60" x14ac:dyDescent="0.25">
      <c r="A36" s="1513">
        <v>6</v>
      </c>
      <c r="B36" s="1527" t="s">
        <v>2247</v>
      </c>
      <c r="C36" s="1523" t="s">
        <v>2261</v>
      </c>
      <c r="D36" s="1527" t="s">
        <v>2248</v>
      </c>
      <c r="E36" s="1527" t="s">
        <v>1948</v>
      </c>
      <c r="F36" s="1528">
        <v>6478624.5</v>
      </c>
      <c r="G36" s="1527" t="s">
        <v>1422</v>
      </c>
      <c r="H36" s="1527" t="s">
        <v>1422</v>
      </c>
      <c r="I36" s="1529">
        <v>43273</v>
      </c>
      <c r="J36" s="1527" t="s">
        <v>2249</v>
      </c>
      <c r="K36" s="1529">
        <v>43273</v>
      </c>
      <c r="L36" s="1527" t="s">
        <v>1423</v>
      </c>
    </row>
    <row r="37" spans="1:12" s="1503" customFormat="1" ht="60" x14ac:dyDescent="0.25">
      <c r="A37" s="1513">
        <v>7</v>
      </c>
      <c r="B37" s="1513" t="s">
        <v>1505</v>
      </c>
      <c r="C37" s="1523" t="s">
        <v>2250</v>
      </c>
      <c r="D37" s="1513" t="s">
        <v>1437</v>
      </c>
      <c r="E37" s="1513" t="s">
        <v>605</v>
      </c>
      <c r="F37" s="1525">
        <v>300000</v>
      </c>
      <c r="G37" s="1525">
        <v>25862.07</v>
      </c>
      <c r="H37" s="1525">
        <v>11637.93</v>
      </c>
      <c r="I37" s="1524">
        <v>43276</v>
      </c>
      <c r="J37" s="1524">
        <v>43451</v>
      </c>
      <c r="K37" s="1524">
        <v>43276</v>
      </c>
      <c r="L37" s="1524">
        <v>43276</v>
      </c>
    </row>
    <row r="38" spans="1:12" s="1503" customFormat="1" ht="60" x14ac:dyDescent="0.25">
      <c r="A38" s="1513">
        <v>8</v>
      </c>
      <c r="B38" s="1522" t="s">
        <v>2251</v>
      </c>
      <c r="C38" s="1523" t="s">
        <v>2252</v>
      </c>
      <c r="D38" s="1522" t="s">
        <v>1446</v>
      </c>
      <c r="E38" s="1522" t="s">
        <v>421</v>
      </c>
      <c r="F38" s="1530" t="s">
        <v>1422</v>
      </c>
      <c r="G38" s="1530" t="s">
        <v>1422</v>
      </c>
      <c r="H38" s="1530" t="s">
        <v>1422</v>
      </c>
      <c r="I38" s="1531">
        <v>43292</v>
      </c>
      <c r="J38" s="1531">
        <v>45118</v>
      </c>
      <c r="K38" s="1531">
        <v>43292</v>
      </c>
      <c r="L38" s="1531">
        <v>43292</v>
      </c>
    </row>
    <row r="39" spans="1:12" s="1503" customFormat="1" ht="60" x14ac:dyDescent="0.25">
      <c r="A39" s="3231">
        <v>9</v>
      </c>
      <c r="B39" s="3231" t="s">
        <v>2253</v>
      </c>
      <c r="C39" s="1523" t="s">
        <v>3478</v>
      </c>
      <c r="D39" s="3231" t="s">
        <v>1446</v>
      </c>
      <c r="E39" s="3231" t="s">
        <v>606</v>
      </c>
      <c r="F39" s="3231" t="s">
        <v>1422</v>
      </c>
      <c r="G39" s="3247" t="s">
        <v>1422</v>
      </c>
      <c r="H39" s="3247" t="s">
        <v>1422</v>
      </c>
      <c r="I39" s="3230">
        <v>43304</v>
      </c>
      <c r="J39" s="3230">
        <v>44026</v>
      </c>
      <c r="K39" s="3230">
        <v>43304</v>
      </c>
      <c r="L39" s="3230">
        <v>43304</v>
      </c>
    </row>
    <row r="40" spans="1:12" s="1503" customFormat="1" ht="60" x14ac:dyDescent="0.25">
      <c r="A40" s="3232"/>
      <c r="B40" s="3221"/>
      <c r="C40" s="1523" t="s">
        <v>2254</v>
      </c>
      <c r="D40" s="3221"/>
      <c r="E40" s="3221"/>
      <c r="F40" s="3221"/>
      <c r="G40" s="3221"/>
      <c r="H40" s="3221"/>
      <c r="I40" s="3221"/>
      <c r="J40" s="3221"/>
      <c r="K40" s="3221"/>
      <c r="L40" s="3221"/>
    </row>
    <row r="41" spans="1:12" s="1503" customFormat="1" ht="75" x14ac:dyDescent="0.25">
      <c r="A41" s="3233"/>
      <c r="B41" s="3222"/>
      <c r="C41" s="1523" t="s">
        <v>2255</v>
      </c>
      <c r="D41" s="3222"/>
      <c r="E41" s="3222"/>
      <c r="F41" s="3222"/>
      <c r="G41" s="3222"/>
      <c r="H41" s="3222"/>
      <c r="I41" s="3222"/>
      <c r="J41" s="3222"/>
      <c r="K41" s="3222"/>
      <c r="L41" s="3222"/>
    </row>
    <row r="42" spans="1:12" s="1503" customFormat="1" ht="60" x14ac:dyDescent="0.25">
      <c r="A42" s="1513">
        <v>10</v>
      </c>
      <c r="B42" s="1513" t="s">
        <v>2256</v>
      </c>
      <c r="C42" s="1523" t="s">
        <v>2257</v>
      </c>
      <c r="D42" s="1513" t="s">
        <v>1633</v>
      </c>
      <c r="E42" s="1513" t="s">
        <v>1001</v>
      </c>
      <c r="F42" s="1513" t="s">
        <v>1422</v>
      </c>
      <c r="G42" s="1526" t="s">
        <v>1422</v>
      </c>
      <c r="H42" s="1526" t="s">
        <v>1422</v>
      </c>
      <c r="I42" s="1524">
        <v>43413</v>
      </c>
      <c r="J42" s="1524">
        <v>44144</v>
      </c>
      <c r="K42" s="1524">
        <v>43413</v>
      </c>
      <c r="L42" s="1524">
        <v>43413</v>
      </c>
    </row>
    <row r="43" spans="1:12" s="1503" customFormat="1" ht="60" x14ac:dyDescent="0.25">
      <c r="A43" s="1513">
        <v>11</v>
      </c>
      <c r="B43" s="1513" t="s">
        <v>2258</v>
      </c>
      <c r="C43" s="1523" t="s">
        <v>2259</v>
      </c>
      <c r="D43" s="1513" t="s">
        <v>1437</v>
      </c>
      <c r="E43" s="1513" t="s">
        <v>603</v>
      </c>
      <c r="F43" s="1525">
        <v>200000</v>
      </c>
      <c r="G43" s="1525">
        <v>17241.38</v>
      </c>
      <c r="H43" s="1525">
        <v>7758.62</v>
      </c>
      <c r="I43" s="1524">
        <v>43433</v>
      </c>
      <c r="J43" s="1524">
        <v>43465</v>
      </c>
      <c r="K43" s="1524">
        <v>43433</v>
      </c>
      <c r="L43" s="1524">
        <v>43433</v>
      </c>
    </row>
    <row r="44" spans="1:12" s="1503" customFormat="1" ht="60" x14ac:dyDescent="0.25">
      <c r="A44" s="1513">
        <v>12</v>
      </c>
      <c r="B44" s="1513" t="s">
        <v>2258</v>
      </c>
      <c r="C44" s="1523" t="s">
        <v>2260</v>
      </c>
      <c r="D44" s="1513" t="s">
        <v>1437</v>
      </c>
      <c r="E44" s="1513" t="s">
        <v>603</v>
      </c>
      <c r="F44" s="1525">
        <v>200000</v>
      </c>
      <c r="G44" s="1525">
        <v>17241.38</v>
      </c>
      <c r="H44" s="1525">
        <v>7758.62</v>
      </c>
      <c r="I44" s="1524">
        <v>43433</v>
      </c>
      <c r="J44" s="1524">
        <v>43465</v>
      </c>
      <c r="K44" s="1524">
        <v>43433</v>
      </c>
      <c r="L44" s="1524">
        <v>43433</v>
      </c>
    </row>
    <row r="45" spans="1:12" s="1503" customFormat="1" ht="60" x14ac:dyDescent="0.25">
      <c r="A45" s="1513">
        <v>13</v>
      </c>
      <c r="B45" s="1513" t="s">
        <v>2258</v>
      </c>
      <c r="C45" s="1523" t="s">
        <v>3479</v>
      </c>
      <c r="D45" s="1513" t="s">
        <v>1437</v>
      </c>
      <c r="E45" s="1513" t="s">
        <v>603</v>
      </c>
      <c r="F45" s="1525">
        <v>200000</v>
      </c>
      <c r="G45" s="1525">
        <v>17241.38</v>
      </c>
      <c r="H45" s="1525">
        <v>7758.62</v>
      </c>
      <c r="I45" s="1524">
        <v>43433</v>
      </c>
      <c r="J45" s="1524">
        <v>43465</v>
      </c>
      <c r="K45" s="1524">
        <v>43433</v>
      </c>
      <c r="L45" s="1524">
        <v>43433</v>
      </c>
    </row>
    <row r="46" spans="1:12" s="1503" customFormat="1" x14ac:dyDescent="0.25">
      <c r="A46" s="3225">
        <v>2017</v>
      </c>
      <c r="B46" s="3228"/>
      <c r="C46" s="3228"/>
      <c r="D46" s="3228"/>
      <c r="E46" s="3228"/>
      <c r="F46" s="3228"/>
      <c r="G46" s="3228"/>
      <c r="H46" s="3228"/>
      <c r="I46" s="3228"/>
      <c r="J46" s="3228"/>
      <c r="K46" s="3228"/>
      <c r="L46" s="3246"/>
    </row>
    <row r="47" spans="1:12" s="1504" customFormat="1" ht="45" x14ac:dyDescent="0.25">
      <c r="A47" s="1513">
        <v>1</v>
      </c>
      <c r="B47" s="1513" t="s">
        <v>1628</v>
      </c>
      <c r="C47" s="1523" t="s">
        <v>1629</v>
      </c>
      <c r="D47" s="1513" t="s">
        <v>1630</v>
      </c>
      <c r="E47" s="1513" t="s">
        <v>1427</v>
      </c>
      <c r="F47" s="1513" t="s">
        <v>1422</v>
      </c>
      <c r="G47" s="1526" t="s">
        <v>1422</v>
      </c>
      <c r="H47" s="1526" t="s">
        <v>1422</v>
      </c>
      <c r="I47" s="1524">
        <v>42787</v>
      </c>
      <c r="J47" s="1524">
        <v>43517</v>
      </c>
      <c r="K47" s="1524">
        <v>42787</v>
      </c>
      <c r="L47" s="1524">
        <v>42808</v>
      </c>
    </row>
    <row r="48" spans="1:12" s="1504" customFormat="1" ht="60" x14ac:dyDescent="0.25">
      <c r="A48" s="1513">
        <v>2</v>
      </c>
      <c r="B48" s="1513" t="s">
        <v>1628</v>
      </c>
      <c r="C48" s="1523" t="s">
        <v>1647</v>
      </c>
      <c r="D48" s="1513" t="s">
        <v>1630</v>
      </c>
      <c r="E48" s="1513" t="s">
        <v>1427</v>
      </c>
      <c r="F48" s="1513" t="s">
        <v>1422</v>
      </c>
      <c r="G48" s="1526" t="s">
        <v>1422</v>
      </c>
      <c r="H48" s="1526" t="s">
        <v>1422</v>
      </c>
      <c r="I48" s="1524">
        <v>42787</v>
      </c>
      <c r="J48" s="1524">
        <v>44613</v>
      </c>
      <c r="K48" s="1524">
        <v>42787</v>
      </c>
      <c r="L48" s="1524">
        <v>42808</v>
      </c>
    </row>
    <row r="49" spans="1:12" s="1504" customFormat="1" ht="45" x14ac:dyDescent="0.25">
      <c r="A49" s="1513">
        <v>3</v>
      </c>
      <c r="B49" s="1513" t="s">
        <v>1417</v>
      </c>
      <c r="C49" s="1523" t="s">
        <v>1631</v>
      </c>
      <c r="D49" s="1513" t="s">
        <v>1632</v>
      </c>
      <c r="E49" s="1513" t="s">
        <v>604</v>
      </c>
      <c r="F49" s="1532">
        <v>1400000</v>
      </c>
      <c r="G49" s="1532">
        <v>109717.87</v>
      </c>
      <c r="H49" s="1532">
        <v>52246.6</v>
      </c>
      <c r="I49" s="1524">
        <v>42794</v>
      </c>
      <c r="J49" s="1524">
        <v>43100</v>
      </c>
      <c r="K49" s="1524">
        <v>42794</v>
      </c>
      <c r="L49" s="1524">
        <v>42800</v>
      </c>
    </row>
    <row r="50" spans="1:12" s="1504" customFormat="1" ht="45" x14ac:dyDescent="0.25">
      <c r="A50" s="1513">
        <v>4</v>
      </c>
      <c r="B50" s="1513" t="s">
        <v>1424</v>
      </c>
      <c r="C50" s="1523" t="s">
        <v>1643</v>
      </c>
      <c r="D50" s="1513" t="s">
        <v>1632</v>
      </c>
      <c r="E50" s="1513" t="s">
        <v>604</v>
      </c>
      <c r="F50" s="1532">
        <v>30000</v>
      </c>
      <c r="G50" s="1524" t="s">
        <v>1422</v>
      </c>
      <c r="H50" s="1524" t="s">
        <v>1422</v>
      </c>
      <c r="I50" s="1524">
        <v>42829</v>
      </c>
      <c r="J50" s="1524">
        <v>42895</v>
      </c>
      <c r="K50" s="1524">
        <v>42829</v>
      </c>
      <c r="L50" s="1524">
        <v>42832</v>
      </c>
    </row>
    <row r="51" spans="1:12" s="1504" customFormat="1" ht="120" x14ac:dyDescent="0.25">
      <c r="A51" s="1513">
        <v>5</v>
      </c>
      <c r="B51" s="1513" t="s">
        <v>1634</v>
      </c>
      <c r="C51" s="1523" t="s">
        <v>1648</v>
      </c>
      <c r="D51" s="1513" t="s">
        <v>1437</v>
      </c>
      <c r="E51" s="1513" t="s">
        <v>605</v>
      </c>
      <c r="F51" s="1532" t="s">
        <v>1422</v>
      </c>
      <c r="G51" s="1526" t="s">
        <v>1422</v>
      </c>
      <c r="H51" s="1526" t="s">
        <v>1422</v>
      </c>
      <c r="I51" s="1524" t="s">
        <v>1635</v>
      </c>
      <c r="J51" s="1524" t="s">
        <v>1636</v>
      </c>
      <c r="K51" s="1524" t="s">
        <v>1635</v>
      </c>
      <c r="L51" s="1524">
        <v>42810</v>
      </c>
    </row>
    <row r="52" spans="1:12" s="1504" customFormat="1" ht="27.75" customHeight="1" x14ac:dyDescent="0.25">
      <c r="A52" s="1513">
        <v>6</v>
      </c>
      <c r="B52" s="1513" t="s">
        <v>1637</v>
      </c>
      <c r="C52" s="1523" t="s">
        <v>1638</v>
      </c>
      <c r="D52" s="1513" t="s">
        <v>1630</v>
      </c>
      <c r="E52" s="1513" t="s">
        <v>1427</v>
      </c>
      <c r="F52" s="1532">
        <v>0</v>
      </c>
      <c r="G52" s="1526" t="s">
        <v>1422</v>
      </c>
      <c r="H52" s="1526" t="s">
        <v>1422</v>
      </c>
      <c r="I52" s="1524" t="s">
        <v>1639</v>
      </c>
      <c r="J52" s="1524">
        <v>43252</v>
      </c>
      <c r="K52" s="1524" t="s">
        <v>1639</v>
      </c>
      <c r="L52" s="1524">
        <v>42810</v>
      </c>
    </row>
    <row r="53" spans="1:12" s="1503" customFormat="1" ht="33.75" customHeight="1" x14ac:dyDescent="0.25">
      <c r="A53" s="3238">
        <v>7</v>
      </c>
      <c r="B53" s="3238" t="s">
        <v>1652</v>
      </c>
      <c r="C53" s="1533" t="s">
        <v>1438</v>
      </c>
      <c r="D53" s="3238" t="s">
        <v>1437</v>
      </c>
      <c r="E53" s="3238" t="s">
        <v>605</v>
      </c>
      <c r="F53" s="3238" t="s">
        <v>1422</v>
      </c>
      <c r="G53" s="3238" t="s">
        <v>1422</v>
      </c>
      <c r="H53" s="3238" t="s">
        <v>1422</v>
      </c>
      <c r="I53" s="3252" t="s">
        <v>1543</v>
      </c>
      <c r="J53" s="3252" t="s">
        <v>1085</v>
      </c>
      <c r="K53" s="3252" t="s">
        <v>1543</v>
      </c>
      <c r="L53" s="3231" t="s">
        <v>1640</v>
      </c>
    </row>
    <row r="54" spans="1:12" s="1503" customFormat="1" ht="30" x14ac:dyDescent="0.25">
      <c r="A54" s="3238"/>
      <c r="B54" s="3238"/>
      <c r="C54" s="1533" t="s">
        <v>1439</v>
      </c>
      <c r="D54" s="3238"/>
      <c r="E54" s="3238"/>
      <c r="F54" s="3238"/>
      <c r="G54" s="3238"/>
      <c r="H54" s="3238"/>
      <c r="I54" s="3252"/>
      <c r="J54" s="3252"/>
      <c r="K54" s="3252"/>
      <c r="L54" s="3232"/>
    </row>
    <row r="55" spans="1:12" s="1503" customFormat="1" ht="45" x14ac:dyDescent="0.25">
      <c r="A55" s="3238"/>
      <c r="B55" s="3238"/>
      <c r="C55" s="1533" t="s">
        <v>1440</v>
      </c>
      <c r="D55" s="3238"/>
      <c r="E55" s="3238"/>
      <c r="F55" s="3238"/>
      <c r="G55" s="3238"/>
      <c r="H55" s="3238"/>
      <c r="I55" s="3252"/>
      <c r="J55" s="3252"/>
      <c r="K55" s="3252"/>
      <c r="L55" s="3232"/>
    </row>
    <row r="56" spans="1:12" s="1503" customFormat="1" ht="30" x14ac:dyDescent="0.25">
      <c r="A56" s="3238"/>
      <c r="B56" s="3238"/>
      <c r="C56" s="1533" t="s">
        <v>1441</v>
      </c>
      <c r="D56" s="3238"/>
      <c r="E56" s="3238"/>
      <c r="F56" s="3238"/>
      <c r="G56" s="3238"/>
      <c r="H56" s="3238"/>
      <c r="I56" s="3252"/>
      <c r="J56" s="3252"/>
      <c r="K56" s="3252"/>
      <c r="L56" s="3232"/>
    </row>
    <row r="57" spans="1:12" s="1503" customFormat="1" ht="45" x14ac:dyDescent="0.25">
      <c r="A57" s="3238"/>
      <c r="B57" s="3238"/>
      <c r="C57" s="1533" t="s">
        <v>1442</v>
      </c>
      <c r="D57" s="3238"/>
      <c r="E57" s="3238"/>
      <c r="F57" s="3238"/>
      <c r="G57" s="3238"/>
      <c r="H57" s="3238"/>
      <c r="I57" s="3252"/>
      <c r="J57" s="3252"/>
      <c r="K57" s="3252"/>
      <c r="L57" s="3232"/>
    </row>
    <row r="58" spans="1:12" s="1503" customFormat="1" x14ac:dyDescent="0.25">
      <c r="A58" s="3238"/>
      <c r="B58" s="3238"/>
      <c r="C58" s="1533" t="s">
        <v>1443</v>
      </c>
      <c r="D58" s="3238"/>
      <c r="E58" s="3238"/>
      <c r="F58" s="3238"/>
      <c r="G58" s="3238"/>
      <c r="H58" s="3238"/>
      <c r="I58" s="3252"/>
      <c r="J58" s="3252"/>
      <c r="K58" s="3252"/>
      <c r="L58" s="3232"/>
    </row>
    <row r="59" spans="1:12" s="1503" customFormat="1" x14ac:dyDescent="0.25">
      <c r="A59" s="3238"/>
      <c r="B59" s="3238"/>
      <c r="C59" s="1533" t="s">
        <v>1444</v>
      </c>
      <c r="D59" s="3238"/>
      <c r="E59" s="3238"/>
      <c r="F59" s="3238"/>
      <c r="G59" s="3238"/>
      <c r="H59" s="3238"/>
      <c r="I59" s="3252"/>
      <c r="J59" s="3252"/>
      <c r="K59" s="3252"/>
      <c r="L59" s="3233"/>
    </row>
    <row r="60" spans="1:12" s="1503" customFormat="1" ht="45" x14ac:dyDescent="0.25">
      <c r="A60" s="1513">
        <v>8</v>
      </c>
      <c r="B60" s="1513" t="s">
        <v>1637</v>
      </c>
      <c r="C60" s="1534" t="s">
        <v>1641</v>
      </c>
      <c r="D60" s="1513" t="s">
        <v>1630</v>
      </c>
      <c r="E60" s="1513" t="s">
        <v>1427</v>
      </c>
      <c r="F60" s="1513" t="s">
        <v>1422</v>
      </c>
      <c r="G60" s="1513" t="s">
        <v>1422</v>
      </c>
      <c r="H60" s="1513" t="s">
        <v>1422</v>
      </c>
      <c r="I60" s="1524" t="s">
        <v>1642</v>
      </c>
      <c r="J60" s="1524">
        <v>42895</v>
      </c>
      <c r="K60" s="1524" t="s">
        <v>1642</v>
      </c>
      <c r="L60" s="1535" t="s">
        <v>1642</v>
      </c>
    </row>
    <row r="61" spans="1:12" s="1503" customFormat="1" ht="120" x14ac:dyDescent="0.25">
      <c r="A61" s="1513">
        <v>9</v>
      </c>
      <c r="B61" s="1513" t="s">
        <v>1653</v>
      </c>
      <c r="C61" s="1534" t="s">
        <v>1649</v>
      </c>
      <c r="D61" s="1513" t="s">
        <v>1630</v>
      </c>
      <c r="E61" s="1513" t="s">
        <v>1427</v>
      </c>
      <c r="F61" s="1513" t="s">
        <v>1422</v>
      </c>
      <c r="G61" s="1513" t="s">
        <v>1422</v>
      </c>
      <c r="H61" s="1513" t="s">
        <v>1422</v>
      </c>
      <c r="I61" s="1524">
        <v>42828</v>
      </c>
      <c r="J61" s="1524" t="s">
        <v>1644</v>
      </c>
      <c r="K61" s="1524">
        <v>42828</v>
      </c>
      <c r="L61" s="1536">
        <v>43050</v>
      </c>
    </row>
    <row r="62" spans="1:12" s="1503" customFormat="1" ht="60" x14ac:dyDescent="0.25">
      <c r="A62" s="1513">
        <v>10</v>
      </c>
      <c r="B62" s="1513" t="s">
        <v>1654</v>
      </c>
      <c r="C62" s="1534" t="s">
        <v>1650</v>
      </c>
      <c r="D62" s="1513" t="s">
        <v>1446</v>
      </c>
      <c r="E62" s="1513" t="s">
        <v>606</v>
      </c>
      <c r="F62" s="1522" t="s">
        <v>1422</v>
      </c>
      <c r="G62" s="1522" t="s">
        <v>1422</v>
      </c>
      <c r="H62" s="1522" t="s">
        <v>1422</v>
      </c>
      <c r="I62" s="1524">
        <v>42857</v>
      </c>
      <c r="J62" s="1524">
        <v>42940</v>
      </c>
      <c r="K62" s="1524">
        <v>42857</v>
      </c>
      <c r="L62" s="1536">
        <v>42857</v>
      </c>
    </row>
    <row r="63" spans="1:12" s="1503" customFormat="1" ht="75" x14ac:dyDescent="0.25">
      <c r="A63" s="1513">
        <v>11</v>
      </c>
      <c r="B63" s="1513" t="s">
        <v>1645</v>
      </c>
      <c r="C63" s="1534" t="s">
        <v>1651</v>
      </c>
      <c r="D63" s="1513" t="s">
        <v>1633</v>
      </c>
      <c r="E63" s="1513" t="s">
        <v>604</v>
      </c>
      <c r="F63" s="1522" t="s">
        <v>1422</v>
      </c>
      <c r="G63" s="1522" t="s">
        <v>1422</v>
      </c>
      <c r="H63" s="1522" t="s">
        <v>1422</v>
      </c>
      <c r="I63" s="1524">
        <v>42887</v>
      </c>
      <c r="J63" s="1524">
        <v>43617</v>
      </c>
      <c r="K63" s="1524">
        <v>42887</v>
      </c>
      <c r="L63" s="1536">
        <v>42930</v>
      </c>
    </row>
    <row r="64" spans="1:12" s="1503" customFormat="1" ht="75" x14ac:dyDescent="0.25">
      <c r="A64" s="1513">
        <v>12</v>
      </c>
      <c r="B64" s="1513" t="s">
        <v>1646</v>
      </c>
      <c r="C64" s="1534" t="s">
        <v>1650</v>
      </c>
      <c r="D64" s="1513" t="s">
        <v>1446</v>
      </c>
      <c r="E64" s="1513" t="s">
        <v>606</v>
      </c>
      <c r="F64" s="1522" t="s">
        <v>1422</v>
      </c>
      <c r="G64" s="1522" t="s">
        <v>1422</v>
      </c>
      <c r="H64" s="1522" t="s">
        <v>1422</v>
      </c>
      <c r="I64" s="1524">
        <v>42940</v>
      </c>
      <c r="J64" s="1524">
        <v>43832</v>
      </c>
      <c r="K64" s="1524">
        <v>42940</v>
      </c>
      <c r="L64" s="1536">
        <v>42928</v>
      </c>
    </row>
    <row r="65" spans="1:12" s="1503" customFormat="1" ht="60" x14ac:dyDescent="0.25">
      <c r="A65" s="1513">
        <v>13</v>
      </c>
      <c r="B65" s="1513" t="s">
        <v>1826</v>
      </c>
      <c r="C65" s="1534" t="s">
        <v>1827</v>
      </c>
      <c r="D65" s="1522" t="s">
        <v>1633</v>
      </c>
      <c r="E65" s="1522" t="s">
        <v>604</v>
      </c>
      <c r="F65" s="1513" t="s">
        <v>1422</v>
      </c>
      <c r="G65" s="1513" t="s">
        <v>1422</v>
      </c>
      <c r="H65" s="1513" t="s">
        <v>1422</v>
      </c>
      <c r="I65" s="1524">
        <v>42948</v>
      </c>
      <c r="J65" s="1524">
        <v>43197</v>
      </c>
      <c r="K65" s="1524">
        <v>42948</v>
      </c>
      <c r="L65" s="1524">
        <v>43063</v>
      </c>
    </row>
    <row r="66" spans="1:12" s="1503" customFormat="1" ht="105" x14ac:dyDescent="0.25">
      <c r="A66" s="1513">
        <v>14</v>
      </c>
      <c r="B66" s="1513" t="s">
        <v>1828</v>
      </c>
      <c r="C66" s="1534" t="s">
        <v>1829</v>
      </c>
      <c r="D66" s="1522" t="s">
        <v>1446</v>
      </c>
      <c r="E66" s="1522" t="s">
        <v>606</v>
      </c>
      <c r="F66" s="1522" t="s">
        <v>1422</v>
      </c>
      <c r="G66" s="1522" t="s">
        <v>1422</v>
      </c>
      <c r="H66" s="1522" t="s">
        <v>1422</v>
      </c>
      <c r="I66" s="1524">
        <v>42860</v>
      </c>
      <c r="J66" s="1524">
        <v>43013</v>
      </c>
      <c r="K66" s="1524">
        <v>43013</v>
      </c>
      <c r="L66" s="1524">
        <v>43026</v>
      </c>
    </row>
    <row r="67" spans="1:12" s="1503" customFormat="1" x14ac:dyDescent="0.25">
      <c r="A67" s="3249">
        <v>2016</v>
      </c>
      <c r="B67" s="3250"/>
      <c r="C67" s="3250"/>
      <c r="D67" s="3250"/>
      <c r="E67" s="3250"/>
      <c r="F67" s="3250"/>
      <c r="G67" s="3250"/>
      <c r="H67" s="3250"/>
      <c r="I67" s="3250"/>
      <c r="J67" s="3250"/>
      <c r="K67" s="3250"/>
      <c r="L67" s="3251"/>
    </row>
    <row r="68" spans="1:12" s="1503" customFormat="1" ht="15" customHeight="1" x14ac:dyDescent="0.25">
      <c r="A68" s="3239">
        <v>1</v>
      </c>
      <c r="B68" s="3240" t="s">
        <v>1417</v>
      </c>
      <c r="C68" s="3241" t="s">
        <v>1418</v>
      </c>
      <c r="D68" s="3239" t="s">
        <v>1633</v>
      </c>
      <c r="E68" s="3239" t="s">
        <v>604</v>
      </c>
      <c r="F68" s="3234">
        <v>780000</v>
      </c>
      <c r="G68" s="3234">
        <v>61128.53</v>
      </c>
      <c r="H68" s="3234">
        <v>29108.82</v>
      </c>
      <c r="I68" s="3237">
        <v>42423</v>
      </c>
      <c r="J68" s="3237">
        <v>42735</v>
      </c>
      <c r="K68" s="3237">
        <v>42423</v>
      </c>
      <c r="L68" s="3237">
        <v>42425</v>
      </c>
    </row>
    <row r="69" spans="1:12" s="1503" customFormat="1" x14ac:dyDescent="0.25">
      <c r="A69" s="3239"/>
      <c r="B69" s="3240"/>
      <c r="C69" s="3241"/>
      <c r="D69" s="3239"/>
      <c r="E69" s="3239"/>
      <c r="F69" s="3235"/>
      <c r="G69" s="3235"/>
      <c r="H69" s="3235"/>
      <c r="I69" s="3237"/>
      <c r="J69" s="3237"/>
      <c r="K69" s="3237"/>
      <c r="L69" s="3237"/>
    </row>
    <row r="70" spans="1:12" s="1503" customFormat="1" ht="21" customHeight="1" x14ac:dyDescent="0.25">
      <c r="A70" s="3239"/>
      <c r="B70" s="3240"/>
      <c r="C70" s="3241"/>
      <c r="D70" s="3239"/>
      <c r="E70" s="3239"/>
      <c r="F70" s="3236"/>
      <c r="G70" s="3236"/>
      <c r="H70" s="3236"/>
      <c r="I70" s="3237"/>
      <c r="J70" s="3237"/>
      <c r="K70" s="3237"/>
      <c r="L70" s="3237"/>
    </row>
    <row r="71" spans="1:12" s="1503" customFormat="1" ht="15" customHeight="1" x14ac:dyDescent="0.25">
      <c r="A71" s="3239">
        <v>2</v>
      </c>
      <c r="B71" s="3240" t="s">
        <v>1420</v>
      </c>
      <c r="C71" s="3241" t="s">
        <v>1421</v>
      </c>
      <c r="D71" s="3239" t="s">
        <v>33</v>
      </c>
      <c r="E71" s="3239" t="s">
        <v>608</v>
      </c>
      <c r="F71" s="3243" t="s">
        <v>1422</v>
      </c>
      <c r="G71" s="3243" t="s">
        <v>1422</v>
      </c>
      <c r="H71" s="3243" t="s">
        <v>1422</v>
      </c>
      <c r="I71" s="3237">
        <v>42466</v>
      </c>
      <c r="J71" s="3237">
        <v>43561</v>
      </c>
      <c r="K71" s="3237">
        <v>42466</v>
      </c>
      <c r="L71" s="3239" t="s">
        <v>1423</v>
      </c>
    </row>
    <row r="72" spans="1:12" s="1503" customFormat="1" x14ac:dyDescent="0.25">
      <c r="A72" s="3239"/>
      <c r="B72" s="3240"/>
      <c r="C72" s="3241"/>
      <c r="D72" s="3239"/>
      <c r="E72" s="3239"/>
      <c r="F72" s="3244"/>
      <c r="G72" s="3244"/>
      <c r="H72" s="3244"/>
      <c r="I72" s="3237"/>
      <c r="J72" s="3237"/>
      <c r="K72" s="3237"/>
      <c r="L72" s="3239"/>
    </row>
    <row r="73" spans="1:12" s="1503" customFormat="1" x14ac:dyDescent="0.25">
      <c r="A73" s="3239"/>
      <c r="B73" s="3240"/>
      <c r="C73" s="3241"/>
      <c r="D73" s="3239"/>
      <c r="E73" s="3239"/>
      <c r="F73" s="3245"/>
      <c r="G73" s="3245"/>
      <c r="H73" s="3245"/>
      <c r="I73" s="3237"/>
      <c r="J73" s="3237"/>
      <c r="K73" s="3237"/>
      <c r="L73" s="3239"/>
    </row>
    <row r="74" spans="1:12" s="1503" customFormat="1" ht="15" customHeight="1" x14ac:dyDescent="0.25">
      <c r="A74" s="3239">
        <v>3</v>
      </c>
      <c r="B74" s="3240" t="s">
        <v>1424</v>
      </c>
      <c r="C74" s="1537" t="s">
        <v>1425</v>
      </c>
      <c r="D74" s="3239" t="s">
        <v>1426</v>
      </c>
      <c r="E74" s="3239" t="s">
        <v>1427</v>
      </c>
      <c r="F74" s="3248">
        <v>12000000</v>
      </c>
      <c r="G74" s="3248">
        <v>0</v>
      </c>
      <c r="H74" s="3248">
        <v>0</v>
      </c>
      <c r="I74" s="3237">
        <v>42488</v>
      </c>
      <c r="J74" s="3237">
        <v>42766</v>
      </c>
      <c r="K74" s="3237">
        <v>42488</v>
      </c>
      <c r="L74" s="3237">
        <v>42507</v>
      </c>
    </row>
    <row r="75" spans="1:12" s="1503" customFormat="1" ht="45" x14ac:dyDescent="0.25">
      <c r="A75" s="3239"/>
      <c r="B75" s="3240"/>
      <c r="C75" s="1537" t="s">
        <v>1428</v>
      </c>
      <c r="D75" s="3239"/>
      <c r="E75" s="3239"/>
      <c r="F75" s="3248"/>
      <c r="G75" s="3248"/>
      <c r="H75" s="3248"/>
      <c r="I75" s="3237"/>
      <c r="J75" s="3237"/>
      <c r="K75" s="3237"/>
      <c r="L75" s="3237"/>
    </row>
    <row r="76" spans="1:12" s="1503" customFormat="1" ht="30" x14ac:dyDescent="0.25">
      <c r="A76" s="3239"/>
      <c r="B76" s="3240"/>
      <c r="C76" s="1537" t="s">
        <v>1429</v>
      </c>
      <c r="D76" s="3239"/>
      <c r="E76" s="3239"/>
      <c r="F76" s="3248"/>
      <c r="G76" s="3248"/>
      <c r="H76" s="3248"/>
      <c r="I76" s="3237"/>
      <c r="J76" s="3237"/>
      <c r="K76" s="3237"/>
      <c r="L76" s="3237"/>
    </row>
    <row r="77" spans="1:12" s="1503" customFormat="1" ht="30" x14ac:dyDescent="0.25">
      <c r="A77" s="3239"/>
      <c r="B77" s="3240"/>
      <c r="C77" s="1537" t="s">
        <v>1430</v>
      </c>
      <c r="D77" s="3239"/>
      <c r="E77" s="3239"/>
      <c r="F77" s="3248"/>
      <c r="G77" s="3248"/>
      <c r="H77" s="3248"/>
      <c r="I77" s="3237"/>
      <c r="J77" s="3237"/>
      <c r="K77" s="3237"/>
      <c r="L77" s="3237"/>
    </row>
    <row r="78" spans="1:12" s="1503" customFormat="1" ht="15" customHeight="1" x14ac:dyDescent="0.25">
      <c r="A78" s="3239">
        <v>4</v>
      </c>
      <c r="B78" s="3240" t="s">
        <v>1431</v>
      </c>
      <c r="C78" s="3241" t="s">
        <v>1432</v>
      </c>
      <c r="D78" s="3239" t="s">
        <v>1419</v>
      </c>
      <c r="E78" s="3239" t="s">
        <v>604</v>
      </c>
      <c r="F78" s="3248">
        <v>0</v>
      </c>
      <c r="G78" s="3248">
        <v>0</v>
      </c>
      <c r="H78" s="3248">
        <v>0</v>
      </c>
      <c r="I78" s="3237">
        <v>42536</v>
      </c>
      <c r="J78" s="3237">
        <v>42892</v>
      </c>
      <c r="K78" s="3237">
        <v>42536</v>
      </c>
      <c r="L78" s="3237">
        <v>42545</v>
      </c>
    </row>
    <row r="79" spans="1:12" s="1503" customFormat="1" x14ac:dyDescent="0.25">
      <c r="A79" s="3239"/>
      <c r="B79" s="3240"/>
      <c r="C79" s="3241"/>
      <c r="D79" s="3239"/>
      <c r="E79" s="3239"/>
      <c r="F79" s="3248"/>
      <c r="G79" s="3248"/>
      <c r="H79" s="3248"/>
      <c r="I79" s="3237"/>
      <c r="J79" s="3237"/>
      <c r="K79" s="3237"/>
      <c r="L79" s="3237"/>
    </row>
    <row r="80" spans="1:12" s="1503" customFormat="1" x14ac:dyDescent="0.25">
      <c r="A80" s="3239"/>
      <c r="B80" s="3240"/>
      <c r="C80" s="3241"/>
      <c r="D80" s="3239"/>
      <c r="E80" s="3239"/>
      <c r="F80" s="3248"/>
      <c r="G80" s="3248"/>
      <c r="H80" s="3248"/>
      <c r="I80" s="3237"/>
      <c r="J80" s="3237"/>
      <c r="K80" s="3237"/>
      <c r="L80" s="3237"/>
    </row>
    <row r="81" spans="1:12" s="1503" customFormat="1" ht="72" customHeight="1" x14ac:dyDescent="0.25">
      <c r="A81" s="1538">
        <v>5</v>
      </c>
      <c r="B81" s="1539" t="s">
        <v>1503</v>
      </c>
      <c r="C81" s="1539" t="s">
        <v>1504</v>
      </c>
      <c r="D81" s="1538" t="s">
        <v>1426</v>
      </c>
      <c r="E81" s="1538" t="s">
        <v>1427</v>
      </c>
      <c r="F81" s="1540" t="s">
        <v>1422</v>
      </c>
      <c r="G81" s="1540" t="s">
        <v>1422</v>
      </c>
      <c r="H81" s="1540" t="s">
        <v>1422</v>
      </c>
      <c r="I81" s="1541">
        <v>42713</v>
      </c>
      <c r="J81" s="1541">
        <v>43443</v>
      </c>
      <c r="K81" s="1541">
        <v>43443</v>
      </c>
      <c r="L81" s="1541">
        <v>42718</v>
      </c>
    </row>
    <row r="82" spans="1:12" s="1503" customFormat="1" ht="75" x14ac:dyDescent="0.25">
      <c r="A82" s="3239">
        <v>7</v>
      </c>
      <c r="B82" s="3240" t="s">
        <v>1424</v>
      </c>
      <c r="C82" s="3241" t="s">
        <v>1433</v>
      </c>
      <c r="D82" s="3239" t="s">
        <v>1419</v>
      </c>
      <c r="E82" s="3239" t="s">
        <v>1427</v>
      </c>
      <c r="F82" s="3239" t="s">
        <v>1422</v>
      </c>
      <c r="G82" s="3239" t="s">
        <v>1422</v>
      </c>
      <c r="H82" s="3239" t="s">
        <v>1422</v>
      </c>
      <c r="I82" s="1538" t="s">
        <v>1434</v>
      </c>
      <c r="J82" s="3239" t="s">
        <v>1422</v>
      </c>
      <c r="K82" s="3237">
        <v>42541</v>
      </c>
      <c r="L82" s="3237">
        <v>42557</v>
      </c>
    </row>
    <row r="83" spans="1:12" s="1503" customFormat="1" x14ac:dyDescent="0.25">
      <c r="A83" s="3239"/>
      <c r="B83" s="3240"/>
      <c r="C83" s="3241"/>
      <c r="D83" s="3239"/>
      <c r="E83" s="3239"/>
      <c r="F83" s="3239"/>
      <c r="G83" s="3239"/>
      <c r="H83" s="3239"/>
      <c r="I83" s="1541">
        <v>42541</v>
      </c>
      <c r="J83" s="3239"/>
      <c r="K83" s="3237"/>
      <c r="L83" s="3237"/>
    </row>
    <row r="84" spans="1:12" s="1503" customFormat="1" x14ac:dyDescent="0.25">
      <c r="A84" s="3239"/>
      <c r="B84" s="3240"/>
      <c r="C84" s="3241"/>
      <c r="D84" s="3239"/>
      <c r="E84" s="3239"/>
      <c r="F84" s="3239"/>
      <c r="G84" s="3239"/>
      <c r="H84" s="3239"/>
      <c r="I84" s="1542"/>
      <c r="J84" s="3239"/>
      <c r="K84" s="3237"/>
      <c r="L84" s="3237"/>
    </row>
    <row r="85" spans="1:12" s="1503" customFormat="1" ht="15" customHeight="1" x14ac:dyDescent="0.25">
      <c r="A85" s="3239">
        <v>8</v>
      </c>
      <c r="B85" s="3240" t="s">
        <v>1435</v>
      </c>
      <c r="C85" s="3241" t="s">
        <v>1436</v>
      </c>
      <c r="D85" s="3239" t="s">
        <v>1437</v>
      </c>
      <c r="E85" s="3239" t="s">
        <v>605</v>
      </c>
      <c r="F85" s="3248">
        <v>1330000</v>
      </c>
      <c r="G85" s="3248">
        <v>104231.97</v>
      </c>
      <c r="H85" s="3248">
        <v>49634.27</v>
      </c>
      <c r="I85" s="3237">
        <v>42537</v>
      </c>
      <c r="J85" s="3237">
        <v>42580</v>
      </c>
      <c r="K85" s="3237">
        <v>42550</v>
      </c>
      <c r="L85" s="3237">
        <v>42565</v>
      </c>
    </row>
    <row r="86" spans="1:12" s="1503" customFormat="1" x14ac:dyDescent="0.25">
      <c r="A86" s="3239"/>
      <c r="B86" s="3240"/>
      <c r="C86" s="3241"/>
      <c r="D86" s="3239"/>
      <c r="E86" s="3239"/>
      <c r="F86" s="3248"/>
      <c r="G86" s="3248"/>
      <c r="H86" s="3248"/>
      <c r="I86" s="3237"/>
      <c r="J86" s="3237"/>
      <c r="K86" s="3237"/>
      <c r="L86" s="3237"/>
    </row>
    <row r="87" spans="1:12" s="1503" customFormat="1" x14ac:dyDescent="0.25">
      <c r="A87" s="3239"/>
      <c r="B87" s="3240"/>
      <c r="C87" s="3241"/>
      <c r="D87" s="3239"/>
      <c r="E87" s="3239"/>
      <c r="F87" s="3248"/>
      <c r="G87" s="3248"/>
      <c r="H87" s="3248"/>
      <c r="I87" s="3237"/>
      <c r="J87" s="3237"/>
      <c r="K87" s="3237"/>
      <c r="L87" s="3237"/>
    </row>
    <row r="88" spans="1:12" s="1503" customFormat="1" ht="15" customHeight="1" x14ac:dyDescent="0.25">
      <c r="A88" s="3239">
        <v>10</v>
      </c>
      <c r="B88" s="3240" t="s">
        <v>1424</v>
      </c>
      <c r="C88" s="3241" t="s">
        <v>1445</v>
      </c>
      <c r="D88" s="3239" t="s">
        <v>1446</v>
      </c>
      <c r="E88" s="3239" t="s">
        <v>606</v>
      </c>
      <c r="F88" s="3248">
        <v>44840</v>
      </c>
      <c r="G88" s="3239" t="s">
        <v>1422</v>
      </c>
      <c r="H88" s="3239" t="s">
        <v>1422</v>
      </c>
      <c r="I88" s="3237">
        <v>42643</v>
      </c>
      <c r="J88" s="3237">
        <v>42696</v>
      </c>
      <c r="K88" s="3237">
        <v>42643</v>
      </c>
      <c r="L88" s="3237">
        <v>42656</v>
      </c>
    </row>
    <row r="89" spans="1:12" s="1503" customFormat="1" ht="24" customHeight="1" x14ac:dyDescent="0.25">
      <c r="A89" s="3239"/>
      <c r="B89" s="3240"/>
      <c r="C89" s="3241"/>
      <c r="D89" s="3239"/>
      <c r="E89" s="3239"/>
      <c r="F89" s="3248"/>
      <c r="G89" s="3239"/>
      <c r="H89" s="3239"/>
      <c r="I89" s="3237"/>
      <c r="J89" s="3237"/>
      <c r="K89" s="3237"/>
      <c r="L89" s="3237"/>
    </row>
    <row r="90" spans="1:12" s="1503" customFormat="1" ht="26.25" customHeight="1" x14ac:dyDescent="0.25">
      <c r="A90" s="3239"/>
      <c r="B90" s="3240"/>
      <c r="C90" s="3241"/>
      <c r="D90" s="3239"/>
      <c r="E90" s="3239"/>
      <c r="F90" s="3248"/>
      <c r="G90" s="3239"/>
      <c r="H90" s="3239"/>
      <c r="I90" s="3237"/>
      <c r="J90" s="3237"/>
      <c r="K90" s="3237"/>
      <c r="L90" s="3237"/>
    </row>
    <row r="91" spans="1:12" s="1503" customFormat="1" x14ac:dyDescent="0.25">
      <c r="A91" s="3239">
        <v>11</v>
      </c>
      <c r="B91" s="3240" t="s">
        <v>1424</v>
      </c>
      <c r="C91" s="3241" t="s">
        <v>1447</v>
      </c>
      <c r="D91" s="3239" t="s">
        <v>1446</v>
      </c>
      <c r="E91" s="3239" t="s">
        <v>606</v>
      </c>
      <c r="F91" s="3248">
        <v>250000</v>
      </c>
      <c r="G91" s="3239" t="s">
        <v>1422</v>
      </c>
      <c r="H91" s="3239" t="s">
        <v>1422</v>
      </c>
      <c r="I91" s="3237">
        <v>42643</v>
      </c>
      <c r="J91" s="3237">
        <v>42982</v>
      </c>
      <c r="K91" s="3237">
        <v>42643</v>
      </c>
      <c r="L91" s="3237">
        <v>42657</v>
      </c>
    </row>
    <row r="92" spans="1:12" s="1503" customFormat="1" x14ac:dyDescent="0.25">
      <c r="A92" s="3239"/>
      <c r="B92" s="3240"/>
      <c r="C92" s="3241"/>
      <c r="D92" s="3239"/>
      <c r="E92" s="3239"/>
      <c r="F92" s="3248"/>
      <c r="G92" s="3239"/>
      <c r="H92" s="3239"/>
      <c r="I92" s="3237"/>
      <c r="J92" s="3237"/>
      <c r="K92" s="3237"/>
      <c r="L92" s="3237"/>
    </row>
    <row r="93" spans="1:12" s="1503" customFormat="1" ht="37.5" customHeight="1" x14ac:dyDescent="0.25">
      <c r="A93" s="3239"/>
      <c r="B93" s="3240"/>
      <c r="C93" s="3241"/>
      <c r="D93" s="3239"/>
      <c r="E93" s="3239"/>
      <c r="F93" s="3248"/>
      <c r="G93" s="3239"/>
      <c r="H93" s="3239"/>
      <c r="I93" s="3237"/>
      <c r="J93" s="3237"/>
      <c r="K93" s="3237"/>
      <c r="L93" s="3237"/>
    </row>
    <row r="94" spans="1:12" x14ac:dyDescent="0.25">
      <c r="A94" s="703" t="s">
        <v>2385</v>
      </c>
      <c r="B94" s="253"/>
    </row>
  </sheetData>
  <sheetProtection algorithmName="SHA-512" hashValue="ar+LwUC1+uin6Kq+I941SqAFaDzMPE9DdfcNtQPV3odHw8IZkXKgCbvYx6KMotih5BIUHIBAZyY9Dvl9JRz6NQ==" saltValue="ALpYWICWGeTUm/5T3kxCOQ==" spinCount="100000" sheet="1" objects="1" scenarios="1"/>
  <mergeCells count="142">
    <mergeCell ref="A4:L4"/>
    <mergeCell ref="I91:I93"/>
    <mergeCell ref="J91:J93"/>
    <mergeCell ref="K91:K93"/>
    <mergeCell ref="L91:L93"/>
    <mergeCell ref="L88:L90"/>
    <mergeCell ref="A91:A93"/>
    <mergeCell ref="B91:B93"/>
    <mergeCell ref="C91:C93"/>
    <mergeCell ref="D91:D93"/>
    <mergeCell ref="E91:E93"/>
    <mergeCell ref="F91:F93"/>
    <mergeCell ref="G91:G93"/>
    <mergeCell ref="H91:H93"/>
    <mergeCell ref="F88:F90"/>
    <mergeCell ref="G88:G90"/>
    <mergeCell ref="H88:H90"/>
    <mergeCell ref="I88:I90"/>
    <mergeCell ref="J88:J90"/>
    <mergeCell ref="K88:K90"/>
    <mergeCell ref="A88:A90"/>
    <mergeCell ref="B88:B90"/>
    <mergeCell ref="C88:C90"/>
    <mergeCell ref="D88:D90"/>
    <mergeCell ref="E88:E90"/>
    <mergeCell ref="A85:A87"/>
    <mergeCell ref="B85:B87"/>
    <mergeCell ref="C85:C87"/>
    <mergeCell ref="D85:D87"/>
    <mergeCell ref="E85:E87"/>
    <mergeCell ref="F85:F87"/>
    <mergeCell ref="G85:G87"/>
    <mergeCell ref="A82:A84"/>
    <mergeCell ref="B82:B84"/>
    <mergeCell ref="C82:C84"/>
    <mergeCell ref="D82:D84"/>
    <mergeCell ref="E82:E84"/>
    <mergeCell ref="F82:F84"/>
    <mergeCell ref="G82:G84"/>
    <mergeCell ref="A78:A80"/>
    <mergeCell ref="B78:B80"/>
    <mergeCell ref="C78:C80"/>
    <mergeCell ref="D78:D80"/>
    <mergeCell ref="E78:E80"/>
    <mergeCell ref="F78:F80"/>
    <mergeCell ref="A53:A59"/>
    <mergeCell ref="B53:B59"/>
    <mergeCell ref="D53:D59"/>
    <mergeCell ref="E53:E59"/>
    <mergeCell ref="A67:L67"/>
    <mergeCell ref="J74:J77"/>
    <mergeCell ref="K74:K77"/>
    <mergeCell ref="L74:L77"/>
    <mergeCell ref="G78:G80"/>
    <mergeCell ref="H78:H80"/>
    <mergeCell ref="I78:I80"/>
    <mergeCell ref="J78:J80"/>
    <mergeCell ref="K78:K80"/>
    <mergeCell ref="I53:I59"/>
    <mergeCell ref="J53:J59"/>
    <mergeCell ref="K53:K59"/>
    <mergeCell ref="G53:G59"/>
    <mergeCell ref="L71:L73"/>
    <mergeCell ref="I85:I87"/>
    <mergeCell ref="J85:J87"/>
    <mergeCell ref="K85:K87"/>
    <mergeCell ref="L78:L80"/>
    <mergeCell ref="L85:L87"/>
    <mergeCell ref="K82:K84"/>
    <mergeCell ref="L82:L84"/>
    <mergeCell ref="H82:H84"/>
    <mergeCell ref="J82:J84"/>
    <mergeCell ref="H85:H87"/>
    <mergeCell ref="J71:J73"/>
    <mergeCell ref="K71:K73"/>
    <mergeCell ref="H74:H77"/>
    <mergeCell ref="I74:I77"/>
    <mergeCell ref="I2:J3"/>
    <mergeCell ref="K2:K3"/>
    <mergeCell ref="L2:L3"/>
    <mergeCell ref="A74:A77"/>
    <mergeCell ref="B74:B77"/>
    <mergeCell ref="D74:D77"/>
    <mergeCell ref="E74:E77"/>
    <mergeCell ref="F74:F77"/>
    <mergeCell ref="G74:G77"/>
    <mergeCell ref="A71:A73"/>
    <mergeCell ref="B71:B73"/>
    <mergeCell ref="C71:C73"/>
    <mergeCell ref="D71:D73"/>
    <mergeCell ref="E71:E73"/>
    <mergeCell ref="F71:F73"/>
    <mergeCell ref="G71:G73"/>
    <mergeCell ref="A2:A3"/>
    <mergeCell ref="B2:B3"/>
    <mergeCell ref="C2:C3"/>
    <mergeCell ref="D2:D3"/>
    <mergeCell ref="E2:E3"/>
    <mergeCell ref="F2:F3"/>
    <mergeCell ref="F53:F59"/>
    <mergeCell ref="H71:H73"/>
    <mergeCell ref="I71:I73"/>
    <mergeCell ref="A46:L46"/>
    <mergeCell ref="B30:B35"/>
    <mergeCell ref="D30:D35"/>
    <mergeCell ref="E30:E35"/>
    <mergeCell ref="F30:F35"/>
    <mergeCell ref="G30:G35"/>
    <mergeCell ref="H30:H35"/>
    <mergeCell ref="I30:I35"/>
    <mergeCell ref="J30:J35"/>
    <mergeCell ref="K30:K35"/>
    <mergeCell ref="L30:L35"/>
    <mergeCell ref="B39:B41"/>
    <mergeCell ref="D39:D41"/>
    <mergeCell ref="E39:E41"/>
    <mergeCell ref="F39:F41"/>
    <mergeCell ref="G39:G41"/>
    <mergeCell ref="H39:H41"/>
    <mergeCell ref="I39:I41"/>
    <mergeCell ref="J39:J41"/>
    <mergeCell ref="A12:L12"/>
    <mergeCell ref="A20:L20"/>
    <mergeCell ref="A25:L25"/>
    <mergeCell ref="K39:K41"/>
    <mergeCell ref="L39:L41"/>
    <mergeCell ref="A30:A35"/>
    <mergeCell ref="A39:A41"/>
    <mergeCell ref="G68:G70"/>
    <mergeCell ref="H68:H70"/>
    <mergeCell ref="I68:I70"/>
    <mergeCell ref="J68:J70"/>
    <mergeCell ref="K68:K70"/>
    <mergeCell ref="L68:L70"/>
    <mergeCell ref="L53:L59"/>
    <mergeCell ref="H53:H59"/>
    <mergeCell ref="A68:A70"/>
    <mergeCell ref="B68:B70"/>
    <mergeCell ref="C68:C70"/>
    <mergeCell ref="D68:D70"/>
    <mergeCell ref="E68:E70"/>
    <mergeCell ref="F68:F70"/>
  </mergeCells>
  <hyperlinks>
    <hyperlink ref="A1" location="Índice!A1" display="ÍNDIC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9B2190"/>
  </sheetPr>
  <dimension ref="A1:S55"/>
  <sheetViews>
    <sheetView showGridLines="0" zoomScaleNormal="100" workbookViewId="0">
      <selection activeCell="Q22" sqref="Q22"/>
    </sheetView>
  </sheetViews>
  <sheetFormatPr baseColWidth="10" defaultColWidth="11.42578125" defaultRowHeight="12.75" x14ac:dyDescent="0.2"/>
  <cols>
    <col min="1" max="1" width="7.7109375" style="19" customWidth="1"/>
    <col min="2" max="2" width="13.28515625" style="12" bestFit="1" customWidth="1"/>
    <col min="3" max="5" width="15.5703125" style="12" customWidth="1"/>
    <col min="6" max="6" width="15.28515625" style="19" bestFit="1" customWidth="1"/>
    <col min="7" max="7" width="11.28515625" style="1" bestFit="1" customWidth="1"/>
    <col min="8" max="8" width="10.7109375" style="1" customWidth="1"/>
    <col min="9" max="9" width="9" style="1" bestFit="1" customWidth="1"/>
    <col min="10" max="11" width="11.7109375" style="1" bestFit="1" customWidth="1"/>
    <col min="12" max="12" width="12.28515625" style="1" bestFit="1" customWidth="1"/>
    <col min="13" max="13" width="12.7109375" style="1" bestFit="1" customWidth="1"/>
    <col min="14" max="14" width="11.42578125" style="1"/>
    <col min="15" max="15" width="11.5703125" style="1" bestFit="1" customWidth="1"/>
    <col min="16" max="17" width="11.7109375" style="1" bestFit="1" customWidth="1"/>
    <col min="18" max="19" width="12.85546875" style="1" bestFit="1" customWidth="1"/>
    <col min="20" max="16384" width="11.42578125" style="1"/>
  </cols>
  <sheetData>
    <row r="1" spans="1:19" s="2" customFormat="1" x14ac:dyDescent="0.2">
      <c r="A1" s="166" t="s">
        <v>1177</v>
      </c>
    </row>
    <row r="2" spans="1:19" ht="18.75" x14ac:dyDescent="0.2">
      <c r="A2" s="23" t="s">
        <v>583</v>
      </c>
      <c r="B2" s="22"/>
      <c r="C2" s="22"/>
      <c r="D2" s="22"/>
      <c r="E2" s="22"/>
      <c r="F2" s="22"/>
    </row>
    <row r="3" spans="1:19" s="1189" customFormat="1" ht="15" x14ac:dyDescent="0.2">
      <c r="A3" s="1216" t="s">
        <v>288</v>
      </c>
      <c r="B3" s="1216" t="s">
        <v>36</v>
      </c>
      <c r="C3" s="1216" t="s">
        <v>44</v>
      </c>
      <c r="D3" s="1216" t="s">
        <v>21</v>
      </c>
      <c r="E3" s="1216" t="s">
        <v>39</v>
      </c>
      <c r="F3" s="1216" t="s">
        <v>4</v>
      </c>
      <c r="H3" s="1216" t="s">
        <v>288</v>
      </c>
      <c r="I3" s="1216" t="s">
        <v>36</v>
      </c>
      <c r="J3" s="1216" t="s">
        <v>44</v>
      </c>
      <c r="K3" s="1216" t="s">
        <v>21</v>
      </c>
      <c r="L3" s="1216" t="s">
        <v>39</v>
      </c>
      <c r="M3" s="1216" t="s">
        <v>4</v>
      </c>
      <c r="O3" s="1216" t="s">
        <v>288</v>
      </c>
      <c r="P3" s="1216" t="s">
        <v>44</v>
      </c>
      <c r="Q3" s="1216" t="s">
        <v>21</v>
      </c>
      <c r="R3" s="1216" t="s">
        <v>39</v>
      </c>
      <c r="S3" s="1216" t="s">
        <v>4</v>
      </c>
    </row>
    <row r="4" spans="1:19" s="1189" customFormat="1" ht="15" x14ac:dyDescent="0.2">
      <c r="A4" s="3256">
        <v>2021</v>
      </c>
      <c r="B4" s="1545" t="s">
        <v>1205</v>
      </c>
      <c r="C4" s="1190">
        <v>0</v>
      </c>
      <c r="D4" s="1190">
        <v>0</v>
      </c>
      <c r="E4" s="1190">
        <v>50000</v>
      </c>
      <c r="F4" s="1190">
        <f>SUM(C4:E4)</f>
        <v>50000</v>
      </c>
      <c r="H4" s="3256">
        <v>2021</v>
      </c>
      <c r="I4" s="1545" t="s">
        <v>1205</v>
      </c>
      <c r="J4" s="1190">
        <v>0</v>
      </c>
      <c r="K4" s="1190">
        <v>0</v>
      </c>
      <c r="L4" s="1190">
        <v>50000</v>
      </c>
      <c r="M4" s="1190">
        <f>SUM(J4:L4)</f>
        <v>50000</v>
      </c>
      <c r="O4" s="1186">
        <v>2021</v>
      </c>
      <c r="P4" s="1208">
        <f>C8</f>
        <v>262000</v>
      </c>
      <c r="Q4" s="1208">
        <f t="shared" ref="Q4:S4" si="0">D8</f>
        <v>212000</v>
      </c>
      <c r="R4" s="1208">
        <f t="shared" si="0"/>
        <v>244880</v>
      </c>
      <c r="S4" s="1208">
        <f t="shared" si="0"/>
        <v>718880</v>
      </c>
    </row>
    <row r="5" spans="1:19" s="1189" customFormat="1" ht="15" x14ac:dyDescent="0.2">
      <c r="A5" s="3257"/>
      <c r="B5" s="1545" t="s">
        <v>1206</v>
      </c>
      <c r="C5" s="1190">
        <v>262000</v>
      </c>
      <c r="D5" s="1190">
        <v>212000</v>
      </c>
      <c r="E5" s="1190">
        <v>0</v>
      </c>
      <c r="F5" s="1190">
        <f t="shared" ref="F5:F7" si="1">SUM(C5:E5)</f>
        <v>474000</v>
      </c>
      <c r="H5" s="3257"/>
      <c r="I5" s="1545" t="s">
        <v>1206</v>
      </c>
      <c r="J5" s="1190">
        <v>262000</v>
      </c>
      <c r="K5" s="1190">
        <v>212000</v>
      </c>
      <c r="L5" s="1190">
        <v>0</v>
      </c>
      <c r="M5" s="1190">
        <f t="shared" ref="M5:M7" si="2">SUM(J5:L5)</f>
        <v>474000</v>
      </c>
      <c r="O5" s="1186">
        <v>2020</v>
      </c>
      <c r="P5" s="1208">
        <f>C13</f>
        <v>100000</v>
      </c>
      <c r="Q5" s="1208">
        <f>D13</f>
        <v>544000</v>
      </c>
      <c r="R5" s="1208">
        <f>E13</f>
        <v>2490490</v>
      </c>
      <c r="S5" s="1208">
        <f>F13</f>
        <v>3134490</v>
      </c>
    </row>
    <row r="6" spans="1:19" s="1189" customFormat="1" ht="15" x14ac:dyDescent="0.2">
      <c r="A6" s="3257"/>
      <c r="B6" s="1545" t="s">
        <v>1207</v>
      </c>
      <c r="C6" s="1190">
        <v>0</v>
      </c>
      <c r="D6" s="1190">
        <v>0</v>
      </c>
      <c r="E6" s="1190">
        <v>194880</v>
      </c>
      <c r="F6" s="1190">
        <f t="shared" si="1"/>
        <v>194880</v>
      </c>
      <c r="H6" s="3257"/>
      <c r="I6" s="1545" t="s">
        <v>1207</v>
      </c>
      <c r="J6" s="1190">
        <v>0</v>
      </c>
      <c r="K6" s="1190"/>
      <c r="L6" s="1190">
        <v>194880</v>
      </c>
      <c r="M6" s="1190">
        <f t="shared" si="2"/>
        <v>194880</v>
      </c>
      <c r="O6" s="827">
        <v>2019</v>
      </c>
      <c r="P6" s="1207">
        <f>C18</f>
        <v>805470</v>
      </c>
      <c r="Q6" s="1207">
        <f>D18</f>
        <v>1482820</v>
      </c>
      <c r="R6" s="1207">
        <f>E18</f>
        <v>687450</v>
      </c>
      <c r="S6" s="1207">
        <f>F18</f>
        <v>2975740</v>
      </c>
    </row>
    <row r="7" spans="1:19" s="1189" customFormat="1" ht="15" x14ac:dyDescent="0.2">
      <c r="A7" s="3257"/>
      <c r="B7" s="1545" t="s">
        <v>33</v>
      </c>
      <c r="C7" s="1190">
        <v>0</v>
      </c>
      <c r="D7" s="1190">
        <v>0</v>
      </c>
      <c r="E7" s="1190">
        <v>0</v>
      </c>
      <c r="F7" s="1190">
        <f t="shared" si="1"/>
        <v>0</v>
      </c>
      <c r="H7" s="3257"/>
      <c r="I7" s="1545" t="s">
        <v>33</v>
      </c>
      <c r="J7" s="1190">
        <v>0</v>
      </c>
      <c r="K7" s="1190">
        <v>0</v>
      </c>
      <c r="L7" s="1190">
        <v>0</v>
      </c>
      <c r="M7" s="1190">
        <f t="shared" si="2"/>
        <v>0</v>
      </c>
      <c r="O7" s="1195">
        <v>2018</v>
      </c>
      <c r="P7" s="1196">
        <f>C23</f>
        <v>3928056</v>
      </c>
      <c r="Q7" s="1196">
        <f>D23</f>
        <v>1504574</v>
      </c>
      <c r="R7" s="1196">
        <f>E23</f>
        <v>900000</v>
      </c>
      <c r="S7" s="1196">
        <f>F23</f>
        <v>6332630</v>
      </c>
    </row>
    <row r="8" spans="1:19" s="1189" customFormat="1" ht="15" x14ac:dyDescent="0.2">
      <c r="A8" s="3258"/>
      <c r="B8" s="1187" t="s">
        <v>8</v>
      </c>
      <c r="C8" s="1192">
        <f>SUM(C4:C7)</f>
        <v>262000</v>
      </c>
      <c r="D8" s="1192">
        <f t="shared" ref="D8:F8" si="3">SUM(D4:D7)</f>
        <v>212000</v>
      </c>
      <c r="E8" s="1192">
        <f t="shared" si="3"/>
        <v>244880</v>
      </c>
      <c r="F8" s="1192">
        <f t="shared" si="3"/>
        <v>718880</v>
      </c>
      <c r="H8" s="3258"/>
      <c r="I8" s="1544"/>
      <c r="J8" s="1544"/>
      <c r="K8" s="1544"/>
      <c r="L8" s="1544"/>
      <c r="M8" s="1186"/>
      <c r="O8" s="1251">
        <v>2017</v>
      </c>
      <c r="P8" s="1197">
        <f>C28</f>
        <v>0</v>
      </c>
      <c r="Q8" s="1197">
        <f>D28</f>
        <v>1807617</v>
      </c>
      <c r="R8" s="1197">
        <f>E28</f>
        <v>2619998</v>
      </c>
      <c r="S8" s="1197">
        <f>F28</f>
        <v>4427615</v>
      </c>
    </row>
    <row r="9" spans="1:19" s="1191" customFormat="1" ht="15" x14ac:dyDescent="0.2">
      <c r="A9" s="3256">
        <v>2020</v>
      </c>
      <c r="B9" s="1545" t="s">
        <v>1205</v>
      </c>
      <c r="C9" s="1190">
        <v>100000</v>
      </c>
      <c r="D9" s="1190">
        <v>0</v>
      </c>
      <c r="E9" s="1190">
        <f>1360.49*1000</f>
        <v>1360490</v>
      </c>
      <c r="F9" s="1190">
        <f>SUM(C9:E9)</f>
        <v>1460490</v>
      </c>
      <c r="H9" s="3256">
        <v>2020</v>
      </c>
      <c r="I9" s="1545" t="s">
        <v>1205</v>
      </c>
      <c r="J9" s="1543">
        <f>C9</f>
        <v>100000</v>
      </c>
      <c r="K9" s="1543">
        <f t="shared" ref="K9:M12" si="4">D9</f>
        <v>0</v>
      </c>
      <c r="L9" s="1543">
        <f t="shared" si="4"/>
        <v>1360490</v>
      </c>
      <c r="M9" s="1208">
        <f t="shared" si="4"/>
        <v>1460490</v>
      </c>
      <c r="O9" s="1198">
        <v>2016</v>
      </c>
      <c r="P9" s="1197">
        <f>C33</f>
        <v>0</v>
      </c>
      <c r="Q9" s="1197">
        <f>D33</f>
        <v>3467640</v>
      </c>
      <c r="R9" s="1197">
        <f>E33</f>
        <v>18260431.91</v>
      </c>
      <c r="S9" s="1197">
        <f>F33</f>
        <v>21728071.91</v>
      </c>
    </row>
    <row r="10" spans="1:19" s="1191" customFormat="1" ht="15" x14ac:dyDescent="0.2">
      <c r="A10" s="3257"/>
      <c r="B10" s="1545" t="s">
        <v>1206</v>
      </c>
      <c r="C10" s="1190">
        <v>0</v>
      </c>
      <c r="D10" s="1190">
        <v>484000</v>
      </c>
      <c r="E10" s="1190">
        <v>630000</v>
      </c>
      <c r="F10" s="1190">
        <f t="shared" ref="F10:F12" si="5">SUM(C10:E10)</f>
        <v>1114000</v>
      </c>
      <c r="H10" s="3257"/>
      <c r="I10" s="1545" t="s">
        <v>1206</v>
      </c>
      <c r="J10" s="1543">
        <f t="shared" ref="J10:J12" si="6">C10</f>
        <v>0</v>
      </c>
      <c r="K10" s="1543">
        <f t="shared" si="4"/>
        <v>484000</v>
      </c>
      <c r="L10" s="1543">
        <f t="shared" si="4"/>
        <v>630000</v>
      </c>
      <c r="M10" s="1208">
        <f t="shared" si="4"/>
        <v>1114000</v>
      </c>
      <c r="O10" s="1198">
        <v>2015</v>
      </c>
      <c r="P10" s="1197">
        <f>C38</f>
        <v>9264572.0199999996</v>
      </c>
      <c r="Q10" s="1197">
        <f>D38</f>
        <v>490087</v>
      </c>
      <c r="R10" s="1197">
        <f>E38</f>
        <v>1353729.26</v>
      </c>
      <c r="S10" s="1197">
        <f>F38</f>
        <v>11108388.279999999</v>
      </c>
    </row>
    <row r="11" spans="1:19" s="1191" customFormat="1" ht="15" x14ac:dyDescent="0.2">
      <c r="A11" s="3257"/>
      <c r="B11" s="1545" t="s">
        <v>1207</v>
      </c>
      <c r="C11" s="1190">
        <v>0</v>
      </c>
      <c r="D11" s="1190">
        <v>60000</v>
      </c>
      <c r="E11" s="1190">
        <v>500000</v>
      </c>
      <c r="F11" s="1190">
        <f t="shared" si="5"/>
        <v>560000</v>
      </c>
      <c r="H11" s="3257"/>
      <c r="I11" s="1545" t="s">
        <v>1207</v>
      </c>
      <c r="J11" s="1543">
        <f t="shared" si="6"/>
        <v>0</v>
      </c>
      <c r="K11" s="1543">
        <f t="shared" si="4"/>
        <v>60000</v>
      </c>
      <c r="L11" s="1543">
        <f t="shared" si="4"/>
        <v>500000</v>
      </c>
      <c r="M11" s="1208">
        <f t="shared" si="4"/>
        <v>560000</v>
      </c>
      <c r="O11" s="1198">
        <v>2014</v>
      </c>
      <c r="P11" s="1197">
        <f>C43</f>
        <v>1924698</v>
      </c>
      <c r="Q11" s="1197">
        <f>D43</f>
        <v>864561</v>
      </c>
      <c r="R11" s="1197">
        <f>E43</f>
        <v>0</v>
      </c>
      <c r="S11" s="1197">
        <f>F43</f>
        <v>2789259</v>
      </c>
    </row>
    <row r="12" spans="1:19" s="1191" customFormat="1" ht="15" x14ac:dyDescent="0.2">
      <c r="A12" s="3257"/>
      <c r="B12" s="1545" t="s">
        <v>33</v>
      </c>
      <c r="C12" s="1190">
        <v>0</v>
      </c>
      <c r="D12" s="1190">
        <v>0</v>
      </c>
      <c r="E12" s="1190">
        <v>0</v>
      </c>
      <c r="F12" s="1190">
        <f t="shared" si="5"/>
        <v>0</v>
      </c>
      <c r="H12" s="3257"/>
      <c r="I12" s="1545" t="s">
        <v>33</v>
      </c>
      <c r="J12" s="1543">
        <f t="shared" si="6"/>
        <v>0</v>
      </c>
      <c r="K12" s="1543">
        <f t="shared" si="4"/>
        <v>0</v>
      </c>
      <c r="L12" s="1543">
        <f t="shared" si="4"/>
        <v>0</v>
      </c>
      <c r="M12" s="1208">
        <f t="shared" si="4"/>
        <v>0</v>
      </c>
      <c r="O12" s="1198">
        <v>2013</v>
      </c>
      <c r="P12" s="1197">
        <f>C48</f>
        <v>1134919.05</v>
      </c>
      <c r="Q12" s="1197">
        <f>D48</f>
        <v>0</v>
      </c>
      <c r="R12" s="1197">
        <f>E48</f>
        <v>0</v>
      </c>
      <c r="S12" s="1197">
        <f>F48</f>
        <v>1134919.05</v>
      </c>
    </row>
    <row r="13" spans="1:19" s="1191" customFormat="1" ht="15" x14ac:dyDescent="0.2">
      <c r="A13" s="3258"/>
      <c r="B13" s="1187" t="s">
        <v>8</v>
      </c>
      <c r="C13" s="1192">
        <f>SUM(C9:C12)</f>
        <v>100000</v>
      </c>
      <c r="D13" s="1192">
        <f t="shared" ref="D13:E13" si="7">SUM(D9:D12)</f>
        <v>544000</v>
      </c>
      <c r="E13" s="1192">
        <f t="shared" si="7"/>
        <v>2490490</v>
      </c>
      <c r="F13" s="1192">
        <f>SUM(F9:F12)</f>
        <v>3134490</v>
      </c>
      <c r="H13" s="3258"/>
      <c r="I13" s="1544"/>
      <c r="J13" s="1544"/>
      <c r="K13" s="1544"/>
      <c r="L13" s="1544"/>
      <c r="M13" s="1186"/>
      <c r="O13" s="1198">
        <v>2012</v>
      </c>
      <c r="P13" s="1197">
        <f>C53</f>
        <v>308290</v>
      </c>
      <c r="Q13" s="1197">
        <f>D53</f>
        <v>8692250</v>
      </c>
      <c r="R13" s="1197">
        <f>E53</f>
        <v>300142.86</v>
      </c>
      <c r="S13" s="1197">
        <f>F53</f>
        <v>9300682.8599999994</v>
      </c>
    </row>
    <row r="14" spans="1:19" s="1191" customFormat="1" ht="15" x14ac:dyDescent="0.2">
      <c r="A14" s="3259">
        <v>2019</v>
      </c>
      <c r="B14" s="1193" t="s">
        <v>1205</v>
      </c>
      <c r="C14" s="1194">
        <f>J14</f>
        <v>0</v>
      </c>
      <c r="D14" s="1194">
        <f t="shared" ref="D14:E14" si="8">K14</f>
        <v>852820</v>
      </c>
      <c r="E14" s="1194">
        <f t="shared" si="8"/>
        <v>0</v>
      </c>
      <c r="F14" s="697">
        <f>SUM(C14:E14)</f>
        <v>852820</v>
      </c>
      <c r="H14" s="3260">
        <v>2019</v>
      </c>
      <c r="I14" s="298" t="s">
        <v>1205</v>
      </c>
      <c r="J14" s="1194">
        <v>0</v>
      </c>
      <c r="K14" s="1194">
        <v>852820</v>
      </c>
      <c r="L14" s="1194">
        <v>0</v>
      </c>
      <c r="M14" s="1196">
        <f>SUM(J14:L14)</f>
        <v>852820</v>
      </c>
    </row>
    <row r="15" spans="1:19" s="1191" customFormat="1" ht="15" x14ac:dyDescent="0.2">
      <c r="A15" s="3259"/>
      <c r="B15" s="1193" t="s">
        <v>1206</v>
      </c>
      <c r="C15" s="1194">
        <f t="shared" ref="C15:C16" si="9">J15</f>
        <v>805470</v>
      </c>
      <c r="D15" s="1194">
        <f t="shared" ref="D15:D16" si="10">K15</f>
        <v>504000</v>
      </c>
      <c r="E15" s="1194">
        <f t="shared" ref="E15:E16" si="11">L15</f>
        <v>277450</v>
      </c>
      <c r="F15" s="697">
        <f t="shared" ref="F15:F16" si="12">SUM(C15:E15)</f>
        <v>1586920</v>
      </c>
      <c r="H15" s="3260"/>
      <c r="I15" s="298" t="s">
        <v>1206</v>
      </c>
      <c r="J15" s="1194">
        <v>805470</v>
      </c>
      <c r="K15" s="1194">
        <v>504000</v>
      </c>
      <c r="L15" s="1194">
        <v>277450</v>
      </c>
      <c r="M15" s="1196">
        <f t="shared" ref="M15:M16" si="13">SUM(J15:L15)</f>
        <v>1586920</v>
      </c>
    </row>
    <row r="16" spans="1:19" s="1191" customFormat="1" ht="15" x14ac:dyDescent="0.2">
      <c r="A16" s="3259"/>
      <c r="B16" s="1193" t="s">
        <v>1207</v>
      </c>
      <c r="C16" s="1194">
        <f t="shared" si="9"/>
        <v>0</v>
      </c>
      <c r="D16" s="1194">
        <f t="shared" si="10"/>
        <v>126000</v>
      </c>
      <c r="E16" s="1194">
        <f t="shared" si="11"/>
        <v>410000</v>
      </c>
      <c r="F16" s="697">
        <f t="shared" si="12"/>
        <v>536000</v>
      </c>
      <c r="H16" s="3260"/>
      <c r="I16" s="298" t="s">
        <v>1207</v>
      </c>
      <c r="J16" s="1194">
        <v>0</v>
      </c>
      <c r="K16" s="1194">
        <v>126000</v>
      </c>
      <c r="L16" s="1194">
        <v>410000</v>
      </c>
      <c r="M16" s="1196">
        <f t="shared" si="13"/>
        <v>536000</v>
      </c>
    </row>
    <row r="17" spans="1:13" s="1191" customFormat="1" ht="15" x14ac:dyDescent="0.2">
      <c r="A17" s="3259"/>
      <c r="B17" s="1193" t="s">
        <v>33</v>
      </c>
      <c r="C17" s="1194">
        <v>0</v>
      </c>
      <c r="D17" s="1194">
        <v>0</v>
      </c>
      <c r="E17" s="1194">
        <v>0</v>
      </c>
      <c r="F17" s="697">
        <f>SUM(C17:E17)</f>
        <v>0</v>
      </c>
      <c r="H17" s="3260"/>
      <c r="I17" s="298" t="s">
        <v>33</v>
      </c>
      <c r="J17" s="1194">
        <v>0</v>
      </c>
      <c r="K17" s="1194">
        <v>0</v>
      </c>
      <c r="L17" s="1194">
        <v>0</v>
      </c>
      <c r="M17" s="1196">
        <f>SUM(J17:L17)</f>
        <v>0</v>
      </c>
    </row>
    <row r="18" spans="1:13" s="1191" customFormat="1" ht="15" x14ac:dyDescent="0.2">
      <c r="A18" s="3259"/>
      <c r="B18" s="1199" t="s">
        <v>8</v>
      </c>
      <c r="C18" s="1200">
        <f>SUM(C14:C17)</f>
        <v>805470</v>
      </c>
      <c r="D18" s="1200">
        <f>SUM(D14:D17)</f>
        <v>1482820</v>
      </c>
      <c r="E18" s="1200">
        <f>SUM(E14:E17)</f>
        <v>687450</v>
      </c>
      <c r="F18" s="1200">
        <f>SUM(C18:E18)</f>
        <v>2975740</v>
      </c>
      <c r="H18" s="3260"/>
      <c r="I18" s="298"/>
      <c r="J18" s="1194"/>
      <c r="K18" s="1194"/>
      <c r="L18" s="1194"/>
      <c r="M18" s="1194"/>
    </row>
    <row r="19" spans="1:13" s="1189" customFormat="1" ht="15" x14ac:dyDescent="0.2">
      <c r="A19" s="3259">
        <v>2018</v>
      </c>
      <c r="B19" s="1201" t="s">
        <v>1205</v>
      </c>
      <c r="C19" s="1202">
        <v>0</v>
      </c>
      <c r="D19" s="1202">
        <v>1004806</v>
      </c>
      <c r="E19" s="1202">
        <v>0</v>
      </c>
      <c r="F19" s="697">
        <f>SUM(C19:E19)</f>
        <v>1004806</v>
      </c>
      <c r="H19" s="3259">
        <v>2018</v>
      </c>
      <c r="I19" s="1201" t="s">
        <v>1205</v>
      </c>
      <c r="J19" s="697">
        <f>C19</f>
        <v>0</v>
      </c>
      <c r="K19" s="697">
        <f t="shared" ref="K19:L19" si="14">D19</f>
        <v>1004806</v>
      </c>
      <c r="L19" s="697">
        <f t="shared" si="14"/>
        <v>0</v>
      </c>
      <c r="M19" s="697">
        <f>SUM(J19:L19)</f>
        <v>1004806</v>
      </c>
    </row>
    <row r="20" spans="1:13" s="1189" customFormat="1" ht="15" x14ac:dyDescent="0.2">
      <c r="A20" s="3259"/>
      <c r="B20" s="1201" t="s">
        <v>1206</v>
      </c>
      <c r="C20" s="1202">
        <v>1278056</v>
      </c>
      <c r="D20" s="1202">
        <v>334507</v>
      </c>
      <c r="E20" s="1202">
        <v>0</v>
      </c>
      <c r="F20" s="697">
        <f t="shared" ref="F20:F21" si="15">SUM(C20:E20)</f>
        <v>1612563</v>
      </c>
      <c r="H20" s="3259"/>
      <c r="I20" s="1201" t="s">
        <v>1206</v>
      </c>
      <c r="J20" s="697">
        <f t="shared" ref="J20:J22" si="16">C20</f>
        <v>1278056</v>
      </c>
      <c r="K20" s="697">
        <f t="shared" ref="K20:K22" si="17">D20</f>
        <v>334507</v>
      </c>
      <c r="L20" s="697">
        <f t="shared" ref="L20:L22" si="18">E20</f>
        <v>0</v>
      </c>
      <c r="M20" s="697">
        <f t="shared" ref="M20:M22" si="19">SUM(J20:L20)</f>
        <v>1612563</v>
      </c>
    </row>
    <row r="21" spans="1:13" s="1189" customFormat="1" ht="15" x14ac:dyDescent="0.2">
      <c r="A21" s="3259"/>
      <c r="B21" s="1201" t="s">
        <v>1207</v>
      </c>
      <c r="C21" s="1202">
        <v>2650000</v>
      </c>
      <c r="D21" s="1202">
        <v>165261</v>
      </c>
      <c r="E21" s="1202">
        <v>900000</v>
      </c>
      <c r="F21" s="697">
        <f t="shared" si="15"/>
        <v>3715261</v>
      </c>
      <c r="H21" s="3259"/>
      <c r="I21" s="1201" t="s">
        <v>1207</v>
      </c>
      <c r="J21" s="697">
        <f t="shared" si="16"/>
        <v>2650000</v>
      </c>
      <c r="K21" s="697">
        <f t="shared" si="17"/>
        <v>165261</v>
      </c>
      <c r="L21" s="697">
        <f t="shared" si="18"/>
        <v>900000</v>
      </c>
      <c r="M21" s="697">
        <f t="shared" si="19"/>
        <v>3715261</v>
      </c>
    </row>
    <row r="22" spans="1:13" s="1189" customFormat="1" ht="15" x14ac:dyDescent="0.2">
      <c r="A22" s="3259"/>
      <c r="B22" s="1201" t="s">
        <v>33</v>
      </c>
      <c r="C22" s="1202">
        <v>0</v>
      </c>
      <c r="D22" s="1202">
        <v>0</v>
      </c>
      <c r="E22" s="1202">
        <v>0</v>
      </c>
      <c r="F22" s="697">
        <f>SUM(C22:E22)</f>
        <v>0</v>
      </c>
      <c r="H22" s="3259"/>
      <c r="I22" s="1201" t="s">
        <v>33</v>
      </c>
      <c r="J22" s="697">
        <f t="shared" si="16"/>
        <v>0</v>
      </c>
      <c r="K22" s="697">
        <f t="shared" si="17"/>
        <v>0</v>
      </c>
      <c r="L22" s="697">
        <f t="shared" si="18"/>
        <v>0</v>
      </c>
      <c r="M22" s="697">
        <f t="shared" si="19"/>
        <v>0</v>
      </c>
    </row>
    <row r="23" spans="1:13" s="1189" customFormat="1" ht="15" x14ac:dyDescent="0.2">
      <c r="A23" s="3259"/>
      <c r="B23" s="1199" t="s">
        <v>8</v>
      </c>
      <c r="C23" s="1200">
        <f>SUM(C19:C22)</f>
        <v>3928056</v>
      </c>
      <c r="D23" s="1200">
        <f>SUM(D19:D22)</f>
        <v>1504574</v>
      </c>
      <c r="E23" s="1200">
        <f>SUM(E19:E22)</f>
        <v>900000</v>
      </c>
      <c r="F23" s="1200">
        <f>SUM(C23:E23)</f>
        <v>6332630</v>
      </c>
      <c r="H23" s="3259"/>
      <c r="I23" s="1203"/>
      <c r="J23" s="684"/>
      <c r="K23" s="684"/>
      <c r="L23" s="684"/>
      <c r="M23" s="1209"/>
    </row>
    <row r="24" spans="1:13" s="1191" customFormat="1" ht="15" x14ac:dyDescent="0.2">
      <c r="A24" s="3259">
        <v>2017</v>
      </c>
      <c r="B24" s="1201" t="s">
        <v>1205</v>
      </c>
      <c r="C24" s="1202">
        <v>0</v>
      </c>
      <c r="D24" s="1202">
        <v>70000</v>
      </c>
      <c r="E24" s="1202">
        <v>2429998</v>
      </c>
      <c r="F24" s="1202">
        <f>SUM(C24:E24)</f>
        <v>2499998</v>
      </c>
      <c r="H24" s="3259">
        <v>2017</v>
      </c>
      <c r="I24" s="1201" t="s">
        <v>1205</v>
      </c>
      <c r="J24" s="1202">
        <f>C24</f>
        <v>0</v>
      </c>
      <c r="K24" s="1202">
        <f t="shared" ref="K24:M24" si="20">D24</f>
        <v>70000</v>
      </c>
      <c r="L24" s="1202">
        <f t="shared" si="20"/>
        <v>2429998</v>
      </c>
      <c r="M24" s="1202">
        <f t="shared" si="20"/>
        <v>2499998</v>
      </c>
    </row>
    <row r="25" spans="1:13" s="1191" customFormat="1" ht="15" x14ac:dyDescent="0.2">
      <c r="A25" s="3259"/>
      <c r="B25" s="1201" t="s">
        <v>1206</v>
      </c>
      <c r="C25" s="1202">
        <v>0</v>
      </c>
      <c r="D25" s="1202">
        <v>651539</v>
      </c>
      <c r="E25" s="1202">
        <v>190000</v>
      </c>
      <c r="F25" s="1202">
        <f t="shared" ref="F25:F32" si="21">SUM(C25:E25)</f>
        <v>841539</v>
      </c>
      <c r="H25" s="3259"/>
      <c r="I25" s="1201" t="s">
        <v>1206</v>
      </c>
      <c r="J25" s="1202">
        <f t="shared" ref="J25:J27" si="22">C25</f>
        <v>0</v>
      </c>
      <c r="K25" s="1202">
        <f t="shared" ref="K25:K27" si="23">D25</f>
        <v>651539</v>
      </c>
      <c r="L25" s="1202">
        <f t="shared" ref="L25:L27" si="24">E25</f>
        <v>190000</v>
      </c>
      <c r="M25" s="1202">
        <f t="shared" ref="M25:M27" si="25">F25</f>
        <v>841539</v>
      </c>
    </row>
    <row r="26" spans="1:13" s="1191" customFormat="1" ht="15" x14ac:dyDescent="0.2">
      <c r="A26" s="3259"/>
      <c r="B26" s="1201" t="s">
        <v>1207</v>
      </c>
      <c r="C26" s="1202">
        <v>0</v>
      </c>
      <c r="D26" s="1202">
        <v>1086078</v>
      </c>
      <c r="E26" s="1202">
        <v>0</v>
      </c>
      <c r="F26" s="1202">
        <f t="shared" si="21"/>
        <v>1086078</v>
      </c>
      <c r="H26" s="3259"/>
      <c r="I26" s="1201" t="s">
        <v>1207</v>
      </c>
      <c r="J26" s="1202">
        <f t="shared" si="22"/>
        <v>0</v>
      </c>
      <c r="K26" s="1202">
        <f t="shared" si="23"/>
        <v>1086078</v>
      </c>
      <c r="L26" s="1202">
        <f t="shared" si="24"/>
        <v>0</v>
      </c>
      <c r="M26" s="1202">
        <f t="shared" si="25"/>
        <v>1086078</v>
      </c>
    </row>
    <row r="27" spans="1:13" s="1191" customFormat="1" ht="15" x14ac:dyDescent="0.2">
      <c r="A27" s="3259"/>
      <c r="B27" s="1201" t="s">
        <v>33</v>
      </c>
      <c r="C27" s="1202">
        <v>0</v>
      </c>
      <c r="D27" s="1202">
        <v>0</v>
      </c>
      <c r="E27" s="1202"/>
      <c r="F27" s="1188">
        <f t="shared" si="21"/>
        <v>0</v>
      </c>
      <c r="H27" s="3259"/>
      <c r="I27" s="1201" t="s">
        <v>33</v>
      </c>
      <c r="J27" s="1202">
        <f t="shared" si="22"/>
        <v>0</v>
      </c>
      <c r="K27" s="1202">
        <f t="shared" si="23"/>
        <v>0</v>
      </c>
      <c r="L27" s="1202">
        <f t="shared" si="24"/>
        <v>0</v>
      </c>
      <c r="M27" s="1202">
        <f t="shared" si="25"/>
        <v>0</v>
      </c>
    </row>
    <row r="28" spans="1:13" s="1191" customFormat="1" ht="15" x14ac:dyDescent="0.2">
      <c r="A28" s="3259"/>
      <c r="B28" s="1199" t="s">
        <v>8</v>
      </c>
      <c r="C28" s="1200">
        <f>SUM(C24:C27)</f>
        <v>0</v>
      </c>
      <c r="D28" s="1200">
        <f>SUM(D24:D27)</f>
        <v>1807617</v>
      </c>
      <c r="E28" s="1200">
        <f>SUM(E24:E27)</f>
        <v>2619998</v>
      </c>
      <c r="F28" s="1200">
        <f t="shared" si="21"/>
        <v>4427615</v>
      </c>
      <c r="H28" s="3259"/>
      <c r="I28" s="1203"/>
      <c r="J28" s="1204"/>
      <c r="K28" s="1204"/>
      <c r="L28" s="1204"/>
      <c r="M28" s="1210"/>
    </row>
    <row r="29" spans="1:13" s="1191" customFormat="1" ht="15" customHeight="1" x14ac:dyDescent="0.2">
      <c r="A29" s="3259">
        <v>2016</v>
      </c>
      <c r="B29" s="1201" t="s">
        <v>1205</v>
      </c>
      <c r="C29" s="1202">
        <v>0</v>
      </c>
      <c r="D29" s="1202">
        <v>870000</v>
      </c>
      <c r="E29" s="1202">
        <v>582176.43999999994</v>
      </c>
      <c r="F29" s="1202">
        <f t="shared" si="21"/>
        <v>1452176.44</v>
      </c>
      <c r="H29" s="3259">
        <v>2016</v>
      </c>
      <c r="I29" s="1201" t="s">
        <v>1205</v>
      </c>
      <c r="J29" s="1202">
        <v>0</v>
      </c>
      <c r="K29" s="1202">
        <v>870000</v>
      </c>
      <c r="L29" s="1202">
        <v>582176.43999999994</v>
      </c>
      <c r="M29" s="1202">
        <f>SUM(J29:L29)</f>
        <v>1452176.44</v>
      </c>
    </row>
    <row r="30" spans="1:13" s="1191" customFormat="1" ht="15" x14ac:dyDescent="0.2">
      <c r="A30" s="3259"/>
      <c r="B30" s="1201" t="s">
        <v>1206</v>
      </c>
      <c r="C30" s="1202">
        <v>0</v>
      </c>
      <c r="D30" s="1202">
        <v>312000</v>
      </c>
      <c r="E30" s="1202">
        <v>4685570</v>
      </c>
      <c r="F30" s="1202">
        <f t="shared" si="21"/>
        <v>4997570</v>
      </c>
      <c r="H30" s="3259"/>
      <c r="I30" s="1201" t="s">
        <v>1206</v>
      </c>
      <c r="J30" s="1202">
        <v>0</v>
      </c>
      <c r="K30" s="1202">
        <v>312000</v>
      </c>
      <c r="L30" s="1202">
        <v>4685570</v>
      </c>
      <c r="M30" s="1202">
        <f>SUM(J30:L30)</f>
        <v>4997570</v>
      </c>
    </row>
    <row r="31" spans="1:13" s="1191" customFormat="1" ht="15" x14ac:dyDescent="0.2">
      <c r="A31" s="3259"/>
      <c r="B31" s="1201" t="s">
        <v>1207</v>
      </c>
      <c r="C31" s="1202">
        <v>0</v>
      </c>
      <c r="D31" s="1202">
        <v>2285640</v>
      </c>
      <c r="E31" s="1202">
        <v>992685.47</v>
      </c>
      <c r="F31" s="1202">
        <f t="shared" si="21"/>
        <v>3278325.4699999997</v>
      </c>
      <c r="G31" s="1205"/>
      <c r="H31" s="3259"/>
      <c r="I31" s="1201" t="s">
        <v>1207</v>
      </c>
      <c r="J31" s="1202">
        <v>0</v>
      </c>
      <c r="K31" s="1202">
        <v>2285640</v>
      </c>
      <c r="L31" s="1202">
        <v>992685.47</v>
      </c>
      <c r="M31" s="1202">
        <f>SUM(J31:L31)</f>
        <v>3278325.4699999997</v>
      </c>
    </row>
    <row r="32" spans="1:13" s="1191" customFormat="1" ht="15" x14ac:dyDescent="0.2">
      <c r="A32" s="3259"/>
      <c r="B32" s="1201" t="s">
        <v>33</v>
      </c>
      <c r="C32" s="1202">
        <v>0</v>
      </c>
      <c r="D32" s="1202">
        <v>0</v>
      </c>
      <c r="E32" s="1202">
        <v>12000000</v>
      </c>
      <c r="F32" s="1202">
        <f t="shared" si="21"/>
        <v>12000000</v>
      </c>
      <c r="H32" s="3259"/>
      <c r="I32" s="1201" t="s">
        <v>33</v>
      </c>
      <c r="J32" s="1202">
        <v>0</v>
      </c>
      <c r="K32" s="1202">
        <v>0</v>
      </c>
      <c r="L32" s="1202">
        <v>12000000</v>
      </c>
      <c r="M32" s="1202">
        <f>SUM(J32:L32)</f>
        <v>12000000</v>
      </c>
    </row>
    <row r="33" spans="1:14" s="1191" customFormat="1" ht="15" x14ac:dyDescent="0.2">
      <c r="A33" s="3259"/>
      <c r="B33" s="1199" t="s">
        <v>8</v>
      </c>
      <c r="C33" s="1200">
        <f>SUM(C29:C32)</f>
        <v>0</v>
      </c>
      <c r="D33" s="1200">
        <f>SUM(D29:D32)</f>
        <v>3467640</v>
      </c>
      <c r="E33" s="1200">
        <f>SUM(E29:E32)</f>
        <v>18260431.91</v>
      </c>
      <c r="F33" s="1200">
        <f>SUM(C33:E33)</f>
        <v>21728071.91</v>
      </c>
      <c r="H33" s="3259"/>
      <c r="I33" s="1203"/>
      <c r="J33" s="1204"/>
      <c r="K33" s="1204"/>
      <c r="L33" s="1204"/>
      <c r="M33" s="1210"/>
    </row>
    <row r="34" spans="1:14" s="1189" customFormat="1" ht="15" x14ac:dyDescent="0.2">
      <c r="A34" s="3259">
        <v>2015</v>
      </c>
      <c r="B34" s="1201" t="s">
        <v>1205</v>
      </c>
      <c r="C34" s="1202">
        <v>0</v>
      </c>
      <c r="D34" s="1202">
        <v>40000</v>
      </c>
      <c r="E34" s="1202">
        <v>0</v>
      </c>
      <c r="F34" s="1202">
        <v>40000</v>
      </c>
      <c r="H34" s="3259">
        <v>2015</v>
      </c>
      <c r="I34" s="1201" t="s">
        <v>1205</v>
      </c>
      <c r="J34" s="1202">
        <v>0</v>
      </c>
      <c r="K34" s="1202">
        <v>40000</v>
      </c>
      <c r="L34" s="1202">
        <v>0</v>
      </c>
      <c r="M34" s="1202">
        <v>40000</v>
      </c>
    </row>
    <row r="35" spans="1:14" s="1189" customFormat="1" ht="15" x14ac:dyDescent="0.2">
      <c r="A35" s="3259"/>
      <c r="B35" s="1201" t="s">
        <v>1206</v>
      </c>
      <c r="C35" s="1202">
        <v>384169.98</v>
      </c>
      <c r="D35" s="1202">
        <v>450087</v>
      </c>
      <c r="E35" s="1202">
        <v>283500</v>
      </c>
      <c r="F35" s="1202">
        <v>1117756.98</v>
      </c>
      <c r="H35" s="3259"/>
      <c r="I35" s="1201" t="s">
        <v>1206</v>
      </c>
      <c r="J35" s="1202">
        <v>384169.98</v>
      </c>
      <c r="K35" s="1202">
        <v>450087</v>
      </c>
      <c r="L35" s="1202">
        <v>283500</v>
      </c>
      <c r="M35" s="1202">
        <v>1117756.98</v>
      </c>
    </row>
    <row r="36" spans="1:14" s="1189" customFormat="1" ht="15" x14ac:dyDescent="0.2">
      <c r="A36" s="3259"/>
      <c r="B36" s="1201" t="s">
        <v>1207</v>
      </c>
      <c r="C36" s="1202">
        <v>0</v>
      </c>
      <c r="D36" s="1202">
        <v>0</v>
      </c>
      <c r="E36" s="1202">
        <v>1053056.8500000001</v>
      </c>
      <c r="F36" s="1202">
        <v>1053056.8500000001</v>
      </c>
      <c r="H36" s="3259"/>
      <c r="I36" s="1201" t="s">
        <v>1207</v>
      </c>
      <c r="J36" s="1202">
        <v>0</v>
      </c>
      <c r="K36" s="1202">
        <v>0</v>
      </c>
      <c r="L36" s="1202">
        <v>1053056.8500000001</v>
      </c>
      <c r="M36" s="1202">
        <v>1053056.8500000001</v>
      </c>
    </row>
    <row r="37" spans="1:14" s="1189" customFormat="1" ht="15" x14ac:dyDescent="0.2">
      <c r="A37" s="3259"/>
      <c r="B37" s="1201" t="s">
        <v>33</v>
      </c>
      <c r="C37" s="1202">
        <v>8880402.0399999991</v>
      </c>
      <c r="D37" s="1202">
        <v>0</v>
      </c>
      <c r="E37" s="1202">
        <v>17172.41</v>
      </c>
      <c r="F37" s="1202">
        <v>8897574.4499999993</v>
      </c>
      <c r="H37" s="3259"/>
      <c r="I37" s="1201" t="s">
        <v>33</v>
      </c>
      <c r="J37" s="1202">
        <v>8880402.0399999991</v>
      </c>
      <c r="K37" s="1202">
        <v>0</v>
      </c>
      <c r="L37" s="1202">
        <v>17172.41</v>
      </c>
      <c r="M37" s="1202">
        <v>8897574.4499999993</v>
      </c>
    </row>
    <row r="38" spans="1:14" s="1189" customFormat="1" ht="15" x14ac:dyDescent="0.2">
      <c r="A38" s="3259"/>
      <c r="B38" s="1199" t="s">
        <v>8</v>
      </c>
      <c r="C38" s="1200">
        <v>9264572.0199999996</v>
      </c>
      <c r="D38" s="1200">
        <v>490087</v>
      </c>
      <c r="E38" s="1200">
        <v>1353729.26</v>
      </c>
      <c r="F38" s="1200">
        <v>11108388.279999999</v>
      </c>
      <c r="H38" s="3259"/>
      <c r="I38" s="1203"/>
      <c r="J38" s="1204"/>
      <c r="K38" s="1204"/>
      <c r="L38" s="1204"/>
      <c r="M38" s="1210"/>
    </row>
    <row r="39" spans="1:14" s="1189" customFormat="1" ht="15" x14ac:dyDescent="0.2">
      <c r="A39" s="3259">
        <v>2014</v>
      </c>
      <c r="B39" s="1201" t="s">
        <v>1205</v>
      </c>
      <c r="C39" s="1202"/>
      <c r="D39" s="1202">
        <v>80000</v>
      </c>
      <c r="E39" s="1202"/>
      <c r="F39" s="1202">
        <v>80000</v>
      </c>
      <c r="H39" s="3259">
        <v>2014</v>
      </c>
      <c r="I39" s="1201" t="s">
        <v>1205</v>
      </c>
      <c r="J39" s="1202"/>
      <c r="K39" s="1202">
        <v>80000</v>
      </c>
      <c r="L39" s="1202"/>
      <c r="M39" s="1202">
        <v>80000</v>
      </c>
    </row>
    <row r="40" spans="1:14" s="1189" customFormat="1" ht="15" x14ac:dyDescent="0.2">
      <c r="A40" s="3259"/>
      <c r="B40" s="1201" t="s">
        <v>1206</v>
      </c>
      <c r="C40" s="1202">
        <v>1714698</v>
      </c>
      <c r="D40" s="1202"/>
      <c r="E40" s="1202"/>
      <c r="F40" s="1202">
        <v>1714698</v>
      </c>
      <c r="H40" s="3259"/>
      <c r="I40" s="1201" t="s">
        <v>1206</v>
      </c>
      <c r="J40" s="1202">
        <v>1714698</v>
      </c>
      <c r="K40" s="1202"/>
      <c r="L40" s="1202"/>
      <c r="M40" s="1202">
        <v>1714698</v>
      </c>
    </row>
    <row r="41" spans="1:14" s="1189" customFormat="1" ht="15" x14ac:dyDescent="0.2">
      <c r="A41" s="3259"/>
      <c r="B41" s="1201" t="s">
        <v>1207</v>
      </c>
      <c r="C41" s="1202">
        <v>210000</v>
      </c>
      <c r="D41" s="1202">
        <v>784561</v>
      </c>
      <c r="E41" s="1202"/>
      <c r="F41" s="1202">
        <v>994561</v>
      </c>
      <c r="H41" s="3259"/>
      <c r="I41" s="1201" t="s">
        <v>1207</v>
      </c>
      <c r="J41" s="1202">
        <v>210000</v>
      </c>
      <c r="K41" s="1202">
        <v>784561</v>
      </c>
      <c r="L41" s="1202"/>
      <c r="M41" s="1202">
        <v>994561</v>
      </c>
    </row>
    <row r="42" spans="1:14" s="1189" customFormat="1" ht="15" x14ac:dyDescent="0.2">
      <c r="A42" s="3259"/>
      <c r="B42" s="1201" t="s">
        <v>33</v>
      </c>
      <c r="C42" s="1202"/>
      <c r="D42" s="1202"/>
      <c r="E42" s="1202"/>
      <c r="F42" s="1202"/>
      <c r="H42" s="3259"/>
      <c r="I42" s="1201" t="s">
        <v>33</v>
      </c>
      <c r="J42" s="1202"/>
      <c r="K42" s="1202"/>
      <c r="L42" s="1202"/>
      <c r="M42" s="1202"/>
    </row>
    <row r="43" spans="1:14" s="1189" customFormat="1" ht="15" x14ac:dyDescent="0.2">
      <c r="A43" s="3259"/>
      <c r="B43" s="1199" t="s">
        <v>8</v>
      </c>
      <c r="C43" s="1200">
        <v>1924698</v>
      </c>
      <c r="D43" s="1200">
        <v>864561</v>
      </c>
      <c r="E43" s="1200">
        <v>0</v>
      </c>
      <c r="F43" s="1200">
        <v>2789259</v>
      </c>
      <c r="H43" s="3259"/>
      <c r="I43" s="1203"/>
      <c r="J43" s="1204"/>
      <c r="K43" s="1204"/>
      <c r="L43" s="1204"/>
      <c r="M43" s="1210"/>
      <c r="N43" s="1206"/>
    </row>
    <row r="44" spans="1:14" s="1189" customFormat="1" ht="15" x14ac:dyDescent="0.2">
      <c r="A44" s="3259">
        <v>2013</v>
      </c>
      <c r="B44" s="1201" t="s">
        <v>1205</v>
      </c>
      <c r="C44" s="1202"/>
      <c r="D44" s="1202"/>
      <c r="E44" s="1202"/>
      <c r="F44" s="1188"/>
      <c r="H44" s="3259">
        <v>2013</v>
      </c>
      <c r="I44" s="1201" t="s">
        <v>1205</v>
      </c>
      <c r="J44" s="1202"/>
      <c r="K44" s="1202"/>
      <c r="L44" s="1202"/>
      <c r="M44" s="1202"/>
    </row>
    <row r="45" spans="1:14" s="1189" customFormat="1" ht="15" x14ac:dyDescent="0.2">
      <c r="A45" s="3259"/>
      <c r="B45" s="1201" t="s">
        <v>1206</v>
      </c>
      <c r="C45" s="1202">
        <v>923719.05</v>
      </c>
      <c r="D45" s="1202"/>
      <c r="E45" s="1202"/>
      <c r="F45" s="1202">
        <v>923719.05</v>
      </c>
      <c r="H45" s="3259"/>
      <c r="I45" s="1201" t="s">
        <v>1206</v>
      </c>
      <c r="J45" s="1202">
        <v>923719.05</v>
      </c>
      <c r="K45" s="1202"/>
      <c r="L45" s="1202"/>
      <c r="M45" s="1202">
        <v>923719.05</v>
      </c>
    </row>
    <row r="46" spans="1:14" s="1189" customFormat="1" ht="15" x14ac:dyDescent="0.2">
      <c r="A46" s="3259"/>
      <c r="B46" s="1201" t="s">
        <v>1207</v>
      </c>
      <c r="C46" s="1202"/>
      <c r="D46" s="1202"/>
      <c r="E46" s="1202"/>
      <c r="F46" s="1202"/>
      <c r="H46" s="3259"/>
      <c r="I46" s="1201" t="s">
        <v>1207</v>
      </c>
      <c r="J46" s="1202"/>
      <c r="K46" s="1202"/>
      <c r="L46" s="1202"/>
      <c r="M46" s="1202"/>
    </row>
    <row r="47" spans="1:14" s="1189" customFormat="1" ht="15" x14ac:dyDescent="0.2">
      <c r="A47" s="3259"/>
      <c r="B47" s="1201" t="s">
        <v>33</v>
      </c>
      <c r="C47" s="1202">
        <v>211200</v>
      </c>
      <c r="D47" s="1202"/>
      <c r="E47" s="1202"/>
      <c r="F47" s="1202">
        <v>211200</v>
      </c>
      <c r="H47" s="3259"/>
      <c r="I47" s="1201" t="s">
        <v>33</v>
      </c>
      <c r="J47" s="1202">
        <v>211200</v>
      </c>
      <c r="K47" s="1202"/>
      <c r="L47" s="1202"/>
      <c r="M47" s="1202">
        <v>211200</v>
      </c>
    </row>
    <row r="48" spans="1:14" s="1189" customFormat="1" ht="15" x14ac:dyDescent="0.2">
      <c r="A48" s="3259"/>
      <c r="B48" s="1199" t="s">
        <v>8</v>
      </c>
      <c r="C48" s="1200">
        <v>1134919.05</v>
      </c>
      <c r="D48" s="1200"/>
      <c r="E48" s="1200"/>
      <c r="F48" s="1200">
        <v>1134919.05</v>
      </c>
      <c r="H48" s="3259"/>
      <c r="I48" s="1203"/>
      <c r="J48" s="1204"/>
      <c r="K48" s="1204"/>
      <c r="L48" s="1204"/>
      <c r="M48" s="1210"/>
    </row>
    <row r="49" spans="1:13" s="1189" customFormat="1" ht="15" x14ac:dyDescent="0.2">
      <c r="A49" s="3259">
        <v>2012</v>
      </c>
      <c r="B49" s="1201" t="s">
        <v>1205</v>
      </c>
      <c r="C49" s="1202">
        <v>0</v>
      </c>
      <c r="D49" s="1202">
        <v>3828750</v>
      </c>
      <c r="E49" s="1202">
        <v>0</v>
      </c>
      <c r="F49" s="1202">
        <v>3828750</v>
      </c>
      <c r="H49" s="3259">
        <v>2012</v>
      </c>
      <c r="I49" s="1201" t="s">
        <v>1205</v>
      </c>
      <c r="J49" s="1202">
        <v>0</v>
      </c>
      <c r="K49" s="1202">
        <v>3828750</v>
      </c>
      <c r="L49" s="1202">
        <v>0</v>
      </c>
      <c r="M49" s="1202">
        <v>3828750</v>
      </c>
    </row>
    <row r="50" spans="1:13" s="1189" customFormat="1" ht="15" x14ac:dyDescent="0.2">
      <c r="A50" s="3259"/>
      <c r="B50" s="1201" t="s">
        <v>1206</v>
      </c>
      <c r="C50" s="1202">
        <v>308290</v>
      </c>
      <c r="D50" s="1202">
        <v>2928750</v>
      </c>
      <c r="E50" s="1202">
        <v>300142.86</v>
      </c>
      <c r="F50" s="1202">
        <v>3537182.86</v>
      </c>
      <c r="H50" s="3259"/>
      <c r="I50" s="1201" t="s">
        <v>1206</v>
      </c>
      <c r="J50" s="1202">
        <v>308290</v>
      </c>
      <c r="K50" s="1202">
        <v>2928750</v>
      </c>
      <c r="L50" s="1202">
        <v>300142.86</v>
      </c>
      <c r="M50" s="1202">
        <v>3537182.86</v>
      </c>
    </row>
    <row r="51" spans="1:13" s="1189" customFormat="1" ht="15" x14ac:dyDescent="0.2">
      <c r="A51" s="3259"/>
      <c r="B51" s="1201" t="s">
        <v>1207</v>
      </c>
      <c r="C51" s="1202">
        <v>0</v>
      </c>
      <c r="D51" s="1202">
        <v>1934750</v>
      </c>
      <c r="E51" s="1202">
        <v>0</v>
      </c>
      <c r="F51" s="1202">
        <v>1934750</v>
      </c>
      <c r="H51" s="3259"/>
      <c r="I51" s="1201" t="s">
        <v>1207</v>
      </c>
      <c r="J51" s="1202">
        <v>0</v>
      </c>
      <c r="K51" s="1202">
        <v>1934750</v>
      </c>
      <c r="L51" s="1202">
        <v>0</v>
      </c>
      <c r="M51" s="1202">
        <v>1934750</v>
      </c>
    </row>
    <row r="52" spans="1:13" s="1189" customFormat="1" ht="15" x14ac:dyDescent="0.2">
      <c r="A52" s="3259"/>
      <c r="B52" s="1201" t="s">
        <v>33</v>
      </c>
      <c r="C52" s="1202"/>
      <c r="D52" s="1202"/>
      <c r="E52" s="1202"/>
      <c r="F52" s="1202"/>
      <c r="H52" s="3259"/>
      <c r="I52" s="1201" t="s">
        <v>33</v>
      </c>
      <c r="J52" s="1202"/>
      <c r="K52" s="1202"/>
      <c r="L52" s="1202"/>
      <c r="M52" s="1202"/>
    </row>
    <row r="53" spans="1:13" s="1189" customFormat="1" ht="15" x14ac:dyDescent="0.2">
      <c r="A53" s="3259"/>
      <c r="B53" s="1199" t="s">
        <v>8</v>
      </c>
      <c r="C53" s="1200">
        <v>308290</v>
      </c>
      <c r="D53" s="1200">
        <v>8692250</v>
      </c>
      <c r="E53" s="1200">
        <v>300142.86</v>
      </c>
      <c r="F53" s="1200">
        <v>9300682.8599999994</v>
      </c>
      <c r="H53" s="3259"/>
      <c r="I53" s="1203"/>
      <c r="J53" s="1204"/>
      <c r="K53" s="1204"/>
      <c r="L53" s="1204"/>
      <c r="M53" s="1210"/>
    </row>
    <row r="54" spans="1:13" ht="15" x14ac:dyDescent="0.25">
      <c r="A54" s="67" t="s">
        <v>2768</v>
      </c>
    </row>
    <row r="55" spans="1:13" x14ac:dyDescent="0.2">
      <c r="B55" s="12" t="s">
        <v>6076</v>
      </c>
    </row>
  </sheetData>
  <sheetProtection algorithmName="SHA-512" hashValue="mPamiNzU1pR6UDNYFfDlZ8YsA7VeOTyZDsl+XvRgUXfvOBy2D+Wx0R7WAD81COaZpSekHQd00WwVQp+zM6ktiQ==" saltValue="7aQJXnO0cBrl9CFXiy2ZEQ==" spinCount="100000" sheet="1" objects="1" scenarios="1"/>
  <mergeCells count="20">
    <mergeCell ref="H19:H23"/>
    <mergeCell ref="A19:A23"/>
    <mergeCell ref="A49:A53"/>
    <mergeCell ref="A44:A48"/>
    <mergeCell ref="A39:A43"/>
    <mergeCell ref="H34:H38"/>
    <mergeCell ref="H39:H43"/>
    <mergeCell ref="H44:H48"/>
    <mergeCell ref="H49:H53"/>
    <mergeCell ref="A24:A28"/>
    <mergeCell ref="H24:H28"/>
    <mergeCell ref="A29:A33"/>
    <mergeCell ref="H29:H33"/>
    <mergeCell ref="A34:A38"/>
    <mergeCell ref="A4:A8"/>
    <mergeCell ref="H4:H8"/>
    <mergeCell ref="A9:A13"/>
    <mergeCell ref="H9:H13"/>
    <mergeCell ref="A14:A18"/>
    <mergeCell ref="H14:H18"/>
  </mergeCells>
  <hyperlinks>
    <hyperlink ref="A1" location="Índice!A1" display="ÍNDICE"/>
  </hyperlinks>
  <printOptions horizontalCentered="1" verticalCentered="1"/>
  <pageMargins left="0.39370078740157483" right="0.39370078740157483" top="0.39370078740157483" bottom="0.39370078740157483" header="0" footer="0"/>
  <pageSetup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L311"/>
  <sheetViews>
    <sheetView showGridLines="0" workbookViewId="0">
      <selection activeCell="O19" sqref="O19"/>
    </sheetView>
  </sheetViews>
  <sheetFormatPr baseColWidth="10" defaultColWidth="11.42578125" defaultRowHeight="15" x14ac:dyDescent="0.25"/>
  <cols>
    <col min="1" max="1" width="40.28515625" style="168" bestFit="1" customWidth="1"/>
    <col min="2" max="2" width="11.85546875" style="168" bestFit="1" customWidth="1"/>
    <col min="3" max="3" width="15.85546875" style="168" bestFit="1" customWidth="1"/>
    <col min="4" max="4" width="5.140625" style="168" customWidth="1"/>
    <col min="5" max="5" width="4.28515625" style="168" customWidth="1"/>
    <col min="6" max="6" width="5.5703125" style="168" customWidth="1"/>
    <col min="7" max="7" width="4.42578125" style="168" customWidth="1"/>
    <col min="8" max="8" width="4.85546875" style="168" customWidth="1"/>
    <col min="9" max="9" width="5.5703125" style="168" customWidth="1"/>
    <col min="10" max="10" width="4.28515625" style="168" customWidth="1"/>
    <col min="11" max="11" width="6.28515625" style="168" customWidth="1"/>
    <col min="12" max="12" width="5.140625" style="168" customWidth="1"/>
    <col min="13" max="16384" width="11.42578125" style="168"/>
  </cols>
  <sheetData>
    <row r="1" spans="1:12" s="149" customFormat="1" ht="12.75" x14ac:dyDescent="0.2">
      <c r="A1" s="251" t="s">
        <v>1177</v>
      </c>
    </row>
    <row r="2" spans="1:12" s="149" customFormat="1" ht="18.75" x14ac:dyDescent="0.2">
      <c r="A2" s="23" t="s">
        <v>3727</v>
      </c>
    </row>
    <row r="3" spans="1:12" s="149" customFormat="1" x14ac:dyDescent="0.2">
      <c r="A3" s="2684" t="s">
        <v>3720</v>
      </c>
      <c r="B3" s="2684"/>
      <c r="C3" s="2684"/>
      <c r="D3" s="2689" t="s">
        <v>3719</v>
      </c>
      <c r="E3" s="2690"/>
      <c r="F3" s="2690"/>
      <c r="G3" s="2690"/>
      <c r="H3" s="2690"/>
      <c r="I3" s="2690"/>
      <c r="J3" s="2690"/>
      <c r="K3" s="2690"/>
      <c r="L3" s="2691"/>
    </row>
    <row r="4" spans="1:12" s="149" customFormat="1" x14ac:dyDescent="0.2">
      <c r="A4" s="1871" t="s">
        <v>1815</v>
      </c>
      <c r="B4" s="1871" t="s">
        <v>3718</v>
      </c>
      <c r="C4" s="1871" t="s">
        <v>1816</v>
      </c>
      <c r="D4" s="1871" t="s">
        <v>690</v>
      </c>
      <c r="E4" s="1871" t="s">
        <v>1509</v>
      </c>
      <c r="F4" s="1871" t="s">
        <v>1951</v>
      </c>
      <c r="G4" s="1871" t="s">
        <v>692</v>
      </c>
      <c r="H4" s="1871" t="s">
        <v>1510</v>
      </c>
      <c r="I4" s="1871" t="s">
        <v>1953</v>
      </c>
      <c r="J4" s="1871" t="s">
        <v>225</v>
      </c>
      <c r="K4" s="1871" t="s">
        <v>691</v>
      </c>
      <c r="L4" s="1871" t="s">
        <v>1952</v>
      </c>
    </row>
    <row r="5" spans="1:12" s="149" customFormat="1" ht="38.25" x14ac:dyDescent="0.2">
      <c r="A5" s="2571" t="s">
        <v>3721</v>
      </c>
      <c r="B5" s="2572">
        <v>6</v>
      </c>
      <c r="C5" s="2572">
        <v>704</v>
      </c>
      <c r="D5" s="2573" t="s">
        <v>1506</v>
      </c>
      <c r="E5" s="2573" t="s">
        <v>1506</v>
      </c>
      <c r="F5" s="2573" t="s">
        <v>1506</v>
      </c>
      <c r="G5" s="2573" t="s">
        <v>1506</v>
      </c>
      <c r="H5" s="2573" t="s">
        <v>1506</v>
      </c>
      <c r="I5" s="2573" t="s">
        <v>1506</v>
      </c>
      <c r="J5" s="2573" t="s">
        <v>1506</v>
      </c>
      <c r="K5" s="2573" t="s">
        <v>1506</v>
      </c>
      <c r="L5" s="2573" t="s">
        <v>1506</v>
      </c>
    </row>
    <row r="6" spans="1:12" s="149" customFormat="1" ht="25.5" x14ac:dyDescent="0.2">
      <c r="A6" s="2571" t="s">
        <v>3722</v>
      </c>
      <c r="B6" s="2572">
        <v>1</v>
      </c>
      <c r="C6" s="2572">
        <v>140</v>
      </c>
      <c r="D6" s="2573">
        <v>5</v>
      </c>
      <c r="E6" s="2573">
        <v>3</v>
      </c>
      <c r="F6" s="2573">
        <v>5</v>
      </c>
      <c r="G6" s="2573">
        <v>0</v>
      </c>
      <c r="H6" s="2573">
        <v>8</v>
      </c>
      <c r="I6" s="2573">
        <v>5</v>
      </c>
      <c r="J6" s="2573">
        <v>2</v>
      </c>
      <c r="K6" s="2573">
        <v>4</v>
      </c>
      <c r="L6" s="2573">
        <v>2</v>
      </c>
    </row>
    <row r="7" spans="1:12" s="149" customFormat="1" ht="25.5" x14ac:dyDescent="0.2">
      <c r="A7" s="2571" t="s">
        <v>3723</v>
      </c>
      <c r="B7" s="2574">
        <v>1</v>
      </c>
      <c r="C7" s="2573">
        <v>10</v>
      </c>
      <c r="D7" s="2573">
        <v>3</v>
      </c>
      <c r="E7" s="2573">
        <v>0</v>
      </c>
      <c r="F7" s="2573">
        <v>1</v>
      </c>
      <c r="G7" s="2573">
        <v>0</v>
      </c>
      <c r="H7" s="2573">
        <v>2</v>
      </c>
      <c r="I7" s="2573">
        <v>0</v>
      </c>
      <c r="J7" s="2573">
        <v>2</v>
      </c>
      <c r="K7" s="2573">
        <v>2</v>
      </c>
      <c r="L7" s="2573">
        <v>0</v>
      </c>
    </row>
    <row r="8" spans="1:12" s="149" customFormat="1" ht="38.25" x14ac:dyDescent="0.2">
      <c r="A8" s="2571" t="s">
        <v>3724</v>
      </c>
      <c r="B8" s="2574">
        <v>2</v>
      </c>
      <c r="C8" s="2573">
        <v>130</v>
      </c>
      <c r="D8" s="2573">
        <v>8</v>
      </c>
      <c r="E8" s="2573">
        <v>1</v>
      </c>
      <c r="F8" s="2573">
        <v>2</v>
      </c>
      <c r="G8" s="2573">
        <v>20</v>
      </c>
      <c r="H8" s="2573">
        <v>3</v>
      </c>
      <c r="I8" s="2573">
        <v>6</v>
      </c>
      <c r="J8" s="2573">
        <v>13</v>
      </c>
      <c r="K8" s="2573">
        <v>10</v>
      </c>
      <c r="L8" s="2573">
        <v>0</v>
      </c>
    </row>
    <row r="9" spans="1:12" s="149" customFormat="1" ht="25.5" x14ac:dyDescent="0.2">
      <c r="A9" s="2571" t="s">
        <v>3725</v>
      </c>
      <c r="B9" s="2574">
        <v>2</v>
      </c>
      <c r="C9" s="2573">
        <v>339</v>
      </c>
      <c r="D9" s="2573">
        <v>19</v>
      </c>
      <c r="E9" s="2573">
        <v>51</v>
      </c>
      <c r="F9" s="2573">
        <v>50</v>
      </c>
      <c r="G9" s="2573">
        <v>30</v>
      </c>
      <c r="H9" s="2573">
        <v>31</v>
      </c>
      <c r="I9" s="2573">
        <v>36</v>
      </c>
      <c r="J9" s="2573">
        <v>40</v>
      </c>
      <c r="K9" s="2573">
        <v>41</v>
      </c>
      <c r="L9" s="2573">
        <v>41</v>
      </c>
    </row>
    <row r="10" spans="1:12" s="149" customFormat="1" ht="25.5" x14ac:dyDescent="0.2">
      <c r="A10" s="2571" t="s">
        <v>3726</v>
      </c>
      <c r="B10" s="2574">
        <v>1</v>
      </c>
      <c r="C10" s="2573">
        <v>32</v>
      </c>
      <c r="D10" s="2573">
        <v>0</v>
      </c>
      <c r="E10" s="2573">
        <v>0</v>
      </c>
      <c r="F10" s="2573">
        <v>0</v>
      </c>
      <c r="G10" s="2573">
        <v>0</v>
      </c>
      <c r="H10" s="2573">
        <v>0</v>
      </c>
      <c r="I10" s="2573">
        <v>0</v>
      </c>
      <c r="J10" s="2573">
        <v>32</v>
      </c>
      <c r="K10" s="2573">
        <v>0</v>
      </c>
      <c r="L10" s="2573">
        <v>0</v>
      </c>
    </row>
    <row r="11" spans="1:12" s="149" customFormat="1" x14ac:dyDescent="0.2">
      <c r="A11" s="1853" t="s">
        <v>4</v>
      </c>
      <c r="B11" s="1873">
        <f>SUM(B5:B10)</f>
        <v>13</v>
      </c>
      <c r="C11" s="1852">
        <f>SUM(C5:C10)</f>
        <v>1355</v>
      </c>
      <c r="D11" s="1852"/>
      <c r="E11" s="1852"/>
      <c r="F11" s="1852"/>
      <c r="G11" s="1852"/>
      <c r="H11" s="1852"/>
      <c r="I11" s="1852"/>
      <c r="J11" s="1852"/>
      <c r="K11" s="1852"/>
      <c r="L11" s="1852"/>
    </row>
    <row r="12" spans="1:12" x14ac:dyDescent="0.25">
      <c r="A12" s="944" t="s">
        <v>2989</v>
      </c>
      <c r="B12" s="942"/>
      <c r="C12" s="942"/>
      <c r="E12" s="167"/>
    </row>
    <row r="13" spans="1:12" x14ac:dyDescent="0.25">
      <c r="A13" s="3261"/>
      <c r="B13" s="3261"/>
      <c r="C13" s="3261"/>
      <c r="E13" s="167"/>
    </row>
    <row r="14" spans="1:12" ht="15" customHeight="1" x14ac:dyDescent="0.25">
      <c r="A14" s="3261"/>
      <c r="B14" s="3261"/>
      <c r="C14" s="3261"/>
      <c r="E14" s="167"/>
    </row>
    <row r="15" spans="1:12" x14ac:dyDescent="0.25">
      <c r="A15" s="162"/>
      <c r="B15" s="162"/>
      <c r="C15" s="162"/>
      <c r="E15" s="167"/>
    </row>
    <row r="16" spans="1:12" x14ac:dyDescent="0.25">
      <c r="A16" s="942"/>
      <c r="B16" s="942"/>
      <c r="C16" s="942"/>
      <c r="E16" s="167"/>
    </row>
    <row r="17" spans="1:5" x14ac:dyDescent="0.25">
      <c r="A17" s="942"/>
      <c r="B17" s="942"/>
      <c r="C17" s="942"/>
      <c r="E17" s="167"/>
    </row>
    <row r="18" spans="1:5" x14ac:dyDescent="0.25">
      <c r="A18" s="942"/>
      <c r="B18" s="942"/>
      <c r="C18" s="942"/>
      <c r="E18" s="167"/>
    </row>
    <row r="19" spans="1:5" x14ac:dyDescent="0.25">
      <c r="A19" s="942"/>
      <c r="B19" s="942"/>
      <c r="C19" s="942"/>
      <c r="E19" s="167"/>
    </row>
    <row r="20" spans="1:5" ht="25.5" customHeight="1" x14ac:dyDescent="0.25">
      <c r="A20" s="942"/>
      <c r="B20" s="942"/>
      <c r="C20" s="942"/>
      <c r="E20" s="167"/>
    </row>
    <row r="21" spans="1:5" x14ac:dyDescent="0.25">
      <c r="A21" s="942"/>
      <c r="B21" s="942"/>
      <c r="C21" s="942"/>
      <c r="E21" s="167"/>
    </row>
    <row r="22" spans="1:5" x14ac:dyDescent="0.25">
      <c r="A22" s="942"/>
      <c r="B22" s="942"/>
      <c r="C22" s="942"/>
      <c r="E22" s="167"/>
    </row>
    <row r="23" spans="1:5" x14ac:dyDescent="0.25">
      <c r="A23" s="942"/>
      <c r="B23" s="942"/>
      <c r="C23" s="942"/>
      <c r="E23" s="167"/>
    </row>
    <row r="24" spans="1:5" ht="25.5" customHeight="1" x14ac:dyDescent="0.25">
      <c r="A24" s="942"/>
      <c r="B24" s="942"/>
      <c r="C24" s="942"/>
      <c r="E24" s="167"/>
    </row>
    <row r="25" spans="1:5" x14ac:dyDescent="0.25">
      <c r="A25" s="942"/>
      <c r="B25" s="942"/>
      <c r="C25" s="942"/>
      <c r="E25" s="167"/>
    </row>
    <row r="26" spans="1:5" x14ac:dyDescent="0.25">
      <c r="A26" s="942"/>
      <c r="B26" s="942"/>
      <c r="C26" s="942"/>
      <c r="E26" s="167"/>
    </row>
    <row r="27" spans="1:5" x14ac:dyDescent="0.25">
      <c r="A27" s="942"/>
      <c r="B27" s="942"/>
      <c r="C27" s="942"/>
      <c r="E27" s="167"/>
    </row>
    <row r="28" spans="1:5" x14ac:dyDescent="0.25">
      <c r="A28" s="942"/>
      <c r="B28" s="942"/>
      <c r="C28" s="942"/>
      <c r="E28" s="167"/>
    </row>
    <row r="29" spans="1:5" x14ac:dyDescent="0.25">
      <c r="A29" s="942"/>
      <c r="B29" s="942"/>
      <c r="C29" s="942"/>
      <c r="E29" s="167"/>
    </row>
    <row r="30" spans="1:5" ht="15" customHeight="1" x14ac:dyDescent="0.25">
      <c r="A30" s="942"/>
      <c r="B30" s="942"/>
      <c r="C30" s="942"/>
      <c r="E30" s="167"/>
    </row>
    <row r="31" spans="1:5" ht="15" customHeight="1" x14ac:dyDescent="0.25">
      <c r="A31" s="942"/>
      <c r="B31" s="942"/>
      <c r="C31" s="942"/>
      <c r="E31" s="167"/>
    </row>
    <row r="32" spans="1:5" x14ac:dyDescent="0.25">
      <c r="A32" s="942"/>
      <c r="B32" s="942"/>
      <c r="C32" s="942"/>
      <c r="E32" s="167"/>
    </row>
    <row r="33" spans="1:5" x14ac:dyDescent="0.25">
      <c r="A33" s="942"/>
      <c r="B33" s="942"/>
      <c r="C33" s="942"/>
      <c r="E33" s="167"/>
    </row>
    <row r="34" spans="1:5" ht="15" customHeight="1" x14ac:dyDescent="0.25">
      <c r="A34" s="942"/>
      <c r="B34" s="942"/>
      <c r="C34" s="942"/>
      <c r="E34" s="167"/>
    </row>
    <row r="35" spans="1:5" x14ac:dyDescent="0.25">
      <c r="A35" s="942"/>
      <c r="B35" s="942"/>
      <c r="C35" s="942"/>
      <c r="E35" s="167"/>
    </row>
    <row r="36" spans="1:5" x14ac:dyDescent="0.25">
      <c r="A36" s="942"/>
      <c r="B36" s="942"/>
      <c r="C36" s="942"/>
      <c r="E36" s="167"/>
    </row>
    <row r="37" spans="1:5" x14ac:dyDescent="0.25">
      <c r="A37" s="942"/>
      <c r="B37" s="942"/>
      <c r="C37" s="942"/>
      <c r="E37" s="167"/>
    </row>
    <row r="38" spans="1:5" x14ac:dyDescent="0.25">
      <c r="A38" s="942"/>
      <c r="B38" s="942"/>
      <c r="C38" s="942"/>
      <c r="E38" s="167"/>
    </row>
    <row r="39" spans="1:5" x14ac:dyDescent="0.25">
      <c r="A39" s="942"/>
      <c r="B39" s="942"/>
      <c r="C39" s="942"/>
      <c r="E39" s="167"/>
    </row>
    <row r="40" spans="1:5" x14ac:dyDescent="0.25">
      <c r="A40" s="942"/>
      <c r="B40" s="942"/>
      <c r="C40" s="942"/>
      <c r="E40" s="167"/>
    </row>
    <row r="41" spans="1:5" ht="15" customHeight="1" x14ac:dyDescent="0.25">
      <c r="A41" s="942"/>
      <c r="B41" s="942"/>
      <c r="C41" s="942"/>
      <c r="E41" s="167"/>
    </row>
    <row r="42" spans="1:5" x14ac:dyDescent="0.25">
      <c r="A42" s="942"/>
      <c r="B42" s="942"/>
      <c r="C42" s="942"/>
      <c r="E42" s="167"/>
    </row>
    <row r="43" spans="1:5" x14ac:dyDescent="0.25">
      <c r="A43" s="942"/>
      <c r="B43" s="942"/>
      <c r="C43" s="942"/>
      <c r="E43" s="167"/>
    </row>
    <row r="44" spans="1:5" x14ac:dyDescent="0.25">
      <c r="A44" s="942"/>
      <c r="B44" s="942"/>
      <c r="C44" s="942"/>
      <c r="E44" s="167"/>
    </row>
    <row r="45" spans="1:5" x14ac:dyDescent="0.25">
      <c r="A45" s="942"/>
      <c r="B45" s="942"/>
      <c r="C45" s="942"/>
      <c r="E45" s="169"/>
    </row>
    <row r="46" spans="1:5" x14ac:dyDescent="0.25">
      <c r="A46" s="942"/>
      <c r="B46" s="942"/>
      <c r="C46" s="942"/>
      <c r="E46" s="170"/>
    </row>
    <row r="47" spans="1:5" x14ac:dyDescent="0.25">
      <c r="A47" s="942"/>
      <c r="B47" s="942"/>
      <c r="C47" s="942"/>
      <c r="E47" s="170"/>
    </row>
    <row r="48" spans="1:5" ht="15" customHeight="1" x14ac:dyDescent="0.25">
      <c r="A48" s="942"/>
      <c r="B48" s="942"/>
      <c r="C48" s="942"/>
      <c r="E48" s="170"/>
    </row>
    <row r="49" spans="1:5" x14ac:dyDescent="0.25">
      <c r="A49" s="942"/>
      <c r="B49" s="942"/>
      <c r="C49" s="942"/>
      <c r="E49" s="170"/>
    </row>
    <row r="50" spans="1:5" x14ac:dyDescent="0.25">
      <c r="E50" s="170"/>
    </row>
    <row r="51" spans="1:5" ht="15" customHeight="1" x14ac:dyDescent="0.25">
      <c r="E51" s="170"/>
    </row>
    <row r="52" spans="1:5" x14ac:dyDescent="0.25">
      <c r="E52" s="170"/>
    </row>
    <row r="53" spans="1:5" x14ac:dyDescent="0.25">
      <c r="E53" s="170"/>
    </row>
    <row r="54" spans="1:5" x14ac:dyDescent="0.25">
      <c r="E54" s="170"/>
    </row>
    <row r="55" spans="1:5" ht="15" customHeight="1" x14ac:dyDescent="0.25">
      <c r="E55" s="170"/>
    </row>
    <row r="56" spans="1:5" x14ac:dyDescent="0.25">
      <c r="E56" s="170"/>
    </row>
    <row r="57" spans="1:5" x14ac:dyDescent="0.25">
      <c r="E57" s="170"/>
    </row>
    <row r="58" spans="1:5" x14ac:dyDescent="0.25">
      <c r="E58" s="170"/>
    </row>
    <row r="59" spans="1:5" ht="15" customHeight="1" x14ac:dyDescent="0.25">
      <c r="E59" s="170"/>
    </row>
    <row r="60" spans="1:5" x14ac:dyDescent="0.25">
      <c r="E60" s="170"/>
    </row>
    <row r="61" spans="1:5" x14ac:dyDescent="0.25">
      <c r="E61" s="170"/>
    </row>
    <row r="62" spans="1:5" x14ac:dyDescent="0.25">
      <c r="E62" s="170"/>
    </row>
    <row r="63" spans="1:5" x14ac:dyDescent="0.25">
      <c r="E63" s="170"/>
    </row>
    <row r="64" spans="1:5" x14ac:dyDescent="0.25">
      <c r="E64" s="170"/>
    </row>
    <row r="65" spans="5:5" ht="15" customHeight="1" x14ac:dyDescent="0.25">
      <c r="E65" s="170"/>
    </row>
    <row r="66" spans="5:5" x14ac:dyDescent="0.25">
      <c r="E66" s="170"/>
    </row>
    <row r="67" spans="5:5" x14ac:dyDescent="0.25">
      <c r="E67" s="170"/>
    </row>
    <row r="68" spans="5:5" x14ac:dyDescent="0.25">
      <c r="E68" s="170"/>
    </row>
    <row r="69" spans="5:5" x14ac:dyDescent="0.25">
      <c r="E69" s="170"/>
    </row>
    <row r="70" spans="5:5" x14ac:dyDescent="0.25">
      <c r="E70" s="170"/>
    </row>
    <row r="71" spans="5:5" x14ac:dyDescent="0.25">
      <c r="E71" s="170"/>
    </row>
    <row r="72" spans="5:5" x14ac:dyDescent="0.25">
      <c r="E72" s="170"/>
    </row>
    <row r="73" spans="5:5" x14ac:dyDescent="0.25">
      <c r="E73" s="170"/>
    </row>
    <row r="74" spans="5:5" x14ac:dyDescent="0.25">
      <c r="E74" s="171"/>
    </row>
    <row r="75" spans="5:5" ht="15" customHeight="1" x14ac:dyDescent="0.25">
      <c r="E75" s="170"/>
    </row>
    <row r="76" spans="5:5" x14ac:dyDescent="0.25">
      <c r="E76" s="170"/>
    </row>
    <row r="77" spans="5:5" ht="15" customHeight="1" x14ac:dyDescent="0.25">
      <c r="E77" s="170"/>
    </row>
    <row r="78" spans="5:5" ht="15" customHeight="1" x14ac:dyDescent="0.25">
      <c r="E78" s="170"/>
    </row>
    <row r="79" spans="5:5" x14ac:dyDescent="0.25">
      <c r="E79" s="170"/>
    </row>
    <row r="80" spans="5:5" x14ac:dyDescent="0.25">
      <c r="E80" s="170"/>
    </row>
    <row r="81" spans="5:5" x14ac:dyDescent="0.25">
      <c r="E81" s="170"/>
    </row>
    <row r="82" spans="5:5" x14ac:dyDescent="0.25">
      <c r="E82" s="170"/>
    </row>
    <row r="83" spans="5:5" ht="15" customHeight="1" x14ac:dyDescent="0.25">
      <c r="E83" s="170"/>
    </row>
    <row r="84" spans="5:5" x14ac:dyDescent="0.25">
      <c r="E84" s="170"/>
    </row>
    <row r="85" spans="5:5" ht="15" customHeight="1" x14ac:dyDescent="0.25">
      <c r="E85" s="170"/>
    </row>
    <row r="86" spans="5:5" ht="15" customHeight="1" x14ac:dyDescent="0.25">
      <c r="E86" s="170"/>
    </row>
    <row r="87" spans="5:5" x14ac:dyDescent="0.25">
      <c r="E87" s="170"/>
    </row>
    <row r="88" spans="5:5" x14ac:dyDescent="0.25">
      <c r="E88" s="170"/>
    </row>
    <row r="89" spans="5:5" x14ac:dyDescent="0.25">
      <c r="E89" s="170"/>
    </row>
    <row r="90" spans="5:5" ht="15" customHeight="1" x14ac:dyDescent="0.25">
      <c r="E90" s="170"/>
    </row>
    <row r="91" spans="5:5" x14ac:dyDescent="0.25">
      <c r="E91" s="170"/>
    </row>
    <row r="92" spans="5:5" x14ac:dyDescent="0.25">
      <c r="E92" s="170"/>
    </row>
    <row r="93" spans="5:5" ht="15" customHeight="1" x14ac:dyDescent="0.25">
      <c r="E93" s="170"/>
    </row>
    <row r="94" spans="5:5" x14ac:dyDescent="0.25">
      <c r="E94" s="170"/>
    </row>
    <row r="95" spans="5:5" x14ac:dyDescent="0.25">
      <c r="E95" s="170"/>
    </row>
    <row r="96" spans="5:5" x14ac:dyDescent="0.25">
      <c r="E96" s="170"/>
    </row>
    <row r="97" spans="5:5" x14ac:dyDescent="0.25">
      <c r="E97" s="170"/>
    </row>
    <row r="98" spans="5:5" x14ac:dyDescent="0.25">
      <c r="E98" s="170"/>
    </row>
    <row r="99" spans="5:5" x14ac:dyDescent="0.25">
      <c r="E99" s="170"/>
    </row>
    <row r="100" spans="5:5" x14ac:dyDescent="0.25">
      <c r="E100" s="170"/>
    </row>
    <row r="101" spans="5:5" x14ac:dyDescent="0.25">
      <c r="E101" s="170"/>
    </row>
    <row r="102" spans="5:5" ht="15" customHeight="1" x14ac:dyDescent="0.25">
      <c r="E102" s="170"/>
    </row>
    <row r="103" spans="5:5" x14ac:dyDescent="0.25">
      <c r="E103" s="170"/>
    </row>
    <row r="104" spans="5:5" ht="15" customHeight="1" x14ac:dyDescent="0.25">
      <c r="E104" s="170"/>
    </row>
    <row r="105" spans="5:5" x14ac:dyDescent="0.25">
      <c r="E105" s="170"/>
    </row>
    <row r="106" spans="5:5" x14ac:dyDescent="0.25">
      <c r="E106" s="170"/>
    </row>
    <row r="107" spans="5:5" x14ac:dyDescent="0.25">
      <c r="E107" s="170"/>
    </row>
    <row r="108" spans="5:5" x14ac:dyDescent="0.25">
      <c r="E108" s="170"/>
    </row>
    <row r="109" spans="5:5" ht="15" customHeight="1" x14ac:dyDescent="0.25">
      <c r="E109" s="170"/>
    </row>
    <row r="110" spans="5:5" x14ac:dyDescent="0.25">
      <c r="E110" s="170"/>
    </row>
    <row r="111" spans="5:5" x14ac:dyDescent="0.25">
      <c r="E111" s="170"/>
    </row>
    <row r="112" spans="5:5" ht="15" customHeight="1" x14ac:dyDescent="0.25">
      <c r="E112" s="170"/>
    </row>
    <row r="113" spans="5:5" x14ac:dyDescent="0.25">
      <c r="E113" s="170"/>
    </row>
    <row r="114" spans="5:5" x14ac:dyDescent="0.25">
      <c r="E114" s="170"/>
    </row>
    <row r="115" spans="5:5" x14ac:dyDescent="0.25">
      <c r="E115" s="170"/>
    </row>
    <row r="116" spans="5:5" x14ac:dyDescent="0.25">
      <c r="E116" s="170"/>
    </row>
    <row r="117" spans="5:5" x14ac:dyDescent="0.25">
      <c r="E117" s="170"/>
    </row>
    <row r="118" spans="5:5" ht="15" customHeight="1" x14ac:dyDescent="0.25">
      <c r="E118" s="170"/>
    </row>
    <row r="119" spans="5:5" x14ac:dyDescent="0.25">
      <c r="E119" s="170"/>
    </row>
    <row r="120" spans="5:5" x14ac:dyDescent="0.25">
      <c r="E120" s="170"/>
    </row>
    <row r="121" spans="5:5" x14ac:dyDescent="0.25">
      <c r="E121" s="170"/>
    </row>
    <row r="122" spans="5:5" x14ac:dyDescent="0.25">
      <c r="E122" s="170"/>
    </row>
    <row r="123" spans="5:5" x14ac:dyDescent="0.25">
      <c r="E123" s="170"/>
    </row>
    <row r="124" spans="5:5" x14ac:dyDescent="0.25">
      <c r="E124" s="170"/>
    </row>
    <row r="125" spans="5:5" x14ac:dyDescent="0.25">
      <c r="E125" s="170"/>
    </row>
    <row r="126" spans="5:5" x14ac:dyDescent="0.25">
      <c r="E126" s="170"/>
    </row>
    <row r="127" spans="5:5" x14ac:dyDescent="0.25">
      <c r="E127" s="170"/>
    </row>
    <row r="128" spans="5:5" x14ac:dyDescent="0.25">
      <c r="E128" s="170"/>
    </row>
    <row r="129" spans="5:5" ht="15" customHeight="1" x14ac:dyDescent="0.25">
      <c r="E129" s="170"/>
    </row>
    <row r="130" spans="5:5" ht="15" customHeight="1" x14ac:dyDescent="0.25">
      <c r="E130" s="170"/>
    </row>
    <row r="131" spans="5:5" x14ac:dyDescent="0.25">
      <c r="E131" s="170"/>
    </row>
    <row r="132" spans="5:5" x14ac:dyDescent="0.25">
      <c r="E132" s="170"/>
    </row>
    <row r="133" spans="5:5" ht="15" customHeight="1" x14ac:dyDescent="0.25">
      <c r="E133" s="170"/>
    </row>
    <row r="134" spans="5:5" x14ac:dyDescent="0.25">
      <c r="E134" s="170"/>
    </row>
    <row r="135" spans="5:5" x14ac:dyDescent="0.25">
      <c r="E135" s="170"/>
    </row>
    <row r="136" spans="5:5" x14ac:dyDescent="0.25">
      <c r="E136" s="170"/>
    </row>
    <row r="137" spans="5:5" x14ac:dyDescent="0.25">
      <c r="E137" s="170"/>
    </row>
    <row r="138" spans="5:5" x14ac:dyDescent="0.25">
      <c r="E138" s="170"/>
    </row>
    <row r="139" spans="5:5" x14ac:dyDescent="0.25">
      <c r="E139" s="170"/>
    </row>
    <row r="140" spans="5:5" ht="15" customHeight="1" x14ac:dyDescent="0.25">
      <c r="E140" s="170"/>
    </row>
    <row r="141" spans="5:5" ht="15" customHeight="1" x14ac:dyDescent="0.25">
      <c r="E141" s="170"/>
    </row>
    <row r="142" spans="5:5" x14ac:dyDescent="0.25">
      <c r="E142" s="170"/>
    </row>
    <row r="143" spans="5:5" x14ac:dyDescent="0.25">
      <c r="E143" s="170"/>
    </row>
    <row r="144" spans="5:5" x14ac:dyDescent="0.25">
      <c r="E144" s="170"/>
    </row>
    <row r="145" spans="5:5" x14ac:dyDescent="0.25">
      <c r="E145" s="170"/>
    </row>
    <row r="146" spans="5:5" x14ac:dyDescent="0.25">
      <c r="E146" s="170"/>
    </row>
    <row r="147" spans="5:5" x14ac:dyDescent="0.25">
      <c r="E147" s="170"/>
    </row>
    <row r="148" spans="5:5" ht="15" customHeight="1" x14ac:dyDescent="0.25">
      <c r="E148" s="170"/>
    </row>
    <row r="149" spans="5:5" ht="15" customHeight="1" x14ac:dyDescent="0.25">
      <c r="E149" s="170"/>
    </row>
    <row r="150" spans="5:5" x14ac:dyDescent="0.25">
      <c r="E150" s="170"/>
    </row>
    <row r="151" spans="5:5" ht="15" customHeight="1" x14ac:dyDescent="0.25">
      <c r="E151" s="170"/>
    </row>
    <row r="152" spans="5:5" x14ac:dyDescent="0.25">
      <c r="E152" s="170"/>
    </row>
    <row r="153" spans="5:5" x14ac:dyDescent="0.25">
      <c r="E153" s="170"/>
    </row>
    <row r="154" spans="5:5" x14ac:dyDescent="0.25">
      <c r="E154" s="170"/>
    </row>
    <row r="155" spans="5:5" x14ac:dyDescent="0.25">
      <c r="E155" s="170"/>
    </row>
    <row r="156" spans="5:5" x14ac:dyDescent="0.25">
      <c r="E156" s="170"/>
    </row>
    <row r="157" spans="5:5" x14ac:dyDescent="0.25">
      <c r="E157" s="170"/>
    </row>
    <row r="158" spans="5:5" x14ac:dyDescent="0.25">
      <c r="E158" s="170"/>
    </row>
    <row r="159" spans="5:5" x14ac:dyDescent="0.25">
      <c r="E159" s="170"/>
    </row>
    <row r="160" spans="5:5" x14ac:dyDescent="0.25">
      <c r="E160" s="170"/>
    </row>
    <row r="161" spans="5:5" x14ac:dyDescent="0.25">
      <c r="E161" s="170"/>
    </row>
    <row r="162" spans="5:5" x14ac:dyDescent="0.25">
      <c r="E162" s="170"/>
    </row>
    <row r="163" spans="5:5" x14ac:dyDescent="0.25">
      <c r="E163" s="170"/>
    </row>
    <row r="164" spans="5:5" x14ac:dyDescent="0.25">
      <c r="E164" s="170"/>
    </row>
    <row r="165" spans="5:5" x14ac:dyDescent="0.25">
      <c r="E165" s="170"/>
    </row>
    <row r="166" spans="5:5" x14ac:dyDescent="0.25">
      <c r="E166" s="170"/>
    </row>
    <row r="167" spans="5:5" x14ac:dyDescent="0.25">
      <c r="E167" s="170"/>
    </row>
    <row r="168" spans="5:5" ht="15" customHeight="1" x14ac:dyDescent="0.25">
      <c r="E168" s="170"/>
    </row>
    <row r="169" spans="5:5" x14ac:dyDescent="0.25">
      <c r="E169" s="170"/>
    </row>
    <row r="170" spans="5:5" x14ac:dyDescent="0.25">
      <c r="E170" s="170"/>
    </row>
    <row r="171" spans="5:5" x14ac:dyDescent="0.25">
      <c r="E171" s="170"/>
    </row>
    <row r="172" spans="5:5" x14ac:dyDescent="0.25">
      <c r="E172" s="170"/>
    </row>
    <row r="173" spans="5:5" x14ac:dyDescent="0.25">
      <c r="E173" s="170"/>
    </row>
    <row r="174" spans="5:5" x14ac:dyDescent="0.25">
      <c r="E174" s="170"/>
    </row>
    <row r="175" spans="5:5" x14ac:dyDescent="0.25">
      <c r="E175" s="170"/>
    </row>
    <row r="176" spans="5:5" x14ac:dyDescent="0.25">
      <c r="E176" s="170"/>
    </row>
    <row r="177" spans="5:5" x14ac:dyDescent="0.25">
      <c r="E177" s="170"/>
    </row>
    <row r="178" spans="5:5" x14ac:dyDescent="0.25">
      <c r="E178" s="170"/>
    </row>
    <row r="179" spans="5:5" x14ac:dyDescent="0.25">
      <c r="E179" s="170"/>
    </row>
    <row r="180" spans="5:5" x14ac:dyDescent="0.25">
      <c r="E180" s="170"/>
    </row>
    <row r="181" spans="5:5" ht="15" customHeight="1" x14ac:dyDescent="0.25">
      <c r="E181" s="170"/>
    </row>
    <row r="182" spans="5:5" x14ac:dyDescent="0.25">
      <c r="E182" s="170"/>
    </row>
    <row r="183" spans="5:5" x14ac:dyDescent="0.25">
      <c r="E183" s="170"/>
    </row>
    <row r="184" spans="5:5" x14ac:dyDescent="0.25">
      <c r="E184" s="170"/>
    </row>
    <row r="185" spans="5:5" x14ac:dyDescent="0.25">
      <c r="E185" s="170"/>
    </row>
    <row r="186" spans="5:5" x14ac:dyDescent="0.25">
      <c r="E186" s="170"/>
    </row>
    <row r="187" spans="5:5" x14ac:dyDescent="0.25">
      <c r="E187" s="170"/>
    </row>
    <row r="188" spans="5:5" x14ac:dyDescent="0.25">
      <c r="E188" s="170"/>
    </row>
    <row r="189" spans="5:5" x14ac:dyDescent="0.25">
      <c r="E189" s="170"/>
    </row>
    <row r="190" spans="5:5" x14ac:dyDescent="0.25">
      <c r="E190" s="170"/>
    </row>
    <row r="191" spans="5:5" x14ac:dyDescent="0.25">
      <c r="E191" s="170"/>
    </row>
    <row r="192" spans="5:5" x14ac:dyDescent="0.25">
      <c r="E192" s="170"/>
    </row>
    <row r="193" spans="5:5" x14ac:dyDescent="0.25">
      <c r="E193" s="170"/>
    </row>
    <row r="194" spans="5:5" x14ac:dyDescent="0.25">
      <c r="E194" s="170"/>
    </row>
    <row r="195" spans="5:5" x14ac:dyDescent="0.25">
      <c r="E195" s="170"/>
    </row>
    <row r="196" spans="5:5" x14ac:dyDescent="0.25">
      <c r="E196" s="170"/>
    </row>
    <row r="197" spans="5:5" x14ac:dyDescent="0.25">
      <c r="E197" s="170"/>
    </row>
    <row r="198" spans="5:5" x14ac:dyDescent="0.25">
      <c r="E198" s="170"/>
    </row>
    <row r="199" spans="5:5" x14ac:dyDescent="0.25">
      <c r="E199" s="170"/>
    </row>
    <row r="200" spans="5:5" x14ac:dyDescent="0.25">
      <c r="E200" s="170"/>
    </row>
    <row r="201" spans="5:5" x14ac:dyDescent="0.25">
      <c r="E201" s="170"/>
    </row>
    <row r="202" spans="5:5" x14ac:dyDescent="0.25">
      <c r="E202" s="170"/>
    </row>
    <row r="203" spans="5:5" x14ac:dyDescent="0.25">
      <c r="E203" s="170"/>
    </row>
    <row r="204" spans="5:5" x14ac:dyDescent="0.25">
      <c r="E204" s="170"/>
    </row>
    <row r="205" spans="5:5" x14ac:dyDescent="0.25">
      <c r="E205" s="170"/>
    </row>
    <row r="206" spans="5:5" x14ac:dyDescent="0.25">
      <c r="E206" s="170"/>
    </row>
    <row r="207" spans="5:5" x14ac:dyDescent="0.25">
      <c r="E207" s="170"/>
    </row>
    <row r="208" spans="5:5" x14ac:dyDescent="0.25">
      <c r="E208" s="170"/>
    </row>
    <row r="209" spans="5:5" x14ac:dyDescent="0.25">
      <c r="E209" s="170"/>
    </row>
    <row r="210" spans="5:5" x14ac:dyDescent="0.25">
      <c r="E210" s="170"/>
    </row>
    <row r="211" spans="5:5" x14ac:dyDescent="0.25">
      <c r="E211" s="170"/>
    </row>
    <row r="212" spans="5:5" x14ac:dyDescent="0.25">
      <c r="E212" s="170"/>
    </row>
    <row r="213" spans="5:5" x14ac:dyDescent="0.25">
      <c r="E213" s="170"/>
    </row>
    <row r="214" spans="5:5" x14ac:dyDescent="0.25">
      <c r="E214" s="170"/>
    </row>
    <row r="215" spans="5:5" x14ac:dyDescent="0.25">
      <c r="E215" s="170"/>
    </row>
    <row r="216" spans="5:5" x14ac:dyDescent="0.25">
      <c r="E216" s="170"/>
    </row>
    <row r="217" spans="5:5" x14ac:dyDescent="0.25">
      <c r="E217" s="170"/>
    </row>
    <row r="218" spans="5:5" x14ac:dyDescent="0.25">
      <c r="E218" s="170"/>
    </row>
    <row r="219" spans="5:5" x14ac:dyDescent="0.25">
      <c r="E219" s="170"/>
    </row>
    <row r="220" spans="5:5" x14ac:dyDescent="0.25">
      <c r="E220" s="170"/>
    </row>
    <row r="221" spans="5:5" x14ac:dyDescent="0.25">
      <c r="E221" s="170"/>
    </row>
    <row r="222" spans="5:5" x14ac:dyDescent="0.25">
      <c r="E222" s="170"/>
    </row>
    <row r="223" spans="5:5" x14ac:dyDescent="0.25">
      <c r="E223" s="170"/>
    </row>
    <row r="224" spans="5:5" x14ac:dyDescent="0.25">
      <c r="E224" s="170"/>
    </row>
    <row r="225" spans="5:5" x14ac:dyDescent="0.25">
      <c r="E225" s="170"/>
    </row>
    <row r="226" spans="5:5" x14ac:dyDescent="0.25">
      <c r="E226" s="170"/>
    </row>
    <row r="227" spans="5:5" x14ac:dyDescent="0.25">
      <c r="E227" s="170"/>
    </row>
    <row r="228" spans="5:5" ht="15" customHeight="1" x14ac:dyDescent="0.25">
      <c r="E228" s="170"/>
    </row>
    <row r="229" spans="5:5" ht="15" customHeight="1" x14ac:dyDescent="0.25">
      <c r="E229" s="170"/>
    </row>
    <row r="230" spans="5:5" x14ac:dyDescent="0.25">
      <c r="E230" s="170"/>
    </row>
    <row r="231" spans="5:5" x14ac:dyDescent="0.25">
      <c r="E231" s="170"/>
    </row>
    <row r="232" spans="5:5" x14ac:dyDescent="0.25">
      <c r="E232" s="170"/>
    </row>
    <row r="233" spans="5:5" x14ac:dyDescent="0.25">
      <c r="E233" s="170"/>
    </row>
    <row r="234" spans="5:5" x14ac:dyDescent="0.25">
      <c r="E234" s="170"/>
    </row>
    <row r="235" spans="5:5" x14ac:dyDescent="0.25">
      <c r="E235" s="170"/>
    </row>
    <row r="236" spans="5:5" x14ac:dyDescent="0.25">
      <c r="E236" s="170"/>
    </row>
    <row r="237" spans="5:5" x14ac:dyDescent="0.25">
      <c r="E237" s="170"/>
    </row>
    <row r="238" spans="5:5" ht="15" customHeight="1" x14ac:dyDescent="0.25">
      <c r="E238" s="170"/>
    </row>
    <row r="239" spans="5:5" x14ac:dyDescent="0.25">
      <c r="E239" s="170"/>
    </row>
    <row r="240" spans="5:5" x14ac:dyDescent="0.25">
      <c r="E240" s="170"/>
    </row>
    <row r="241" spans="5:5" x14ac:dyDescent="0.25">
      <c r="E241" s="170"/>
    </row>
    <row r="242" spans="5:5" x14ac:dyDescent="0.25">
      <c r="E242" s="170"/>
    </row>
    <row r="243" spans="5:5" x14ac:dyDescent="0.25">
      <c r="E243" s="170"/>
    </row>
    <row r="244" spans="5:5" x14ac:dyDescent="0.25">
      <c r="E244" s="170"/>
    </row>
    <row r="245" spans="5:5" x14ac:dyDescent="0.25">
      <c r="E245" s="170"/>
    </row>
    <row r="246" spans="5:5" x14ac:dyDescent="0.25">
      <c r="E246" s="170"/>
    </row>
    <row r="247" spans="5:5" x14ac:dyDescent="0.25">
      <c r="E247" s="170"/>
    </row>
    <row r="248" spans="5:5" x14ac:dyDescent="0.25">
      <c r="E248" s="170"/>
    </row>
    <row r="249" spans="5:5" x14ac:dyDescent="0.25">
      <c r="E249" s="170"/>
    </row>
    <row r="250" spans="5:5" x14ac:dyDescent="0.25">
      <c r="E250" s="170"/>
    </row>
    <row r="251" spans="5:5" x14ac:dyDescent="0.25">
      <c r="E251" s="170"/>
    </row>
    <row r="252" spans="5:5" x14ac:dyDescent="0.25">
      <c r="E252" s="170"/>
    </row>
    <row r="253" spans="5:5" x14ac:dyDescent="0.25">
      <c r="E253" s="170"/>
    </row>
    <row r="254" spans="5:5" x14ac:dyDescent="0.25">
      <c r="E254" s="170"/>
    </row>
    <row r="255" spans="5:5" x14ac:dyDescent="0.25">
      <c r="E255" s="170"/>
    </row>
    <row r="256" spans="5:5" x14ac:dyDescent="0.25">
      <c r="E256" s="170"/>
    </row>
    <row r="257" spans="5:5" x14ac:dyDescent="0.25">
      <c r="E257" s="170"/>
    </row>
    <row r="258" spans="5:5" x14ac:dyDescent="0.25">
      <c r="E258" s="170"/>
    </row>
    <row r="259" spans="5:5" x14ac:dyDescent="0.25">
      <c r="E259" s="170"/>
    </row>
    <row r="260" spans="5:5" x14ac:dyDescent="0.25">
      <c r="E260" s="170"/>
    </row>
    <row r="261" spans="5:5" x14ac:dyDescent="0.25">
      <c r="E261" s="170"/>
    </row>
    <row r="262" spans="5:5" x14ac:dyDescent="0.25">
      <c r="E262" s="170"/>
    </row>
    <row r="263" spans="5:5" x14ac:dyDescent="0.25">
      <c r="E263" s="170"/>
    </row>
    <row r="264" spans="5:5" x14ac:dyDescent="0.25">
      <c r="E264" s="170"/>
    </row>
    <row r="265" spans="5:5" x14ac:dyDescent="0.25">
      <c r="E265" s="170"/>
    </row>
    <row r="266" spans="5:5" x14ac:dyDescent="0.25">
      <c r="E266" s="170"/>
    </row>
    <row r="267" spans="5:5" x14ac:dyDescent="0.25">
      <c r="E267" s="170"/>
    </row>
    <row r="268" spans="5:5" x14ac:dyDescent="0.25">
      <c r="E268" s="170"/>
    </row>
    <row r="269" spans="5:5" x14ac:dyDescent="0.25">
      <c r="E269" s="170"/>
    </row>
    <row r="270" spans="5:5" x14ac:dyDescent="0.25">
      <c r="E270" s="170"/>
    </row>
    <row r="271" spans="5:5" x14ac:dyDescent="0.25">
      <c r="E271" s="170"/>
    </row>
    <row r="272" spans="5:5" x14ac:dyDescent="0.25">
      <c r="E272" s="170"/>
    </row>
    <row r="273" spans="5:5" x14ac:dyDescent="0.25">
      <c r="E273" s="170"/>
    </row>
    <row r="274" spans="5:5" x14ac:dyDescent="0.25">
      <c r="E274" s="170"/>
    </row>
    <row r="275" spans="5:5" x14ac:dyDescent="0.25">
      <c r="E275" s="170"/>
    </row>
    <row r="276" spans="5:5" x14ac:dyDescent="0.25">
      <c r="E276" s="170"/>
    </row>
    <row r="277" spans="5:5" x14ac:dyDescent="0.25">
      <c r="E277" s="170"/>
    </row>
    <row r="278" spans="5:5" x14ac:dyDescent="0.25">
      <c r="E278" s="170"/>
    </row>
    <row r="279" spans="5:5" x14ac:dyDescent="0.25">
      <c r="E279" s="170"/>
    </row>
    <row r="280" spans="5:5" x14ac:dyDescent="0.25">
      <c r="E280" s="170"/>
    </row>
    <row r="281" spans="5:5" x14ac:dyDescent="0.25">
      <c r="E281" s="170"/>
    </row>
    <row r="282" spans="5:5" x14ac:dyDescent="0.25">
      <c r="E282" s="170"/>
    </row>
    <row r="283" spans="5:5" x14ac:dyDescent="0.25">
      <c r="E283" s="170"/>
    </row>
    <row r="284" spans="5:5" x14ac:dyDescent="0.25">
      <c r="E284" s="170"/>
    </row>
    <row r="285" spans="5:5" x14ac:dyDescent="0.25">
      <c r="E285" s="170"/>
    </row>
    <row r="286" spans="5:5" x14ac:dyDescent="0.25">
      <c r="E286" s="170"/>
    </row>
    <row r="287" spans="5:5" x14ac:dyDescent="0.25">
      <c r="E287" s="170"/>
    </row>
    <row r="288" spans="5:5" x14ac:dyDescent="0.25">
      <c r="E288" s="170"/>
    </row>
    <row r="289" spans="5:5" x14ac:dyDescent="0.25">
      <c r="E289" s="170"/>
    </row>
    <row r="290" spans="5:5" x14ac:dyDescent="0.25">
      <c r="E290" s="170"/>
    </row>
    <row r="291" spans="5:5" x14ac:dyDescent="0.25">
      <c r="E291" s="170"/>
    </row>
    <row r="292" spans="5:5" x14ac:dyDescent="0.25">
      <c r="E292" s="170"/>
    </row>
    <row r="293" spans="5:5" x14ac:dyDescent="0.25">
      <c r="E293" s="170"/>
    </row>
    <row r="294" spans="5:5" x14ac:dyDescent="0.25">
      <c r="E294" s="170"/>
    </row>
    <row r="295" spans="5:5" x14ac:dyDescent="0.25">
      <c r="E295" s="170"/>
    </row>
    <row r="296" spans="5:5" x14ac:dyDescent="0.25">
      <c r="E296" s="170"/>
    </row>
    <row r="297" spans="5:5" x14ac:dyDescent="0.25">
      <c r="E297" s="170"/>
    </row>
    <row r="298" spans="5:5" x14ac:dyDescent="0.25">
      <c r="E298" s="170"/>
    </row>
    <row r="299" spans="5:5" x14ac:dyDescent="0.25">
      <c r="E299" s="170"/>
    </row>
    <row r="300" spans="5:5" x14ac:dyDescent="0.25">
      <c r="E300" s="170"/>
    </row>
    <row r="301" spans="5:5" x14ac:dyDescent="0.25">
      <c r="E301" s="170"/>
    </row>
    <row r="302" spans="5:5" x14ac:dyDescent="0.25">
      <c r="E302" s="170"/>
    </row>
    <row r="303" spans="5:5" x14ac:dyDescent="0.25">
      <c r="E303" s="170"/>
    </row>
    <row r="304" spans="5:5" x14ac:dyDescent="0.25">
      <c r="E304" s="170"/>
    </row>
    <row r="305" spans="5:5" x14ac:dyDescent="0.25">
      <c r="E305" s="170"/>
    </row>
    <row r="306" spans="5:5" x14ac:dyDescent="0.25">
      <c r="E306" s="170"/>
    </row>
    <row r="307" spans="5:5" x14ac:dyDescent="0.25">
      <c r="E307" s="170"/>
    </row>
    <row r="308" spans="5:5" x14ac:dyDescent="0.25">
      <c r="E308" s="170"/>
    </row>
    <row r="309" spans="5:5" x14ac:dyDescent="0.25">
      <c r="E309" s="170"/>
    </row>
    <row r="310" spans="5:5" x14ac:dyDescent="0.25">
      <c r="E310" s="170"/>
    </row>
    <row r="311" spans="5:5" x14ac:dyDescent="0.25">
      <c r="E311" s="170"/>
    </row>
  </sheetData>
  <sheetProtection algorithmName="SHA-512" hashValue="J5rc+rQLaLmz5RLv88a+7YXlP1ugeXMofed/L7JfJ80eylVY7u5QylKKAQ6YeXzib5ZjFW+dkHQllRwBWA5ycQ==" saltValue="DEVko92BBuIspt1hopeUaQ==" spinCount="100000" sheet="1" objects="1" scenarios="1"/>
  <mergeCells count="3">
    <mergeCell ref="A3:C3"/>
    <mergeCell ref="D3:L3"/>
    <mergeCell ref="A13:C14"/>
  </mergeCells>
  <hyperlinks>
    <hyperlink ref="A1" location="Índice!A1" display="ÍNDICE"/>
  </hyperlinks>
  <printOptions horizontalCentered="1" verticalCentered="1"/>
  <pageMargins left="0.19685039370078741" right="0.19685039370078741" top="0.19685039370078741" bottom="0.31496062992125984" header="0.15748031496062992" footer="0.31496062992125984"/>
  <pageSetup scale="74" orientation="landscape" r:id="rId1"/>
  <colBreaks count="1" manualBreakCount="1">
    <brk id="4"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A31"/>
  <sheetViews>
    <sheetView showGridLines="0" workbookViewId="0">
      <selection activeCell="C8" sqref="C8"/>
    </sheetView>
  </sheetViews>
  <sheetFormatPr baseColWidth="10" defaultColWidth="10.7109375" defaultRowHeight="12.75" x14ac:dyDescent="0.2"/>
  <cols>
    <col min="1" max="1" width="12.140625" customWidth="1"/>
    <col min="2" max="2" width="73.85546875" bestFit="1" customWidth="1"/>
    <col min="3" max="3" width="11.85546875" customWidth="1"/>
    <col min="5" max="5" width="12" customWidth="1"/>
    <col min="6" max="6" width="11.5703125" customWidth="1"/>
    <col min="8" max="8" width="13" customWidth="1"/>
    <col min="11" max="11" width="12.85546875" customWidth="1"/>
    <col min="12" max="12" width="15.140625" customWidth="1"/>
    <col min="13" max="13" width="12.5703125" customWidth="1"/>
  </cols>
  <sheetData>
    <row r="1" spans="1:53" s="149" customFormat="1" x14ac:dyDescent="0.2">
      <c r="A1" s="166" t="s">
        <v>1177</v>
      </c>
      <c r="B1" s="142"/>
      <c r="C1" s="142"/>
    </row>
    <row r="2" spans="1:53" ht="15" x14ac:dyDescent="0.25">
      <c r="A2" s="1546" t="s">
        <v>1831</v>
      </c>
      <c r="B2" s="1547"/>
      <c r="C2" s="154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row>
    <row r="3" spans="1:53" ht="30" x14ac:dyDescent="0.3">
      <c r="A3" s="1216" t="s">
        <v>36</v>
      </c>
      <c r="B3" s="432" t="s">
        <v>3039</v>
      </c>
      <c r="C3" s="433" t="s">
        <v>1830</v>
      </c>
      <c r="D3" s="418"/>
      <c r="E3" s="419"/>
      <c r="F3" s="420"/>
      <c r="G3" s="419"/>
      <c r="H3" s="419"/>
      <c r="I3" s="418"/>
      <c r="J3" s="421"/>
      <c r="K3" s="422"/>
      <c r="L3" s="423"/>
      <c r="M3" s="414"/>
    </row>
    <row r="4" spans="1:53" ht="17.25" x14ac:dyDescent="0.3">
      <c r="A4" s="3263" t="s">
        <v>3040</v>
      </c>
      <c r="B4" s="2288" t="s">
        <v>4071</v>
      </c>
      <c r="C4" s="2291">
        <v>150</v>
      </c>
      <c r="D4" s="418"/>
      <c r="E4" s="419"/>
      <c r="F4" s="420"/>
      <c r="G4" s="419"/>
      <c r="H4" s="419"/>
      <c r="I4" s="418"/>
      <c r="J4" s="421"/>
      <c r="K4" s="422"/>
      <c r="L4" s="423"/>
      <c r="M4" s="663"/>
    </row>
    <row r="5" spans="1:53" ht="17.25" x14ac:dyDescent="0.3">
      <c r="A5" s="3263"/>
      <c r="B5" s="2289" t="s">
        <v>4072</v>
      </c>
      <c r="C5" s="2292">
        <v>200</v>
      </c>
      <c r="D5" s="418"/>
      <c r="E5" s="419"/>
      <c r="F5" s="420"/>
      <c r="G5" s="419"/>
      <c r="H5" s="419"/>
      <c r="I5" s="418"/>
      <c r="J5" s="421"/>
      <c r="K5" s="422"/>
      <c r="L5" s="423"/>
      <c r="M5" s="940"/>
    </row>
    <row r="6" spans="1:53" ht="17.25" x14ac:dyDescent="0.3">
      <c r="A6" s="3263"/>
      <c r="B6" s="2290" t="s">
        <v>4073</v>
      </c>
      <c r="C6" s="2292">
        <v>150</v>
      </c>
      <c r="D6" s="418"/>
      <c r="E6" s="419"/>
      <c r="F6" s="420"/>
      <c r="G6" s="419"/>
      <c r="H6" s="419"/>
      <c r="I6" s="418"/>
      <c r="J6" s="421"/>
      <c r="K6" s="422"/>
      <c r="L6" s="423"/>
      <c r="M6" s="663"/>
    </row>
    <row r="7" spans="1:53" ht="30" x14ac:dyDescent="0.3">
      <c r="A7" s="3263"/>
      <c r="B7" s="2290" t="s">
        <v>4074</v>
      </c>
      <c r="C7" s="2292">
        <v>120</v>
      </c>
      <c r="D7" s="418"/>
      <c r="E7" s="419"/>
      <c r="F7" s="420"/>
      <c r="G7" s="419"/>
      <c r="H7" s="419"/>
      <c r="I7" s="418"/>
      <c r="J7" s="421"/>
      <c r="K7" s="422"/>
      <c r="L7" s="423"/>
      <c r="M7" s="663"/>
    </row>
    <row r="8" spans="1:53" ht="30" x14ac:dyDescent="0.3">
      <c r="A8" s="3263"/>
      <c r="B8" s="2290" t="s">
        <v>4075</v>
      </c>
      <c r="C8" s="2292">
        <v>150</v>
      </c>
      <c r="D8" s="418"/>
      <c r="E8" s="419"/>
      <c r="F8" s="420"/>
      <c r="G8" s="419"/>
      <c r="H8" s="419"/>
      <c r="I8" s="418"/>
      <c r="J8" s="421"/>
      <c r="K8" s="422"/>
      <c r="L8" s="423"/>
      <c r="M8" s="663"/>
    </row>
    <row r="9" spans="1:53" ht="15" x14ac:dyDescent="0.25">
      <c r="A9" s="974"/>
      <c r="B9" s="975" t="s">
        <v>4</v>
      </c>
      <c r="C9" s="2592">
        <f>SUM(C4:C8)</f>
        <v>770</v>
      </c>
      <c r="D9" s="418"/>
      <c r="E9" s="172"/>
      <c r="F9" s="173"/>
      <c r="G9" s="174"/>
      <c r="H9" s="175"/>
      <c r="I9" s="418"/>
      <c r="J9" s="415"/>
      <c r="K9" s="415"/>
      <c r="L9" s="415"/>
      <c r="M9" s="415"/>
    </row>
    <row r="10" spans="1:53" x14ac:dyDescent="0.2">
      <c r="A10" s="430" t="s">
        <v>3041</v>
      </c>
      <c r="B10" s="431"/>
      <c r="C10" s="431"/>
      <c r="D10" s="418"/>
      <c r="E10" s="172"/>
      <c r="F10" s="173"/>
      <c r="G10" s="174"/>
      <c r="H10" s="175"/>
      <c r="I10" s="418"/>
      <c r="J10" s="415"/>
      <c r="K10" s="415"/>
      <c r="L10" s="415"/>
      <c r="M10" s="415"/>
    </row>
    <row r="11" spans="1:53" x14ac:dyDescent="0.2">
      <c r="A11" s="424"/>
      <c r="B11" s="425"/>
      <c r="C11" s="425"/>
      <c r="D11" s="418"/>
      <c r="E11" s="172"/>
      <c r="F11" s="173"/>
      <c r="G11" s="174"/>
      <c r="H11" s="175"/>
      <c r="I11" s="418"/>
      <c r="J11" s="415"/>
      <c r="K11" s="415"/>
      <c r="L11" s="415"/>
      <c r="M11" s="415"/>
    </row>
    <row r="12" spans="1:53" ht="15" x14ac:dyDescent="0.25">
      <c r="A12" s="424"/>
      <c r="B12" s="425"/>
      <c r="C12" s="425"/>
      <c r="D12" s="418"/>
      <c r="E12" s="172"/>
      <c r="F12" s="173"/>
      <c r="G12" s="174"/>
      <c r="H12" s="175"/>
      <c r="I12" s="418"/>
      <c r="J12" s="416"/>
      <c r="K12" s="3262"/>
      <c r="L12" s="3262"/>
      <c r="M12" s="176"/>
    </row>
    <row r="13" spans="1:53" ht="15" x14ac:dyDescent="0.25">
      <c r="A13" s="424"/>
      <c r="B13" s="425"/>
      <c r="C13" s="425"/>
      <c r="D13" s="418"/>
      <c r="E13" s="172"/>
      <c r="F13" s="173"/>
      <c r="G13" s="174"/>
      <c r="H13" s="175"/>
      <c r="I13" s="418"/>
      <c r="J13" s="416"/>
      <c r="K13" s="418"/>
      <c r="L13" s="426"/>
      <c r="M13" s="417"/>
    </row>
    <row r="14" spans="1:53" x14ac:dyDescent="0.2">
      <c r="A14" s="424"/>
      <c r="B14" s="425"/>
      <c r="C14" s="425"/>
      <c r="D14" s="418"/>
      <c r="E14" s="172"/>
      <c r="F14" s="173"/>
      <c r="G14" s="174"/>
      <c r="H14" s="175"/>
      <c r="I14" s="418"/>
      <c r="J14" s="418"/>
      <c r="K14" s="418"/>
      <c r="L14" s="418"/>
      <c r="M14" s="418"/>
    </row>
    <row r="15" spans="1:53" ht="15.75" customHeight="1" x14ac:dyDescent="0.2">
      <c r="A15" s="424"/>
      <c r="B15" s="425"/>
      <c r="C15" s="425"/>
      <c r="D15" s="418"/>
      <c r="E15" s="172"/>
      <c r="F15" s="173"/>
      <c r="G15" s="174"/>
      <c r="H15" s="175"/>
      <c r="I15" s="418"/>
      <c r="J15" s="418"/>
      <c r="K15" s="418"/>
      <c r="L15" s="418"/>
      <c r="M15" s="418"/>
    </row>
    <row r="16" spans="1:53" x14ac:dyDescent="0.2">
      <c r="A16" s="424"/>
      <c r="B16" s="425"/>
      <c r="C16" s="425"/>
      <c r="D16" s="418"/>
      <c r="E16" s="177"/>
      <c r="F16" s="178"/>
      <c r="G16" s="179"/>
      <c r="H16" s="177"/>
      <c r="I16" s="418"/>
      <c r="J16" s="418"/>
      <c r="K16" s="418"/>
      <c r="L16" s="418"/>
      <c r="M16" s="418"/>
    </row>
    <row r="17" spans="1:13" x14ac:dyDescent="0.2">
      <c r="A17" s="424"/>
      <c r="B17" s="425"/>
      <c r="C17" s="425"/>
      <c r="D17" s="418"/>
      <c r="E17" s="418"/>
      <c r="F17" s="418"/>
      <c r="G17" s="418"/>
      <c r="H17" s="418"/>
      <c r="I17" s="418"/>
      <c r="J17" s="418"/>
      <c r="K17" s="418"/>
      <c r="L17" s="418"/>
      <c r="M17" s="418"/>
    </row>
    <row r="18" spans="1:13" x14ac:dyDescent="0.2">
      <c r="A18" s="424"/>
      <c r="B18" s="425"/>
      <c r="C18" s="425"/>
      <c r="D18" s="418"/>
      <c r="E18" s="418"/>
      <c r="F18" s="418"/>
      <c r="G18" s="418"/>
      <c r="H18" s="418"/>
      <c r="I18" s="418"/>
      <c r="J18" s="418"/>
      <c r="K18" s="418"/>
      <c r="L18" s="418"/>
      <c r="M18" s="418"/>
    </row>
    <row r="19" spans="1:13" x14ac:dyDescent="0.2">
      <c r="A19" s="424"/>
      <c r="B19" s="425"/>
      <c r="C19" s="425"/>
      <c r="D19" s="418"/>
      <c r="E19" s="418"/>
      <c r="F19" s="418"/>
      <c r="G19" s="418"/>
      <c r="H19" s="418"/>
      <c r="I19" s="418"/>
      <c r="J19" s="418"/>
      <c r="K19" s="418"/>
      <c r="L19" s="418"/>
      <c r="M19" s="418"/>
    </row>
    <row r="20" spans="1:13" x14ac:dyDescent="0.2">
      <c r="A20" s="424"/>
      <c r="B20" s="425"/>
      <c r="C20" s="425"/>
      <c r="D20" s="418"/>
      <c r="E20" s="418"/>
      <c r="F20" s="418"/>
      <c r="G20" s="418"/>
      <c r="H20" s="418"/>
      <c r="I20" s="418"/>
      <c r="J20" s="418"/>
      <c r="K20" s="418"/>
      <c r="L20" s="418"/>
      <c r="M20" s="418"/>
    </row>
    <row r="21" spans="1:13" x14ac:dyDescent="0.2">
      <c r="A21" s="427"/>
      <c r="B21" s="428"/>
      <c r="C21" s="428"/>
      <c r="D21" s="418"/>
      <c r="E21" s="418"/>
      <c r="F21" s="418"/>
      <c r="G21" s="418"/>
      <c r="H21" s="418"/>
      <c r="I21" s="418"/>
      <c r="J21" s="418"/>
      <c r="K21" s="418"/>
      <c r="L21" s="418"/>
      <c r="M21" s="418"/>
    </row>
    <row r="22" spans="1:13" ht="18.75" customHeight="1" x14ac:dyDescent="0.2"/>
    <row r="23" spans="1:13" ht="18" customHeight="1" x14ac:dyDescent="0.2"/>
    <row r="24" spans="1:13" ht="26.25" customHeight="1" x14ac:dyDescent="0.2"/>
    <row r="25" spans="1:13" ht="23.25" customHeight="1" x14ac:dyDescent="0.2"/>
    <row r="26" spans="1:13" ht="26.25" customHeight="1" x14ac:dyDescent="0.2"/>
    <row r="31" spans="1:13" ht="21" customHeight="1" x14ac:dyDescent="0.2"/>
  </sheetData>
  <sheetProtection algorithmName="SHA-512" hashValue="XHPMpfX/3vmJAfa16jrIAn2K1tj8He2m7P5xTVJunTflWjtYofP7LqFLq/ikirwHQbnlm9DdGjseE53NM2aUBQ==" saltValue="AYu9AnPgSFsyRB1/DTpLsA==" spinCount="100000" sheet="1" objects="1" scenarios="1"/>
  <mergeCells count="2">
    <mergeCell ref="K12:L12"/>
    <mergeCell ref="A4:A8"/>
  </mergeCells>
  <hyperlinks>
    <hyperlink ref="A1" location="Índice!A1" display="ÍNDICE"/>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F62"/>
  <sheetViews>
    <sheetView showGridLines="0" zoomScaleNormal="100" workbookViewId="0">
      <selection activeCell="B2" sqref="B2"/>
    </sheetView>
  </sheetViews>
  <sheetFormatPr baseColWidth="10" defaultColWidth="11.42578125" defaultRowHeight="15" x14ac:dyDescent="0.25"/>
  <cols>
    <col min="1" max="1" width="45" style="1548" customWidth="1"/>
    <col min="2" max="2" width="17.28515625" style="1548" bestFit="1" customWidth="1"/>
    <col min="3" max="3" width="11.42578125" style="1548"/>
    <col min="4" max="4" width="84.5703125" style="1548" bestFit="1" customWidth="1"/>
    <col min="5" max="5" width="11.42578125" style="1548"/>
    <col min="6" max="6" width="86.28515625" style="1548" bestFit="1" customWidth="1"/>
    <col min="7" max="16384" width="11.42578125" style="1548"/>
  </cols>
  <sheetData>
    <row r="1" spans="1:6" x14ac:dyDescent="0.25">
      <c r="A1" s="820" t="s">
        <v>1177</v>
      </c>
    </row>
    <row r="2" spans="1:6" ht="18.75" x14ac:dyDescent="0.3">
      <c r="A2" s="644" t="s">
        <v>6077</v>
      </c>
    </row>
    <row r="3" spans="1:6" x14ac:dyDescent="0.25">
      <c r="A3" s="3276" t="s">
        <v>2711</v>
      </c>
      <c r="B3" s="1253" t="s">
        <v>1217</v>
      </c>
      <c r="C3" s="1253" t="s">
        <v>2076</v>
      </c>
      <c r="D3" s="1253" t="s">
        <v>1218</v>
      </c>
      <c r="F3" s="1550"/>
    </row>
    <row r="4" spans="1:6" x14ac:dyDescent="0.25">
      <c r="A4" s="3277"/>
      <c r="B4" s="1988" t="s">
        <v>2068</v>
      </c>
      <c r="C4" s="1989">
        <v>576</v>
      </c>
      <c r="D4" s="1988" t="s">
        <v>3793</v>
      </c>
      <c r="F4" s="1549"/>
    </row>
    <row r="5" spans="1:6" x14ac:dyDescent="0.25">
      <c r="A5" s="3277"/>
      <c r="B5" s="1988" t="s">
        <v>2069</v>
      </c>
      <c r="C5" s="1989">
        <v>0</v>
      </c>
      <c r="D5" s="1988"/>
      <c r="F5" s="1550"/>
    </row>
    <row r="6" spans="1:6" x14ac:dyDescent="0.25">
      <c r="A6" s="3277"/>
      <c r="B6" s="1988" t="s">
        <v>3794</v>
      </c>
      <c r="C6" s="1989">
        <v>0</v>
      </c>
      <c r="D6" s="1988" t="s">
        <v>3795</v>
      </c>
      <c r="F6" s="1550"/>
    </row>
    <row r="7" spans="1:6" x14ac:dyDescent="0.25">
      <c r="A7" s="3277"/>
      <c r="B7" s="1988" t="s">
        <v>2070</v>
      </c>
      <c r="C7" s="1989">
        <v>0</v>
      </c>
      <c r="D7" s="1988"/>
      <c r="F7" s="1550"/>
    </row>
    <row r="8" spans="1:6" x14ac:dyDescent="0.25">
      <c r="A8" s="3277"/>
      <c r="B8" s="1988" t="s">
        <v>2071</v>
      </c>
      <c r="C8" s="1989">
        <v>0</v>
      </c>
      <c r="D8" s="1988"/>
      <c r="F8" s="1550"/>
    </row>
    <row r="9" spans="1:6" x14ac:dyDescent="0.25">
      <c r="A9" s="3277"/>
      <c r="B9" s="1988" t="s">
        <v>1219</v>
      </c>
      <c r="C9" s="1989">
        <v>0</v>
      </c>
      <c r="D9" s="1988" t="s">
        <v>3795</v>
      </c>
      <c r="F9" s="1549"/>
    </row>
    <row r="10" spans="1:6" x14ac:dyDescent="0.25">
      <c r="A10" s="3277"/>
      <c r="B10" s="1988" t="s">
        <v>2072</v>
      </c>
      <c r="C10" s="1989">
        <v>0</v>
      </c>
      <c r="D10" s="1988"/>
      <c r="F10" s="1550"/>
    </row>
    <row r="11" spans="1:6" x14ac:dyDescent="0.25">
      <c r="A11" s="3277"/>
      <c r="B11" s="1988" t="s">
        <v>2073</v>
      </c>
      <c r="C11" s="1989">
        <v>0</v>
      </c>
      <c r="D11" s="1988"/>
      <c r="F11" s="1550"/>
    </row>
    <row r="12" spans="1:6" x14ac:dyDescent="0.25">
      <c r="A12" s="3278"/>
      <c r="B12" s="1988" t="s">
        <v>2074</v>
      </c>
      <c r="C12" s="1989">
        <v>23</v>
      </c>
      <c r="D12" s="1988" t="s">
        <v>3796</v>
      </c>
      <c r="F12" s="1549"/>
    </row>
    <row r="13" spans="1:6" x14ac:dyDescent="0.25">
      <c r="F13" s="1550"/>
    </row>
    <row r="14" spans="1:6" x14ac:dyDescent="0.25">
      <c r="A14" s="3279" t="s">
        <v>1221</v>
      </c>
      <c r="B14" s="1253" t="s">
        <v>3155</v>
      </c>
      <c r="C14" s="3266" t="s">
        <v>1218</v>
      </c>
      <c r="D14" s="3266"/>
    </row>
    <row r="15" spans="1:6" x14ac:dyDescent="0.25">
      <c r="A15" s="3279"/>
      <c r="B15" s="1551">
        <v>1</v>
      </c>
      <c r="C15" s="3271" t="s">
        <v>3797</v>
      </c>
      <c r="D15" s="3271"/>
    </row>
    <row r="16" spans="1:6" x14ac:dyDescent="0.25">
      <c r="A16" s="3279"/>
      <c r="B16" s="1551">
        <v>1</v>
      </c>
      <c r="C16" s="3271" t="s">
        <v>3798</v>
      </c>
      <c r="D16" s="3271"/>
    </row>
    <row r="17" spans="1:4" x14ac:dyDescent="0.25">
      <c r="A17" s="3279"/>
      <c r="B17" s="1551">
        <v>1</v>
      </c>
      <c r="C17" s="3271" t="s">
        <v>3799</v>
      </c>
      <c r="D17" s="3271"/>
    </row>
    <row r="18" spans="1:4" x14ac:dyDescent="0.25">
      <c r="A18" s="3264"/>
      <c r="B18" s="1987">
        <v>1</v>
      </c>
      <c r="C18" s="3267" t="s">
        <v>3800</v>
      </c>
      <c r="D18" s="3268"/>
    </row>
    <row r="19" spans="1:4" x14ac:dyDescent="0.25">
      <c r="A19" s="3279"/>
      <c r="B19" s="1551">
        <v>1</v>
      </c>
      <c r="C19" s="3271" t="s">
        <v>3801</v>
      </c>
      <c r="D19" s="3271"/>
    </row>
    <row r="20" spans="1:4" x14ac:dyDescent="0.25">
      <c r="A20" s="3279"/>
      <c r="B20" s="1551">
        <v>1</v>
      </c>
      <c r="C20" s="3280" t="s">
        <v>3802</v>
      </c>
      <c r="D20" s="3280"/>
    </row>
    <row r="21" spans="1:4" x14ac:dyDescent="0.25">
      <c r="A21" s="3279"/>
      <c r="B21" s="1551">
        <v>1</v>
      </c>
      <c r="C21" s="3280" t="s">
        <v>3803</v>
      </c>
      <c r="D21" s="3280"/>
    </row>
    <row r="22" spans="1:4" x14ac:dyDescent="0.25">
      <c r="A22" s="3279"/>
      <c r="B22" s="1551">
        <v>1</v>
      </c>
      <c r="C22" s="3271" t="s">
        <v>3804</v>
      </c>
      <c r="D22" s="3271"/>
    </row>
    <row r="23" spans="1:4" x14ac:dyDescent="0.25">
      <c r="A23" s="3279"/>
      <c r="B23" s="1551">
        <v>1</v>
      </c>
      <c r="C23" s="3271" t="s">
        <v>3805</v>
      </c>
      <c r="D23" s="3271"/>
    </row>
    <row r="24" spans="1:4" x14ac:dyDescent="0.25">
      <c r="A24" s="3279"/>
      <c r="B24" s="1551">
        <v>1</v>
      </c>
      <c r="C24" s="3272" t="s">
        <v>3806</v>
      </c>
      <c r="D24" s="3272"/>
    </row>
    <row r="25" spans="1:4" x14ac:dyDescent="0.25">
      <c r="A25" s="1550"/>
      <c r="B25" s="1552"/>
      <c r="C25" s="1550"/>
      <c r="D25" s="1553"/>
    </row>
    <row r="26" spans="1:4" x14ac:dyDescent="0.25">
      <c r="A26" s="3279" t="s">
        <v>1222</v>
      </c>
      <c r="B26" s="1253" t="s">
        <v>1220</v>
      </c>
      <c r="C26" s="3266" t="s">
        <v>1218</v>
      </c>
      <c r="D26" s="3266"/>
    </row>
    <row r="27" spans="1:4" x14ac:dyDescent="0.25">
      <c r="A27" s="3279"/>
      <c r="B27" s="2034">
        <v>1</v>
      </c>
      <c r="C27" s="3273" t="s">
        <v>3807</v>
      </c>
      <c r="D27" s="3273"/>
    </row>
    <row r="28" spans="1:4" x14ac:dyDescent="0.25">
      <c r="A28" s="3264"/>
      <c r="B28" s="2034">
        <v>1</v>
      </c>
      <c r="C28" s="3269" t="s">
        <v>3808</v>
      </c>
      <c r="D28" s="3270"/>
    </row>
    <row r="29" spans="1:4" x14ac:dyDescent="0.25">
      <c r="A29" s="3264"/>
      <c r="B29" s="2034">
        <v>1</v>
      </c>
      <c r="C29" s="3269" t="s">
        <v>3809</v>
      </c>
      <c r="D29" s="3270"/>
    </row>
    <row r="30" spans="1:4" x14ac:dyDescent="0.25">
      <c r="A30" s="3264"/>
      <c r="B30" s="2034">
        <v>1</v>
      </c>
      <c r="C30" s="3269" t="s">
        <v>3810</v>
      </c>
      <c r="D30" s="3270"/>
    </row>
    <row r="31" spans="1:4" x14ac:dyDescent="0.25">
      <c r="A31" s="3264"/>
      <c r="B31" s="2034">
        <v>1</v>
      </c>
      <c r="C31" s="3269" t="s">
        <v>3811</v>
      </c>
      <c r="D31" s="3270"/>
    </row>
    <row r="32" spans="1:4" x14ac:dyDescent="0.25">
      <c r="A32" s="3264"/>
      <c r="B32" s="2034">
        <v>1</v>
      </c>
      <c r="C32" s="3269" t="s">
        <v>3812</v>
      </c>
      <c r="D32" s="3270"/>
    </row>
    <row r="33" spans="1:4" x14ac:dyDescent="0.25">
      <c r="A33" s="3264"/>
      <c r="B33" s="2034">
        <v>1</v>
      </c>
      <c r="C33" s="3269" t="s">
        <v>3813</v>
      </c>
      <c r="D33" s="3270"/>
    </row>
    <row r="34" spans="1:4" x14ac:dyDescent="0.25">
      <c r="A34" s="3264"/>
      <c r="B34" s="2034">
        <v>20</v>
      </c>
      <c r="C34" s="3269" t="s">
        <v>3814</v>
      </c>
      <c r="D34" s="3270"/>
    </row>
    <row r="35" spans="1:4" x14ac:dyDescent="0.25">
      <c r="A35" s="3264"/>
      <c r="B35" s="2034">
        <v>10</v>
      </c>
      <c r="C35" s="3269" t="s">
        <v>3815</v>
      </c>
      <c r="D35" s="3270"/>
    </row>
    <row r="36" spans="1:4" x14ac:dyDescent="0.25">
      <c r="A36" s="3264"/>
      <c r="B36" s="2034">
        <v>32</v>
      </c>
      <c r="C36" s="3269" t="s">
        <v>3816</v>
      </c>
      <c r="D36" s="3270"/>
    </row>
    <row r="37" spans="1:4" x14ac:dyDescent="0.25">
      <c r="A37" s="3264"/>
      <c r="B37" s="2034">
        <v>2</v>
      </c>
      <c r="C37" s="3269" t="s">
        <v>3816</v>
      </c>
      <c r="D37" s="3270"/>
    </row>
    <row r="38" spans="1:4" x14ac:dyDescent="0.25">
      <c r="A38" s="3279"/>
      <c r="B38" s="2034">
        <v>4</v>
      </c>
      <c r="C38" s="3273" t="s">
        <v>3817</v>
      </c>
      <c r="D38" s="3273"/>
    </row>
    <row r="40" spans="1:4" x14ac:dyDescent="0.25">
      <c r="A40" s="3264" t="s">
        <v>1223</v>
      </c>
      <c r="B40" s="2035" t="s">
        <v>1220</v>
      </c>
      <c r="C40" s="3266" t="s">
        <v>1218</v>
      </c>
      <c r="D40" s="3266"/>
    </row>
    <row r="41" spans="1:4" x14ac:dyDescent="0.25">
      <c r="A41" s="3264"/>
      <c r="B41" s="2036">
        <v>1</v>
      </c>
      <c r="C41" s="3265" t="s">
        <v>3818</v>
      </c>
      <c r="D41" s="3265"/>
    </row>
    <row r="42" spans="1:4" x14ac:dyDescent="0.25">
      <c r="A42" s="3264"/>
      <c r="B42" s="2036">
        <v>1</v>
      </c>
      <c r="C42" s="3265" t="s">
        <v>3819</v>
      </c>
      <c r="D42" s="3265"/>
    </row>
    <row r="43" spans="1:4" x14ac:dyDescent="0.25">
      <c r="A43" s="3264"/>
      <c r="B43" s="2036">
        <v>1</v>
      </c>
      <c r="C43" s="3265" t="s">
        <v>3820</v>
      </c>
      <c r="D43" s="3265"/>
    </row>
    <row r="44" spans="1:4" x14ac:dyDescent="0.25">
      <c r="A44" s="3264"/>
      <c r="B44" s="2036">
        <v>1</v>
      </c>
      <c r="C44" s="3265" t="s">
        <v>3821</v>
      </c>
      <c r="D44" s="3265"/>
    </row>
    <row r="45" spans="1:4" x14ac:dyDescent="0.25">
      <c r="A45" s="3264"/>
      <c r="B45" s="2036">
        <v>1</v>
      </c>
      <c r="C45" s="3265" t="s">
        <v>3822</v>
      </c>
      <c r="D45" s="3265"/>
    </row>
    <row r="46" spans="1:4" x14ac:dyDescent="0.25">
      <c r="A46" s="3264"/>
      <c r="B46" s="2036">
        <v>1</v>
      </c>
      <c r="C46" s="3265" t="s">
        <v>3823</v>
      </c>
      <c r="D46" s="3265"/>
    </row>
    <row r="47" spans="1:4" x14ac:dyDescent="0.25">
      <c r="A47" s="3264"/>
      <c r="B47" s="2036">
        <v>1</v>
      </c>
      <c r="C47" s="3265" t="s">
        <v>3824</v>
      </c>
      <c r="D47" s="3265"/>
    </row>
    <row r="48" spans="1:4" x14ac:dyDescent="0.25">
      <c r="A48" s="3264"/>
      <c r="B48" s="2036">
        <v>1</v>
      </c>
      <c r="C48" s="3265" t="s">
        <v>3825</v>
      </c>
      <c r="D48" s="3265"/>
    </row>
    <row r="49" spans="1:4" x14ac:dyDescent="0.25">
      <c r="A49" s="3264"/>
      <c r="B49" s="2036">
        <v>1</v>
      </c>
      <c r="C49" s="3265" t="s">
        <v>3826</v>
      </c>
      <c r="D49" s="3265"/>
    </row>
    <row r="50" spans="1:4" x14ac:dyDescent="0.25">
      <c r="A50" s="3264"/>
      <c r="B50" s="2036">
        <v>1</v>
      </c>
      <c r="C50" s="3265" t="s">
        <v>3827</v>
      </c>
      <c r="D50" s="3265"/>
    </row>
    <row r="51" spans="1:4" x14ac:dyDescent="0.25">
      <c r="A51" s="3264"/>
      <c r="B51" s="2036">
        <v>1</v>
      </c>
      <c r="C51" s="3265" t="s">
        <v>3828</v>
      </c>
      <c r="D51" s="3265"/>
    </row>
    <row r="52" spans="1:4" x14ac:dyDescent="0.25">
      <c r="A52" s="3264"/>
      <c r="B52" s="2036">
        <v>1</v>
      </c>
      <c r="C52" s="3265" t="s">
        <v>3829</v>
      </c>
      <c r="D52" s="3265"/>
    </row>
    <row r="53" spans="1:4" x14ac:dyDescent="0.25">
      <c r="A53" s="3264"/>
      <c r="B53" s="2036">
        <v>1</v>
      </c>
      <c r="C53" s="3265" t="s">
        <v>3830</v>
      </c>
      <c r="D53" s="3265"/>
    </row>
    <row r="54" spans="1:4" x14ac:dyDescent="0.25">
      <c r="A54" s="3264"/>
      <c r="B54" s="2036">
        <v>1</v>
      </c>
      <c r="C54" s="3265" t="s">
        <v>3831</v>
      </c>
      <c r="D54" s="3265"/>
    </row>
    <row r="55" spans="1:4" x14ac:dyDescent="0.25">
      <c r="A55" s="3264"/>
      <c r="B55" s="2036">
        <v>50</v>
      </c>
      <c r="C55" s="3265" t="s">
        <v>3832</v>
      </c>
      <c r="D55" s="3265"/>
    </row>
    <row r="57" spans="1:4" x14ac:dyDescent="0.25">
      <c r="A57" s="1253"/>
      <c r="B57" s="1253" t="s">
        <v>1224</v>
      </c>
      <c r="C57" s="3266" t="s">
        <v>1225</v>
      </c>
      <c r="D57" s="3266"/>
    </row>
    <row r="58" spans="1:4" x14ac:dyDescent="0.25">
      <c r="A58" s="1253" t="s">
        <v>1226</v>
      </c>
      <c r="B58" s="1554">
        <v>6</v>
      </c>
      <c r="C58" s="3265" t="s">
        <v>3833</v>
      </c>
      <c r="D58" s="3274"/>
    </row>
    <row r="59" spans="1:4" x14ac:dyDescent="0.25">
      <c r="A59" s="1253" t="s">
        <v>1227</v>
      </c>
      <c r="B59" s="1555">
        <v>0.95</v>
      </c>
      <c r="C59" s="3274" t="s">
        <v>1228</v>
      </c>
      <c r="D59" s="3274"/>
    </row>
    <row r="60" spans="1:4" x14ac:dyDescent="0.25">
      <c r="A60" s="1253" t="s">
        <v>1229</v>
      </c>
      <c r="B60" s="1046">
        <v>1</v>
      </c>
      <c r="C60" s="3272" t="s">
        <v>2075</v>
      </c>
      <c r="D60" s="3275"/>
    </row>
    <row r="61" spans="1:4" x14ac:dyDescent="0.25">
      <c r="A61" s="1556"/>
      <c r="B61" s="1556"/>
      <c r="C61" s="1556"/>
      <c r="D61" s="1556"/>
    </row>
    <row r="62" spans="1:4" x14ac:dyDescent="0.25">
      <c r="A62" s="1557" t="s">
        <v>3156</v>
      </c>
      <c r="B62" s="1556"/>
      <c r="C62" s="1556"/>
      <c r="D62" s="1556"/>
    </row>
  </sheetData>
  <sheetProtection algorithmName="SHA-512" hashValue="N6MgnlPmpU6PQKaGCGlgIGMmJQQEeXmyGXzEY878xtQeR0Cfx8i4bIl/m8f0q8+vHrPspyBzIwNspDwS0ihcIg==" saltValue="Kya2qgFmTXr6bhyp8A9fDA==" spinCount="100000" sheet="1" objects="1" scenarios="1"/>
  <mergeCells count="48">
    <mergeCell ref="C58:D58"/>
    <mergeCell ref="C59:D59"/>
    <mergeCell ref="C60:D60"/>
    <mergeCell ref="A3:A12"/>
    <mergeCell ref="A14:A24"/>
    <mergeCell ref="A26:A38"/>
    <mergeCell ref="C57:D57"/>
    <mergeCell ref="C15:D15"/>
    <mergeCell ref="C14:D14"/>
    <mergeCell ref="C16:D16"/>
    <mergeCell ref="C17:D17"/>
    <mergeCell ref="C19:D19"/>
    <mergeCell ref="C20:D20"/>
    <mergeCell ref="C21:D21"/>
    <mergeCell ref="C22:D22"/>
    <mergeCell ref="C41:D41"/>
    <mergeCell ref="C38:D38"/>
    <mergeCell ref="C32:D32"/>
    <mergeCell ref="C33:D33"/>
    <mergeCell ref="C34:D34"/>
    <mergeCell ref="C35:D35"/>
    <mergeCell ref="C36:D36"/>
    <mergeCell ref="C37:D37"/>
    <mergeCell ref="C18:D18"/>
    <mergeCell ref="C28:D28"/>
    <mergeCell ref="C29:D29"/>
    <mergeCell ref="C30:D30"/>
    <mergeCell ref="C31:D31"/>
    <mergeCell ref="C23:D23"/>
    <mergeCell ref="C24:D24"/>
    <mergeCell ref="C26:D26"/>
    <mergeCell ref="C27:D27"/>
    <mergeCell ref="A40:A55"/>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40:D40"/>
  </mergeCells>
  <hyperlinks>
    <hyperlink ref="A1" location="Índice!A1" display="ÍNDICE"/>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A71"/>
  <sheetViews>
    <sheetView showGridLines="0" zoomScaleNormal="100" workbookViewId="0"/>
  </sheetViews>
  <sheetFormatPr baseColWidth="10" defaultColWidth="11.42578125" defaultRowHeight="15" x14ac:dyDescent="0.25"/>
  <cols>
    <col min="1" max="1" width="125.42578125" style="1548" bestFit="1" customWidth="1"/>
    <col min="2" max="2" width="11.7109375" style="1548" bestFit="1" customWidth="1"/>
    <col min="3" max="3" width="5.140625" style="1559" bestFit="1" customWidth="1"/>
    <col min="4" max="4" width="5.5703125" style="1559" bestFit="1" customWidth="1"/>
    <col min="5" max="5" width="5.7109375" style="1559" bestFit="1" customWidth="1"/>
    <col min="6" max="6" width="8.42578125" style="1548" bestFit="1" customWidth="1"/>
    <col min="7" max="7" width="10" style="1548" bestFit="1" customWidth="1"/>
    <col min="8" max="8" width="3" style="1548" bestFit="1" customWidth="1"/>
    <col min="9" max="9" width="5.42578125" style="1559" customWidth="1"/>
    <col min="10" max="10" width="3" style="1548" bestFit="1" customWidth="1"/>
    <col min="11" max="11" width="5.140625" style="1548" customWidth="1"/>
    <col min="12" max="12" width="3" style="1548" bestFit="1" customWidth="1"/>
    <col min="13" max="13" width="3.85546875" style="1548" customWidth="1"/>
    <col min="14" max="14" width="2" style="1548" bestFit="1" customWidth="1"/>
    <col min="15" max="15" width="3.85546875" style="1548" customWidth="1"/>
    <col min="16" max="16" width="3" style="1548" bestFit="1" customWidth="1"/>
    <col min="17" max="17" width="3.28515625" style="1548" customWidth="1"/>
    <col min="18" max="18" width="3" style="1548" bestFit="1" customWidth="1"/>
    <col min="19" max="19" width="8.140625" style="1548" customWidth="1"/>
    <col min="20" max="20" width="3" style="1548" bestFit="1" customWidth="1"/>
    <col min="21" max="21" width="7.140625" style="1548" customWidth="1"/>
    <col min="22" max="22" width="3" style="1548" bestFit="1" customWidth="1"/>
    <col min="23" max="23" width="8.7109375" style="1548" customWidth="1"/>
    <col min="24" max="24" width="4" style="1548" bestFit="1" customWidth="1"/>
    <col min="25" max="25" width="5.7109375" style="1548" customWidth="1"/>
    <col min="26" max="26" width="5" style="1548" bestFit="1" customWidth="1"/>
    <col min="27" max="27" width="4" style="1548" bestFit="1" customWidth="1"/>
    <col min="28" max="16384" width="11.42578125" style="1548"/>
  </cols>
  <sheetData>
    <row r="1" spans="1:16" ht="21" x14ac:dyDescent="0.35">
      <c r="A1" s="820" t="s">
        <v>1177</v>
      </c>
      <c r="B1" s="221"/>
      <c r="C1" s="221"/>
      <c r="D1" s="221"/>
      <c r="E1" s="221"/>
      <c r="F1" s="221"/>
      <c r="G1" s="221"/>
      <c r="H1" s="220"/>
      <c r="I1" s="221"/>
      <c r="J1" s="222"/>
      <c r="K1" s="222"/>
      <c r="L1" s="222"/>
      <c r="M1" s="1558"/>
      <c r="N1" s="1558"/>
      <c r="P1" s="1559"/>
    </row>
    <row r="2" spans="1:16" ht="21" x14ac:dyDescent="0.35">
      <c r="A2" s="405" t="s">
        <v>1239</v>
      </c>
      <c r="B2" s="221"/>
      <c r="C2" s="221"/>
      <c r="D2" s="221"/>
      <c r="E2" s="221"/>
      <c r="F2" s="221"/>
      <c r="G2" s="221"/>
      <c r="H2" s="220"/>
      <c r="I2" s="221"/>
      <c r="J2" s="222"/>
      <c r="K2" s="222"/>
      <c r="L2" s="222"/>
      <c r="M2" s="1558"/>
      <c r="N2" s="1558"/>
      <c r="P2" s="1559"/>
    </row>
    <row r="3" spans="1:16" x14ac:dyDescent="0.25">
      <c r="A3" s="2059" t="s">
        <v>299</v>
      </c>
      <c r="B3" s="2060" t="s">
        <v>3434</v>
      </c>
      <c r="D3" s="1552"/>
      <c r="E3" s="1552"/>
    </row>
    <row r="4" spans="1:16" x14ac:dyDescent="0.25">
      <c r="A4" s="2061" t="s">
        <v>1231</v>
      </c>
      <c r="B4" s="2062">
        <v>1</v>
      </c>
      <c r="D4" s="1560"/>
      <c r="E4" s="1560"/>
      <c r="F4" s="1558"/>
    </row>
    <row r="5" spans="1:16" x14ac:dyDescent="0.25">
      <c r="A5" s="2063" t="s">
        <v>1232</v>
      </c>
      <c r="B5" s="2062">
        <v>1</v>
      </c>
      <c r="D5" s="1561"/>
      <c r="E5" s="1561"/>
      <c r="F5" s="1558"/>
    </row>
    <row r="6" spans="1:16" x14ac:dyDescent="0.25">
      <c r="A6" s="2061" t="s">
        <v>1233</v>
      </c>
      <c r="B6" s="2064">
        <v>0</v>
      </c>
      <c r="D6" s="1560"/>
      <c r="E6" s="1560"/>
    </row>
    <row r="7" spans="1:16" x14ac:dyDescent="0.25">
      <c r="A7" s="2056" t="s">
        <v>1234</v>
      </c>
      <c r="B7" s="2065">
        <v>0</v>
      </c>
      <c r="D7" s="1562"/>
      <c r="E7" s="1562"/>
    </row>
    <row r="8" spans="1:16" x14ac:dyDescent="0.25">
      <c r="A8" s="2061" t="s">
        <v>1235</v>
      </c>
      <c r="B8" s="2064">
        <v>0</v>
      </c>
      <c r="D8" s="1560"/>
      <c r="E8" s="1560"/>
    </row>
    <row r="9" spans="1:16" x14ac:dyDescent="0.25">
      <c r="A9" s="2056" t="s">
        <v>1236</v>
      </c>
      <c r="B9" s="2066">
        <v>1355</v>
      </c>
      <c r="D9" s="1562"/>
      <c r="E9" s="1562"/>
    </row>
    <row r="10" spans="1:16" x14ac:dyDescent="0.25">
      <c r="A10" s="2063" t="s">
        <v>1237</v>
      </c>
      <c r="B10" s="2066">
        <v>1355</v>
      </c>
      <c r="D10" s="1561"/>
      <c r="E10" s="1561"/>
    </row>
    <row r="11" spans="1:16" x14ac:dyDescent="0.25">
      <c r="A11" s="2067" t="s">
        <v>2347</v>
      </c>
      <c r="B11" s="2066">
        <v>561</v>
      </c>
    </row>
    <row r="12" spans="1:16" x14ac:dyDescent="0.25">
      <c r="A12" s="2068" t="s">
        <v>3853</v>
      </c>
      <c r="B12" s="2066"/>
      <c r="D12" s="1561"/>
      <c r="E12" s="1561"/>
    </row>
    <row r="13" spans="1:16" x14ac:dyDescent="0.25">
      <c r="A13" s="2069" t="s">
        <v>3918</v>
      </c>
      <c r="B13" s="2066">
        <v>150</v>
      </c>
      <c r="D13" s="1561"/>
      <c r="E13" s="1561"/>
    </row>
    <row r="14" spans="1:16" x14ac:dyDescent="0.25">
      <c r="A14" s="2069" t="s">
        <v>3919</v>
      </c>
      <c r="B14" s="2066">
        <v>5630</v>
      </c>
      <c r="D14" s="1561"/>
      <c r="E14" s="1561"/>
    </row>
    <row r="15" spans="1:16" x14ac:dyDescent="0.25">
      <c r="A15" s="2069" t="s">
        <v>3920</v>
      </c>
      <c r="B15" s="2066">
        <v>52</v>
      </c>
      <c r="D15" s="1561"/>
      <c r="E15" s="1561"/>
    </row>
    <row r="16" spans="1:16" x14ac:dyDescent="0.25">
      <c r="A16" s="2056" t="s">
        <v>3854</v>
      </c>
      <c r="B16" s="2066">
        <v>2</v>
      </c>
      <c r="D16" s="1561"/>
      <c r="E16" s="1561"/>
    </row>
    <row r="17" spans="1:27" s="1559" customFormat="1" x14ac:dyDescent="0.25">
      <c r="A17" s="1563"/>
      <c r="B17" s="1550"/>
      <c r="C17" s="1561"/>
      <c r="D17" s="1561"/>
      <c r="E17" s="1561"/>
      <c r="F17" s="1550"/>
      <c r="G17" s="1561"/>
      <c r="H17" s="1561"/>
      <c r="J17" s="1548"/>
      <c r="K17" s="1548"/>
      <c r="L17" s="1548"/>
      <c r="M17" s="1548"/>
      <c r="N17" s="1548"/>
      <c r="O17" s="1548"/>
      <c r="P17" s="1548"/>
    </row>
    <row r="18" spans="1:27" s="1559" customFormat="1" x14ac:dyDescent="0.25">
      <c r="A18" s="2054" t="s">
        <v>3435</v>
      </c>
      <c r="B18" s="2055" t="s">
        <v>2717</v>
      </c>
      <c r="C18" s="2055" t="s">
        <v>1205</v>
      </c>
      <c r="D18" s="2055" t="s">
        <v>1206</v>
      </c>
      <c r="E18" s="2055" t="s">
        <v>1207</v>
      </c>
      <c r="F18" s="2055" t="s">
        <v>3433</v>
      </c>
      <c r="G18" s="2055" t="s">
        <v>1847</v>
      </c>
      <c r="H18" s="1561"/>
      <c r="J18" s="1548"/>
      <c r="K18" s="1548"/>
      <c r="L18" s="1548"/>
      <c r="M18" s="1548"/>
      <c r="N18" s="1548"/>
      <c r="O18" s="1548"/>
      <c r="P18" s="1548"/>
    </row>
    <row r="19" spans="1:27" x14ac:dyDescent="0.25">
      <c r="A19" s="2056" t="s">
        <v>3855</v>
      </c>
      <c r="B19" s="2051">
        <v>154</v>
      </c>
      <c r="C19" s="2052"/>
      <c r="D19" s="2052"/>
      <c r="E19" s="2052"/>
      <c r="F19" s="2053"/>
      <c r="G19" s="2053"/>
      <c r="H19" s="1550"/>
    </row>
    <row r="20" spans="1:27" x14ac:dyDescent="0.25">
      <c r="A20" s="2057" t="s">
        <v>3856</v>
      </c>
      <c r="B20" s="2051"/>
      <c r="C20" s="2052">
        <v>14</v>
      </c>
      <c r="D20" s="2052">
        <v>9</v>
      </c>
      <c r="E20" s="2052">
        <v>5</v>
      </c>
      <c r="F20" s="2053">
        <v>7</v>
      </c>
      <c r="G20" s="2053">
        <v>119</v>
      </c>
    </row>
    <row r="21" spans="1:27" x14ac:dyDescent="0.25">
      <c r="A21" s="2058" t="s">
        <v>3857</v>
      </c>
      <c r="B21" s="2051"/>
      <c r="C21" s="2052"/>
      <c r="D21" s="2052"/>
      <c r="E21" s="2052">
        <v>1</v>
      </c>
      <c r="F21" s="2053"/>
      <c r="G21" s="2053"/>
    </row>
    <row r="22" spans="1:27" x14ac:dyDescent="0.25">
      <c r="A22" s="2056" t="s">
        <v>3858</v>
      </c>
      <c r="B22" s="2051">
        <v>57</v>
      </c>
      <c r="C22" s="2052"/>
      <c r="D22" s="2052"/>
      <c r="E22" s="2052"/>
      <c r="F22" s="2053"/>
      <c r="G22" s="2053"/>
    </row>
    <row r="23" spans="1:27" x14ac:dyDescent="0.25">
      <c r="A23" s="2057" t="s">
        <v>3859</v>
      </c>
      <c r="B23" s="2051"/>
      <c r="C23" s="2052">
        <v>3</v>
      </c>
      <c r="D23" s="2052">
        <v>3</v>
      </c>
      <c r="E23" s="2052">
        <v>3</v>
      </c>
      <c r="F23" s="2053">
        <v>13</v>
      </c>
      <c r="G23" s="2053">
        <v>35</v>
      </c>
    </row>
    <row r="24" spans="1:27" x14ac:dyDescent="0.25">
      <c r="A24" s="2057" t="s">
        <v>3860</v>
      </c>
      <c r="B24" s="2051"/>
      <c r="C24" s="2052"/>
      <c r="D24" s="2052"/>
      <c r="E24" s="2052"/>
      <c r="F24" s="2053">
        <v>1</v>
      </c>
      <c r="G24" s="2053">
        <v>1</v>
      </c>
    </row>
    <row r="25" spans="1:27" x14ac:dyDescent="0.25">
      <c r="A25" s="1142" t="s">
        <v>3436</v>
      </c>
      <c r="B25" s="1564"/>
    </row>
    <row r="26" spans="1:27" x14ac:dyDescent="0.25">
      <c r="B26" s="1557"/>
    </row>
    <row r="27" spans="1:27" x14ac:dyDescent="0.25">
      <c r="A27" s="2054" t="s">
        <v>3905</v>
      </c>
      <c r="B27" s="3282" t="s">
        <v>3906</v>
      </c>
      <c r="C27" s="3283"/>
      <c r="D27" s="3282" t="s">
        <v>3907</v>
      </c>
      <c r="E27" s="3283"/>
      <c r="F27" s="3282" t="s">
        <v>3908</v>
      </c>
      <c r="G27" s="3283"/>
      <c r="H27" s="3281" t="s">
        <v>3909</v>
      </c>
      <c r="I27" s="3281"/>
      <c r="J27" s="3281" t="s">
        <v>3910</v>
      </c>
      <c r="K27" s="3281"/>
      <c r="L27" s="3281" t="s">
        <v>3911</v>
      </c>
      <c r="M27" s="3281"/>
      <c r="N27" s="3281" t="s">
        <v>3912</v>
      </c>
      <c r="O27" s="3281"/>
      <c r="P27" s="3281" t="s">
        <v>3913</v>
      </c>
      <c r="Q27" s="3281"/>
      <c r="R27" s="3281" t="s">
        <v>3914</v>
      </c>
      <c r="S27" s="3281"/>
      <c r="T27" s="3281" t="s">
        <v>3915</v>
      </c>
      <c r="U27" s="3281"/>
      <c r="V27" s="3281" t="s">
        <v>3916</v>
      </c>
      <c r="W27" s="3281"/>
      <c r="X27" s="3281" t="s">
        <v>3917</v>
      </c>
      <c r="Y27" s="3281"/>
      <c r="Z27" s="3281" t="s">
        <v>8</v>
      </c>
      <c r="AA27" s="3281"/>
    </row>
    <row r="28" spans="1:27" x14ac:dyDescent="0.25">
      <c r="A28" s="2072" t="s">
        <v>3861</v>
      </c>
      <c r="B28" s="2070"/>
      <c r="C28" s="2070"/>
      <c r="D28" s="2070">
        <v>1</v>
      </c>
      <c r="E28" s="2070"/>
      <c r="F28" s="2070"/>
      <c r="G28" s="2070"/>
      <c r="H28" s="2070"/>
      <c r="I28" s="2070"/>
      <c r="J28" s="2070"/>
      <c r="K28" s="2070"/>
      <c r="L28" s="2070"/>
      <c r="M28" s="2070"/>
      <c r="N28" s="2070"/>
      <c r="O28" s="2070"/>
      <c r="P28" s="2070"/>
      <c r="Q28" s="2070"/>
      <c r="R28" s="2070"/>
      <c r="S28" s="2070"/>
      <c r="T28" s="2070"/>
      <c r="U28" s="2070"/>
      <c r="V28" s="2070"/>
      <c r="W28" s="2070"/>
      <c r="X28" s="2070">
        <v>1</v>
      </c>
      <c r="Y28" s="2070"/>
      <c r="Z28" s="2074">
        <f>SUM(B28:X28)</f>
        <v>2</v>
      </c>
      <c r="AA28" s="2074">
        <v>2</v>
      </c>
    </row>
    <row r="29" spans="1:27" x14ac:dyDescent="0.25">
      <c r="A29" s="2072" t="s">
        <v>3862</v>
      </c>
      <c r="B29" s="2070"/>
      <c r="C29" s="2070">
        <v>1</v>
      </c>
      <c r="D29" s="2070">
        <v>1</v>
      </c>
      <c r="E29" s="2070">
        <v>1</v>
      </c>
      <c r="F29" s="2070">
        <v>1</v>
      </c>
      <c r="G29" s="2070">
        <v>3</v>
      </c>
      <c r="H29" s="2070">
        <v>1</v>
      </c>
      <c r="I29" s="2070">
        <v>3</v>
      </c>
      <c r="J29" s="2070">
        <v>1</v>
      </c>
      <c r="K29" s="2070"/>
      <c r="L29" s="2070">
        <v>3</v>
      </c>
      <c r="M29" s="2070"/>
      <c r="N29" s="2070"/>
      <c r="O29" s="2070">
        <v>1</v>
      </c>
      <c r="P29" s="2070">
        <v>3</v>
      </c>
      <c r="Q29" s="2070">
        <v>3</v>
      </c>
      <c r="R29" s="2070">
        <v>1</v>
      </c>
      <c r="S29" s="2070"/>
      <c r="T29" s="2070">
        <v>1</v>
      </c>
      <c r="U29" s="2070">
        <v>2</v>
      </c>
      <c r="V29" s="2070"/>
      <c r="W29" s="2070">
        <v>2</v>
      </c>
      <c r="X29" s="2070"/>
      <c r="Y29" s="2070"/>
      <c r="Z29" s="2074">
        <f t="shared" ref="Z29:AA71" si="0">SUM(B29:X29)</f>
        <v>28</v>
      </c>
      <c r="AA29" s="2074"/>
    </row>
    <row r="30" spans="1:27" x14ac:dyDescent="0.25">
      <c r="A30" s="2072" t="s">
        <v>3863</v>
      </c>
      <c r="B30" s="2070"/>
      <c r="C30" s="2070"/>
      <c r="D30" s="2070"/>
      <c r="E30" s="2070"/>
      <c r="F30" s="2070">
        <v>2</v>
      </c>
      <c r="G30" s="2070"/>
      <c r="H30" s="2070">
        <v>3</v>
      </c>
      <c r="I30" s="2070">
        <v>1</v>
      </c>
      <c r="J30" s="2070"/>
      <c r="K30" s="2070"/>
      <c r="L30" s="2070"/>
      <c r="M30" s="2070"/>
      <c r="N30" s="2070"/>
      <c r="O30" s="2070"/>
      <c r="P30" s="2070"/>
      <c r="Q30" s="2070"/>
      <c r="R30" s="2070"/>
      <c r="S30" s="2070">
        <v>1</v>
      </c>
      <c r="T30" s="2070"/>
      <c r="U30" s="2070"/>
      <c r="V30" s="2070"/>
      <c r="W30" s="2070"/>
      <c r="X30" s="2070"/>
      <c r="Y30" s="2070"/>
      <c r="Z30" s="2074">
        <f t="shared" si="0"/>
        <v>7</v>
      </c>
      <c r="AA30" s="2074">
        <v>7</v>
      </c>
    </row>
    <row r="31" spans="1:27" x14ac:dyDescent="0.25">
      <c r="A31" s="2072" t="s">
        <v>3864</v>
      </c>
      <c r="B31" s="2070"/>
      <c r="C31" s="2070"/>
      <c r="D31" s="2070"/>
      <c r="E31" s="2070"/>
      <c r="F31" s="2070"/>
      <c r="G31" s="2070"/>
      <c r="H31" s="2070"/>
      <c r="I31" s="2070"/>
      <c r="J31" s="2070"/>
      <c r="K31" s="2070"/>
      <c r="L31" s="2070"/>
      <c r="M31" s="2070"/>
      <c r="N31" s="2070"/>
      <c r="O31" s="2070"/>
      <c r="P31" s="2070"/>
      <c r="Q31" s="2070"/>
      <c r="R31" s="2070"/>
      <c r="S31" s="2070"/>
      <c r="T31" s="2070"/>
      <c r="U31" s="2070"/>
      <c r="V31" s="2070"/>
      <c r="W31" s="2070"/>
      <c r="X31" s="2070">
        <v>1</v>
      </c>
      <c r="Y31" s="2070"/>
      <c r="Z31" s="2074">
        <f t="shared" si="0"/>
        <v>1</v>
      </c>
      <c r="AA31" s="2074"/>
    </row>
    <row r="32" spans="1:27" x14ac:dyDescent="0.25">
      <c r="A32" s="2072" t="s">
        <v>3865</v>
      </c>
      <c r="B32" s="2070"/>
      <c r="C32" s="2070"/>
      <c r="D32" s="2070">
        <v>1</v>
      </c>
      <c r="E32" s="2070"/>
      <c r="F32" s="2070"/>
      <c r="G32" s="2070"/>
      <c r="H32" s="2070"/>
      <c r="I32" s="2070"/>
      <c r="J32" s="2070"/>
      <c r="K32" s="2070"/>
      <c r="L32" s="2070">
        <v>1</v>
      </c>
      <c r="M32" s="2070"/>
      <c r="N32" s="2070"/>
      <c r="O32" s="2070"/>
      <c r="P32" s="2070"/>
      <c r="Q32" s="2070"/>
      <c r="R32" s="2070"/>
      <c r="S32" s="2070"/>
      <c r="T32" s="2070"/>
      <c r="U32" s="2070">
        <v>1</v>
      </c>
      <c r="V32" s="2070"/>
      <c r="W32" s="2070"/>
      <c r="X32" s="2070"/>
      <c r="Y32" s="2070"/>
      <c r="Z32" s="2074">
        <f t="shared" si="0"/>
        <v>3</v>
      </c>
      <c r="AA32" s="2074"/>
    </row>
    <row r="33" spans="1:27" x14ac:dyDescent="0.25">
      <c r="A33" s="2072" t="s">
        <v>3866</v>
      </c>
      <c r="B33" s="2070">
        <v>2</v>
      </c>
      <c r="C33" s="2070"/>
      <c r="D33" s="2070"/>
      <c r="E33" s="2070"/>
      <c r="F33" s="2070"/>
      <c r="G33" s="2070"/>
      <c r="H33" s="2070"/>
      <c r="I33" s="2070"/>
      <c r="J33" s="2070"/>
      <c r="K33" s="2070"/>
      <c r="L33" s="2070"/>
      <c r="M33" s="2070"/>
      <c r="N33" s="2070"/>
      <c r="O33" s="2070"/>
      <c r="P33" s="2070"/>
      <c r="Q33" s="2070"/>
      <c r="R33" s="2070"/>
      <c r="S33" s="2070"/>
      <c r="T33" s="2070"/>
      <c r="U33" s="2070"/>
      <c r="V33" s="2070"/>
      <c r="W33" s="2070"/>
      <c r="X33" s="2070">
        <v>1</v>
      </c>
      <c r="Y33" s="2070"/>
      <c r="Z33" s="2074">
        <f t="shared" si="0"/>
        <v>3</v>
      </c>
      <c r="AA33" s="2074"/>
    </row>
    <row r="34" spans="1:27" x14ac:dyDescent="0.25">
      <c r="A34" s="2072" t="s">
        <v>3867</v>
      </c>
      <c r="B34" s="2070"/>
      <c r="C34" s="2070"/>
      <c r="D34" s="2070"/>
      <c r="E34" s="2070"/>
      <c r="F34" s="2070">
        <v>1</v>
      </c>
      <c r="G34" s="2070"/>
      <c r="H34" s="2070"/>
      <c r="I34" s="2070"/>
      <c r="J34" s="2070"/>
      <c r="K34" s="2070"/>
      <c r="L34" s="2070"/>
      <c r="M34" s="2070"/>
      <c r="N34" s="2070"/>
      <c r="O34" s="2070"/>
      <c r="P34" s="2070"/>
      <c r="Q34" s="2070"/>
      <c r="R34" s="2070"/>
      <c r="S34" s="2070"/>
      <c r="T34" s="2070">
        <v>1</v>
      </c>
      <c r="U34" s="2070"/>
      <c r="V34" s="2070">
        <v>1</v>
      </c>
      <c r="W34" s="2070"/>
      <c r="X34" s="2070"/>
      <c r="Y34" s="2070"/>
      <c r="Z34" s="2074">
        <f t="shared" si="0"/>
        <v>3</v>
      </c>
      <c r="AA34" s="2074"/>
    </row>
    <row r="35" spans="1:27" x14ac:dyDescent="0.25">
      <c r="A35" s="2072" t="s">
        <v>3868</v>
      </c>
      <c r="B35" s="2070"/>
      <c r="C35" s="2070"/>
      <c r="D35" s="2070">
        <v>11</v>
      </c>
      <c r="E35" s="2070">
        <v>17</v>
      </c>
      <c r="F35" s="2070">
        <v>14</v>
      </c>
      <c r="G35" s="2070">
        <v>26</v>
      </c>
      <c r="H35" s="2070">
        <v>11</v>
      </c>
      <c r="I35" s="2070">
        <v>1</v>
      </c>
      <c r="J35" s="2070">
        <v>12</v>
      </c>
      <c r="K35" s="2070">
        <v>16</v>
      </c>
      <c r="L35" s="2070">
        <v>17</v>
      </c>
      <c r="M35" s="2070"/>
      <c r="N35" s="2070"/>
      <c r="O35" s="2070">
        <v>3</v>
      </c>
      <c r="P35" s="2070"/>
      <c r="Q35" s="2070">
        <v>27</v>
      </c>
      <c r="R35" s="2070">
        <v>12</v>
      </c>
      <c r="S35" s="2070">
        <v>15</v>
      </c>
      <c r="T35" s="2070">
        <v>5</v>
      </c>
      <c r="U35" s="2070">
        <v>13</v>
      </c>
      <c r="V35" s="2070">
        <v>6</v>
      </c>
      <c r="W35" s="2070">
        <v>5</v>
      </c>
      <c r="X35" s="2070">
        <v>4</v>
      </c>
      <c r="Y35" s="2070"/>
      <c r="Z35" s="2074">
        <f t="shared" si="0"/>
        <v>215</v>
      </c>
      <c r="AA35" s="2074"/>
    </row>
    <row r="36" spans="1:27" x14ac:dyDescent="0.25">
      <c r="A36" s="2072" t="s">
        <v>3869</v>
      </c>
      <c r="B36" s="2070"/>
      <c r="C36" s="2070"/>
      <c r="D36" s="2070"/>
      <c r="E36" s="2070">
        <v>1</v>
      </c>
      <c r="F36" s="2070"/>
      <c r="G36" s="2070"/>
      <c r="H36" s="2070"/>
      <c r="I36" s="2070"/>
      <c r="J36" s="2070"/>
      <c r="K36" s="2070"/>
      <c r="L36" s="2070">
        <v>1</v>
      </c>
      <c r="M36" s="2070"/>
      <c r="N36" s="2070"/>
      <c r="O36" s="2070">
        <v>1</v>
      </c>
      <c r="P36" s="2070"/>
      <c r="Q36" s="2070">
        <v>1</v>
      </c>
      <c r="R36" s="2070"/>
      <c r="S36" s="2070"/>
      <c r="T36" s="2070"/>
      <c r="U36" s="2070">
        <v>3</v>
      </c>
      <c r="V36" s="2070"/>
      <c r="W36" s="2070"/>
      <c r="X36" s="2070"/>
      <c r="Y36" s="2070"/>
      <c r="Z36" s="2074">
        <f t="shared" si="0"/>
        <v>7</v>
      </c>
      <c r="AA36" s="2074"/>
    </row>
    <row r="37" spans="1:27" x14ac:dyDescent="0.25">
      <c r="A37" s="2073" t="s">
        <v>3870</v>
      </c>
      <c r="B37" s="2070"/>
      <c r="C37" s="2070"/>
      <c r="D37" s="2070"/>
      <c r="E37" s="2070"/>
      <c r="F37" s="2070"/>
      <c r="G37" s="2070"/>
      <c r="H37" s="2070"/>
      <c r="I37" s="2070"/>
      <c r="J37" s="2070"/>
      <c r="K37" s="2070"/>
      <c r="L37" s="2070"/>
      <c r="M37" s="2070"/>
      <c r="N37" s="2070"/>
      <c r="O37" s="2070"/>
      <c r="P37" s="2070"/>
      <c r="Q37" s="2070"/>
      <c r="R37" s="2070"/>
      <c r="S37" s="2070"/>
      <c r="T37" s="2070"/>
      <c r="U37" s="2070"/>
      <c r="V37" s="2070"/>
      <c r="W37" s="2070"/>
      <c r="X37" s="2070">
        <v>2</v>
      </c>
      <c r="Y37" s="2070"/>
      <c r="Z37" s="2074">
        <f t="shared" si="0"/>
        <v>2</v>
      </c>
      <c r="AA37" s="2074">
        <v>2</v>
      </c>
    </row>
    <row r="38" spans="1:27" x14ac:dyDescent="0.25">
      <c r="A38" s="2073" t="s">
        <v>3871</v>
      </c>
      <c r="B38" s="2070"/>
      <c r="C38" s="2070"/>
      <c r="D38" s="2070"/>
      <c r="E38" s="2070"/>
      <c r="F38" s="2070"/>
      <c r="G38" s="2070"/>
      <c r="H38" s="2070"/>
      <c r="I38" s="2070"/>
      <c r="J38" s="2070"/>
      <c r="K38" s="2070"/>
      <c r="L38" s="2070"/>
      <c r="M38" s="2070"/>
      <c r="N38" s="2070"/>
      <c r="O38" s="2070"/>
      <c r="P38" s="2070"/>
      <c r="Q38" s="2070"/>
      <c r="R38" s="2070"/>
      <c r="S38" s="2070"/>
      <c r="T38" s="2070"/>
      <c r="U38" s="2070">
        <v>1</v>
      </c>
      <c r="V38" s="2070"/>
      <c r="W38" s="2070"/>
      <c r="X38" s="2070">
        <v>1</v>
      </c>
      <c r="Y38" s="2070"/>
      <c r="Z38" s="2074">
        <f t="shared" si="0"/>
        <v>2</v>
      </c>
      <c r="AA38" s="2074">
        <v>2</v>
      </c>
    </row>
    <row r="39" spans="1:27" x14ac:dyDescent="0.25">
      <c r="A39" s="2073" t="s">
        <v>3872</v>
      </c>
      <c r="B39" s="2070"/>
      <c r="C39" s="2070">
        <v>1</v>
      </c>
      <c r="D39" s="2070"/>
      <c r="E39" s="2070"/>
      <c r="F39" s="2070">
        <v>1</v>
      </c>
      <c r="G39" s="2070">
        <v>1</v>
      </c>
      <c r="H39" s="2070"/>
      <c r="I39" s="2070"/>
      <c r="J39" s="2070"/>
      <c r="K39" s="2070"/>
      <c r="L39" s="2070"/>
      <c r="M39" s="2070"/>
      <c r="N39" s="2070"/>
      <c r="O39" s="2070"/>
      <c r="P39" s="2070"/>
      <c r="Q39" s="2070"/>
      <c r="R39" s="2070"/>
      <c r="S39" s="2070"/>
      <c r="T39" s="2070"/>
      <c r="U39" s="2070"/>
      <c r="V39" s="2070"/>
      <c r="W39" s="2070">
        <v>1</v>
      </c>
      <c r="X39" s="2070"/>
      <c r="Y39" s="2070">
        <v>1</v>
      </c>
      <c r="Z39" s="2074">
        <f t="shared" si="0"/>
        <v>4</v>
      </c>
      <c r="AA39" s="2074">
        <v>4</v>
      </c>
    </row>
    <row r="40" spans="1:27" x14ac:dyDescent="0.25">
      <c r="A40" s="2073" t="s">
        <v>3873</v>
      </c>
      <c r="B40" s="2070"/>
      <c r="C40" s="2070">
        <v>1</v>
      </c>
      <c r="D40" s="2070"/>
      <c r="E40" s="2070"/>
      <c r="F40" s="2070">
        <v>1</v>
      </c>
      <c r="G40" s="2070">
        <v>1</v>
      </c>
      <c r="H40" s="2070"/>
      <c r="I40" s="2070"/>
      <c r="J40" s="2070"/>
      <c r="K40" s="2070"/>
      <c r="L40" s="2070"/>
      <c r="M40" s="2070"/>
      <c r="N40" s="2070"/>
      <c r="O40" s="2070"/>
      <c r="P40" s="2070"/>
      <c r="Q40" s="2070"/>
      <c r="R40" s="2070"/>
      <c r="S40" s="2070"/>
      <c r="T40" s="2070"/>
      <c r="U40" s="2070"/>
      <c r="V40" s="2070"/>
      <c r="W40" s="2070">
        <v>4</v>
      </c>
      <c r="X40" s="2070"/>
      <c r="Y40" s="2070"/>
      <c r="Z40" s="2074">
        <f t="shared" si="0"/>
        <v>7</v>
      </c>
      <c r="AA40" s="2074">
        <v>7</v>
      </c>
    </row>
    <row r="41" spans="1:27" x14ac:dyDescent="0.25">
      <c r="A41" s="2071" t="s">
        <v>3874</v>
      </c>
      <c r="B41" s="2070"/>
      <c r="C41" s="2070"/>
      <c r="D41" s="2070"/>
      <c r="E41" s="2070"/>
      <c r="F41" s="2070"/>
      <c r="G41" s="2070"/>
      <c r="H41" s="2070"/>
      <c r="I41" s="2070"/>
      <c r="J41" s="2070"/>
      <c r="K41" s="2070"/>
      <c r="L41" s="2070"/>
      <c r="M41" s="2070"/>
      <c r="N41" s="2070"/>
      <c r="O41" s="2070"/>
      <c r="P41" s="2070">
        <v>1</v>
      </c>
      <c r="Q41" s="2070"/>
      <c r="R41" s="2070"/>
      <c r="S41" s="2070">
        <v>1</v>
      </c>
      <c r="T41" s="2070"/>
      <c r="U41" s="2070">
        <v>2</v>
      </c>
      <c r="V41" s="2070"/>
      <c r="W41" s="2070"/>
      <c r="X41" s="2070"/>
      <c r="Y41" s="2070"/>
      <c r="Z41" s="2074">
        <f t="shared" si="0"/>
        <v>4</v>
      </c>
      <c r="AA41" s="2074"/>
    </row>
    <row r="42" spans="1:27" x14ac:dyDescent="0.25">
      <c r="A42" s="2072" t="s">
        <v>3875</v>
      </c>
      <c r="B42" s="2070"/>
      <c r="C42" s="2070"/>
      <c r="D42" s="2070"/>
      <c r="E42" s="2070"/>
      <c r="F42" s="2070"/>
      <c r="G42" s="2070"/>
      <c r="H42" s="2070"/>
      <c r="I42" s="2070"/>
      <c r="J42" s="2070"/>
      <c r="K42" s="2070"/>
      <c r="L42" s="2070"/>
      <c r="M42" s="2070"/>
      <c r="N42" s="2070"/>
      <c r="O42" s="2070"/>
      <c r="P42" s="2070"/>
      <c r="Q42" s="2070"/>
      <c r="R42" s="2070"/>
      <c r="S42" s="2070"/>
      <c r="T42" s="2070"/>
      <c r="U42" s="2070"/>
      <c r="V42" s="2070">
        <v>2</v>
      </c>
      <c r="W42" s="2070">
        <v>3</v>
      </c>
      <c r="X42" s="2070">
        <v>10</v>
      </c>
      <c r="Y42" s="2070"/>
      <c r="Z42" s="2074">
        <f t="shared" si="0"/>
        <v>15</v>
      </c>
      <c r="AA42" s="2070">
        <v>15</v>
      </c>
    </row>
    <row r="43" spans="1:27" x14ac:dyDescent="0.25">
      <c r="A43" s="2072" t="s">
        <v>3876</v>
      </c>
      <c r="B43" s="2070">
        <v>1</v>
      </c>
      <c r="C43" s="2070">
        <v>1</v>
      </c>
      <c r="D43" s="2070"/>
      <c r="E43" s="2070"/>
      <c r="F43" s="2070"/>
      <c r="G43" s="2070"/>
      <c r="H43" s="2070"/>
      <c r="I43" s="2070"/>
      <c r="J43" s="2070"/>
      <c r="K43" s="2070">
        <v>1</v>
      </c>
      <c r="L43" s="2070"/>
      <c r="M43" s="2070"/>
      <c r="N43" s="2070"/>
      <c r="O43" s="2070"/>
      <c r="P43" s="2070"/>
      <c r="Q43" s="2070"/>
      <c r="R43" s="2070"/>
      <c r="S43" s="2070">
        <v>1</v>
      </c>
      <c r="T43" s="2070"/>
      <c r="U43" s="2070"/>
      <c r="V43" s="2070"/>
      <c r="W43" s="2070"/>
      <c r="X43" s="2070"/>
      <c r="Y43" s="2070"/>
      <c r="Z43" s="2074">
        <f t="shared" si="0"/>
        <v>4</v>
      </c>
      <c r="AA43" s="2074"/>
    </row>
    <row r="44" spans="1:27" x14ac:dyDescent="0.25">
      <c r="A44" s="2072" t="s">
        <v>3877</v>
      </c>
      <c r="B44" s="2070">
        <v>1</v>
      </c>
      <c r="C44" s="2070"/>
      <c r="D44" s="2070">
        <v>1</v>
      </c>
      <c r="E44" s="2070"/>
      <c r="F44" s="2070"/>
      <c r="G44" s="2070"/>
      <c r="H44" s="2070"/>
      <c r="I44" s="2070"/>
      <c r="J44" s="2070"/>
      <c r="K44" s="2070"/>
      <c r="L44" s="2070">
        <v>3</v>
      </c>
      <c r="M44" s="2070">
        <v>4</v>
      </c>
      <c r="N44" s="2070">
        <v>5</v>
      </c>
      <c r="O44" s="2070">
        <v>1</v>
      </c>
      <c r="P44" s="2070">
        <v>1</v>
      </c>
      <c r="Q44" s="2070">
        <v>2</v>
      </c>
      <c r="R44" s="2070">
        <v>5</v>
      </c>
      <c r="S44" s="2070"/>
      <c r="T44" s="2070"/>
      <c r="U44" s="2070"/>
      <c r="V44" s="2070"/>
      <c r="W44" s="2070"/>
      <c r="X44" s="2070"/>
      <c r="Y44" s="2070"/>
      <c r="Z44" s="2074">
        <f t="shared" si="0"/>
        <v>23</v>
      </c>
      <c r="AA44" s="2074">
        <v>23</v>
      </c>
    </row>
    <row r="45" spans="1:27" x14ac:dyDescent="0.25">
      <c r="A45" s="2072" t="s">
        <v>3878</v>
      </c>
      <c r="B45" s="2070"/>
      <c r="C45" s="2070"/>
      <c r="D45" s="2070"/>
      <c r="E45" s="2070"/>
      <c r="F45" s="2070"/>
      <c r="G45" s="2070"/>
      <c r="H45" s="2070"/>
      <c r="I45" s="2070"/>
      <c r="J45" s="2070"/>
      <c r="K45" s="2070"/>
      <c r="L45" s="2070"/>
      <c r="M45" s="2070"/>
      <c r="N45" s="2070"/>
      <c r="O45" s="2070"/>
      <c r="P45" s="2070"/>
      <c r="Q45" s="2070"/>
      <c r="R45" s="2070">
        <v>1</v>
      </c>
      <c r="S45" s="2070">
        <v>3</v>
      </c>
      <c r="T45" s="2070"/>
      <c r="U45" s="2070">
        <v>1</v>
      </c>
      <c r="V45" s="2070">
        <v>1</v>
      </c>
      <c r="W45" s="2070"/>
      <c r="X45" s="2070"/>
      <c r="Y45" s="2070"/>
      <c r="Z45" s="2074">
        <f t="shared" si="0"/>
        <v>6</v>
      </c>
      <c r="AA45" s="2074">
        <v>6</v>
      </c>
    </row>
    <row r="46" spans="1:27" x14ac:dyDescent="0.25">
      <c r="A46" s="2071" t="s">
        <v>3879</v>
      </c>
      <c r="B46" s="2070"/>
      <c r="C46" s="2070"/>
      <c r="D46" s="2070"/>
      <c r="E46" s="2070"/>
      <c r="F46" s="2070"/>
      <c r="G46" s="2070"/>
      <c r="H46" s="2070"/>
      <c r="I46" s="2070"/>
      <c r="J46" s="2070"/>
      <c r="K46" s="2070"/>
      <c r="L46" s="2070"/>
      <c r="M46" s="2070"/>
      <c r="N46" s="2070"/>
      <c r="O46" s="2070"/>
      <c r="P46" s="2070"/>
      <c r="Q46" s="2070"/>
      <c r="R46" s="2070"/>
      <c r="S46" s="2070"/>
      <c r="T46" s="2070"/>
      <c r="U46" s="2070"/>
      <c r="V46" s="2070">
        <v>3</v>
      </c>
      <c r="W46" s="2070">
        <v>10</v>
      </c>
      <c r="X46" s="2070">
        <v>8</v>
      </c>
      <c r="Y46" s="2070"/>
      <c r="Z46" s="2074">
        <f t="shared" si="0"/>
        <v>21</v>
      </c>
      <c r="AA46" s="2074">
        <f t="shared" si="0"/>
        <v>21</v>
      </c>
    </row>
    <row r="47" spans="1:27" x14ac:dyDescent="0.25">
      <c r="A47" s="2071" t="s">
        <v>3880</v>
      </c>
      <c r="B47" s="2070"/>
      <c r="C47" s="2070"/>
      <c r="D47" s="2070"/>
      <c r="E47" s="2070"/>
      <c r="F47" s="2070">
        <v>1</v>
      </c>
      <c r="G47" s="2070"/>
      <c r="H47" s="2070"/>
      <c r="I47" s="2070"/>
      <c r="J47" s="2070"/>
      <c r="K47" s="2070">
        <v>1</v>
      </c>
      <c r="L47" s="2070">
        <v>1</v>
      </c>
      <c r="M47" s="2070"/>
      <c r="N47" s="2070"/>
      <c r="O47" s="2070">
        <v>1</v>
      </c>
      <c r="P47" s="2070">
        <v>1</v>
      </c>
      <c r="Q47" s="2070">
        <v>1</v>
      </c>
      <c r="R47" s="2070"/>
      <c r="S47" s="2070"/>
      <c r="T47" s="2070">
        <v>1</v>
      </c>
      <c r="U47" s="2070">
        <v>1</v>
      </c>
      <c r="V47" s="2070">
        <v>1</v>
      </c>
      <c r="W47" s="2070">
        <v>1</v>
      </c>
      <c r="X47" s="2070"/>
      <c r="Y47" s="2070"/>
      <c r="Z47" s="2074">
        <f t="shared" si="0"/>
        <v>10</v>
      </c>
      <c r="AA47" s="2074">
        <v>10</v>
      </c>
    </row>
    <row r="48" spans="1:27" x14ac:dyDescent="0.25">
      <c r="A48" s="2071" t="s">
        <v>3881</v>
      </c>
      <c r="B48" s="2070"/>
      <c r="C48" s="2070"/>
      <c r="D48" s="2070"/>
      <c r="E48" s="2070"/>
      <c r="F48" s="2070"/>
      <c r="G48" s="2070"/>
      <c r="H48" s="2070"/>
      <c r="I48" s="2070"/>
      <c r="J48" s="2070"/>
      <c r="K48" s="2070">
        <v>1</v>
      </c>
      <c r="L48" s="2070">
        <v>2</v>
      </c>
      <c r="M48" s="2070"/>
      <c r="N48" s="2070"/>
      <c r="O48" s="2070"/>
      <c r="P48" s="2070"/>
      <c r="Q48" s="2070">
        <v>1</v>
      </c>
      <c r="R48" s="2070"/>
      <c r="S48" s="2070">
        <v>1</v>
      </c>
      <c r="T48" s="2070">
        <v>1</v>
      </c>
      <c r="U48" s="2070"/>
      <c r="V48" s="2070"/>
      <c r="W48" s="2070"/>
      <c r="X48" s="2070"/>
      <c r="Y48" s="2070"/>
      <c r="Z48" s="2074">
        <f t="shared" si="0"/>
        <v>6</v>
      </c>
      <c r="AA48" s="2074">
        <v>6</v>
      </c>
    </row>
    <row r="49" spans="1:27" x14ac:dyDescent="0.25">
      <c r="A49" s="2071" t="s">
        <v>3882</v>
      </c>
      <c r="B49" s="2070"/>
      <c r="C49" s="2070"/>
      <c r="D49" s="2070"/>
      <c r="E49" s="2070">
        <v>1</v>
      </c>
      <c r="F49" s="2070"/>
      <c r="G49" s="2070"/>
      <c r="H49" s="2070">
        <v>2</v>
      </c>
      <c r="I49" s="2070"/>
      <c r="J49" s="2070"/>
      <c r="K49" s="2070"/>
      <c r="L49" s="2070"/>
      <c r="M49" s="2070"/>
      <c r="N49" s="2070"/>
      <c r="O49" s="2070"/>
      <c r="P49" s="2070">
        <v>1</v>
      </c>
      <c r="Q49" s="2070"/>
      <c r="R49" s="2070"/>
      <c r="S49" s="2070"/>
      <c r="T49" s="2070"/>
      <c r="U49" s="2070">
        <v>1</v>
      </c>
      <c r="V49" s="2070"/>
      <c r="W49" s="2070"/>
      <c r="X49" s="2070"/>
      <c r="Y49" s="2070"/>
      <c r="Z49" s="2074">
        <f t="shared" si="0"/>
        <v>5</v>
      </c>
      <c r="AA49" s="2074"/>
    </row>
    <row r="50" spans="1:27" x14ac:dyDescent="0.25">
      <c r="A50" s="2072" t="s">
        <v>3883</v>
      </c>
      <c r="B50" s="2070"/>
      <c r="C50" s="2070"/>
      <c r="D50" s="2070"/>
      <c r="E50" s="2070"/>
      <c r="F50" s="2070"/>
      <c r="G50" s="2070"/>
      <c r="H50" s="2070"/>
      <c r="I50" s="2070"/>
      <c r="J50" s="2070"/>
      <c r="K50" s="2070"/>
      <c r="L50" s="2070"/>
      <c r="M50" s="2070"/>
      <c r="N50" s="2070"/>
      <c r="O50" s="2070"/>
      <c r="P50" s="2070"/>
      <c r="Q50" s="2070"/>
      <c r="R50" s="2070"/>
      <c r="S50" s="2070"/>
      <c r="T50" s="2070"/>
      <c r="U50" s="2070">
        <v>1</v>
      </c>
      <c r="V50" s="2070"/>
      <c r="W50" s="2070"/>
      <c r="X50" s="2070"/>
      <c r="Y50" s="2070"/>
      <c r="Z50" s="2074">
        <f t="shared" si="0"/>
        <v>1</v>
      </c>
      <c r="AA50" s="2074"/>
    </row>
    <row r="51" spans="1:27" x14ac:dyDescent="0.25">
      <c r="A51" s="2072" t="s">
        <v>3884</v>
      </c>
      <c r="B51" s="2070"/>
      <c r="C51" s="2070"/>
      <c r="D51" s="2070"/>
      <c r="E51" s="2070"/>
      <c r="F51" s="2070"/>
      <c r="G51" s="2070"/>
      <c r="H51" s="2070"/>
      <c r="I51" s="2070"/>
      <c r="J51" s="2070"/>
      <c r="K51" s="2070"/>
      <c r="L51" s="2070"/>
      <c r="M51" s="2070"/>
      <c r="N51" s="2070"/>
      <c r="O51" s="2070"/>
      <c r="P51" s="2070"/>
      <c r="Q51" s="2070"/>
      <c r="R51" s="2070"/>
      <c r="S51" s="2070"/>
      <c r="T51" s="2070"/>
      <c r="U51" s="2070">
        <v>3</v>
      </c>
      <c r="V51" s="2070">
        <v>23</v>
      </c>
      <c r="W51" s="2070">
        <v>70</v>
      </c>
      <c r="X51" s="2070">
        <v>152</v>
      </c>
      <c r="Y51" s="2070">
        <v>85</v>
      </c>
      <c r="Z51" s="2074">
        <f t="shared" si="0"/>
        <v>248</v>
      </c>
      <c r="AA51" s="2070">
        <v>248</v>
      </c>
    </row>
    <row r="52" spans="1:27" x14ac:dyDescent="0.25">
      <c r="A52" s="2071" t="s">
        <v>3885</v>
      </c>
      <c r="B52" s="2070"/>
      <c r="C52" s="2070">
        <v>23</v>
      </c>
      <c r="D52" s="2070">
        <v>11</v>
      </c>
      <c r="E52" s="2070">
        <v>10</v>
      </c>
      <c r="F52" s="2070">
        <v>10</v>
      </c>
      <c r="G52" s="2070">
        <v>14</v>
      </c>
      <c r="H52" s="2070">
        <v>7</v>
      </c>
      <c r="I52" s="2070">
        <v>21</v>
      </c>
      <c r="J52" s="2070">
        <v>25</v>
      </c>
      <c r="K52" s="2070">
        <v>10</v>
      </c>
      <c r="L52" s="2070">
        <v>6</v>
      </c>
      <c r="M52" s="2070">
        <v>11</v>
      </c>
      <c r="N52" s="2070">
        <v>3</v>
      </c>
      <c r="O52" s="2070">
        <v>12</v>
      </c>
      <c r="P52" s="2070">
        <v>29</v>
      </c>
      <c r="Q52" s="2070">
        <v>17</v>
      </c>
      <c r="R52" s="2070">
        <v>9</v>
      </c>
      <c r="S52" s="2070">
        <v>20</v>
      </c>
      <c r="T52" s="2070">
        <v>16</v>
      </c>
      <c r="U52" s="2070">
        <v>13</v>
      </c>
      <c r="V52" s="2070">
        <v>15</v>
      </c>
      <c r="W52" s="2070">
        <v>40</v>
      </c>
      <c r="X52" s="2070">
        <v>37</v>
      </c>
      <c r="Y52" s="2070">
        <v>38</v>
      </c>
      <c r="Z52" s="2074">
        <f t="shared" si="0"/>
        <v>359</v>
      </c>
      <c r="AA52" s="2070">
        <v>359</v>
      </c>
    </row>
    <row r="53" spans="1:27" x14ac:dyDescent="0.25">
      <c r="A53" s="2071" t="s">
        <v>3886</v>
      </c>
      <c r="B53" s="2070"/>
      <c r="C53" s="2070">
        <v>1</v>
      </c>
      <c r="D53" s="2070">
        <v>1</v>
      </c>
      <c r="E53" s="2070">
        <v>1</v>
      </c>
      <c r="F53" s="2070"/>
      <c r="G53" s="2070"/>
      <c r="H53" s="2070"/>
      <c r="I53" s="2070">
        <v>2</v>
      </c>
      <c r="J53" s="2070"/>
      <c r="K53" s="2070"/>
      <c r="L53" s="2070"/>
      <c r="M53" s="2070"/>
      <c r="N53" s="2070"/>
      <c r="O53" s="2070"/>
      <c r="P53" s="2070"/>
      <c r="Q53" s="2070"/>
      <c r="R53" s="2070"/>
      <c r="S53" s="2070">
        <v>1</v>
      </c>
      <c r="T53" s="2070"/>
      <c r="U53" s="2070"/>
      <c r="V53" s="2070">
        <v>2</v>
      </c>
      <c r="W53" s="2070"/>
      <c r="X53" s="2070"/>
      <c r="Y53" s="2070"/>
      <c r="Z53" s="2074">
        <f t="shared" si="0"/>
        <v>8</v>
      </c>
      <c r="AA53" s="2074"/>
    </row>
    <row r="54" spans="1:27" x14ac:dyDescent="0.25">
      <c r="A54" s="2072" t="s">
        <v>3887</v>
      </c>
      <c r="B54" s="2070">
        <v>3</v>
      </c>
      <c r="C54" s="2070"/>
      <c r="D54" s="2070"/>
      <c r="E54" s="2070">
        <v>1</v>
      </c>
      <c r="F54" s="2070"/>
      <c r="G54" s="2070">
        <v>5</v>
      </c>
      <c r="H54" s="2070">
        <v>1</v>
      </c>
      <c r="I54" s="2070"/>
      <c r="J54" s="2070"/>
      <c r="K54" s="2070"/>
      <c r="L54" s="2070"/>
      <c r="M54" s="2070"/>
      <c r="N54" s="2070"/>
      <c r="O54" s="2070">
        <v>4</v>
      </c>
      <c r="P54" s="2070">
        <v>4</v>
      </c>
      <c r="Q54" s="2070">
        <v>4</v>
      </c>
      <c r="R54" s="2070"/>
      <c r="S54" s="2070">
        <v>2</v>
      </c>
      <c r="T54" s="2070">
        <v>6</v>
      </c>
      <c r="U54" s="2070"/>
      <c r="V54" s="2070"/>
      <c r="W54" s="2070">
        <v>14</v>
      </c>
      <c r="X54" s="2070">
        <v>6</v>
      </c>
      <c r="Y54" s="2070"/>
      <c r="Z54" s="2074">
        <f t="shared" si="0"/>
        <v>50</v>
      </c>
      <c r="AA54" s="2074">
        <v>50</v>
      </c>
    </row>
    <row r="55" spans="1:27" x14ac:dyDescent="0.25">
      <c r="A55" s="2072" t="s">
        <v>3888</v>
      </c>
      <c r="B55" s="2070"/>
      <c r="C55" s="2070"/>
      <c r="D55" s="2070"/>
      <c r="E55" s="2070"/>
      <c r="F55" s="2070"/>
      <c r="G55" s="2070"/>
      <c r="H55" s="2070"/>
      <c r="I55" s="2070"/>
      <c r="J55" s="2070"/>
      <c r="K55" s="2070"/>
      <c r="L55" s="2070"/>
      <c r="M55" s="2070">
        <v>1</v>
      </c>
      <c r="N55" s="2070"/>
      <c r="O55" s="2070"/>
      <c r="P55" s="2070"/>
      <c r="Q55" s="2070"/>
      <c r="R55" s="2070"/>
      <c r="S55" s="2070"/>
      <c r="T55" s="2070"/>
      <c r="U55" s="2070"/>
      <c r="V55" s="2070"/>
      <c r="W55" s="2070"/>
      <c r="X55" s="2070"/>
      <c r="Y55" s="2070"/>
      <c r="Z55" s="2074">
        <f t="shared" si="0"/>
        <v>1</v>
      </c>
      <c r="AA55" s="2074"/>
    </row>
    <row r="56" spans="1:27" x14ac:dyDescent="0.25">
      <c r="A56" s="2072" t="s">
        <v>3889</v>
      </c>
      <c r="B56" s="2070"/>
      <c r="C56" s="2070"/>
      <c r="D56" s="2070"/>
      <c r="E56" s="2070"/>
      <c r="F56" s="2070"/>
      <c r="G56" s="2070"/>
      <c r="H56" s="2070"/>
      <c r="I56" s="2070"/>
      <c r="J56" s="2070"/>
      <c r="K56" s="2070"/>
      <c r="L56" s="2070"/>
      <c r="M56" s="2070">
        <v>1</v>
      </c>
      <c r="N56" s="2070"/>
      <c r="O56" s="2070"/>
      <c r="P56" s="2070"/>
      <c r="Q56" s="2070"/>
      <c r="R56" s="2070"/>
      <c r="S56" s="2070"/>
      <c r="T56" s="2070"/>
      <c r="U56" s="2070"/>
      <c r="V56" s="2070"/>
      <c r="W56" s="2070"/>
      <c r="X56" s="2070"/>
      <c r="Y56" s="2070"/>
      <c r="Z56" s="2074">
        <f t="shared" si="0"/>
        <v>1</v>
      </c>
      <c r="AA56" s="2074"/>
    </row>
    <row r="57" spans="1:27" x14ac:dyDescent="0.25">
      <c r="A57" s="2072" t="s">
        <v>3890</v>
      </c>
      <c r="B57" s="2070"/>
      <c r="C57" s="2070"/>
      <c r="D57" s="2070">
        <v>11</v>
      </c>
      <c r="E57" s="2070">
        <v>3</v>
      </c>
      <c r="F57" s="2070">
        <v>3</v>
      </c>
      <c r="G57" s="2070">
        <v>2</v>
      </c>
      <c r="H57" s="2070">
        <v>2</v>
      </c>
      <c r="I57" s="2070">
        <v>2</v>
      </c>
      <c r="J57" s="2070">
        <v>1</v>
      </c>
      <c r="K57" s="2070">
        <v>4</v>
      </c>
      <c r="L57" s="2070">
        <v>1</v>
      </c>
      <c r="M57" s="2070"/>
      <c r="N57" s="2070"/>
      <c r="O57" s="2070">
        <v>3</v>
      </c>
      <c r="P57" s="2070">
        <v>2</v>
      </c>
      <c r="Q57" s="2070">
        <v>8</v>
      </c>
      <c r="R57" s="2070">
        <v>3</v>
      </c>
      <c r="S57" s="2070"/>
      <c r="T57" s="2070"/>
      <c r="U57" s="2070"/>
      <c r="V57" s="2070"/>
      <c r="W57" s="2070"/>
      <c r="X57" s="2070"/>
      <c r="Y57" s="2070"/>
      <c r="Z57" s="2074">
        <f t="shared" si="0"/>
        <v>45</v>
      </c>
      <c r="AA57" s="2074"/>
    </row>
    <row r="58" spans="1:27" x14ac:dyDescent="0.25">
      <c r="A58" s="2072" t="s">
        <v>3891</v>
      </c>
      <c r="B58" s="2070"/>
      <c r="C58" s="2070"/>
      <c r="D58" s="2070"/>
      <c r="E58" s="2070"/>
      <c r="F58" s="2070"/>
      <c r="G58" s="2070"/>
      <c r="H58" s="2070"/>
      <c r="I58" s="2070"/>
      <c r="J58" s="2070"/>
      <c r="K58" s="2070"/>
      <c r="L58" s="2070"/>
      <c r="M58" s="2070"/>
      <c r="N58" s="2070"/>
      <c r="O58" s="2070"/>
      <c r="P58" s="2070"/>
      <c r="Q58" s="2070"/>
      <c r="R58" s="2070"/>
      <c r="S58" s="2070"/>
      <c r="T58" s="2070"/>
      <c r="U58" s="2070">
        <v>1</v>
      </c>
      <c r="V58" s="2070"/>
      <c r="W58" s="2070"/>
      <c r="X58" s="2070"/>
      <c r="Y58" s="2070"/>
      <c r="Z58" s="2074">
        <f t="shared" si="0"/>
        <v>1</v>
      </c>
      <c r="AA58" s="2074"/>
    </row>
    <row r="59" spans="1:27" x14ac:dyDescent="0.25">
      <c r="A59" s="2072" t="s">
        <v>3892</v>
      </c>
      <c r="B59" s="2070"/>
      <c r="C59" s="2070"/>
      <c r="D59" s="2070"/>
      <c r="E59" s="2070"/>
      <c r="F59" s="2070"/>
      <c r="G59" s="2070"/>
      <c r="H59" s="2070"/>
      <c r="I59" s="2070"/>
      <c r="J59" s="2070"/>
      <c r="K59" s="2070"/>
      <c r="L59" s="2070"/>
      <c r="M59" s="2070"/>
      <c r="N59" s="2070"/>
      <c r="O59" s="2070"/>
      <c r="P59" s="2070"/>
      <c r="Q59" s="2070"/>
      <c r="R59" s="2070"/>
      <c r="S59" s="2070">
        <v>1</v>
      </c>
      <c r="T59" s="2070"/>
      <c r="U59" s="2070"/>
      <c r="V59" s="2070"/>
      <c r="W59" s="2070"/>
      <c r="X59" s="2070"/>
      <c r="Y59" s="2070"/>
      <c r="Z59" s="2074">
        <f t="shared" si="0"/>
        <v>1</v>
      </c>
      <c r="AA59" s="2074"/>
    </row>
    <row r="60" spans="1:27" x14ac:dyDescent="0.25">
      <c r="A60" s="2072" t="s">
        <v>3893</v>
      </c>
      <c r="B60" s="2070"/>
      <c r="C60" s="2070"/>
      <c r="D60" s="2070"/>
      <c r="E60" s="2070"/>
      <c r="F60" s="2070">
        <v>2</v>
      </c>
      <c r="G60" s="2070"/>
      <c r="H60" s="2070">
        <v>1</v>
      </c>
      <c r="I60" s="2070"/>
      <c r="J60" s="2070"/>
      <c r="K60" s="2070">
        <v>1</v>
      </c>
      <c r="L60" s="2070"/>
      <c r="M60" s="2070"/>
      <c r="N60" s="2070"/>
      <c r="O60" s="2070">
        <v>1</v>
      </c>
      <c r="P60" s="2070">
        <v>1</v>
      </c>
      <c r="Q60" s="2070">
        <v>1</v>
      </c>
      <c r="R60" s="2070"/>
      <c r="S60" s="2070"/>
      <c r="T60" s="2070"/>
      <c r="U60" s="2070"/>
      <c r="V60" s="2070"/>
      <c r="W60" s="2070"/>
      <c r="X60" s="2070"/>
      <c r="Y60" s="2070"/>
      <c r="Z60" s="2074">
        <f t="shared" si="0"/>
        <v>7</v>
      </c>
      <c r="AA60" s="2074"/>
    </row>
    <row r="61" spans="1:27" x14ac:dyDescent="0.25">
      <c r="A61" s="2072" t="s">
        <v>3894</v>
      </c>
      <c r="B61" s="2070"/>
      <c r="C61" s="2070">
        <v>4</v>
      </c>
      <c r="D61" s="2070"/>
      <c r="E61" s="2070"/>
      <c r="F61" s="2070"/>
      <c r="G61" s="2070">
        <v>5</v>
      </c>
      <c r="H61" s="2070"/>
      <c r="I61" s="2070"/>
      <c r="J61" s="2070">
        <v>1</v>
      </c>
      <c r="K61" s="2070"/>
      <c r="L61" s="2070"/>
      <c r="M61" s="2070"/>
      <c r="N61" s="2070"/>
      <c r="O61" s="2070"/>
      <c r="P61" s="2070"/>
      <c r="Q61" s="2070"/>
      <c r="R61" s="2070">
        <v>1</v>
      </c>
      <c r="S61" s="2070">
        <v>2</v>
      </c>
      <c r="T61" s="2070"/>
      <c r="U61" s="2070"/>
      <c r="V61" s="2070"/>
      <c r="W61" s="2070"/>
      <c r="X61" s="2070"/>
      <c r="Y61" s="2070"/>
      <c r="Z61" s="2074">
        <f t="shared" si="0"/>
        <v>13</v>
      </c>
      <c r="AA61" s="2074">
        <v>13</v>
      </c>
    </row>
    <row r="62" spans="1:27" x14ac:dyDescent="0.25">
      <c r="A62" s="2072" t="s">
        <v>3895</v>
      </c>
      <c r="B62" s="2070"/>
      <c r="C62" s="2070"/>
      <c r="D62" s="2070"/>
      <c r="E62" s="2070"/>
      <c r="F62" s="2070"/>
      <c r="G62" s="2070"/>
      <c r="H62" s="2070"/>
      <c r="I62" s="2070"/>
      <c r="J62" s="2070"/>
      <c r="K62" s="2070">
        <v>1</v>
      </c>
      <c r="L62" s="2070"/>
      <c r="M62" s="2070"/>
      <c r="N62" s="2070"/>
      <c r="O62" s="2070"/>
      <c r="P62" s="2070"/>
      <c r="Q62" s="2070">
        <v>1</v>
      </c>
      <c r="R62" s="2070"/>
      <c r="S62" s="2070"/>
      <c r="T62" s="2070"/>
      <c r="U62" s="2070"/>
      <c r="V62" s="2070"/>
      <c r="W62" s="2070"/>
      <c r="X62" s="2070"/>
      <c r="Y62" s="2070"/>
      <c r="Z62" s="2074">
        <f t="shared" si="0"/>
        <v>2</v>
      </c>
      <c r="AA62" s="2074">
        <v>2</v>
      </c>
    </row>
    <row r="63" spans="1:27" x14ac:dyDescent="0.25">
      <c r="A63" s="2072" t="s">
        <v>3896</v>
      </c>
      <c r="B63" s="2070"/>
      <c r="C63" s="2070"/>
      <c r="D63" s="2070"/>
      <c r="E63" s="2070">
        <v>20</v>
      </c>
      <c r="F63" s="2070">
        <v>27</v>
      </c>
      <c r="G63" s="2070">
        <v>34</v>
      </c>
      <c r="H63" s="2070">
        <v>13</v>
      </c>
      <c r="I63" s="2070">
        <v>5</v>
      </c>
      <c r="J63" s="2070">
        <v>3</v>
      </c>
      <c r="K63" s="2070">
        <v>19</v>
      </c>
      <c r="L63" s="2070">
        <v>10</v>
      </c>
      <c r="M63" s="2070"/>
      <c r="N63" s="2070"/>
      <c r="O63" s="2070">
        <v>6</v>
      </c>
      <c r="P63" s="2070">
        <v>4</v>
      </c>
      <c r="Q63" s="2070">
        <v>14</v>
      </c>
      <c r="R63" s="2070">
        <v>8</v>
      </c>
      <c r="S63" s="2070">
        <v>4</v>
      </c>
      <c r="T63" s="2070">
        <v>17</v>
      </c>
      <c r="U63" s="2070">
        <v>13</v>
      </c>
      <c r="V63" s="2070">
        <v>7</v>
      </c>
      <c r="W63" s="2070"/>
      <c r="X63" s="2070"/>
      <c r="Y63" s="2070"/>
      <c r="Z63" s="2074">
        <f t="shared" si="0"/>
        <v>204</v>
      </c>
      <c r="AA63" s="2074"/>
    </row>
    <row r="64" spans="1:27" x14ac:dyDescent="0.25">
      <c r="A64" s="2072" t="s">
        <v>3897</v>
      </c>
      <c r="B64" s="2070"/>
      <c r="C64" s="2070"/>
      <c r="D64" s="2070"/>
      <c r="E64" s="2070">
        <v>1</v>
      </c>
      <c r="F64" s="2070">
        <v>1</v>
      </c>
      <c r="G64" s="2070"/>
      <c r="H64" s="2070"/>
      <c r="I64" s="2070">
        <v>1</v>
      </c>
      <c r="J64" s="2070"/>
      <c r="K64" s="2070"/>
      <c r="L64" s="2070">
        <v>1</v>
      </c>
      <c r="M64" s="2070"/>
      <c r="N64" s="2070"/>
      <c r="O64" s="2070">
        <v>4</v>
      </c>
      <c r="P64" s="2070"/>
      <c r="Q64" s="2070"/>
      <c r="R64" s="2070"/>
      <c r="S64" s="2070"/>
      <c r="T64" s="2070">
        <v>2</v>
      </c>
      <c r="U64" s="2070">
        <v>2</v>
      </c>
      <c r="V64" s="2070"/>
      <c r="W64" s="2070"/>
      <c r="X64" s="2070"/>
      <c r="Y64" s="2070"/>
      <c r="Z64" s="2074">
        <f t="shared" si="0"/>
        <v>12</v>
      </c>
      <c r="AA64" s="2074"/>
    </row>
    <row r="65" spans="1:27" x14ac:dyDescent="0.25">
      <c r="A65" s="2072" t="s">
        <v>3898</v>
      </c>
      <c r="B65" s="2070"/>
      <c r="C65" s="2070"/>
      <c r="D65" s="2070"/>
      <c r="E65" s="2070"/>
      <c r="F65" s="2070"/>
      <c r="G65" s="2070">
        <v>1</v>
      </c>
      <c r="H65" s="2070"/>
      <c r="I65" s="2070"/>
      <c r="J65" s="2070"/>
      <c r="K65" s="2070"/>
      <c r="L65" s="2070"/>
      <c r="M65" s="2070"/>
      <c r="N65" s="2070"/>
      <c r="O65" s="2070">
        <v>1</v>
      </c>
      <c r="P65" s="2070"/>
      <c r="Q65" s="2070"/>
      <c r="R65" s="2070"/>
      <c r="S65" s="2070"/>
      <c r="T65" s="2070"/>
      <c r="U65" s="2070"/>
      <c r="V65" s="2070"/>
      <c r="W65" s="2070"/>
      <c r="X65" s="2070"/>
      <c r="Y65" s="2070"/>
      <c r="Z65" s="2074">
        <f t="shared" si="0"/>
        <v>2</v>
      </c>
      <c r="AA65" s="2074"/>
    </row>
    <row r="66" spans="1:27" x14ac:dyDescent="0.25">
      <c r="A66" s="2072" t="s">
        <v>3899</v>
      </c>
      <c r="B66" s="2070"/>
      <c r="C66" s="2070"/>
      <c r="D66" s="2070"/>
      <c r="E66" s="2070"/>
      <c r="F66" s="2070"/>
      <c r="G66" s="2070"/>
      <c r="H66" s="2070"/>
      <c r="I66" s="2070">
        <v>1</v>
      </c>
      <c r="J66" s="2070">
        <v>4</v>
      </c>
      <c r="K66" s="2070"/>
      <c r="L66" s="2070"/>
      <c r="M66" s="2070"/>
      <c r="N66" s="2070"/>
      <c r="O66" s="2070"/>
      <c r="P66" s="2070"/>
      <c r="Q66" s="2070"/>
      <c r="R66" s="2070"/>
      <c r="S66" s="2070"/>
      <c r="T66" s="2070"/>
      <c r="U66" s="2070"/>
      <c r="V66" s="2070"/>
      <c r="W66" s="2070"/>
      <c r="X66" s="2070"/>
      <c r="Y66" s="2070"/>
      <c r="Z66" s="2074">
        <f t="shared" si="0"/>
        <v>5</v>
      </c>
      <c r="AA66" s="2074"/>
    </row>
    <row r="67" spans="1:27" x14ac:dyDescent="0.25">
      <c r="A67" s="2072" t="s">
        <v>3900</v>
      </c>
      <c r="B67" s="2070"/>
      <c r="C67" s="2070"/>
      <c r="D67" s="2070"/>
      <c r="E67" s="2070"/>
      <c r="F67" s="2070"/>
      <c r="G67" s="2070"/>
      <c r="H67" s="2070"/>
      <c r="I67" s="2070"/>
      <c r="J67" s="2070"/>
      <c r="K67" s="2070"/>
      <c r="L67" s="2070"/>
      <c r="M67" s="2070"/>
      <c r="N67" s="2070"/>
      <c r="O67" s="2070"/>
      <c r="P67" s="2070"/>
      <c r="Q67" s="2070"/>
      <c r="R67" s="2070"/>
      <c r="S67" s="2070"/>
      <c r="T67" s="2070"/>
      <c r="U67" s="2070">
        <v>4</v>
      </c>
      <c r="V67" s="2070">
        <v>1</v>
      </c>
      <c r="W67" s="2070"/>
      <c r="X67" s="2070"/>
      <c r="Y67" s="2070"/>
      <c r="Z67" s="2074">
        <f t="shared" si="0"/>
        <v>5</v>
      </c>
      <c r="AA67" s="2074">
        <v>5</v>
      </c>
    </row>
    <row r="68" spans="1:27" x14ac:dyDescent="0.25">
      <c r="A68" s="2072" t="s">
        <v>3901</v>
      </c>
      <c r="B68" s="2070"/>
      <c r="C68" s="2070"/>
      <c r="D68" s="2070"/>
      <c r="E68" s="2070"/>
      <c r="F68" s="2070"/>
      <c r="G68" s="2070">
        <v>1</v>
      </c>
      <c r="H68" s="2070"/>
      <c r="I68" s="2070"/>
      <c r="J68" s="2070"/>
      <c r="K68" s="2070"/>
      <c r="L68" s="2070"/>
      <c r="M68" s="2070"/>
      <c r="N68" s="2070"/>
      <c r="O68" s="2070">
        <v>1</v>
      </c>
      <c r="P68" s="2070"/>
      <c r="Q68" s="2070"/>
      <c r="R68" s="2070"/>
      <c r="S68" s="2070"/>
      <c r="T68" s="2070"/>
      <c r="U68" s="2070">
        <v>1</v>
      </c>
      <c r="V68" s="2070">
        <v>1</v>
      </c>
      <c r="W68" s="2070"/>
      <c r="X68" s="2070"/>
      <c r="Y68" s="2070"/>
      <c r="Z68" s="2074">
        <f t="shared" si="0"/>
        <v>4</v>
      </c>
      <c r="AA68" s="2074">
        <v>4</v>
      </c>
    </row>
    <row r="69" spans="1:27" x14ac:dyDescent="0.25">
      <c r="A69" s="2072" t="s">
        <v>3902</v>
      </c>
      <c r="B69" s="2070"/>
      <c r="C69" s="2070"/>
      <c r="D69" s="2070"/>
      <c r="E69" s="2070"/>
      <c r="F69" s="2070"/>
      <c r="G69" s="2070"/>
      <c r="H69" s="2070"/>
      <c r="I69" s="2070"/>
      <c r="J69" s="2070"/>
      <c r="K69" s="2070">
        <v>4</v>
      </c>
      <c r="L69" s="2070"/>
      <c r="M69" s="2070"/>
      <c r="N69" s="2070"/>
      <c r="O69" s="2070"/>
      <c r="P69" s="2070"/>
      <c r="Q69" s="2070">
        <v>1</v>
      </c>
      <c r="R69" s="2070"/>
      <c r="S69" s="2070">
        <v>1</v>
      </c>
      <c r="T69" s="2070"/>
      <c r="U69" s="2070"/>
      <c r="V69" s="2070"/>
      <c r="W69" s="2070"/>
      <c r="X69" s="2070"/>
      <c r="Y69" s="2070"/>
      <c r="Z69" s="2074">
        <f t="shared" si="0"/>
        <v>6</v>
      </c>
      <c r="AA69" s="2074">
        <v>6</v>
      </c>
    </row>
    <row r="70" spans="1:27" x14ac:dyDescent="0.25">
      <c r="A70" s="2072" t="s">
        <v>3903</v>
      </c>
      <c r="B70" s="2070"/>
      <c r="C70" s="2070"/>
      <c r="D70" s="2070">
        <v>1</v>
      </c>
      <c r="E70" s="2070"/>
      <c r="F70" s="2070"/>
      <c r="G70" s="2070"/>
      <c r="H70" s="2070"/>
      <c r="I70" s="2070"/>
      <c r="J70" s="2070"/>
      <c r="K70" s="2070"/>
      <c r="L70" s="2070"/>
      <c r="M70" s="2070"/>
      <c r="N70" s="2070"/>
      <c r="O70" s="2070">
        <v>1</v>
      </c>
      <c r="P70" s="2070"/>
      <c r="Q70" s="2070"/>
      <c r="R70" s="2070"/>
      <c r="S70" s="2070"/>
      <c r="T70" s="2070"/>
      <c r="U70" s="2070"/>
      <c r="V70" s="2070"/>
      <c r="W70" s="2070"/>
      <c r="X70" s="2070"/>
      <c r="Y70" s="2070"/>
      <c r="Z70" s="2074">
        <f t="shared" si="0"/>
        <v>2</v>
      </c>
      <c r="AA70" s="2074">
        <v>2</v>
      </c>
    </row>
    <row r="71" spans="1:27" x14ac:dyDescent="0.25">
      <c r="A71" s="2072" t="s">
        <v>3904</v>
      </c>
      <c r="B71" s="2074">
        <f>SUM(B28:B70)</f>
        <v>7</v>
      </c>
      <c r="C71" s="2074">
        <f t="shared" ref="C71:Y71" si="1">SUM(C28:C70)</f>
        <v>32</v>
      </c>
      <c r="D71" s="2074">
        <f t="shared" si="1"/>
        <v>39</v>
      </c>
      <c r="E71" s="2074">
        <f t="shared" si="1"/>
        <v>56</v>
      </c>
      <c r="F71" s="2074">
        <f t="shared" si="1"/>
        <v>64</v>
      </c>
      <c r="G71" s="2074">
        <f t="shared" si="1"/>
        <v>93</v>
      </c>
      <c r="H71" s="2074">
        <f t="shared" si="1"/>
        <v>41</v>
      </c>
      <c r="I71" s="2074">
        <f t="shared" si="1"/>
        <v>37</v>
      </c>
      <c r="J71" s="2074">
        <f t="shared" si="1"/>
        <v>47</v>
      </c>
      <c r="K71" s="2074">
        <f t="shared" si="1"/>
        <v>58</v>
      </c>
      <c r="L71" s="2074">
        <f t="shared" si="1"/>
        <v>46</v>
      </c>
      <c r="M71" s="2074">
        <f t="shared" si="1"/>
        <v>17</v>
      </c>
      <c r="N71" s="2074">
        <f t="shared" si="1"/>
        <v>8</v>
      </c>
      <c r="O71" s="2074">
        <f t="shared" si="1"/>
        <v>40</v>
      </c>
      <c r="P71" s="2074">
        <f t="shared" si="1"/>
        <v>47</v>
      </c>
      <c r="Q71" s="2074">
        <f t="shared" si="1"/>
        <v>81</v>
      </c>
      <c r="R71" s="2074">
        <f t="shared" si="1"/>
        <v>40</v>
      </c>
      <c r="S71" s="2074">
        <f t="shared" si="1"/>
        <v>53</v>
      </c>
      <c r="T71" s="2074">
        <f t="shared" si="1"/>
        <v>50</v>
      </c>
      <c r="U71" s="2074">
        <f t="shared" si="1"/>
        <v>63</v>
      </c>
      <c r="V71" s="2074">
        <f t="shared" si="1"/>
        <v>63</v>
      </c>
      <c r="W71" s="2074">
        <f t="shared" si="1"/>
        <v>150</v>
      </c>
      <c r="X71" s="2074">
        <f t="shared" si="1"/>
        <v>223</v>
      </c>
      <c r="Y71" s="2074">
        <f t="shared" si="1"/>
        <v>124</v>
      </c>
      <c r="Z71" s="2074">
        <f t="shared" si="0"/>
        <v>1355</v>
      </c>
      <c r="AA71" s="2074">
        <f>SUM(AA28:AA70)</f>
        <v>794</v>
      </c>
    </row>
  </sheetData>
  <sheetProtection algorithmName="SHA-512" hashValue="cTi2TrHw0MLf8ZY/hFD/qvBbjwu3WHWdk9Z532o8i9Aji+xz4mQMjWS+QEw4rwsB0Cj6SxJCQ48CCIh0Si5yqA==" saltValue="G2DeGUXJRsUNq/o3NZJWVw==" spinCount="100000" sheet="1" objects="1" scenarios="1"/>
  <mergeCells count="13">
    <mergeCell ref="Z27:AA27"/>
    <mergeCell ref="N27:O27"/>
    <mergeCell ref="P27:Q27"/>
    <mergeCell ref="R27:S27"/>
    <mergeCell ref="T27:U27"/>
    <mergeCell ref="V27:W27"/>
    <mergeCell ref="X27:Y27"/>
    <mergeCell ref="L27:M27"/>
    <mergeCell ref="B27:C27"/>
    <mergeCell ref="D27:E27"/>
    <mergeCell ref="F27:G27"/>
    <mergeCell ref="H27:I27"/>
    <mergeCell ref="J27:K27"/>
  </mergeCells>
  <hyperlinks>
    <hyperlink ref="A1" location="Índice!A1" display="ÍNDICE"/>
  </hyperlink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D130"/>
  <sheetViews>
    <sheetView showGridLines="0" zoomScaleNormal="100" workbookViewId="0">
      <selection sqref="A1:B1"/>
    </sheetView>
  </sheetViews>
  <sheetFormatPr baseColWidth="10" defaultColWidth="11.42578125" defaultRowHeight="15" x14ac:dyDescent="0.25"/>
  <cols>
    <col min="1" max="1" width="5.42578125" style="1565" customWidth="1"/>
    <col min="2" max="2" width="58.42578125" style="1566" bestFit="1" customWidth="1"/>
    <col min="3" max="3" width="33" style="1565" bestFit="1" customWidth="1"/>
    <col min="4" max="4" width="39" style="1565" bestFit="1" customWidth="1"/>
    <col min="5" max="5" width="34.28515625" style="1566" customWidth="1"/>
    <col min="6" max="6" width="19.42578125" style="1566" customWidth="1"/>
    <col min="7" max="7" width="6.42578125" style="1566" customWidth="1"/>
    <col min="8" max="16384" width="11.42578125" style="1566"/>
  </cols>
  <sheetData>
    <row r="1" spans="1:4" x14ac:dyDescent="0.25">
      <c r="A1" s="3285" t="s">
        <v>1177</v>
      </c>
      <c r="B1" s="3285"/>
    </row>
    <row r="2" spans="1:4" ht="18.75" x14ac:dyDescent="0.3">
      <c r="A2" s="3286" t="s">
        <v>3739</v>
      </c>
      <c r="B2" s="3286"/>
      <c r="C2" s="3286"/>
      <c r="D2" s="3286"/>
    </row>
    <row r="3" spans="1:4" x14ac:dyDescent="0.25">
      <c r="A3" s="3287" t="s">
        <v>1292</v>
      </c>
      <c r="B3" s="3287"/>
    </row>
    <row r="4" spans="1:4" x14ac:dyDescent="0.25">
      <c r="A4" s="1567"/>
      <c r="B4" s="816" t="s">
        <v>1291</v>
      </c>
      <c r="C4" s="816" t="s">
        <v>1241</v>
      </c>
      <c r="D4" s="816" t="s">
        <v>1242</v>
      </c>
    </row>
    <row r="5" spans="1:4" x14ac:dyDescent="0.25">
      <c r="A5" s="1568">
        <v>1</v>
      </c>
      <c r="B5" s="1943" t="s">
        <v>1243</v>
      </c>
      <c r="C5" s="1952" t="s">
        <v>3740</v>
      </c>
      <c r="D5" s="1953" t="s">
        <v>3741</v>
      </c>
    </row>
    <row r="6" spans="1:4" x14ac:dyDescent="0.25">
      <c r="A6" s="1568">
        <v>2</v>
      </c>
      <c r="B6" s="1943" t="s">
        <v>1244</v>
      </c>
      <c r="C6" s="1946">
        <v>5</v>
      </c>
      <c r="D6" s="1945">
        <v>3</v>
      </c>
    </row>
    <row r="7" spans="1:4" x14ac:dyDescent="0.25">
      <c r="A7" s="1568">
        <v>3</v>
      </c>
      <c r="B7" s="1943" t="s">
        <v>1245</v>
      </c>
      <c r="C7" s="1947">
        <v>43</v>
      </c>
      <c r="D7" s="1945">
        <v>10</v>
      </c>
    </row>
    <row r="8" spans="1:4" x14ac:dyDescent="0.25">
      <c r="A8" s="1568">
        <v>4</v>
      </c>
      <c r="B8" s="1943" t="s">
        <v>1246</v>
      </c>
      <c r="C8" s="1946">
        <v>23</v>
      </c>
      <c r="D8" s="1945">
        <v>5</v>
      </c>
    </row>
    <row r="9" spans="1:4" x14ac:dyDescent="0.25">
      <c r="A9" s="1568">
        <v>5</v>
      </c>
      <c r="B9" s="1943" t="s">
        <v>1247</v>
      </c>
      <c r="C9" s="1946">
        <v>1</v>
      </c>
      <c r="D9" s="1945">
        <v>1</v>
      </c>
    </row>
    <row r="10" spans="1:4" x14ac:dyDescent="0.25">
      <c r="A10" s="1568">
        <v>6</v>
      </c>
      <c r="B10" s="1943" t="s">
        <v>1248</v>
      </c>
      <c r="C10" s="1944" t="s">
        <v>2077</v>
      </c>
      <c r="D10" s="1945">
        <v>3</v>
      </c>
    </row>
    <row r="11" spans="1:4" x14ac:dyDescent="0.25">
      <c r="A11" s="1569">
        <v>7</v>
      </c>
      <c r="B11" s="1948" t="s">
        <v>1249</v>
      </c>
      <c r="C11" s="1944" t="s">
        <v>2077</v>
      </c>
      <c r="D11" s="1945">
        <v>3</v>
      </c>
    </row>
    <row r="12" spans="1:4" x14ac:dyDescent="0.25">
      <c r="A12" s="1568">
        <v>8</v>
      </c>
      <c r="B12" s="1943" t="s">
        <v>1250</v>
      </c>
      <c r="C12" s="1949">
        <v>0</v>
      </c>
      <c r="D12" s="1950">
        <v>179</v>
      </c>
    </row>
    <row r="13" spans="1:4" x14ac:dyDescent="0.25">
      <c r="A13" s="1568">
        <v>9</v>
      </c>
      <c r="B13" s="1943" t="s">
        <v>1251</v>
      </c>
      <c r="C13" s="1944">
        <v>0</v>
      </c>
      <c r="D13" s="1951">
        <v>0</v>
      </c>
    </row>
    <row r="15" spans="1:4" x14ac:dyDescent="0.25">
      <c r="A15" s="3284" t="s">
        <v>1293</v>
      </c>
      <c r="B15" s="3284"/>
    </row>
    <row r="16" spans="1:4" x14ac:dyDescent="0.25">
      <c r="A16" s="1567"/>
      <c r="B16" s="816" t="s">
        <v>1291</v>
      </c>
      <c r="C16" s="816" t="s">
        <v>1252</v>
      </c>
      <c r="D16" s="1253" t="s">
        <v>3145</v>
      </c>
    </row>
    <row r="17" spans="1:4" x14ac:dyDescent="0.25">
      <c r="A17" s="1568">
        <v>1</v>
      </c>
      <c r="B17" s="1943" t="s">
        <v>1253</v>
      </c>
      <c r="C17" s="1958" t="s">
        <v>3742</v>
      </c>
      <c r="D17" s="1958" t="s">
        <v>3742</v>
      </c>
    </row>
    <row r="18" spans="1:4" x14ac:dyDescent="0.25">
      <c r="A18" s="1568">
        <v>2</v>
      </c>
      <c r="B18" s="1943" t="s">
        <v>1254</v>
      </c>
      <c r="C18" s="1946">
        <v>0</v>
      </c>
      <c r="D18" s="1954">
        <v>0</v>
      </c>
    </row>
    <row r="19" spans="1:4" x14ac:dyDescent="0.25">
      <c r="A19" s="1568">
        <v>3</v>
      </c>
      <c r="B19" s="1943" t="s">
        <v>1245</v>
      </c>
      <c r="C19" s="1946">
        <v>38</v>
      </c>
      <c r="D19" s="1954">
        <v>6</v>
      </c>
    </row>
    <row r="20" spans="1:4" x14ac:dyDescent="0.25">
      <c r="A20" s="1568">
        <v>4</v>
      </c>
      <c r="B20" s="1943" t="s">
        <v>1246</v>
      </c>
      <c r="C20" s="1946">
        <v>10</v>
      </c>
      <c r="D20" s="1954">
        <v>6</v>
      </c>
    </row>
    <row r="21" spans="1:4" x14ac:dyDescent="0.25">
      <c r="A21" s="1568">
        <v>5</v>
      </c>
      <c r="B21" s="1943" t="s">
        <v>1247</v>
      </c>
      <c r="C21" s="1946">
        <v>1</v>
      </c>
      <c r="D21" s="1954">
        <v>1</v>
      </c>
    </row>
    <row r="22" spans="1:4" x14ac:dyDescent="0.25">
      <c r="A22" s="1568">
        <v>6</v>
      </c>
      <c r="B22" s="1955" t="s">
        <v>2078</v>
      </c>
      <c r="C22" s="1956">
        <v>29</v>
      </c>
      <c r="D22" s="1954">
        <v>6</v>
      </c>
    </row>
    <row r="23" spans="1:4" x14ac:dyDescent="0.25">
      <c r="A23" s="1568">
        <v>7</v>
      </c>
      <c r="B23" s="1943" t="s">
        <v>1255</v>
      </c>
      <c r="C23" s="1946">
        <v>1</v>
      </c>
      <c r="D23" s="1957">
        <v>0</v>
      </c>
    </row>
    <row r="24" spans="1:4" x14ac:dyDescent="0.25">
      <c r="A24" s="1568">
        <v>8</v>
      </c>
      <c r="B24" s="1943" t="s">
        <v>1248</v>
      </c>
      <c r="C24" s="1944" t="s">
        <v>2077</v>
      </c>
      <c r="D24" s="1945">
        <v>3</v>
      </c>
    </row>
    <row r="25" spans="1:4" x14ac:dyDescent="0.25">
      <c r="A25" s="1568">
        <v>9</v>
      </c>
      <c r="B25" s="1948" t="s">
        <v>1249</v>
      </c>
      <c r="C25" s="1944" t="s">
        <v>2077</v>
      </c>
      <c r="D25" s="1945">
        <v>3</v>
      </c>
    </row>
    <row r="26" spans="1:4" x14ac:dyDescent="0.25">
      <c r="A26" s="1570"/>
      <c r="B26" s="1571"/>
      <c r="C26" s="1570"/>
      <c r="D26" s="1572"/>
    </row>
    <row r="27" spans="1:4" x14ac:dyDescent="0.25">
      <c r="A27" s="3284" t="s">
        <v>1294</v>
      </c>
      <c r="B27" s="3284"/>
    </row>
    <row r="28" spans="1:4" x14ac:dyDescent="0.25">
      <c r="A28" s="817"/>
      <c r="B28" s="816" t="s">
        <v>1291</v>
      </c>
      <c r="C28" s="816" t="s">
        <v>1256</v>
      </c>
      <c r="D28" s="818"/>
    </row>
    <row r="29" spans="1:4" x14ac:dyDescent="0.25">
      <c r="A29" s="1945">
        <v>1</v>
      </c>
      <c r="B29" s="1943" t="s">
        <v>1257</v>
      </c>
      <c r="C29" s="1959">
        <v>3045</v>
      </c>
    </row>
    <row r="30" spans="1:4" x14ac:dyDescent="0.25">
      <c r="A30" s="1945">
        <v>2</v>
      </c>
      <c r="B30" s="1943" t="s">
        <v>1254</v>
      </c>
      <c r="C30" s="1946">
        <v>0</v>
      </c>
    </row>
    <row r="31" spans="1:4" x14ac:dyDescent="0.25">
      <c r="A31" s="1945">
        <v>3</v>
      </c>
      <c r="B31" s="1943" t="s">
        <v>1258</v>
      </c>
      <c r="C31" s="1946">
        <v>0</v>
      </c>
    </row>
    <row r="32" spans="1:4" x14ac:dyDescent="0.25">
      <c r="A32" s="1945">
        <v>4</v>
      </c>
      <c r="B32" s="1943" t="s">
        <v>1259</v>
      </c>
      <c r="C32" s="1946">
        <v>1</v>
      </c>
    </row>
    <row r="33" spans="1:4" x14ac:dyDescent="0.25">
      <c r="A33" s="1945">
        <v>5</v>
      </c>
      <c r="B33" s="1960" t="s">
        <v>1247</v>
      </c>
      <c r="C33" s="1946">
        <v>1</v>
      </c>
    </row>
    <row r="34" spans="1:4" x14ac:dyDescent="0.25">
      <c r="A34" s="1945">
        <v>6</v>
      </c>
      <c r="B34" s="1943" t="s">
        <v>1248</v>
      </c>
      <c r="C34" s="1946">
        <v>1</v>
      </c>
    </row>
    <row r="35" spans="1:4" x14ac:dyDescent="0.25">
      <c r="A35" s="1946">
        <v>7</v>
      </c>
      <c r="B35" s="1961" t="s">
        <v>1249</v>
      </c>
      <c r="C35" s="1962" t="s">
        <v>3743</v>
      </c>
    </row>
    <row r="36" spans="1:4" x14ac:dyDescent="0.25">
      <c r="A36" s="1945">
        <v>8</v>
      </c>
      <c r="B36" s="1943" t="s">
        <v>1260</v>
      </c>
      <c r="C36" s="1946">
        <v>0</v>
      </c>
    </row>
    <row r="37" spans="1:4" x14ac:dyDescent="0.25">
      <c r="A37" s="1945">
        <v>9</v>
      </c>
      <c r="B37" s="1960" t="s">
        <v>2079</v>
      </c>
      <c r="C37" s="1946">
        <v>101</v>
      </c>
    </row>
    <row r="38" spans="1:4" x14ac:dyDescent="0.25">
      <c r="A38" s="1945">
        <v>10</v>
      </c>
      <c r="B38" s="1943" t="s">
        <v>2080</v>
      </c>
      <c r="C38" s="1946">
        <v>30</v>
      </c>
      <c r="D38" s="1573"/>
    </row>
    <row r="39" spans="1:4" x14ac:dyDescent="0.25">
      <c r="A39" s="1945">
        <v>11</v>
      </c>
      <c r="B39" s="1960" t="s">
        <v>2081</v>
      </c>
      <c r="C39" s="1959">
        <v>1977</v>
      </c>
    </row>
    <row r="40" spans="1:4" x14ac:dyDescent="0.25">
      <c r="A40" s="1945">
        <v>12</v>
      </c>
      <c r="B40" s="1943" t="s">
        <v>1261</v>
      </c>
      <c r="C40" s="1946">
        <v>0</v>
      </c>
    </row>
    <row r="42" spans="1:4" x14ac:dyDescent="0.25">
      <c r="A42" s="3284" t="s">
        <v>1262</v>
      </c>
      <c r="B42" s="3284"/>
    </row>
    <row r="43" spans="1:4" x14ac:dyDescent="0.25">
      <c r="A43" s="817"/>
      <c r="B43" s="816" t="s">
        <v>1291</v>
      </c>
      <c r="C43" s="816" t="s">
        <v>1262</v>
      </c>
      <c r="D43" s="818"/>
    </row>
    <row r="44" spans="1:4" ht="75" x14ac:dyDescent="0.25">
      <c r="A44" s="1946">
        <v>1</v>
      </c>
      <c r="B44" s="1961" t="s">
        <v>1263</v>
      </c>
      <c r="C44" s="1970" t="s">
        <v>3744</v>
      </c>
    </row>
    <row r="45" spans="1:4" x14ac:dyDescent="0.25">
      <c r="A45" s="1946">
        <v>2</v>
      </c>
      <c r="B45" s="1969" t="s">
        <v>3745</v>
      </c>
      <c r="C45" s="1946">
        <v>10</v>
      </c>
    </row>
    <row r="46" spans="1:4" x14ac:dyDescent="0.25">
      <c r="A46" s="1946">
        <v>3</v>
      </c>
      <c r="B46" s="1961" t="s">
        <v>1264</v>
      </c>
      <c r="C46" s="1946">
        <v>29</v>
      </c>
    </row>
    <row r="47" spans="1:4" x14ac:dyDescent="0.25">
      <c r="A47" s="1946">
        <v>4</v>
      </c>
      <c r="B47" s="1961" t="s">
        <v>1265</v>
      </c>
      <c r="C47" s="1946">
        <v>8</v>
      </c>
    </row>
    <row r="48" spans="1:4" x14ac:dyDescent="0.25">
      <c r="A48" s="1946">
        <v>5</v>
      </c>
      <c r="B48" s="1961" t="s">
        <v>3146</v>
      </c>
      <c r="C48" s="1944" t="s">
        <v>3746</v>
      </c>
    </row>
    <row r="49" spans="1:4" x14ac:dyDescent="0.25">
      <c r="A49" s="1946">
        <v>6</v>
      </c>
      <c r="B49" s="1961" t="s">
        <v>3747</v>
      </c>
      <c r="C49" s="1963">
        <v>0</v>
      </c>
    </row>
    <row r="50" spans="1:4" x14ac:dyDescent="0.25">
      <c r="A50" s="1946">
        <v>7</v>
      </c>
      <c r="B50" s="1961" t="s">
        <v>1266</v>
      </c>
      <c r="C50" s="1946">
        <v>2</v>
      </c>
    </row>
    <row r="51" spans="1:4" ht="60" x14ac:dyDescent="0.25">
      <c r="A51" s="1946">
        <v>8</v>
      </c>
      <c r="B51" s="1961" t="s">
        <v>1267</v>
      </c>
      <c r="C51" s="1964" t="s">
        <v>3748</v>
      </c>
    </row>
    <row r="52" spans="1:4" x14ac:dyDescent="0.25">
      <c r="A52" s="1946">
        <v>9</v>
      </c>
      <c r="B52" s="1961" t="s">
        <v>1268</v>
      </c>
      <c r="C52" s="1965">
        <v>3</v>
      </c>
    </row>
    <row r="53" spans="1:4" ht="30" x14ac:dyDescent="0.25">
      <c r="A53" s="1946">
        <v>10</v>
      </c>
      <c r="B53" s="1966" t="s">
        <v>3749</v>
      </c>
      <c r="C53" s="1967">
        <v>31</v>
      </c>
    </row>
    <row r="54" spans="1:4" x14ac:dyDescent="0.25">
      <c r="A54" s="1946">
        <v>11</v>
      </c>
      <c r="B54" s="1961" t="s">
        <v>1269</v>
      </c>
      <c r="C54" s="1968">
        <v>0</v>
      </c>
    </row>
    <row r="55" spans="1:4" x14ac:dyDescent="0.25">
      <c r="A55" s="1946">
        <v>12</v>
      </c>
      <c r="B55" s="1961" t="s">
        <v>1248</v>
      </c>
      <c r="C55" s="1967">
        <v>0</v>
      </c>
    </row>
    <row r="56" spans="1:4" x14ac:dyDescent="0.25">
      <c r="A56" s="1946">
        <v>13</v>
      </c>
      <c r="B56" s="1961" t="s">
        <v>1249</v>
      </c>
      <c r="C56" s="1967">
        <v>0</v>
      </c>
    </row>
    <row r="57" spans="1:4" x14ac:dyDescent="0.25">
      <c r="A57" s="1570"/>
      <c r="B57" s="1574"/>
      <c r="C57" s="1029"/>
    </row>
    <row r="59" spans="1:4" x14ac:dyDescent="0.25">
      <c r="A59" s="3287" t="s">
        <v>1295</v>
      </c>
      <c r="B59" s="3287"/>
    </row>
    <row r="60" spans="1:4" x14ac:dyDescent="0.25">
      <c r="A60" s="817"/>
      <c r="B60" s="816" t="s">
        <v>1291</v>
      </c>
      <c r="C60" s="816" t="s">
        <v>1270</v>
      </c>
      <c r="D60" s="816" t="s">
        <v>1271</v>
      </c>
    </row>
    <row r="61" spans="1:4" x14ac:dyDescent="0.25">
      <c r="A61" s="1945">
        <v>1</v>
      </c>
      <c r="B61" s="1960" t="s">
        <v>2082</v>
      </c>
      <c r="C61" s="1949">
        <v>39</v>
      </c>
      <c r="D61" s="1945">
        <v>0</v>
      </c>
    </row>
    <row r="62" spans="1:4" x14ac:dyDescent="0.25">
      <c r="A62" s="1945">
        <v>2</v>
      </c>
      <c r="B62" s="1960" t="s">
        <v>2083</v>
      </c>
      <c r="C62" s="1949">
        <v>38</v>
      </c>
      <c r="D62" s="1945">
        <v>0</v>
      </c>
    </row>
    <row r="63" spans="1:4" x14ac:dyDescent="0.25">
      <c r="A63" s="1945">
        <v>3</v>
      </c>
      <c r="B63" s="1943" t="s">
        <v>3750</v>
      </c>
      <c r="C63" s="1949">
        <v>47</v>
      </c>
      <c r="D63" s="1945">
        <v>0</v>
      </c>
    </row>
    <row r="64" spans="1:4" x14ac:dyDescent="0.25">
      <c r="A64" s="1945">
        <v>4</v>
      </c>
      <c r="B64" s="1943" t="s">
        <v>1272</v>
      </c>
      <c r="C64" s="1971">
        <v>7</v>
      </c>
      <c r="D64" s="1945">
        <v>0</v>
      </c>
    </row>
    <row r="65" spans="1:4" x14ac:dyDescent="0.25">
      <c r="A65" s="1945">
        <v>5</v>
      </c>
      <c r="B65" s="1943" t="s">
        <v>1273</v>
      </c>
      <c r="C65" s="1971">
        <v>5</v>
      </c>
      <c r="D65" s="1945">
        <v>0</v>
      </c>
    </row>
    <row r="66" spans="1:4" x14ac:dyDescent="0.25">
      <c r="A66" s="1945">
        <v>6</v>
      </c>
      <c r="B66" s="1943" t="s">
        <v>1274</v>
      </c>
      <c r="C66" s="1971">
        <v>0</v>
      </c>
      <c r="D66" s="1945">
        <v>0</v>
      </c>
    </row>
    <row r="67" spans="1:4" x14ac:dyDescent="0.25">
      <c r="A67" s="1945">
        <v>7</v>
      </c>
      <c r="B67" s="1960" t="s">
        <v>2084</v>
      </c>
      <c r="C67" s="1962">
        <v>82</v>
      </c>
      <c r="D67" s="1945">
        <v>0</v>
      </c>
    </row>
    <row r="68" spans="1:4" x14ac:dyDescent="0.25">
      <c r="A68" s="1945">
        <v>8</v>
      </c>
      <c r="B68" s="1943" t="s">
        <v>1275</v>
      </c>
      <c r="C68" s="1971">
        <v>4</v>
      </c>
      <c r="D68" s="1945">
        <v>0</v>
      </c>
    </row>
    <row r="69" spans="1:4" x14ac:dyDescent="0.25">
      <c r="A69" s="1945">
        <v>9</v>
      </c>
      <c r="B69" s="1943" t="s">
        <v>1246</v>
      </c>
      <c r="C69" s="1971">
        <v>3</v>
      </c>
      <c r="D69" s="1945">
        <v>0</v>
      </c>
    </row>
    <row r="70" spans="1:4" x14ac:dyDescent="0.25">
      <c r="A70" s="1945">
        <v>10</v>
      </c>
      <c r="B70" s="1943" t="s">
        <v>1247</v>
      </c>
      <c r="C70" s="1971">
        <v>1</v>
      </c>
      <c r="D70" s="1945">
        <v>0</v>
      </c>
    </row>
    <row r="71" spans="1:4" x14ac:dyDescent="0.25">
      <c r="A71" s="1945">
        <v>11</v>
      </c>
      <c r="B71" s="1972" t="s">
        <v>1248</v>
      </c>
      <c r="C71" s="1971" t="s">
        <v>1181</v>
      </c>
      <c r="D71" s="1945">
        <v>0</v>
      </c>
    </row>
    <row r="72" spans="1:4" x14ac:dyDescent="0.25">
      <c r="A72" s="1946">
        <v>12</v>
      </c>
      <c r="B72" s="1961" t="s">
        <v>1249</v>
      </c>
      <c r="C72" s="1947" t="s">
        <v>1181</v>
      </c>
      <c r="D72" s="1947">
        <v>0</v>
      </c>
    </row>
    <row r="73" spans="1:4" x14ac:dyDescent="0.25">
      <c r="A73" s="1945">
        <v>13</v>
      </c>
      <c r="B73" s="1943" t="s">
        <v>3751</v>
      </c>
      <c r="C73" s="1971" t="s">
        <v>1181</v>
      </c>
      <c r="D73" s="1971">
        <v>0</v>
      </c>
    </row>
    <row r="75" spans="1:4" x14ac:dyDescent="0.25">
      <c r="A75" s="3284" t="s">
        <v>1296</v>
      </c>
      <c r="B75" s="3284"/>
    </row>
    <row r="76" spans="1:4" x14ac:dyDescent="0.25">
      <c r="A76" s="817"/>
      <c r="B76" s="816" t="s">
        <v>1291</v>
      </c>
      <c r="C76" s="816" t="s">
        <v>1276</v>
      </c>
    </row>
    <row r="77" spans="1:4" x14ac:dyDescent="0.25">
      <c r="A77" s="1945">
        <v>1</v>
      </c>
      <c r="B77" s="1943" t="s">
        <v>1277</v>
      </c>
      <c r="C77" s="1946">
        <v>0</v>
      </c>
    </row>
    <row r="78" spans="1:4" x14ac:dyDescent="0.25">
      <c r="A78" s="1945">
        <v>2</v>
      </c>
      <c r="B78" s="1943" t="s">
        <v>1278</v>
      </c>
      <c r="C78" s="1946">
        <v>0</v>
      </c>
    </row>
    <row r="79" spans="1:4" x14ac:dyDescent="0.25">
      <c r="A79" s="1945">
        <v>3</v>
      </c>
      <c r="B79" s="1943" t="s">
        <v>1279</v>
      </c>
      <c r="C79" s="1946"/>
    </row>
    <row r="80" spans="1:4" ht="30" x14ac:dyDescent="0.25">
      <c r="A80" s="1945">
        <v>4</v>
      </c>
      <c r="B80" s="1955" t="s">
        <v>1280</v>
      </c>
      <c r="C80" s="1946">
        <v>0</v>
      </c>
    </row>
    <row r="81" spans="1:4" ht="30" x14ac:dyDescent="0.25">
      <c r="A81" s="1945">
        <v>5</v>
      </c>
      <c r="B81" s="1955" t="s">
        <v>1281</v>
      </c>
      <c r="C81" s="1946">
        <v>0</v>
      </c>
    </row>
    <row r="82" spans="1:4" x14ac:dyDescent="0.25">
      <c r="A82" s="1945">
        <v>6</v>
      </c>
      <c r="B82" s="1943" t="s">
        <v>1282</v>
      </c>
      <c r="C82" s="1946">
        <v>0</v>
      </c>
    </row>
    <row r="83" spans="1:4" x14ac:dyDescent="0.25">
      <c r="A83" s="1945">
        <v>7</v>
      </c>
      <c r="B83" s="1943" t="s">
        <v>1283</v>
      </c>
      <c r="C83" s="1946">
        <v>0</v>
      </c>
    </row>
    <row r="84" spans="1:4" x14ac:dyDescent="0.25">
      <c r="A84" s="1945">
        <v>8</v>
      </c>
      <c r="B84" s="1943" t="s">
        <v>1284</v>
      </c>
      <c r="C84" s="1946">
        <v>0</v>
      </c>
    </row>
    <row r="85" spans="1:4" x14ac:dyDescent="0.25">
      <c r="A85" s="1945">
        <v>9</v>
      </c>
      <c r="B85" s="1943" t="s">
        <v>1247</v>
      </c>
      <c r="C85" s="1944" t="s">
        <v>2077</v>
      </c>
    </row>
    <row r="87" spans="1:4" x14ac:dyDescent="0.25">
      <c r="A87" s="3284" t="s">
        <v>1297</v>
      </c>
      <c r="B87" s="3284"/>
    </row>
    <row r="88" spans="1:4" s="1565" customFormat="1" ht="15.75" customHeight="1" x14ac:dyDescent="0.25">
      <c r="A88" s="1023"/>
      <c r="B88" s="1254" t="s">
        <v>1291</v>
      </c>
      <c r="C88" s="1979" t="s">
        <v>1285</v>
      </c>
      <c r="D88" s="1975"/>
    </row>
    <row r="89" spans="1:4" s="1565" customFormat="1" x14ac:dyDescent="0.25">
      <c r="A89" s="1946">
        <v>1</v>
      </c>
      <c r="B89" s="1973" t="s">
        <v>3752</v>
      </c>
      <c r="C89" s="1952" t="s">
        <v>3753</v>
      </c>
      <c r="D89" s="1976"/>
    </row>
    <row r="90" spans="1:4" s="1565" customFormat="1" x14ac:dyDescent="0.25">
      <c r="A90" s="1946">
        <v>2</v>
      </c>
      <c r="B90" s="1961" t="s">
        <v>1286</v>
      </c>
      <c r="C90" s="1946">
        <v>2</v>
      </c>
      <c r="D90" s="1977"/>
    </row>
    <row r="91" spans="1:4" s="1565" customFormat="1" ht="30" x14ac:dyDescent="0.25">
      <c r="A91" s="1946">
        <v>3</v>
      </c>
      <c r="B91" s="1974" t="s">
        <v>1287</v>
      </c>
      <c r="C91" s="1946">
        <v>7</v>
      </c>
      <c r="D91" s="1978"/>
    </row>
    <row r="92" spans="1:4" s="1565" customFormat="1" x14ac:dyDescent="0.25">
      <c r="A92" s="1946">
        <v>4</v>
      </c>
      <c r="B92" s="1961" t="s">
        <v>1288</v>
      </c>
      <c r="C92" s="1946">
        <v>8</v>
      </c>
      <c r="D92" s="1978"/>
    </row>
    <row r="93" spans="1:4" s="1565" customFormat="1" x14ac:dyDescent="0.25">
      <c r="A93" s="1946">
        <v>5</v>
      </c>
      <c r="B93" s="1969" t="s">
        <v>1245</v>
      </c>
      <c r="C93" s="1946">
        <v>2</v>
      </c>
      <c r="D93" s="1978"/>
    </row>
    <row r="94" spans="1:4" s="1565" customFormat="1" x14ac:dyDescent="0.25">
      <c r="A94" s="1946">
        <v>6</v>
      </c>
      <c r="B94" s="1961" t="s">
        <v>1247</v>
      </c>
      <c r="C94" s="1946">
        <v>1</v>
      </c>
      <c r="D94" s="1978"/>
    </row>
    <row r="96" spans="1:4" x14ac:dyDescent="0.25">
      <c r="A96" s="3284" t="s">
        <v>1298</v>
      </c>
      <c r="B96" s="3284"/>
    </row>
    <row r="97" spans="1:3" s="1565" customFormat="1" x14ac:dyDescent="0.25">
      <c r="A97" s="817"/>
      <c r="B97" s="816" t="s">
        <v>1291</v>
      </c>
      <c r="C97" s="816" t="s">
        <v>1289</v>
      </c>
    </row>
    <row r="98" spans="1:3" s="1565" customFormat="1" x14ac:dyDescent="0.25">
      <c r="A98" s="1945">
        <v>1</v>
      </c>
      <c r="B98" s="1943" t="s">
        <v>1290</v>
      </c>
      <c r="C98" s="1946">
        <v>35</v>
      </c>
    </row>
    <row r="99" spans="1:3" s="1565" customFormat="1" x14ac:dyDescent="0.25">
      <c r="A99" s="1945">
        <v>2</v>
      </c>
      <c r="B99" s="1955" t="s">
        <v>2085</v>
      </c>
      <c r="C99" s="1956">
        <v>37</v>
      </c>
    </row>
    <row r="100" spans="1:3" s="1565" customFormat="1" x14ac:dyDescent="0.25">
      <c r="A100" s="1945">
        <v>3</v>
      </c>
      <c r="B100" s="1955" t="s">
        <v>3754</v>
      </c>
      <c r="C100" s="1956">
        <v>11</v>
      </c>
    </row>
    <row r="101" spans="1:3" s="1565" customFormat="1" x14ac:dyDescent="0.25">
      <c r="A101" s="1945">
        <v>4</v>
      </c>
      <c r="B101" s="1955" t="s">
        <v>3755</v>
      </c>
      <c r="C101" s="1981">
        <v>2223</v>
      </c>
    </row>
    <row r="102" spans="1:3" s="1565" customFormat="1" x14ac:dyDescent="0.25">
      <c r="A102" s="1945">
        <v>5</v>
      </c>
      <c r="B102" s="1980" t="s">
        <v>3756</v>
      </c>
      <c r="C102" s="1947">
        <v>10</v>
      </c>
    </row>
    <row r="103" spans="1:3" s="1565" customFormat="1" x14ac:dyDescent="0.25">
      <c r="A103" s="1945">
        <v>6</v>
      </c>
      <c r="B103" s="1980" t="s">
        <v>2086</v>
      </c>
      <c r="C103" s="1947">
        <v>5</v>
      </c>
    </row>
    <row r="104" spans="1:3" s="1565" customFormat="1" x14ac:dyDescent="0.25">
      <c r="A104" s="1945">
        <v>7</v>
      </c>
      <c r="B104" s="1980" t="s">
        <v>1246</v>
      </c>
      <c r="C104" s="1947">
        <v>2</v>
      </c>
    </row>
    <row r="105" spans="1:3" s="1565" customFormat="1" x14ac:dyDescent="0.25">
      <c r="A105" s="1945">
        <v>8</v>
      </c>
      <c r="B105" s="1980" t="s">
        <v>3757</v>
      </c>
      <c r="C105" s="1947">
        <v>118</v>
      </c>
    </row>
    <row r="106" spans="1:3" s="1565" customFormat="1" x14ac:dyDescent="0.25">
      <c r="A106" s="1945">
        <v>9</v>
      </c>
      <c r="B106" s="1980" t="s">
        <v>2087</v>
      </c>
      <c r="C106" s="1947">
        <v>1</v>
      </c>
    </row>
    <row r="107" spans="1:3" s="1565" customFormat="1" x14ac:dyDescent="0.25">
      <c r="A107" s="1945">
        <v>10</v>
      </c>
      <c r="B107" s="1980" t="s">
        <v>2088</v>
      </c>
      <c r="C107" s="1947">
        <v>1</v>
      </c>
    </row>
    <row r="108" spans="1:3" s="1565" customFormat="1" x14ac:dyDescent="0.25">
      <c r="A108" s="1945">
        <v>11</v>
      </c>
      <c r="B108" s="1980" t="s">
        <v>2089</v>
      </c>
      <c r="C108" s="1947">
        <v>1</v>
      </c>
    </row>
    <row r="110" spans="1:3" x14ac:dyDescent="0.25">
      <c r="A110" s="1255" t="s">
        <v>2090</v>
      </c>
      <c r="B110" s="1575"/>
      <c r="C110" s="1570"/>
    </row>
    <row r="111" spans="1:3" x14ac:dyDescent="0.25">
      <c r="A111" s="817"/>
      <c r="B111" s="816" t="s">
        <v>114</v>
      </c>
      <c r="C111" s="819" t="s">
        <v>1230</v>
      </c>
    </row>
    <row r="112" spans="1:3" x14ac:dyDescent="0.25">
      <c r="A112" s="1945">
        <v>1</v>
      </c>
      <c r="B112" s="1980" t="s">
        <v>2091</v>
      </c>
      <c r="C112" s="1947">
        <v>43</v>
      </c>
    </row>
    <row r="113" spans="1:3" x14ac:dyDescent="0.25">
      <c r="A113" s="1945">
        <v>2</v>
      </c>
      <c r="B113" s="1980" t="s">
        <v>2092</v>
      </c>
      <c r="C113" s="1947">
        <v>32</v>
      </c>
    </row>
    <row r="114" spans="1:3" x14ac:dyDescent="0.25">
      <c r="A114" s="1945">
        <v>3</v>
      </c>
      <c r="B114" s="1980" t="s">
        <v>2093</v>
      </c>
      <c r="C114" s="1947">
        <v>6</v>
      </c>
    </row>
    <row r="115" spans="1:3" x14ac:dyDescent="0.25">
      <c r="A115" s="1945">
        <v>4</v>
      </c>
      <c r="B115" s="1980" t="s">
        <v>3758</v>
      </c>
      <c r="C115" s="1947">
        <v>3</v>
      </c>
    </row>
    <row r="116" spans="1:3" x14ac:dyDescent="0.25">
      <c r="A116" s="1945">
        <v>5</v>
      </c>
      <c r="B116" s="1980" t="s">
        <v>2094</v>
      </c>
      <c r="C116" s="1947">
        <v>4</v>
      </c>
    </row>
    <row r="117" spans="1:3" x14ac:dyDescent="0.25">
      <c r="A117" s="1945">
        <v>6</v>
      </c>
      <c r="B117" s="1980" t="s">
        <v>2095</v>
      </c>
      <c r="C117" s="1947">
        <v>2</v>
      </c>
    </row>
    <row r="118" spans="1:3" x14ac:dyDescent="0.25">
      <c r="A118" s="1945">
        <v>7</v>
      </c>
      <c r="B118" s="1980" t="s">
        <v>2096</v>
      </c>
      <c r="C118" s="1947">
        <v>8</v>
      </c>
    </row>
    <row r="119" spans="1:3" x14ac:dyDescent="0.25">
      <c r="A119" s="1945">
        <v>8</v>
      </c>
      <c r="B119" s="1980" t="s">
        <v>2097</v>
      </c>
      <c r="C119" s="1947">
        <v>1</v>
      </c>
    </row>
    <row r="120" spans="1:3" x14ac:dyDescent="0.25">
      <c r="A120" s="1945">
        <v>9</v>
      </c>
      <c r="B120" s="1980" t="s">
        <v>3759</v>
      </c>
      <c r="C120" s="1947">
        <v>1</v>
      </c>
    </row>
    <row r="121" spans="1:3" x14ac:dyDescent="0.25">
      <c r="A121" s="1945">
        <v>10</v>
      </c>
      <c r="B121" s="1980" t="s">
        <v>3760</v>
      </c>
      <c r="C121" s="1947">
        <v>1</v>
      </c>
    </row>
    <row r="122" spans="1:3" x14ac:dyDescent="0.25">
      <c r="A122" s="1945">
        <v>11</v>
      </c>
      <c r="B122" s="1980" t="s">
        <v>3761</v>
      </c>
      <c r="C122" s="1947">
        <v>1</v>
      </c>
    </row>
    <row r="123" spans="1:3" x14ac:dyDescent="0.25">
      <c r="A123" s="1945">
        <v>12</v>
      </c>
      <c r="B123" s="1980" t="s">
        <v>3762</v>
      </c>
      <c r="C123" s="1947">
        <v>1</v>
      </c>
    </row>
    <row r="124" spans="1:3" x14ac:dyDescent="0.25">
      <c r="A124" s="1945">
        <v>13</v>
      </c>
      <c r="B124" s="1980" t="s">
        <v>3763</v>
      </c>
      <c r="C124" s="1947">
        <v>1</v>
      </c>
    </row>
    <row r="125" spans="1:3" x14ac:dyDescent="0.25">
      <c r="A125" s="1554"/>
      <c r="B125" s="1024" t="s">
        <v>4</v>
      </c>
      <c r="C125" s="1025">
        <f>SUM(C112:C122)</f>
        <v>102</v>
      </c>
    </row>
    <row r="127" spans="1:3" x14ac:dyDescent="0.25">
      <c r="A127" s="1026" t="s">
        <v>3147</v>
      </c>
      <c r="B127" s="1027"/>
      <c r="C127" s="1028"/>
    </row>
    <row r="128" spans="1:3" x14ac:dyDescent="0.25">
      <c r="A128" s="1028"/>
      <c r="B128" s="1027"/>
      <c r="C128" s="1028"/>
    </row>
    <row r="129" spans="1:3" x14ac:dyDescent="0.25">
      <c r="A129" s="3288"/>
      <c r="B129" s="3288"/>
      <c r="C129" s="3288"/>
    </row>
    <row r="130" spans="1:3" ht="139.9" customHeight="1" x14ac:dyDescent="0.25">
      <c r="A130" s="3288"/>
      <c r="B130" s="3288"/>
      <c r="C130" s="3288"/>
    </row>
  </sheetData>
  <sheetProtection algorithmName="SHA-512" hashValue="oZcNSzqozRbK2DIpK2ZX2VoWSmfJm1Ovr1H05jwz2EwiDCRsv3pOZc6zdg/zYr6hpiiyiGw/Vek623B508BTmg==" saltValue="eykx6rQR9r4nBa7loa9CHQ==" spinCount="100000" sheet="1" objects="1" scenarios="1"/>
  <mergeCells count="11">
    <mergeCell ref="A129:C130"/>
    <mergeCell ref="A42:B42"/>
    <mergeCell ref="A59:B59"/>
    <mergeCell ref="A75:B75"/>
    <mergeCell ref="A87:B87"/>
    <mergeCell ref="A96:B96"/>
    <mergeCell ref="A27:B27"/>
    <mergeCell ref="A1:B1"/>
    <mergeCell ref="A2:D2"/>
    <mergeCell ref="A3:B3"/>
    <mergeCell ref="A15:B15"/>
  </mergeCells>
  <hyperlinks>
    <hyperlink ref="A1:B1" location="Índice!A1" display="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B2190"/>
  </sheetPr>
  <dimension ref="A1:BO33"/>
  <sheetViews>
    <sheetView showGridLines="0" zoomScaleNormal="100" workbookViewId="0">
      <selection activeCell="L37" sqref="L37"/>
    </sheetView>
  </sheetViews>
  <sheetFormatPr baseColWidth="10" defaultColWidth="11.42578125" defaultRowHeight="15" x14ac:dyDescent="0.25"/>
  <cols>
    <col min="1" max="1" width="11.5703125" style="18" bestFit="1" customWidth="1"/>
    <col min="2" max="11" width="5.28515625" style="18" bestFit="1" customWidth="1"/>
    <col min="12" max="12" width="5.28515625" style="18" customWidth="1"/>
    <col min="13" max="22" width="5.28515625" style="18" bestFit="1" customWidth="1"/>
    <col min="23" max="23" width="5.28515625" style="18" customWidth="1"/>
    <col min="24" max="33" width="5.28515625" style="18" bestFit="1" customWidth="1"/>
    <col min="34" max="34" width="5.28515625" style="18" customWidth="1"/>
    <col min="35" max="38" width="5.28515625" style="18" bestFit="1" customWidth="1"/>
    <col min="39" max="41" width="5.7109375" style="18" bestFit="1" customWidth="1"/>
    <col min="42" max="45" width="5.5703125" style="18" customWidth="1"/>
    <col min="46" max="50" width="5.28515625" style="18" bestFit="1" customWidth="1"/>
    <col min="51" max="52" width="5.7109375" style="18" bestFit="1" customWidth="1"/>
    <col min="53" max="56" width="5.5703125" style="18" customWidth="1"/>
    <col min="57" max="66" width="5.28515625" style="18" bestFit="1" customWidth="1"/>
    <col min="67" max="67" width="5.28515625" style="18" customWidth="1"/>
    <col min="68" max="16384" width="11.42578125" style="18"/>
  </cols>
  <sheetData>
    <row r="1" spans="1:67" s="2" customFormat="1" ht="12.75" x14ac:dyDescent="0.2">
      <c r="A1" s="251" t="s">
        <v>1177</v>
      </c>
      <c r="B1" s="127"/>
      <c r="C1" s="142"/>
      <c r="D1" s="142"/>
      <c r="E1" s="142"/>
      <c r="H1" s="149"/>
      <c r="I1" s="149"/>
      <c r="J1" s="149"/>
      <c r="K1" s="149"/>
      <c r="L1" s="149"/>
      <c r="S1" s="149"/>
      <c r="T1" s="149"/>
      <c r="U1" s="149"/>
      <c r="V1" s="149"/>
      <c r="W1" s="149"/>
      <c r="AD1" s="149"/>
      <c r="AE1" s="149"/>
      <c r="AF1" s="149"/>
      <c r="AG1" s="149"/>
      <c r="AH1" s="149"/>
      <c r="AO1" s="149"/>
      <c r="AP1" s="149"/>
      <c r="AQ1" s="149"/>
      <c r="AR1" s="149"/>
      <c r="AS1" s="149"/>
      <c r="AZ1" s="149"/>
      <c r="BA1" s="149"/>
      <c r="BB1" s="149"/>
      <c r="BC1" s="149"/>
      <c r="BD1" s="149"/>
      <c r="BM1" s="149"/>
      <c r="BN1" s="149"/>
      <c r="BO1" s="149"/>
    </row>
    <row r="2" spans="1:67" ht="18.75" x14ac:dyDescent="0.3">
      <c r="A2" s="384" t="s">
        <v>894</v>
      </c>
      <c r="Q2" s="3"/>
      <c r="R2" s="3"/>
      <c r="S2" s="151"/>
      <c r="T2" s="151"/>
      <c r="U2" s="151"/>
      <c r="V2" s="151"/>
      <c r="W2" s="151"/>
    </row>
    <row r="3" spans="1:67" s="1107" customFormat="1" x14ac:dyDescent="0.25">
      <c r="B3" s="2633" t="s">
        <v>910</v>
      </c>
      <c r="C3" s="2633"/>
      <c r="D3" s="2633"/>
      <c r="E3" s="2633"/>
      <c r="F3" s="2633"/>
      <c r="G3" s="2633"/>
      <c r="H3" s="2633"/>
      <c r="I3" s="2633"/>
      <c r="J3" s="2633"/>
      <c r="K3" s="2633"/>
      <c r="L3" s="2633"/>
      <c r="M3" s="2633"/>
      <c r="N3" s="2633"/>
      <c r="O3" s="2633"/>
      <c r="P3" s="2633"/>
      <c r="Q3" s="2633"/>
      <c r="R3" s="2633"/>
      <c r="S3" s="2633"/>
      <c r="T3" s="2633"/>
      <c r="U3" s="2633"/>
      <c r="V3" s="2633"/>
      <c r="W3" s="2633"/>
      <c r="X3" s="2633"/>
      <c r="Y3" s="2633"/>
      <c r="Z3" s="2633"/>
      <c r="AA3" s="2633"/>
      <c r="AB3" s="2633"/>
      <c r="AC3" s="2633"/>
      <c r="AD3" s="2633"/>
      <c r="AE3" s="2633"/>
      <c r="AF3" s="2633"/>
      <c r="AG3" s="2633"/>
      <c r="AH3" s="2633"/>
      <c r="AI3" s="2633" t="s">
        <v>911</v>
      </c>
      <c r="AJ3" s="2633"/>
      <c r="AK3" s="2633"/>
      <c r="AL3" s="2633"/>
      <c r="AM3" s="2633"/>
      <c r="AN3" s="2633"/>
      <c r="AO3" s="2633"/>
      <c r="AP3" s="2633"/>
      <c r="AQ3" s="2633"/>
      <c r="AR3" s="2633"/>
      <c r="AS3" s="2633"/>
      <c r="AT3" s="2633"/>
      <c r="AU3" s="2633"/>
      <c r="AV3" s="2633"/>
      <c r="AW3" s="2633"/>
      <c r="AX3" s="2633"/>
      <c r="AY3" s="2633"/>
      <c r="AZ3" s="2633"/>
      <c r="BA3" s="2633"/>
      <c r="BB3" s="2633"/>
      <c r="BC3" s="2633"/>
      <c r="BD3" s="2633"/>
      <c r="BE3" s="2633"/>
      <c r="BF3" s="2633"/>
      <c r="BG3" s="2633"/>
      <c r="BH3" s="2633"/>
      <c r="BI3" s="2633"/>
      <c r="BJ3" s="2633"/>
      <c r="BK3" s="2633"/>
      <c r="BL3" s="2633"/>
      <c r="BM3" s="2633"/>
      <c r="BN3" s="2633"/>
      <c r="BO3" s="2633"/>
    </row>
    <row r="4" spans="1:67" s="1107" customFormat="1" x14ac:dyDescent="0.25">
      <c r="A4" s="138"/>
      <c r="B4" s="2634" t="s">
        <v>884</v>
      </c>
      <c r="C4" s="2634"/>
      <c r="D4" s="2634"/>
      <c r="E4" s="2634"/>
      <c r="F4" s="2634"/>
      <c r="G4" s="2634"/>
      <c r="H4" s="2634"/>
      <c r="I4" s="2634"/>
      <c r="J4" s="2634"/>
      <c r="K4" s="2634"/>
      <c r="L4" s="2634"/>
      <c r="M4" s="2634" t="s">
        <v>885</v>
      </c>
      <c r="N4" s="2634"/>
      <c r="O4" s="2634"/>
      <c r="P4" s="2634"/>
      <c r="Q4" s="2634"/>
      <c r="R4" s="2634"/>
      <c r="S4" s="2634"/>
      <c r="T4" s="2634"/>
      <c r="U4" s="2634"/>
      <c r="V4" s="2634"/>
      <c r="W4" s="2634"/>
      <c r="X4" s="2634" t="s">
        <v>886</v>
      </c>
      <c r="Y4" s="2634"/>
      <c r="Z4" s="2634"/>
      <c r="AA4" s="2634"/>
      <c r="AB4" s="2634"/>
      <c r="AC4" s="2634"/>
      <c r="AD4" s="2634"/>
      <c r="AE4" s="2634"/>
      <c r="AF4" s="2634"/>
      <c r="AG4" s="2634"/>
      <c r="AH4" s="2634"/>
      <c r="AI4" s="2634" t="s">
        <v>884</v>
      </c>
      <c r="AJ4" s="2634"/>
      <c r="AK4" s="2634"/>
      <c r="AL4" s="2634"/>
      <c r="AM4" s="2634"/>
      <c r="AN4" s="2634"/>
      <c r="AO4" s="2634"/>
      <c r="AP4" s="2634"/>
      <c r="AQ4" s="2634"/>
      <c r="AR4" s="2634"/>
      <c r="AS4" s="2634"/>
      <c r="AT4" s="2635" t="s">
        <v>885</v>
      </c>
      <c r="AU4" s="2636"/>
      <c r="AV4" s="2636"/>
      <c r="AW4" s="2636"/>
      <c r="AX4" s="2636"/>
      <c r="AY4" s="2636"/>
      <c r="AZ4" s="2636"/>
      <c r="BA4" s="2636"/>
      <c r="BB4" s="2636"/>
      <c r="BC4" s="2636"/>
      <c r="BD4" s="2637"/>
      <c r="BE4" s="2634" t="s">
        <v>886</v>
      </c>
      <c r="BF4" s="2634"/>
      <c r="BG4" s="2634"/>
      <c r="BH4" s="2634"/>
      <c r="BI4" s="2634"/>
      <c r="BJ4" s="2634"/>
      <c r="BK4" s="2634"/>
      <c r="BL4" s="2634"/>
      <c r="BM4" s="2634"/>
      <c r="BN4" s="2634"/>
      <c r="BO4" s="2634"/>
    </row>
    <row r="5" spans="1:67" s="1107" customFormat="1" x14ac:dyDescent="0.25">
      <c r="A5" s="138"/>
      <c r="B5" s="1116">
        <v>2011</v>
      </c>
      <c r="C5" s="1116">
        <v>2012</v>
      </c>
      <c r="D5" s="1116">
        <v>2013</v>
      </c>
      <c r="E5" s="1116">
        <v>2014</v>
      </c>
      <c r="F5" s="1116">
        <v>2015</v>
      </c>
      <c r="G5" s="1116">
        <v>2016</v>
      </c>
      <c r="H5" s="1116">
        <v>2017</v>
      </c>
      <c r="I5" s="1116">
        <v>2018</v>
      </c>
      <c r="J5" s="574">
        <v>2019</v>
      </c>
      <c r="K5" s="574">
        <v>2020</v>
      </c>
      <c r="L5" s="1856">
        <v>2021</v>
      </c>
      <c r="M5" s="1116">
        <v>2011</v>
      </c>
      <c r="N5" s="1116">
        <v>2012</v>
      </c>
      <c r="O5" s="1116">
        <v>2013</v>
      </c>
      <c r="P5" s="1116">
        <v>2014</v>
      </c>
      <c r="Q5" s="1116">
        <v>2015</v>
      </c>
      <c r="R5" s="1116">
        <v>2016</v>
      </c>
      <c r="S5" s="1116">
        <v>2017</v>
      </c>
      <c r="T5" s="1116">
        <v>2018</v>
      </c>
      <c r="U5" s="574">
        <v>2019</v>
      </c>
      <c r="V5" s="574">
        <v>2020</v>
      </c>
      <c r="W5" s="1856">
        <v>2021</v>
      </c>
      <c r="X5" s="1116">
        <v>2011</v>
      </c>
      <c r="Y5" s="1116">
        <v>2012</v>
      </c>
      <c r="Z5" s="1116">
        <v>2013</v>
      </c>
      <c r="AA5" s="1116">
        <v>2014</v>
      </c>
      <c r="AB5" s="1116">
        <v>2015</v>
      </c>
      <c r="AC5" s="1116">
        <v>2016</v>
      </c>
      <c r="AD5" s="1116">
        <v>2017</v>
      </c>
      <c r="AE5" s="1116">
        <v>2018</v>
      </c>
      <c r="AF5" s="574">
        <v>2019</v>
      </c>
      <c r="AG5" s="574">
        <v>2020</v>
      </c>
      <c r="AH5" s="1856">
        <v>2021</v>
      </c>
      <c r="AI5" s="1116">
        <v>2011</v>
      </c>
      <c r="AJ5" s="1116">
        <v>2012</v>
      </c>
      <c r="AK5" s="1116">
        <v>2013</v>
      </c>
      <c r="AL5" s="1116">
        <v>2014</v>
      </c>
      <c r="AM5" s="1116">
        <v>2015</v>
      </c>
      <c r="AN5" s="1116">
        <v>2016</v>
      </c>
      <c r="AO5" s="1116">
        <v>2017</v>
      </c>
      <c r="AP5" s="1116">
        <v>2018</v>
      </c>
      <c r="AQ5" s="574">
        <v>2019</v>
      </c>
      <c r="AR5" s="574">
        <v>2020</v>
      </c>
      <c r="AS5" s="1856">
        <v>2021</v>
      </c>
      <c r="AT5" s="1116">
        <v>2011</v>
      </c>
      <c r="AU5" s="1116">
        <v>2012</v>
      </c>
      <c r="AV5" s="1116">
        <v>2013</v>
      </c>
      <c r="AW5" s="1116">
        <v>2014</v>
      </c>
      <c r="AX5" s="1116">
        <v>2015</v>
      </c>
      <c r="AY5" s="1116">
        <v>2016</v>
      </c>
      <c r="AZ5" s="1116">
        <v>2017</v>
      </c>
      <c r="BA5" s="1116">
        <v>2018</v>
      </c>
      <c r="BB5" s="574">
        <v>2019</v>
      </c>
      <c r="BC5" s="1117">
        <v>2020</v>
      </c>
      <c r="BD5" s="1117">
        <v>2021</v>
      </c>
      <c r="BE5" s="1856">
        <v>2011</v>
      </c>
      <c r="BF5" s="1856">
        <v>2012</v>
      </c>
      <c r="BG5" s="1856">
        <v>2013</v>
      </c>
      <c r="BH5" s="1856">
        <v>2014</v>
      </c>
      <c r="BI5" s="1856">
        <v>2015</v>
      </c>
      <c r="BJ5" s="1856">
        <v>2016</v>
      </c>
      <c r="BK5" s="1856">
        <v>2017</v>
      </c>
      <c r="BL5" s="1856">
        <v>2018</v>
      </c>
      <c r="BM5" s="1856">
        <v>2019</v>
      </c>
      <c r="BN5" s="1856">
        <v>2020</v>
      </c>
      <c r="BO5" s="1856">
        <v>2021</v>
      </c>
    </row>
    <row r="6" spans="1:67" s="1107" customFormat="1" x14ac:dyDescent="0.25">
      <c r="A6" s="1313" t="s">
        <v>1205</v>
      </c>
      <c r="B6" s="1108">
        <v>21</v>
      </c>
      <c r="C6" s="1108">
        <v>15</v>
      </c>
      <c r="D6" s="1108">
        <v>20</v>
      </c>
      <c r="E6" s="1108">
        <v>34</v>
      </c>
      <c r="F6" s="1109">
        <v>37</v>
      </c>
      <c r="G6" s="1109">
        <v>23</v>
      </c>
      <c r="H6" s="1109">
        <v>120</v>
      </c>
      <c r="I6" s="1109">
        <v>125</v>
      </c>
      <c r="J6" s="1100">
        <v>126</v>
      </c>
      <c r="K6" s="1870">
        <v>139</v>
      </c>
      <c r="L6" s="1857">
        <v>104</v>
      </c>
      <c r="M6" s="1110">
        <v>47</v>
      </c>
      <c r="N6" s="1110">
        <v>20</v>
      </c>
      <c r="O6" s="1110">
        <v>41</v>
      </c>
      <c r="P6" s="1110">
        <v>38</v>
      </c>
      <c r="Q6" s="1110">
        <v>53</v>
      </c>
      <c r="R6" s="1110">
        <v>68</v>
      </c>
      <c r="S6" s="1111">
        <v>280</v>
      </c>
      <c r="T6" s="1111">
        <v>370</v>
      </c>
      <c r="U6" s="1102">
        <v>494</v>
      </c>
      <c r="V6" s="1868">
        <v>484</v>
      </c>
      <c r="W6" s="1859">
        <v>319</v>
      </c>
      <c r="X6" s="1112">
        <f t="shared" ref="X6:AH6" si="0">B6/(B6+M6)</f>
        <v>0.30882352941176472</v>
      </c>
      <c r="Y6" s="1112">
        <f t="shared" si="0"/>
        <v>0.42857142857142855</v>
      </c>
      <c r="Z6" s="1112">
        <f t="shared" si="0"/>
        <v>0.32786885245901637</v>
      </c>
      <c r="AA6" s="1112">
        <f t="shared" si="0"/>
        <v>0.47222222222222221</v>
      </c>
      <c r="AB6" s="1112">
        <f t="shared" si="0"/>
        <v>0.41111111111111109</v>
      </c>
      <c r="AC6" s="1112">
        <f t="shared" si="0"/>
        <v>0.25274725274725274</v>
      </c>
      <c r="AD6" s="1103">
        <f t="shared" si="0"/>
        <v>0.3</v>
      </c>
      <c r="AE6" s="1103">
        <f t="shared" si="0"/>
        <v>0.25252525252525254</v>
      </c>
      <c r="AF6" s="1103">
        <f t="shared" si="0"/>
        <v>0.20322580645161289</v>
      </c>
      <c r="AG6" s="1867">
        <f t="shared" si="0"/>
        <v>0.2231139646869984</v>
      </c>
      <c r="AH6" s="1842">
        <f t="shared" si="0"/>
        <v>0.2458628841607565</v>
      </c>
      <c r="AI6" s="1113">
        <f>B6</f>
        <v>21</v>
      </c>
      <c r="AJ6" s="1113">
        <f t="shared" ref="AJ6:AN8" si="1">C6+AI6</f>
        <v>36</v>
      </c>
      <c r="AK6" s="1113">
        <f t="shared" si="1"/>
        <v>56</v>
      </c>
      <c r="AL6" s="1113">
        <f t="shared" si="1"/>
        <v>90</v>
      </c>
      <c r="AM6" s="1114">
        <f t="shared" si="1"/>
        <v>127</v>
      </c>
      <c r="AN6" s="1114">
        <f t="shared" si="1"/>
        <v>150</v>
      </c>
      <c r="AO6" s="1114">
        <f>AN6+H6</f>
        <v>270</v>
      </c>
      <c r="AP6" s="1114">
        <f>AO6+I6</f>
        <v>395</v>
      </c>
      <c r="AQ6" s="1104">
        <f>AP6+J6</f>
        <v>521</v>
      </c>
      <c r="AR6" s="1866">
        <f>AQ6+K6</f>
        <v>660</v>
      </c>
      <c r="AS6" s="1860">
        <f>AR6+L6</f>
        <v>764</v>
      </c>
      <c r="AT6" s="1115">
        <f>M6</f>
        <v>47</v>
      </c>
      <c r="AU6" s="1115">
        <f t="shared" ref="AU6:AY8" si="2">N6+AT6</f>
        <v>67</v>
      </c>
      <c r="AV6" s="1115">
        <f t="shared" si="2"/>
        <v>108</v>
      </c>
      <c r="AW6" s="1115">
        <f t="shared" si="2"/>
        <v>146</v>
      </c>
      <c r="AX6" s="1115">
        <f t="shared" si="2"/>
        <v>199</v>
      </c>
      <c r="AY6" s="1115">
        <f t="shared" si="2"/>
        <v>267</v>
      </c>
      <c r="AZ6" s="1113">
        <f>AY6+S6</f>
        <v>547</v>
      </c>
      <c r="BA6" s="1113">
        <f>AZ6+T6</f>
        <v>917</v>
      </c>
      <c r="BB6" s="1105">
        <f>BA6+U6</f>
        <v>1411</v>
      </c>
      <c r="BC6" s="1865">
        <f>BB6+V6</f>
        <v>1895</v>
      </c>
      <c r="BD6" s="1861">
        <f>BC6+W6</f>
        <v>2214</v>
      </c>
      <c r="BE6" s="1862">
        <f t="shared" ref="BE6:BO6" si="3">AI6/(AI6+AT6)</f>
        <v>0.30882352941176472</v>
      </c>
      <c r="BF6" s="1862">
        <f t="shared" si="3"/>
        <v>0.34951456310679613</v>
      </c>
      <c r="BG6" s="1862">
        <f t="shared" si="3"/>
        <v>0.34146341463414637</v>
      </c>
      <c r="BH6" s="1862">
        <f t="shared" si="3"/>
        <v>0.38135593220338981</v>
      </c>
      <c r="BI6" s="1862">
        <f t="shared" si="3"/>
        <v>0.38957055214723929</v>
      </c>
      <c r="BJ6" s="1862">
        <f t="shared" si="3"/>
        <v>0.35971223021582732</v>
      </c>
      <c r="BK6" s="1863">
        <f t="shared" si="3"/>
        <v>0.33047735618115054</v>
      </c>
      <c r="BL6" s="1863">
        <f t="shared" si="3"/>
        <v>0.30106707317073172</v>
      </c>
      <c r="BM6" s="1863">
        <f t="shared" si="3"/>
        <v>0.26966873706004141</v>
      </c>
      <c r="BN6" s="1864">
        <f t="shared" si="3"/>
        <v>0.2583170254403131</v>
      </c>
      <c r="BO6" s="1842">
        <f t="shared" si="3"/>
        <v>0.25654801880456685</v>
      </c>
    </row>
    <row r="7" spans="1:67" s="1107" customFormat="1" x14ac:dyDescent="0.25">
      <c r="A7" s="1313" t="s">
        <v>1206</v>
      </c>
      <c r="B7" s="1108">
        <v>112</v>
      </c>
      <c r="C7" s="1108">
        <v>45</v>
      </c>
      <c r="D7" s="1108">
        <v>108</v>
      </c>
      <c r="E7" s="1108">
        <v>59</v>
      </c>
      <c r="F7" s="1109">
        <v>130</v>
      </c>
      <c r="G7" s="1109">
        <v>163</v>
      </c>
      <c r="H7" s="1109">
        <v>361</v>
      </c>
      <c r="I7" s="1109">
        <v>718</v>
      </c>
      <c r="J7" s="1100">
        <v>684</v>
      </c>
      <c r="K7" s="1870">
        <v>675</v>
      </c>
      <c r="L7" s="1857">
        <v>540</v>
      </c>
      <c r="M7" s="1110">
        <v>63</v>
      </c>
      <c r="N7" s="1110">
        <v>29</v>
      </c>
      <c r="O7" s="1110">
        <v>52</v>
      </c>
      <c r="P7" s="1110">
        <v>39</v>
      </c>
      <c r="Q7" s="1110">
        <v>62</v>
      </c>
      <c r="R7" s="1110">
        <v>77</v>
      </c>
      <c r="S7" s="1111">
        <v>153</v>
      </c>
      <c r="T7" s="1111">
        <v>216</v>
      </c>
      <c r="U7" s="1102">
        <v>248</v>
      </c>
      <c r="V7" s="1868">
        <v>211</v>
      </c>
      <c r="W7" s="1859">
        <v>192</v>
      </c>
      <c r="X7" s="1112">
        <f t="shared" ref="X7:AD9" si="4">B7/(B7+M7)</f>
        <v>0.64</v>
      </c>
      <c r="Y7" s="1112">
        <f t="shared" si="4"/>
        <v>0.60810810810810811</v>
      </c>
      <c r="Z7" s="1112">
        <f t="shared" si="4"/>
        <v>0.67500000000000004</v>
      </c>
      <c r="AA7" s="1112">
        <f t="shared" si="4"/>
        <v>0.60204081632653061</v>
      </c>
      <c r="AB7" s="1112">
        <f t="shared" si="4"/>
        <v>0.67708333333333337</v>
      </c>
      <c r="AC7" s="1112">
        <f t="shared" si="4"/>
        <v>0.6791666666666667</v>
      </c>
      <c r="AD7" s="1103">
        <f t="shared" si="4"/>
        <v>0.7023346303501945</v>
      </c>
      <c r="AE7" s="1103">
        <f t="shared" ref="AE7:AE9" si="5">I7/(I7+T7)</f>
        <v>0.76873661670235549</v>
      </c>
      <c r="AF7" s="1103">
        <f t="shared" ref="AF7:AF9" si="6">J7/(J7+U7)</f>
        <v>0.73390557939914158</v>
      </c>
      <c r="AG7" s="1867">
        <f t="shared" ref="AG7:AG8" si="7">K7/(K7+V7)</f>
        <v>0.76185101580135439</v>
      </c>
      <c r="AH7" s="1842">
        <f t="shared" ref="AH7:AH9" si="8">L7/(L7+W7)</f>
        <v>0.73770491803278693</v>
      </c>
      <c r="AI7" s="1113">
        <f>B7</f>
        <v>112</v>
      </c>
      <c r="AJ7" s="1113">
        <f t="shared" si="1"/>
        <v>157</v>
      </c>
      <c r="AK7" s="1113">
        <f t="shared" si="1"/>
        <v>265</v>
      </c>
      <c r="AL7" s="1113">
        <f t="shared" si="1"/>
        <v>324</v>
      </c>
      <c r="AM7" s="1114">
        <f t="shared" si="1"/>
        <v>454</v>
      </c>
      <c r="AN7" s="1114">
        <f t="shared" si="1"/>
        <v>617</v>
      </c>
      <c r="AO7" s="1114">
        <f>AN7+H7</f>
        <v>978</v>
      </c>
      <c r="AP7" s="1114">
        <f t="shared" ref="AP7:AP8" si="9">AO7+I7</f>
        <v>1696</v>
      </c>
      <c r="AQ7" s="1104">
        <f t="shared" ref="AQ7:AQ8" si="10">AP7+J7</f>
        <v>2380</v>
      </c>
      <c r="AR7" s="1866">
        <f t="shared" ref="AR7:AR8" si="11">AQ7+K7</f>
        <v>3055</v>
      </c>
      <c r="AS7" s="1860">
        <f t="shared" ref="AS7:AS8" si="12">AR7+L7</f>
        <v>3595</v>
      </c>
      <c r="AT7" s="1115">
        <f>M7</f>
        <v>63</v>
      </c>
      <c r="AU7" s="1115">
        <f t="shared" si="2"/>
        <v>92</v>
      </c>
      <c r="AV7" s="1115">
        <f t="shared" si="2"/>
        <v>144</v>
      </c>
      <c r="AW7" s="1115">
        <f t="shared" si="2"/>
        <v>183</v>
      </c>
      <c r="AX7" s="1115">
        <f t="shared" si="2"/>
        <v>245</v>
      </c>
      <c r="AY7" s="1115">
        <f t="shared" si="2"/>
        <v>322</v>
      </c>
      <c r="AZ7" s="1113">
        <f>AY7+S7</f>
        <v>475</v>
      </c>
      <c r="BA7" s="1113">
        <f t="shared" ref="BA7:BA8" si="13">AZ7+T7</f>
        <v>691</v>
      </c>
      <c r="BB7" s="1105">
        <f t="shared" ref="BB7:BB8" si="14">BA7+U7</f>
        <v>939</v>
      </c>
      <c r="BC7" s="1865">
        <f t="shared" ref="BC7:BC8" si="15">BB7+V7</f>
        <v>1150</v>
      </c>
      <c r="BD7" s="1861">
        <f t="shared" ref="BD7:BD8" si="16">BC7+W7</f>
        <v>1342</v>
      </c>
      <c r="BE7" s="1862">
        <f t="shared" ref="BE7:BL9" si="17">AI7/(AI7+AT7)</f>
        <v>0.64</v>
      </c>
      <c r="BF7" s="1862">
        <f t="shared" si="17"/>
        <v>0.63052208835341361</v>
      </c>
      <c r="BG7" s="1862">
        <f t="shared" si="17"/>
        <v>0.64792176039119809</v>
      </c>
      <c r="BH7" s="1862">
        <f t="shared" si="17"/>
        <v>0.63905325443786987</v>
      </c>
      <c r="BI7" s="1862">
        <f t="shared" si="17"/>
        <v>0.64949928469241769</v>
      </c>
      <c r="BJ7" s="1862">
        <f t="shared" si="17"/>
        <v>0.6570820021299254</v>
      </c>
      <c r="BK7" s="1863">
        <f t="shared" si="17"/>
        <v>0.67309015829318652</v>
      </c>
      <c r="BL7" s="1863">
        <f t="shared" si="17"/>
        <v>0.71051529116045242</v>
      </c>
      <c r="BM7" s="1863">
        <f t="shared" ref="BM7:BM8" si="18">AQ7/(AQ7+BB7)</f>
        <v>0.71708345887315461</v>
      </c>
      <c r="BN7" s="1864">
        <f t="shared" ref="BN7:BN9" si="19">AR7/(AR7+BC7)</f>
        <v>0.72651605231866823</v>
      </c>
      <c r="BO7" s="1842">
        <f t="shared" ref="BO7:BO9" si="20">AS7/(AS7+BD7)</f>
        <v>0.72817500506380395</v>
      </c>
    </row>
    <row r="8" spans="1:67" s="1107" customFormat="1" x14ac:dyDescent="0.25">
      <c r="A8" s="1313" t="s">
        <v>1207</v>
      </c>
      <c r="B8" s="1108">
        <v>100</v>
      </c>
      <c r="C8" s="1108">
        <v>37</v>
      </c>
      <c r="D8" s="1108">
        <v>125</v>
      </c>
      <c r="E8" s="1108">
        <v>172</v>
      </c>
      <c r="F8" s="1109">
        <v>252</v>
      </c>
      <c r="G8" s="1109">
        <v>272</v>
      </c>
      <c r="H8" s="1109">
        <v>235</v>
      </c>
      <c r="I8" s="1109">
        <v>305</v>
      </c>
      <c r="J8" s="1100">
        <v>273</v>
      </c>
      <c r="K8" s="1870">
        <v>265</v>
      </c>
      <c r="L8" s="1857">
        <v>257</v>
      </c>
      <c r="M8" s="1110">
        <v>69</v>
      </c>
      <c r="N8" s="1110">
        <v>35</v>
      </c>
      <c r="O8" s="1110">
        <v>99</v>
      </c>
      <c r="P8" s="1110">
        <v>156</v>
      </c>
      <c r="Q8" s="1110">
        <v>190</v>
      </c>
      <c r="R8" s="1110">
        <v>234</v>
      </c>
      <c r="S8" s="1111">
        <v>201</v>
      </c>
      <c r="T8" s="1111">
        <v>261</v>
      </c>
      <c r="U8" s="1102">
        <v>251</v>
      </c>
      <c r="V8" s="1868">
        <v>244</v>
      </c>
      <c r="W8" s="1859">
        <v>227</v>
      </c>
      <c r="X8" s="1112">
        <f t="shared" si="4"/>
        <v>0.59171597633136097</v>
      </c>
      <c r="Y8" s="1112">
        <f t="shared" si="4"/>
        <v>0.51388888888888884</v>
      </c>
      <c r="Z8" s="1112">
        <f t="shared" si="4"/>
        <v>0.5580357142857143</v>
      </c>
      <c r="AA8" s="1112">
        <f t="shared" si="4"/>
        <v>0.52439024390243905</v>
      </c>
      <c r="AB8" s="1112">
        <f t="shared" si="4"/>
        <v>0.57013574660633481</v>
      </c>
      <c r="AC8" s="1112">
        <f t="shared" si="4"/>
        <v>0.53754940711462451</v>
      </c>
      <c r="AD8" s="1103">
        <f t="shared" si="4"/>
        <v>0.53899082568807344</v>
      </c>
      <c r="AE8" s="1103">
        <f t="shared" si="5"/>
        <v>0.53886925795053009</v>
      </c>
      <c r="AF8" s="1103">
        <f t="shared" si="6"/>
        <v>0.52099236641221369</v>
      </c>
      <c r="AG8" s="1867">
        <f t="shared" si="7"/>
        <v>0.52062868369351667</v>
      </c>
      <c r="AH8" s="1842">
        <f t="shared" si="8"/>
        <v>0.53099173553719003</v>
      </c>
      <c r="AI8" s="1113">
        <f>B8</f>
        <v>100</v>
      </c>
      <c r="AJ8" s="1113">
        <f t="shared" si="1"/>
        <v>137</v>
      </c>
      <c r="AK8" s="1113">
        <f t="shared" si="1"/>
        <v>262</v>
      </c>
      <c r="AL8" s="1113">
        <f t="shared" si="1"/>
        <v>434</v>
      </c>
      <c r="AM8" s="1114">
        <f t="shared" si="1"/>
        <v>686</v>
      </c>
      <c r="AN8" s="1114">
        <f t="shared" si="1"/>
        <v>958</v>
      </c>
      <c r="AO8" s="1114">
        <f>AN8+H8</f>
        <v>1193</v>
      </c>
      <c r="AP8" s="1114">
        <f t="shared" si="9"/>
        <v>1498</v>
      </c>
      <c r="AQ8" s="1104">
        <f t="shared" si="10"/>
        <v>1771</v>
      </c>
      <c r="AR8" s="1866">
        <f t="shared" si="11"/>
        <v>2036</v>
      </c>
      <c r="AS8" s="1860">
        <f t="shared" si="12"/>
        <v>2293</v>
      </c>
      <c r="AT8" s="1115">
        <f>M8</f>
        <v>69</v>
      </c>
      <c r="AU8" s="1115">
        <f t="shared" si="2"/>
        <v>104</v>
      </c>
      <c r="AV8" s="1115">
        <f t="shared" si="2"/>
        <v>203</v>
      </c>
      <c r="AW8" s="1115">
        <f t="shared" si="2"/>
        <v>359</v>
      </c>
      <c r="AX8" s="1115">
        <f t="shared" si="2"/>
        <v>549</v>
      </c>
      <c r="AY8" s="1115">
        <f t="shared" si="2"/>
        <v>783</v>
      </c>
      <c r="AZ8" s="1113">
        <f>AY8+S8</f>
        <v>984</v>
      </c>
      <c r="BA8" s="1113">
        <f t="shared" si="13"/>
        <v>1245</v>
      </c>
      <c r="BB8" s="1105">
        <f t="shared" si="14"/>
        <v>1496</v>
      </c>
      <c r="BC8" s="1865">
        <f t="shared" si="15"/>
        <v>1740</v>
      </c>
      <c r="BD8" s="1861">
        <f t="shared" si="16"/>
        <v>1967</v>
      </c>
      <c r="BE8" s="1862">
        <f t="shared" si="17"/>
        <v>0.59171597633136097</v>
      </c>
      <c r="BF8" s="1862">
        <f t="shared" si="17"/>
        <v>0.56846473029045641</v>
      </c>
      <c r="BG8" s="1862">
        <f t="shared" si="17"/>
        <v>0.5634408602150538</v>
      </c>
      <c r="BH8" s="1862">
        <f t="shared" si="17"/>
        <v>0.54728877679697352</v>
      </c>
      <c r="BI8" s="1862">
        <f t="shared" si="17"/>
        <v>0.55546558704453441</v>
      </c>
      <c r="BJ8" s="1862">
        <f t="shared" si="17"/>
        <v>0.55025847214244683</v>
      </c>
      <c r="BK8" s="1863">
        <f t="shared" si="17"/>
        <v>0.54800183739090491</v>
      </c>
      <c r="BL8" s="1863">
        <f t="shared" si="17"/>
        <v>0.54611738971928547</v>
      </c>
      <c r="BM8" s="1863">
        <f t="shared" si="18"/>
        <v>0.54208754208754206</v>
      </c>
      <c r="BN8" s="1864">
        <f t="shared" si="19"/>
        <v>0.53919491525423724</v>
      </c>
      <c r="BO8" s="1842">
        <f t="shared" si="20"/>
        <v>0.53826291079812205</v>
      </c>
    </row>
    <row r="9" spans="1:67" s="1107" customFormat="1" x14ac:dyDescent="0.25">
      <c r="A9" s="1313" t="s">
        <v>363</v>
      </c>
      <c r="B9" s="1108">
        <f>SUM(B6:B8)</f>
        <v>233</v>
      </c>
      <c r="C9" s="1108">
        <f>SUM(C6:C8)</f>
        <v>97</v>
      </c>
      <c r="D9" s="1108">
        <f t="shared" ref="D9:Q9" si="21">SUM(D6:D8)</f>
        <v>253</v>
      </c>
      <c r="E9" s="1108">
        <f t="shared" si="21"/>
        <v>265</v>
      </c>
      <c r="F9" s="1108">
        <f t="shared" si="21"/>
        <v>419</v>
      </c>
      <c r="G9" s="1108">
        <f t="shared" si="21"/>
        <v>458</v>
      </c>
      <c r="H9" s="1108">
        <f>SUM(H6:H8)</f>
        <v>716</v>
      </c>
      <c r="I9" s="1108">
        <f>SUM(I6:I8)</f>
        <v>1148</v>
      </c>
      <c r="J9" s="1101">
        <f>SUM(J6:J8)</f>
        <v>1083</v>
      </c>
      <c r="K9" s="1869">
        <f>SUM(K6:K8)</f>
        <v>1079</v>
      </c>
      <c r="L9" s="1858">
        <f>SUM(L6:L8)</f>
        <v>901</v>
      </c>
      <c r="M9" s="1108">
        <f t="shared" si="21"/>
        <v>179</v>
      </c>
      <c r="N9" s="1108">
        <f>SUM(N6:N8)</f>
        <v>84</v>
      </c>
      <c r="O9" s="1108">
        <f>SUM(O6:O8)</f>
        <v>192</v>
      </c>
      <c r="P9" s="1108">
        <f>SUM(P6:P8)</f>
        <v>233</v>
      </c>
      <c r="Q9" s="1108">
        <f t="shared" si="21"/>
        <v>305</v>
      </c>
      <c r="R9" s="1108">
        <f t="shared" ref="R9:W9" si="22">SUM(R6:R8)</f>
        <v>379</v>
      </c>
      <c r="S9" s="1108">
        <f t="shared" si="22"/>
        <v>634</v>
      </c>
      <c r="T9" s="1108">
        <f t="shared" si="22"/>
        <v>847</v>
      </c>
      <c r="U9" s="1101">
        <f t="shared" si="22"/>
        <v>993</v>
      </c>
      <c r="V9" s="1869">
        <f t="shared" si="22"/>
        <v>939</v>
      </c>
      <c r="W9" s="1858">
        <f t="shared" si="22"/>
        <v>738</v>
      </c>
      <c r="X9" s="1112">
        <f t="shared" si="4"/>
        <v>0.56553398058252424</v>
      </c>
      <c r="Y9" s="1112">
        <f t="shared" si="4"/>
        <v>0.53591160220994472</v>
      </c>
      <c r="Z9" s="1112">
        <f t="shared" si="4"/>
        <v>0.56853932584269662</v>
      </c>
      <c r="AA9" s="1112">
        <f t="shared" si="4"/>
        <v>0.53212851405622486</v>
      </c>
      <c r="AB9" s="1112">
        <f t="shared" si="4"/>
        <v>0.57872928176795579</v>
      </c>
      <c r="AC9" s="1112">
        <f t="shared" si="4"/>
        <v>0.54719235364396657</v>
      </c>
      <c r="AD9" s="1103">
        <f t="shared" si="4"/>
        <v>0.53037037037037038</v>
      </c>
      <c r="AE9" s="1103">
        <f t="shared" si="5"/>
        <v>0.57543859649122808</v>
      </c>
      <c r="AF9" s="1103">
        <f t="shared" si="6"/>
        <v>0.52167630057803471</v>
      </c>
      <c r="AG9" s="1867">
        <f>K9/(K9+V9)</f>
        <v>0.53468780971258667</v>
      </c>
      <c r="AH9" s="1842">
        <f t="shared" si="8"/>
        <v>0.549725442342892</v>
      </c>
      <c r="AI9" s="1113">
        <f>SUM(AI6:AI8)</f>
        <v>233</v>
      </c>
      <c r="AJ9" s="1113">
        <f t="shared" ref="AJ9:AY9" si="23">SUM(AJ6:AJ8)</f>
        <v>330</v>
      </c>
      <c r="AK9" s="1113">
        <f t="shared" si="23"/>
        <v>583</v>
      </c>
      <c r="AL9" s="1113">
        <f t="shared" si="23"/>
        <v>848</v>
      </c>
      <c r="AM9" s="1113">
        <f t="shared" si="23"/>
        <v>1267</v>
      </c>
      <c r="AN9" s="1113">
        <f t="shared" ref="AN9:AS9" si="24">SUM(AN6:AN8)</f>
        <v>1725</v>
      </c>
      <c r="AO9" s="1113">
        <f t="shared" si="24"/>
        <v>2441</v>
      </c>
      <c r="AP9" s="1114">
        <f t="shared" si="24"/>
        <v>3589</v>
      </c>
      <c r="AQ9" s="1104">
        <f t="shared" si="24"/>
        <v>4672</v>
      </c>
      <c r="AR9" s="1866">
        <f t="shared" si="24"/>
        <v>5751</v>
      </c>
      <c r="AS9" s="1860">
        <f t="shared" si="24"/>
        <v>6652</v>
      </c>
      <c r="AT9" s="1113">
        <f t="shared" si="23"/>
        <v>179</v>
      </c>
      <c r="AU9" s="1113">
        <f t="shared" si="23"/>
        <v>263</v>
      </c>
      <c r="AV9" s="1113">
        <f t="shared" si="23"/>
        <v>455</v>
      </c>
      <c r="AW9" s="1113">
        <f t="shared" si="23"/>
        <v>688</v>
      </c>
      <c r="AX9" s="1113">
        <f t="shared" si="23"/>
        <v>993</v>
      </c>
      <c r="AY9" s="1113">
        <f t="shared" si="23"/>
        <v>1372</v>
      </c>
      <c r="AZ9" s="1113">
        <f>SUM(AZ6:AZ8)</f>
        <v>2006</v>
      </c>
      <c r="BA9" s="1113">
        <f>SUM(BA6:BA8)</f>
        <v>2853</v>
      </c>
      <c r="BB9" s="1105">
        <f>SUM(BB6:BB8)</f>
        <v>3846</v>
      </c>
      <c r="BC9" s="1865">
        <f>SUM(BC6:BC8)</f>
        <v>4785</v>
      </c>
      <c r="BD9" s="1861">
        <f>SUM(BD6:BD8)</f>
        <v>5523</v>
      </c>
      <c r="BE9" s="1862">
        <f t="shared" si="17"/>
        <v>0.56553398058252424</v>
      </c>
      <c r="BF9" s="1862">
        <f t="shared" si="17"/>
        <v>0.55649241146711637</v>
      </c>
      <c r="BG9" s="1862">
        <f t="shared" si="17"/>
        <v>0.56165703275529866</v>
      </c>
      <c r="BH9" s="1862">
        <f t="shared" si="17"/>
        <v>0.55208333333333337</v>
      </c>
      <c r="BI9" s="1862">
        <f t="shared" si="17"/>
        <v>0.56061946902654869</v>
      </c>
      <c r="BJ9" s="1862">
        <f t="shared" si="17"/>
        <v>0.5569906360994511</v>
      </c>
      <c r="BK9" s="1863">
        <f t="shared" si="17"/>
        <v>0.54890937710816279</v>
      </c>
      <c r="BL9" s="1863">
        <f t="shared" si="17"/>
        <v>0.55712511642347096</v>
      </c>
      <c r="BM9" s="1863">
        <f>AQ9/(AQ9+BB9)</f>
        <v>0.54848555999060811</v>
      </c>
      <c r="BN9" s="1864">
        <f t="shared" si="19"/>
        <v>0.54584282460136679</v>
      </c>
      <c r="BO9" s="1842">
        <f t="shared" si="20"/>
        <v>0.54636550308008214</v>
      </c>
    </row>
    <row r="10" spans="1:67" x14ac:dyDescent="0.25">
      <c r="A10" s="1118" t="s">
        <v>3717</v>
      </c>
      <c r="N10" s="195"/>
      <c r="V10" s="195"/>
      <c r="W10" s="195"/>
      <c r="X10" s="195"/>
    </row>
    <row r="11" spans="1:67" x14ac:dyDescent="0.25">
      <c r="AA11" s="195"/>
      <c r="AZ11" s="535"/>
    </row>
    <row r="12" spans="1:67" x14ac:dyDescent="0.25">
      <c r="C12" s="31"/>
    </row>
    <row r="33" spans="13:18" x14ac:dyDescent="0.25">
      <c r="M33" s="195"/>
      <c r="R33" s="195"/>
    </row>
  </sheetData>
  <sheetProtection algorithmName="SHA-512" hashValue="1HxpDa7EMkKZ1EU9EZZVwfjXx64SuRNy00OUu7VJjC7bidES1oSi70JxsTfK2QQDnMIzH+7BE1hn1sIJ528qUg==" saltValue="B23WpQrlAhjWQrZP4y+jSg==" spinCount="100000" sheet="1" objects="1" scenarios="1"/>
  <mergeCells count="8">
    <mergeCell ref="AI3:BO3"/>
    <mergeCell ref="B3:AH3"/>
    <mergeCell ref="B4:L4"/>
    <mergeCell ref="M4:W4"/>
    <mergeCell ref="X4:AH4"/>
    <mergeCell ref="AI4:AS4"/>
    <mergeCell ref="AT4:BD4"/>
    <mergeCell ref="BE4:BO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9:I9 AT9:AZ9 X9:AF9 AI9:AQ9 M9:U9 J9:K9 V9"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M85"/>
  <sheetViews>
    <sheetView showGridLines="0" zoomScaleNormal="100" workbookViewId="0"/>
  </sheetViews>
  <sheetFormatPr baseColWidth="10" defaultColWidth="11.42578125" defaultRowHeight="12.75" x14ac:dyDescent="0.2"/>
  <cols>
    <col min="1" max="1" width="24.5703125" style="155" bestFit="1" customWidth="1"/>
    <col min="2" max="2" width="22.42578125" style="155" bestFit="1" customWidth="1"/>
    <col min="3" max="3" width="10.140625" style="155" bestFit="1" customWidth="1"/>
    <col min="4" max="4" width="15" style="155" bestFit="1" customWidth="1"/>
    <col min="5" max="5" width="15.42578125" style="155" bestFit="1" customWidth="1"/>
    <col min="6" max="6" width="17.85546875" style="155" customWidth="1"/>
    <col min="7" max="7" width="14.5703125" style="155" bestFit="1" customWidth="1"/>
    <col min="8" max="8" width="13.7109375" style="155" bestFit="1" customWidth="1"/>
    <col min="9" max="10" width="12.85546875" style="155" bestFit="1" customWidth="1"/>
    <col min="11" max="12" width="14" style="155" bestFit="1" customWidth="1"/>
    <col min="13" max="13" width="14.28515625" style="155" bestFit="1" customWidth="1"/>
    <col min="14" max="14" width="14.42578125" style="155" bestFit="1" customWidth="1"/>
    <col min="15" max="16384" width="11.42578125" style="155"/>
  </cols>
  <sheetData>
    <row r="1" spans="1:13" ht="15" x14ac:dyDescent="0.25">
      <c r="A1" s="986" t="s">
        <v>1177</v>
      </c>
      <c r="B1" s="790"/>
      <c r="C1" s="790"/>
      <c r="D1" s="790"/>
      <c r="E1" s="790"/>
      <c r="F1" s="790"/>
      <c r="G1" s="790"/>
      <c r="H1" s="790"/>
      <c r="I1" s="790"/>
      <c r="J1" s="790"/>
      <c r="K1" s="790"/>
      <c r="L1" s="790"/>
      <c r="M1" s="790"/>
    </row>
    <row r="2" spans="1:13" ht="15" x14ac:dyDescent="0.25">
      <c r="A2" s="987" t="s">
        <v>1333</v>
      </c>
      <c r="B2" s="790"/>
      <c r="C2" s="790"/>
      <c r="D2" s="790"/>
      <c r="E2" s="790"/>
      <c r="F2" s="790"/>
      <c r="G2" s="790"/>
      <c r="H2" s="790"/>
      <c r="I2" s="790"/>
      <c r="J2" s="790"/>
      <c r="K2" s="790"/>
      <c r="L2" s="790"/>
      <c r="M2" s="790"/>
    </row>
    <row r="3" spans="1:13" ht="15" x14ac:dyDescent="0.25">
      <c r="A3" s="3313" t="s">
        <v>1338</v>
      </c>
      <c r="B3" s="3313"/>
      <c r="C3" s="3313"/>
      <c r="D3" s="3313"/>
      <c r="E3" s="3313"/>
      <c r="F3" s="790"/>
      <c r="G3" s="790"/>
      <c r="H3" s="790"/>
      <c r="I3" s="790"/>
      <c r="J3" s="790"/>
      <c r="K3" s="790"/>
      <c r="L3" s="790"/>
      <c r="M3" s="790"/>
    </row>
    <row r="4" spans="1:13" ht="15" x14ac:dyDescent="0.25">
      <c r="A4" s="1259" t="s">
        <v>1334</v>
      </c>
      <c r="B4" s="1259" t="s">
        <v>1335</v>
      </c>
      <c r="C4" s="1259" t="s">
        <v>1336</v>
      </c>
      <c r="D4" s="1259" t="s">
        <v>6</v>
      </c>
      <c r="E4" s="1259" t="s">
        <v>2348</v>
      </c>
      <c r="F4" s="790"/>
      <c r="G4" s="790"/>
      <c r="H4" s="790"/>
      <c r="I4" s="790"/>
      <c r="J4" s="790"/>
      <c r="K4" s="790"/>
      <c r="L4" s="790"/>
      <c r="M4" s="790"/>
    </row>
    <row r="5" spans="1:13" ht="15" x14ac:dyDescent="0.25">
      <c r="A5" s="3317" t="s">
        <v>1300</v>
      </c>
      <c r="B5" s="1994" t="s">
        <v>1301</v>
      </c>
      <c r="C5" s="1994"/>
      <c r="D5" s="1994">
        <v>456</v>
      </c>
      <c r="E5" s="1990">
        <v>22</v>
      </c>
      <c r="F5" s="790"/>
      <c r="G5" s="790"/>
      <c r="H5" s="790"/>
      <c r="I5" s="790"/>
      <c r="J5" s="790"/>
      <c r="K5" s="790"/>
      <c r="L5" s="790"/>
      <c r="M5" s="790"/>
    </row>
    <row r="6" spans="1:13" ht="15" x14ac:dyDescent="0.25">
      <c r="A6" s="3315"/>
      <c r="B6" s="3302" t="s">
        <v>1302</v>
      </c>
      <c r="C6" s="1994" t="s">
        <v>1303</v>
      </c>
      <c r="D6" s="1994">
        <v>228</v>
      </c>
      <c r="E6" s="1990">
        <v>5</v>
      </c>
      <c r="F6" s="790"/>
      <c r="G6" s="790"/>
      <c r="H6" s="790"/>
      <c r="I6" s="790"/>
      <c r="J6" s="790"/>
      <c r="K6" s="790"/>
      <c r="L6" s="790"/>
      <c r="M6" s="790"/>
    </row>
    <row r="7" spans="1:13" ht="15" x14ac:dyDescent="0.25">
      <c r="A7" s="3315"/>
      <c r="B7" s="3302"/>
      <c r="C7" s="1994" t="s">
        <v>1304</v>
      </c>
      <c r="D7" s="1994">
        <v>183</v>
      </c>
      <c r="E7" s="1990">
        <v>17</v>
      </c>
      <c r="F7" s="790"/>
      <c r="G7" s="790"/>
      <c r="H7" s="790"/>
      <c r="I7" s="790"/>
      <c r="J7" s="790"/>
      <c r="K7" s="790"/>
      <c r="L7" s="790"/>
      <c r="M7" s="790"/>
    </row>
    <row r="8" spans="1:13" ht="15" x14ac:dyDescent="0.25">
      <c r="A8" s="3315"/>
      <c r="B8" s="3302"/>
      <c r="C8" s="1994" t="s">
        <v>1305</v>
      </c>
      <c r="D8" s="1994">
        <v>8</v>
      </c>
      <c r="E8" s="1990">
        <v>0</v>
      </c>
      <c r="F8" s="790"/>
      <c r="G8" s="790"/>
      <c r="H8" s="790"/>
      <c r="I8" s="790"/>
      <c r="J8" s="790"/>
      <c r="K8" s="790"/>
      <c r="L8" s="790"/>
      <c r="M8" s="790"/>
    </row>
    <row r="9" spans="1:13" ht="15" x14ac:dyDescent="0.25">
      <c r="A9" s="3315"/>
      <c r="B9" s="1995" t="s">
        <v>1306</v>
      </c>
      <c r="C9" s="1994"/>
      <c r="D9" s="1994">
        <v>35</v>
      </c>
      <c r="E9" s="1990">
        <v>2</v>
      </c>
      <c r="F9" s="790"/>
      <c r="G9" s="790"/>
      <c r="H9" s="790"/>
      <c r="I9" s="790"/>
      <c r="J9" s="790"/>
      <c r="K9" s="790"/>
      <c r="L9" s="790"/>
      <c r="M9" s="790"/>
    </row>
    <row r="10" spans="1:13" ht="15" x14ac:dyDescent="0.25">
      <c r="A10" s="3316"/>
      <c r="B10" s="1994" t="s">
        <v>1308</v>
      </c>
      <c r="C10" s="1994"/>
      <c r="D10" s="1994">
        <v>413</v>
      </c>
      <c r="E10" s="1990">
        <v>22</v>
      </c>
      <c r="F10" s="790"/>
      <c r="G10" s="790"/>
      <c r="H10" s="790"/>
      <c r="I10" s="790"/>
      <c r="J10" s="790"/>
      <c r="K10" s="790"/>
      <c r="L10" s="790"/>
      <c r="M10" s="790"/>
    </row>
    <row r="11" spans="1:13" ht="15" x14ac:dyDescent="0.25">
      <c r="A11" s="3301" t="s">
        <v>1307</v>
      </c>
      <c r="B11" s="1994" t="s">
        <v>1309</v>
      </c>
      <c r="C11" s="1994"/>
      <c r="D11" s="1994">
        <v>413</v>
      </c>
      <c r="E11" s="1990">
        <v>22</v>
      </c>
      <c r="F11" s="790"/>
      <c r="G11" s="790"/>
      <c r="H11" s="790"/>
      <c r="I11" s="790"/>
      <c r="J11" s="790"/>
      <c r="K11" s="790"/>
      <c r="L11" s="790"/>
      <c r="M11" s="790"/>
    </row>
    <row r="12" spans="1:13" ht="15" x14ac:dyDescent="0.25">
      <c r="A12" s="3301"/>
      <c r="B12" s="1994" t="s">
        <v>1310</v>
      </c>
      <c r="C12" s="1994"/>
      <c r="D12" s="1994">
        <v>2</v>
      </c>
      <c r="E12" s="1990">
        <v>0</v>
      </c>
      <c r="F12" s="790"/>
      <c r="G12" s="790"/>
      <c r="H12" s="790"/>
      <c r="I12" s="790"/>
      <c r="J12" s="790"/>
      <c r="K12" s="790"/>
      <c r="L12" s="790"/>
      <c r="M12" s="790"/>
    </row>
    <row r="13" spans="1:13" ht="15" x14ac:dyDescent="0.25">
      <c r="A13" s="3301"/>
      <c r="B13" s="1995" t="s">
        <v>3834</v>
      </c>
      <c r="C13" s="1994"/>
      <c r="D13" s="2037">
        <v>1903</v>
      </c>
      <c r="E13" s="1991">
        <v>227</v>
      </c>
      <c r="F13" s="790"/>
      <c r="G13" s="790"/>
      <c r="H13" s="790"/>
      <c r="I13" s="790"/>
      <c r="J13" s="790"/>
      <c r="K13" s="790"/>
      <c r="L13" s="790"/>
      <c r="M13" s="790"/>
    </row>
    <row r="14" spans="1:13" ht="15" x14ac:dyDescent="0.25">
      <c r="A14" s="1257" t="s">
        <v>3081</v>
      </c>
      <c r="B14" s="1994" t="s">
        <v>1312</v>
      </c>
      <c r="C14" s="1994"/>
      <c r="D14" s="1994">
        <v>0</v>
      </c>
      <c r="E14" s="1992"/>
      <c r="F14" s="790"/>
      <c r="G14" s="790"/>
      <c r="H14" s="790"/>
      <c r="I14" s="790"/>
      <c r="J14" s="790"/>
      <c r="K14" s="790"/>
      <c r="L14" s="790"/>
      <c r="M14" s="790"/>
    </row>
    <row r="15" spans="1:13" ht="15" x14ac:dyDescent="0.25">
      <c r="A15" s="3301" t="s">
        <v>1311</v>
      </c>
      <c r="B15" s="1994" t="s">
        <v>1313</v>
      </c>
      <c r="C15" s="1994"/>
      <c r="D15" s="1994">
        <v>2</v>
      </c>
      <c r="E15" s="1992"/>
      <c r="F15" s="790"/>
      <c r="G15" s="790"/>
      <c r="H15" s="790"/>
      <c r="I15" s="790"/>
      <c r="J15" s="790"/>
      <c r="K15" s="790"/>
      <c r="L15" s="790"/>
      <c r="M15" s="790"/>
    </row>
    <row r="16" spans="1:13" ht="15" x14ac:dyDescent="0.25">
      <c r="A16" s="3301"/>
      <c r="B16" s="1994" t="s">
        <v>1314</v>
      </c>
      <c r="C16" s="1994"/>
      <c r="D16" s="1994">
        <v>56</v>
      </c>
      <c r="E16" s="1992"/>
      <c r="F16" s="790"/>
      <c r="G16" s="790"/>
      <c r="H16" s="790"/>
      <c r="I16" s="790"/>
      <c r="J16" s="790"/>
      <c r="K16" s="790"/>
      <c r="L16" s="790"/>
      <c r="M16" s="790"/>
    </row>
    <row r="17" spans="1:13" ht="15" x14ac:dyDescent="0.25">
      <c r="A17" s="3301"/>
      <c r="B17" s="1994" t="s">
        <v>1315</v>
      </c>
      <c r="C17" s="1994"/>
      <c r="D17" s="1994">
        <v>13</v>
      </c>
      <c r="E17" s="1992"/>
      <c r="F17" s="790"/>
      <c r="G17" s="790"/>
      <c r="H17" s="790"/>
      <c r="I17" s="790"/>
      <c r="J17" s="790"/>
      <c r="K17" s="790"/>
      <c r="L17" s="790"/>
      <c r="M17" s="790"/>
    </row>
    <row r="18" spans="1:13" s="1576" customFormat="1" ht="15" x14ac:dyDescent="0.25">
      <c r="A18" s="666"/>
      <c r="B18" s="666"/>
      <c r="C18" s="666"/>
      <c r="D18" s="666"/>
      <c r="E18" s="791"/>
      <c r="F18" s="666"/>
      <c r="G18" s="666"/>
      <c r="H18" s="666"/>
      <c r="I18" s="666"/>
      <c r="J18" s="666"/>
      <c r="K18" s="666"/>
      <c r="L18" s="666"/>
      <c r="M18" s="666"/>
    </row>
    <row r="19" spans="1:13" s="1576" customFormat="1" ht="15" x14ac:dyDescent="0.25">
      <c r="A19" s="669" t="s">
        <v>1339</v>
      </c>
      <c r="B19" s="666"/>
      <c r="C19" s="666"/>
      <c r="D19" s="666"/>
      <c r="E19" s="791"/>
      <c r="F19" s="666"/>
      <c r="G19" s="666"/>
      <c r="H19" s="666"/>
      <c r="I19" s="666"/>
      <c r="J19" s="666"/>
      <c r="K19" s="666"/>
      <c r="L19" s="666"/>
      <c r="M19" s="666"/>
    </row>
    <row r="20" spans="1:13" s="1576" customFormat="1" ht="15" x14ac:dyDescent="0.25">
      <c r="A20" s="1259" t="s">
        <v>1340</v>
      </c>
      <c r="B20" s="1259" t="s">
        <v>1334</v>
      </c>
      <c r="C20" s="1214" t="s">
        <v>1341</v>
      </c>
      <c r="D20" s="792"/>
      <c r="E20" s="666"/>
      <c r="F20" s="666"/>
      <c r="G20" s="666"/>
      <c r="H20" s="666"/>
      <c r="I20" s="666"/>
      <c r="J20" s="666"/>
      <c r="K20" s="666"/>
      <c r="L20" s="666"/>
      <c r="M20" s="666"/>
    </row>
    <row r="21" spans="1:13" s="1576" customFormat="1" ht="15" x14ac:dyDescent="0.25">
      <c r="A21" s="3301" t="s">
        <v>1316</v>
      </c>
      <c r="B21" s="1257" t="s">
        <v>1317</v>
      </c>
      <c r="C21" s="793">
        <v>3</v>
      </c>
      <c r="D21" s="794"/>
      <c r="E21" s="666"/>
      <c r="F21" s="666"/>
      <c r="G21" s="666"/>
      <c r="H21" s="666"/>
      <c r="I21" s="666"/>
      <c r="J21" s="666"/>
      <c r="K21" s="666"/>
      <c r="L21" s="666"/>
      <c r="M21" s="666"/>
    </row>
    <row r="22" spans="1:13" s="1576" customFormat="1" ht="15" x14ac:dyDescent="0.25">
      <c r="A22" s="3301"/>
      <c r="B22" s="1257" t="s">
        <v>1318</v>
      </c>
      <c r="C22" s="793">
        <v>2</v>
      </c>
      <c r="D22" s="794"/>
      <c r="E22" s="666"/>
      <c r="F22" s="666"/>
      <c r="G22" s="666"/>
      <c r="H22" s="666"/>
      <c r="I22" s="666"/>
      <c r="J22" s="666"/>
      <c r="K22" s="666"/>
      <c r="L22" s="666"/>
      <c r="M22" s="666"/>
    </row>
    <row r="23" spans="1:13" s="1576" customFormat="1" ht="15" x14ac:dyDescent="0.25">
      <c r="A23" s="3301" t="s">
        <v>3082</v>
      </c>
      <c r="B23" s="1257" t="s">
        <v>1317</v>
      </c>
      <c r="C23" s="793">
        <v>5</v>
      </c>
      <c r="D23" s="794"/>
      <c r="E23" s="666"/>
      <c r="F23" s="666"/>
      <c r="G23" s="666"/>
      <c r="H23" s="666"/>
      <c r="I23" s="666"/>
      <c r="J23" s="666"/>
      <c r="K23" s="666"/>
      <c r="L23" s="666"/>
      <c r="M23" s="666"/>
    </row>
    <row r="24" spans="1:13" s="1576" customFormat="1" ht="15" x14ac:dyDescent="0.25">
      <c r="A24" s="3301"/>
      <c r="B24" s="1257" t="s">
        <v>1318</v>
      </c>
      <c r="C24" s="793">
        <v>2</v>
      </c>
      <c r="D24" s="794"/>
      <c r="E24" s="666"/>
      <c r="F24" s="666"/>
      <c r="G24" s="666"/>
      <c r="H24" s="666"/>
      <c r="I24" s="666"/>
      <c r="J24" s="666"/>
      <c r="K24" s="666"/>
      <c r="L24" s="666"/>
      <c r="M24" s="666"/>
    </row>
    <row r="25" spans="1:13" s="1576" customFormat="1" ht="15" x14ac:dyDescent="0.25">
      <c r="A25" s="758" t="s">
        <v>1316</v>
      </c>
      <c r="B25" s="672"/>
      <c r="C25" s="793">
        <v>4</v>
      </c>
      <c r="D25" s="794"/>
      <c r="E25" s="666"/>
      <c r="F25" s="666"/>
      <c r="G25" s="666"/>
      <c r="H25" s="666"/>
      <c r="I25" s="666"/>
      <c r="J25" s="666"/>
      <c r="K25" s="666"/>
      <c r="L25" s="666"/>
      <c r="M25" s="666"/>
    </row>
    <row r="26" spans="1:13" s="1576" customFormat="1" ht="15" x14ac:dyDescent="0.25">
      <c r="A26" s="758" t="s">
        <v>3082</v>
      </c>
      <c r="B26" s="672"/>
      <c r="C26" s="793">
        <v>2</v>
      </c>
      <c r="D26" s="794"/>
      <c r="E26" s="666"/>
      <c r="F26" s="666"/>
      <c r="G26" s="666"/>
      <c r="H26" s="666"/>
      <c r="I26" s="666"/>
      <c r="J26" s="666"/>
      <c r="K26" s="666"/>
      <c r="L26" s="666"/>
      <c r="M26" s="666"/>
    </row>
    <row r="27" spans="1:13" s="1576" customFormat="1" ht="15" x14ac:dyDescent="0.25">
      <c r="A27" s="795"/>
      <c r="B27" s="666"/>
      <c r="C27" s="666"/>
      <c r="D27" s="666"/>
      <c r="E27" s="791"/>
      <c r="F27" s="666"/>
      <c r="G27" s="666"/>
      <c r="H27" s="666"/>
      <c r="I27" s="666"/>
      <c r="J27" s="666"/>
      <c r="K27" s="666"/>
      <c r="L27" s="666"/>
      <c r="M27" s="666"/>
    </row>
    <row r="28" spans="1:13" s="1576" customFormat="1" ht="15" x14ac:dyDescent="0.25">
      <c r="A28" s="211" t="s">
        <v>2702</v>
      </c>
      <c r="B28" s="666"/>
      <c r="C28" s="666"/>
      <c r="D28" s="666"/>
      <c r="E28" s="791"/>
      <c r="F28" s="666"/>
      <c r="G28" s="666"/>
      <c r="H28" s="666"/>
      <c r="I28" s="666"/>
      <c r="J28" s="666"/>
      <c r="K28" s="666"/>
      <c r="L28" s="666"/>
      <c r="M28" s="666"/>
    </row>
    <row r="29" spans="1:13" s="1576" customFormat="1" ht="15" x14ac:dyDescent="0.25">
      <c r="A29" s="1214" t="s">
        <v>1342</v>
      </c>
      <c r="B29" s="1259" t="s">
        <v>1343</v>
      </c>
      <c r="C29" s="1259" t="s">
        <v>6</v>
      </c>
      <c r="D29" s="1259" t="s">
        <v>2348</v>
      </c>
      <c r="E29" s="666"/>
      <c r="F29" s="666"/>
      <c r="G29" s="666"/>
      <c r="H29" s="666"/>
      <c r="I29" s="666"/>
      <c r="J29" s="666"/>
      <c r="K29" s="666"/>
      <c r="L29" s="666"/>
      <c r="M29" s="666"/>
    </row>
    <row r="30" spans="1:13" s="1576" customFormat="1" ht="15" x14ac:dyDescent="0.25">
      <c r="A30" s="3314" t="s">
        <v>1319</v>
      </c>
      <c r="B30" s="672" t="s">
        <v>1320</v>
      </c>
      <c r="C30" s="664">
        <v>0</v>
      </c>
      <c r="D30" s="664">
        <v>0</v>
      </c>
      <c r="E30" s="666"/>
      <c r="F30" s="666"/>
      <c r="G30" s="666"/>
      <c r="H30" s="666"/>
      <c r="I30" s="666"/>
      <c r="J30" s="666"/>
      <c r="K30" s="666"/>
      <c r="L30" s="666"/>
      <c r="M30" s="666"/>
    </row>
    <row r="31" spans="1:13" s="1576" customFormat="1" ht="15" x14ac:dyDescent="0.25">
      <c r="A31" s="3315"/>
      <c r="B31" s="672" t="s">
        <v>1321</v>
      </c>
      <c r="C31" s="665">
        <v>114</v>
      </c>
      <c r="D31" s="665">
        <v>6</v>
      </c>
      <c r="E31" s="666"/>
      <c r="F31" s="666"/>
      <c r="G31" s="666"/>
      <c r="H31" s="666"/>
      <c r="I31" s="666"/>
      <c r="J31" s="666"/>
      <c r="K31" s="666"/>
      <c r="L31" s="666"/>
      <c r="M31" s="666"/>
    </row>
    <row r="32" spans="1:13" s="1576" customFormat="1" ht="15" x14ac:dyDescent="0.25">
      <c r="A32" s="3315"/>
      <c r="B32" s="672" t="s">
        <v>1314</v>
      </c>
      <c r="C32" s="665">
        <v>207</v>
      </c>
      <c r="D32" s="665">
        <v>7</v>
      </c>
      <c r="E32" s="666"/>
      <c r="F32" s="666"/>
      <c r="G32" s="666"/>
      <c r="H32" s="666"/>
      <c r="I32" s="666"/>
      <c r="J32" s="666"/>
      <c r="K32" s="666"/>
      <c r="L32" s="666"/>
      <c r="M32" s="666"/>
    </row>
    <row r="33" spans="1:13" s="1576" customFormat="1" ht="15" x14ac:dyDescent="0.25">
      <c r="A33" s="3315"/>
      <c r="B33" s="672" t="s">
        <v>1322</v>
      </c>
      <c r="C33" s="665">
        <v>739</v>
      </c>
      <c r="D33" s="665">
        <v>29</v>
      </c>
      <c r="E33" s="666"/>
      <c r="F33" s="666"/>
      <c r="G33" s="666"/>
      <c r="H33" s="666"/>
      <c r="I33" s="666"/>
      <c r="J33" s="666"/>
      <c r="K33" s="666"/>
      <c r="L33" s="666"/>
      <c r="M33" s="666"/>
    </row>
    <row r="34" spans="1:13" s="1576" customFormat="1" ht="15" x14ac:dyDescent="0.25">
      <c r="A34" s="3316"/>
      <c r="B34" s="796" t="s">
        <v>2349</v>
      </c>
      <c r="C34" s="797">
        <f>SUM(C30:C33)</f>
        <v>1060</v>
      </c>
      <c r="D34" s="797">
        <f>SUM(D30:D33)</f>
        <v>42</v>
      </c>
      <c r="E34" s="988"/>
      <c r="F34" s="666"/>
      <c r="G34" s="666"/>
      <c r="H34" s="666"/>
      <c r="I34" s="666"/>
      <c r="J34" s="666"/>
      <c r="K34" s="666"/>
      <c r="L34" s="666"/>
      <c r="M34" s="666"/>
    </row>
    <row r="35" spans="1:13" s="1576" customFormat="1" ht="15" x14ac:dyDescent="0.25">
      <c r="A35" s="3301" t="s">
        <v>1323</v>
      </c>
      <c r="B35" s="672" t="s">
        <v>1320</v>
      </c>
      <c r="C35" s="664">
        <v>0</v>
      </c>
      <c r="D35" s="664">
        <v>0</v>
      </c>
      <c r="E35" s="666"/>
      <c r="F35" s="666"/>
      <c r="G35" s="666"/>
      <c r="H35" s="666"/>
      <c r="I35" s="666"/>
      <c r="J35" s="666"/>
      <c r="K35" s="666"/>
      <c r="L35" s="666"/>
      <c r="M35" s="666"/>
    </row>
    <row r="36" spans="1:13" s="1576" customFormat="1" ht="15" x14ac:dyDescent="0.25">
      <c r="A36" s="3301"/>
      <c r="B36" s="672" t="s">
        <v>1321</v>
      </c>
      <c r="C36" s="665">
        <v>0</v>
      </c>
      <c r="D36" s="665">
        <v>0</v>
      </c>
      <c r="E36" s="666"/>
      <c r="F36" s="666"/>
      <c r="G36" s="666"/>
      <c r="H36" s="666"/>
      <c r="I36" s="666"/>
      <c r="J36" s="666"/>
      <c r="K36" s="666"/>
      <c r="L36" s="666"/>
      <c r="M36" s="666"/>
    </row>
    <row r="37" spans="1:13" s="1576" customFormat="1" ht="15" x14ac:dyDescent="0.25">
      <c r="A37" s="3301"/>
      <c r="B37" s="672" t="s">
        <v>1314</v>
      </c>
      <c r="C37" s="665">
        <v>0</v>
      </c>
      <c r="D37" s="665">
        <v>0</v>
      </c>
      <c r="E37" s="666"/>
      <c r="F37" s="666"/>
      <c r="G37" s="666"/>
      <c r="H37" s="666"/>
      <c r="I37" s="666"/>
      <c r="J37" s="666"/>
      <c r="K37" s="666"/>
      <c r="L37" s="666"/>
      <c r="M37" s="666"/>
    </row>
    <row r="38" spans="1:13" s="1576" customFormat="1" ht="15" x14ac:dyDescent="0.25">
      <c r="A38" s="3301"/>
      <c r="B38" s="672" t="s">
        <v>1322</v>
      </c>
      <c r="C38" s="665">
        <v>0</v>
      </c>
      <c r="D38" s="665">
        <v>0</v>
      </c>
      <c r="E38" s="666"/>
      <c r="F38" s="666"/>
      <c r="G38" s="666"/>
      <c r="H38" s="666"/>
      <c r="I38" s="666"/>
      <c r="J38" s="666"/>
      <c r="K38" s="666"/>
      <c r="L38" s="666"/>
      <c r="M38" s="666"/>
    </row>
    <row r="39" spans="1:13" s="1576" customFormat="1" ht="15" x14ac:dyDescent="0.25">
      <c r="A39" s="3301"/>
      <c r="B39" s="673" t="s">
        <v>2349</v>
      </c>
      <c r="C39" s="674">
        <f>SUM(C35:C38)</f>
        <v>0</v>
      </c>
      <c r="D39" s="674">
        <f>SUM(D35:D38)</f>
        <v>0</v>
      </c>
      <c r="E39" s="666"/>
      <c r="F39" s="666"/>
      <c r="G39" s="666"/>
      <c r="H39" s="666"/>
      <c r="I39" s="666"/>
      <c r="J39" s="666"/>
      <c r="K39" s="666"/>
      <c r="L39" s="666"/>
      <c r="M39" s="666"/>
    </row>
    <row r="40" spans="1:13" s="1576" customFormat="1" ht="15" x14ac:dyDescent="0.25">
      <c r="A40" s="798"/>
      <c r="B40" s="666"/>
      <c r="C40" s="667"/>
      <c r="D40" s="667"/>
      <c r="E40" s="666"/>
      <c r="F40" s="666"/>
      <c r="G40" s="666"/>
      <c r="H40" s="666"/>
      <c r="I40" s="666"/>
      <c r="J40" s="666"/>
      <c r="K40" s="666"/>
      <c r="L40" s="666"/>
      <c r="M40" s="666"/>
    </row>
    <row r="41" spans="1:13" ht="15" x14ac:dyDescent="0.25">
      <c r="A41" s="211" t="s">
        <v>2703</v>
      </c>
      <c r="B41" s="666"/>
      <c r="C41" s="666"/>
      <c r="D41" s="667"/>
      <c r="E41" s="666"/>
      <c r="F41" s="666"/>
      <c r="G41" s="666"/>
      <c r="H41" s="666"/>
      <c r="I41" s="666"/>
      <c r="J41" s="666"/>
      <c r="K41" s="666"/>
      <c r="L41" s="666"/>
      <c r="M41" s="666"/>
    </row>
    <row r="42" spans="1:13" ht="15" x14ac:dyDescent="0.25">
      <c r="A42" s="1214" t="s">
        <v>1342</v>
      </c>
      <c r="B42" s="1259" t="s">
        <v>1343</v>
      </c>
      <c r="C42" s="1214" t="s">
        <v>6</v>
      </c>
      <c r="D42" s="1214" t="s">
        <v>2348</v>
      </c>
      <c r="E42" s="666"/>
      <c r="F42" s="666"/>
      <c r="G42" s="666"/>
      <c r="H42" s="666"/>
      <c r="I42" s="666"/>
      <c r="J42" s="666"/>
      <c r="K42" s="666"/>
      <c r="L42" s="666"/>
      <c r="M42" s="666"/>
    </row>
    <row r="43" spans="1:13" ht="15" x14ac:dyDescent="0.25">
      <c r="A43" s="3314" t="s">
        <v>1324</v>
      </c>
      <c r="B43" s="672" t="s">
        <v>3083</v>
      </c>
      <c r="C43" s="665">
        <v>271</v>
      </c>
      <c r="D43" s="665">
        <v>103</v>
      </c>
      <c r="E43" s="666"/>
      <c r="F43" s="666"/>
      <c r="G43" s="666"/>
      <c r="H43" s="666"/>
      <c r="I43" s="666"/>
      <c r="J43" s="666"/>
      <c r="K43" s="666"/>
      <c r="L43" s="666"/>
      <c r="M43" s="666"/>
    </row>
    <row r="44" spans="1:13" ht="15" x14ac:dyDescent="0.25">
      <c r="A44" s="3315"/>
      <c r="B44" s="672" t="s">
        <v>1325</v>
      </c>
      <c r="C44" s="665">
        <v>11</v>
      </c>
      <c r="D44" s="665">
        <v>0</v>
      </c>
      <c r="E44" s="666"/>
      <c r="F44" s="666"/>
      <c r="G44" s="666"/>
      <c r="H44" s="666"/>
      <c r="I44" s="666"/>
      <c r="J44" s="666"/>
      <c r="K44" s="666"/>
      <c r="L44" s="666"/>
      <c r="M44" s="666"/>
    </row>
    <row r="45" spans="1:13" ht="15" x14ac:dyDescent="0.25">
      <c r="A45" s="3315"/>
      <c r="B45" s="672" t="s">
        <v>1326</v>
      </c>
      <c r="C45" s="665">
        <v>311</v>
      </c>
      <c r="D45" s="665">
        <v>0</v>
      </c>
      <c r="E45" s="666"/>
      <c r="F45" s="666"/>
      <c r="G45" s="666"/>
      <c r="H45" s="666"/>
      <c r="I45" s="666"/>
      <c r="J45" s="666"/>
      <c r="K45" s="666"/>
      <c r="L45" s="666"/>
      <c r="M45" s="666"/>
    </row>
    <row r="46" spans="1:13" ht="15" x14ac:dyDescent="0.25">
      <c r="A46" s="3315"/>
      <c r="B46" s="1257" t="s">
        <v>1327</v>
      </c>
      <c r="C46" s="664">
        <v>6</v>
      </c>
      <c r="D46" s="664">
        <v>0</v>
      </c>
      <c r="E46" s="666"/>
      <c r="F46" s="666"/>
      <c r="G46" s="666"/>
      <c r="H46" s="666"/>
      <c r="I46" s="666"/>
      <c r="J46" s="666"/>
      <c r="K46" s="666"/>
      <c r="L46" s="666"/>
      <c r="M46" s="666"/>
    </row>
    <row r="47" spans="1:13" ht="15" x14ac:dyDescent="0.25">
      <c r="A47" s="3316"/>
      <c r="B47" s="673" t="s">
        <v>2349</v>
      </c>
      <c r="C47" s="674">
        <f>SUM(C43:C46)</f>
        <v>599</v>
      </c>
      <c r="D47" s="674">
        <f>SUM(D43:D46)</f>
        <v>103</v>
      </c>
      <c r="E47" s="673">
        <f>SUM(C47:D47)</f>
        <v>702</v>
      </c>
      <c r="F47" s="666"/>
      <c r="G47" s="666"/>
      <c r="H47" s="666"/>
      <c r="I47" s="666"/>
      <c r="J47" s="666"/>
      <c r="K47" s="666"/>
      <c r="L47" s="666"/>
      <c r="M47" s="666"/>
    </row>
    <row r="48" spans="1:13" ht="15" x14ac:dyDescent="0.25">
      <c r="A48" s="3314" t="s">
        <v>1328</v>
      </c>
      <c r="B48" s="672" t="s">
        <v>1322</v>
      </c>
      <c r="C48" s="664">
        <v>1</v>
      </c>
      <c r="D48" s="664">
        <v>53</v>
      </c>
      <c r="E48" s="666"/>
      <c r="F48" s="666"/>
      <c r="G48" s="666"/>
      <c r="H48" s="666"/>
      <c r="I48" s="666"/>
      <c r="J48" s="666"/>
      <c r="K48" s="666"/>
      <c r="L48" s="666"/>
      <c r="M48" s="666"/>
    </row>
    <row r="49" spans="1:13" ht="15" x14ac:dyDescent="0.25">
      <c r="A49" s="3315"/>
      <c r="B49" s="672" t="s">
        <v>1329</v>
      </c>
      <c r="C49" s="664">
        <v>0</v>
      </c>
      <c r="D49" s="664">
        <v>0</v>
      </c>
      <c r="E49" s="666"/>
      <c r="F49" s="666"/>
      <c r="G49" s="666"/>
      <c r="H49" s="666"/>
      <c r="I49" s="666"/>
      <c r="J49" s="666"/>
      <c r="K49" s="666"/>
      <c r="L49" s="666"/>
      <c r="M49" s="666"/>
    </row>
    <row r="50" spans="1:13" ht="15" x14ac:dyDescent="0.25">
      <c r="A50" s="3315"/>
      <c r="B50" s="672" t="s">
        <v>1326</v>
      </c>
      <c r="C50" s="664">
        <v>0</v>
      </c>
      <c r="D50" s="664">
        <v>0</v>
      </c>
      <c r="E50" s="666"/>
      <c r="F50" s="666"/>
      <c r="G50" s="666"/>
      <c r="H50" s="666"/>
      <c r="I50" s="666"/>
      <c r="J50" s="666"/>
      <c r="K50" s="666"/>
      <c r="L50" s="666"/>
      <c r="M50" s="666"/>
    </row>
    <row r="51" spans="1:13" ht="15" x14ac:dyDescent="0.25">
      <c r="A51" s="3315"/>
      <c r="B51" s="1257" t="s">
        <v>1327</v>
      </c>
      <c r="C51" s="664">
        <v>0</v>
      </c>
      <c r="D51" s="664">
        <v>0</v>
      </c>
      <c r="E51" s="666"/>
      <c r="F51" s="666"/>
      <c r="G51" s="666"/>
      <c r="H51" s="666"/>
      <c r="I51" s="666"/>
      <c r="J51" s="666"/>
      <c r="K51" s="666"/>
      <c r="L51" s="666"/>
      <c r="M51" s="666"/>
    </row>
    <row r="52" spans="1:13" ht="15" x14ac:dyDescent="0.25">
      <c r="A52" s="3316"/>
      <c r="B52" s="673" t="s">
        <v>2349</v>
      </c>
      <c r="C52" s="674">
        <f>SUM(C48:C51)</f>
        <v>1</v>
      </c>
      <c r="D52" s="674">
        <f>SUM(D48:D51)</f>
        <v>53</v>
      </c>
      <c r="E52" s="666"/>
      <c r="F52" s="666"/>
      <c r="G52" s="666"/>
      <c r="H52" s="666"/>
      <c r="I52" s="666"/>
      <c r="J52" s="666"/>
      <c r="K52" s="666"/>
      <c r="L52" s="666"/>
      <c r="M52" s="666"/>
    </row>
    <row r="53" spans="1:13" ht="15" x14ac:dyDescent="0.25">
      <c r="A53" s="666"/>
      <c r="B53" s="666"/>
      <c r="C53" s="666"/>
      <c r="D53" s="668"/>
      <c r="E53" s="666"/>
      <c r="F53" s="666"/>
      <c r="G53" s="666"/>
      <c r="H53" s="666"/>
      <c r="I53" s="666"/>
      <c r="J53" s="666"/>
      <c r="K53" s="666"/>
      <c r="L53" s="666"/>
      <c r="M53" s="666"/>
    </row>
    <row r="54" spans="1:13" ht="15" x14ac:dyDescent="0.25">
      <c r="A54" s="669" t="s">
        <v>1344</v>
      </c>
      <c r="B54" s="666"/>
      <c r="C54" s="666"/>
      <c r="D54" s="668"/>
      <c r="E54" s="666"/>
      <c r="F54" s="666"/>
      <c r="G54" s="666"/>
      <c r="H54" s="666"/>
      <c r="I54" s="666"/>
      <c r="J54" s="666"/>
      <c r="K54" s="666"/>
      <c r="L54" s="666"/>
      <c r="M54" s="666"/>
    </row>
    <row r="55" spans="1:13" ht="15" x14ac:dyDescent="0.25">
      <c r="A55" s="1259" t="s">
        <v>1345</v>
      </c>
      <c r="B55" s="1259" t="s">
        <v>1346</v>
      </c>
      <c r="C55" s="3312" t="s">
        <v>1347</v>
      </c>
      <c r="D55" s="3312"/>
      <c r="E55" s="666"/>
      <c r="F55" s="666"/>
      <c r="G55" s="666"/>
      <c r="H55" s="666"/>
      <c r="I55" s="666"/>
      <c r="J55" s="666"/>
      <c r="K55" s="666"/>
      <c r="L55" s="666"/>
      <c r="M55" s="666"/>
    </row>
    <row r="56" spans="1:13" ht="15" x14ac:dyDescent="0.25">
      <c r="A56" s="3301" t="s">
        <v>1330</v>
      </c>
      <c r="B56" s="672" t="s">
        <v>354</v>
      </c>
      <c r="C56" s="3310">
        <v>5308915</v>
      </c>
      <c r="D56" s="3310"/>
      <c r="E56" s="666"/>
      <c r="F56" s="666"/>
      <c r="G56" s="666"/>
      <c r="H56" s="666"/>
      <c r="I56" s="666"/>
      <c r="J56" s="666"/>
      <c r="K56" s="666"/>
      <c r="L56" s="666"/>
      <c r="M56" s="666"/>
    </row>
    <row r="57" spans="1:13" ht="15" x14ac:dyDescent="0.25">
      <c r="A57" s="3301"/>
      <c r="B57" s="672" t="s">
        <v>1205</v>
      </c>
      <c r="C57" s="3310">
        <v>5618010</v>
      </c>
      <c r="D57" s="3310"/>
      <c r="E57" s="666"/>
      <c r="F57" s="666"/>
      <c r="G57" s="698"/>
      <c r="H57" s="666"/>
      <c r="I57" s="666"/>
      <c r="J57" s="666"/>
      <c r="K57" s="666"/>
      <c r="L57" s="666"/>
      <c r="M57" s="666"/>
    </row>
    <row r="58" spans="1:13" ht="15" x14ac:dyDescent="0.25">
      <c r="A58" s="3301"/>
      <c r="B58" s="672" t="s">
        <v>1207</v>
      </c>
      <c r="C58" s="3310">
        <v>5522868</v>
      </c>
      <c r="D58" s="3310"/>
      <c r="E58" s="698"/>
      <c r="F58" s="666"/>
      <c r="G58" s="666"/>
      <c r="H58" s="666"/>
      <c r="I58" s="666"/>
      <c r="J58" s="666"/>
      <c r="K58" s="666"/>
      <c r="L58" s="666"/>
      <c r="M58" s="666"/>
    </row>
    <row r="59" spans="1:13" ht="15" x14ac:dyDescent="0.25">
      <c r="A59" s="3301"/>
      <c r="B59" s="672" t="s">
        <v>1206</v>
      </c>
      <c r="C59" s="3310">
        <v>5720745</v>
      </c>
      <c r="D59" s="3310"/>
      <c r="E59" s="666"/>
      <c r="F59" s="666"/>
      <c r="G59" s="666"/>
      <c r="H59" s="666"/>
      <c r="I59" s="666"/>
      <c r="J59" s="666"/>
      <c r="K59" s="666"/>
      <c r="L59" s="666"/>
      <c r="M59" s="666"/>
    </row>
    <row r="60" spans="1:13" ht="15" x14ac:dyDescent="0.25">
      <c r="A60" s="3301"/>
      <c r="B60" s="672" t="s">
        <v>1183</v>
      </c>
      <c r="C60" s="3310">
        <v>20137356</v>
      </c>
      <c r="D60" s="3310"/>
      <c r="E60" s="666"/>
      <c r="F60" s="666"/>
      <c r="G60" s="666"/>
      <c r="H60" s="666"/>
      <c r="I60" s="666"/>
      <c r="J60" s="666"/>
      <c r="K60" s="666"/>
      <c r="L60" s="666"/>
      <c r="M60" s="666"/>
    </row>
    <row r="61" spans="1:13" ht="15" x14ac:dyDescent="0.25">
      <c r="A61" s="3301"/>
      <c r="B61" s="675" t="s">
        <v>8</v>
      </c>
      <c r="C61" s="3311">
        <f>SUM(C56:C60)</f>
        <v>42307894</v>
      </c>
      <c r="D61" s="3311"/>
      <c r="E61" s="666"/>
      <c r="F61" s="698"/>
      <c r="G61" s="666"/>
      <c r="H61" s="666"/>
      <c r="I61" s="666"/>
      <c r="J61" s="666"/>
      <c r="K61" s="666"/>
      <c r="L61" s="666"/>
      <c r="M61" s="666"/>
    </row>
    <row r="62" spans="1:13" ht="15" x14ac:dyDescent="0.25">
      <c r="A62" s="3318" t="s">
        <v>3835</v>
      </c>
      <c r="B62" s="672" t="s">
        <v>354</v>
      </c>
      <c r="C62" s="3310">
        <v>4978911</v>
      </c>
      <c r="D62" s="3322"/>
      <c r="E62" s="984"/>
      <c r="F62" s="698"/>
      <c r="G62" s="666"/>
      <c r="H62" s="666"/>
      <c r="I62" s="666"/>
      <c r="J62" s="666"/>
      <c r="K62" s="666"/>
      <c r="L62" s="666"/>
      <c r="M62" s="666"/>
    </row>
    <row r="63" spans="1:13" ht="15" x14ac:dyDescent="0.25">
      <c r="A63" s="3318"/>
      <c r="B63" s="672" t="s">
        <v>1205</v>
      </c>
      <c r="C63" s="3310">
        <v>5159021</v>
      </c>
      <c r="D63" s="3322"/>
      <c r="E63" s="984"/>
      <c r="F63" s="698"/>
      <c r="G63" s="666"/>
      <c r="H63" s="666"/>
      <c r="I63" s="666"/>
      <c r="J63" s="666"/>
      <c r="K63" s="666"/>
      <c r="L63" s="666"/>
      <c r="M63" s="666"/>
    </row>
    <row r="64" spans="1:13" ht="15" x14ac:dyDescent="0.25">
      <c r="A64" s="3318"/>
      <c r="B64" s="672" t="s">
        <v>1207</v>
      </c>
      <c r="C64" s="3310">
        <v>4733471</v>
      </c>
      <c r="D64" s="3322"/>
      <c r="E64" s="984"/>
      <c r="F64" s="698"/>
      <c r="G64" s="666"/>
      <c r="H64" s="666"/>
      <c r="I64" s="666"/>
      <c r="J64" s="666"/>
      <c r="K64" s="666"/>
      <c r="L64" s="666"/>
      <c r="M64" s="666"/>
    </row>
    <row r="65" spans="1:13" ht="15" x14ac:dyDescent="0.25">
      <c r="A65" s="3318"/>
      <c r="B65" s="672" t="s">
        <v>1206</v>
      </c>
      <c r="C65" s="3310">
        <v>3962258</v>
      </c>
      <c r="D65" s="3322"/>
      <c r="E65" s="984"/>
      <c r="F65" s="698"/>
      <c r="G65" s="666"/>
      <c r="H65" s="666"/>
      <c r="I65" s="666"/>
      <c r="J65" s="666"/>
      <c r="K65" s="666"/>
      <c r="L65" s="666"/>
      <c r="M65" s="666"/>
    </row>
    <row r="66" spans="1:13" ht="15" x14ac:dyDescent="0.25">
      <c r="A66" s="3318"/>
      <c r="B66" s="672" t="s">
        <v>1183</v>
      </c>
      <c r="C66" s="3310">
        <v>21121539</v>
      </c>
      <c r="D66" s="3322"/>
      <c r="E66" s="984"/>
      <c r="F66" s="698"/>
      <c r="G66" s="666"/>
      <c r="H66" s="666"/>
      <c r="I66" s="666"/>
      <c r="J66" s="666"/>
      <c r="K66" s="666"/>
      <c r="L66" s="666"/>
      <c r="M66" s="666"/>
    </row>
    <row r="67" spans="1:13" ht="15" x14ac:dyDescent="0.25">
      <c r="A67" s="3319"/>
      <c r="B67" s="675" t="s">
        <v>224</v>
      </c>
      <c r="C67" s="3320">
        <f>SUM(C62:D66)</f>
        <v>39955200</v>
      </c>
      <c r="D67" s="3321"/>
      <c r="E67" s="3289">
        <f>C67/C61</f>
        <v>0.94439113419353848</v>
      </c>
      <c r="F67" s="3290"/>
      <c r="G67" s="666"/>
      <c r="H67" s="666"/>
      <c r="I67" s="666"/>
      <c r="J67" s="666"/>
      <c r="K67" s="666"/>
      <c r="L67" s="666"/>
      <c r="M67" s="666"/>
    </row>
    <row r="68" spans="1:13" ht="15" x14ac:dyDescent="0.25">
      <c r="A68" s="798"/>
      <c r="B68" s="981"/>
      <c r="C68" s="982"/>
      <c r="D68" s="982"/>
      <c r="E68" s="1256"/>
      <c r="F68" s="1256"/>
      <c r="G68" s="666"/>
      <c r="H68" s="666"/>
      <c r="I68" s="666"/>
      <c r="J68" s="666"/>
      <c r="K68" s="666"/>
      <c r="L68" s="666"/>
      <c r="M68" s="666"/>
    </row>
    <row r="69" spans="1:13" ht="15" x14ac:dyDescent="0.25">
      <c r="A69" s="670" t="s">
        <v>1348</v>
      </c>
      <c r="B69" s="671"/>
      <c r="C69" s="671"/>
      <c r="D69" s="980"/>
      <c r="E69" s="671"/>
      <c r="F69" s="3299"/>
      <c r="G69" s="3299"/>
      <c r="H69" s="3299"/>
      <c r="I69" s="3299"/>
      <c r="J69" s="3299"/>
      <c r="K69" s="3299"/>
      <c r="L69" s="3299"/>
      <c r="M69" s="3299"/>
    </row>
    <row r="70" spans="1:13" ht="16.5" thickBot="1" x14ac:dyDescent="0.3">
      <c r="A70" s="3308" t="s">
        <v>3084</v>
      </c>
      <c r="B70" s="3309"/>
      <c r="C70" s="3300">
        <v>-1115591</v>
      </c>
      <c r="D70" s="3300"/>
      <c r="E70" s="671"/>
      <c r="F70" s="3291" t="s">
        <v>3837</v>
      </c>
      <c r="G70" s="3291"/>
      <c r="H70" s="3291"/>
      <c r="I70" s="3291"/>
      <c r="J70" s="3291"/>
      <c r="K70" s="3291"/>
      <c r="L70" s="3291"/>
      <c r="M70" s="3291"/>
    </row>
    <row r="71" spans="1:13" ht="15.75" thickBot="1" x14ac:dyDescent="0.3">
      <c r="A71" s="985" t="s">
        <v>3836</v>
      </c>
      <c r="B71" s="1258" t="s">
        <v>15</v>
      </c>
      <c r="C71" s="3303">
        <v>2797</v>
      </c>
      <c r="D71" s="3303"/>
      <c r="E71" s="671"/>
      <c r="F71" s="3292" t="s">
        <v>3838</v>
      </c>
      <c r="G71" s="3294"/>
      <c r="H71" s="3295"/>
      <c r="I71" s="3295"/>
      <c r="J71" s="3295"/>
      <c r="K71" s="3295"/>
      <c r="L71" s="3296"/>
      <c r="M71" s="3297" t="s">
        <v>3839</v>
      </c>
    </row>
    <row r="72" spans="1:13" ht="15.75" thickBot="1" x14ac:dyDescent="0.3">
      <c r="A72" s="3304" t="s">
        <v>1332</v>
      </c>
      <c r="B72" s="676" t="s">
        <v>354</v>
      </c>
      <c r="C72" s="3305">
        <v>173338</v>
      </c>
      <c r="D72" s="3305"/>
      <c r="E72" s="671"/>
      <c r="F72" s="3293"/>
      <c r="G72" s="1996" t="s">
        <v>354</v>
      </c>
      <c r="H72" s="1997" t="s">
        <v>1</v>
      </c>
      <c r="I72" s="1997" t="s">
        <v>2</v>
      </c>
      <c r="J72" s="1997" t="s">
        <v>3</v>
      </c>
      <c r="K72" s="1997" t="s">
        <v>1183</v>
      </c>
      <c r="L72" s="1998" t="s">
        <v>3840</v>
      </c>
      <c r="M72" s="3298"/>
    </row>
    <row r="73" spans="1:13" ht="15" x14ac:dyDescent="0.25">
      <c r="A73" s="3304"/>
      <c r="B73" s="676" t="s">
        <v>1205</v>
      </c>
      <c r="C73" s="3306">
        <v>467727</v>
      </c>
      <c r="D73" s="3307"/>
      <c r="E73" s="671"/>
      <c r="F73" s="1999" t="s">
        <v>354</v>
      </c>
      <c r="G73" s="2000"/>
      <c r="H73" s="2001"/>
      <c r="I73" s="2001"/>
      <c r="J73" s="2001"/>
      <c r="K73" s="2001"/>
      <c r="L73" s="2002">
        <v>323784</v>
      </c>
      <c r="M73" s="2003">
        <f t="shared" ref="M73:M79" si="0">SUM(G73:L73)</f>
        <v>323784</v>
      </c>
    </row>
    <row r="74" spans="1:13" ht="15" x14ac:dyDescent="0.25">
      <c r="A74" s="3304"/>
      <c r="B74" s="676" t="s">
        <v>1207</v>
      </c>
      <c r="C74" s="3305">
        <v>784399</v>
      </c>
      <c r="D74" s="3305"/>
      <c r="E74" s="671"/>
      <c r="F74" s="2004" t="s">
        <v>1</v>
      </c>
      <c r="G74" s="2005">
        <v>4743.49</v>
      </c>
      <c r="H74" s="2006"/>
      <c r="I74" s="2007"/>
      <c r="J74" s="2007">
        <v>154956.29</v>
      </c>
      <c r="K74" s="2007">
        <v>61535.82</v>
      </c>
      <c r="L74" s="2008">
        <v>400000</v>
      </c>
      <c r="M74" s="2009">
        <f t="shared" si="0"/>
        <v>621235.6</v>
      </c>
    </row>
    <row r="75" spans="1:13" ht="15" x14ac:dyDescent="0.25">
      <c r="A75" s="3304"/>
      <c r="B75" s="676" t="s">
        <v>1206</v>
      </c>
      <c r="C75" s="3305">
        <v>1756665</v>
      </c>
      <c r="D75" s="3305"/>
      <c r="E75" s="671"/>
      <c r="F75" s="2004" t="s">
        <v>2</v>
      </c>
      <c r="G75" s="2005">
        <v>62697.35</v>
      </c>
      <c r="H75" s="2007"/>
      <c r="I75" s="2006"/>
      <c r="J75" s="2007"/>
      <c r="K75" s="2007"/>
      <c r="L75" s="2010">
        <v>426952.4</v>
      </c>
      <c r="M75" s="2009">
        <f t="shared" si="0"/>
        <v>489649.75</v>
      </c>
    </row>
    <row r="76" spans="1:13" ht="15" x14ac:dyDescent="0.25">
      <c r="A76" s="3304"/>
      <c r="B76" s="676" t="s">
        <v>1183</v>
      </c>
      <c r="C76" s="3305">
        <v>1205193</v>
      </c>
      <c r="D76" s="3305"/>
      <c r="E76" s="671"/>
      <c r="F76" s="2004" t="s">
        <v>3</v>
      </c>
      <c r="G76" s="2005"/>
      <c r="H76" s="2007">
        <v>145379.16</v>
      </c>
      <c r="I76" s="2007">
        <v>1920</v>
      </c>
      <c r="J76" s="2006"/>
      <c r="K76" s="2007">
        <v>480256.76</v>
      </c>
      <c r="L76" s="2008">
        <v>52389.8</v>
      </c>
      <c r="M76" s="2009">
        <f t="shared" si="0"/>
        <v>679945.72000000009</v>
      </c>
    </row>
    <row r="77" spans="1:13" ht="15" x14ac:dyDescent="0.25">
      <c r="A77" s="3304"/>
      <c r="B77" s="983" t="s">
        <v>8</v>
      </c>
      <c r="C77" s="3300">
        <f>SUM(C72:C76)</f>
        <v>4387322</v>
      </c>
      <c r="D77" s="3300"/>
      <c r="E77" s="671"/>
      <c r="F77" s="2011" t="s">
        <v>1183</v>
      </c>
      <c r="G77" s="2012"/>
      <c r="H77" s="2013"/>
      <c r="I77" s="2013"/>
      <c r="J77" s="2013"/>
      <c r="K77" s="2014"/>
      <c r="L77" s="2015">
        <v>2064272.89</v>
      </c>
      <c r="M77" s="2016">
        <f t="shared" si="0"/>
        <v>2064272.89</v>
      </c>
    </row>
    <row r="78" spans="1:13" ht="15.75" thickBot="1" x14ac:dyDescent="0.3">
      <c r="A78" s="671"/>
      <c r="B78" s="671"/>
      <c r="C78" s="671"/>
      <c r="D78" s="667"/>
      <c r="E78" s="671"/>
      <c r="F78" s="2017" t="s">
        <v>3841</v>
      </c>
      <c r="G78" s="2018"/>
      <c r="H78" s="2019"/>
      <c r="I78" s="2019"/>
      <c r="J78" s="2019"/>
      <c r="K78" s="2019">
        <v>1899336.18</v>
      </c>
      <c r="L78" s="2020">
        <v>2793435.24</v>
      </c>
      <c r="M78" s="2021">
        <f t="shared" si="0"/>
        <v>4692771.42</v>
      </c>
    </row>
    <row r="79" spans="1:13" ht="15.75" thickBot="1" x14ac:dyDescent="0.3">
      <c r="A79" s="669" t="s">
        <v>1349</v>
      </c>
      <c r="B79" s="666"/>
      <c r="C79" s="666"/>
      <c r="D79" s="668"/>
      <c r="E79" s="666"/>
      <c r="F79" s="2022" t="s">
        <v>1373</v>
      </c>
      <c r="G79" s="2023">
        <f t="shared" ref="G79:L79" si="1">SUM(G73:G78)</f>
        <v>67440.84</v>
      </c>
      <c r="H79" s="2023">
        <f t="shared" si="1"/>
        <v>145379.16</v>
      </c>
      <c r="I79" s="2023">
        <f t="shared" si="1"/>
        <v>1920</v>
      </c>
      <c r="J79" s="2023">
        <f t="shared" si="1"/>
        <v>154956.29</v>
      </c>
      <c r="K79" s="2023">
        <f t="shared" si="1"/>
        <v>2441128.7599999998</v>
      </c>
      <c r="L79" s="2023">
        <f t="shared" si="1"/>
        <v>6060834.3300000001</v>
      </c>
      <c r="M79" s="2024">
        <f t="shared" si="0"/>
        <v>8871659.379999999</v>
      </c>
    </row>
    <row r="80" spans="1:13" ht="15" x14ac:dyDescent="0.25">
      <c r="A80" s="1259" t="s">
        <v>1336</v>
      </c>
      <c r="B80" s="1259" t="s">
        <v>1350</v>
      </c>
      <c r="C80" s="1259" t="s">
        <v>4</v>
      </c>
      <c r="D80" s="668"/>
      <c r="E80" s="666"/>
      <c r="F80" s="2025" t="s">
        <v>3842</v>
      </c>
      <c r="G80" s="2026"/>
      <c r="H80" s="2026"/>
      <c r="I80" s="2026"/>
      <c r="J80" s="2026"/>
      <c r="K80" s="2026"/>
      <c r="L80" s="2026"/>
      <c r="M80" s="2026"/>
    </row>
    <row r="81" spans="1:13" ht="15" x14ac:dyDescent="0.25">
      <c r="A81" s="3301" t="s">
        <v>3079</v>
      </c>
      <c r="B81" s="672" t="s">
        <v>8</v>
      </c>
      <c r="C81" s="664">
        <v>56</v>
      </c>
      <c r="D81" s="666"/>
      <c r="E81" s="666"/>
      <c r="F81" s="666"/>
      <c r="G81" s="666"/>
      <c r="H81" s="666"/>
      <c r="I81" s="666"/>
      <c r="J81" s="666"/>
      <c r="K81" s="666"/>
      <c r="L81" s="666"/>
      <c r="M81" s="666"/>
    </row>
    <row r="82" spans="1:13" ht="15" x14ac:dyDescent="0.25">
      <c r="A82" s="3302"/>
      <c r="B82" s="1994" t="s">
        <v>3843</v>
      </c>
      <c r="C82" s="1990">
        <v>54</v>
      </c>
      <c r="D82" s="1993"/>
      <c r="E82" s="1993"/>
      <c r="F82" s="1993"/>
      <c r="G82" s="1993"/>
      <c r="H82" s="1993"/>
      <c r="I82" s="1993"/>
      <c r="J82" s="1993"/>
      <c r="K82" s="1993"/>
      <c r="L82" s="1993"/>
      <c r="M82" s="1993"/>
    </row>
    <row r="83" spans="1:13" ht="15" x14ac:dyDescent="0.25">
      <c r="A83" s="3301"/>
      <c r="B83" s="672" t="s">
        <v>578</v>
      </c>
      <c r="C83" s="664">
        <v>2</v>
      </c>
      <c r="D83" s="666"/>
      <c r="E83" s="666"/>
      <c r="F83" s="666"/>
      <c r="G83" s="666"/>
      <c r="H83" s="666"/>
      <c r="I83" s="666"/>
      <c r="J83" s="666"/>
      <c r="K83" s="666"/>
      <c r="L83" s="666"/>
      <c r="M83" s="666"/>
    </row>
    <row r="84" spans="1:13" ht="15" x14ac:dyDescent="0.25">
      <c r="A84" s="790"/>
      <c r="B84" s="790"/>
      <c r="C84" s="790"/>
      <c r="D84" s="790"/>
      <c r="E84" s="790"/>
      <c r="F84" s="790"/>
      <c r="G84" s="790"/>
      <c r="H84" s="790"/>
      <c r="I84" s="790"/>
      <c r="J84" s="790"/>
      <c r="K84" s="790"/>
      <c r="L84" s="790"/>
      <c r="M84" s="790"/>
    </row>
    <row r="85" spans="1:13" ht="15" x14ac:dyDescent="0.25">
      <c r="A85" s="460" t="s">
        <v>3080</v>
      </c>
      <c r="B85" s="790"/>
      <c r="C85" s="790"/>
      <c r="D85" s="790"/>
      <c r="E85" s="790"/>
      <c r="F85" s="790"/>
      <c r="G85" s="790"/>
      <c r="H85" s="790"/>
      <c r="I85" s="790"/>
      <c r="J85" s="790"/>
      <c r="K85" s="790"/>
      <c r="L85" s="790"/>
      <c r="M85" s="790"/>
    </row>
  </sheetData>
  <sheetProtection algorithmName="SHA-512" hashValue="cdZjKN6hRJQU5TCHJdWlzaJqCsf/TjkaIYfAvZNZO5yuo/H9l06WnkfaiTubQPwct+OgClXpZh4hz2zurIhrnw==" saltValue="5Mhwiqg6rvglhbYw0mlJZA==" spinCount="100000" sheet="1" objects="1" scenarios="1"/>
  <mergeCells count="43">
    <mergeCell ref="A62:A67"/>
    <mergeCell ref="C67:D67"/>
    <mergeCell ref="C62:D62"/>
    <mergeCell ref="C63:D63"/>
    <mergeCell ref="C64:D64"/>
    <mergeCell ref="C65:D65"/>
    <mergeCell ref="C66:D66"/>
    <mergeCell ref="C55:D55"/>
    <mergeCell ref="A3:E3"/>
    <mergeCell ref="B6:B8"/>
    <mergeCell ref="A11:A13"/>
    <mergeCell ref="A15:A17"/>
    <mergeCell ref="A21:A22"/>
    <mergeCell ref="A23:A24"/>
    <mergeCell ref="A30:A34"/>
    <mergeCell ref="A35:A39"/>
    <mergeCell ref="A43:A47"/>
    <mergeCell ref="A48:A52"/>
    <mergeCell ref="A5:A10"/>
    <mergeCell ref="A56:A61"/>
    <mergeCell ref="C56:D56"/>
    <mergeCell ref="C57:D57"/>
    <mergeCell ref="C58:D58"/>
    <mergeCell ref="C59:D59"/>
    <mergeCell ref="C60:D60"/>
    <mergeCell ref="C61:D61"/>
    <mergeCell ref="C70:D70"/>
    <mergeCell ref="A81:A83"/>
    <mergeCell ref="C71:D71"/>
    <mergeCell ref="A72:A77"/>
    <mergeCell ref="C72:D72"/>
    <mergeCell ref="C73:D73"/>
    <mergeCell ref="C74:D74"/>
    <mergeCell ref="C75:D75"/>
    <mergeCell ref="C76:D76"/>
    <mergeCell ref="C77:D77"/>
    <mergeCell ref="A70:B70"/>
    <mergeCell ref="E67:F67"/>
    <mergeCell ref="F70:M70"/>
    <mergeCell ref="F71:F72"/>
    <mergeCell ref="G71:L71"/>
    <mergeCell ref="M71:M72"/>
    <mergeCell ref="F69:M69"/>
  </mergeCells>
  <hyperlinks>
    <hyperlink ref="A1" location="Índice!A1" display="ÍNDICE"/>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H56"/>
  <sheetViews>
    <sheetView showGridLines="0" zoomScaleNormal="100" workbookViewId="0">
      <selection activeCell="H34" sqref="H34"/>
    </sheetView>
  </sheetViews>
  <sheetFormatPr baseColWidth="10" defaultColWidth="11.42578125" defaultRowHeight="15" x14ac:dyDescent="0.25"/>
  <cols>
    <col min="1" max="1" width="95.42578125" style="1548" bestFit="1" customWidth="1"/>
    <col min="2" max="16384" width="11.42578125" style="1548"/>
  </cols>
  <sheetData>
    <row r="1" spans="1:8" x14ac:dyDescent="0.25">
      <c r="A1" s="820" t="s">
        <v>1177</v>
      </c>
    </row>
    <row r="2" spans="1:8" ht="18.75" x14ac:dyDescent="0.3">
      <c r="A2" s="3323" t="s">
        <v>1354</v>
      </c>
      <c r="B2" s="3323"/>
      <c r="C2" s="3323"/>
      <c r="D2" s="3323"/>
      <c r="E2" s="3323"/>
      <c r="F2" s="3323"/>
      <c r="G2" s="3323"/>
      <c r="H2" s="3323"/>
    </row>
    <row r="3" spans="1:8" x14ac:dyDescent="0.25">
      <c r="A3" s="223" t="s">
        <v>1356</v>
      </c>
    </row>
    <row r="4" spans="1:8" x14ac:dyDescent="0.25">
      <c r="A4" s="3279" t="s">
        <v>1353</v>
      </c>
      <c r="B4" s="3279" t="s">
        <v>4</v>
      </c>
      <c r="C4" s="3266" t="s">
        <v>1346</v>
      </c>
      <c r="D4" s="3266"/>
      <c r="E4" s="3266"/>
      <c r="F4" s="3266"/>
    </row>
    <row r="5" spans="1:8" x14ac:dyDescent="0.25">
      <c r="A5" s="3279"/>
      <c r="B5" s="3279"/>
      <c r="C5" s="1254" t="s">
        <v>1352</v>
      </c>
      <c r="D5" s="1254" t="s">
        <v>1</v>
      </c>
      <c r="E5" s="1254" t="s">
        <v>3</v>
      </c>
      <c r="F5" s="1254" t="s">
        <v>2</v>
      </c>
    </row>
    <row r="6" spans="1:8" x14ac:dyDescent="0.25">
      <c r="A6" s="2027" t="s">
        <v>3764</v>
      </c>
      <c r="B6" s="2028">
        <v>0</v>
      </c>
      <c r="C6" s="2028"/>
      <c r="D6" s="2028"/>
      <c r="E6" s="2028"/>
      <c r="F6" s="2028"/>
    </row>
    <row r="7" spans="1:8" x14ac:dyDescent="0.25">
      <c r="A7" s="2027" t="s">
        <v>3765</v>
      </c>
      <c r="B7" s="2028">
        <v>0</v>
      </c>
      <c r="C7" s="2028"/>
      <c r="D7" s="2028"/>
      <c r="E7" s="2028"/>
      <c r="F7" s="2028"/>
    </row>
    <row r="8" spans="1:8" x14ac:dyDescent="0.25">
      <c r="A8" s="2027" t="s">
        <v>3766</v>
      </c>
      <c r="B8" s="2028">
        <v>187</v>
      </c>
      <c r="C8" s="2028"/>
      <c r="D8" s="2028"/>
      <c r="E8" s="2028"/>
      <c r="F8" s="2028"/>
    </row>
    <row r="9" spans="1:8" x14ac:dyDescent="0.25">
      <c r="A9" s="2027" t="s">
        <v>3767</v>
      </c>
      <c r="B9" s="2028">
        <v>64</v>
      </c>
      <c r="C9" s="2028">
        <v>1</v>
      </c>
      <c r="D9" s="2028"/>
      <c r="E9" s="2028"/>
      <c r="F9" s="2028"/>
    </row>
    <row r="10" spans="1:8" x14ac:dyDescent="0.25">
      <c r="A10" s="2027" t="s">
        <v>3768</v>
      </c>
      <c r="B10" s="2028">
        <v>76</v>
      </c>
      <c r="C10" s="2028"/>
      <c r="D10" s="2028"/>
      <c r="E10" s="2028"/>
      <c r="F10" s="2028"/>
    </row>
    <row r="11" spans="1:8" x14ac:dyDescent="0.25">
      <c r="A11" s="2027" t="s">
        <v>3769</v>
      </c>
      <c r="B11" s="2028">
        <v>0</v>
      </c>
      <c r="C11" s="2028"/>
      <c r="D11" s="2028"/>
      <c r="E11" s="2028"/>
      <c r="F11" s="2028"/>
    </row>
    <row r="12" spans="1:8" x14ac:dyDescent="0.25">
      <c r="A12" s="2027" t="s">
        <v>3770</v>
      </c>
      <c r="B12" s="2028">
        <v>60</v>
      </c>
      <c r="C12" s="2028"/>
      <c r="D12" s="2028"/>
      <c r="E12" s="2028"/>
      <c r="F12" s="2028"/>
    </row>
    <row r="13" spans="1:8" x14ac:dyDescent="0.25">
      <c r="A13" s="2027" t="s">
        <v>3771</v>
      </c>
      <c r="B13" s="2028">
        <v>80</v>
      </c>
      <c r="C13" s="2028">
        <v>64</v>
      </c>
      <c r="D13" s="2028">
        <v>6</v>
      </c>
      <c r="E13" s="2028">
        <v>2</v>
      </c>
      <c r="F13" s="2028">
        <v>8</v>
      </c>
    </row>
    <row r="14" spans="1:8" x14ac:dyDescent="0.25">
      <c r="A14" s="2027" t="s">
        <v>3772</v>
      </c>
      <c r="B14" s="2028">
        <v>0</v>
      </c>
      <c r="C14" s="2028"/>
      <c r="D14" s="2028"/>
      <c r="E14" s="2028"/>
      <c r="F14" s="2028"/>
      <c r="G14" s="1577"/>
    </row>
    <row r="15" spans="1:8" x14ac:dyDescent="0.25">
      <c r="A15" s="2027" t="s">
        <v>3773</v>
      </c>
      <c r="B15" s="2028">
        <v>73</v>
      </c>
      <c r="C15" s="2028"/>
      <c r="D15" s="2028"/>
      <c r="E15" s="2028"/>
      <c r="F15" s="2028"/>
      <c r="G15" s="446"/>
    </row>
    <row r="16" spans="1:8" x14ac:dyDescent="0.25">
      <c r="A16" s="2027" t="s">
        <v>3774</v>
      </c>
      <c r="B16" s="2028">
        <v>10</v>
      </c>
      <c r="C16" s="2028"/>
      <c r="D16" s="2028"/>
      <c r="E16" s="2028"/>
      <c r="F16" s="2028"/>
      <c r="G16" s="1577"/>
    </row>
    <row r="17" spans="1:6" x14ac:dyDescent="0.25">
      <c r="A17" s="2027" t="s">
        <v>3775</v>
      </c>
      <c r="B17" s="2028">
        <v>65</v>
      </c>
      <c r="C17" s="2028"/>
      <c r="D17" s="2028"/>
      <c r="E17" s="2028"/>
      <c r="F17" s="2028"/>
    </row>
    <row r="18" spans="1:6" x14ac:dyDescent="0.25">
      <c r="A18" s="2027" t="s">
        <v>3776</v>
      </c>
      <c r="B18" s="2028">
        <v>3</v>
      </c>
      <c r="C18" s="2028"/>
      <c r="D18" s="2028"/>
      <c r="E18" s="2028"/>
      <c r="F18" s="2028"/>
    </row>
    <row r="19" spans="1:6" x14ac:dyDescent="0.25">
      <c r="A19" s="2027" t="s">
        <v>3777</v>
      </c>
      <c r="B19" s="2028">
        <v>3</v>
      </c>
      <c r="C19" s="2028"/>
      <c r="D19" s="2028"/>
      <c r="E19" s="2028"/>
      <c r="F19" s="2028"/>
    </row>
    <row r="20" spans="1:6" x14ac:dyDescent="0.25">
      <c r="A20" s="2027" t="s">
        <v>3778</v>
      </c>
      <c r="B20" s="2028">
        <v>24</v>
      </c>
      <c r="C20" s="2028"/>
      <c r="D20" s="2028"/>
      <c r="E20" s="2028"/>
      <c r="F20" s="2028"/>
    </row>
    <row r="21" spans="1:6" x14ac:dyDescent="0.25">
      <c r="A21" s="2027" t="s">
        <v>3779</v>
      </c>
      <c r="B21" s="2028">
        <v>106</v>
      </c>
      <c r="C21" s="2028"/>
      <c r="D21" s="2028"/>
      <c r="E21" s="2028"/>
      <c r="F21" s="2028"/>
    </row>
    <row r="22" spans="1:6" x14ac:dyDescent="0.25">
      <c r="A22" s="2027" t="s">
        <v>3780</v>
      </c>
      <c r="B22" s="2028">
        <v>343</v>
      </c>
      <c r="C22" s="2028"/>
      <c r="D22" s="2028"/>
      <c r="E22" s="2028"/>
      <c r="F22" s="2028"/>
    </row>
    <row r="23" spans="1:6" x14ac:dyDescent="0.25">
      <c r="A23" s="2027" t="s">
        <v>3781</v>
      </c>
      <c r="B23" s="2028">
        <v>3364</v>
      </c>
      <c r="C23" s="2028"/>
      <c r="D23" s="2028"/>
      <c r="E23" s="2028"/>
      <c r="F23" s="2028"/>
    </row>
    <row r="24" spans="1:6" x14ac:dyDescent="0.25">
      <c r="A24" s="2027" t="s">
        <v>3782</v>
      </c>
      <c r="B24" s="2032">
        <v>1</v>
      </c>
      <c r="C24" s="2028"/>
      <c r="D24" s="2028"/>
      <c r="E24" s="2028"/>
      <c r="F24" s="2028"/>
    </row>
    <row r="25" spans="1:6" x14ac:dyDescent="0.25">
      <c r="A25" s="2027" t="s">
        <v>3783</v>
      </c>
      <c r="B25" s="2032">
        <v>1</v>
      </c>
      <c r="C25" s="2028"/>
      <c r="D25" s="2028"/>
      <c r="E25" s="2028"/>
      <c r="F25" s="2028"/>
    </row>
    <row r="26" spans="1:6" x14ac:dyDescent="0.25">
      <c r="A26" s="2027" t="s">
        <v>3784</v>
      </c>
      <c r="B26" s="2032">
        <v>1</v>
      </c>
      <c r="C26" s="2028"/>
      <c r="D26" s="2028"/>
      <c r="E26" s="2028"/>
      <c r="F26" s="2028"/>
    </row>
    <row r="27" spans="1:6" x14ac:dyDescent="0.25">
      <c r="A27" s="2027" t="s">
        <v>3785</v>
      </c>
      <c r="B27" s="2028" t="s">
        <v>2077</v>
      </c>
      <c r="C27" s="2028"/>
      <c r="D27" s="2028"/>
      <c r="E27" s="2028"/>
      <c r="F27" s="2028"/>
    </row>
    <row r="28" spans="1:6" x14ac:dyDescent="0.25">
      <c r="A28" s="2027" t="s">
        <v>3786</v>
      </c>
      <c r="B28" s="2028">
        <v>333</v>
      </c>
      <c r="C28" s="2028"/>
      <c r="D28" s="2028"/>
      <c r="E28" s="2028"/>
      <c r="F28" s="2028"/>
    </row>
    <row r="29" spans="1:6" x14ac:dyDescent="0.25">
      <c r="A29" s="2027" t="s">
        <v>3787</v>
      </c>
      <c r="B29" s="2028">
        <v>913</v>
      </c>
      <c r="C29" s="2028"/>
      <c r="D29" s="2028">
        <v>213</v>
      </c>
      <c r="E29" s="2028">
        <v>199</v>
      </c>
      <c r="F29" s="2028">
        <v>501</v>
      </c>
    </row>
    <row r="30" spans="1:6" x14ac:dyDescent="0.25">
      <c r="A30" s="2027" t="s">
        <v>3788</v>
      </c>
      <c r="B30" s="2033">
        <v>13184</v>
      </c>
      <c r="C30" s="2028"/>
      <c r="D30" s="2033">
        <v>7452</v>
      </c>
      <c r="E30" s="2033">
        <v>2921</v>
      </c>
      <c r="F30" s="2033">
        <v>2811</v>
      </c>
    </row>
    <row r="31" spans="1:6" x14ac:dyDescent="0.25">
      <c r="A31" s="2027" t="s">
        <v>3789</v>
      </c>
      <c r="B31" s="2028">
        <v>24</v>
      </c>
      <c r="C31" s="2028"/>
      <c r="D31" s="2028"/>
      <c r="E31" s="2028"/>
      <c r="F31" s="2028"/>
    </row>
    <row r="32" spans="1:6" x14ac:dyDescent="0.25">
      <c r="A32" s="2027" t="s">
        <v>3790</v>
      </c>
      <c r="B32" s="2028">
        <v>1130</v>
      </c>
      <c r="C32" s="2028"/>
      <c r="D32" s="2028"/>
      <c r="E32" s="2028"/>
      <c r="F32" s="2028"/>
    </row>
    <row r="33" spans="1:6" x14ac:dyDescent="0.25">
      <c r="A33" s="2027" t="s">
        <v>3791</v>
      </c>
      <c r="B33" s="2028">
        <v>30</v>
      </c>
      <c r="C33" s="2028"/>
      <c r="D33" s="2028"/>
      <c r="E33" s="2028"/>
      <c r="F33" s="2028"/>
    </row>
    <row r="34" spans="1:6" x14ac:dyDescent="0.25">
      <c r="A34" s="2027" t="s">
        <v>3792</v>
      </c>
      <c r="B34" s="2029">
        <v>10</v>
      </c>
      <c r="C34" s="2030"/>
      <c r="D34" s="2030"/>
      <c r="E34" s="2030"/>
      <c r="F34" s="2030"/>
    </row>
    <row r="35" spans="1:6" x14ac:dyDescent="0.25">
      <c r="A35" s="1578" t="s">
        <v>3437</v>
      </c>
      <c r="B35" s="155"/>
      <c r="C35" s="155"/>
      <c r="D35" s="155"/>
      <c r="E35" s="155"/>
      <c r="F35" s="155"/>
    </row>
    <row r="36" spans="1:6" x14ac:dyDescent="0.25">
      <c r="A36" s="1579" t="s">
        <v>1355</v>
      </c>
    </row>
    <row r="37" spans="1:6" ht="30" customHeight="1" x14ac:dyDescent="0.25">
      <c r="A37" s="1580"/>
    </row>
    <row r="38" spans="1:6" ht="30" customHeight="1" x14ac:dyDescent="0.25">
      <c r="A38" s="1580"/>
    </row>
    <row r="39" spans="1:6" ht="30" customHeight="1" x14ac:dyDescent="0.25">
      <c r="A39" s="1580"/>
    </row>
    <row r="40" spans="1:6" ht="30" customHeight="1" x14ac:dyDescent="0.25">
      <c r="A40" s="1580"/>
    </row>
    <row r="41" spans="1:6" ht="30" customHeight="1" x14ac:dyDescent="0.25">
      <c r="A41" s="1580"/>
    </row>
    <row r="42" spans="1:6" ht="30" customHeight="1" x14ac:dyDescent="0.25">
      <c r="A42" s="1580"/>
    </row>
    <row r="43" spans="1:6" ht="30" customHeight="1" x14ac:dyDescent="0.25"/>
    <row r="44" spans="1:6" ht="30" customHeight="1" x14ac:dyDescent="0.25"/>
    <row r="45" spans="1:6" ht="30" customHeight="1" x14ac:dyDescent="0.25"/>
    <row r="46" spans="1:6" ht="30" customHeight="1" x14ac:dyDescent="0.25"/>
    <row r="47" spans="1:6" ht="30" customHeight="1" x14ac:dyDescent="0.25"/>
    <row r="48" spans="1:6"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sheetData>
  <sheetProtection algorithmName="SHA-512" hashValue="RLqKd6OOqeyxMc/p4Er2Z1iPPIn1ahym/tKARInsd2iT3Z/EKjwe6JVgj3DdLyp2Fm/VZL20jUeOM6QPoofkVg==" saltValue="Cb858RHn6XPgy4FcqcQKJw==" spinCount="100000" sheet="1" objects="1" scenarios="1"/>
  <mergeCells count="4">
    <mergeCell ref="A2:H2"/>
    <mergeCell ref="C4:F4"/>
    <mergeCell ref="B4:B5"/>
    <mergeCell ref="A4:A5"/>
  </mergeCells>
  <hyperlinks>
    <hyperlink ref="A1" location="Índice!A1" display="ÍNDICE"/>
  </hyperlinks>
  <pageMargins left="0.75" right="0.75" top="1" bottom="1" header="0.5" footer="0.5"/>
  <pageSetup orientation="portrait" horizontalDpi="4294967292" verticalDpi="429496729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O74"/>
  <sheetViews>
    <sheetView showGridLines="0" workbookViewId="0">
      <selection activeCell="B20" sqref="B20"/>
    </sheetView>
  </sheetViews>
  <sheetFormatPr baseColWidth="10" defaultColWidth="11.42578125" defaultRowHeight="16.5" x14ac:dyDescent="0.3"/>
  <cols>
    <col min="1" max="1" width="46.7109375" style="228" bestFit="1" customWidth="1"/>
    <col min="2" max="2" width="9.28515625" style="228" bestFit="1" customWidth="1"/>
    <col min="3" max="16384" width="11.42578125" style="228"/>
  </cols>
  <sheetData>
    <row r="1" spans="1:15" x14ac:dyDescent="0.3">
      <c r="A1" s="208" t="s">
        <v>1177</v>
      </c>
    </row>
    <row r="2" spans="1:15" ht="17.25" x14ac:dyDescent="0.3">
      <c r="A2" s="3324" t="s">
        <v>1375</v>
      </c>
      <c r="B2" s="3324"/>
    </row>
    <row r="3" spans="1:15" x14ac:dyDescent="0.3">
      <c r="A3" s="754" t="s">
        <v>1376</v>
      </c>
      <c r="B3" s="755" t="s">
        <v>1337</v>
      </c>
    </row>
    <row r="4" spans="1:15" s="229" customFormat="1" x14ac:dyDescent="0.2">
      <c r="A4" s="756" t="s">
        <v>2100</v>
      </c>
      <c r="B4" s="757">
        <v>13184</v>
      </c>
    </row>
    <row r="5" spans="1:15" s="229" customFormat="1" x14ac:dyDescent="0.2">
      <c r="A5" s="758" t="s">
        <v>2101</v>
      </c>
      <c r="B5" s="759">
        <v>4812</v>
      </c>
    </row>
    <row r="6" spans="1:15" s="229" customFormat="1" x14ac:dyDescent="0.2">
      <c r="A6" s="758" t="s">
        <v>2102</v>
      </c>
      <c r="B6" s="759">
        <v>6</v>
      </c>
    </row>
    <row r="7" spans="1:15" s="229" customFormat="1" x14ac:dyDescent="0.2">
      <c r="A7" s="760" t="s">
        <v>2103</v>
      </c>
      <c r="B7" s="759">
        <v>45</v>
      </c>
    </row>
    <row r="8" spans="1:15" s="229" customFormat="1" x14ac:dyDescent="0.2">
      <c r="A8" s="760" t="s">
        <v>2104</v>
      </c>
      <c r="B8" s="759">
        <v>30</v>
      </c>
    </row>
    <row r="9" spans="1:15" s="229" customFormat="1" x14ac:dyDescent="0.2">
      <c r="A9" s="760" t="s">
        <v>2105</v>
      </c>
      <c r="B9" s="759">
        <v>52</v>
      </c>
    </row>
    <row r="10" spans="1:15" s="229" customFormat="1" x14ac:dyDescent="0.2">
      <c r="A10" s="761" t="s">
        <v>2106</v>
      </c>
      <c r="B10" s="759">
        <v>0</v>
      </c>
    </row>
    <row r="11" spans="1:15" s="229" customFormat="1" x14ac:dyDescent="0.2">
      <c r="A11" s="760" t="s">
        <v>2107</v>
      </c>
      <c r="B11" s="759">
        <v>53000</v>
      </c>
    </row>
    <row r="12" spans="1:15" s="229" customFormat="1" x14ac:dyDescent="0.2">
      <c r="A12" s="760" t="s">
        <v>2108</v>
      </c>
      <c r="B12" s="759">
        <v>0</v>
      </c>
    </row>
    <row r="13" spans="1:15" s="229" customFormat="1" ht="15.6" customHeight="1" x14ac:dyDescent="0.2">
      <c r="A13" s="758" t="s">
        <v>2109</v>
      </c>
      <c r="B13" s="759">
        <v>0</v>
      </c>
    </row>
    <row r="14" spans="1:15" s="229" customFormat="1" x14ac:dyDescent="0.2">
      <c r="A14" s="758" t="s">
        <v>2110</v>
      </c>
      <c r="B14" s="759">
        <v>140</v>
      </c>
      <c r="O14" s="230"/>
    </row>
    <row r="15" spans="1:15" s="229" customFormat="1" x14ac:dyDescent="0.2">
      <c r="A15" s="758" t="s">
        <v>2111</v>
      </c>
      <c r="B15" s="759">
        <v>0</v>
      </c>
    </row>
    <row r="16" spans="1:15" s="229" customFormat="1" x14ac:dyDescent="0.2">
      <c r="A16" s="758" t="s">
        <v>2112</v>
      </c>
      <c r="B16" s="759">
        <v>600</v>
      </c>
    </row>
    <row r="17" spans="1:2" s="229" customFormat="1" x14ac:dyDescent="0.2">
      <c r="A17" s="758" t="s">
        <v>2113</v>
      </c>
      <c r="B17" s="759">
        <v>0</v>
      </c>
    </row>
    <row r="18" spans="1:2" s="229" customFormat="1" x14ac:dyDescent="0.2">
      <c r="A18" s="758" t="s">
        <v>2114</v>
      </c>
      <c r="B18" s="759">
        <v>23630</v>
      </c>
    </row>
    <row r="19" spans="1:2" s="229" customFormat="1" x14ac:dyDescent="0.2">
      <c r="A19" s="758" t="s">
        <v>2115</v>
      </c>
      <c r="B19" s="759">
        <v>0</v>
      </c>
    </row>
    <row r="20" spans="1:2" x14ac:dyDescent="0.3">
      <c r="A20" s="758" t="s">
        <v>2116</v>
      </c>
      <c r="B20" s="759">
        <v>224</v>
      </c>
    </row>
    <row r="21" spans="1:2" x14ac:dyDescent="0.3">
      <c r="A21" s="231" t="s">
        <v>3003</v>
      </c>
      <c r="B21" s="232"/>
    </row>
    <row r="23" spans="1:2" ht="17.25" x14ac:dyDescent="0.3">
      <c r="A23" s="233"/>
      <c r="B23" s="233"/>
    </row>
    <row r="41" spans="1:2" ht="17.25" x14ac:dyDescent="0.3">
      <c r="A41" s="233"/>
      <c r="B41" s="233"/>
    </row>
    <row r="51" spans="1:2" ht="17.25" x14ac:dyDescent="0.3">
      <c r="A51" s="233"/>
      <c r="B51" s="233"/>
    </row>
    <row r="74" spans="1:2" ht="17.25" x14ac:dyDescent="0.3">
      <c r="A74" s="233"/>
      <c r="B74" s="233"/>
    </row>
  </sheetData>
  <sheetProtection algorithmName="SHA-512" hashValue="BJUdqd7sayH+WBvnpTqMo59+RevCMUvAUk/iD8XlOk9pZ8FV/c1z/m86/R63EsX/THPZenNmBa2++jN9xy/k5A==" saltValue="2ANfwY1Zn+rvO7wuyf4xZA==" spinCount="100000" sheet="1" objects="1" scenarios="1"/>
  <mergeCells count="1">
    <mergeCell ref="A2:B2"/>
  </mergeCells>
  <hyperlinks>
    <hyperlink ref="A1" location="Índice!A1" display="ÍNDICE"/>
  </hyperlinks>
  <pageMargins left="0.70866141732283472" right="0.70866141732283472" top="0.74803149606299213" bottom="0.74803149606299213" header="0.31496062992125984" footer="0.31496062992125984"/>
  <pageSetup scale="8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J21"/>
  <sheetViews>
    <sheetView showGridLines="0" zoomScaleNormal="100" workbookViewId="0">
      <selection activeCell="F28" sqref="F28"/>
    </sheetView>
  </sheetViews>
  <sheetFormatPr baseColWidth="10" defaultColWidth="11.42578125" defaultRowHeight="15" x14ac:dyDescent="0.25"/>
  <cols>
    <col min="1" max="1" width="109.7109375" style="219" bestFit="1" customWidth="1"/>
    <col min="2" max="16384" width="11.42578125" style="219"/>
  </cols>
  <sheetData>
    <row r="1" spans="1:10" x14ac:dyDescent="0.25">
      <c r="A1" s="208" t="s">
        <v>1177</v>
      </c>
    </row>
    <row r="2" spans="1:10" ht="18.75" x14ac:dyDescent="0.3">
      <c r="A2" s="406" t="s">
        <v>1370</v>
      </c>
    </row>
    <row r="3" spans="1:10" x14ac:dyDescent="0.25">
      <c r="A3" s="3279" t="s">
        <v>1371</v>
      </c>
      <c r="B3" s="3279" t="s">
        <v>4</v>
      </c>
      <c r="C3" s="3325"/>
      <c r="D3" s="3326"/>
      <c r="E3" s="3326"/>
      <c r="F3" s="3326"/>
      <c r="G3" s="3326"/>
      <c r="H3" s="3326"/>
      <c r="I3" s="3326"/>
      <c r="J3" s="3326"/>
    </row>
    <row r="4" spans="1:10" x14ac:dyDescent="0.25">
      <c r="A4" s="3279"/>
      <c r="B4" s="3279"/>
      <c r="C4" s="225"/>
      <c r="D4" s="225"/>
      <c r="E4" s="225"/>
      <c r="F4" s="225"/>
      <c r="G4" s="225"/>
      <c r="H4" s="225"/>
      <c r="I4" s="225"/>
      <c r="J4" s="225"/>
    </row>
    <row r="5" spans="1:10" x14ac:dyDescent="0.25">
      <c r="A5" s="1982" t="s">
        <v>1358</v>
      </c>
      <c r="B5" s="1983">
        <v>48</v>
      </c>
      <c r="C5" s="224"/>
      <c r="D5" s="224"/>
      <c r="E5" s="224"/>
      <c r="F5" s="224"/>
      <c r="G5" s="224"/>
      <c r="H5" s="224"/>
      <c r="I5" s="224"/>
    </row>
    <row r="6" spans="1:10" x14ac:dyDescent="0.25">
      <c r="A6" s="1982" t="s">
        <v>1359</v>
      </c>
      <c r="B6" s="1983">
        <v>79</v>
      </c>
    </row>
    <row r="7" spans="1:10" x14ac:dyDescent="0.25">
      <c r="A7" s="1982" t="s">
        <v>1360</v>
      </c>
      <c r="B7" s="1983">
        <v>5</v>
      </c>
    </row>
    <row r="8" spans="1:10" x14ac:dyDescent="0.25">
      <c r="A8" s="1984" t="s">
        <v>2098</v>
      </c>
      <c r="B8" s="1983">
        <v>0</v>
      </c>
    </row>
    <row r="9" spans="1:10" x14ac:dyDescent="0.25">
      <c r="A9" s="1982" t="s">
        <v>1361</v>
      </c>
      <c r="B9" s="1983">
        <v>5</v>
      </c>
    </row>
    <row r="10" spans="1:10" x14ac:dyDescent="0.25">
      <c r="A10" s="1985" t="s">
        <v>1362</v>
      </c>
      <c r="B10" s="1983">
        <v>3</v>
      </c>
    </row>
    <row r="11" spans="1:10" x14ac:dyDescent="0.25">
      <c r="A11" s="1973" t="s">
        <v>1900</v>
      </c>
      <c r="B11" s="1983">
        <v>1</v>
      </c>
    </row>
    <row r="12" spans="1:10" x14ac:dyDescent="0.25">
      <c r="A12" s="1973" t="s">
        <v>1901</v>
      </c>
      <c r="B12" s="1983">
        <v>39</v>
      </c>
    </row>
    <row r="13" spans="1:10" x14ac:dyDescent="0.25">
      <c r="A13" s="1985" t="s">
        <v>1363</v>
      </c>
      <c r="B13" s="1983">
        <v>3</v>
      </c>
    </row>
    <row r="14" spans="1:10" x14ac:dyDescent="0.25">
      <c r="A14" s="1984" t="s">
        <v>1364</v>
      </c>
      <c r="B14" s="1983">
        <v>30</v>
      </c>
    </row>
    <row r="15" spans="1:10" x14ac:dyDescent="0.25">
      <c r="A15" s="1982" t="s">
        <v>1365</v>
      </c>
      <c r="B15" s="1983">
        <v>0</v>
      </c>
    </row>
    <row r="16" spans="1:10" x14ac:dyDescent="0.25">
      <c r="A16" s="1985" t="s">
        <v>3144</v>
      </c>
      <c r="B16" s="1983">
        <v>8</v>
      </c>
    </row>
    <row r="17" spans="1:2" x14ac:dyDescent="0.25">
      <c r="A17" s="1985" t="s">
        <v>1366</v>
      </c>
      <c r="B17" s="1983">
        <v>3</v>
      </c>
    </row>
    <row r="18" spans="1:2" x14ac:dyDescent="0.25">
      <c r="A18" s="1985" t="s">
        <v>1367</v>
      </c>
      <c r="B18" s="1983">
        <v>9</v>
      </c>
    </row>
    <row r="19" spans="1:2" x14ac:dyDescent="0.25">
      <c r="A19" s="1985" t="s">
        <v>1368</v>
      </c>
      <c r="B19" s="1983">
        <v>227</v>
      </c>
    </row>
    <row r="20" spans="1:2" x14ac:dyDescent="0.25">
      <c r="A20" s="1985" t="s">
        <v>1369</v>
      </c>
      <c r="B20" s="1986">
        <v>7</v>
      </c>
    </row>
    <row r="21" spans="1:2" x14ac:dyDescent="0.25">
      <c r="A21" s="254" t="s">
        <v>2099</v>
      </c>
      <c r="B21" s="224"/>
    </row>
  </sheetData>
  <sheetProtection algorithmName="SHA-512" hashValue="b8k4MdNfkSvRdcqyOzZDtVUM+0RGvdyHojYce0YnMtxhXTW86Uuh6k98QHEo+SE/DjG2IdIMgCqX06x7YCJ1Pw==" saltValue="1GEdi/8/d7nkvJ21Ps5dIg==" spinCount="100000" sheet="1" objects="1" scenarios="1"/>
  <mergeCells count="3">
    <mergeCell ref="A3:A4"/>
    <mergeCell ref="B3:B4"/>
    <mergeCell ref="C3:J3"/>
  </mergeCells>
  <hyperlinks>
    <hyperlink ref="A1" location="Índice!A1" display="ÍNDICE"/>
  </hyperlinks>
  <pageMargins left="0.70866141732283472" right="0.70866141732283472" top="0.74803149606299213" bottom="0.74803149606299213" header="0.31496062992125984" footer="0.31496062992125984"/>
  <pageSetup scale="5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9B2190"/>
  </sheetPr>
  <dimension ref="A1:M49"/>
  <sheetViews>
    <sheetView showGridLines="0" zoomScaleNormal="100" workbookViewId="0">
      <selection activeCell="I35" sqref="I35"/>
    </sheetView>
  </sheetViews>
  <sheetFormatPr baseColWidth="10" defaultColWidth="11.42578125" defaultRowHeight="15.75" x14ac:dyDescent="0.25"/>
  <cols>
    <col min="1" max="1" width="11.42578125" style="83"/>
    <col min="2" max="2" width="45.5703125" style="82" customWidth="1"/>
    <col min="3" max="3" width="42" style="82" bestFit="1" customWidth="1"/>
    <col min="4" max="5" width="11.7109375" style="83" bestFit="1" customWidth="1"/>
    <col min="6" max="16384" width="11.42578125" style="82"/>
  </cols>
  <sheetData>
    <row r="1" spans="1:13" s="78" customFormat="1" x14ac:dyDescent="0.2">
      <c r="A1" s="166" t="s">
        <v>1177</v>
      </c>
      <c r="B1" s="84"/>
      <c r="C1" s="84"/>
      <c r="D1" s="85"/>
      <c r="E1" s="85"/>
      <c r="F1" s="84"/>
      <c r="G1" s="84"/>
      <c r="H1" s="84"/>
      <c r="I1" s="84"/>
      <c r="J1" s="84"/>
      <c r="K1" s="84"/>
      <c r="L1" s="84"/>
    </row>
    <row r="2" spans="1:13" s="79" customFormat="1" ht="18.75" x14ac:dyDescent="0.2">
      <c r="A2" s="409" t="s">
        <v>598</v>
      </c>
      <c r="B2" s="80"/>
      <c r="D2" s="81"/>
      <c r="E2" s="81"/>
      <c r="F2" s="81"/>
      <c r="G2" s="81"/>
      <c r="H2" s="81"/>
      <c r="I2" s="81"/>
      <c r="J2" s="81"/>
      <c r="L2" s="81"/>
      <c r="M2" s="81"/>
    </row>
    <row r="3" spans="1:13" x14ac:dyDescent="0.25">
      <c r="A3" s="616" t="s">
        <v>36</v>
      </c>
      <c r="B3" s="616" t="s">
        <v>360</v>
      </c>
      <c r="C3" s="616" t="s">
        <v>219</v>
      </c>
      <c r="D3" s="616" t="s">
        <v>222</v>
      </c>
      <c r="E3" s="616" t="s">
        <v>361</v>
      </c>
      <c r="F3" s="86"/>
      <c r="G3" s="86"/>
      <c r="H3" s="86"/>
      <c r="I3" s="86"/>
      <c r="J3" s="86"/>
      <c r="K3" s="86"/>
      <c r="L3" s="86"/>
    </row>
    <row r="4" spans="1:13" s="86" customFormat="1" x14ac:dyDescent="0.25">
      <c r="A4" s="3334" t="s">
        <v>354</v>
      </c>
      <c r="B4" s="3348" t="s">
        <v>6078</v>
      </c>
      <c r="C4" s="617" t="s">
        <v>963</v>
      </c>
      <c r="D4" s="618">
        <v>40087</v>
      </c>
      <c r="E4" s="618" t="s">
        <v>2057</v>
      </c>
    </row>
    <row r="5" spans="1:13" x14ac:dyDescent="0.25">
      <c r="A5" s="3335"/>
      <c r="B5" s="3349"/>
      <c r="C5" s="617" t="s">
        <v>608</v>
      </c>
      <c r="D5" s="618">
        <v>41793</v>
      </c>
      <c r="E5" s="618">
        <v>43253</v>
      </c>
      <c r="F5" s="86"/>
      <c r="G5" s="86"/>
      <c r="H5" s="86"/>
      <c r="I5" s="86"/>
      <c r="J5" s="86"/>
      <c r="K5" s="86"/>
      <c r="L5" s="86"/>
    </row>
    <row r="6" spans="1:13" x14ac:dyDescent="0.25">
      <c r="A6" s="3336"/>
      <c r="B6" s="3350"/>
      <c r="C6" s="619" t="s">
        <v>1948</v>
      </c>
      <c r="D6" s="407">
        <v>43254</v>
      </c>
      <c r="E6" s="407">
        <v>44714</v>
      </c>
      <c r="F6" s="86"/>
      <c r="G6" s="86"/>
      <c r="H6" s="86"/>
      <c r="I6" s="86"/>
      <c r="J6" s="86"/>
      <c r="K6" s="86"/>
      <c r="L6" s="86"/>
    </row>
    <row r="7" spans="1:13" x14ac:dyDescent="0.25">
      <c r="A7" s="3351" t="s">
        <v>1205</v>
      </c>
      <c r="B7" s="3342" t="s">
        <v>6079</v>
      </c>
      <c r="C7" s="617" t="s">
        <v>2034</v>
      </c>
      <c r="D7" s="618">
        <v>40136</v>
      </c>
      <c r="E7" s="618">
        <v>41596</v>
      </c>
      <c r="F7" s="86"/>
      <c r="G7" s="86"/>
      <c r="H7" s="86"/>
      <c r="I7" s="86"/>
      <c r="J7" s="86"/>
      <c r="K7" s="86"/>
      <c r="L7" s="86"/>
    </row>
    <row r="8" spans="1:13" x14ac:dyDescent="0.25">
      <c r="A8" s="3335"/>
      <c r="B8" s="3343"/>
      <c r="C8" s="617" t="s">
        <v>604</v>
      </c>
      <c r="D8" s="618">
        <v>41831</v>
      </c>
      <c r="E8" s="618">
        <v>43291</v>
      </c>
      <c r="F8" s="86"/>
      <c r="G8" s="86"/>
      <c r="H8" s="86"/>
      <c r="I8" s="86"/>
      <c r="J8" s="86"/>
      <c r="K8" s="86"/>
      <c r="L8" s="86"/>
    </row>
    <row r="9" spans="1:13" x14ac:dyDescent="0.25">
      <c r="A9" s="3335"/>
      <c r="B9" s="3344"/>
      <c r="C9" s="619" t="s">
        <v>1967</v>
      </c>
      <c r="D9" s="407">
        <v>43292</v>
      </c>
      <c r="E9" s="407">
        <v>44752</v>
      </c>
      <c r="F9" s="86"/>
      <c r="G9" s="86"/>
      <c r="H9" s="86"/>
      <c r="I9" s="86"/>
      <c r="J9" s="86"/>
      <c r="K9" s="86"/>
      <c r="L9" s="86"/>
    </row>
    <row r="10" spans="1:13" ht="15.75" customHeight="1" x14ac:dyDescent="0.25">
      <c r="A10" s="3335"/>
      <c r="B10" s="3353" t="s">
        <v>2997</v>
      </c>
      <c r="C10" s="620" t="s">
        <v>610</v>
      </c>
      <c r="D10" s="618">
        <v>40924</v>
      </c>
      <c r="E10" s="618">
        <v>42384</v>
      </c>
      <c r="F10" s="86"/>
      <c r="G10" s="86"/>
      <c r="H10" s="86"/>
      <c r="I10" s="86"/>
      <c r="J10" s="86"/>
      <c r="K10" s="86"/>
      <c r="L10" s="86"/>
    </row>
    <row r="11" spans="1:13" x14ac:dyDescent="0.25">
      <c r="A11" s="3335"/>
      <c r="B11" s="3354"/>
      <c r="C11" s="620" t="s">
        <v>650</v>
      </c>
      <c r="D11" s="618">
        <v>42699</v>
      </c>
      <c r="E11" s="618">
        <v>44159</v>
      </c>
      <c r="F11" s="86"/>
      <c r="G11" s="86"/>
      <c r="H11" s="86"/>
      <c r="I11" s="86"/>
      <c r="J11" s="86"/>
      <c r="K11" s="86"/>
      <c r="L11" s="86"/>
    </row>
    <row r="12" spans="1:13" x14ac:dyDescent="0.25">
      <c r="A12" s="3335"/>
      <c r="B12" s="3354"/>
      <c r="C12" s="2126" t="s">
        <v>3933</v>
      </c>
      <c r="D12" s="2127">
        <v>44344</v>
      </c>
      <c r="E12" s="2127" t="s">
        <v>2121</v>
      </c>
      <c r="F12" s="86"/>
      <c r="G12" s="86"/>
      <c r="H12" s="86"/>
      <c r="I12" s="86"/>
      <c r="J12" s="86"/>
      <c r="K12" s="86"/>
      <c r="L12" s="86"/>
    </row>
    <row r="13" spans="1:13" x14ac:dyDescent="0.25">
      <c r="A13" s="3335"/>
      <c r="B13" s="3355"/>
      <c r="C13" s="918" t="s">
        <v>3940</v>
      </c>
      <c r="D13" s="407">
        <v>44477</v>
      </c>
      <c r="E13" s="407">
        <v>45937</v>
      </c>
      <c r="F13" s="86"/>
      <c r="G13" s="86"/>
      <c r="H13" s="86"/>
      <c r="I13" s="86"/>
      <c r="J13" s="86"/>
      <c r="K13" s="86"/>
      <c r="L13" s="86"/>
    </row>
    <row r="14" spans="1:13" ht="15.75" customHeight="1" x14ac:dyDescent="0.25">
      <c r="A14" s="3335"/>
      <c r="B14" s="3330" t="s">
        <v>2998</v>
      </c>
      <c r="C14" s="621" t="s">
        <v>599</v>
      </c>
      <c r="D14" s="622">
        <v>40710</v>
      </c>
      <c r="E14" s="622">
        <v>42170</v>
      </c>
      <c r="F14" s="86"/>
      <c r="G14" s="86"/>
      <c r="H14" s="86"/>
      <c r="I14" s="86"/>
      <c r="J14" s="86"/>
      <c r="K14" s="86"/>
      <c r="L14" s="86"/>
    </row>
    <row r="15" spans="1:13" x14ac:dyDescent="0.25">
      <c r="A15" s="3335"/>
      <c r="B15" s="3331"/>
      <c r="C15" s="621" t="s">
        <v>596</v>
      </c>
      <c r="D15" s="622">
        <v>42171</v>
      </c>
      <c r="E15" s="622">
        <v>43631</v>
      </c>
      <c r="F15" s="86"/>
      <c r="G15" s="86"/>
      <c r="H15" s="86"/>
      <c r="I15" s="86"/>
      <c r="J15" s="86"/>
      <c r="K15" s="86"/>
      <c r="L15" s="86"/>
    </row>
    <row r="16" spans="1:13" x14ac:dyDescent="0.25">
      <c r="A16" s="3335"/>
      <c r="B16" s="3331"/>
      <c r="C16" s="620" t="s">
        <v>962</v>
      </c>
      <c r="D16" s="618">
        <v>43053</v>
      </c>
      <c r="E16" s="618">
        <v>44513</v>
      </c>
      <c r="F16" s="86"/>
      <c r="G16" s="86"/>
      <c r="H16" s="86"/>
      <c r="I16" s="86"/>
      <c r="J16" s="86"/>
      <c r="K16" s="86"/>
      <c r="L16" s="86"/>
    </row>
    <row r="17" spans="1:12" x14ac:dyDescent="0.25">
      <c r="A17" s="3335"/>
      <c r="B17" s="3332"/>
      <c r="C17" s="918" t="s">
        <v>612</v>
      </c>
      <c r="D17" s="407">
        <v>44514</v>
      </c>
      <c r="E17" s="407">
        <v>45974</v>
      </c>
      <c r="F17" s="86"/>
      <c r="G17" s="86"/>
      <c r="H17" s="86"/>
      <c r="I17" s="86"/>
      <c r="J17" s="86"/>
      <c r="K17" s="86"/>
      <c r="L17" s="86"/>
    </row>
    <row r="18" spans="1:12" ht="15.6" customHeight="1" x14ac:dyDescent="0.25">
      <c r="A18" s="3335"/>
      <c r="B18" s="3352" t="s">
        <v>2999</v>
      </c>
      <c r="C18" s="620" t="s">
        <v>600</v>
      </c>
      <c r="D18" s="618">
        <v>40924</v>
      </c>
      <c r="E18" s="618">
        <v>42384</v>
      </c>
      <c r="F18" s="86"/>
      <c r="G18" s="86"/>
      <c r="H18" s="86"/>
      <c r="I18" s="86"/>
      <c r="J18" s="86"/>
      <c r="K18" s="86"/>
      <c r="L18" s="86"/>
    </row>
    <row r="19" spans="1:12" x14ac:dyDescent="0.25">
      <c r="A19" s="3335"/>
      <c r="B19" s="3328"/>
      <c r="C19" s="620" t="s">
        <v>951</v>
      </c>
      <c r="D19" s="618">
        <v>42385</v>
      </c>
      <c r="E19" s="618">
        <v>43845</v>
      </c>
      <c r="F19" s="86"/>
      <c r="G19" s="86"/>
      <c r="H19" s="86"/>
      <c r="I19" s="86"/>
      <c r="J19" s="86"/>
      <c r="K19" s="86"/>
      <c r="L19" s="86"/>
    </row>
    <row r="20" spans="1:12" x14ac:dyDescent="0.25">
      <c r="A20" s="3336"/>
      <c r="B20" s="3329"/>
      <c r="C20" s="918" t="s">
        <v>1698</v>
      </c>
      <c r="D20" s="407" t="s">
        <v>2855</v>
      </c>
      <c r="E20" s="407" t="s">
        <v>2856</v>
      </c>
      <c r="F20" s="86"/>
      <c r="G20" s="86"/>
      <c r="H20" s="86"/>
      <c r="I20" s="86"/>
      <c r="J20" s="86"/>
      <c r="K20" s="86"/>
      <c r="L20" s="86"/>
    </row>
    <row r="21" spans="1:12" x14ac:dyDescent="0.25">
      <c r="A21" s="3334" t="s">
        <v>1206</v>
      </c>
      <c r="B21" s="3342" t="s">
        <v>6079</v>
      </c>
      <c r="C21" s="620" t="s">
        <v>2035</v>
      </c>
      <c r="D21" s="618">
        <v>40136</v>
      </c>
      <c r="E21" s="618">
        <v>41596</v>
      </c>
      <c r="F21" s="86"/>
      <c r="G21" s="86"/>
      <c r="H21" s="86"/>
      <c r="I21" s="86"/>
      <c r="J21" s="86"/>
      <c r="K21" s="86"/>
      <c r="L21" s="86"/>
    </row>
    <row r="22" spans="1:12" x14ac:dyDescent="0.25">
      <c r="A22" s="3335"/>
      <c r="B22" s="3343"/>
      <c r="C22" s="617" t="s">
        <v>606</v>
      </c>
      <c r="D22" s="618">
        <v>41912</v>
      </c>
      <c r="E22" s="618">
        <v>43372</v>
      </c>
      <c r="F22" s="86"/>
      <c r="G22" s="86"/>
      <c r="H22" s="86"/>
      <c r="I22" s="86"/>
      <c r="J22" s="86"/>
      <c r="K22" s="86"/>
      <c r="L22" s="86"/>
    </row>
    <row r="23" spans="1:12" x14ac:dyDescent="0.25">
      <c r="A23" s="3335"/>
      <c r="B23" s="3344"/>
      <c r="C23" s="619" t="s">
        <v>441</v>
      </c>
      <c r="D23" s="407">
        <v>43373</v>
      </c>
      <c r="E23" s="407">
        <v>44833</v>
      </c>
      <c r="F23" s="86"/>
      <c r="G23" s="86"/>
      <c r="H23" s="86"/>
      <c r="I23" s="86"/>
      <c r="J23" s="86"/>
      <c r="K23" s="86"/>
      <c r="L23" s="86"/>
    </row>
    <row r="24" spans="1:12" x14ac:dyDescent="0.25">
      <c r="A24" s="3335"/>
      <c r="B24" s="3327" t="s">
        <v>2994</v>
      </c>
      <c r="C24" s="620" t="s">
        <v>601</v>
      </c>
      <c r="D24" s="618">
        <v>40679</v>
      </c>
      <c r="E24" s="618">
        <v>42139</v>
      </c>
      <c r="F24" s="86"/>
      <c r="G24" s="86"/>
      <c r="H24" s="86"/>
      <c r="I24" s="86"/>
      <c r="J24" s="86"/>
      <c r="K24" s="86"/>
      <c r="L24" s="86"/>
    </row>
    <row r="25" spans="1:12" x14ac:dyDescent="0.25">
      <c r="A25" s="3335"/>
      <c r="B25" s="3328"/>
      <c r="C25" s="620" t="s">
        <v>421</v>
      </c>
      <c r="D25" s="618">
        <v>42140</v>
      </c>
      <c r="E25" s="618">
        <v>43600</v>
      </c>
      <c r="F25" s="86"/>
      <c r="G25" s="86"/>
      <c r="H25" s="86"/>
      <c r="I25" s="86"/>
      <c r="J25" s="86"/>
      <c r="K25" s="86"/>
      <c r="L25" s="86"/>
    </row>
    <row r="26" spans="1:12" x14ac:dyDescent="0.25">
      <c r="A26" s="3335"/>
      <c r="B26" s="3329"/>
      <c r="C26" s="918" t="s">
        <v>2480</v>
      </c>
      <c r="D26" s="407">
        <v>43651</v>
      </c>
      <c r="E26" s="407">
        <v>45111</v>
      </c>
      <c r="F26" s="86"/>
      <c r="G26" s="86"/>
      <c r="H26" s="86"/>
      <c r="I26" s="86"/>
      <c r="J26" s="86"/>
      <c r="K26" s="86"/>
      <c r="L26" s="86"/>
    </row>
    <row r="27" spans="1:12" ht="15.75" customHeight="1" x14ac:dyDescent="0.25">
      <c r="A27" s="3335"/>
      <c r="B27" s="3330" t="s">
        <v>2995</v>
      </c>
      <c r="C27" s="621" t="s">
        <v>609</v>
      </c>
      <c r="D27" s="622">
        <v>41061</v>
      </c>
      <c r="E27" s="622">
        <v>42521</v>
      </c>
      <c r="F27" s="86"/>
      <c r="G27" s="86"/>
      <c r="H27" s="86"/>
      <c r="I27" s="86"/>
      <c r="J27" s="86"/>
      <c r="K27" s="86"/>
      <c r="L27" s="86"/>
    </row>
    <row r="28" spans="1:12" x14ac:dyDescent="0.25">
      <c r="A28" s="3335"/>
      <c r="B28" s="3331"/>
      <c r="C28" s="620" t="s">
        <v>379</v>
      </c>
      <c r="D28" s="618">
        <v>42522</v>
      </c>
      <c r="E28" s="618">
        <v>43982</v>
      </c>
      <c r="F28" s="86"/>
      <c r="G28" s="86"/>
      <c r="H28" s="86"/>
      <c r="I28" s="86"/>
      <c r="J28" s="86"/>
      <c r="K28" s="86"/>
      <c r="L28" s="86"/>
    </row>
    <row r="29" spans="1:12" x14ac:dyDescent="0.25">
      <c r="A29" s="3335"/>
      <c r="B29" s="3332"/>
      <c r="C29" s="2175" t="s">
        <v>549</v>
      </c>
      <c r="D29" s="2176">
        <v>44347</v>
      </c>
      <c r="E29" s="2177">
        <v>45807</v>
      </c>
      <c r="F29" s="86"/>
      <c r="G29" s="86"/>
      <c r="H29" s="86"/>
      <c r="I29" s="86"/>
      <c r="J29" s="86"/>
      <c r="K29" s="86"/>
      <c r="L29" s="86"/>
    </row>
    <row r="30" spans="1:12" x14ac:dyDescent="0.25">
      <c r="A30" s="3335"/>
      <c r="B30" s="3327" t="s">
        <v>2996</v>
      </c>
      <c r="C30" s="620" t="s">
        <v>441</v>
      </c>
      <c r="D30" s="618">
        <v>40803</v>
      </c>
      <c r="E30" s="618">
        <v>42263</v>
      </c>
      <c r="F30" s="86"/>
      <c r="G30" s="86"/>
      <c r="H30" s="86"/>
      <c r="I30" s="86"/>
      <c r="J30" s="86"/>
      <c r="K30" s="86"/>
      <c r="L30" s="86"/>
    </row>
    <row r="31" spans="1:12" x14ac:dyDescent="0.25">
      <c r="A31" s="3335"/>
      <c r="B31" s="3328"/>
      <c r="C31" s="620" t="s">
        <v>551</v>
      </c>
      <c r="D31" s="618">
        <v>42264</v>
      </c>
      <c r="E31" s="618">
        <v>43724</v>
      </c>
      <c r="F31" s="86"/>
      <c r="G31" s="86"/>
      <c r="H31" s="86"/>
      <c r="I31" s="86"/>
      <c r="J31" s="86"/>
      <c r="K31" s="86"/>
      <c r="L31" s="86"/>
    </row>
    <row r="32" spans="1:12" x14ac:dyDescent="0.25">
      <c r="A32" s="3336"/>
      <c r="B32" s="3329"/>
      <c r="C32" s="918" t="s">
        <v>918</v>
      </c>
      <c r="D32" s="407">
        <v>43725</v>
      </c>
      <c r="E32" s="407">
        <v>45185</v>
      </c>
      <c r="F32" s="86"/>
      <c r="G32" s="86"/>
      <c r="H32" s="86"/>
      <c r="I32" s="86"/>
      <c r="J32" s="86"/>
      <c r="K32" s="86"/>
      <c r="L32" s="86"/>
    </row>
    <row r="33" spans="1:12" x14ac:dyDescent="0.25">
      <c r="A33" s="3341" t="s">
        <v>1207</v>
      </c>
      <c r="B33" s="3345" t="s">
        <v>6079</v>
      </c>
      <c r="C33" s="620" t="s">
        <v>2036</v>
      </c>
      <c r="D33" s="618">
        <v>40136</v>
      </c>
      <c r="E33" s="618">
        <v>41596</v>
      </c>
      <c r="F33" s="86"/>
      <c r="G33" s="86"/>
      <c r="H33" s="86"/>
      <c r="I33" s="86"/>
      <c r="J33" s="86"/>
      <c r="K33" s="86"/>
      <c r="L33" s="86"/>
    </row>
    <row r="34" spans="1:12" x14ac:dyDescent="0.25">
      <c r="A34" s="3341"/>
      <c r="B34" s="3346"/>
      <c r="C34" s="617" t="s">
        <v>605</v>
      </c>
      <c r="D34" s="618">
        <v>41926</v>
      </c>
      <c r="E34" s="618">
        <v>43386</v>
      </c>
      <c r="F34" s="86"/>
      <c r="G34" s="86"/>
      <c r="H34" s="86"/>
      <c r="I34" s="86"/>
      <c r="J34" s="86"/>
      <c r="K34" s="86"/>
      <c r="L34" s="86"/>
    </row>
    <row r="35" spans="1:12" x14ac:dyDescent="0.25">
      <c r="A35" s="3341"/>
      <c r="B35" s="3347"/>
      <c r="C35" s="619" t="s">
        <v>603</v>
      </c>
      <c r="D35" s="407">
        <v>43387</v>
      </c>
      <c r="E35" s="407">
        <v>44847</v>
      </c>
      <c r="F35" s="86"/>
      <c r="G35" s="86"/>
      <c r="H35" s="86"/>
      <c r="I35" s="86"/>
      <c r="J35" s="86"/>
      <c r="K35" s="86"/>
      <c r="L35" s="86"/>
    </row>
    <row r="36" spans="1:12" x14ac:dyDescent="0.25">
      <c r="A36" s="3341"/>
      <c r="B36" s="3337" t="s">
        <v>3000</v>
      </c>
      <c r="C36" s="620" t="s">
        <v>603</v>
      </c>
      <c r="D36" s="618">
        <v>40819</v>
      </c>
      <c r="E36" s="618">
        <v>42279</v>
      </c>
      <c r="F36" s="86"/>
      <c r="G36" s="86"/>
      <c r="H36" s="86"/>
      <c r="I36" s="86"/>
      <c r="J36" s="86"/>
      <c r="K36" s="86"/>
      <c r="L36" s="86"/>
    </row>
    <row r="37" spans="1:12" x14ac:dyDescent="0.25">
      <c r="A37" s="3341"/>
      <c r="B37" s="3338"/>
      <c r="C37" s="620" t="s">
        <v>597</v>
      </c>
      <c r="D37" s="618">
        <v>42280</v>
      </c>
      <c r="E37" s="618">
        <v>43740</v>
      </c>
      <c r="F37" s="86"/>
      <c r="G37" s="86"/>
      <c r="H37" s="86"/>
      <c r="I37" s="86"/>
      <c r="J37" s="86"/>
      <c r="K37" s="86"/>
      <c r="L37" s="86"/>
    </row>
    <row r="38" spans="1:12" x14ac:dyDescent="0.25">
      <c r="A38" s="3341"/>
      <c r="B38" s="3339"/>
      <c r="C38" s="918" t="s">
        <v>1593</v>
      </c>
      <c r="D38" s="407">
        <v>43741</v>
      </c>
      <c r="E38" s="407">
        <v>45201</v>
      </c>
      <c r="F38" s="86"/>
      <c r="G38" s="86"/>
      <c r="H38" s="86"/>
      <c r="I38" s="86"/>
      <c r="J38" s="86"/>
      <c r="K38" s="86"/>
      <c r="L38" s="86"/>
    </row>
    <row r="39" spans="1:12" ht="15.6" customHeight="1" x14ac:dyDescent="0.25">
      <c r="A39" s="3341"/>
      <c r="B39" s="3330" t="s">
        <v>3001</v>
      </c>
      <c r="C39" s="623" t="s">
        <v>487</v>
      </c>
      <c r="D39" s="622">
        <v>41061</v>
      </c>
      <c r="E39" s="622">
        <v>42521</v>
      </c>
      <c r="F39" s="86"/>
      <c r="G39" s="86"/>
      <c r="H39" s="86"/>
      <c r="I39" s="86"/>
      <c r="J39" s="86"/>
      <c r="K39" s="86"/>
      <c r="L39" s="86"/>
    </row>
    <row r="40" spans="1:12" x14ac:dyDescent="0.25">
      <c r="A40" s="3341"/>
      <c r="B40" s="3331"/>
      <c r="C40" s="617" t="s">
        <v>953</v>
      </c>
      <c r="D40" s="618">
        <v>42522</v>
      </c>
      <c r="E40" s="618">
        <v>43982</v>
      </c>
      <c r="F40" s="954"/>
      <c r="G40" s="86"/>
      <c r="H40" s="86"/>
      <c r="I40" s="86"/>
      <c r="J40" s="86"/>
      <c r="K40" s="86"/>
      <c r="L40" s="86"/>
    </row>
    <row r="41" spans="1:12" x14ac:dyDescent="0.25">
      <c r="A41" s="3341"/>
      <c r="B41" s="3333"/>
      <c r="C41" s="619" t="s">
        <v>2884</v>
      </c>
      <c r="D41" s="407">
        <v>44421</v>
      </c>
      <c r="E41" s="407">
        <v>45881</v>
      </c>
      <c r="F41" s="2293"/>
      <c r="G41" s="86"/>
      <c r="H41" s="86"/>
      <c r="I41" s="86"/>
      <c r="J41" s="86"/>
      <c r="K41" s="86"/>
      <c r="L41" s="86"/>
    </row>
    <row r="42" spans="1:12" x14ac:dyDescent="0.25">
      <c r="A42" s="3341"/>
      <c r="B42" s="3340" t="s">
        <v>3002</v>
      </c>
      <c r="C42" s="620" t="s">
        <v>602</v>
      </c>
      <c r="D42" s="618">
        <v>40679</v>
      </c>
      <c r="E42" s="618">
        <v>42139</v>
      </c>
      <c r="F42" s="86"/>
      <c r="G42" s="86"/>
      <c r="H42" s="86"/>
      <c r="I42" s="86"/>
      <c r="J42" s="86"/>
      <c r="K42" s="86"/>
      <c r="L42" s="86"/>
    </row>
    <row r="43" spans="1:12" x14ac:dyDescent="0.25">
      <c r="A43" s="3341"/>
      <c r="B43" s="3340"/>
      <c r="C43" s="620" t="s">
        <v>513</v>
      </c>
      <c r="D43" s="618">
        <v>42140</v>
      </c>
      <c r="E43" s="618">
        <v>43600</v>
      </c>
      <c r="F43" s="86"/>
      <c r="G43" s="86"/>
      <c r="H43" s="86"/>
      <c r="I43" s="86"/>
      <c r="J43" s="86"/>
      <c r="K43" s="86"/>
      <c r="L43" s="86"/>
    </row>
    <row r="44" spans="1:12" x14ac:dyDescent="0.25">
      <c r="A44" s="3341"/>
      <c r="B44" s="3340"/>
      <c r="C44" s="918" t="s">
        <v>1051</v>
      </c>
      <c r="D44" s="407" t="s">
        <v>2481</v>
      </c>
      <c r="E44" s="407">
        <v>45235</v>
      </c>
      <c r="F44" s="86"/>
      <c r="G44" s="86"/>
      <c r="H44" s="86"/>
      <c r="I44" s="86"/>
      <c r="J44" s="86"/>
      <c r="K44" s="86"/>
      <c r="L44" s="86"/>
    </row>
    <row r="45" spans="1:12" x14ac:dyDescent="0.25">
      <c r="A45" s="704" t="s">
        <v>2386</v>
      </c>
      <c r="B45" s="86"/>
      <c r="C45" s="86"/>
      <c r="D45" s="87"/>
      <c r="E45" s="87"/>
      <c r="F45" s="86"/>
      <c r="G45" s="86"/>
      <c r="H45" s="86"/>
      <c r="I45" s="86"/>
      <c r="J45" s="86"/>
      <c r="K45" s="86"/>
      <c r="L45" s="86"/>
    </row>
    <row r="46" spans="1:12" x14ac:dyDescent="0.25">
      <c r="B46" s="86"/>
      <c r="C46" s="86"/>
      <c r="D46" s="87"/>
      <c r="E46" s="87"/>
      <c r="F46" s="86"/>
      <c r="G46" s="86"/>
      <c r="H46" s="86"/>
      <c r="I46" s="86"/>
      <c r="J46" s="86"/>
      <c r="K46" s="86"/>
      <c r="L46" s="86"/>
    </row>
    <row r="47" spans="1:12" x14ac:dyDescent="0.25">
      <c r="B47" s="86"/>
      <c r="C47" s="86"/>
      <c r="D47" s="87"/>
      <c r="E47" s="87"/>
      <c r="F47" s="86"/>
      <c r="G47" s="86"/>
      <c r="H47" s="86"/>
      <c r="I47" s="86"/>
      <c r="J47" s="86"/>
      <c r="K47" s="86"/>
      <c r="L47" s="86"/>
    </row>
    <row r="48" spans="1:12" x14ac:dyDescent="0.25">
      <c r="B48" s="86"/>
      <c r="C48" s="86"/>
      <c r="D48" s="87"/>
      <c r="E48" s="87"/>
      <c r="F48" s="86"/>
      <c r="G48" s="86"/>
      <c r="H48" s="86"/>
      <c r="I48" s="86"/>
      <c r="J48" s="86"/>
      <c r="K48" s="86"/>
      <c r="L48" s="86"/>
    </row>
    <row r="49" spans="2:12" x14ac:dyDescent="0.25">
      <c r="B49" s="86"/>
      <c r="C49" s="86"/>
      <c r="D49" s="87"/>
      <c r="E49" s="87"/>
      <c r="F49" s="86"/>
      <c r="G49" s="86"/>
      <c r="H49" s="86"/>
      <c r="I49" s="86"/>
      <c r="J49" s="86"/>
      <c r="K49" s="86"/>
      <c r="L49" s="86"/>
    </row>
  </sheetData>
  <sheetProtection algorithmName="SHA-512" hashValue="si1+Xaytpmpk02VDrfXy4YptM+k5tA25uRb2h1FGteHakQUy8KAFxy7XLJXQiTsqRsCyGU1tolmRyo8t+ymISQ==" saltValue="+u5/gWreoIcXGChs/OtaKw==" spinCount="100000" sheet="1" objects="1" scenarios="1"/>
  <mergeCells count="17">
    <mergeCell ref="A4:A6"/>
    <mergeCell ref="B4:B6"/>
    <mergeCell ref="B7:B9"/>
    <mergeCell ref="A7:A20"/>
    <mergeCell ref="B18:B20"/>
    <mergeCell ref="B10:B13"/>
    <mergeCell ref="B14:B17"/>
    <mergeCell ref="B42:B44"/>
    <mergeCell ref="A33:A44"/>
    <mergeCell ref="B21:B23"/>
    <mergeCell ref="B33:B35"/>
    <mergeCell ref="B24:B26"/>
    <mergeCell ref="B30:B32"/>
    <mergeCell ref="B27:B29"/>
    <mergeCell ref="B39:B41"/>
    <mergeCell ref="A21:A32"/>
    <mergeCell ref="B36:B38"/>
  </mergeCells>
  <hyperlinks>
    <hyperlink ref="A1" location="Índice!A1" display="ÍNDICE"/>
  </hyperlink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K28"/>
  <sheetViews>
    <sheetView showGridLines="0" zoomScale="90" zoomScaleNormal="90" workbookViewId="0">
      <selection activeCell="L37" sqref="L37"/>
    </sheetView>
  </sheetViews>
  <sheetFormatPr baseColWidth="10" defaultColWidth="11.42578125" defaultRowHeight="12.75" x14ac:dyDescent="0.2"/>
  <cols>
    <col min="1" max="1" width="9.7109375" style="183" bestFit="1" customWidth="1"/>
    <col min="2" max="5" width="11.28515625" style="184" customWidth="1"/>
    <col min="6" max="16384" width="11.42578125" style="183"/>
  </cols>
  <sheetData>
    <row r="1" spans="1:11" s="149" customFormat="1" ht="15.75" x14ac:dyDescent="0.2">
      <c r="A1" s="166" t="s">
        <v>1177</v>
      </c>
      <c r="B1" s="92"/>
      <c r="C1" s="33"/>
      <c r="D1" s="33"/>
      <c r="E1" s="33"/>
      <c r="F1" s="33"/>
      <c r="G1" s="33"/>
    </row>
    <row r="2" spans="1:11" s="182" customFormat="1" ht="18.75" x14ac:dyDescent="0.3">
      <c r="A2" s="410" t="s">
        <v>660</v>
      </c>
      <c r="B2" s="180"/>
      <c r="C2" s="181"/>
      <c r="D2" s="181"/>
      <c r="E2" s="181"/>
      <c r="F2" s="181"/>
      <c r="G2" s="181"/>
    </row>
    <row r="3" spans="1:11" ht="15" x14ac:dyDescent="0.25">
      <c r="A3" s="1581"/>
      <c r="B3" s="3356" t="s">
        <v>658</v>
      </c>
      <c r="C3" s="3357"/>
      <c r="D3" s="3357"/>
      <c r="E3" s="3357"/>
      <c r="F3" s="3357"/>
      <c r="G3" s="3357"/>
      <c r="H3" s="3357"/>
      <c r="I3" s="3357"/>
      <c r="J3" s="3358"/>
      <c r="K3" s="2131"/>
    </row>
    <row r="4" spans="1:11" ht="15" x14ac:dyDescent="0.25">
      <c r="A4" s="1581"/>
      <c r="B4" s="1582">
        <v>2012</v>
      </c>
      <c r="C4" s="1582">
        <v>2013</v>
      </c>
      <c r="D4" s="1582">
        <v>2014</v>
      </c>
      <c r="E4" s="1582">
        <v>2015</v>
      </c>
      <c r="F4" s="1582">
        <v>2016</v>
      </c>
      <c r="G4" s="1582">
        <v>2017</v>
      </c>
      <c r="H4" s="1582">
        <v>2018</v>
      </c>
      <c r="I4" s="1582">
        <v>2019</v>
      </c>
      <c r="J4" s="1582">
        <v>2020</v>
      </c>
      <c r="K4" s="1582">
        <v>2021</v>
      </c>
    </row>
    <row r="5" spans="1:11" ht="15" x14ac:dyDescent="0.25">
      <c r="A5" s="1583" t="s">
        <v>625</v>
      </c>
      <c r="B5" s="1584">
        <v>3</v>
      </c>
      <c r="C5" s="1584">
        <v>17</v>
      </c>
      <c r="D5" s="1584">
        <v>16</v>
      </c>
      <c r="E5" s="1585">
        <v>12</v>
      </c>
      <c r="F5" s="1585">
        <v>7</v>
      </c>
      <c r="G5" s="1585">
        <v>11</v>
      </c>
      <c r="H5" s="1585">
        <v>21</v>
      </c>
      <c r="I5" s="1585">
        <v>10</v>
      </c>
      <c r="J5" s="1585">
        <v>7</v>
      </c>
      <c r="K5" s="1586">
        <v>11</v>
      </c>
    </row>
    <row r="6" spans="1:11" ht="15" x14ac:dyDescent="0.25">
      <c r="A6" s="1583" t="s">
        <v>621</v>
      </c>
      <c r="B6" s="1584">
        <v>5</v>
      </c>
      <c r="C6" s="1584">
        <v>11</v>
      </c>
      <c r="D6" s="1584">
        <v>6</v>
      </c>
      <c r="E6" s="1585">
        <v>18</v>
      </c>
      <c r="F6" s="1585">
        <v>17</v>
      </c>
      <c r="G6" s="1585">
        <v>16</v>
      </c>
      <c r="H6" s="1585">
        <v>11</v>
      </c>
      <c r="I6" s="1585">
        <v>10</v>
      </c>
      <c r="J6" s="1585">
        <v>10</v>
      </c>
      <c r="K6" s="1586">
        <v>18</v>
      </c>
    </row>
    <row r="7" spans="1:11" ht="15" x14ac:dyDescent="0.25">
      <c r="A7" s="1583" t="s">
        <v>623</v>
      </c>
      <c r="B7" s="1584">
        <v>6</v>
      </c>
      <c r="C7" s="1584">
        <v>13</v>
      </c>
      <c r="D7" s="1584">
        <v>6</v>
      </c>
      <c r="E7" s="1585">
        <v>21</v>
      </c>
      <c r="F7" s="1585">
        <v>16</v>
      </c>
      <c r="G7" s="1585">
        <v>13</v>
      </c>
      <c r="H7" s="1585">
        <v>12</v>
      </c>
      <c r="I7" s="1585">
        <v>18</v>
      </c>
      <c r="J7" s="1585">
        <v>12</v>
      </c>
      <c r="K7" s="1586">
        <v>18</v>
      </c>
    </row>
    <row r="8" spans="1:11" ht="15" x14ac:dyDescent="0.25">
      <c r="A8" s="1583" t="s">
        <v>624</v>
      </c>
      <c r="B8" s="1584">
        <v>5</v>
      </c>
      <c r="C8" s="1584">
        <v>11</v>
      </c>
      <c r="D8" s="1584">
        <v>7</v>
      </c>
      <c r="E8" s="1585">
        <v>20</v>
      </c>
      <c r="F8" s="1585">
        <v>14</v>
      </c>
      <c r="G8" s="1585">
        <v>12</v>
      </c>
      <c r="H8" s="1585">
        <v>12</v>
      </c>
      <c r="I8" s="1585">
        <v>20</v>
      </c>
      <c r="J8" s="1585">
        <v>14</v>
      </c>
      <c r="K8" s="1586">
        <v>18</v>
      </c>
    </row>
    <row r="9" spans="1:11" ht="15" x14ac:dyDescent="0.25">
      <c r="A9" s="1581"/>
      <c r="B9" s="1587">
        <f t="shared" ref="B9:G9" si="0">SUM(B5:B8)</f>
        <v>19</v>
      </c>
      <c r="C9" s="1587">
        <f t="shared" si="0"/>
        <v>52</v>
      </c>
      <c r="D9" s="1587">
        <f t="shared" si="0"/>
        <v>35</v>
      </c>
      <c r="E9" s="1587">
        <f t="shared" si="0"/>
        <v>71</v>
      </c>
      <c r="F9" s="1587">
        <f t="shared" si="0"/>
        <v>54</v>
      </c>
      <c r="G9" s="1587">
        <f t="shared" si="0"/>
        <v>52</v>
      </c>
      <c r="H9" s="1587">
        <f t="shared" ref="H9" si="1">SUM(H5:H8)</f>
        <v>56</v>
      </c>
      <c r="I9" s="1587">
        <f>SUM(I5:I8)</f>
        <v>58</v>
      </c>
      <c r="J9" s="1588">
        <f>SUM(J5:J8)</f>
        <v>43</v>
      </c>
      <c r="K9" s="1588">
        <f>SUM(K5:K8)</f>
        <v>65</v>
      </c>
    </row>
    <row r="10" spans="1:11" ht="15" x14ac:dyDescent="0.25">
      <c r="A10" s="1581"/>
      <c r="B10" s="1589"/>
      <c r="C10" s="1589"/>
      <c r="D10" s="1589"/>
      <c r="E10" s="1589"/>
      <c r="F10" s="1581"/>
      <c r="G10" s="1581"/>
      <c r="H10" s="1581"/>
      <c r="I10" s="1581"/>
      <c r="J10" s="1581"/>
      <c r="K10" s="1581"/>
    </row>
    <row r="11" spans="1:11" ht="15" x14ac:dyDescent="0.25">
      <c r="A11" s="1581"/>
      <c r="B11" s="3356" t="s">
        <v>657</v>
      </c>
      <c r="C11" s="3357"/>
      <c r="D11" s="3357"/>
      <c r="E11" s="3357"/>
      <c r="F11" s="3357"/>
      <c r="G11" s="3357"/>
      <c r="H11" s="3357"/>
      <c r="I11" s="3357"/>
      <c r="J11" s="3358"/>
      <c r="K11" s="2131"/>
    </row>
    <row r="12" spans="1:11" ht="15" x14ac:dyDescent="0.25">
      <c r="A12" s="1581"/>
      <c r="B12" s="1582">
        <v>2012</v>
      </c>
      <c r="C12" s="1582">
        <v>2013</v>
      </c>
      <c r="D12" s="1582">
        <v>2014</v>
      </c>
      <c r="E12" s="1582">
        <v>2015</v>
      </c>
      <c r="F12" s="1582">
        <v>2016</v>
      </c>
      <c r="G12" s="1582">
        <v>2017</v>
      </c>
      <c r="H12" s="1582">
        <v>2018</v>
      </c>
      <c r="I12" s="1582">
        <v>2019</v>
      </c>
      <c r="J12" s="1582">
        <v>2020</v>
      </c>
      <c r="K12" s="1582"/>
    </row>
    <row r="13" spans="1:11" ht="15" x14ac:dyDescent="0.25">
      <c r="A13" s="1583" t="s">
        <v>625</v>
      </c>
      <c r="B13" s="1584">
        <v>5</v>
      </c>
      <c r="C13" s="1584">
        <v>31</v>
      </c>
      <c r="D13" s="1584">
        <v>28</v>
      </c>
      <c r="E13" s="1585">
        <v>44</v>
      </c>
      <c r="F13" s="1585">
        <v>30</v>
      </c>
      <c r="G13" s="1585">
        <v>46</v>
      </c>
      <c r="H13" s="1585">
        <v>80</v>
      </c>
      <c r="I13" s="1585">
        <v>30</v>
      </c>
      <c r="J13" s="1585">
        <v>35</v>
      </c>
      <c r="K13" s="1586">
        <v>40</v>
      </c>
    </row>
    <row r="14" spans="1:11" ht="15" x14ac:dyDescent="0.25">
      <c r="A14" s="1583" t="s">
        <v>621</v>
      </c>
      <c r="B14" s="1584">
        <v>21</v>
      </c>
      <c r="C14" s="1584">
        <v>50</v>
      </c>
      <c r="D14" s="1584">
        <v>23</v>
      </c>
      <c r="E14" s="1585">
        <v>70</v>
      </c>
      <c r="F14" s="1585">
        <v>78</v>
      </c>
      <c r="G14" s="1585">
        <v>74</v>
      </c>
      <c r="H14" s="1585">
        <v>62</v>
      </c>
      <c r="I14" s="1585">
        <v>54</v>
      </c>
      <c r="J14" s="1585">
        <v>56</v>
      </c>
      <c r="K14" s="1586">
        <v>83</v>
      </c>
    </row>
    <row r="15" spans="1:11" ht="15" x14ac:dyDescent="0.25">
      <c r="A15" s="1583" t="s">
        <v>623</v>
      </c>
      <c r="B15" s="1584">
        <v>23</v>
      </c>
      <c r="C15" s="1584">
        <v>56</v>
      </c>
      <c r="D15" s="1584">
        <v>24</v>
      </c>
      <c r="E15" s="1585">
        <v>73</v>
      </c>
      <c r="F15" s="1585">
        <v>65</v>
      </c>
      <c r="G15" s="1585">
        <v>53</v>
      </c>
      <c r="H15" s="1585">
        <v>62</v>
      </c>
      <c r="I15" s="1585">
        <v>58</v>
      </c>
      <c r="J15" s="1585">
        <v>76</v>
      </c>
      <c r="K15" s="1586">
        <v>83</v>
      </c>
    </row>
    <row r="16" spans="1:11" ht="15" x14ac:dyDescent="0.25">
      <c r="A16" s="1583" t="s">
        <v>624</v>
      </c>
      <c r="B16" s="1584">
        <v>20</v>
      </c>
      <c r="C16" s="1584">
        <v>50</v>
      </c>
      <c r="D16" s="1584">
        <v>28</v>
      </c>
      <c r="E16" s="1585">
        <v>75</v>
      </c>
      <c r="F16" s="1585">
        <v>97</v>
      </c>
      <c r="G16" s="1585">
        <v>62</v>
      </c>
      <c r="H16" s="1585">
        <v>78</v>
      </c>
      <c r="I16" s="1585">
        <v>83</v>
      </c>
      <c r="J16" s="1585">
        <v>111</v>
      </c>
      <c r="K16" s="1586">
        <v>110</v>
      </c>
    </row>
    <row r="17" spans="1:11" ht="15" x14ac:dyDescent="0.25">
      <c r="A17" s="1581"/>
      <c r="B17" s="1587">
        <f t="shared" ref="B17:G17" si="2">SUM(B13:B16)</f>
        <v>69</v>
      </c>
      <c r="C17" s="1587">
        <f t="shared" si="2"/>
        <v>187</v>
      </c>
      <c r="D17" s="1587">
        <f t="shared" si="2"/>
        <v>103</v>
      </c>
      <c r="E17" s="1587">
        <f t="shared" si="2"/>
        <v>262</v>
      </c>
      <c r="F17" s="1587">
        <f t="shared" si="2"/>
        <v>270</v>
      </c>
      <c r="G17" s="1587">
        <f t="shared" si="2"/>
        <v>235</v>
      </c>
      <c r="H17" s="1587">
        <f t="shared" ref="H17" si="3">SUM(H13:H16)</f>
        <v>282</v>
      </c>
      <c r="I17" s="1587">
        <f>SUM(I13:I16)</f>
        <v>225</v>
      </c>
      <c r="J17" s="1588">
        <f>SUM(J13:J16)</f>
        <v>278</v>
      </c>
      <c r="K17" s="1588">
        <f>SUM(K13:K16)</f>
        <v>316</v>
      </c>
    </row>
    <row r="18" spans="1:11" ht="15" x14ac:dyDescent="0.25">
      <c r="A18" s="1581"/>
      <c r="B18" s="1589"/>
      <c r="C18" s="1589"/>
      <c r="D18" s="1589"/>
      <c r="E18" s="1589"/>
      <c r="F18" s="1581"/>
      <c r="G18" s="1581"/>
      <c r="H18" s="1581"/>
      <c r="I18" s="1581"/>
      <c r="J18" s="1581"/>
      <c r="K18" s="1581"/>
    </row>
    <row r="19" spans="1:11" ht="15" x14ac:dyDescent="0.25">
      <c r="A19" s="1581"/>
      <c r="B19" s="1589"/>
      <c r="C19" s="1589"/>
      <c r="D19" s="1589"/>
      <c r="E19" s="1589"/>
      <c r="F19" s="1581"/>
      <c r="G19" s="1581"/>
      <c r="H19" s="1581"/>
      <c r="I19" s="1581"/>
      <c r="J19" s="1581"/>
      <c r="K19" s="1581"/>
    </row>
    <row r="20" spans="1:11" ht="15" x14ac:dyDescent="0.25">
      <c r="A20" s="1581"/>
      <c r="B20" s="3356" t="s">
        <v>659</v>
      </c>
      <c r="C20" s="3357"/>
      <c r="D20" s="3357"/>
      <c r="E20" s="3357"/>
      <c r="F20" s="3357"/>
      <c r="G20" s="3357"/>
      <c r="H20" s="3357"/>
      <c r="I20" s="3357"/>
      <c r="J20" s="3358"/>
      <c r="K20" s="2131"/>
    </row>
    <row r="21" spans="1:11" ht="15" x14ac:dyDescent="0.25">
      <c r="A21" s="1581"/>
      <c r="B21" s="1582">
        <v>2012</v>
      </c>
      <c r="C21" s="1582">
        <v>2013</v>
      </c>
      <c r="D21" s="1582">
        <v>2014</v>
      </c>
      <c r="E21" s="1582">
        <v>2015</v>
      </c>
      <c r="F21" s="1582">
        <v>2016</v>
      </c>
      <c r="G21" s="1582">
        <v>2017</v>
      </c>
      <c r="H21" s="1582">
        <v>2018</v>
      </c>
      <c r="I21" s="1582">
        <v>2019</v>
      </c>
      <c r="J21" s="1582">
        <v>2020</v>
      </c>
      <c r="K21" s="1582">
        <v>2021</v>
      </c>
    </row>
    <row r="22" spans="1:11" ht="15" x14ac:dyDescent="0.25">
      <c r="A22" s="1583" t="s">
        <v>625</v>
      </c>
      <c r="B22" s="1590">
        <f t="shared" ref="B22:G22" si="4">B13/B5</f>
        <v>1.6666666666666667</v>
      </c>
      <c r="C22" s="1590">
        <f t="shared" si="4"/>
        <v>1.8235294117647058</v>
      </c>
      <c r="D22" s="1590">
        <f t="shared" si="4"/>
        <v>1.75</v>
      </c>
      <c r="E22" s="1591">
        <f t="shared" si="4"/>
        <v>3.6666666666666665</v>
      </c>
      <c r="F22" s="1591">
        <f t="shared" si="4"/>
        <v>4.2857142857142856</v>
      </c>
      <c r="G22" s="1591">
        <f t="shared" si="4"/>
        <v>4.1818181818181817</v>
      </c>
      <c r="H22" s="1591">
        <f>H13/H5</f>
        <v>3.8095238095238093</v>
      </c>
      <c r="I22" s="1591">
        <f>I13/I5</f>
        <v>3</v>
      </c>
      <c r="J22" s="1591">
        <f>J13/J5</f>
        <v>5</v>
      </c>
      <c r="K22" s="1592">
        <f>K13/K5</f>
        <v>3.6363636363636362</v>
      </c>
    </row>
    <row r="23" spans="1:11" ht="15" x14ac:dyDescent="0.25">
      <c r="A23" s="1583" t="s">
        <v>621</v>
      </c>
      <c r="B23" s="1590">
        <f t="shared" ref="B23:F26" si="5">B14/B6</f>
        <v>4.2</v>
      </c>
      <c r="C23" s="1590">
        <f t="shared" si="5"/>
        <v>4.5454545454545459</v>
      </c>
      <c r="D23" s="1590">
        <f t="shared" si="5"/>
        <v>3.8333333333333335</v>
      </c>
      <c r="E23" s="1591">
        <f t="shared" si="5"/>
        <v>3.8888888888888888</v>
      </c>
      <c r="F23" s="1591">
        <f t="shared" si="5"/>
        <v>4.5882352941176467</v>
      </c>
      <c r="G23" s="1591">
        <f t="shared" ref="G23:I26" si="6">G14/G6</f>
        <v>4.625</v>
      </c>
      <c r="H23" s="1591">
        <f t="shared" si="6"/>
        <v>5.6363636363636367</v>
      </c>
      <c r="I23" s="1591">
        <f t="shared" si="6"/>
        <v>5.4</v>
      </c>
      <c r="J23" s="1591">
        <f t="shared" ref="J23:K26" si="7">J14/J6</f>
        <v>5.6</v>
      </c>
      <c r="K23" s="1592">
        <f t="shared" si="7"/>
        <v>4.6111111111111107</v>
      </c>
    </row>
    <row r="24" spans="1:11" ht="15" x14ac:dyDescent="0.25">
      <c r="A24" s="1583" t="s">
        <v>623</v>
      </c>
      <c r="B24" s="1590">
        <f t="shared" si="5"/>
        <v>3.8333333333333335</v>
      </c>
      <c r="C24" s="1590">
        <f t="shared" si="5"/>
        <v>4.3076923076923075</v>
      </c>
      <c r="D24" s="1590">
        <f t="shared" si="5"/>
        <v>4</v>
      </c>
      <c r="E24" s="1591">
        <f t="shared" si="5"/>
        <v>3.4761904761904763</v>
      </c>
      <c r="F24" s="1591">
        <f>F15/F7</f>
        <v>4.0625</v>
      </c>
      <c r="G24" s="1591">
        <f t="shared" si="6"/>
        <v>4.0769230769230766</v>
      </c>
      <c r="H24" s="1591">
        <f t="shared" si="6"/>
        <v>5.166666666666667</v>
      </c>
      <c r="I24" s="1591">
        <f t="shared" si="6"/>
        <v>3.2222222222222223</v>
      </c>
      <c r="J24" s="1591">
        <f t="shared" si="7"/>
        <v>6.333333333333333</v>
      </c>
      <c r="K24" s="1592">
        <f t="shared" si="7"/>
        <v>4.6111111111111107</v>
      </c>
    </row>
    <row r="25" spans="1:11" ht="15" x14ac:dyDescent="0.25">
      <c r="A25" s="1583" t="s">
        <v>624</v>
      </c>
      <c r="B25" s="1590">
        <f t="shared" si="5"/>
        <v>4</v>
      </c>
      <c r="C25" s="1590">
        <f t="shared" si="5"/>
        <v>4.5454545454545459</v>
      </c>
      <c r="D25" s="1590">
        <f t="shared" si="5"/>
        <v>4</v>
      </c>
      <c r="E25" s="1591">
        <f t="shared" si="5"/>
        <v>3.75</v>
      </c>
      <c r="F25" s="1591">
        <f t="shared" si="5"/>
        <v>6.9285714285714288</v>
      </c>
      <c r="G25" s="1591">
        <f t="shared" si="6"/>
        <v>5.166666666666667</v>
      </c>
      <c r="H25" s="1591">
        <f t="shared" si="6"/>
        <v>6.5</v>
      </c>
      <c r="I25" s="1591">
        <f t="shared" si="6"/>
        <v>4.1500000000000004</v>
      </c>
      <c r="J25" s="1591">
        <f t="shared" si="7"/>
        <v>7.9285714285714288</v>
      </c>
      <c r="K25" s="1592">
        <f t="shared" si="7"/>
        <v>6.1111111111111107</v>
      </c>
    </row>
    <row r="26" spans="1:11" ht="15" x14ac:dyDescent="0.25">
      <c r="A26" s="1581"/>
      <c r="B26" s="1593">
        <f t="shared" si="5"/>
        <v>3.6315789473684212</v>
      </c>
      <c r="C26" s="1593">
        <f t="shared" si="5"/>
        <v>3.5961538461538463</v>
      </c>
      <c r="D26" s="1593">
        <f t="shared" si="5"/>
        <v>2.9428571428571431</v>
      </c>
      <c r="E26" s="1593">
        <f t="shared" si="5"/>
        <v>3.6901408450704225</v>
      </c>
      <c r="F26" s="1593">
        <f>F17/F9</f>
        <v>5</v>
      </c>
      <c r="G26" s="1593">
        <f t="shared" si="6"/>
        <v>4.5192307692307692</v>
      </c>
      <c r="H26" s="1593">
        <f t="shared" si="6"/>
        <v>5.0357142857142856</v>
      </c>
      <c r="I26" s="1593">
        <f>I17/I9</f>
        <v>3.8793103448275863</v>
      </c>
      <c r="J26" s="1594">
        <f t="shared" si="7"/>
        <v>6.4651162790697674</v>
      </c>
      <c r="K26" s="1594">
        <f t="shared" si="7"/>
        <v>4.8615384615384611</v>
      </c>
    </row>
    <row r="28" spans="1:11" x14ac:dyDescent="0.2">
      <c r="A28" s="183" t="s">
        <v>2387</v>
      </c>
    </row>
  </sheetData>
  <sheetProtection algorithmName="SHA-512" hashValue="L0GMQ84gaPiQOwUUWKx1Sqhspw7p9rgdyy0L4lkp05tHK3BGUiURQ8tFZ4nGJENPStrG5lRG3wseCcc3iw4h5w==" saltValue="A9hOHGNJEP6SiJm0D+f/CQ==" spinCount="100000" sheet="1" objects="1" scenarios="1"/>
  <mergeCells count="3">
    <mergeCell ref="B3:J3"/>
    <mergeCell ref="B11:J11"/>
    <mergeCell ref="B20:J20"/>
  </mergeCells>
  <hyperlinks>
    <hyperlink ref="A1" location="Índice!A1" display="ÍNDICE"/>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9B2190"/>
  </sheetPr>
  <dimension ref="A1:O67"/>
  <sheetViews>
    <sheetView showGridLines="0" zoomScaleNormal="100" workbookViewId="0"/>
  </sheetViews>
  <sheetFormatPr baseColWidth="10" defaultColWidth="11.42578125" defaultRowHeight="12.75" x14ac:dyDescent="0.2"/>
  <cols>
    <col min="1" max="1" width="14.5703125" style="1596" customWidth="1"/>
    <col min="2" max="2" width="14" style="1595" bestFit="1" customWidth="1"/>
    <col min="3" max="3" width="12" style="1596" customWidth="1"/>
    <col min="4" max="4" width="86.28515625" style="1597" customWidth="1"/>
    <col min="5" max="5" width="4.85546875" style="1597" customWidth="1"/>
    <col min="6" max="6" width="14.5703125" style="1597" customWidth="1"/>
    <col min="7" max="7" width="14" style="1597" bestFit="1" customWidth="1"/>
    <col min="8" max="8" width="12" style="1597" customWidth="1"/>
    <col min="9" max="9" width="86.28515625" style="1597" customWidth="1"/>
    <col min="10" max="10" width="4.28515625" style="1597" customWidth="1"/>
    <col min="11" max="11" width="14.5703125" style="1597" customWidth="1"/>
    <col min="12" max="12" width="14" style="1597" bestFit="1" customWidth="1"/>
    <col min="13" max="13" width="12" style="1597" customWidth="1"/>
    <col min="14" max="14" width="86.28515625" style="1597" customWidth="1"/>
    <col min="15" max="16384" width="11.42578125" style="1597"/>
  </cols>
  <sheetData>
    <row r="1" spans="1:14" s="157" customFormat="1" x14ac:dyDescent="0.2">
      <c r="A1" s="1297" t="s">
        <v>1177</v>
      </c>
      <c r="B1" s="1298"/>
    </row>
    <row r="2" spans="1:14" ht="18.75" x14ac:dyDescent="0.2">
      <c r="A2" s="411" t="s">
        <v>891</v>
      </c>
    </row>
    <row r="3" spans="1:14" x14ac:dyDescent="0.2">
      <c r="A3" s="1598" t="s">
        <v>2388</v>
      </c>
    </row>
    <row r="4" spans="1:14" x14ac:dyDescent="0.2">
      <c r="A4" s="3363" t="s">
        <v>2771</v>
      </c>
      <c r="B4" s="3363"/>
      <c r="C4" s="3363"/>
      <c r="D4" s="3363"/>
      <c r="F4" s="3363" t="s">
        <v>2772</v>
      </c>
      <c r="G4" s="3363"/>
      <c r="H4" s="3363"/>
      <c r="I4" s="3363"/>
      <c r="K4" s="3363" t="s">
        <v>2773</v>
      </c>
      <c r="L4" s="3363"/>
      <c r="M4" s="3363"/>
      <c r="N4" s="3363"/>
    </row>
    <row r="5" spans="1:14" s="1600" customFormat="1" x14ac:dyDescent="0.2">
      <c r="A5" s="1599" t="s">
        <v>66</v>
      </c>
      <c r="B5" s="1599" t="s">
        <v>64</v>
      </c>
      <c r="C5" s="3364" t="s">
        <v>65</v>
      </c>
      <c r="D5" s="3364"/>
      <c r="F5" s="1599" t="s">
        <v>66</v>
      </c>
      <c r="G5" s="1599" t="s">
        <v>64</v>
      </c>
      <c r="H5" s="3364" t="s">
        <v>65</v>
      </c>
      <c r="I5" s="3364"/>
      <c r="K5" s="1599" t="s">
        <v>66</v>
      </c>
      <c r="L5" s="1599" t="s">
        <v>64</v>
      </c>
      <c r="M5" s="3364" t="s">
        <v>65</v>
      </c>
      <c r="N5" s="3364"/>
    </row>
    <row r="6" spans="1:14" s="1600" customFormat="1" ht="15.75" x14ac:dyDescent="0.2">
      <c r="A6" s="3362" t="s">
        <v>18</v>
      </c>
      <c r="B6" s="3362"/>
      <c r="C6" s="3362"/>
      <c r="D6" s="3362"/>
      <c r="F6" s="3362" t="s">
        <v>72</v>
      </c>
      <c r="G6" s="3362"/>
      <c r="H6" s="3362"/>
      <c r="I6" s="3362"/>
      <c r="K6" s="3362" t="s">
        <v>73</v>
      </c>
      <c r="L6" s="3362"/>
      <c r="M6" s="3362"/>
      <c r="N6" s="3362"/>
    </row>
    <row r="7" spans="1:14" s="1601" customFormat="1" ht="51" x14ac:dyDescent="0.2">
      <c r="A7" s="1489" t="s">
        <v>63</v>
      </c>
      <c r="B7" s="783">
        <v>40598</v>
      </c>
      <c r="C7" s="1489">
        <v>331.4</v>
      </c>
      <c r="D7" s="271" t="s">
        <v>248</v>
      </c>
      <c r="F7" s="1491" t="s">
        <v>63</v>
      </c>
      <c r="G7" s="268">
        <v>40598</v>
      </c>
      <c r="H7" s="1491">
        <v>331.5</v>
      </c>
      <c r="I7" s="270" t="s">
        <v>253</v>
      </c>
      <c r="K7" s="1491" t="s">
        <v>63</v>
      </c>
      <c r="L7" s="268">
        <v>40598</v>
      </c>
      <c r="M7" s="1491">
        <v>331.6</v>
      </c>
      <c r="N7" s="270" t="s">
        <v>254</v>
      </c>
    </row>
    <row r="8" spans="1:14" s="1601" customFormat="1" ht="63.75" customHeight="1" x14ac:dyDescent="0.2">
      <c r="A8" s="1489" t="s">
        <v>63</v>
      </c>
      <c r="B8" s="783">
        <v>41018</v>
      </c>
      <c r="C8" s="1489">
        <v>344.3</v>
      </c>
      <c r="D8" s="271" t="s">
        <v>59</v>
      </c>
      <c r="F8" s="1491" t="s">
        <v>63</v>
      </c>
      <c r="G8" s="268">
        <v>41018</v>
      </c>
      <c r="H8" s="1491">
        <v>344.3</v>
      </c>
      <c r="I8" s="270" t="s">
        <v>59</v>
      </c>
      <c r="K8" s="1491" t="s">
        <v>63</v>
      </c>
      <c r="L8" s="268">
        <v>41018</v>
      </c>
      <c r="M8" s="1491">
        <v>344.3</v>
      </c>
      <c r="N8" s="270" t="s">
        <v>59</v>
      </c>
    </row>
    <row r="9" spans="1:14" s="1601" customFormat="1" ht="38.25" x14ac:dyDescent="0.2">
      <c r="A9" s="1489" t="s">
        <v>63</v>
      </c>
      <c r="B9" s="783">
        <v>41087</v>
      </c>
      <c r="C9" s="1489">
        <v>346.9</v>
      </c>
      <c r="D9" s="271" t="s">
        <v>249</v>
      </c>
      <c r="F9" s="1489" t="s">
        <v>69</v>
      </c>
      <c r="G9" s="783">
        <v>42653</v>
      </c>
      <c r="H9" s="1489" t="s">
        <v>879</v>
      </c>
      <c r="I9" s="271" t="s">
        <v>880</v>
      </c>
      <c r="K9" s="2247" t="s">
        <v>70</v>
      </c>
      <c r="L9" s="2248">
        <v>44490</v>
      </c>
      <c r="M9" s="2247">
        <v>133.5</v>
      </c>
      <c r="N9" s="2249" t="s">
        <v>4025</v>
      </c>
    </row>
    <row r="10" spans="1:14" s="1601" customFormat="1" ht="38.25" x14ac:dyDescent="0.2">
      <c r="A10" s="1489" t="s">
        <v>68</v>
      </c>
      <c r="B10" s="783">
        <v>42339</v>
      </c>
      <c r="C10" s="1489">
        <v>38.299999999999997</v>
      </c>
      <c r="D10" s="271" t="s">
        <v>250</v>
      </c>
      <c r="F10" s="1489" t="s">
        <v>71</v>
      </c>
      <c r="G10" s="783">
        <v>42681</v>
      </c>
      <c r="H10" s="1489" t="s">
        <v>875</v>
      </c>
      <c r="I10" s="271" t="s">
        <v>874</v>
      </c>
      <c r="K10" s="2247" t="s">
        <v>71</v>
      </c>
      <c r="L10" s="2248">
        <v>44449</v>
      </c>
      <c r="M10" s="2247" t="s">
        <v>6022</v>
      </c>
      <c r="N10" s="2249" t="s">
        <v>6023</v>
      </c>
    </row>
    <row r="11" spans="1:14" s="1601" customFormat="1" ht="68.25" customHeight="1" x14ac:dyDescent="0.2">
      <c r="A11" s="1489" t="s">
        <v>71</v>
      </c>
      <c r="B11" s="783">
        <v>42347</v>
      </c>
      <c r="C11" s="1489" t="s">
        <v>67</v>
      </c>
      <c r="D11" s="271" t="s">
        <v>251</v>
      </c>
      <c r="F11" s="1489" t="s">
        <v>63</v>
      </c>
      <c r="G11" s="783">
        <v>42709</v>
      </c>
      <c r="H11" s="1489" t="s">
        <v>882</v>
      </c>
      <c r="I11" s="271" t="s">
        <v>883</v>
      </c>
      <c r="K11" s="2247" t="s">
        <v>63</v>
      </c>
      <c r="L11" s="2248">
        <v>44517</v>
      </c>
      <c r="M11" s="2247" t="s">
        <v>4081</v>
      </c>
      <c r="N11" s="2249" t="s">
        <v>4082</v>
      </c>
    </row>
    <row r="12" spans="1:14" s="1601" customFormat="1" ht="42" customHeight="1" x14ac:dyDescent="0.2">
      <c r="A12" s="1489" t="s">
        <v>63</v>
      </c>
      <c r="B12" s="783">
        <v>42355</v>
      </c>
      <c r="C12" s="1489" t="s">
        <v>60</v>
      </c>
      <c r="D12" s="271" t="s">
        <v>252</v>
      </c>
      <c r="F12" s="1489" t="s">
        <v>69</v>
      </c>
      <c r="G12" s="1490">
        <v>44182</v>
      </c>
      <c r="H12" s="1489" t="s">
        <v>2846</v>
      </c>
      <c r="I12" s="271" t="s">
        <v>2847</v>
      </c>
      <c r="K12" s="3359" t="s">
        <v>22</v>
      </c>
      <c r="L12" s="3360"/>
      <c r="M12" s="3360"/>
      <c r="N12" s="3361"/>
    </row>
    <row r="13" spans="1:14" s="1600" customFormat="1" ht="47.25" customHeight="1" x14ac:dyDescent="0.2">
      <c r="A13" s="3362" t="s">
        <v>75</v>
      </c>
      <c r="B13" s="3362"/>
      <c r="C13" s="3362"/>
      <c r="D13" s="3362"/>
      <c r="F13" s="2247" t="s">
        <v>71</v>
      </c>
      <c r="G13" s="2250">
        <v>44225</v>
      </c>
      <c r="H13" s="2247" t="s">
        <v>4052</v>
      </c>
      <c r="I13" s="2249" t="s">
        <v>4053</v>
      </c>
      <c r="K13" s="2263" t="s">
        <v>63</v>
      </c>
      <c r="L13" s="268">
        <v>41254</v>
      </c>
      <c r="M13" s="2263">
        <v>354.9</v>
      </c>
      <c r="N13" s="2264" t="s">
        <v>255</v>
      </c>
    </row>
    <row r="14" spans="1:14" s="1600" customFormat="1" ht="63.75" x14ac:dyDescent="0.2">
      <c r="A14" s="1489" t="s">
        <v>68</v>
      </c>
      <c r="B14" s="783">
        <v>42103</v>
      </c>
      <c r="C14" s="1489">
        <v>26.5</v>
      </c>
      <c r="D14" s="271" t="s">
        <v>258</v>
      </c>
      <c r="F14" s="2247" t="s">
        <v>63</v>
      </c>
      <c r="G14" s="2250">
        <v>44239</v>
      </c>
      <c r="H14" s="2247" t="s">
        <v>4076</v>
      </c>
      <c r="I14" s="2249" t="s">
        <v>6082</v>
      </c>
      <c r="K14" s="2247" t="s">
        <v>70</v>
      </c>
      <c r="L14" s="2248">
        <v>44490</v>
      </c>
      <c r="M14" s="2247">
        <v>133.6</v>
      </c>
      <c r="N14" s="2249" t="s">
        <v>4024</v>
      </c>
    </row>
    <row r="15" spans="1:14" s="1600" customFormat="1" ht="51" customHeight="1" x14ac:dyDescent="0.2">
      <c r="A15" s="1489" t="s">
        <v>71</v>
      </c>
      <c r="B15" s="783">
        <v>42188</v>
      </c>
      <c r="C15" s="1489">
        <v>43.9</v>
      </c>
      <c r="D15" s="271" t="s">
        <v>259</v>
      </c>
      <c r="F15" s="3362" t="s">
        <v>4054</v>
      </c>
      <c r="G15" s="3362"/>
      <c r="H15" s="3362"/>
      <c r="I15" s="3362"/>
      <c r="K15" s="2247" t="s">
        <v>71</v>
      </c>
      <c r="L15" s="2248">
        <v>44449</v>
      </c>
      <c r="M15" s="2247" t="s">
        <v>6022</v>
      </c>
      <c r="N15" s="2249" t="s">
        <v>6024</v>
      </c>
    </row>
    <row r="16" spans="1:14" ht="76.5" x14ac:dyDescent="0.2">
      <c r="A16" s="1489" t="s">
        <v>63</v>
      </c>
      <c r="B16" s="783">
        <v>42355</v>
      </c>
      <c r="C16" s="1489">
        <v>387.7</v>
      </c>
      <c r="D16" s="271" t="s">
        <v>245</v>
      </c>
      <c r="F16" s="2263" t="s">
        <v>69</v>
      </c>
      <c r="G16" s="268">
        <v>41569</v>
      </c>
      <c r="H16" s="2263" t="s">
        <v>61</v>
      </c>
      <c r="I16" s="2264" t="s">
        <v>256</v>
      </c>
      <c r="K16" s="2247" t="s">
        <v>63</v>
      </c>
      <c r="L16" s="2248">
        <v>44517</v>
      </c>
      <c r="M16" s="2247" t="s">
        <v>4081</v>
      </c>
      <c r="N16" s="2249" t="s">
        <v>4082</v>
      </c>
    </row>
    <row r="17" spans="1:15" ht="51" x14ac:dyDescent="0.2">
      <c r="A17" s="1489" t="s">
        <v>68</v>
      </c>
      <c r="B17" s="783">
        <v>42465</v>
      </c>
      <c r="C17" s="1489">
        <v>45.5</v>
      </c>
      <c r="D17" s="271" t="s">
        <v>869</v>
      </c>
      <c r="F17" s="1489" t="s">
        <v>71</v>
      </c>
      <c r="G17" s="1490">
        <v>42901</v>
      </c>
      <c r="H17" s="1489">
        <v>60.5</v>
      </c>
      <c r="I17" s="271" t="s">
        <v>1606</v>
      </c>
      <c r="K17" s="3359" t="s">
        <v>244</v>
      </c>
      <c r="L17" s="3360"/>
      <c r="M17" s="3360"/>
      <c r="N17" s="3361"/>
    </row>
    <row r="18" spans="1:15" ht="63" customHeight="1" x14ac:dyDescent="0.2">
      <c r="A18" s="1489" t="s">
        <v>71</v>
      </c>
      <c r="B18" s="783">
        <v>42510</v>
      </c>
      <c r="C18" s="1489">
        <v>51.7</v>
      </c>
      <c r="D18" s="271" t="s">
        <v>872</v>
      </c>
      <c r="F18" s="1489" t="s">
        <v>63</v>
      </c>
      <c r="G18" s="1490">
        <v>43200</v>
      </c>
      <c r="H18" s="1602">
        <v>442.1</v>
      </c>
      <c r="I18" s="271" t="s">
        <v>1941</v>
      </c>
      <c r="K18" s="2263" t="s">
        <v>70</v>
      </c>
      <c r="L18" s="268">
        <v>41577</v>
      </c>
      <c r="M18" s="2263">
        <v>15.3</v>
      </c>
      <c r="N18" s="2264" t="s">
        <v>257</v>
      </c>
      <c r="O18" s="1601"/>
    </row>
    <row r="19" spans="1:15" ht="51" x14ac:dyDescent="0.2">
      <c r="A19" s="1489" t="s">
        <v>63</v>
      </c>
      <c r="B19" s="783">
        <v>42691</v>
      </c>
      <c r="C19" s="1489">
        <v>404.7</v>
      </c>
      <c r="D19" s="271" t="s">
        <v>881</v>
      </c>
      <c r="F19" s="1489" t="s">
        <v>69</v>
      </c>
      <c r="G19" s="1490">
        <v>44182</v>
      </c>
      <c r="H19" s="1489" t="s">
        <v>2848</v>
      </c>
      <c r="I19" s="271" t="s">
        <v>2849</v>
      </c>
      <c r="K19" s="1489" t="s">
        <v>71</v>
      </c>
      <c r="L19" s="783">
        <v>42188</v>
      </c>
      <c r="M19" s="1489">
        <v>43.1</v>
      </c>
      <c r="N19" s="271" t="s">
        <v>243</v>
      </c>
    </row>
    <row r="20" spans="1:15" ht="38.25" x14ac:dyDescent="0.2">
      <c r="A20" s="3362" t="s">
        <v>870</v>
      </c>
      <c r="B20" s="3362"/>
      <c r="C20" s="3362"/>
      <c r="D20" s="3362"/>
      <c r="F20" s="2247" t="s">
        <v>71</v>
      </c>
      <c r="G20" s="2250">
        <v>44225</v>
      </c>
      <c r="H20" s="2247" t="s">
        <v>4052</v>
      </c>
      <c r="I20" s="2249" t="s">
        <v>4053</v>
      </c>
      <c r="K20" s="1489" t="s">
        <v>63</v>
      </c>
      <c r="L20" s="1490">
        <v>42895</v>
      </c>
      <c r="M20" s="1489">
        <v>419.9</v>
      </c>
      <c r="N20" s="271" t="s">
        <v>1615</v>
      </c>
    </row>
    <row r="21" spans="1:15" ht="63" customHeight="1" x14ac:dyDescent="0.2">
      <c r="A21" s="1489" t="s">
        <v>71</v>
      </c>
      <c r="B21" s="783">
        <v>42510</v>
      </c>
      <c r="C21" s="1489">
        <v>51.6</v>
      </c>
      <c r="D21" s="271" t="s">
        <v>871</v>
      </c>
      <c r="F21" s="2247" t="s">
        <v>63</v>
      </c>
      <c r="G21" s="2250">
        <v>44239</v>
      </c>
      <c r="H21" s="2247" t="s">
        <v>4077</v>
      </c>
      <c r="I21" s="2249" t="s">
        <v>4078</v>
      </c>
      <c r="K21" s="2247" t="s">
        <v>70</v>
      </c>
      <c r="L21" s="2250">
        <v>44490</v>
      </c>
      <c r="M21" s="2247">
        <v>133.69999999999999</v>
      </c>
      <c r="N21" s="2249" t="s">
        <v>4023</v>
      </c>
    </row>
    <row r="22" spans="1:15" s="1600" customFormat="1" ht="63.75" x14ac:dyDescent="0.2">
      <c r="A22" s="1489" t="s">
        <v>63</v>
      </c>
      <c r="B22" s="783">
        <v>42657</v>
      </c>
      <c r="C22" s="1489">
        <v>402.1</v>
      </c>
      <c r="D22" s="271" t="s">
        <v>1940</v>
      </c>
      <c r="F22" s="3359" t="s">
        <v>74</v>
      </c>
      <c r="G22" s="3360"/>
      <c r="H22" s="3360"/>
      <c r="I22" s="3361"/>
      <c r="K22" s="2247" t="s">
        <v>71</v>
      </c>
      <c r="L22" s="2248">
        <v>44449</v>
      </c>
      <c r="M22" s="2247" t="s">
        <v>6022</v>
      </c>
      <c r="N22" s="2249" t="s">
        <v>6025</v>
      </c>
    </row>
    <row r="23" spans="1:15" s="1600" customFormat="1" ht="76.5" x14ac:dyDescent="0.2">
      <c r="A23" s="1489" t="s">
        <v>68</v>
      </c>
      <c r="B23" s="1490">
        <v>42772</v>
      </c>
      <c r="C23" s="1489">
        <v>59.5</v>
      </c>
      <c r="D23" s="271" t="s">
        <v>1511</v>
      </c>
      <c r="F23" s="1489" t="s">
        <v>69</v>
      </c>
      <c r="G23" s="783">
        <v>42185</v>
      </c>
      <c r="H23" s="1489" t="s">
        <v>62</v>
      </c>
      <c r="I23" s="271" t="s">
        <v>260</v>
      </c>
      <c r="K23" s="2247" t="s">
        <v>63</v>
      </c>
      <c r="L23" s="2248">
        <v>44517</v>
      </c>
      <c r="M23" s="2247" t="s">
        <v>4081</v>
      </c>
      <c r="N23" s="2249" t="s">
        <v>4082</v>
      </c>
    </row>
    <row r="24" spans="1:15" s="1600" customFormat="1" ht="63" customHeight="1" x14ac:dyDescent="0.2">
      <c r="A24" s="1489" t="s">
        <v>71</v>
      </c>
      <c r="B24" s="1490">
        <v>42828</v>
      </c>
      <c r="C24" s="1489">
        <v>57.6</v>
      </c>
      <c r="D24" s="271" t="s">
        <v>1936</v>
      </c>
      <c r="F24" s="1489" t="s">
        <v>71</v>
      </c>
      <c r="G24" s="783">
        <v>42275</v>
      </c>
      <c r="H24" s="1489">
        <v>44.3</v>
      </c>
      <c r="I24" s="271" t="s">
        <v>247</v>
      </c>
      <c r="K24" s="3359" t="s">
        <v>1570</v>
      </c>
      <c r="L24" s="3360"/>
      <c r="M24" s="3360"/>
      <c r="N24" s="3361"/>
    </row>
    <row r="25" spans="1:15" s="1600" customFormat="1" ht="51" x14ac:dyDescent="0.2">
      <c r="A25" s="1489" t="s">
        <v>63</v>
      </c>
      <c r="B25" s="1490">
        <v>43200</v>
      </c>
      <c r="C25" s="1489">
        <v>442.11</v>
      </c>
      <c r="D25" s="271" t="s">
        <v>1939</v>
      </c>
      <c r="F25" s="1489" t="s">
        <v>63</v>
      </c>
      <c r="G25" s="783">
        <v>42355</v>
      </c>
      <c r="H25" s="1489">
        <v>387.8</v>
      </c>
      <c r="I25" s="271" t="s">
        <v>246</v>
      </c>
      <c r="K25" s="1489" t="s">
        <v>70</v>
      </c>
      <c r="L25" s="1489" t="s">
        <v>1571</v>
      </c>
      <c r="M25" s="1489">
        <v>60.2</v>
      </c>
      <c r="N25" s="271" t="s">
        <v>1572</v>
      </c>
    </row>
    <row r="26" spans="1:15" s="1600" customFormat="1" ht="51" x14ac:dyDescent="0.2">
      <c r="A26" s="3362" t="s">
        <v>1535</v>
      </c>
      <c r="B26" s="3362"/>
      <c r="C26" s="3362"/>
      <c r="D26" s="3362"/>
      <c r="F26" s="1489" t="s">
        <v>71</v>
      </c>
      <c r="G26" s="783">
        <v>42650</v>
      </c>
      <c r="H26" s="1489">
        <v>53.3</v>
      </c>
      <c r="I26" s="271" t="s">
        <v>873</v>
      </c>
      <c r="K26" s="1489" t="s">
        <v>71</v>
      </c>
      <c r="L26" s="1490">
        <v>42901</v>
      </c>
      <c r="M26" s="1489">
        <v>60.4</v>
      </c>
      <c r="N26" s="271" t="s">
        <v>1605</v>
      </c>
    </row>
    <row r="27" spans="1:15" ht="51" x14ac:dyDescent="0.2">
      <c r="A27" s="1489" t="s">
        <v>68</v>
      </c>
      <c r="B27" s="783">
        <v>42935</v>
      </c>
      <c r="C27" s="1489">
        <v>67.7</v>
      </c>
      <c r="D27" s="271" t="s">
        <v>1536</v>
      </c>
      <c r="F27" s="1489" t="s">
        <v>63</v>
      </c>
      <c r="G27" s="1489" t="s">
        <v>1613</v>
      </c>
      <c r="H27" s="1489">
        <v>412.8</v>
      </c>
      <c r="I27" s="271" t="s">
        <v>1614</v>
      </c>
      <c r="K27" s="1489" t="s">
        <v>63</v>
      </c>
      <c r="L27" s="1490">
        <v>43139</v>
      </c>
      <c r="M27" s="1489">
        <v>438.5</v>
      </c>
      <c r="N27" s="271" t="s">
        <v>1942</v>
      </c>
    </row>
    <row r="28" spans="1:15" ht="63" customHeight="1" x14ac:dyDescent="0.2">
      <c r="A28" s="1489" t="s">
        <v>71</v>
      </c>
      <c r="B28" s="783">
        <v>43025</v>
      </c>
      <c r="C28" s="1489">
        <v>64.3</v>
      </c>
      <c r="D28" s="271" t="s">
        <v>1796</v>
      </c>
      <c r="F28" s="1489" t="s">
        <v>69</v>
      </c>
      <c r="G28" s="1490">
        <v>44182</v>
      </c>
      <c r="H28" s="1489" t="s">
        <v>2850</v>
      </c>
      <c r="I28" s="271" t="s">
        <v>2851</v>
      </c>
      <c r="K28" s="2247" t="s">
        <v>70</v>
      </c>
      <c r="L28" s="2250">
        <v>44309</v>
      </c>
      <c r="M28" s="2247">
        <v>119.4</v>
      </c>
      <c r="N28" s="2266" t="s">
        <v>3989</v>
      </c>
    </row>
    <row r="29" spans="1:15" ht="63.75" x14ac:dyDescent="0.2">
      <c r="A29" s="1489" t="s">
        <v>1692</v>
      </c>
      <c r="B29" s="783">
        <v>43039</v>
      </c>
      <c r="C29" s="1489">
        <v>429.7</v>
      </c>
      <c r="D29" s="271" t="s">
        <v>1687</v>
      </c>
      <c r="F29" s="2247" t="s">
        <v>71</v>
      </c>
      <c r="G29" s="2250">
        <v>44225</v>
      </c>
      <c r="H29" s="2247" t="s">
        <v>4052</v>
      </c>
      <c r="I29" s="2249" t="s">
        <v>4053</v>
      </c>
      <c r="K29" s="2247" t="s">
        <v>71</v>
      </c>
      <c r="L29" s="2250">
        <v>44449</v>
      </c>
      <c r="M29" s="2247">
        <v>112.2</v>
      </c>
      <c r="N29" s="2266" t="s">
        <v>4059</v>
      </c>
    </row>
    <row r="30" spans="1:15" s="1600" customFormat="1" ht="51" x14ac:dyDescent="0.2">
      <c r="A30" s="1489" t="s">
        <v>63</v>
      </c>
      <c r="B30" s="1490">
        <v>43306</v>
      </c>
      <c r="C30" s="1489">
        <v>447.13</v>
      </c>
      <c r="D30" s="271" t="s">
        <v>2058</v>
      </c>
      <c r="F30" s="2247" t="s">
        <v>63</v>
      </c>
      <c r="G30" s="2250">
        <v>44239</v>
      </c>
      <c r="H30" s="2247" t="s">
        <v>4079</v>
      </c>
      <c r="I30" s="2266" t="s">
        <v>4080</v>
      </c>
      <c r="K30" s="1597"/>
      <c r="L30" s="1597"/>
      <c r="M30" s="1597"/>
      <c r="N30" s="1597"/>
    </row>
    <row r="31" spans="1:15" s="1600" customFormat="1" ht="63" customHeight="1" x14ac:dyDescent="0.2">
      <c r="A31" s="1596"/>
      <c r="B31" s="1595"/>
      <c r="C31" s="1596"/>
      <c r="D31" s="1597"/>
      <c r="F31" s="3359" t="s">
        <v>876</v>
      </c>
      <c r="G31" s="3360"/>
      <c r="H31" s="3360"/>
      <c r="I31" s="3361"/>
      <c r="K31" s="1597"/>
      <c r="L31" s="1597"/>
      <c r="M31" s="1597"/>
      <c r="N31" s="1597"/>
    </row>
    <row r="32" spans="1:15" ht="25.5" x14ac:dyDescent="0.2">
      <c r="F32" s="1489" t="s">
        <v>69</v>
      </c>
      <c r="G32" s="783">
        <v>42653</v>
      </c>
      <c r="H32" s="1489" t="s">
        <v>877</v>
      </c>
      <c r="I32" s="271" t="s">
        <v>878</v>
      </c>
    </row>
    <row r="33" spans="1:14" ht="38.25" x14ac:dyDescent="0.2">
      <c r="F33" s="1489" t="s">
        <v>71</v>
      </c>
      <c r="G33" s="1490">
        <v>42766</v>
      </c>
      <c r="H33" s="1489">
        <v>56.7</v>
      </c>
      <c r="I33" s="271" t="s">
        <v>1626</v>
      </c>
    </row>
    <row r="34" spans="1:14" ht="63.75" x14ac:dyDescent="0.2">
      <c r="F34" s="1489" t="s">
        <v>63</v>
      </c>
      <c r="G34" s="1489" t="s">
        <v>1552</v>
      </c>
      <c r="H34" s="1489">
        <v>412.7</v>
      </c>
      <c r="I34" s="271" t="s">
        <v>1612</v>
      </c>
    </row>
    <row r="35" spans="1:14" ht="25.5" x14ac:dyDescent="0.2">
      <c r="A35" s="1600"/>
      <c r="B35" s="1600"/>
      <c r="C35" s="1600"/>
      <c r="D35" s="1600"/>
      <c r="F35" s="2263" t="s">
        <v>69</v>
      </c>
      <c r="G35" s="1492">
        <v>43368</v>
      </c>
      <c r="H35" s="2263" t="s">
        <v>2044</v>
      </c>
      <c r="I35" s="2264" t="s">
        <v>2045</v>
      </c>
    </row>
    <row r="36" spans="1:14" ht="51" x14ac:dyDescent="0.2">
      <c r="A36" s="1600"/>
      <c r="B36" s="1600"/>
      <c r="C36" s="1600"/>
      <c r="D36" s="1600"/>
      <c r="F36" s="1489" t="s">
        <v>63</v>
      </c>
      <c r="G36" s="1490">
        <v>43404</v>
      </c>
      <c r="H36" s="1489" t="s">
        <v>2059</v>
      </c>
      <c r="I36" s="271" t="s">
        <v>2060</v>
      </c>
      <c r="K36" s="1600"/>
      <c r="L36" s="1600"/>
      <c r="M36" s="1600"/>
      <c r="N36" s="1600"/>
    </row>
    <row r="37" spans="1:14" ht="38.25" x14ac:dyDescent="0.2">
      <c r="F37" s="1489" t="s">
        <v>71</v>
      </c>
      <c r="G37" s="1490">
        <v>43437</v>
      </c>
      <c r="H37" s="1489" t="s">
        <v>2278</v>
      </c>
      <c r="I37" s="2262" t="s">
        <v>2279</v>
      </c>
      <c r="K37" s="1600"/>
      <c r="L37" s="1600"/>
      <c r="M37" s="1600"/>
      <c r="N37" s="1600"/>
    </row>
    <row r="38" spans="1:14" s="1600" customFormat="1" ht="15.75" customHeight="1" x14ac:dyDescent="0.2">
      <c r="A38" s="1596"/>
      <c r="B38" s="1595"/>
      <c r="C38" s="1596"/>
      <c r="D38" s="1597"/>
      <c r="K38" s="1597"/>
      <c r="L38" s="1597"/>
      <c r="M38" s="1597"/>
      <c r="N38" s="1597"/>
    </row>
    <row r="39" spans="1:14" s="1600" customFormat="1" x14ac:dyDescent="0.2">
      <c r="A39" s="1596"/>
      <c r="B39" s="1595"/>
      <c r="C39" s="1596"/>
      <c r="D39" s="1597"/>
      <c r="K39" s="1597"/>
      <c r="L39" s="1597"/>
      <c r="M39" s="1597"/>
      <c r="N39" s="1597"/>
    </row>
    <row r="40" spans="1:14" x14ac:dyDescent="0.2">
      <c r="A40" s="1600"/>
      <c r="B40" s="1600"/>
      <c r="C40" s="1600"/>
      <c r="D40" s="1600"/>
    </row>
    <row r="41" spans="1:14" x14ac:dyDescent="0.2">
      <c r="A41" s="1600"/>
      <c r="B41" s="1600"/>
      <c r="C41" s="1600"/>
      <c r="D41" s="1600"/>
      <c r="K41" s="1600"/>
      <c r="L41" s="1600"/>
      <c r="M41" s="1600"/>
      <c r="N41" s="1600"/>
    </row>
    <row r="42" spans="1:14" x14ac:dyDescent="0.2">
      <c r="F42" s="1600"/>
      <c r="G42" s="1600"/>
      <c r="H42" s="1600"/>
      <c r="I42" s="1600"/>
      <c r="K42" s="1600"/>
      <c r="L42" s="1600"/>
      <c r="M42" s="1600"/>
      <c r="N42" s="1600"/>
    </row>
    <row r="43" spans="1:14" s="1600" customFormat="1" ht="15.75" customHeight="1" x14ac:dyDescent="0.2">
      <c r="A43" s="1596"/>
      <c r="B43" s="1595"/>
      <c r="C43" s="1596"/>
      <c r="D43" s="1597"/>
      <c r="K43" s="1597"/>
      <c r="L43" s="1597"/>
      <c r="M43" s="1597"/>
      <c r="N43" s="1597"/>
    </row>
    <row r="44" spans="1:14" s="1600" customFormat="1" x14ac:dyDescent="0.2">
      <c r="F44" s="1597"/>
      <c r="G44" s="1597"/>
      <c r="H44" s="1597"/>
      <c r="I44" s="1597"/>
      <c r="K44" s="1597"/>
      <c r="L44" s="1597"/>
      <c r="M44" s="1597"/>
      <c r="N44" s="1597"/>
    </row>
    <row r="45" spans="1:14" x14ac:dyDescent="0.2">
      <c r="A45" s="1600"/>
      <c r="B45" s="1600"/>
      <c r="C45" s="1600"/>
      <c r="D45" s="1600"/>
      <c r="K45" s="1600"/>
      <c r="L45" s="1600"/>
      <c r="M45" s="1600"/>
      <c r="N45" s="1600"/>
    </row>
    <row r="46" spans="1:14" x14ac:dyDescent="0.2">
      <c r="A46" s="1603"/>
      <c r="B46" s="1604"/>
      <c r="C46" s="1603"/>
      <c r="D46" s="1605"/>
      <c r="F46" s="1600"/>
      <c r="G46" s="1600"/>
      <c r="H46" s="1600"/>
      <c r="I46" s="1600"/>
      <c r="K46" s="1600"/>
      <c r="L46" s="1600"/>
      <c r="M46" s="1600"/>
      <c r="N46" s="1600"/>
    </row>
    <row r="47" spans="1:14" s="1600" customFormat="1" x14ac:dyDescent="0.2">
      <c r="A47" s="1596"/>
      <c r="B47" s="1595"/>
      <c r="C47" s="1596"/>
      <c r="D47" s="1597"/>
      <c r="K47" s="1597"/>
      <c r="L47" s="1597"/>
      <c r="M47" s="1597"/>
      <c r="N47" s="1597"/>
    </row>
    <row r="48" spans="1:14" s="1600" customFormat="1" x14ac:dyDescent="0.2">
      <c r="A48" s="1596"/>
      <c r="B48" s="1595"/>
      <c r="C48" s="1596"/>
      <c r="D48" s="1597"/>
      <c r="F48" s="1597"/>
      <c r="G48" s="1597"/>
      <c r="H48" s="1597"/>
      <c r="I48" s="1597"/>
      <c r="K48" s="1597"/>
      <c r="L48" s="1597"/>
      <c r="M48" s="1597"/>
      <c r="N48" s="1597"/>
    </row>
    <row r="49" spans="1:14" x14ac:dyDescent="0.2">
      <c r="A49" s="1600"/>
      <c r="B49" s="1600"/>
      <c r="C49" s="1600"/>
      <c r="D49" s="1600"/>
      <c r="F49" s="1601"/>
      <c r="G49" s="1601"/>
      <c r="H49" s="1601"/>
      <c r="I49" s="1601"/>
      <c r="K49" s="1600"/>
      <c r="L49" s="1600"/>
      <c r="M49" s="1600"/>
      <c r="N49" s="1600"/>
    </row>
    <row r="50" spans="1:14" x14ac:dyDescent="0.2">
      <c r="A50" s="1600"/>
      <c r="B50" s="1600"/>
      <c r="C50" s="1600"/>
      <c r="D50" s="1600"/>
      <c r="K50" s="1600"/>
      <c r="L50" s="1600"/>
      <c r="M50" s="1600"/>
      <c r="N50" s="1600"/>
    </row>
    <row r="51" spans="1:14" s="1600" customFormat="1" x14ac:dyDescent="0.2">
      <c r="A51" s="1601"/>
      <c r="B51" s="1601"/>
      <c r="C51" s="1601"/>
      <c r="D51" s="1601"/>
      <c r="F51" s="1597"/>
      <c r="G51" s="1597"/>
      <c r="H51" s="1597"/>
      <c r="I51" s="1597"/>
      <c r="K51" s="1597"/>
      <c r="L51" s="1597"/>
      <c r="M51" s="1597"/>
      <c r="N51" s="1597"/>
    </row>
    <row r="52" spans="1:14" s="1600" customFormat="1" x14ac:dyDescent="0.2">
      <c r="A52" s="1601"/>
      <c r="B52" s="1601"/>
      <c r="C52" s="1601"/>
      <c r="D52" s="1601"/>
      <c r="F52" s="1597"/>
      <c r="G52" s="1597"/>
      <c r="H52" s="1597"/>
      <c r="I52" s="1597"/>
      <c r="K52" s="1601"/>
      <c r="L52" s="1601"/>
      <c r="M52" s="1601"/>
      <c r="N52" s="1601"/>
    </row>
    <row r="53" spans="1:14" x14ac:dyDescent="0.2">
      <c r="A53" s="1601"/>
      <c r="B53" s="1601"/>
      <c r="C53" s="1601"/>
      <c r="D53" s="1601"/>
      <c r="F53" s="1600"/>
      <c r="G53" s="1600"/>
      <c r="H53" s="1600"/>
      <c r="I53" s="1600"/>
    </row>
    <row r="54" spans="1:14" s="1601" customFormat="1" x14ac:dyDescent="0.2">
      <c r="A54" s="1596"/>
      <c r="B54" s="1595"/>
      <c r="C54" s="1596"/>
      <c r="D54" s="1597"/>
      <c r="F54" s="1600"/>
      <c r="G54" s="1600"/>
      <c r="H54" s="1600"/>
      <c r="I54" s="1600"/>
      <c r="K54" s="1597"/>
      <c r="L54" s="1597"/>
      <c r="M54" s="1597"/>
      <c r="N54" s="1597"/>
    </row>
    <row r="55" spans="1:14" x14ac:dyDescent="0.2">
      <c r="F55" s="1601"/>
      <c r="G55" s="1601"/>
      <c r="H55" s="1601"/>
      <c r="I55" s="1601"/>
    </row>
    <row r="56" spans="1:14" x14ac:dyDescent="0.2">
      <c r="F56" s="1601"/>
      <c r="G56" s="1601"/>
      <c r="H56" s="1601"/>
      <c r="I56" s="1601"/>
      <c r="K56" s="1600"/>
      <c r="L56" s="1600"/>
      <c r="M56" s="1600"/>
      <c r="N56" s="1600"/>
    </row>
    <row r="57" spans="1:14" x14ac:dyDescent="0.2">
      <c r="A57" s="1600"/>
      <c r="B57" s="1600"/>
      <c r="C57" s="1600"/>
      <c r="D57" s="1600"/>
      <c r="F57" s="1601"/>
      <c r="G57" s="1601"/>
      <c r="H57" s="1601"/>
      <c r="I57" s="1601"/>
      <c r="K57" s="1600"/>
      <c r="L57" s="1600"/>
      <c r="M57" s="1600"/>
      <c r="N57" s="1600"/>
    </row>
    <row r="58" spans="1:14" s="1600" customFormat="1" x14ac:dyDescent="0.2">
      <c r="F58" s="1597"/>
      <c r="G58" s="1597"/>
      <c r="H58" s="1597"/>
      <c r="I58" s="1597"/>
      <c r="K58" s="1601"/>
      <c r="L58" s="1601"/>
      <c r="M58" s="1601"/>
      <c r="N58" s="1601"/>
    </row>
    <row r="59" spans="1:14" s="1600" customFormat="1" x14ac:dyDescent="0.2">
      <c r="A59" s="1596"/>
      <c r="B59" s="1595"/>
      <c r="C59" s="1596"/>
      <c r="D59" s="1597"/>
      <c r="F59" s="1597"/>
      <c r="G59" s="1597"/>
      <c r="H59" s="1597"/>
      <c r="I59" s="1597"/>
      <c r="K59" s="1601"/>
      <c r="L59" s="1601"/>
      <c r="M59" s="1601"/>
      <c r="N59" s="1601"/>
    </row>
    <row r="60" spans="1:14" s="1601" customFormat="1" x14ac:dyDescent="0.2">
      <c r="A60" s="1596"/>
      <c r="B60" s="1595"/>
      <c r="C60" s="1596"/>
      <c r="D60" s="1597"/>
      <c r="F60" s="1597"/>
      <c r="G60" s="1597"/>
      <c r="H60" s="1597"/>
      <c r="I60" s="1597"/>
    </row>
    <row r="61" spans="1:14" s="1601" customFormat="1" x14ac:dyDescent="0.2">
      <c r="A61" s="1596"/>
      <c r="B61" s="1595"/>
      <c r="C61" s="1596"/>
      <c r="D61" s="1597"/>
      <c r="F61" s="1600"/>
      <c r="G61" s="1600"/>
      <c r="H61" s="1600"/>
      <c r="I61" s="1600"/>
      <c r="K61" s="1597"/>
      <c r="L61" s="1597"/>
      <c r="M61" s="1597"/>
      <c r="N61" s="1597"/>
    </row>
    <row r="62" spans="1:14" s="1601" customFormat="1" x14ac:dyDescent="0.2">
      <c r="A62" s="1596"/>
      <c r="B62" s="1595"/>
      <c r="C62" s="1596"/>
      <c r="D62" s="1597"/>
      <c r="F62" s="1600"/>
      <c r="G62" s="1600"/>
      <c r="H62" s="1600"/>
      <c r="I62" s="1600"/>
      <c r="K62" s="1597"/>
      <c r="L62" s="1597"/>
      <c r="M62" s="1597"/>
      <c r="N62" s="1597"/>
    </row>
    <row r="64" spans="1:14" x14ac:dyDescent="0.2">
      <c r="K64" s="1600"/>
      <c r="L64" s="1600"/>
      <c r="M64" s="1600"/>
      <c r="N64" s="1600"/>
    </row>
    <row r="65" spans="1:14" x14ac:dyDescent="0.2">
      <c r="K65" s="1600"/>
      <c r="L65" s="1600"/>
      <c r="M65" s="1600"/>
      <c r="N65" s="1600"/>
    </row>
    <row r="66" spans="1:14" s="1600" customFormat="1" x14ac:dyDescent="0.2">
      <c r="A66" s="1596"/>
      <c r="B66" s="1595"/>
      <c r="C66" s="1596"/>
      <c r="D66" s="1597"/>
      <c r="F66" s="1597"/>
      <c r="G66" s="1597"/>
      <c r="H66" s="1597"/>
      <c r="I66" s="1597"/>
      <c r="K66" s="1597"/>
      <c r="L66" s="1597"/>
      <c r="M66" s="1597"/>
      <c r="N66" s="1597"/>
    </row>
    <row r="67" spans="1:14" s="1600" customFormat="1" x14ac:dyDescent="0.2">
      <c r="A67" s="1596"/>
      <c r="B67" s="1595"/>
      <c r="C67" s="1596"/>
      <c r="D67" s="1597"/>
      <c r="F67" s="1597"/>
      <c r="G67" s="1597"/>
      <c r="H67" s="1597"/>
      <c r="I67" s="1597"/>
      <c r="K67" s="1597"/>
      <c r="L67" s="1597"/>
      <c r="M67" s="1597"/>
      <c r="N67" s="1597"/>
    </row>
  </sheetData>
  <sheetProtection algorithmName="SHA-512" hashValue="8ye1oDg+Ub+0ijljgbVQB1PGEfP+zEErmO277UIfPuo8Pt4m0yDSt+0wt3nuam7Szb8B18ULZ5oMnoyv2vEXMQ==" saltValue="WtYoRo2GKEYiXQUxibQrug==" spinCount="100000" sheet="1" objects="1" scenarios="1"/>
  <mergeCells count="18">
    <mergeCell ref="A6:D6"/>
    <mergeCell ref="F15:I15"/>
    <mergeCell ref="K6:N6"/>
    <mergeCell ref="F6:I6"/>
    <mergeCell ref="A13:D13"/>
    <mergeCell ref="K12:N12"/>
    <mergeCell ref="A4:D4"/>
    <mergeCell ref="F4:I4"/>
    <mergeCell ref="K4:N4"/>
    <mergeCell ref="H5:I5"/>
    <mergeCell ref="M5:N5"/>
    <mergeCell ref="C5:D5"/>
    <mergeCell ref="F31:I31"/>
    <mergeCell ref="K17:N17"/>
    <mergeCell ref="K24:N24"/>
    <mergeCell ref="A26:D26"/>
    <mergeCell ref="A20:D20"/>
    <mergeCell ref="F22:I22"/>
  </mergeCells>
  <hyperlinks>
    <hyperlink ref="A1" location="Índice!A1" display="ÍNDICE"/>
  </hyperlinks>
  <printOptions horizontalCentered="1" verticalCentered="1"/>
  <pageMargins left="0.51181102362204722" right="0.51181102362204722" top="0.55118110236220474" bottom="0.55118110236220474" header="0.31496062992125984" footer="0.31496062992125984"/>
  <pageSetup scale="8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X90"/>
  <sheetViews>
    <sheetView showGridLines="0" zoomScaleNormal="100" workbookViewId="0"/>
  </sheetViews>
  <sheetFormatPr baseColWidth="10" defaultColWidth="11.42578125" defaultRowHeight="15" x14ac:dyDescent="0.25"/>
  <cols>
    <col min="1" max="2" width="11.42578125" style="187"/>
    <col min="3" max="3" width="11.42578125" style="186"/>
    <col min="4" max="4" width="13.5703125" style="187" customWidth="1"/>
    <col min="5" max="5" width="15.5703125" style="187" customWidth="1"/>
    <col min="6" max="6" width="36.28515625" style="187" customWidth="1"/>
    <col min="7" max="7" width="144.85546875" style="186" customWidth="1"/>
    <col min="8" max="8" width="3.42578125" style="186" customWidth="1"/>
    <col min="9" max="9" width="34.7109375" style="186" bestFit="1" customWidth="1"/>
    <col min="10" max="10" width="11.42578125" style="186"/>
    <col min="11" max="11" width="13.7109375" style="186" customWidth="1"/>
    <col min="12" max="12" width="14.85546875" style="186" bestFit="1" customWidth="1"/>
    <col min="13" max="14" width="11.42578125" style="186"/>
    <col min="15" max="15" width="15.42578125" style="186" bestFit="1" customWidth="1"/>
    <col min="16" max="16" width="11.42578125" style="186"/>
    <col min="17" max="17" width="12.5703125" style="186" bestFit="1" customWidth="1"/>
    <col min="18" max="18" width="15.42578125" style="186" bestFit="1" customWidth="1"/>
    <col min="19" max="20" width="11.42578125" style="186"/>
    <col min="21" max="21" width="15.42578125" style="186" bestFit="1" customWidth="1"/>
    <col min="22" max="23" width="11.42578125" style="186"/>
    <col min="24" max="24" width="15.42578125" style="186" bestFit="1" customWidth="1"/>
    <col min="25" max="16384" width="11.42578125" style="186"/>
  </cols>
  <sheetData>
    <row r="1" spans="1:24" s="149" customFormat="1" ht="12.75" x14ac:dyDescent="0.2">
      <c r="A1" s="166" t="s">
        <v>1177</v>
      </c>
    </row>
    <row r="2" spans="1:24" ht="18.75" x14ac:dyDescent="0.3">
      <c r="A2" s="408" t="s">
        <v>622</v>
      </c>
    </row>
    <row r="3" spans="1:24" x14ac:dyDescent="0.25">
      <c r="A3" s="585" t="s">
        <v>291</v>
      </c>
      <c r="B3" s="585" t="s">
        <v>290</v>
      </c>
      <c r="C3" s="614" t="s">
        <v>292</v>
      </c>
      <c r="D3" s="615" t="s">
        <v>293</v>
      </c>
      <c r="E3" s="615" t="s">
        <v>294</v>
      </c>
      <c r="F3" s="615" t="s">
        <v>295</v>
      </c>
      <c r="G3" s="585" t="s">
        <v>1507</v>
      </c>
      <c r="J3" s="3376" t="s">
        <v>1803</v>
      </c>
      <c r="K3" s="3376"/>
      <c r="L3" s="3376"/>
      <c r="M3" s="3376" t="s">
        <v>4096</v>
      </c>
      <c r="N3" s="3376"/>
      <c r="O3" s="3376"/>
      <c r="P3" s="3376" t="s">
        <v>4098</v>
      </c>
      <c r="Q3" s="3376"/>
      <c r="R3" s="3376"/>
      <c r="S3" s="3376" t="s">
        <v>4100</v>
      </c>
      <c r="T3" s="3376"/>
      <c r="U3" s="3376"/>
      <c r="V3" s="3376" t="s">
        <v>3152</v>
      </c>
      <c r="W3" s="3376"/>
      <c r="X3" s="3376"/>
    </row>
    <row r="4" spans="1:24" x14ac:dyDescent="0.25">
      <c r="A4" s="3365" t="s">
        <v>313</v>
      </c>
      <c r="B4" s="998">
        <v>2015</v>
      </c>
      <c r="C4" s="999">
        <v>41890</v>
      </c>
      <c r="D4" s="1000" t="s">
        <v>1062</v>
      </c>
      <c r="E4" s="1000" t="s">
        <v>297</v>
      </c>
      <c r="F4" s="1001" t="s">
        <v>299</v>
      </c>
      <c r="G4" s="1002" t="s">
        <v>1061</v>
      </c>
      <c r="I4" s="915" t="s">
        <v>295</v>
      </c>
      <c r="J4" s="992" t="s">
        <v>297</v>
      </c>
      <c r="K4" s="992" t="s">
        <v>4099</v>
      </c>
      <c r="L4" s="992" t="s">
        <v>4101</v>
      </c>
      <c r="M4" s="992" t="s">
        <v>297</v>
      </c>
      <c r="N4" s="992" t="s">
        <v>4099</v>
      </c>
      <c r="O4" s="992" t="s">
        <v>4097</v>
      </c>
      <c r="P4" s="992" t="s">
        <v>297</v>
      </c>
      <c r="Q4" s="992" t="s">
        <v>4099</v>
      </c>
      <c r="R4" s="992" t="s">
        <v>4097</v>
      </c>
      <c r="S4" s="992" t="s">
        <v>297</v>
      </c>
      <c r="T4" s="992" t="s">
        <v>4099</v>
      </c>
      <c r="U4" s="992" t="s">
        <v>4097</v>
      </c>
      <c r="V4" s="992" t="s">
        <v>297</v>
      </c>
      <c r="W4" s="992" t="s">
        <v>4099</v>
      </c>
      <c r="X4" s="992" t="s">
        <v>4097</v>
      </c>
    </row>
    <row r="5" spans="1:24" x14ac:dyDescent="0.25">
      <c r="A5" s="3365"/>
      <c r="B5" s="1003">
        <v>2015</v>
      </c>
      <c r="C5" s="1004">
        <v>42101</v>
      </c>
      <c r="D5" s="1003">
        <v>38.049999999999997</v>
      </c>
      <c r="E5" s="994" t="s">
        <v>297</v>
      </c>
      <c r="F5" s="1005" t="s">
        <v>299</v>
      </c>
      <c r="G5" s="991" t="s">
        <v>314</v>
      </c>
      <c r="I5" s="995" t="s">
        <v>1773</v>
      </c>
      <c r="J5" s="996">
        <v>13</v>
      </c>
      <c r="K5" s="996">
        <f>COUNTIFS(F4:F87, "=Apoyo Institucional", E4:E87, "=modificación")</f>
        <v>0</v>
      </c>
      <c r="L5" s="997">
        <v>0</v>
      </c>
      <c r="M5" s="996">
        <v>6</v>
      </c>
      <c r="N5" s="996">
        <v>6</v>
      </c>
      <c r="O5" s="2301">
        <v>0</v>
      </c>
      <c r="P5" s="2301">
        <v>2</v>
      </c>
      <c r="Q5" s="2301">
        <v>0</v>
      </c>
      <c r="R5" s="2301">
        <v>1</v>
      </c>
      <c r="S5" s="2301">
        <v>2</v>
      </c>
      <c r="T5" s="2301">
        <v>0</v>
      </c>
      <c r="U5" s="2301">
        <v>2</v>
      </c>
      <c r="V5" s="2301">
        <f>J5+M5+P5+S5</f>
        <v>23</v>
      </c>
      <c r="W5" s="2301">
        <f>K5+N5+Q5+T5</f>
        <v>6</v>
      </c>
      <c r="X5" s="2301">
        <f>L5+O5+R5+U5</f>
        <v>3</v>
      </c>
    </row>
    <row r="6" spans="1:24" x14ac:dyDescent="0.25">
      <c r="A6" s="3365"/>
      <c r="B6" s="1003">
        <v>2015</v>
      </c>
      <c r="C6" s="1004">
        <v>42188</v>
      </c>
      <c r="D6" s="1003">
        <v>43.08</v>
      </c>
      <c r="E6" s="994" t="s">
        <v>297</v>
      </c>
      <c r="F6" s="1005" t="s">
        <v>299</v>
      </c>
      <c r="G6" s="991" t="s">
        <v>315</v>
      </c>
      <c r="I6" s="995" t="s">
        <v>7</v>
      </c>
      <c r="J6" s="996">
        <v>2</v>
      </c>
      <c r="K6" s="996">
        <v>1</v>
      </c>
      <c r="L6" s="997">
        <v>2</v>
      </c>
      <c r="M6" s="996">
        <v>14</v>
      </c>
      <c r="N6" s="996">
        <v>3</v>
      </c>
      <c r="O6" s="2301">
        <v>10</v>
      </c>
      <c r="P6" s="2301">
        <v>10</v>
      </c>
      <c r="Q6" s="2301">
        <v>3</v>
      </c>
      <c r="R6" s="2301">
        <v>5</v>
      </c>
      <c r="S6" s="2301">
        <v>2</v>
      </c>
      <c r="T6" s="2301">
        <v>0</v>
      </c>
      <c r="U6" s="2301">
        <v>2</v>
      </c>
      <c r="V6" s="2301">
        <f t="shared" ref="V6:V9" si="0">J6+M6+P6+S6</f>
        <v>28</v>
      </c>
      <c r="W6" s="2301">
        <f t="shared" ref="W6:W9" si="1">K6+N6+Q6+T6</f>
        <v>7</v>
      </c>
      <c r="X6" s="2301">
        <f t="shared" ref="X6:X9" si="2">L6+O6+R6+U6</f>
        <v>19</v>
      </c>
    </row>
    <row r="7" spans="1:24" x14ac:dyDescent="0.25">
      <c r="A7" s="3365"/>
      <c r="B7" s="1003">
        <v>2015</v>
      </c>
      <c r="C7" s="1004">
        <v>42101</v>
      </c>
      <c r="D7" s="1003">
        <v>38.04</v>
      </c>
      <c r="E7" s="994" t="s">
        <v>297</v>
      </c>
      <c r="F7" s="1005" t="s">
        <v>7</v>
      </c>
      <c r="G7" s="991" t="s">
        <v>318</v>
      </c>
      <c r="I7" s="995" t="s">
        <v>1774</v>
      </c>
      <c r="J7" s="996">
        <v>1</v>
      </c>
      <c r="K7" s="996">
        <v>0</v>
      </c>
      <c r="L7" s="997">
        <v>1</v>
      </c>
      <c r="M7" s="996">
        <v>3</v>
      </c>
      <c r="N7" s="996">
        <v>1</v>
      </c>
      <c r="O7" s="2301">
        <v>1</v>
      </c>
      <c r="P7" s="2301">
        <v>1</v>
      </c>
      <c r="Q7" s="2301">
        <v>1</v>
      </c>
      <c r="R7" s="2301">
        <v>0</v>
      </c>
      <c r="S7" s="2301">
        <v>2</v>
      </c>
      <c r="T7" s="2301">
        <v>0</v>
      </c>
      <c r="U7" s="2301">
        <v>2</v>
      </c>
      <c r="V7" s="2301">
        <f t="shared" si="0"/>
        <v>7</v>
      </c>
      <c r="W7" s="2301">
        <f t="shared" si="1"/>
        <v>2</v>
      </c>
      <c r="X7" s="2301">
        <f t="shared" si="2"/>
        <v>4</v>
      </c>
    </row>
    <row r="8" spans="1:24" x14ac:dyDescent="0.25">
      <c r="A8" s="3365"/>
      <c r="B8" s="1003">
        <v>2015</v>
      </c>
      <c r="C8" s="1004">
        <v>42347</v>
      </c>
      <c r="D8" s="1003">
        <v>48.03</v>
      </c>
      <c r="E8" s="994" t="s">
        <v>297</v>
      </c>
      <c r="F8" s="1005" t="s">
        <v>7</v>
      </c>
      <c r="G8" s="991" t="s">
        <v>319</v>
      </c>
      <c r="I8" s="995" t="s">
        <v>1775</v>
      </c>
      <c r="J8" s="996">
        <v>1</v>
      </c>
      <c r="K8" s="996">
        <v>0</v>
      </c>
      <c r="L8" s="997">
        <v>0</v>
      </c>
      <c r="M8" s="996">
        <v>1</v>
      </c>
      <c r="N8" s="996">
        <v>1</v>
      </c>
      <c r="O8" s="2301">
        <v>0</v>
      </c>
      <c r="P8" s="2301">
        <v>2</v>
      </c>
      <c r="Q8" s="2301">
        <v>2</v>
      </c>
      <c r="R8" s="2301">
        <v>1</v>
      </c>
      <c r="S8" s="2301">
        <v>1</v>
      </c>
      <c r="T8" s="2301">
        <v>0</v>
      </c>
      <c r="U8" s="2301">
        <v>0</v>
      </c>
      <c r="V8" s="2301">
        <f t="shared" si="0"/>
        <v>5</v>
      </c>
      <c r="W8" s="2301">
        <f t="shared" si="1"/>
        <v>3</v>
      </c>
      <c r="X8" s="2301">
        <f t="shared" si="2"/>
        <v>1</v>
      </c>
    </row>
    <row r="9" spans="1:24" x14ac:dyDescent="0.25">
      <c r="A9" s="3365"/>
      <c r="B9" s="1003">
        <v>2015</v>
      </c>
      <c r="C9" s="1004">
        <v>42101</v>
      </c>
      <c r="D9" s="1003">
        <v>38.06</v>
      </c>
      <c r="E9" s="994" t="s">
        <v>297</v>
      </c>
      <c r="F9" s="1005" t="s">
        <v>306</v>
      </c>
      <c r="G9" s="991" t="s">
        <v>331</v>
      </c>
      <c r="I9" s="995" t="s">
        <v>1776</v>
      </c>
      <c r="J9" s="996">
        <v>0</v>
      </c>
      <c r="K9" s="996">
        <v>0</v>
      </c>
      <c r="L9" s="997">
        <v>0</v>
      </c>
      <c r="M9" s="996">
        <v>1</v>
      </c>
      <c r="N9" s="996">
        <v>0</v>
      </c>
      <c r="O9" s="2301">
        <v>0</v>
      </c>
      <c r="P9" s="2301">
        <v>0</v>
      </c>
      <c r="Q9" s="2301">
        <v>0</v>
      </c>
      <c r="R9" s="2301">
        <v>0</v>
      </c>
      <c r="S9" s="2301">
        <v>2</v>
      </c>
      <c r="T9" s="2301">
        <v>1</v>
      </c>
      <c r="U9" s="2301">
        <v>1</v>
      </c>
      <c r="V9" s="2301">
        <f t="shared" si="0"/>
        <v>3</v>
      </c>
      <c r="W9" s="2301">
        <f t="shared" si="1"/>
        <v>1</v>
      </c>
      <c r="X9" s="2301">
        <f t="shared" si="2"/>
        <v>1</v>
      </c>
    </row>
    <row r="10" spans="1:24" x14ac:dyDescent="0.25">
      <c r="A10" s="3365"/>
      <c r="B10" s="1003">
        <v>2016</v>
      </c>
      <c r="C10" s="1004">
        <v>42417</v>
      </c>
      <c r="D10" s="1003">
        <v>50.3</v>
      </c>
      <c r="E10" s="994" t="s">
        <v>297</v>
      </c>
      <c r="F10" s="1005" t="s">
        <v>299</v>
      </c>
      <c r="G10" s="991" t="s">
        <v>971</v>
      </c>
      <c r="I10" s="916" t="s">
        <v>8</v>
      </c>
      <c r="J10" s="917">
        <f>SUM(J5:J9)</f>
        <v>17</v>
      </c>
      <c r="K10" s="917">
        <f>SUM(K5:K9)</f>
        <v>1</v>
      </c>
      <c r="L10" s="993"/>
      <c r="M10" s="917">
        <f t="shared" ref="M10:X10" si="3">SUM(M5:M9)</f>
        <v>25</v>
      </c>
      <c r="N10" s="917">
        <f t="shared" si="3"/>
        <v>11</v>
      </c>
      <c r="O10" s="917">
        <f t="shared" si="3"/>
        <v>11</v>
      </c>
      <c r="P10" s="917">
        <f t="shared" si="3"/>
        <v>15</v>
      </c>
      <c r="Q10" s="917">
        <f t="shared" si="3"/>
        <v>6</v>
      </c>
      <c r="R10" s="917">
        <f t="shared" si="3"/>
        <v>7</v>
      </c>
      <c r="S10" s="917">
        <f t="shared" si="3"/>
        <v>9</v>
      </c>
      <c r="T10" s="917">
        <f t="shared" si="3"/>
        <v>1</v>
      </c>
      <c r="U10" s="917">
        <f t="shared" si="3"/>
        <v>7</v>
      </c>
      <c r="V10" s="917">
        <f t="shared" si="3"/>
        <v>66</v>
      </c>
      <c r="W10" s="917">
        <f t="shared" si="3"/>
        <v>19</v>
      </c>
      <c r="X10" s="917">
        <f t="shared" si="3"/>
        <v>28</v>
      </c>
    </row>
    <row r="11" spans="1:24" x14ac:dyDescent="0.25">
      <c r="A11" s="3365"/>
      <c r="B11" s="1003">
        <v>2016</v>
      </c>
      <c r="C11" s="1004">
        <v>42510</v>
      </c>
      <c r="D11" s="1003">
        <v>51.5</v>
      </c>
      <c r="E11" s="994" t="s">
        <v>297</v>
      </c>
      <c r="F11" s="1005" t="s">
        <v>299</v>
      </c>
      <c r="G11" s="991" t="s">
        <v>972</v>
      </c>
      <c r="I11" s="2300" t="s">
        <v>4102</v>
      </c>
    </row>
    <row r="12" spans="1:24" x14ac:dyDescent="0.25">
      <c r="A12" s="3365"/>
      <c r="B12" s="1003">
        <v>2016</v>
      </c>
      <c r="C12" s="1004">
        <v>42681</v>
      </c>
      <c r="D12" s="1003">
        <v>54.4</v>
      </c>
      <c r="E12" s="994" t="s">
        <v>297</v>
      </c>
      <c r="F12" s="1005" t="s">
        <v>299</v>
      </c>
      <c r="G12" s="991" t="s">
        <v>952</v>
      </c>
    </row>
    <row r="13" spans="1:24" x14ac:dyDescent="0.25">
      <c r="A13" s="3365"/>
      <c r="B13" s="1006">
        <v>2017</v>
      </c>
      <c r="C13" s="1007">
        <v>42766</v>
      </c>
      <c r="D13" s="1006">
        <v>56.8</v>
      </c>
      <c r="E13" s="1008" t="s">
        <v>1599</v>
      </c>
      <c r="F13" s="1009" t="s">
        <v>299</v>
      </c>
      <c r="G13" s="1010" t="s">
        <v>1600</v>
      </c>
    </row>
    <row r="14" spans="1:24" x14ac:dyDescent="0.25">
      <c r="A14" s="3365"/>
      <c r="B14" s="1006">
        <v>2017</v>
      </c>
      <c r="C14" s="1007">
        <v>42828</v>
      </c>
      <c r="D14" s="1006" t="s">
        <v>1602</v>
      </c>
      <c r="E14" s="1008" t="s">
        <v>297</v>
      </c>
      <c r="F14" s="3377" t="s">
        <v>7</v>
      </c>
      <c r="G14" s="3374" t="s">
        <v>1603</v>
      </c>
    </row>
    <row r="15" spans="1:24" ht="23.25" customHeight="1" x14ac:dyDescent="0.25">
      <c r="A15" s="3365"/>
      <c r="B15" s="1011">
        <v>2021</v>
      </c>
      <c r="C15" s="2302">
        <v>44420</v>
      </c>
      <c r="D15" s="1011">
        <v>111.5</v>
      </c>
      <c r="E15" s="2303" t="s">
        <v>336</v>
      </c>
      <c r="F15" s="3378"/>
      <c r="G15" s="3375"/>
    </row>
    <row r="16" spans="1:24" ht="30.75" customHeight="1" x14ac:dyDescent="0.25">
      <c r="A16" s="3365"/>
      <c r="B16" s="1003">
        <v>2018</v>
      </c>
      <c r="C16" s="1004">
        <v>43131</v>
      </c>
      <c r="D16" s="1003">
        <v>67.599999999999994</v>
      </c>
      <c r="E16" s="994" t="s">
        <v>297</v>
      </c>
      <c r="F16" s="1005" t="s">
        <v>311</v>
      </c>
      <c r="G16" s="991" t="s">
        <v>1943</v>
      </c>
    </row>
    <row r="17" spans="1:7" ht="30" x14ac:dyDescent="0.25">
      <c r="A17" s="3365"/>
      <c r="B17" s="1003">
        <v>2019</v>
      </c>
      <c r="C17" s="1004">
        <v>43657</v>
      </c>
      <c r="D17" s="1003">
        <v>91.3</v>
      </c>
      <c r="E17" s="994" t="s">
        <v>1599</v>
      </c>
      <c r="F17" s="1005" t="s">
        <v>299</v>
      </c>
      <c r="G17" s="991" t="s">
        <v>3136</v>
      </c>
    </row>
    <row r="18" spans="1:7" x14ac:dyDescent="0.25">
      <c r="A18" s="3365"/>
      <c r="B18" s="1003">
        <v>2019</v>
      </c>
      <c r="C18" s="1004">
        <v>43657</v>
      </c>
      <c r="D18" s="1003" t="s">
        <v>2486</v>
      </c>
      <c r="E18" s="994" t="s">
        <v>2484</v>
      </c>
      <c r="F18" s="1005" t="s">
        <v>299</v>
      </c>
      <c r="G18" s="991" t="s">
        <v>2485</v>
      </c>
    </row>
    <row r="19" spans="1:7" x14ac:dyDescent="0.25">
      <c r="A19" s="3365"/>
      <c r="B19" s="1003">
        <v>2019</v>
      </c>
      <c r="C19" s="1004">
        <v>43657</v>
      </c>
      <c r="D19" s="1003" t="s">
        <v>2487</v>
      </c>
      <c r="E19" s="994" t="s">
        <v>297</v>
      </c>
      <c r="F19" s="1005" t="s">
        <v>299</v>
      </c>
      <c r="G19" s="991" t="s">
        <v>2764</v>
      </c>
    </row>
    <row r="20" spans="1:7" x14ac:dyDescent="0.25">
      <c r="A20" s="3365"/>
      <c r="B20" s="1003">
        <v>2020</v>
      </c>
      <c r="C20" s="1004" t="s">
        <v>3005</v>
      </c>
      <c r="D20" s="1003">
        <v>100.3</v>
      </c>
      <c r="E20" s="994" t="s">
        <v>297</v>
      </c>
      <c r="F20" s="2192" t="s">
        <v>299</v>
      </c>
      <c r="G20" s="991" t="s">
        <v>3006</v>
      </c>
    </row>
    <row r="21" spans="1:7" x14ac:dyDescent="0.25">
      <c r="A21" s="3365"/>
      <c r="B21" s="2257">
        <v>2021</v>
      </c>
      <c r="C21" s="2258">
        <v>44225</v>
      </c>
      <c r="D21" s="2257">
        <v>105.3</v>
      </c>
      <c r="E21" s="2259" t="s">
        <v>297</v>
      </c>
      <c r="F21" s="2260" t="s">
        <v>299</v>
      </c>
      <c r="G21" s="2261" t="s">
        <v>4050</v>
      </c>
    </row>
    <row r="22" spans="1:7" x14ac:dyDescent="0.25">
      <c r="A22" s="3365"/>
      <c r="B22" s="2257">
        <v>2021</v>
      </c>
      <c r="C22" s="2258">
        <v>44225</v>
      </c>
      <c r="D22" s="2257">
        <v>105.4</v>
      </c>
      <c r="E22" s="2259" t="s">
        <v>297</v>
      </c>
      <c r="F22" s="2260" t="s">
        <v>299</v>
      </c>
      <c r="G22" s="2261" t="s">
        <v>4051</v>
      </c>
    </row>
    <row r="23" spans="1:7" x14ac:dyDescent="0.25">
      <c r="A23" s="3365"/>
      <c r="B23" s="2257">
        <v>2021</v>
      </c>
      <c r="C23" s="2258">
        <v>44243</v>
      </c>
      <c r="D23" s="2257">
        <v>107.2</v>
      </c>
      <c r="E23" s="2267" t="s">
        <v>297</v>
      </c>
      <c r="F23" s="2268" t="s">
        <v>299</v>
      </c>
      <c r="G23" s="2269" t="s">
        <v>4055</v>
      </c>
    </row>
    <row r="24" spans="1:7" x14ac:dyDescent="0.25">
      <c r="A24" s="3365"/>
      <c r="B24" s="2257">
        <v>2021</v>
      </c>
      <c r="C24" s="2258">
        <v>44300</v>
      </c>
      <c r="D24" s="2257">
        <v>108.3</v>
      </c>
      <c r="E24" s="2267" t="s">
        <v>297</v>
      </c>
      <c r="F24" s="2268" t="s">
        <v>299</v>
      </c>
      <c r="G24" s="2269" t="s">
        <v>4056</v>
      </c>
    </row>
    <row r="25" spans="1:7" x14ac:dyDescent="0.25">
      <c r="A25" s="3371" t="s">
        <v>3013</v>
      </c>
      <c r="B25" s="1003">
        <v>2012</v>
      </c>
      <c r="C25" s="1014">
        <v>41071</v>
      </c>
      <c r="D25" s="994" t="s">
        <v>296</v>
      </c>
      <c r="E25" s="994" t="s">
        <v>297</v>
      </c>
      <c r="F25" s="1005" t="s">
        <v>299</v>
      </c>
      <c r="G25" s="991" t="s">
        <v>300</v>
      </c>
    </row>
    <row r="26" spans="1:7" x14ac:dyDescent="0.25">
      <c r="A26" s="3372"/>
      <c r="B26" s="1003">
        <v>2015</v>
      </c>
      <c r="C26" s="1014">
        <v>42103</v>
      </c>
      <c r="D26" s="994">
        <v>26.06</v>
      </c>
      <c r="E26" s="994" t="s">
        <v>297</v>
      </c>
      <c r="F26" s="1005" t="s">
        <v>299</v>
      </c>
      <c r="G26" s="991" t="s">
        <v>316</v>
      </c>
    </row>
    <row r="27" spans="1:7" x14ac:dyDescent="0.25">
      <c r="A27" s="3372"/>
      <c r="B27" s="1003">
        <v>2015</v>
      </c>
      <c r="C27" s="1014">
        <v>42339</v>
      </c>
      <c r="D27" s="994">
        <v>38.04</v>
      </c>
      <c r="E27" s="994" t="s">
        <v>297</v>
      </c>
      <c r="F27" s="1005" t="s">
        <v>299</v>
      </c>
      <c r="G27" s="991" t="s">
        <v>317</v>
      </c>
    </row>
    <row r="28" spans="1:7" ht="30" x14ac:dyDescent="0.25">
      <c r="A28" s="3372"/>
      <c r="B28" s="1003">
        <v>2015</v>
      </c>
      <c r="C28" s="1014">
        <v>42062</v>
      </c>
      <c r="D28" s="994">
        <v>24.09</v>
      </c>
      <c r="E28" s="994" t="s">
        <v>297</v>
      </c>
      <c r="F28" s="1005" t="s">
        <v>7</v>
      </c>
      <c r="G28" s="991" t="s">
        <v>320</v>
      </c>
    </row>
    <row r="29" spans="1:7" x14ac:dyDescent="0.25">
      <c r="A29" s="3372"/>
      <c r="B29" s="1003">
        <v>2015</v>
      </c>
      <c r="C29" s="1014">
        <v>42093</v>
      </c>
      <c r="D29" s="994">
        <v>25.03</v>
      </c>
      <c r="E29" s="994" t="s">
        <v>297</v>
      </c>
      <c r="F29" s="1005" t="s">
        <v>7</v>
      </c>
      <c r="G29" s="2423" t="s">
        <v>321</v>
      </c>
    </row>
    <row r="30" spans="1:7" x14ac:dyDescent="0.25">
      <c r="A30" s="3372"/>
      <c r="B30" s="1003">
        <v>2015</v>
      </c>
      <c r="C30" s="1014">
        <v>42151</v>
      </c>
      <c r="D30" s="994">
        <v>30.03</v>
      </c>
      <c r="E30" s="994" t="s">
        <v>297</v>
      </c>
      <c r="F30" s="1005" t="s">
        <v>7</v>
      </c>
      <c r="G30" s="991" t="s">
        <v>322</v>
      </c>
    </row>
    <row r="31" spans="1:7" ht="15" customHeight="1" x14ac:dyDescent="0.25">
      <c r="A31" s="3372"/>
      <c r="B31" s="1003">
        <v>2015</v>
      </c>
      <c r="C31" s="1014">
        <v>42103</v>
      </c>
      <c r="D31" s="994">
        <v>26.02</v>
      </c>
      <c r="E31" s="994" t="s">
        <v>297</v>
      </c>
      <c r="F31" s="2122" t="s">
        <v>306</v>
      </c>
      <c r="G31" s="2122" t="s">
        <v>332</v>
      </c>
    </row>
    <row r="32" spans="1:7" x14ac:dyDescent="0.25">
      <c r="A32" s="3372"/>
      <c r="B32" s="1003">
        <v>2015</v>
      </c>
      <c r="C32" s="1014">
        <v>42103</v>
      </c>
      <c r="D32" s="994">
        <v>26.04</v>
      </c>
      <c r="E32" s="994" t="s">
        <v>297</v>
      </c>
      <c r="F32" s="1005" t="s">
        <v>306</v>
      </c>
      <c r="G32" s="991" t="s">
        <v>333</v>
      </c>
    </row>
    <row r="33" spans="1:7" ht="29.45" customHeight="1" x14ac:dyDescent="0.25">
      <c r="A33" s="3372"/>
      <c r="B33" s="1003">
        <v>2015</v>
      </c>
      <c r="C33" s="1014">
        <v>42103</v>
      </c>
      <c r="D33" s="994">
        <v>26.03</v>
      </c>
      <c r="E33" s="994" t="s">
        <v>297</v>
      </c>
      <c r="F33" s="1005" t="s">
        <v>311</v>
      </c>
      <c r="G33" s="991" t="s">
        <v>343</v>
      </c>
    </row>
    <row r="34" spans="1:7" x14ac:dyDescent="0.25">
      <c r="A34" s="3372"/>
      <c r="B34" s="1003">
        <v>2016</v>
      </c>
      <c r="C34" s="1014" t="s">
        <v>973</v>
      </c>
      <c r="D34" s="994" t="s">
        <v>974</v>
      </c>
      <c r="E34" s="994" t="s">
        <v>297</v>
      </c>
      <c r="F34" s="1005" t="s">
        <v>7</v>
      </c>
      <c r="G34" s="991" t="s">
        <v>975</v>
      </c>
    </row>
    <row r="35" spans="1:7" x14ac:dyDescent="0.25">
      <c r="A35" s="3372"/>
      <c r="B35" s="1003">
        <v>2016</v>
      </c>
      <c r="C35" s="1014">
        <v>42524</v>
      </c>
      <c r="D35" s="994" t="s">
        <v>976</v>
      </c>
      <c r="E35" s="994" t="s">
        <v>297</v>
      </c>
      <c r="F35" s="1005" t="s">
        <v>7</v>
      </c>
      <c r="G35" s="991" t="s">
        <v>977</v>
      </c>
    </row>
    <row r="36" spans="1:7" x14ac:dyDescent="0.25">
      <c r="A36" s="3372"/>
      <c r="B36" s="1003">
        <v>2016</v>
      </c>
      <c r="C36" s="1014">
        <v>42524</v>
      </c>
      <c r="D36" s="994" t="s">
        <v>978</v>
      </c>
      <c r="E36" s="994" t="s">
        <v>336</v>
      </c>
      <c r="F36" s="1005" t="s">
        <v>7</v>
      </c>
      <c r="G36" s="991" t="s">
        <v>322</v>
      </c>
    </row>
    <row r="37" spans="1:7" x14ac:dyDescent="0.25">
      <c r="A37" s="3372"/>
      <c r="B37" s="1003">
        <v>2016</v>
      </c>
      <c r="C37" s="1014">
        <v>42536</v>
      </c>
      <c r="D37" s="994" t="s">
        <v>979</v>
      </c>
      <c r="E37" s="994" t="s">
        <v>336</v>
      </c>
      <c r="F37" s="1005" t="s">
        <v>7</v>
      </c>
      <c r="G37" s="991" t="s">
        <v>321</v>
      </c>
    </row>
    <row r="38" spans="1:7" x14ac:dyDescent="0.25">
      <c r="A38" s="3372"/>
      <c r="B38" s="1003">
        <v>2017</v>
      </c>
      <c r="C38" s="1014">
        <v>42871</v>
      </c>
      <c r="D38" s="994" t="s">
        <v>1524</v>
      </c>
      <c r="E38" s="994" t="s">
        <v>297</v>
      </c>
      <c r="F38" s="1005" t="s">
        <v>299</v>
      </c>
      <c r="G38" s="991" t="s">
        <v>1525</v>
      </c>
    </row>
    <row r="39" spans="1:7" x14ac:dyDescent="0.25">
      <c r="A39" s="3372"/>
      <c r="B39" s="1003">
        <v>2017</v>
      </c>
      <c r="C39" s="1014" t="s">
        <v>1156</v>
      </c>
      <c r="D39" s="994" t="s">
        <v>1520</v>
      </c>
      <c r="E39" s="994" t="s">
        <v>297</v>
      </c>
      <c r="F39" s="1005" t="s">
        <v>299</v>
      </c>
      <c r="G39" s="991" t="s">
        <v>1521</v>
      </c>
    </row>
    <row r="40" spans="1:7" ht="30" x14ac:dyDescent="0.25">
      <c r="A40" s="3372"/>
      <c r="B40" s="1003">
        <v>2017</v>
      </c>
      <c r="C40" s="1014" t="s">
        <v>1156</v>
      </c>
      <c r="D40" s="994" t="s">
        <v>1518</v>
      </c>
      <c r="E40" s="994" t="s">
        <v>297</v>
      </c>
      <c r="F40" s="1005" t="s">
        <v>299</v>
      </c>
      <c r="G40" s="991" t="s">
        <v>1519</v>
      </c>
    </row>
    <row r="41" spans="1:7" x14ac:dyDescent="0.25">
      <c r="A41" s="3372"/>
      <c r="B41" s="1003">
        <v>2017</v>
      </c>
      <c r="C41" s="1014" t="s">
        <v>1156</v>
      </c>
      <c r="D41" s="994" t="s">
        <v>1516</v>
      </c>
      <c r="E41" s="994" t="s">
        <v>297</v>
      </c>
      <c r="F41" s="1005" t="s">
        <v>7</v>
      </c>
      <c r="G41" s="991" t="s">
        <v>1517</v>
      </c>
    </row>
    <row r="42" spans="1:7" ht="30" x14ac:dyDescent="0.25">
      <c r="A42" s="3372"/>
      <c r="B42" s="1003">
        <v>2017</v>
      </c>
      <c r="C42" s="1014" t="s">
        <v>1156</v>
      </c>
      <c r="D42" s="994" t="s">
        <v>1514</v>
      </c>
      <c r="E42" s="994" t="s">
        <v>297</v>
      </c>
      <c r="F42" s="1005" t="s">
        <v>7</v>
      </c>
      <c r="G42" s="991" t="s">
        <v>1515</v>
      </c>
    </row>
    <row r="43" spans="1:7" x14ac:dyDescent="0.25">
      <c r="A43" s="3372"/>
      <c r="B43" s="1003">
        <v>2017</v>
      </c>
      <c r="C43" s="1014" t="s">
        <v>1156</v>
      </c>
      <c r="D43" s="994" t="s">
        <v>1512</v>
      </c>
      <c r="E43" s="994" t="s">
        <v>297</v>
      </c>
      <c r="F43" s="1005" t="s">
        <v>7</v>
      </c>
      <c r="G43" s="991" t="s">
        <v>1513</v>
      </c>
    </row>
    <row r="44" spans="1:7" x14ac:dyDescent="0.25">
      <c r="A44" s="3372"/>
      <c r="B44" s="1003">
        <v>2017</v>
      </c>
      <c r="C44" s="1014">
        <v>43052</v>
      </c>
      <c r="D44" s="994" t="s">
        <v>1688</v>
      </c>
      <c r="E44" s="994" t="s">
        <v>297</v>
      </c>
      <c r="F44" s="1005" t="s">
        <v>7</v>
      </c>
      <c r="G44" s="991" t="s">
        <v>1701</v>
      </c>
    </row>
    <row r="45" spans="1:7" ht="16.5" customHeight="1" x14ac:dyDescent="0.25">
      <c r="A45" s="3372"/>
      <c r="B45" s="1003">
        <v>2017</v>
      </c>
      <c r="C45" s="1014">
        <v>43033</v>
      </c>
      <c r="D45" s="994" t="s">
        <v>1689</v>
      </c>
      <c r="E45" s="994" t="s">
        <v>297</v>
      </c>
      <c r="F45" s="1005" t="s">
        <v>7</v>
      </c>
      <c r="G45" s="991" t="s">
        <v>1690</v>
      </c>
    </row>
    <row r="46" spans="1:7" ht="16.5" customHeight="1" x14ac:dyDescent="0.25">
      <c r="A46" s="3372"/>
      <c r="B46" s="1003">
        <v>2017</v>
      </c>
      <c r="C46" s="1014">
        <v>43033</v>
      </c>
      <c r="D46" s="994" t="s">
        <v>1691</v>
      </c>
      <c r="E46" s="994" t="s">
        <v>297</v>
      </c>
      <c r="F46" s="1005" t="s">
        <v>7</v>
      </c>
      <c r="G46" s="991" t="s">
        <v>1799</v>
      </c>
    </row>
    <row r="47" spans="1:7" ht="16.5" customHeight="1" x14ac:dyDescent="0.25">
      <c r="A47" s="3372"/>
      <c r="B47" s="1003">
        <v>2018</v>
      </c>
      <c r="C47" s="1014" t="s">
        <v>1575</v>
      </c>
      <c r="D47" s="994" t="s">
        <v>1981</v>
      </c>
      <c r="E47" s="994" t="s">
        <v>297</v>
      </c>
      <c r="F47" s="1005" t="s">
        <v>7</v>
      </c>
      <c r="G47" s="991" t="s">
        <v>1982</v>
      </c>
    </row>
    <row r="48" spans="1:7" ht="16.5" customHeight="1" x14ac:dyDescent="0.25">
      <c r="A48" s="3372"/>
      <c r="B48" s="1003">
        <v>2018</v>
      </c>
      <c r="C48" s="1014" t="s">
        <v>1575</v>
      </c>
      <c r="D48" s="994" t="s">
        <v>1983</v>
      </c>
      <c r="E48" s="994" t="s">
        <v>297</v>
      </c>
      <c r="F48" s="1005" t="s">
        <v>7</v>
      </c>
      <c r="G48" s="991" t="s">
        <v>1984</v>
      </c>
    </row>
    <row r="49" spans="1:7" ht="16.5" customHeight="1" x14ac:dyDescent="0.25">
      <c r="A49" s="3372"/>
      <c r="B49" s="1003">
        <v>2018</v>
      </c>
      <c r="C49" s="1014" t="s">
        <v>2280</v>
      </c>
      <c r="D49" s="994" t="s">
        <v>2281</v>
      </c>
      <c r="E49" s="994" t="s">
        <v>297</v>
      </c>
      <c r="F49" s="1005" t="s">
        <v>341</v>
      </c>
      <c r="G49" s="991" t="s">
        <v>2282</v>
      </c>
    </row>
    <row r="50" spans="1:7" ht="16.5" customHeight="1" x14ac:dyDescent="0.25">
      <c r="A50" s="3372"/>
      <c r="B50" s="1003">
        <v>2019</v>
      </c>
      <c r="C50" s="1014">
        <v>43614</v>
      </c>
      <c r="D50" s="994" t="s">
        <v>2540</v>
      </c>
      <c r="E50" s="994" t="s">
        <v>336</v>
      </c>
      <c r="F50" s="1005" t="s">
        <v>7</v>
      </c>
      <c r="G50" s="991" t="s">
        <v>2541</v>
      </c>
    </row>
    <row r="51" spans="1:7" ht="16.5" customHeight="1" x14ac:dyDescent="0.25">
      <c r="A51" s="3372"/>
      <c r="B51" s="1003">
        <v>2019</v>
      </c>
      <c r="C51" s="1014">
        <v>43769</v>
      </c>
      <c r="D51" s="994" t="s">
        <v>2551</v>
      </c>
      <c r="E51" s="994" t="s">
        <v>297</v>
      </c>
      <c r="F51" s="1005" t="s">
        <v>306</v>
      </c>
      <c r="G51" s="991" t="s">
        <v>2552</v>
      </c>
    </row>
    <row r="52" spans="1:7" ht="16.5" customHeight="1" x14ac:dyDescent="0.25">
      <c r="A52" s="3372"/>
      <c r="B52" s="1003">
        <v>2019</v>
      </c>
      <c r="C52" s="1014">
        <v>43817</v>
      </c>
      <c r="D52" s="994" t="s">
        <v>2554</v>
      </c>
      <c r="E52" s="994" t="s">
        <v>297</v>
      </c>
      <c r="F52" s="1005" t="s">
        <v>7</v>
      </c>
      <c r="G52" s="991" t="s">
        <v>2763</v>
      </c>
    </row>
    <row r="53" spans="1:7" ht="30.75" customHeight="1" x14ac:dyDescent="0.25">
      <c r="A53" s="3372"/>
      <c r="B53" s="1011">
        <v>2021</v>
      </c>
      <c r="C53" s="1016">
        <v>44309</v>
      </c>
      <c r="D53" s="2120" t="s">
        <v>3926</v>
      </c>
      <c r="E53" s="2120" t="s">
        <v>336</v>
      </c>
      <c r="F53" s="2121" t="s">
        <v>306</v>
      </c>
      <c r="G53" s="2121" t="s">
        <v>332</v>
      </c>
    </row>
    <row r="54" spans="1:7" ht="27.75" customHeight="1" x14ac:dyDescent="0.25">
      <c r="A54" s="3373"/>
      <c r="B54" s="1011">
        <v>2021</v>
      </c>
      <c r="C54" s="1016">
        <v>44309</v>
      </c>
      <c r="D54" s="2120" t="s">
        <v>3927</v>
      </c>
      <c r="E54" s="2120" t="s">
        <v>336</v>
      </c>
      <c r="F54" s="1012" t="s">
        <v>311</v>
      </c>
      <c r="G54" s="1013" t="s">
        <v>343</v>
      </c>
    </row>
    <row r="55" spans="1:7" x14ac:dyDescent="0.25">
      <c r="A55" s="3368" t="s">
        <v>3015</v>
      </c>
      <c r="B55" s="998">
        <v>2012</v>
      </c>
      <c r="C55" s="999">
        <v>41100</v>
      </c>
      <c r="D55" s="1000" t="s">
        <v>301</v>
      </c>
      <c r="E55" s="1000" t="s">
        <v>297</v>
      </c>
      <c r="F55" s="1015" t="s">
        <v>299</v>
      </c>
      <c r="G55" s="1002" t="s">
        <v>302</v>
      </c>
    </row>
    <row r="56" spans="1:7" x14ac:dyDescent="0.25">
      <c r="A56" s="3369"/>
      <c r="B56" s="998">
        <v>2013</v>
      </c>
      <c r="C56" s="999">
        <v>41464</v>
      </c>
      <c r="D56" s="1000" t="s">
        <v>305</v>
      </c>
      <c r="E56" s="1000" t="s">
        <v>336</v>
      </c>
      <c r="F56" s="1015" t="s">
        <v>306</v>
      </c>
      <c r="G56" s="1002" t="s">
        <v>307</v>
      </c>
    </row>
    <row r="57" spans="1:7" x14ac:dyDescent="0.25">
      <c r="A57" s="3369"/>
      <c r="B57" s="1003">
        <v>2015</v>
      </c>
      <c r="C57" s="1004">
        <v>42094</v>
      </c>
      <c r="D57" s="1003" t="s">
        <v>323</v>
      </c>
      <c r="E57" s="994" t="s">
        <v>297</v>
      </c>
      <c r="F57" s="1005" t="s">
        <v>7</v>
      </c>
      <c r="G57" s="991" t="s">
        <v>324</v>
      </c>
    </row>
    <row r="58" spans="1:7" x14ac:dyDescent="0.25">
      <c r="A58" s="3369"/>
      <c r="B58" s="1003">
        <v>2015</v>
      </c>
      <c r="C58" s="1004">
        <v>42185</v>
      </c>
      <c r="D58" s="1003" t="s">
        <v>325</v>
      </c>
      <c r="E58" s="994" t="s">
        <v>297</v>
      </c>
      <c r="F58" s="1005" t="s">
        <v>7</v>
      </c>
      <c r="G58" s="991" t="s">
        <v>326</v>
      </c>
    </row>
    <row r="59" spans="1:7" ht="30" x14ac:dyDescent="0.25">
      <c r="A59" s="3369"/>
      <c r="B59" s="1003">
        <v>2015</v>
      </c>
      <c r="C59" s="1004">
        <v>42348</v>
      </c>
      <c r="D59" s="1003" t="s">
        <v>327</v>
      </c>
      <c r="E59" s="994" t="s">
        <v>297</v>
      </c>
      <c r="F59" s="1005" t="s">
        <v>7</v>
      </c>
      <c r="G59" s="991" t="s">
        <v>328</v>
      </c>
    </row>
    <row r="60" spans="1:7" x14ac:dyDescent="0.25">
      <c r="A60" s="3369"/>
      <c r="B60" s="1003">
        <v>2015</v>
      </c>
      <c r="C60" s="1004">
        <v>42132</v>
      </c>
      <c r="D60" s="1003" t="s">
        <v>334</v>
      </c>
      <c r="E60" s="994" t="s">
        <v>297</v>
      </c>
      <c r="F60" s="1005" t="s">
        <v>306</v>
      </c>
      <c r="G60" s="3366" t="s">
        <v>337</v>
      </c>
    </row>
    <row r="61" spans="1:7" x14ac:dyDescent="0.25">
      <c r="A61" s="3369"/>
      <c r="B61" s="1003">
        <v>2015</v>
      </c>
      <c r="C61" s="1004">
        <v>42303</v>
      </c>
      <c r="D61" s="1003" t="s">
        <v>335</v>
      </c>
      <c r="E61" s="1003" t="s">
        <v>336</v>
      </c>
      <c r="F61" s="1005" t="s">
        <v>306</v>
      </c>
      <c r="G61" s="3366"/>
    </row>
    <row r="62" spans="1:7" ht="32.450000000000003" customHeight="1" x14ac:dyDescent="0.25">
      <c r="A62" s="3369"/>
      <c r="B62" s="1003">
        <v>2015</v>
      </c>
      <c r="C62" s="1004">
        <v>42094</v>
      </c>
      <c r="D62" s="1003" t="s">
        <v>344</v>
      </c>
      <c r="E62" s="994" t="s">
        <v>297</v>
      </c>
      <c r="F62" s="1005" t="s">
        <v>311</v>
      </c>
      <c r="G62" s="991" t="s">
        <v>345</v>
      </c>
    </row>
    <row r="63" spans="1:7" ht="30" x14ac:dyDescent="0.25">
      <c r="A63" s="3369"/>
      <c r="B63" s="1003">
        <v>2017</v>
      </c>
      <c r="C63" s="1004">
        <v>42781</v>
      </c>
      <c r="D63" s="1003" t="s">
        <v>1538</v>
      </c>
      <c r="E63" s="1185" t="s">
        <v>336</v>
      </c>
      <c r="F63" s="1005" t="s">
        <v>7</v>
      </c>
      <c r="G63" s="991" t="s">
        <v>1539</v>
      </c>
    </row>
    <row r="64" spans="1:7" x14ac:dyDescent="0.25">
      <c r="A64" s="3369"/>
      <c r="B64" s="1003">
        <v>2017</v>
      </c>
      <c r="C64" s="1004" t="s">
        <v>1543</v>
      </c>
      <c r="D64" s="1003" t="s">
        <v>1544</v>
      </c>
      <c r="E64" s="994" t="s">
        <v>297</v>
      </c>
      <c r="F64" s="1005" t="s">
        <v>7</v>
      </c>
      <c r="G64" s="991" t="s">
        <v>1545</v>
      </c>
    </row>
    <row r="65" spans="1:7" ht="30" x14ac:dyDescent="0.25">
      <c r="A65" s="3369"/>
      <c r="B65" s="1003">
        <v>2017</v>
      </c>
      <c r="C65" s="1004">
        <v>42922</v>
      </c>
      <c r="D65" s="1003" t="s">
        <v>1685</v>
      </c>
      <c r="E65" s="994" t="s">
        <v>297</v>
      </c>
      <c r="F65" s="1005" t="s">
        <v>311</v>
      </c>
      <c r="G65" s="991" t="s">
        <v>1686</v>
      </c>
    </row>
    <row r="66" spans="1:7" ht="30" x14ac:dyDescent="0.25">
      <c r="A66" s="3369"/>
      <c r="B66" s="1003">
        <v>2017</v>
      </c>
      <c r="C66" s="1004">
        <v>43033</v>
      </c>
      <c r="D66" s="1003" t="s">
        <v>1670</v>
      </c>
      <c r="E66" s="1185" t="s">
        <v>297</v>
      </c>
      <c r="F66" s="1005" t="s">
        <v>7</v>
      </c>
      <c r="G66" s="991" t="s">
        <v>1671</v>
      </c>
    </row>
    <row r="67" spans="1:7" ht="30" x14ac:dyDescent="0.25">
      <c r="A67" s="3369"/>
      <c r="B67" s="1003">
        <v>2017</v>
      </c>
      <c r="C67" s="1004">
        <v>43033</v>
      </c>
      <c r="D67" s="1003" t="s">
        <v>1672</v>
      </c>
      <c r="E67" s="994" t="s">
        <v>1673</v>
      </c>
      <c r="F67" s="1005" t="s">
        <v>311</v>
      </c>
      <c r="G67" s="991" t="s">
        <v>1674</v>
      </c>
    </row>
    <row r="68" spans="1:7" ht="14.45" customHeight="1" x14ac:dyDescent="0.25">
      <c r="A68" s="3369"/>
      <c r="B68" s="1003">
        <v>2017</v>
      </c>
      <c r="C68" s="1004">
        <v>43047</v>
      </c>
      <c r="D68" s="1003" t="s">
        <v>1684</v>
      </c>
      <c r="E68" s="1185" t="s">
        <v>297</v>
      </c>
      <c r="F68" s="1005" t="s">
        <v>7</v>
      </c>
      <c r="G68" s="991" t="s">
        <v>3032</v>
      </c>
    </row>
    <row r="69" spans="1:7" ht="30" x14ac:dyDescent="0.25">
      <c r="A69" s="3369"/>
      <c r="B69" s="1003">
        <v>2018</v>
      </c>
      <c r="C69" s="1004">
        <v>43417</v>
      </c>
      <c r="D69" s="1003" t="s">
        <v>2046</v>
      </c>
      <c r="E69" s="1185" t="s">
        <v>336</v>
      </c>
      <c r="F69" s="1005" t="s">
        <v>7</v>
      </c>
      <c r="G69" s="991" t="s">
        <v>2325</v>
      </c>
    </row>
    <row r="70" spans="1:7" ht="29.45" customHeight="1" x14ac:dyDescent="0.25">
      <c r="A70" s="3369"/>
      <c r="B70" s="1003">
        <v>2019</v>
      </c>
      <c r="C70" s="1004">
        <v>43669</v>
      </c>
      <c r="D70" s="1003" t="s">
        <v>2500</v>
      </c>
      <c r="E70" s="994" t="s">
        <v>336</v>
      </c>
      <c r="F70" s="1005" t="s">
        <v>311</v>
      </c>
      <c r="G70" s="991" t="s">
        <v>2501</v>
      </c>
    </row>
    <row r="71" spans="1:7" ht="30" x14ac:dyDescent="0.25">
      <c r="A71" s="3369"/>
      <c r="B71" s="1003">
        <v>2019</v>
      </c>
      <c r="C71" s="1004">
        <v>43740</v>
      </c>
      <c r="D71" s="1003" t="s">
        <v>2505</v>
      </c>
      <c r="E71" s="994" t="s">
        <v>336</v>
      </c>
      <c r="F71" s="1005" t="s">
        <v>7</v>
      </c>
      <c r="G71" s="991" t="s">
        <v>2506</v>
      </c>
    </row>
    <row r="72" spans="1:7" ht="30" x14ac:dyDescent="0.25">
      <c r="A72" s="3369"/>
      <c r="B72" s="1003">
        <v>2019</v>
      </c>
      <c r="C72" s="1004">
        <v>43791</v>
      </c>
      <c r="D72" s="1003" t="s">
        <v>2510</v>
      </c>
      <c r="E72" s="994" t="s">
        <v>1673</v>
      </c>
      <c r="F72" s="1005" t="s">
        <v>306</v>
      </c>
      <c r="G72" s="991" t="s">
        <v>2765</v>
      </c>
    </row>
    <row r="73" spans="1:7" x14ac:dyDescent="0.25">
      <c r="A73" s="3369"/>
      <c r="B73" s="1003">
        <v>2019</v>
      </c>
      <c r="C73" s="1004">
        <v>43791</v>
      </c>
      <c r="D73" s="1003" t="s">
        <v>2511</v>
      </c>
      <c r="E73" s="994" t="s">
        <v>297</v>
      </c>
      <c r="F73" s="1005" t="s">
        <v>299</v>
      </c>
      <c r="G73" s="991" t="s">
        <v>2766</v>
      </c>
    </row>
    <row r="74" spans="1:7" x14ac:dyDescent="0.25">
      <c r="A74" s="3369"/>
      <c r="B74" s="1003">
        <v>2019</v>
      </c>
      <c r="C74" s="1004">
        <v>43817</v>
      </c>
      <c r="D74" s="1003" t="s">
        <v>2512</v>
      </c>
      <c r="E74" s="994" t="s">
        <v>2484</v>
      </c>
      <c r="F74" s="1005" t="s">
        <v>2513</v>
      </c>
      <c r="G74" s="991" t="s">
        <v>2514</v>
      </c>
    </row>
    <row r="75" spans="1:7" x14ac:dyDescent="0.25">
      <c r="A75" s="3369"/>
      <c r="B75" s="1003">
        <v>2020</v>
      </c>
      <c r="C75" s="1014" t="s">
        <v>2794</v>
      </c>
      <c r="D75" s="1003" t="s">
        <v>2803</v>
      </c>
      <c r="E75" s="994" t="s">
        <v>297</v>
      </c>
      <c r="F75" s="2153" t="s">
        <v>7</v>
      </c>
      <c r="G75" s="2204" t="s">
        <v>2804</v>
      </c>
    </row>
    <row r="76" spans="1:7" ht="30" x14ac:dyDescent="0.25">
      <c r="A76" s="3369"/>
      <c r="B76" s="1003">
        <v>2020</v>
      </c>
      <c r="C76" s="1014" t="s">
        <v>2794</v>
      </c>
      <c r="D76" s="1003" t="s">
        <v>2805</v>
      </c>
      <c r="E76" s="994" t="s">
        <v>297</v>
      </c>
      <c r="F76" s="2153" t="s">
        <v>7</v>
      </c>
      <c r="G76" s="2204" t="s">
        <v>3462</v>
      </c>
    </row>
    <row r="77" spans="1:7" x14ac:dyDescent="0.25">
      <c r="A77" s="3370"/>
      <c r="B77" s="1003">
        <v>2020</v>
      </c>
      <c r="C77" s="1004">
        <v>44028</v>
      </c>
      <c r="D77" s="1003" t="s">
        <v>2820</v>
      </c>
      <c r="E77" s="994" t="s">
        <v>297</v>
      </c>
      <c r="F77" s="2153" t="s">
        <v>7</v>
      </c>
      <c r="G77" s="2204" t="s">
        <v>2821</v>
      </c>
    </row>
    <row r="78" spans="1:7" x14ac:dyDescent="0.25">
      <c r="A78" s="3365" t="s">
        <v>3014</v>
      </c>
      <c r="B78" s="998">
        <v>2012</v>
      </c>
      <c r="C78" s="999">
        <v>41089</v>
      </c>
      <c r="D78" s="1000" t="s">
        <v>980</v>
      </c>
      <c r="E78" s="1000" t="s">
        <v>297</v>
      </c>
      <c r="F78" s="1015" t="s">
        <v>299</v>
      </c>
      <c r="G78" s="1002" t="s">
        <v>302</v>
      </c>
    </row>
    <row r="79" spans="1:7" x14ac:dyDescent="0.25">
      <c r="A79" s="3365"/>
      <c r="B79" s="998">
        <v>2013</v>
      </c>
      <c r="C79" s="999">
        <v>41586</v>
      </c>
      <c r="D79" s="1000" t="s">
        <v>303</v>
      </c>
      <c r="E79" s="1000" t="s">
        <v>297</v>
      </c>
      <c r="F79" s="1015" t="s">
        <v>7</v>
      </c>
      <c r="G79" s="1002" t="s">
        <v>304</v>
      </c>
    </row>
    <row r="80" spans="1:7" ht="30" x14ac:dyDescent="0.25">
      <c r="A80" s="3365"/>
      <c r="B80" s="998">
        <v>2013</v>
      </c>
      <c r="C80" s="999">
        <v>41449</v>
      </c>
      <c r="D80" s="1000" t="s">
        <v>308</v>
      </c>
      <c r="E80" s="1000" t="s">
        <v>297</v>
      </c>
      <c r="F80" s="1015" t="s">
        <v>306</v>
      </c>
      <c r="G80" s="1002" t="s">
        <v>309</v>
      </c>
    </row>
    <row r="81" spans="1:7" ht="27.6" customHeight="1" x14ac:dyDescent="0.25">
      <c r="A81" s="3365"/>
      <c r="B81" s="998">
        <v>2013</v>
      </c>
      <c r="C81" s="999">
        <v>41537</v>
      </c>
      <c r="D81" s="1000" t="s">
        <v>310</v>
      </c>
      <c r="E81" s="1000" t="s">
        <v>297</v>
      </c>
      <c r="F81" s="1015" t="s">
        <v>311</v>
      </c>
      <c r="G81" s="1002" t="s">
        <v>312</v>
      </c>
    </row>
    <row r="82" spans="1:7" x14ac:dyDescent="0.25">
      <c r="A82" s="3365"/>
      <c r="B82" s="1003">
        <v>2015</v>
      </c>
      <c r="C82" s="1004">
        <v>42342</v>
      </c>
      <c r="D82" s="994" t="s">
        <v>329</v>
      </c>
      <c r="E82" s="994" t="s">
        <v>297</v>
      </c>
      <c r="F82" s="1005" t="s">
        <v>7</v>
      </c>
      <c r="G82" s="991" t="s">
        <v>330</v>
      </c>
    </row>
    <row r="83" spans="1:7" x14ac:dyDescent="0.25">
      <c r="A83" s="3365"/>
      <c r="B83" s="1003">
        <v>2015</v>
      </c>
      <c r="C83" s="1004">
        <v>42342</v>
      </c>
      <c r="D83" s="994" t="s">
        <v>338</v>
      </c>
      <c r="E83" s="994" t="s">
        <v>297</v>
      </c>
      <c r="F83" s="1005" t="s">
        <v>306</v>
      </c>
      <c r="G83" s="991" t="s">
        <v>339</v>
      </c>
    </row>
    <row r="84" spans="1:7" ht="30" x14ac:dyDescent="0.25">
      <c r="A84" s="3365"/>
      <c r="B84" s="1003">
        <v>2015</v>
      </c>
      <c r="C84" s="1004">
        <v>42094</v>
      </c>
      <c r="D84" s="994" t="s">
        <v>340</v>
      </c>
      <c r="E84" s="994" t="s">
        <v>297</v>
      </c>
      <c r="F84" s="1005" t="s">
        <v>341</v>
      </c>
      <c r="G84" s="991" t="s">
        <v>342</v>
      </c>
    </row>
    <row r="85" spans="1:7" ht="30" customHeight="1" x14ac:dyDescent="0.25">
      <c r="A85" s="3365"/>
      <c r="B85" s="1017">
        <v>2016</v>
      </c>
      <c r="C85" s="1018">
        <v>42698</v>
      </c>
      <c r="D85" s="1017">
        <v>57.3</v>
      </c>
      <c r="E85" s="1017" t="s">
        <v>336</v>
      </c>
      <c r="F85" s="1017" t="s">
        <v>341</v>
      </c>
      <c r="G85" s="3374" t="s">
        <v>981</v>
      </c>
    </row>
    <row r="86" spans="1:7" x14ac:dyDescent="0.25">
      <c r="A86" s="3367"/>
      <c r="B86" s="2205">
        <v>2021</v>
      </c>
      <c r="C86" s="2206">
        <v>44309</v>
      </c>
      <c r="D86" s="2205">
        <v>119.4</v>
      </c>
      <c r="E86" s="2207" t="s">
        <v>336</v>
      </c>
      <c r="F86" s="2207" t="s">
        <v>341</v>
      </c>
      <c r="G86" s="3375"/>
    </row>
    <row r="87" spans="1:7" ht="30" x14ac:dyDescent="0.25">
      <c r="A87" s="3365"/>
      <c r="B87" s="1019">
        <v>2017</v>
      </c>
      <c r="C87" s="1020">
        <v>42914</v>
      </c>
      <c r="D87" s="1019">
        <v>64.400000000000006</v>
      </c>
      <c r="E87" s="1019" t="s">
        <v>297</v>
      </c>
      <c r="F87" s="1021" t="s">
        <v>299</v>
      </c>
      <c r="G87" s="1022" t="s">
        <v>1583</v>
      </c>
    </row>
    <row r="88" spans="1:7" x14ac:dyDescent="0.25">
      <c r="A88" s="705" t="s">
        <v>2389</v>
      </c>
      <c r="B88" s="192"/>
      <c r="C88" s="315"/>
      <c r="E88" s="316"/>
      <c r="F88" s="316"/>
      <c r="G88" s="317"/>
    </row>
    <row r="89" spans="1:7" x14ac:dyDescent="0.25">
      <c r="B89" s="192"/>
    </row>
    <row r="90" spans="1:7" x14ac:dyDescent="0.25">
      <c r="B90" s="192"/>
    </row>
  </sheetData>
  <sheetProtection algorithmName="SHA-512" hashValue="lYoGlpC4PWarqkj0NdexGvGrGoAV7Pwcwlrbpvjwfp+ABsZJm5iKlr76e3uEWxGOxO9MhcoHvDQD3egLdmmaTA==" saltValue="y+7PLrylseKzL5bMOWH+5w==" spinCount="100000" sheet="1" objects="1" scenarios="1"/>
  <mergeCells count="13">
    <mergeCell ref="V3:X3"/>
    <mergeCell ref="J3:L3"/>
    <mergeCell ref="F14:F15"/>
    <mergeCell ref="G14:G15"/>
    <mergeCell ref="M3:O3"/>
    <mergeCell ref="P3:R3"/>
    <mergeCell ref="S3:U3"/>
    <mergeCell ref="A4:A24"/>
    <mergeCell ref="G60:G61"/>
    <mergeCell ref="A78:A87"/>
    <mergeCell ref="A55:A77"/>
    <mergeCell ref="A25:A54"/>
    <mergeCell ref="G85:G86"/>
  </mergeCells>
  <hyperlinks>
    <hyperlink ref="A1" location="Índice!A1" display="Í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Q18"/>
  <sheetViews>
    <sheetView showGridLines="0" zoomScaleNormal="100" workbookViewId="0"/>
  </sheetViews>
  <sheetFormatPr baseColWidth="10" defaultColWidth="10.7109375" defaultRowHeight="12.75" x14ac:dyDescent="0.2"/>
  <cols>
    <col min="1" max="1" width="17.42578125" customWidth="1"/>
    <col min="2" max="2" width="12.85546875" customWidth="1"/>
  </cols>
  <sheetData>
    <row r="1" spans="1:17" x14ac:dyDescent="0.2">
      <c r="A1" s="208" t="s">
        <v>1177</v>
      </c>
      <c r="B1" s="455"/>
      <c r="C1" s="246"/>
    </row>
    <row r="2" spans="1:17" ht="18.75" x14ac:dyDescent="0.3">
      <c r="A2" s="3384" t="s">
        <v>4103</v>
      </c>
      <c r="B2" s="3384"/>
      <c r="C2" s="3384"/>
      <c r="D2" s="3384"/>
      <c r="E2" s="3384"/>
      <c r="F2" s="3384"/>
      <c r="G2" s="3384"/>
      <c r="H2" s="3384"/>
      <c r="I2" s="3384"/>
      <c r="J2" s="3384"/>
      <c r="K2" s="3384"/>
      <c r="L2" s="3384"/>
      <c r="M2" s="3384"/>
      <c r="N2" s="3384"/>
      <c r="O2" s="3384"/>
    </row>
    <row r="3" spans="1:17" s="446" customFormat="1" ht="16.5" customHeight="1" x14ac:dyDescent="0.25">
      <c r="A3" s="3385" t="s">
        <v>1837</v>
      </c>
      <c r="B3" s="2865" t="s">
        <v>1838</v>
      </c>
      <c r="C3" s="3380"/>
      <c r="D3" s="3380"/>
      <c r="E3" s="3380"/>
      <c r="F3" s="3380"/>
      <c r="G3" s="3380"/>
      <c r="H3" s="3381"/>
      <c r="I3" s="2865" t="s">
        <v>1839</v>
      </c>
      <c r="J3" s="3380"/>
      <c r="K3" s="3380"/>
      <c r="L3" s="3380"/>
      <c r="M3" s="3380"/>
      <c r="N3" s="3380"/>
      <c r="O3" s="3381"/>
      <c r="P3" s="11"/>
      <c r="Q3" s="11"/>
    </row>
    <row r="4" spans="1:17" s="446" customFormat="1" ht="15" x14ac:dyDescent="0.25">
      <c r="A4" s="3385"/>
      <c r="B4" s="3386" t="s">
        <v>1840</v>
      </c>
      <c r="C4" s="3386"/>
      <c r="D4" s="3386" t="s">
        <v>1841</v>
      </c>
      <c r="E4" s="3386"/>
      <c r="F4" s="3386" t="s">
        <v>1842</v>
      </c>
      <c r="G4" s="3386"/>
      <c r="H4" s="3386" t="s">
        <v>1843</v>
      </c>
      <c r="I4" s="3386"/>
      <c r="J4" s="3386" t="s">
        <v>1844</v>
      </c>
      <c r="K4" s="3386"/>
      <c r="L4" s="3386" t="s">
        <v>1845</v>
      </c>
      <c r="M4" s="3386"/>
      <c r="N4" s="3386" t="s">
        <v>1846</v>
      </c>
      <c r="O4" s="3386"/>
      <c r="P4" s="11"/>
      <c r="Q4" s="11"/>
    </row>
    <row r="5" spans="1:17" s="446" customFormat="1" ht="17.25" x14ac:dyDescent="0.25">
      <c r="A5" s="3385"/>
      <c r="B5" s="438" t="s">
        <v>1204</v>
      </c>
      <c r="C5" s="438" t="s">
        <v>1848</v>
      </c>
      <c r="D5" s="438" t="s">
        <v>1204</v>
      </c>
      <c r="E5" s="438" t="s">
        <v>1848</v>
      </c>
      <c r="F5" s="438" t="s">
        <v>1204</v>
      </c>
      <c r="G5" s="438" t="s">
        <v>1848</v>
      </c>
      <c r="H5" s="438" t="s">
        <v>1204</v>
      </c>
      <c r="I5" s="438" t="s">
        <v>1848</v>
      </c>
      <c r="J5" s="438" t="s">
        <v>1204</v>
      </c>
      <c r="K5" s="438" t="s">
        <v>1848</v>
      </c>
      <c r="L5" s="438" t="s">
        <v>1204</v>
      </c>
      <c r="M5" s="438" t="s">
        <v>1848</v>
      </c>
      <c r="N5" s="438" t="s">
        <v>1204</v>
      </c>
      <c r="O5" s="438" t="s">
        <v>1848</v>
      </c>
      <c r="P5" s="11"/>
      <c r="Q5" s="11"/>
    </row>
    <row r="6" spans="1:17" s="446" customFormat="1" ht="15" x14ac:dyDescent="0.25">
      <c r="A6" s="1198" t="s">
        <v>1205</v>
      </c>
      <c r="B6" s="440">
        <v>3</v>
      </c>
      <c r="C6" s="440">
        <v>112</v>
      </c>
      <c r="D6" s="440">
        <v>0</v>
      </c>
      <c r="E6" s="440">
        <v>0</v>
      </c>
      <c r="F6" s="440">
        <v>8</v>
      </c>
      <c r="G6" s="440">
        <v>484</v>
      </c>
      <c r="H6" s="440">
        <v>19</v>
      </c>
      <c r="I6" s="440">
        <v>297</v>
      </c>
      <c r="J6" s="440">
        <v>0</v>
      </c>
      <c r="K6" s="440">
        <v>0</v>
      </c>
      <c r="L6" s="946">
        <v>2</v>
      </c>
      <c r="M6" s="946">
        <v>112</v>
      </c>
      <c r="N6" s="946">
        <v>9</v>
      </c>
      <c r="O6" s="946">
        <v>122</v>
      </c>
      <c r="P6" s="948"/>
      <c r="Q6" s="11"/>
    </row>
    <row r="7" spans="1:17" s="446" customFormat="1" ht="15" x14ac:dyDescent="0.25">
      <c r="A7" s="1198" t="s">
        <v>1206</v>
      </c>
      <c r="B7" s="440">
        <v>4</v>
      </c>
      <c r="C7" s="440">
        <v>176</v>
      </c>
      <c r="D7" s="440">
        <v>0</v>
      </c>
      <c r="E7" s="440">
        <v>0</v>
      </c>
      <c r="F7" s="440">
        <v>10</v>
      </c>
      <c r="G7" s="440">
        <v>524</v>
      </c>
      <c r="H7" s="440">
        <v>22</v>
      </c>
      <c r="I7" s="440">
        <v>245</v>
      </c>
      <c r="J7" s="440">
        <v>0</v>
      </c>
      <c r="K7" s="440">
        <v>0</v>
      </c>
      <c r="L7" s="946">
        <v>1</v>
      </c>
      <c r="M7" s="946">
        <v>48</v>
      </c>
      <c r="N7" s="946">
        <v>9</v>
      </c>
      <c r="O7" s="946">
        <v>128</v>
      </c>
      <c r="P7" s="948"/>
      <c r="Q7" s="11"/>
    </row>
    <row r="8" spans="1:17" s="446" customFormat="1" ht="15" x14ac:dyDescent="0.25">
      <c r="A8" s="1198" t="s">
        <v>1207</v>
      </c>
      <c r="B8" s="440">
        <v>6</v>
      </c>
      <c r="C8" s="440">
        <v>260</v>
      </c>
      <c r="D8" s="440">
        <v>1</v>
      </c>
      <c r="E8" s="440">
        <v>64</v>
      </c>
      <c r="F8" s="440">
        <v>8</v>
      </c>
      <c r="G8" s="440">
        <v>440</v>
      </c>
      <c r="H8" s="440">
        <v>17</v>
      </c>
      <c r="I8" s="440">
        <v>312</v>
      </c>
      <c r="J8" s="440">
        <v>0</v>
      </c>
      <c r="K8" s="440">
        <v>0</v>
      </c>
      <c r="L8" s="946">
        <v>0</v>
      </c>
      <c r="M8" s="946">
        <v>0</v>
      </c>
      <c r="N8" s="946">
        <v>9</v>
      </c>
      <c r="O8" s="946">
        <v>124</v>
      </c>
      <c r="P8" s="948"/>
      <c r="Q8" s="11"/>
    </row>
    <row r="9" spans="1:17" s="446" customFormat="1" ht="15" x14ac:dyDescent="0.25">
      <c r="A9" s="1198" t="s">
        <v>1847</v>
      </c>
      <c r="B9" s="440">
        <v>26</v>
      </c>
      <c r="C9" s="440">
        <v>1383</v>
      </c>
      <c r="D9" s="440">
        <v>0</v>
      </c>
      <c r="E9" s="440">
        <v>0</v>
      </c>
      <c r="F9" s="440">
        <v>0</v>
      </c>
      <c r="G9" s="440">
        <v>0</v>
      </c>
      <c r="H9" s="440">
        <v>0</v>
      </c>
      <c r="I9" s="440">
        <v>0</v>
      </c>
      <c r="J9" s="440">
        <v>1</v>
      </c>
      <c r="K9" s="440">
        <v>305</v>
      </c>
      <c r="L9" s="946">
        <v>1</v>
      </c>
      <c r="M9" s="946">
        <v>150</v>
      </c>
      <c r="N9" s="946">
        <v>31</v>
      </c>
      <c r="O9" s="946">
        <v>575</v>
      </c>
      <c r="P9" s="949" t="s">
        <v>2561</v>
      </c>
      <c r="Q9" s="11"/>
    </row>
    <row r="10" spans="1:17" s="446" customFormat="1" ht="15" x14ac:dyDescent="0.25">
      <c r="A10" s="1215" t="s">
        <v>579</v>
      </c>
      <c r="B10" s="947">
        <f t="shared" ref="B10:I10" si="0">SUM(B6:B9)</f>
        <v>39</v>
      </c>
      <c r="C10" s="947">
        <f t="shared" si="0"/>
        <v>1931</v>
      </c>
      <c r="D10" s="947">
        <f t="shared" si="0"/>
        <v>1</v>
      </c>
      <c r="E10" s="947">
        <f t="shared" si="0"/>
        <v>64</v>
      </c>
      <c r="F10" s="947">
        <f t="shared" si="0"/>
        <v>26</v>
      </c>
      <c r="G10" s="947">
        <f t="shared" si="0"/>
        <v>1448</v>
      </c>
      <c r="H10" s="947">
        <f t="shared" si="0"/>
        <v>58</v>
      </c>
      <c r="I10" s="947">
        <f t="shared" si="0"/>
        <v>854</v>
      </c>
      <c r="J10" s="947">
        <f t="shared" ref="J10:O10" si="1">SUM(J6:J9)</f>
        <v>1</v>
      </c>
      <c r="K10" s="947">
        <f t="shared" si="1"/>
        <v>305</v>
      </c>
      <c r="L10" s="947">
        <f t="shared" si="1"/>
        <v>4</v>
      </c>
      <c r="M10" s="947">
        <f t="shared" si="1"/>
        <v>310</v>
      </c>
      <c r="N10" s="947">
        <f t="shared" si="1"/>
        <v>58</v>
      </c>
      <c r="O10" s="947">
        <f t="shared" si="1"/>
        <v>949</v>
      </c>
      <c r="P10" s="947">
        <f>C10+E10+G10+I10+K10+M10+O10</f>
        <v>5861</v>
      </c>
      <c r="Q10" s="11"/>
    </row>
    <row r="11" spans="1:17" s="446" customFormat="1" ht="15" x14ac:dyDescent="0.25">
      <c r="A11" s="11"/>
      <c r="B11" s="948"/>
      <c r="C11" s="948"/>
      <c r="D11" s="948"/>
      <c r="E11" s="948"/>
      <c r="F11" s="948"/>
      <c r="G11" s="948"/>
      <c r="H11" s="948"/>
      <c r="I11" s="948"/>
      <c r="J11" s="948"/>
      <c r="K11" s="948"/>
      <c r="L11" s="948"/>
      <c r="M11" s="948"/>
      <c r="N11" s="948"/>
      <c r="O11" s="948"/>
      <c r="P11" s="948"/>
      <c r="Q11" s="11"/>
    </row>
    <row r="12" spans="1:17" s="446" customFormat="1" ht="15" x14ac:dyDescent="0.25">
      <c r="A12" s="11"/>
      <c r="B12" s="948"/>
      <c r="C12" s="948"/>
      <c r="D12" s="948"/>
      <c r="E12" s="948"/>
      <c r="F12" s="948"/>
      <c r="G12" s="948"/>
      <c r="H12" s="948"/>
      <c r="I12" s="948"/>
      <c r="J12" s="948"/>
      <c r="K12" s="948"/>
      <c r="L12" s="948"/>
      <c r="M12" s="948"/>
      <c r="N12" s="948"/>
      <c r="O12" s="948"/>
      <c r="P12" s="948"/>
      <c r="Q12" s="11"/>
    </row>
    <row r="13" spans="1:17" s="446" customFormat="1" ht="17.25" x14ac:dyDescent="0.25">
      <c r="A13" s="3382" t="s">
        <v>1849</v>
      </c>
      <c r="B13" s="3383" t="s">
        <v>1850</v>
      </c>
      <c r="C13" s="3383"/>
      <c r="D13" s="948"/>
      <c r="E13" s="948"/>
      <c r="F13" s="948"/>
      <c r="G13" s="948"/>
      <c r="H13" s="948"/>
      <c r="I13" s="948"/>
      <c r="J13" s="948"/>
      <c r="K13" s="948"/>
      <c r="L13" s="950"/>
      <c r="M13" s="950"/>
      <c r="N13" s="950"/>
      <c r="O13" s="951" t="s">
        <v>2991</v>
      </c>
      <c r="P13" s="948"/>
      <c r="Q13" s="11"/>
    </row>
    <row r="14" spans="1:17" s="446" customFormat="1" ht="17.25" x14ac:dyDescent="0.25">
      <c r="A14" s="2853"/>
      <c r="B14" s="952" t="s">
        <v>1851</v>
      </c>
      <c r="C14" s="952" t="s">
        <v>1848</v>
      </c>
      <c r="D14" s="948"/>
      <c r="E14" s="948"/>
      <c r="F14" s="948"/>
      <c r="G14" s="948"/>
      <c r="H14" s="948"/>
      <c r="I14" s="948"/>
      <c r="J14" s="948"/>
      <c r="K14" s="948"/>
      <c r="L14" s="3379" t="s">
        <v>2117</v>
      </c>
      <c r="M14" s="3379"/>
      <c r="N14" s="3379"/>
      <c r="O14" s="953">
        <v>242994</v>
      </c>
      <c r="P14" s="948"/>
      <c r="Q14" s="11"/>
    </row>
    <row r="15" spans="1:17" s="446" customFormat="1" ht="15" x14ac:dyDescent="0.25">
      <c r="A15" s="439" t="s">
        <v>1852</v>
      </c>
      <c r="B15" s="946">
        <v>1</v>
      </c>
      <c r="C15" s="946">
        <v>2887</v>
      </c>
      <c r="D15" s="948"/>
      <c r="E15" s="948"/>
      <c r="F15" s="948"/>
      <c r="G15" s="948"/>
      <c r="H15" s="948"/>
      <c r="I15" s="948"/>
      <c r="J15" s="948"/>
      <c r="K15" s="948"/>
      <c r="L15" s="3379" t="s">
        <v>2118</v>
      </c>
      <c r="M15" s="3379"/>
      <c r="N15" s="3379"/>
      <c r="O15" s="953">
        <v>10696</v>
      </c>
      <c r="P15" s="948"/>
      <c r="Q15" s="11"/>
    </row>
    <row r="16" spans="1:17" s="446" customFormat="1" ht="15" x14ac:dyDescent="0.25">
      <c r="A16" s="439" t="s">
        <v>2119</v>
      </c>
      <c r="B16" s="1263">
        <v>2</v>
      </c>
      <c r="C16" s="946">
        <v>420</v>
      </c>
      <c r="D16" s="11"/>
      <c r="E16" s="11"/>
      <c r="F16" s="11"/>
      <c r="G16" s="11"/>
      <c r="H16" s="11"/>
      <c r="I16" s="11"/>
      <c r="J16" s="11"/>
      <c r="K16" s="11"/>
      <c r="L16" s="645"/>
      <c r="M16" s="645"/>
      <c r="N16" s="645"/>
      <c r="O16" s="646"/>
      <c r="P16" s="11"/>
      <c r="Q16" s="11"/>
    </row>
    <row r="17" spans="1:17" s="446" customFormat="1" ht="15" x14ac:dyDescent="0.25">
      <c r="A17" s="438" t="s">
        <v>579</v>
      </c>
      <c r="B17" s="1215">
        <f>SUM(B15:B15)</f>
        <v>1</v>
      </c>
      <c r="C17" s="947">
        <v>3307</v>
      </c>
      <c r="D17" s="11"/>
      <c r="E17" s="11"/>
      <c r="F17" s="11"/>
      <c r="G17" s="11"/>
      <c r="H17" s="11"/>
      <c r="I17" s="11"/>
      <c r="J17" s="11"/>
      <c r="K17" s="11"/>
      <c r="L17" s="11"/>
      <c r="M17" s="11"/>
      <c r="N17" s="11"/>
      <c r="O17" s="11"/>
      <c r="P17" s="11"/>
      <c r="Q17" s="11"/>
    </row>
    <row r="18" spans="1:17" ht="15" x14ac:dyDescent="0.25">
      <c r="A18" s="945" t="s">
        <v>2992</v>
      </c>
      <c r="B18" s="11"/>
      <c r="C18" s="11"/>
      <c r="D18" s="11"/>
      <c r="E18" s="11"/>
      <c r="F18" s="11"/>
      <c r="G18" s="11"/>
      <c r="H18" s="11"/>
      <c r="I18" s="11"/>
      <c r="J18" s="11"/>
      <c r="K18" s="11"/>
      <c r="L18" s="11"/>
      <c r="M18" s="11"/>
      <c r="N18" s="11"/>
      <c r="O18" s="11"/>
      <c r="P18" s="11"/>
      <c r="Q18" s="11"/>
    </row>
  </sheetData>
  <sheetProtection algorithmName="SHA-512" hashValue="GJqR6UP4ln2K+Keh3RGS8c4OaGW07Rfrr8XxxqSgbIpzgAqBatolZZRPB5rzdStk3X+aDgGC8Sbx6OMqUY5RAA==" saltValue="QXNPnJBUvEn3x3qHFFfkyw==" spinCount="100000" sheet="1" objects="1" scenarios="1"/>
  <mergeCells count="15">
    <mergeCell ref="L15:N15"/>
    <mergeCell ref="I3:O3"/>
    <mergeCell ref="A13:A14"/>
    <mergeCell ref="B13:C13"/>
    <mergeCell ref="A2:O2"/>
    <mergeCell ref="A3:A5"/>
    <mergeCell ref="B4:C4"/>
    <mergeCell ref="D4:E4"/>
    <mergeCell ref="F4:G4"/>
    <mergeCell ref="H4:I4"/>
    <mergeCell ref="J4:K4"/>
    <mergeCell ref="L4:M4"/>
    <mergeCell ref="N4:O4"/>
    <mergeCell ref="B3:H3"/>
    <mergeCell ref="L14:N14"/>
  </mergeCells>
  <hyperlinks>
    <hyperlink ref="A1" location="Índice!A1" display="ÍNDICE"/>
  </hyperlinks>
  <pageMargins left="0.7" right="0.7" top="0.75" bottom="0.75" header="0.3" footer="0.3"/>
  <pageSetup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H9"/>
  <sheetViews>
    <sheetView showGridLines="0" zoomScaleNormal="100" workbookViewId="0">
      <selection activeCell="G31" sqref="G31"/>
    </sheetView>
  </sheetViews>
  <sheetFormatPr baseColWidth="10" defaultColWidth="10.7109375" defaultRowHeight="12.75" x14ac:dyDescent="0.2"/>
  <cols>
    <col min="1" max="1" width="21.7109375" bestFit="1" customWidth="1"/>
    <col min="2" max="2" width="16.85546875" customWidth="1"/>
    <col min="3" max="3" width="9" customWidth="1"/>
    <col min="4" max="4" width="20.140625" customWidth="1"/>
    <col min="5" max="5" width="9.42578125" customWidth="1"/>
    <col min="6" max="6" width="18" customWidth="1"/>
    <col min="7" max="7" width="11.7109375" customWidth="1"/>
    <col min="8" max="8" width="18.140625" customWidth="1"/>
  </cols>
  <sheetData>
    <row r="1" spans="1:8" x14ac:dyDescent="0.2">
      <c r="A1" s="208" t="s">
        <v>1177</v>
      </c>
      <c r="B1" s="455"/>
    </row>
    <row r="2" spans="1:8" ht="18.75" x14ac:dyDescent="0.2">
      <c r="A2" s="3387" t="s">
        <v>4104</v>
      </c>
      <c r="B2" s="3387"/>
      <c r="C2" s="3387"/>
      <c r="D2" s="3387"/>
      <c r="E2" s="3387"/>
      <c r="F2" s="3387"/>
      <c r="G2" s="3387"/>
      <c r="H2" s="3387"/>
    </row>
    <row r="3" spans="1:8" s="446" customFormat="1" ht="30" x14ac:dyDescent="0.2">
      <c r="A3" s="1230" t="s">
        <v>1859</v>
      </c>
      <c r="B3" s="413" t="s">
        <v>1854</v>
      </c>
      <c r="C3" s="413" t="s">
        <v>1722</v>
      </c>
      <c r="D3" s="413" t="s">
        <v>1855</v>
      </c>
      <c r="E3" s="413" t="s">
        <v>1722</v>
      </c>
      <c r="F3" s="413" t="s">
        <v>1856</v>
      </c>
      <c r="G3" s="413" t="s">
        <v>1722</v>
      </c>
      <c r="H3" s="413" t="s">
        <v>1857</v>
      </c>
    </row>
    <row r="4" spans="1:8" s="446" customFormat="1" ht="15" x14ac:dyDescent="0.25">
      <c r="A4" s="1670" t="s">
        <v>1858</v>
      </c>
      <c r="B4" s="443">
        <v>120</v>
      </c>
      <c r="C4" s="444">
        <f t="shared" ref="C4:C8" si="0">B4/H4</f>
        <v>0.55555555555555558</v>
      </c>
      <c r="D4" s="443">
        <v>0</v>
      </c>
      <c r="E4" s="444">
        <f t="shared" ref="E4:E8" si="1">D4/H4</f>
        <v>0</v>
      </c>
      <c r="F4" s="443">
        <v>96</v>
      </c>
      <c r="G4" s="444">
        <f t="shared" ref="G4:G8" si="2">F4/H4</f>
        <v>0.44444444444444442</v>
      </c>
      <c r="H4" s="440">
        <f>B4+D4+F4</f>
        <v>216</v>
      </c>
    </row>
    <row r="5" spans="1:8" s="446" customFormat="1" ht="15" x14ac:dyDescent="0.25">
      <c r="A5" s="1670" t="s">
        <v>1205</v>
      </c>
      <c r="B5" s="443">
        <v>50</v>
      </c>
      <c r="C5" s="444">
        <f t="shared" si="0"/>
        <v>0.32258064516129031</v>
      </c>
      <c r="D5" s="443">
        <v>88</v>
      </c>
      <c r="E5" s="444">
        <f t="shared" si="1"/>
        <v>0.56774193548387097</v>
      </c>
      <c r="F5" s="443">
        <v>17</v>
      </c>
      <c r="G5" s="444">
        <f t="shared" si="2"/>
        <v>0.10967741935483871</v>
      </c>
      <c r="H5" s="440">
        <f>B5+D5+F5</f>
        <v>155</v>
      </c>
    </row>
    <row r="6" spans="1:8" s="446" customFormat="1" ht="15" x14ac:dyDescent="0.25">
      <c r="A6" s="1670" t="s">
        <v>1206</v>
      </c>
      <c r="B6" s="443">
        <v>20</v>
      </c>
      <c r="C6" s="444">
        <f t="shared" si="0"/>
        <v>0.16528925619834711</v>
      </c>
      <c r="D6" s="443">
        <v>80</v>
      </c>
      <c r="E6" s="444">
        <f t="shared" si="1"/>
        <v>0.66115702479338845</v>
      </c>
      <c r="F6" s="443">
        <v>21</v>
      </c>
      <c r="G6" s="444">
        <f t="shared" si="2"/>
        <v>0.17355371900826447</v>
      </c>
      <c r="H6" s="440">
        <f>B6+D6+F6</f>
        <v>121</v>
      </c>
    </row>
    <row r="7" spans="1:8" s="446" customFormat="1" ht="15" x14ac:dyDescent="0.25">
      <c r="A7" s="1670" t="s">
        <v>1207</v>
      </c>
      <c r="B7" s="443">
        <v>257</v>
      </c>
      <c r="C7" s="444">
        <f t="shared" si="0"/>
        <v>0.67277486910994766</v>
      </c>
      <c r="D7" s="443">
        <v>88</v>
      </c>
      <c r="E7" s="444">
        <f t="shared" si="1"/>
        <v>0.23036649214659685</v>
      </c>
      <c r="F7" s="443">
        <v>37</v>
      </c>
      <c r="G7" s="444">
        <f t="shared" si="2"/>
        <v>9.6858638743455502E-2</v>
      </c>
      <c r="H7" s="440">
        <f>B7+D7+F7</f>
        <v>382</v>
      </c>
    </row>
    <row r="8" spans="1:8" s="446" customFormat="1" ht="15" x14ac:dyDescent="0.2">
      <c r="A8" s="441" t="s">
        <v>579</v>
      </c>
      <c r="B8" s="441">
        <f>SUM(B4:B7)</f>
        <v>447</v>
      </c>
      <c r="C8" s="445">
        <f t="shared" si="0"/>
        <v>0.51144164759725397</v>
      </c>
      <c r="D8" s="441">
        <f>SUM(D4:D7)</f>
        <v>256</v>
      </c>
      <c r="E8" s="445">
        <f t="shared" si="1"/>
        <v>0.29290617848970252</v>
      </c>
      <c r="F8" s="441">
        <f>SUM(F4:F7)</f>
        <v>171</v>
      </c>
      <c r="G8" s="445">
        <f t="shared" si="2"/>
        <v>0.19565217391304349</v>
      </c>
      <c r="H8" s="442">
        <f>SUM(H4:H7)</f>
        <v>874</v>
      </c>
    </row>
    <row r="9" spans="1:8" ht="29.45" customHeight="1" x14ac:dyDescent="0.2">
      <c r="A9" s="3388" t="s">
        <v>2990</v>
      </c>
      <c r="B9" s="3388"/>
      <c r="C9" s="3388"/>
      <c r="D9" s="3388"/>
      <c r="E9" s="3388"/>
      <c r="F9" s="3388"/>
      <c r="G9" s="3388"/>
      <c r="H9" s="3388"/>
    </row>
  </sheetData>
  <sheetProtection algorithmName="SHA-512" hashValue="Yb23tC9r9iAmS8CW21NTG09aqH58gr8Oz4EKXL0l0EUBdNubXyakG1OQs6KTdgwaRbufCFm/h1kd64sJMcqjxw==" saltValue="mjbnIzoEPdeauVoLiFs3rQ==" spinCount="100000" sheet="1" objects="1" scenarios="1"/>
  <mergeCells count="2">
    <mergeCell ref="A2:H2"/>
    <mergeCell ref="A9:H9"/>
  </mergeCells>
  <hyperlinks>
    <hyperlink ref="A1" location="Índice!A1" display="ÍNDICE"/>
  </hyperlinks>
  <pageMargins left="0.7" right="0.7" top="0.75" bottom="0.75" header="0.3" footer="0.3"/>
  <pageSetup paperSize="9" orientation="portrait" r:id="rId1"/>
  <ignoredErrors>
    <ignoredError sqref="C8:I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I55"/>
  <sheetViews>
    <sheetView showGridLines="0" zoomScaleNormal="100" zoomScaleSheetLayoutView="96" workbookViewId="0">
      <selection activeCell="D36" sqref="D36"/>
    </sheetView>
  </sheetViews>
  <sheetFormatPr baseColWidth="10" defaultColWidth="10.7109375" defaultRowHeight="12.75" x14ac:dyDescent="0.2"/>
  <cols>
    <col min="1" max="1" width="7.140625" style="157" customWidth="1"/>
    <col min="2" max="2" width="40.7109375" style="157" customWidth="1"/>
    <col min="3" max="4" width="5.5703125" style="1299" customWidth="1"/>
    <col min="5" max="5" width="5.42578125" style="1299" customWidth="1"/>
    <col min="6" max="7" width="5.5703125" style="1299" customWidth="1"/>
    <col min="8" max="8" width="5.42578125" style="1299" customWidth="1"/>
    <col min="9" max="10" width="5.5703125" style="157" customWidth="1"/>
    <col min="11" max="11" width="5.42578125" style="157" customWidth="1"/>
    <col min="12" max="12" width="5.5703125" style="157" customWidth="1"/>
    <col min="13" max="13" width="8" style="157" customWidth="1"/>
    <col min="14" max="14" width="6" style="157" customWidth="1"/>
    <col min="15" max="15" width="5.85546875" style="157" customWidth="1"/>
    <col min="16" max="17" width="7.28515625" style="157" customWidth="1"/>
    <col min="18" max="18" width="6.5703125" style="1299" customWidth="1"/>
    <col min="19" max="20" width="7.28515625" style="1299" customWidth="1"/>
    <col min="21" max="22" width="6" style="157" customWidth="1"/>
    <col min="23" max="23" width="8.140625" style="157" customWidth="1"/>
    <col min="24" max="24" width="6" style="157" customWidth="1"/>
    <col min="25" max="25" width="5.85546875" style="157" bestFit="1" customWidth="1"/>
    <col min="26" max="26" width="9" style="157" customWidth="1"/>
    <col min="27" max="27" width="6.28515625" style="157" customWidth="1"/>
    <col min="28" max="28" width="8.140625" style="157" customWidth="1"/>
    <col min="29" max="29" width="9" style="157" customWidth="1"/>
    <col min="30" max="30" width="7.7109375" style="157" customWidth="1"/>
    <col min="31" max="31" width="9" style="157" customWidth="1"/>
    <col min="32" max="230" width="11.42578125" style="157"/>
    <col min="231" max="231" width="0.28515625" style="157" customWidth="1"/>
    <col min="232" max="232" width="19" style="157" customWidth="1"/>
    <col min="233" max="233" width="7.140625" style="157" customWidth="1"/>
    <col min="234" max="234" width="41.28515625" style="157" customWidth="1"/>
    <col min="235" max="236" width="9" style="157" customWidth="1"/>
    <col min="237" max="237" width="10.5703125" style="157" customWidth="1"/>
    <col min="238" max="238" width="9.42578125" style="157" customWidth="1"/>
    <col min="239" max="239" width="9.85546875" style="157" customWidth="1"/>
    <col min="240" max="240" width="10.5703125" style="157" customWidth="1"/>
    <col min="241" max="242" width="9.42578125" style="157" customWidth="1"/>
    <col min="243" max="243" width="10.5703125" style="157" customWidth="1"/>
    <col min="244" max="245" width="9" style="157" customWidth="1"/>
    <col min="246" max="246" width="10.5703125" style="157" customWidth="1"/>
    <col min="247" max="248" width="9.42578125" style="157" customWidth="1"/>
    <col min="249" max="249" width="10.5703125" style="157" customWidth="1"/>
    <col min="250" max="250" width="9.42578125" style="157" customWidth="1"/>
    <col min="251" max="251" width="9.85546875" style="157" customWidth="1"/>
    <col min="252" max="252" width="10.5703125" style="157" customWidth="1"/>
    <col min="253" max="253" width="9" style="157" customWidth="1"/>
    <col min="254" max="254" width="9.85546875" style="157" customWidth="1"/>
    <col min="255" max="255" width="12" style="157" customWidth="1"/>
    <col min="256" max="486" width="11.42578125" style="157"/>
    <col min="487" max="487" width="0.28515625" style="157" customWidth="1"/>
    <col min="488" max="488" width="19" style="157" customWidth="1"/>
    <col min="489" max="489" width="7.140625" style="157" customWidth="1"/>
    <col min="490" max="490" width="41.28515625" style="157" customWidth="1"/>
    <col min="491" max="492" width="9" style="157" customWidth="1"/>
    <col min="493" max="493" width="10.5703125" style="157" customWidth="1"/>
    <col min="494" max="494" width="9.42578125" style="157" customWidth="1"/>
    <col min="495" max="495" width="9.85546875" style="157" customWidth="1"/>
    <col min="496" max="496" width="10.5703125" style="157" customWidth="1"/>
    <col min="497" max="498" width="9.42578125" style="157" customWidth="1"/>
    <col min="499" max="499" width="10.5703125" style="157" customWidth="1"/>
    <col min="500" max="501" width="9" style="157" customWidth="1"/>
    <col min="502" max="502" width="10.5703125" style="157" customWidth="1"/>
    <col min="503" max="504" width="9.42578125" style="157" customWidth="1"/>
    <col min="505" max="505" width="10.5703125" style="157" customWidth="1"/>
    <col min="506" max="506" width="9.42578125" style="157" customWidth="1"/>
    <col min="507" max="507" width="9.85546875" style="157" customWidth="1"/>
    <col min="508" max="508" width="10.5703125" style="157" customWidth="1"/>
    <col min="509" max="509" width="9" style="157" customWidth="1"/>
    <col min="510" max="510" width="9.85546875" style="157" customWidth="1"/>
    <col min="511" max="511" width="12" style="157" customWidth="1"/>
    <col min="512" max="742" width="11.42578125" style="157"/>
    <col min="743" max="743" width="0.28515625" style="157" customWidth="1"/>
    <col min="744" max="744" width="19" style="157" customWidth="1"/>
    <col min="745" max="745" width="7.140625" style="157" customWidth="1"/>
    <col min="746" max="746" width="41.28515625" style="157" customWidth="1"/>
    <col min="747" max="748" width="9" style="157" customWidth="1"/>
    <col min="749" max="749" width="10.5703125" style="157" customWidth="1"/>
    <col min="750" max="750" width="9.42578125" style="157" customWidth="1"/>
    <col min="751" max="751" width="9.85546875" style="157" customWidth="1"/>
    <col min="752" max="752" width="10.5703125" style="157" customWidth="1"/>
    <col min="753" max="754" width="9.42578125" style="157" customWidth="1"/>
    <col min="755" max="755" width="10.5703125" style="157" customWidth="1"/>
    <col min="756" max="757" width="9" style="157" customWidth="1"/>
    <col min="758" max="758" width="10.5703125" style="157" customWidth="1"/>
    <col min="759" max="760" width="9.42578125" style="157" customWidth="1"/>
    <col min="761" max="761" width="10.5703125" style="157" customWidth="1"/>
    <col min="762" max="762" width="9.42578125" style="157" customWidth="1"/>
    <col min="763" max="763" width="9.85546875" style="157" customWidth="1"/>
    <col min="764" max="764" width="10.5703125" style="157" customWidth="1"/>
    <col min="765" max="765" width="9" style="157" customWidth="1"/>
    <col min="766" max="766" width="9.85546875" style="157" customWidth="1"/>
    <col min="767" max="767" width="12" style="157" customWidth="1"/>
    <col min="768" max="998" width="11.42578125" style="157"/>
    <col min="999" max="999" width="0.28515625" style="157" customWidth="1"/>
    <col min="1000" max="1000" width="19" style="157" customWidth="1"/>
    <col min="1001" max="1001" width="7.140625" style="157" customWidth="1"/>
    <col min="1002" max="1002" width="41.28515625" style="157" customWidth="1"/>
    <col min="1003" max="1004" width="9" style="157" customWidth="1"/>
    <col min="1005" max="1005" width="10.5703125" style="157" customWidth="1"/>
    <col min="1006" max="1006" width="9.42578125" style="157" customWidth="1"/>
    <col min="1007" max="1007" width="9.85546875" style="157" customWidth="1"/>
    <col min="1008" max="1008" width="10.5703125" style="157" customWidth="1"/>
    <col min="1009" max="1010" width="9.42578125" style="157" customWidth="1"/>
    <col min="1011" max="1011" width="10.5703125" style="157" customWidth="1"/>
    <col min="1012" max="1013" width="9" style="157" customWidth="1"/>
    <col min="1014" max="1014" width="10.5703125" style="157" customWidth="1"/>
    <col min="1015" max="1016" width="9.42578125" style="157" customWidth="1"/>
    <col min="1017" max="1017" width="10.5703125" style="157" customWidth="1"/>
    <col min="1018" max="1018" width="9.42578125" style="157" customWidth="1"/>
    <col min="1019" max="1019" width="9.85546875" style="157" customWidth="1"/>
    <col min="1020" max="1020" width="10.5703125" style="157" customWidth="1"/>
    <col min="1021" max="1021" width="9" style="157" customWidth="1"/>
    <col min="1022" max="1022" width="9.85546875" style="157" customWidth="1"/>
    <col min="1023" max="1023" width="12" style="157" customWidth="1"/>
    <col min="1024" max="1254" width="11.42578125" style="157"/>
    <col min="1255" max="1255" width="0.28515625" style="157" customWidth="1"/>
    <col min="1256" max="1256" width="19" style="157" customWidth="1"/>
    <col min="1257" max="1257" width="7.140625" style="157" customWidth="1"/>
    <col min="1258" max="1258" width="41.28515625" style="157" customWidth="1"/>
    <col min="1259" max="1260" width="9" style="157" customWidth="1"/>
    <col min="1261" max="1261" width="10.5703125" style="157" customWidth="1"/>
    <col min="1262" max="1262" width="9.42578125" style="157" customWidth="1"/>
    <col min="1263" max="1263" width="9.85546875" style="157" customWidth="1"/>
    <col min="1264" max="1264" width="10.5703125" style="157" customWidth="1"/>
    <col min="1265" max="1266" width="9.42578125" style="157" customWidth="1"/>
    <col min="1267" max="1267" width="10.5703125" style="157" customWidth="1"/>
    <col min="1268" max="1269" width="9" style="157" customWidth="1"/>
    <col min="1270" max="1270" width="10.5703125" style="157" customWidth="1"/>
    <col min="1271" max="1272" width="9.42578125" style="157" customWidth="1"/>
    <col min="1273" max="1273" width="10.5703125" style="157" customWidth="1"/>
    <col min="1274" max="1274" width="9.42578125" style="157" customWidth="1"/>
    <col min="1275" max="1275" width="9.85546875" style="157" customWidth="1"/>
    <col min="1276" max="1276" width="10.5703125" style="157" customWidth="1"/>
    <col min="1277" max="1277" width="9" style="157" customWidth="1"/>
    <col min="1278" max="1278" width="9.85546875" style="157" customWidth="1"/>
    <col min="1279" max="1279" width="12" style="157" customWidth="1"/>
    <col min="1280" max="1510" width="11.42578125" style="157"/>
    <col min="1511" max="1511" width="0.28515625" style="157" customWidth="1"/>
    <col min="1512" max="1512" width="19" style="157" customWidth="1"/>
    <col min="1513" max="1513" width="7.140625" style="157" customWidth="1"/>
    <col min="1514" max="1514" width="41.28515625" style="157" customWidth="1"/>
    <col min="1515" max="1516" width="9" style="157" customWidth="1"/>
    <col min="1517" max="1517" width="10.5703125" style="157" customWidth="1"/>
    <col min="1518" max="1518" width="9.42578125" style="157" customWidth="1"/>
    <col min="1519" max="1519" width="9.85546875" style="157" customWidth="1"/>
    <col min="1520" max="1520" width="10.5703125" style="157" customWidth="1"/>
    <col min="1521" max="1522" width="9.42578125" style="157" customWidth="1"/>
    <col min="1523" max="1523" width="10.5703125" style="157" customWidth="1"/>
    <col min="1524" max="1525" width="9" style="157" customWidth="1"/>
    <col min="1526" max="1526" width="10.5703125" style="157" customWidth="1"/>
    <col min="1527" max="1528" width="9.42578125" style="157" customWidth="1"/>
    <col min="1529" max="1529" width="10.5703125" style="157" customWidth="1"/>
    <col min="1530" max="1530" width="9.42578125" style="157" customWidth="1"/>
    <col min="1531" max="1531" width="9.85546875" style="157" customWidth="1"/>
    <col min="1532" max="1532" width="10.5703125" style="157" customWidth="1"/>
    <col min="1533" max="1533" width="9" style="157" customWidth="1"/>
    <col min="1534" max="1534" width="9.85546875" style="157" customWidth="1"/>
    <col min="1535" max="1535" width="12" style="157" customWidth="1"/>
    <col min="1536" max="1766" width="11.42578125" style="157"/>
    <col min="1767" max="1767" width="0.28515625" style="157" customWidth="1"/>
    <col min="1768" max="1768" width="19" style="157" customWidth="1"/>
    <col min="1769" max="1769" width="7.140625" style="157" customWidth="1"/>
    <col min="1770" max="1770" width="41.28515625" style="157" customWidth="1"/>
    <col min="1771" max="1772" width="9" style="157" customWidth="1"/>
    <col min="1773" max="1773" width="10.5703125" style="157" customWidth="1"/>
    <col min="1774" max="1774" width="9.42578125" style="157" customWidth="1"/>
    <col min="1775" max="1775" width="9.85546875" style="157" customWidth="1"/>
    <col min="1776" max="1776" width="10.5703125" style="157" customWidth="1"/>
    <col min="1777" max="1778" width="9.42578125" style="157" customWidth="1"/>
    <col min="1779" max="1779" width="10.5703125" style="157" customWidth="1"/>
    <col min="1780" max="1781" width="9" style="157" customWidth="1"/>
    <col min="1782" max="1782" width="10.5703125" style="157" customWidth="1"/>
    <col min="1783" max="1784" width="9.42578125" style="157" customWidth="1"/>
    <col min="1785" max="1785" width="10.5703125" style="157" customWidth="1"/>
    <col min="1786" max="1786" width="9.42578125" style="157" customWidth="1"/>
    <col min="1787" max="1787" width="9.85546875" style="157" customWidth="1"/>
    <col min="1788" max="1788" width="10.5703125" style="157" customWidth="1"/>
    <col min="1789" max="1789" width="9" style="157" customWidth="1"/>
    <col min="1790" max="1790" width="9.85546875" style="157" customWidth="1"/>
    <col min="1791" max="1791" width="12" style="157" customWidth="1"/>
    <col min="1792" max="2022" width="11.42578125" style="157"/>
    <col min="2023" max="2023" width="0.28515625" style="157" customWidth="1"/>
    <col min="2024" max="2024" width="19" style="157" customWidth="1"/>
    <col min="2025" max="2025" width="7.140625" style="157" customWidth="1"/>
    <col min="2026" max="2026" width="41.28515625" style="157" customWidth="1"/>
    <col min="2027" max="2028" width="9" style="157" customWidth="1"/>
    <col min="2029" max="2029" width="10.5703125" style="157" customWidth="1"/>
    <col min="2030" max="2030" width="9.42578125" style="157" customWidth="1"/>
    <col min="2031" max="2031" width="9.85546875" style="157" customWidth="1"/>
    <col min="2032" max="2032" width="10.5703125" style="157" customWidth="1"/>
    <col min="2033" max="2034" width="9.42578125" style="157" customWidth="1"/>
    <col min="2035" max="2035" width="10.5703125" style="157" customWidth="1"/>
    <col min="2036" max="2037" width="9" style="157" customWidth="1"/>
    <col min="2038" max="2038" width="10.5703125" style="157" customWidth="1"/>
    <col min="2039" max="2040" width="9.42578125" style="157" customWidth="1"/>
    <col min="2041" max="2041" width="10.5703125" style="157" customWidth="1"/>
    <col min="2042" max="2042" width="9.42578125" style="157" customWidth="1"/>
    <col min="2043" max="2043" width="9.85546875" style="157" customWidth="1"/>
    <col min="2044" max="2044" width="10.5703125" style="157" customWidth="1"/>
    <col min="2045" max="2045" width="9" style="157" customWidth="1"/>
    <col min="2046" max="2046" width="9.85546875" style="157" customWidth="1"/>
    <col min="2047" max="2047" width="12" style="157" customWidth="1"/>
    <col min="2048" max="2278" width="11.42578125" style="157"/>
    <col min="2279" max="2279" width="0.28515625" style="157" customWidth="1"/>
    <col min="2280" max="2280" width="19" style="157" customWidth="1"/>
    <col min="2281" max="2281" width="7.140625" style="157" customWidth="1"/>
    <col min="2282" max="2282" width="41.28515625" style="157" customWidth="1"/>
    <col min="2283" max="2284" width="9" style="157" customWidth="1"/>
    <col min="2285" max="2285" width="10.5703125" style="157" customWidth="1"/>
    <col min="2286" max="2286" width="9.42578125" style="157" customWidth="1"/>
    <col min="2287" max="2287" width="9.85546875" style="157" customWidth="1"/>
    <col min="2288" max="2288" width="10.5703125" style="157" customWidth="1"/>
    <col min="2289" max="2290" width="9.42578125" style="157" customWidth="1"/>
    <col min="2291" max="2291" width="10.5703125" style="157" customWidth="1"/>
    <col min="2292" max="2293" width="9" style="157" customWidth="1"/>
    <col min="2294" max="2294" width="10.5703125" style="157" customWidth="1"/>
    <col min="2295" max="2296" width="9.42578125" style="157" customWidth="1"/>
    <col min="2297" max="2297" width="10.5703125" style="157" customWidth="1"/>
    <col min="2298" max="2298" width="9.42578125" style="157" customWidth="1"/>
    <col min="2299" max="2299" width="9.85546875" style="157" customWidth="1"/>
    <col min="2300" max="2300" width="10.5703125" style="157" customWidth="1"/>
    <col min="2301" max="2301" width="9" style="157" customWidth="1"/>
    <col min="2302" max="2302" width="9.85546875" style="157" customWidth="1"/>
    <col min="2303" max="2303" width="12" style="157" customWidth="1"/>
    <col min="2304" max="2534" width="11.42578125" style="157"/>
    <col min="2535" max="2535" width="0.28515625" style="157" customWidth="1"/>
    <col min="2536" max="2536" width="19" style="157" customWidth="1"/>
    <col min="2537" max="2537" width="7.140625" style="157" customWidth="1"/>
    <col min="2538" max="2538" width="41.28515625" style="157" customWidth="1"/>
    <col min="2539" max="2540" width="9" style="157" customWidth="1"/>
    <col min="2541" max="2541" width="10.5703125" style="157" customWidth="1"/>
    <col min="2542" max="2542" width="9.42578125" style="157" customWidth="1"/>
    <col min="2543" max="2543" width="9.85546875" style="157" customWidth="1"/>
    <col min="2544" max="2544" width="10.5703125" style="157" customWidth="1"/>
    <col min="2545" max="2546" width="9.42578125" style="157" customWidth="1"/>
    <col min="2547" max="2547" width="10.5703125" style="157" customWidth="1"/>
    <col min="2548" max="2549" width="9" style="157" customWidth="1"/>
    <col min="2550" max="2550" width="10.5703125" style="157" customWidth="1"/>
    <col min="2551" max="2552" width="9.42578125" style="157" customWidth="1"/>
    <col min="2553" max="2553" width="10.5703125" style="157" customWidth="1"/>
    <col min="2554" max="2554" width="9.42578125" style="157" customWidth="1"/>
    <col min="2555" max="2555" width="9.85546875" style="157" customWidth="1"/>
    <col min="2556" max="2556" width="10.5703125" style="157" customWidth="1"/>
    <col min="2557" max="2557" width="9" style="157" customWidth="1"/>
    <col min="2558" max="2558" width="9.85546875" style="157" customWidth="1"/>
    <col min="2559" max="2559" width="12" style="157" customWidth="1"/>
    <col min="2560" max="2790" width="11.42578125" style="157"/>
    <col min="2791" max="2791" width="0.28515625" style="157" customWidth="1"/>
    <col min="2792" max="2792" width="19" style="157" customWidth="1"/>
    <col min="2793" max="2793" width="7.140625" style="157" customWidth="1"/>
    <col min="2794" max="2794" width="41.28515625" style="157" customWidth="1"/>
    <col min="2795" max="2796" width="9" style="157" customWidth="1"/>
    <col min="2797" max="2797" width="10.5703125" style="157" customWidth="1"/>
    <col min="2798" max="2798" width="9.42578125" style="157" customWidth="1"/>
    <col min="2799" max="2799" width="9.85546875" style="157" customWidth="1"/>
    <col min="2800" max="2800" width="10.5703125" style="157" customWidth="1"/>
    <col min="2801" max="2802" width="9.42578125" style="157" customWidth="1"/>
    <col min="2803" max="2803" width="10.5703125" style="157" customWidth="1"/>
    <col min="2804" max="2805" width="9" style="157" customWidth="1"/>
    <col min="2806" max="2806" width="10.5703125" style="157" customWidth="1"/>
    <col min="2807" max="2808" width="9.42578125" style="157" customWidth="1"/>
    <col min="2809" max="2809" width="10.5703125" style="157" customWidth="1"/>
    <col min="2810" max="2810" width="9.42578125" style="157" customWidth="1"/>
    <col min="2811" max="2811" width="9.85546875" style="157" customWidth="1"/>
    <col min="2812" max="2812" width="10.5703125" style="157" customWidth="1"/>
    <col min="2813" max="2813" width="9" style="157" customWidth="1"/>
    <col min="2814" max="2814" width="9.85546875" style="157" customWidth="1"/>
    <col min="2815" max="2815" width="12" style="157" customWidth="1"/>
    <col min="2816" max="3046" width="11.42578125" style="157"/>
    <col min="3047" max="3047" width="0.28515625" style="157" customWidth="1"/>
    <col min="3048" max="3048" width="19" style="157" customWidth="1"/>
    <col min="3049" max="3049" width="7.140625" style="157" customWidth="1"/>
    <col min="3050" max="3050" width="41.28515625" style="157" customWidth="1"/>
    <col min="3051" max="3052" width="9" style="157" customWidth="1"/>
    <col min="3053" max="3053" width="10.5703125" style="157" customWidth="1"/>
    <col min="3054" max="3054" width="9.42578125" style="157" customWidth="1"/>
    <col min="3055" max="3055" width="9.85546875" style="157" customWidth="1"/>
    <col min="3056" max="3056" width="10.5703125" style="157" customWidth="1"/>
    <col min="3057" max="3058" width="9.42578125" style="157" customWidth="1"/>
    <col min="3059" max="3059" width="10.5703125" style="157" customWidth="1"/>
    <col min="3060" max="3061" width="9" style="157" customWidth="1"/>
    <col min="3062" max="3062" width="10.5703125" style="157" customWidth="1"/>
    <col min="3063" max="3064" width="9.42578125" style="157" customWidth="1"/>
    <col min="3065" max="3065" width="10.5703125" style="157" customWidth="1"/>
    <col min="3066" max="3066" width="9.42578125" style="157" customWidth="1"/>
    <col min="3067" max="3067" width="9.85546875" style="157" customWidth="1"/>
    <col min="3068" max="3068" width="10.5703125" style="157" customWidth="1"/>
    <col min="3069" max="3069" width="9" style="157" customWidth="1"/>
    <col min="3070" max="3070" width="9.85546875" style="157" customWidth="1"/>
    <col min="3071" max="3071" width="12" style="157" customWidth="1"/>
    <col min="3072" max="3302" width="11.42578125" style="157"/>
    <col min="3303" max="3303" width="0.28515625" style="157" customWidth="1"/>
    <col min="3304" max="3304" width="19" style="157" customWidth="1"/>
    <col min="3305" max="3305" width="7.140625" style="157" customWidth="1"/>
    <col min="3306" max="3306" width="41.28515625" style="157" customWidth="1"/>
    <col min="3307" max="3308" width="9" style="157" customWidth="1"/>
    <col min="3309" max="3309" width="10.5703125" style="157" customWidth="1"/>
    <col min="3310" max="3310" width="9.42578125" style="157" customWidth="1"/>
    <col min="3311" max="3311" width="9.85546875" style="157" customWidth="1"/>
    <col min="3312" max="3312" width="10.5703125" style="157" customWidth="1"/>
    <col min="3313" max="3314" width="9.42578125" style="157" customWidth="1"/>
    <col min="3315" max="3315" width="10.5703125" style="157" customWidth="1"/>
    <col min="3316" max="3317" width="9" style="157" customWidth="1"/>
    <col min="3318" max="3318" width="10.5703125" style="157" customWidth="1"/>
    <col min="3319" max="3320" width="9.42578125" style="157" customWidth="1"/>
    <col min="3321" max="3321" width="10.5703125" style="157" customWidth="1"/>
    <col min="3322" max="3322" width="9.42578125" style="157" customWidth="1"/>
    <col min="3323" max="3323" width="9.85546875" style="157" customWidth="1"/>
    <col min="3324" max="3324" width="10.5703125" style="157" customWidth="1"/>
    <col min="3325" max="3325" width="9" style="157" customWidth="1"/>
    <col min="3326" max="3326" width="9.85546875" style="157" customWidth="1"/>
    <col min="3327" max="3327" width="12" style="157" customWidth="1"/>
    <col min="3328" max="3558" width="11.42578125" style="157"/>
    <col min="3559" max="3559" width="0.28515625" style="157" customWidth="1"/>
    <col min="3560" max="3560" width="19" style="157" customWidth="1"/>
    <col min="3561" max="3561" width="7.140625" style="157" customWidth="1"/>
    <col min="3562" max="3562" width="41.28515625" style="157" customWidth="1"/>
    <col min="3563" max="3564" width="9" style="157" customWidth="1"/>
    <col min="3565" max="3565" width="10.5703125" style="157" customWidth="1"/>
    <col min="3566" max="3566" width="9.42578125" style="157" customWidth="1"/>
    <col min="3567" max="3567" width="9.85546875" style="157" customWidth="1"/>
    <col min="3568" max="3568" width="10.5703125" style="157" customWidth="1"/>
    <col min="3569" max="3570" width="9.42578125" style="157" customWidth="1"/>
    <col min="3571" max="3571" width="10.5703125" style="157" customWidth="1"/>
    <col min="3572" max="3573" width="9" style="157" customWidth="1"/>
    <col min="3574" max="3574" width="10.5703125" style="157" customWidth="1"/>
    <col min="3575" max="3576" width="9.42578125" style="157" customWidth="1"/>
    <col min="3577" max="3577" width="10.5703125" style="157" customWidth="1"/>
    <col min="3578" max="3578" width="9.42578125" style="157" customWidth="1"/>
    <col min="3579" max="3579" width="9.85546875" style="157" customWidth="1"/>
    <col min="3580" max="3580" width="10.5703125" style="157" customWidth="1"/>
    <col min="3581" max="3581" width="9" style="157" customWidth="1"/>
    <col min="3582" max="3582" width="9.85546875" style="157" customWidth="1"/>
    <col min="3583" max="3583" width="12" style="157" customWidth="1"/>
    <col min="3584" max="3814" width="11.42578125" style="157"/>
    <col min="3815" max="3815" width="0.28515625" style="157" customWidth="1"/>
    <col min="3816" max="3816" width="19" style="157" customWidth="1"/>
    <col min="3817" max="3817" width="7.140625" style="157" customWidth="1"/>
    <col min="3818" max="3818" width="41.28515625" style="157" customWidth="1"/>
    <col min="3819" max="3820" width="9" style="157" customWidth="1"/>
    <col min="3821" max="3821" width="10.5703125" style="157" customWidth="1"/>
    <col min="3822" max="3822" width="9.42578125" style="157" customWidth="1"/>
    <col min="3823" max="3823" width="9.85546875" style="157" customWidth="1"/>
    <col min="3824" max="3824" width="10.5703125" style="157" customWidth="1"/>
    <col min="3825" max="3826" width="9.42578125" style="157" customWidth="1"/>
    <col min="3827" max="3827" width="10.5703125" style="157" customWidth="1"/>
    <col min="3828" max="3829" width="9" style="157" customWidth="1"/>
    <col min="3830" max="3830" width="10.5703125" style="157" customWidth="1"/>
    <col min="3831" max="3832" width="9.42578125" style="157" customWidth="1"/>
    <col min="3833" max="3833" width="10.5703125" style="157" customWidth="1"/>
    <col min="3834" max="3834" width="9.42578125" style="157" customWidth="1"/>
    <col min="3835" max="3835" width="9.85546875" style="157" customWidth="1"/>
    <col min="3836" max="3836" width="10.5703125" style="157" customWidth="1"/>
    <col min="3837" max="3837" width="9" style="157" customWidth="1"/>
    <col min="3838" max="3838" width="9.85546875" style="157" customWidth="1"/>
    <col min="3839" max="3839" width="12" style="157" customWidth="1"/>
    <col min="3840" max="4070" width="11.42578125" style="157"/>
    <col min="4071" max="4071" width="0.28515625" style="157" customWidth="1"/>
    <col min="4072" max="4072" width="19" style="157" customWidth="1"/>
    <col min="4073" max="4073" width="7.140625" style="157" customWidth="1"/>
    <col min="4074" max="4074" width="41.28515625" style="157" customWidth="1"/>
    <col min="4075" max="4076" width="9" style="157" customWidth="1"/>
    <col min="4077" max="4077" width="10.5703125" style="157" customWidth="1"/>
    <col min="4078" max="4078" width="9.42578125" style="157" customWidth="1"/>
    <col min="4079" max="4079" width="9.85546875" style="157" customWidth="1"/>
    <col min="4080" max="4080" width="10.5703125" style="157" customWidth="1"/>
    <col min="4081" max="4082" width="9.42578125" style="157" customWidth="1"/>
    <col min="4083" max="4083" width="10.5703125" style="157" customWidth="1"/>
    <col min="4084" max="4085" width="9" style="157" customWidth="1"/>
    <col min="4086" max="4086" width="10.5703125" style="157" customWidth="1"/>
    <col min="4087" max="4088" width="9.42578125" style="157" customWidth="1"/>
    <col min="4089" max="4089" width="10.5703125" style="157" customWidth="1"/>
    <col min="4090" max="4090" width="9.42578125" style="157" customWidth="1"/>
    <col min="4091" max="4091" width="9.85546875" style="157" customWidth="1"/>
    <col min="4092" max="4092" width="10.5703125" style="157" customWidth="1"/>
    <col min="4093" max="4093" width="9" style="157" customWidth="1"/>
    <col min="4094" max="4094" width="9.85546875" style="157" customWidth="1"/>
    <col min="4095" max="4095" width="12" style="157" customWidth="1"/>
    <col min="4096" max="4326" width="11.42578125" style="157"/>
    <col min="4327" max="4327" width="0.28515625" style="157" customWidth="1"/>
    <col min="4328" max="4328" width="19" style="157" customWidth="1"/>
    <col min="4329" max="4329" width="7.140625" style="157" customWidth="1"/>
    <col min="4330" max="4330" width="41.28515625" style="157" customWidth="1"/>
    <col min="4331" max="4332" width="9" style="157" customWidth="1"/>
    <col min="4333" max="4333" width="10.5703125" style="157" customWidth="1"/>
    <col min="4334" max="4334" width="9.42578125" style="157" customWidth="1"/>
    <col min="4335" max="4335" width="9.85546875" style="157" customWidth="1"/>
    <col min="4336" max="4336" width="10.5703125" style="157" customWidth="1"/>
    <col min="4337" max="4338" width="9.42578125" style="157" customWidth="1"/>
    <col min="4339" max="4339" width="10.5703125" style="157" customWidth="1"/>
    <col min="4340" max="4341" width="9" style="157" customWidth="1"/>
    <col min="4342" max="4342" width="10.5703125" style="157" customWidth="1"/>
    <col min="4343" max="4344" width="9.42578125" style="157" customWidth="1"/>
    <col min="4345" max="4345" width="10.5703125" style="157" customWidth="1"/>
    <col min="4346" max="4346" width="9.42578125" style="157" customWidth="1"/>
    <col min="4347" max="4347" width="9.85546875" style="157" customWidth="1"/>
    <col min="4348" max="4348" width="10.5703125" style="157" customWidth="1"/>
    <col min="4349" max="4349" width="9" style="157" customWidth="1"/>
    <col min="4350" max="4350" width="9.85546875" style="157" customWidth="1"/>
    <col min="4351" max="4351" width="12" style="157" customWidth="1"/>
    <col min="4352" max="4582" width="11.42578125" style="157"/>
    <col min="4583" max="4583" width="0.28515625" style="157" customWidth="1"/>
    <col min="4584" max="4584" width="19" style="157" customWidth="1"/>
    <col min="4585" max="4585" width="7.140625" style="157" customWidth="1"/>
    <col min="4586" max="4586" width="41.28515625" style="157" customWidth="1"/>
    <col min="4587" max="4588" width="9" style="157" customWidth="1"/>
    <col min="4589" max="4589" width="10.5703125" style="157" customWidth="1"/>
    <col min="4590" max="4590" width="9.42578125" style="157" customWidth="1"/>
    <col min="4591" max="4591" width="9.85546875" style="157" customWidth="1"/>
    <col min="4592" max="4592" width="10.5703125" style="157" customWidth="1"/>
    <col min="4593" max="4594" width="9.42578125" style="157" customWidth="1"/>
    <col min="4595" max="4595" width="10.5703125" style="157" customWidth="1"/>
    <col min="4596" max="4597" width="9" style="157" customWidth="1"/>
    <col min="4598" max="4598" width="10.5703125" style="157" customWidth="1"/>
    <col min="4599" max="4600" width="9.42578125" style="157" customWidth="1"/>
    <col min="4601" max="4601" width="10.5703125" style="157" customWidth="1"/>
    <col min="4602" max="4602" width="9.42578125" style="157" customWidth="1"/>
    <col min="4603" max="4603" width="9.85546875" style="157" customWidth="1"/>
    <col min="4604" max="4604" width="10.5703125" style="157" customWidth="1"/>
    <col min="4605" max="4605" width="9" style="157" customWidth="1"/>
    <col min="4606" max="4606" width="9.85546875" style="157" customWidth="1"/>
    <col min="4607" max="4607" width="12" style="157" customWidth="1"/>
    <col min="4608" max="4838" width="11.42578125" style="157"/>
    <col min="4839" max="4839" width="0.28515625" style="157" customWidth="1"/>
    <col min="4840" max="4840" width="19" style="157" customWidth="1"/>
    <col min="4841" max="4841" width="7.140625" style="157" customWidth="1"/>
    <col min="4842" max="4842" width="41.28515625" style="157" customWidth="1"/>
    <col min="4843" max="4844" width="9" style="157" customWidth="1"/>
    <col min="4845" max="4845" width="10.5703125" style="157" customWidth="1"/>
    <col min="4846" max="4846" width="9.42578125" style="157" customWidth="1"/>
    <col min="4847" max="4847" width="9.85546875" style="157" customWidth="1"/>
    <col min="4848" max="4848" width="10.5703125" style="157" customWidth="1"/>
    <col min="4849" max="4850" width="9.42578125" style="157" customWidth="1"/>
    <col min="4851" max="4851" width="10.5703125" style="157" customWidth="1"/>
    <col min="4852" max="4853" width="9" style="157" customWidth="1"/>
    <col min="4854" max="4854" width="10.5703125" style="157" customWidth="1"/>
    <col min="4855" max="4856" width="9.42578125" style="157" customWidth="1"/>
    <col min="4857" max="4857" width="10.5703125" style="157" customWidth="1"/>
    <col min="4858" max="4858" width="9.42578125" style="157" customWidth="1"/>
    <col min="4859" max="4859" width="9.85546875" style="157" customWidth="1"/>
    <col min="4860" max="4860" width="10.5703125" style="157" customWidth="1"/>
    <col min="4861" max="4861" width="9" style="157" customWidth="1"/>
    <col min="4862" max="4862" width="9.85546875" style="157" customWidth="1"/>
    <col min="4863" max="4863" width="12" style="157" customWidth="1"/>
    <col min="4864" max="5094" width="11.42578125" style="157"/>
    <col min="5095" max="5095" width="0.28515625" style="157" customWidth="1"/>
    <col min="5096" max="5096" width="19" style="157" customWidth="1"/>
    <col min="5097" max="5097" width="7.140625" style="157" customWidth="1"/>
    <col min="5098" max="5098" width="41.28515625" style="157" customWidth="1"/>
    <col min="5099" max="5100" width="9" style="157" customWidth="1"/>
    <col min="5101" max="5101" width="10.5703125" style="157" customWidth="1"/>
    <col min="5102" max="5102" width="9.42578125" style="157" customWidth="1"/>
    <col min="5103" max="5103" width="9.85546875" style="157" customWidth="1"/>
    <col min="5104" max="5104" width="10.5703125" style="157" customWidth="1"/>
    <col min="5105" max="5106" width="9.42578125" style="157" customWidth="1"/>
    <col min="5107" max="5107" width="10.5703125" style="157" customWidth="1"/>
    <col min="5108" max="5109" width="9" style="157" customWidth="1"/>
    <col min="5110" max="5110" width="10.5703125" style="157" customWidth="1"/>
    <col min="5111" max="5112" width="9.42578125" style="157" customWidth="1"/>
    <col min="5113" max="5113" width="10.5703125" style="157" customWidth="1"/>
    <col min="5114" max="5114" width="9.42578125" style="157" customWidth="1"/>
    <col min="5115" max="5115" width="9.85546875" style="157" customWidth="1"/>
    <col min="5116" max="5116" width="10.5703125" style="157" customWidth="1"/>
    <col min="5117" max="5117" width="9" style="157" customWidth="1"/>
    <col min="5118" max="5118" width="9.85546875" style="157" customWidth="1"/>
    <col min="5119" max="5119" width="12" style="157" customWidth="1"/>
    <col min="5120" max="5350" width="11.42578125" style="157"/>
    <col min="5351" max="5351" width="0.28515625" style="157" customWidth="1"/>
    <col min="5352" max="5352" width="19" style="157" customWidth="1"/>
    <col min="5353" max="5353" width="7.140625" style="157" customWidth="1"/>
    <col min="5354" max="5354" width="41.28515625" style="157" customWidth="1"/>
    <col min="5355" max="5356" width="9" style="157" customWidth="1"/>
    <col min="5357" max="5357" width="10.5703125" style="157" customWidth="1"/>
    <col min="5358" max="5358" width="9.42578125" style="157" customWidth="1"/>
    <col min="5359" max="5359" width="9.85546875" style="157" customWidth="1"/>
    <col min="5360" max="5360" width="10.5703125" style="157" customWidth="1"/>
    <col min="5361" max="5362" width="9.42578125" style="157" customWidth="1"/>
    <col min="5363" max="5363" width="10.5703125" style="157" customWidth="1"/>
    <col min="5364" max="5365" width="9" style="157" customWidth="1"/>
    <col min="5366" max="5366" width="10.5703125" style="157" customWidth="1"/>
    <col min="5367" max="5368" width="9.42578125" style="157" customWidth="1"/>
    <col min="5369" max="5369" width="10.5703125" style="157" customWidth="1"/>
    <col min="5370" max="5370" width="9.42578125" style="157" customWidth="1"/>
    <col min="5371" max="5371" width="9.85546875" style="157" customWidth="1"/>
    <col min="5372" max="5372" width="10.5703125" style="157" customWidth="1"/>
    <col min="5373" max="5373" width="9" style="157" customWidth="1"/>
    <col min="5374" max="5374" width="9.85546875" style="157" customWidth="1"/>
    <col min="5375" max="5375" width="12" style="157" customWidth="1"/>
    <col min="5376" max="5606" width="11.42578125" style="157"/>
    <col min="5607" max="5607" width="0.28515625" style="157" customWidth="1"/>
    <col min="5608" max="5608" width="19" style="157" customWidth="1"/>
    <col min="5609" max="5609" width="7.140625" style="157" customWidth="1"/>
    <col min="5610" max="5610" width="41.28515625" style="157" customWidth="1"/>
    <col min="5611" max="5612" width="9" style="157" customWidth="1"/>
    <col min="5613" max="5613" width="10.5703125" style="157" customWidth="1"/>
    <col min="5614" max="5614" width="9.42578125" style="157" customWidth="1"/>
    <col min="5615" max="5615" width="9.85546875" style="157" customWidth="1"/>
    <col min="5616" max="5616" width="10.5703125" style="157" customWidth="1"/>
    <col min="5617" max="5618" width="9.42578125" style="157" customWidth="1"/>
    <col min="5619" max="5619" width="10.5703125" style="157" customWidth="1"/>
    <col min="5620" max="5621" width="9" style="157" customWidth="1"/>
    <col min="5622" max="5622" width="10.5703125" style="157" customWidth="1"/>
    <col min="5623" max="5624" width="9.42578125" style="157" customWidth="1"/>
    <col min="5625" max="5625" width="10.5703125" style="157" customWidth="1"/>
    <col min="5626" max="5626" width="9.42578125" style="157" customWidth="1"/>
    <col min="5627" max="5627" width="9.85546875" style="157" customWidth="1"/>
    <col min="5628" max="5628" width="10.5703125" style="157" customWidth="1"/>
    <col min="5629" max="5629" width="9" style="157" customWidth="1"/>
    <col min="5630" max="5630" width="9.85546875" style="157" customWidth="1"/>
    <col min="5631" max="5631" width="12" style="157" customWidth="1"/>
    <col min="5632" max="5862" width="11.42578125" style="157"/>
    <col min="5863" max="5863" width="0.28515625" style="157" customWidth="1"/>
    <col min="5864" max="5864" width="19" style="157" customWidth="1"/>
    <col min="5865" max="5865" width="7.140625" style="157" customWidth="1"/>
    <col min="5866" max="5866" width="41.28515625" style="157" customWidth="1"/>
    <col min="5867" max="5868" width="9" style="157" customWidth="1"/>
    <col min="5869" max="5869" width="10.5703125" style="157" customWidth="1"/>
    <col min="5870" max="5870" width="9.42578125" style="157" customWidth="1"/>
    <col min="5871" max="5871" width="9.85546875" style="157" customWidth="1"/>
    <col min="5872" max="5872" width="10.5703125" style="157" customWidth="1"/>
    <col min="5873" max="5874" width="9.42578125" style="157" customWidth="1"/>
    <col min="5875" max="5875" width="10.5703125" style="157" customWidth="1"/>
    <col min="5876" max="5877" width="9" style="157" customWidth="1"/>
    <col min="5878" max="5878" width="10.5703125" style="157" customWidth="1"/>
    <col min="5879" max="5880" width="9.42578125" style="157" customWidth="1"/>
    <col min="5881" max="5881" width="10.5703125" style="157" customWidth="1"/>
    <col min="5882" max="5882" width="9.42578125" style="157" customWidth="1"/>
    <col min="5883" max="5883" width="9.85546875" style="157" customWidth="1"/>
    <col min="5884" max="5884" width="10.5703125" style="157" customWidth="1"/>
    <col min="5885" max="5885" width="9" style="157" customWidth="1"/>
    <col min="5886" max="5886" width="9.85546875" style="157" customWidth="1"/>
    <col min="5887" max="5887" width="12" style="157" customWidth="1"/>
    <col min="5888" max="6118" width="11.42578125" style="157"/>
    <col min="6119" max="6119" width="0.28515625" style="157" customWidth="1"/>
    <col min="6120" max="6120" width="19" style="157" customWidth="1"/>
    <col min="6121" max="6121" width="7.140625" style="157" customWidth="1"/>
    <col min="6122" max="6122" width="41.28515625" style="157" customWidth="1"/>
    <col min="6123" max="6124" width="9" style="157" customWidth="1"/>
    <col min="6125" max="6125" width="10.5703125" style="157" customWidth="1"/>
    <col min="6126" max="6126" width="9.42578125" style="157" customWidth="1"/>
    <col min="6127" max="6127" width="9.85546875" style="157" customWidth="1"/>
    <col min="6128" max="6128" width="10.5703125" style="157" customWidth="1"/>
    <col min="6129" max="6130" width="9.42578125" style="157" customWidth="1"/>
    <col min="6131" max="6131" width="10.5703125" style="157" customWidth="1"/>
    <col min="6132" max="6133" width="9" style="157" customWidth="1"/>
    <col min="6134" max="6134" width="10.5703125" style="157" customWidth="1"/>
    <col min="6135" max="6136" width="9.42578125" style="157" customWidth="1"/>
    <col min="6137" max="6137" width="10.5703125" style="157" customWidth="1"/>
    <col min="6138" max="6138" width="9.42578125" style="157" customWidth="1"/>
    <col min="6139" max="6139" width="9.85546875" style="157" customWidth="1"/>
    <col min="6140" max="6140" width="10.5703125" style="157" customWidth="1"/>
    <col min="6141" max="6141" width="9" style="157" customWidth="1"/>
    <col min="6142" max="6142" width="9.85546875" style="157" customWidth="1"/>
    <col min="6143" max="6143" width="12" style="157" customWidth="1"/>
    <col min="6144" max="6374" width="11.42578125" style="157"/>
    <col min="6375" max="6375" width="0.28515625" style="157" customWidth="1"/>
    <col min="6376" max="6376" width="19" style="157" customWidth="1"/>
    <col min="6377" max="6377" width="7.140625" style="157" customWidth="1"/>
    <col min="6378" max="6378" width="41.28515625" style="157" customWidth="1"/>
    <col min="6379" max="6380" width="9" style="157" customWidth="1"/>
    <col min="6381" max="6381" width="10.5703125" style="157" customWidth="1"/>
    <col min="6382" max="6382" width="9.42578125" style="157" customWidth="1"/>
    <col min="6383" max="6383" width="9.85546875" style="157" customWidth="1"/>
    <col min="6384" max="6384" width="10.5703125" style="157" customWidth="1"/>
    <col min="6385" max="6386" width="9.42578125" style="157" customWidth="1"/>
    <col min="6387" max="6387" width="10.5703125" style="157" customWidth="1"/>
    <col min="6388" max="6389" width="9" style="157" customWidth="1"/>
    <col min="6390" max="6390" width="10.5703125" style="157" customWidth="1"/>
    <col min="6391" max="6392" width="9.42578125" style="157" customWidth="1"/>
    <col min="6393" max="6393" width="10.5703125" style="157" customWidth="1"/>
    <col min="6394" max="6394" width="9.42578125" style="157" customWidth="1"/>
    <col min="6395" max="6395" width="9.85546875" style="157" customWidth="1"/>
    <col min="6396" max="6396" width="10.5703125" style="157" customWidth="1"/>
    <col min="6397" max="6397" width="9" style="157" customWidth="1"/>
    <col min="6398" max="6398" width="9.85546875" style="157" customWidth="1"/>
    <col min="6399" max="6399" width="12" style="157" customWidth="1"/>
    <col min="6400" max="6630" width="11.42578125" style="157"/>
    <col min="6631" max="6631" width="0.28515625" style="157" customWidth="1"/>
    <col min="6632" max="6632" width="19" style="157" customWidth="1"/>
    <col min="6633" max="6633" width="7.140625" style="157" customWidth="1"/>
    <col min="6634" max="6634" width="41.28515625" style="157" customWidth="1"/>
    <col min="6635" max="6636" width="9" style="157" customWidth="1"/>
    <col min="6637" max="6637" width="10.5703125" style="157" customWidth="1"/>
    <col min="6638" max="6638" width="9.42578125" style="157" customWidth="1"/>
    <col min="6639" max="6639" width="9.85546875" style="157" customWidth="1"/>
    <col min="6640" max="6640" width="10.5703125" style="157" customWidth="1"/>
    <col min="6641" max="6642" width="9.42578125" style="157" customWidth="1"/>
    <col min="6643" max="6643" width="10.5703125" style="157" customWidth="1"/>
    <col min="6644" max="6645" width="9" style="157" customWidth="1"/>
    <col min="6646" max="6646" width="10.5703125" style="157" customWidth="1"/>
    <col min="6647" max="6648" width="9.42578125" style="157" customWidth="1"/>
    <col min="6649" max="6649" width="10.5703125" style="157" customWidth="1"/>
    <col min="6650" max="6650" width="9.42578125" style="157" customWidth="1"/>
    <col min="6651" max="6651" width="9.85546875" style="157" customWidth="1"/>
    <col min="6652" max="6652" width="10.5703125" style="157" customWidth="1"/>
    <col min="6653" max="6653" width="9" style="157" customWidth="1"/>
    <col min="6654" max="6654" width="9.85546875" style="157" customWidth="1"/>
    <col min="6655" max="6655" width="12" style="157" customWidth="1"/>
    <col min="6656" max="6886" width="11.42578125" style="157"/>
    <col min="6887" max="6887" width="0.28515625" style="157" customWidth="1"/>
    <col min="6888" max="6888" width="19" style="157" customWidth="1"/>
    <col min="6889" max="6889" width="7.140625" style="157" customWidth="1"/>
    <col min="6890" max="6890" width="41.28515625" style="157" customWidth="1"/>
    <col min="6891" max="6892" width="9" style="157" customWidth="1"/>
    <col min="6893" max="6893" width="10.5703125" style="157" customWidth="1"/>
    <col min="6894" max="6894" width="9.42578125" style="157" customWidth="1"/>
    <col min="6895" max="6895" width="9.85546875" style="157" customWidth="1"/>
    <col min="6896" max="6896" width="10.5703125" style="157" customWidth="1"/>
    <col min="6897" max="6898" width="9.42578125" style="157" customWidth="1"/>
    <col min="6899" max="6899" width="10.5703125" style="157" customWidth="1"/>
    <col min="6900" max="6901" width="9" style="157" customWidth="1"/>
    <col min="6902" max="6902" width="10.5703125" style="157" customWidth="1"/>
    <col min="6903" max="6904" width="9.42578125" style="157" customWidth="1"/>
    <col min="6905" max="6905" width="10.5703125" style="157" customWidth="1"/>
    <col min="6906" max="6906" width="9.42578125" style="157" customWidth="1"/>
    <col min="6907" max="6907" width="9.85546875" style="157" customWidth="1"/>
    <col min="6908" max="6908" width="10.5703125" style="157" customWidth="1"/>
    <col min="6909" max="6909" width="9" style="157" customWidth="1"/>
    <col min="6910" max="6910" width="9.85546875" style="157" customWidth="1"/>
    <col min="6911" max="6911" width="12" style="157" customWidth="1"/>
    <col min="6912" max="7142" width="11.42578125" style="157"/>
    <col min="7143" max="7143" width="0.28515625" style="157" customWidth="1"/>
    <col min="7144" max="7144" width="19" style="157" customWidth="1"/>
    <col min="7145" max="7145" width="7.140625" style="157" customWidth="1"/>
    <col min="7146" max="7146" width="41.28515625" style="157" customWidth="1"/>
    <col min="7147" max="7148" width="9" style="157" customWidth="1"/>
    <col min="7149" max="7149" width="10.5703125" style="157" customWidth="1"/>
    <col min="7150" max="7150" width="9.42578125" style="157" customWidth="1"/>
    <col min="7151" max="7151" width="9.85546875" style="157" customWidth="1"/>
    <col min="7152" max="7152" width="10.5703125" style="157" customWidth="1"/>
    <col min="7153" max="7154" width="9.42578125" style="157" customWidth="1"/>
    <col min="7155" max="7155" width="10.5703125" style="157" customWidth="1"/>
    <col min="7156" max="7157" width="9" style="157" customWidth="1"/>
    <col min="7158" max="7158" width="10.5703125" style="157" customWidth="1"/>
    <col min="7159" max="7160" width="9.42578125" style="157" customWidth="1"/>
    <col min="7161" max="7161" width="10.5703125" style="157" customWidth="1"/>
    <col min="7162" max="7162" width="9.42578125" style="157" customWidth="1"/>
    <col min="7163" max="7163" width="9.85546875" style="157" customWidth="1"/>
    <col min="7164" max="7164" width="10.5703125" style="157" customWidth="1"/>
    <col min="7165" max="7165" width="9" style="157" customWidth="1"/>
    <col min="7166" max="7166" width="9.85546875" style="157" customWidth="1"/>
    <col min="7167" max="7167" width="12" style="157" customWidth="1"/>
    <col min="7168" max="7398" width="11.42578125" style="157"/>
    <col min="7399" max="7399" width="0.28515625" style="157" customWidth="1"/>
    <col min="7400" max="7400" width="19" style="157" customWidth="1"/>
    <col min="7401" max="7401" width="7.140625" style="157" customWidth="1"/>
    <col min="7402" max="7402" width="41.28515625" style="157" customWidth="1"/>
    <col min="7403" max="7404" width="9" style="157" customWidth="1"/>
    <col min="7405" max="7405" width="10.5703125" style="157" customWidth="1"/>
    <col min="7406" max="7406" width="9.42578125" style="157" customWidth="1"/>
    <col min="7407" max="7407" width="9.85546875" style="157" customWidth="1"/>
    <col min="7408" max="7408" width="10.5703125" style="157" customWidth="1"/>
    <col min="7409" max="7410" width="9.42578125" style="157" customWidth="1"/>
    <col min="7411" max="7411" width="10.5703125" style="157" customWidth="1"/>
    <col min="7412" max="7413" width="9" style="157" customWidth="1"/>
    <col min="7414" max="7414" width="10.5703125" style="157" customWidth="1"/>
    <col min="7415" max="7416" width="9.42578125" style="157" customWidth="1"/>
    <col min="7417" max="7417" width="10.5703125" style="157" customWidth="1"/>
    <col min="7418" max="7418" width="9.42578125" style="157" customWidth="1"/>
    <col min="7419" max="7419" width="9.85546875" style="157" customWidth="1"/>
    <col min="7420" max="7420" width="10.5703125" style="157" customWidth="1"/>
    <col min="7421" max="7421" width="9" style="157" customWidth="1"/>
    <col min="7422" max="7422" width="9.85546875" style="157" customWidth="1"/>
    <col min="7423" max="7423" width="12" style="157" customWidth="1"/>
    <col min="7424" max="7654" width="11.42578125" style="157"/>
    <col min="7655" max="7655" width="0.28515625" style="157" customWidth="1"/>
    <col min="7656" max="7656" width="19" style="157" customWidth="1"/>
    <col min="7657" max="7657" width="7.140625" style="157" customWidth="1"/>
    <col min="7658" max="7658" width="41.28515625" style="157" customWidth="1"/>
    <col min="7659" max="7660" width="9" style="157" customWidth="1"/>
    <col min="7661" max="7661" width="10.5703125" style="157" customWidth="1"/>
    <col min="7662" max="7662" width="9.42578125" style="157" customWidth="1"/>
    <col min="7663" max="7663" width="9.85546875" style="157" customWidth="1"/>
    <col min="7664" max="7664" width="10.5703125" style="157" customWidth="1"/>
    <col min="7665" max="7666" width="9.42578125" style="157" customWidth="1"/>
    <col min="7667" max="7667" width="10.5703125" style="157" customWidth="1"/>
    <col min="7668" max="7669" width="9" style="157" customWidth="1"/>
    <col min="7670" max="7670" width="10.5703125" style="157" customWidth="1"/>
    <col min="7671" max="7672" width="9.42578125" style="157" customWidth="1"/>
    <col min="7673" max="7673" width="10.5703125" style="157" customWidth="1"/>
    <col min="7674" max="7674" width="9.42578125" style="157" customWidth="1"/>
    <col min="7675" max="7675" width="9.85546875" style="157" customWidth="1"/>
    <col min="7676" max="7676" width="10.5703125" style="157" customWidth="1"/>
    <col min="7677" max="7677" width="9" style="157" customWidth="1"/>
    <col min="7678" max="7678" width="9.85546875" style="157" customWidth="1"/>
    <col min="7679" max="7679" width="12" style="157" customWidth="1"/>
    <col min="7680" max="7910" width="11.42578125" style="157"/>
    <col min="7911" max="7911" width="0.28515625" style="157" customWidth="1"/>
    <col min="7912" max="7912" width="19" style="157" customWidth="1"/>
    <col min="7913" max="7913" width="7.140625" style="157" customWidth="1"/>
    <col min="7914" max="7914" width="41.28515625" style="157" customWidth="1"/>
    <col min="7915" max="7916" width="9" style="157" customWidth="1"/>
    <col min="7917" max="7917" width="10.5703125" style="157" customWidth="1"/>
    <col min="7918" max="7918" width="9.42578125" style="157" customWidth="1"/>
    <col min="7919" max="7919" width="9.85546875" style="157" customWidth="1"/>
    <col min="7920" max="7920" width="10.5703125" style="157" customWidth="1"/>
    <col min="7921" max="7922" width="9.42578125" style="157" customWidth="1"/>
    <col min="7923" max="7923" width="10.5703125" style="157" customWidth="1"/>
    <col min="7924" max="7925" width="9" style="157" customWidth="1"/>
    <col min="7926" max="7926" width="10.5703125" style="157" customWidth="1"/>
    <col min="7927" max="7928" width="9.42578125" style="157" customWidth="1"/>
    <col min="7929" max="7929" width="10.5703125" style="157" customWidth="1"/>
    <col min="7930" max="7930" width="9.42578125" style="157" customWidth="1"/>
    <col min="7931" max="7931" width="9.85546875" style="157" customWidth="1"/>
    <col min="7932" max="7932" width="10.5703125" style="157" customWidth="1"/>
    <col min="7933" max="7933" width="9" style="157" customWidth="1"/>
    <col min="7934" max="7934" width="9.85546875" style="157" customWidth="1"/>
    <col min="7935" max="7935" width="12" style="157" customWidth="1"/>
    <col min="7936" max="8166" width="11.42578125" style="157"/>
    <col min="8167" max="8167" width="0.28515625" style="157" customWidth="1"/>
    <col min="8168" max="8168" width="19" style="157" customWidth="1"/>
    <col min="8169" max="8169" width="7.140625" style="157" customWidth="1"/>
    <col min="8170" max="8170" width="41.28515625" style="157" customWidth="1"/>
    <col min="8171" max="8172" width="9" style="157" customWidth="1"/>
    <col min="8173" max="8173" width="10.5703125" style="157" customWidth="1"/>
    <col min="8174" max="8174" width="9.42578125" style="157" customWidth="1"/>
    <col min="8175" max="8175" width="9.85546875" style="157" customWidth="1"/>
    <col min="8176" max="8176" width="10.5703125" style="157" customWidth="1"/>
    <col min="8177" max="8178" width="9.42578125" style="157" customWidth="1"/>
    <col min="8179" max="8179" width="10.5703125" style="157" customWidth="1"/>
    <col min="8180" max="8181" width="9" style="157" customWidth="1"/>
    <col min="8182" max="8182" width="10.5703125" style="157" customWidth="1"/>
    <col min="8183" max="8184" width="9.42578125" style="157" customWidth="1"/>
    <col min="8185" max="8185" width="10.5703125" style="157" customWidth="1"/>
    <col min="8186" max="8186" width="9.42578125" style="157" customWidth="1"/>
    <col min="8187" max="8187" width="9.85546875" style="157" customWidth="1"/>
    <col min="8188" max="8188" width="10.5703125" style="157" customWidth="1"/>
    <col min="8189" max="8189" width="9" style="157" customWidth="1"/>
    <col min="8190" max="8190" width="9.85546875" style="157" customWidth="1"/>
    <col min="8191" max="8191" width="12" style="157" customWidth="1"/>
    <col min="8192" max="8422" width="11.42578125" style="157"/>
    <col min="8423" max="8423" width="0.28515625" style="157" customWidth="1"/>
    <col min="8424" max="8424" width="19" style="157" customWidth="1"/>
    <col min="8425" max="8425" width="7.140625" style="157" customWidth="1"/>
    <col min="8426" max="8426" width="41.28515625" style="157" customWidth="1"/>
    <col min="8427" max="8428" width="9" style="157" customWidth="1"/>
    <col min="8429" max="8429" width="10.5703125" style="157" customWidth="1"/>
    <col min="8430" max="8430" width="9.42578125" style="157" customWidth="1"/>
    <col min="8431" max="8431" width="9.85546875" style="157" customWidth="1"/>
    <col min="8432" max="8432" width="10.5703125" style="157" customWidth="1"/>
    <col min="8433" max="8434" width="9.42578125" style="157" customWidth="1"/>
    <col min="8435" max="8435" width="10.5703125" style="157" customWidth="1"/>
    <col min="8436" max="8437" width="9" style="157" customWidth="1"/>
    <col min="8438" max="8438" width="10.5703125" style="157" customWidth="1"/>
    <col min="8439" max="8440" width="9.42578125" style="157" customWidth="1"/>
    <col min="8441" max="8441" width="10.5703125" style="157" customWidth="1"/>
    <col min="8442" max="8442" width="9.42578125" style="157" customWidth="1"/>
    <col min="8443" max="8443" width="9.85546875" style="157" customWidth="1"/>
    <col min="8444" max="8444" width="10.5703125" style="157" customWidth="1"/>
    <col min="8445" max="8445" width="9" style="157" customWidth="1"/>
    <col min="8446" max="8446" width="9.85546875" style="157" customWidth="1"/>
    <col min="8447" max="8447" width="12" style="157" customWidth="1"/>
    <col min="8448" max="8678" width="11.42578125" style="157"/>
    <col min="8679" max="8679" width="0.28515625" style="157" customWidth="1"/>
    <col min="8680" max="8680" width="19" style="157" customWidth="1"/>
    <col min="8681" max="8681" width="7.140625" style="157" customWidth="1"/>
    <col min="8682" max="8682" width="41.28515625" style="157" customWidth="1"/>
    <col min="8683" max="8684" width="9" style="157" customWidth="1"/>
    <col min="8685" max="8685" width="10.5703125" style="157" customWidth="1"/>
    <col min="8686" max="8686" width="9.42578125" style="157" customWidth="1"/>
    <col min="8687" max="8687" width="9.85546875" style="157" customWidth="1"/>
    <col min="8688" max="8688" width="10.5703125" style="157" customWidth="1"/>
    <col min="8689" max="8690" width="9.42578125" style="157" customWidth="1"/>
    <col min="8691" max="8691" width="10.5703125" style="157" customWidth="1"/>
    <col min="8692" max="8693" width="9" style="157" customWidth="1"/>
    <col min="8694" max="8694" width="10.5703125" style="157" customWidth="1"/>
    <col min="8695" max="8696" width="9.42578125" style="157" customWidth="1"/>
    <col min="8697" max="8697" width="10.5703125" style="157" customWidth="1"/>
    <col min="8698" max="8698" width="9.42578125" style="157" customWidth="1"/>
    <col min="8699" max="8699" width="9.85546875" style="157" customWidth="1"/>
    <col min="8700" max="8700" width="10.5703125" style="157" customWidth="1"/>
    <col min="8701" max="8701" width="9" style="157" customWidth="1"/>
    <col min="8702" max="8702" width="9.85546875" style="157" customWidth="1"/>
    <col min="8703" max="8703" width="12" style="157" customWidth="1"/>
    <col min="8704" max="8934" width="11.42578125" style="157"/>
    <col min="8935" max="8935" width="0.28515625" style="157" customWidth="1"/>
    <col min="8936" max="8936" width="19" style="157" customWidth="1"/>
    <col min="8937" max="8937" width="7.140625" style="157" customWidth="1"/>
    <col min="8938" max="8938" width="41.28515625" style="157" customWidth="1"/>
    <col min="8939" max="8940" width="9" style="157" customWidth="1"/>
    <col min="8941" max="8941" width="10.5703125" style="157" customWidth="1"/>
    <col min="8942" max="8942" width="9.42578125" style="157" customWidth="1"/>
    <col min="8943" max="8943" width="9.85546875" style="157" customWidth="1"/>
    <col min="8944" max="8944" width="10.5703125" style="157" customWidth="1"/>
    <col min="8945" max="8946" width="9.42578125" style="157" customWidth="1"/>
    <col min="8947" max="8947" width="10.5703125" style="157" customWidth="1"/>
    <col min="8948" max="8949" width="9" style="157" customWidth="1"/>
    <col min="8950" max="8950" width="10.5703125" style="157" customWidth="1"/>
    <col min="8951" max="8952" width="9.42578125" style="157" customWidth="1"/>
    <col min="8953" max="8953" width="10.5703125" style="157" customWidth="1"/>
    <col min="8954" max="8954" width="9.42578125" style="157" customWidth="1"/>
    <col min="8955" max="8955" width="9.85546875" style="157" customWidth="1"/>
    <col min="8956" max="8956" width="10.5703125" style="157" customWidth="1"/>
    <col min="8957" max="8957" width="9" style="157" customWidth="1"/>
    <col min="8958" max="8958" width="9.85546875" style="157" customWidth="1"/>
    <col min="8959" max="8959" width="12" style="157" customWidth="1"/>
    <col min="8960" max="9190" width="11.42578125" style="157"/>
    <col min="9191" max="9191" width="0.28515625" style="157" customWidth="1"/>
    <col min="9192" max="9192" width="19" style="157" customWidth="1"/>
    <col min="9193" max="9193" width="7.140625" style="157" customWidth="1"/>
    <col min="9194" max="9194" width="41.28515625" style="157" customWidth="1"/>
    <col min="9195" max="9196" width="9" style="157" customWidth="1"/>
    <col min="9197" max="9197" width="10.5703125" style="157" customWidth="1"/>
    <col min="9198" max="9198" width="9.42578125" style="157" customWidth="1"/>
    <col min="9199" max="9199" width="9.85546875" style="157" customWidth="1"/>
    <col min="9200" max="9200" width="10.5703125" style="157" customWidth="1"/>
    <col min="9201" max="9202" width="9.42578125" style="157" customWidth="1"/>
    <col min="9203" max="9203" width="10.5703125" style="157" customWidth="1"/>
    <col min="9204" max="9205" width="9" style="157" customWidth="1"/>
    <col min="9206" max="9206" width="10.5703125" style="157" customWidth="1"/>
    <col min="9207" max="9208" width="9.42578125" style="157" customWidth="1"/>
    <col min="9209" max="9209" width="10.5703125" style="157" customWidth="1"/>
    <col min="9210" max="9210" width="9.42578125" style="157" customWidth="1"/>
    <col min="9211" max="9211" width="9.85546875" style="157" customWidth="1"/>
    <col min="9212" max="9212" width="10.5703125" style="157" customWidth="1"/>
    <col min="9213" max="9213" width="9" style="157" customWidth="1"/>
    <col min="9214" max="9214" width="9.85546875" style="157" customWidth="1"/>
    <col min="9215" max="9215" width="12" style="157" customWidth="1"/>
    <col min="9216" max="9446" width="11.42578125" style="157"/>
    <col min="9447" max="9447" width="0.28515625" style="157" customWidth="1"/>
    <col min="9448" max="9448" width="19" style="157" customWidth="1"/>
    <col min="9449" max="9449" width="7.140625" style="157" customWidth="1"/>
    <col min="9450" max="9450" width="41.28515625" style="157" customWidth="1"/>
    <col min="9451" max="9452" width="9" style="157" customWidth="1"/>
    <col min="9453" max="9453" width="10.5703125" style="157" customWidth="1"/>
    <col min="9454" max="9454" width="9.42578125" style="157" customWidth="1"/>
    <col min="9455" max="9455" width="9.85546875" style="157" customWidth="1"/>
    <col min="9456" max="9456" width="10.5703125" style="157" customWidth="1"/>
    <col min="9457" max="9458" width="9.42578125" style="157" customWidth="1"/>
    <col min="9459" max="9459" width="10.5703125" style="157" customWidth="1"/>
    <col min="9460" max="9461" width="9" style="157" customWidth="1"/>
    <col min="9462" max="9462" width="10.5703125" style="157" customWidth="1"/>
    <col min="9463" max="9464" width="9.42578125" style="157" customWidth="1"/>
    <col min="9465" max="9465" width="10.5703125" style="157" customWidth="1"/>
    <col min="9466" max="9466" width="9.42578125" style="157" customWidth="1"/>
    <col min="9467" max="9467" width="9.85546875" style="157" customWidth="1"/>
    <col min="9468" max="9468" width="10.5703125" style="157" customWidth="1"/>
    <col min="9469" max="9469" width="9" style="157" customWidth="1"/>
    <col min="9470" max="9470" width="9.85546875" style="157" customWidth="1"/>
    <col min="9471" max="9471" width="12" style="157" customWidth="1"/>
    <col min="9472" max="9702" width="11.42578125" style="157"/>
    <col min="9703" max="9703" width="0.28515625" style="157" customWidth="1"/>
    <col min="9704" max="9704" width="19" style="157" customWidth="1"/>
    <col min="9705" max="9705" width="7.140625" style="157" customWidth="1"/>
    <col min="9706" max="9706" width="41.28515625" style="157" customWidth="1"/>
    <col min="9707" max="9708" width="9" style="157" customWidth="1"/>
    <col min="9709" max="9709" width="10.5703125" style="157" customWidth="1"/>
    <col min="9710" max="9710" width="9.42578125" style="157" customWidth="1"/>
    <col min="9711" max="9711" width="9.85546875" style="157" customWidth="1"/>
    <col min="9712" max="9712" width="10.5703125" style="157" customWidth="1"/>
    <col min="9713" max="9714" width="9.42578125" style="157" customWidth="1"/>
    <col min="9715" max="9715" width="10.5703125" style="157" customWidth="1"/>
    <col min="9716" max="9717" width="9" style="157" customWidth="1"/>
    <col min="9718" max="9718" width="10.5703125" style="157" customWidth="1"/>
    <col min="9719" max="9720" width="9.42578125" style="157" customWidth="1"/>
    <col min="9721" max="9721" width="10.5703125" style="157" customWidth="1"/>
    <col min="9722" max="9722" width="9.42578125" style="157" customWidth="1"/>
    <col min="9723" max="9723" width="9.85546875" style="157" customWidth="1"/>
    <col min="9724" max="9724" width="10.5703125" style="157" customWidth="1"/>
    <col min="9725" max="9725" width="9" style="157" customWidth="1"/>
    <col min="9726" max="9726" width="9.85546875" style="157" customWidth="1"/>
    <col min="9727" max="9727" width="12" style="157" customWidth="1"/>
    <col min="9728" max="9958" width="11.42578125" style="157"/>
    <col min="9959" max="9959" width="0.28515625" style="157" customWidth="1"/>
    <col min="9960" max="9960" width="19" style="157" customWidth="1"/>
    <col min="9961" max="9961" width="7.140625" style="157" customWidth="1"/>
    <col min="9962" max="9962" width="41.28515625" style="157" customWidth="1"/>
    <col min="9963" max="9964" width="9" style="157" customWidth="1"/>
    <col min="9965" max="9965" width="10.5703125" style="157" customWidth="1"/>
    <col min="9966" max="9966" width="9.42578125" style="157" customWidth="1"/>
    <col min="9967" max="9967" width="9.85546875" style="157" customWidth="1"/>
    <col min="9968" max="9968" width="10.5703125" style="157" customWidth="1"/>
    <col min="9969" max="9970" width="9.42578125" style="157" customWidth="1"/>
    <col min="9971" max="9971" width="10.5703125" style="157" customWidth="1"/>
    <col min="9972" max="9973" width="9" style="157" customWidth="1"/>
    <col min="9974" max="9974" width="10.5703125" style="157" customWidth="1"/>
    <col min="9975" max="9976" width="9.42578125" style="157" customWidth="1"/>
    <col min="9977" max="9977" width="10.5703125" style="157" customWidth="1"/>
    <col min="9978" max="9978" width="9.42578125" style="157" customWidth="1"/>
    <col min="9979" max="9979" width="9.85546875" style="157" customWidth="1"/>
    <col min="9980" max="9980" width="10.5703125" style="157" customWidth="1"/>
    <col min="9981" max="9981" width="9" style="157" customWidth="1"/>
    <col min="9982" max="9982" width="9.85546875" style="157" customWidth="1"/>
    <col min="9983" max="9983" width="12" style="157" customWidth="1"/>
    <col min="9984" max="10214" width="11.42578125" style="157"/>
    <col min="10215" max="10215" width="0.28515625" style="157" customWidth="1"/>
    <col min="10216" max="10216" width="19" style="157" customWidth="1"/>
    <col min="10217" max="10217" width="7.140625" style="157" customWidth="1"/>
    <col min="10218" max="10218" width="41.28515625" style="157" customWidth="1"/>
    <col min="10219" max="10220" width="9" style="157" customWidth="1"/>
    <col min="10221" max="10221" width="10.5703125" style="157" customWidth="1"/>
    <col min="10222" max="10222" width="9.42578125" style="157" customWidth="1"/>
    <col min="10223" max="10223" width="9.85546875" style="157" customWidth="1"/>
    <col min="10224" max="10224" width="10.5703125" style="157" customWidth="1"/>
    <col min="10225" max="10226" width="9.42578125" style="157" customWidth="1"/>
    <col min="10227" max="10227" width="10.5703125" style="157" customWidth="1"/>
    <col min="10228" max="10229" width="9" style="157" customWidth="1"/>
    <col min="10230" max="10230" width="10.5703125" style="157" customWidth="1"/>
    <col min="10231" max="10232" width="9.42578125" style="157" customWidth="1"/>
    <col min="10233" max="10233" width="10.5703125" style="157" customWidth="1"/>
    <col min="10234" max="10234" width="9.42578125" style="157" customWidth="1"/>
    <col min="10235" max="10235" width="9.85546875" style="157" customWidth="1"/>
    <col min="10236" max="10236" width="10.5703125" style="157" customWidth="1"/>
    <col min="10237" max="10237" width="9" style="157" customWidth="1"/>
    <col min="10238" max="10238" width="9.85546875" style="157" customWidth="1"/>
    <col min="10239" max="10239" width="12" style="157" customWidth="1"/>
    <col min="10240" max="10470" width="11.42578125" style="157"/>
    <col min="10471" max="10471" width="0.28515625" style="157" customWidth="1"/>
    <col min="10472" max="10472" width="19" style="157" customWidth="1"/>
    <col min="10473" max="10473" width="7.140625" style="157" customWidth="1"/>
    <col min="10474" max="10474" width="41.28515625" style="157" customWidth="1"/>
    <col min="10475" max="10476" width="9" style="157" customWidth="1"/>
    <col min="10477" max="10477" width="10.5703125" style="157" customWidth="1"/>
    <col min="10478" max="10478" width="9.42578125" style="157" customWidth="1"/>
    <col min="10479" max="10479" width="9.85546875" style="157" customWidth="1"/>
    <col min="10480" max="10480" width="10.5703125" style="157" customWidth="1"/>
    <col min="10481" max="10482" width="9.42578125" style="157" customWidth="1"/>
    <col min="10483" max="10483" width="10.5703125" style="157" customWidth="1"/>
    <col min="10484" max="10485" width="9" style="157" customWidth="1"/>
    <col min="10486" max="10486" width="10.5703125" style="157" customWidth="1"/>
    <col min="10487" max="10488" width="9.42578125" style="157" customWidth="1"/>
    <col min="10489" max="10489" width="10.5703125" style="157" customWidth="1"/>
    <col min="10490" max="10490" width="9.42578125" style="157" customWidth="1"/>
    <col min="10491" max="10491" width="9.85546875" style="157" customWidth="1"/>
    <col min="10492" max="10492" width="10.5703125" style="157" customWidth="1"/>
    <col min="10493" max="10493" width="9" style="157" customWidth="1"/>
    <col min="10494" max="10494" width="9.85546875" style="157" customWidth="1"/>
    <col min="10495" max="10495" width="12" style="157" customWidth="1"/>
    <col min="10496" max="10726" width="11.42578125" style="157"/>
    <col min="10727" max="10727" width="0.28515625" style="157" customWidth="1"/>
    <col min="10728" max="10728" width="19" style="157" customWidth="1"/>
    <col min="10729" max="10729" width="7.140625" style="157" customWidth="1"/>
    <col min="10730" max="10730" width="41.28515625" style="157" customWidth="1"/>
    <col min="10731" max="10732" width="9" style="157" customWidth="1"/>
    <col min="10733" max="10733" width="10.5703125" style="157" customWidth="1"/>
    <col min="10734" max="10734" width="9.42578125" style="157" customWidth="1"/>
    <col min="10735" max="10735" width="9.85546875" style="157" customWidth="1"/>
    <col min="10736" max="10736" width="10.5703125" style="157" customWidth="1"/>
    <col min="10737" max="10738" width="9.42578125" style="157" customWidth="1"/>
    <col min="10739" max="10739" width="10.5703125" style="157" customWidth="1"/>
    <col min="10740" max="10741" width="9" style="157" customWidth="1"/>
    <col min="10742" max="10742" width="10.5703125" style="157" customWidth="1"/>
    <col min="10743" max="10744" width="9.42578125" style="157" customWidth="1"/>
    <col min="10745" max="10745" width="10.5703125" style="157" customWidth="1"/>
    <col min="10746" max="10746" width="9.42578125" style="157" customWidth="1"/>
    <col min="10747" max="10747" width="9.85546875" style="157" customWidth="1"/>
    <col min="10748" max="10748" width="10.5703125" style="157" customWidth="1"/>
    <col min="10749" max="10749" width="9" style="157" customWidth="1"/>
    <col min="10750" max="10750" width="9.85546875" style="157" customWidth="1"/>
    <col min="10751" max="10751" width="12" style="157" customWidth="1"/>
    <col min="10752" max="10982" width="11.42578125" style="157"/>
    <col min="10983" max="10983" width="0.28515625" style="157" customWidth="1"/>
    <col min="10984" max="10984" width="19" style="157" customWidth="1"/>
    <col min="10985" max="10985" width="7.140625" style="157" customWidth="1"/>
    <col min="10986" max="10986" width="41.28515625" style="157" customWidth="1"/>
    <col min="10987" max="10988" width="9" style="157" customWidth="1"/>
    <col min="10989" max="10989" width="10.5703125" style="157" customWidth="1"/>
    <col min="10990" max="10990" width="9.42578125" style="157" customWidth="1"/>
    <col min="10991" max="10991" width="9.85546875" style="157" customWidth="1"/>
    <col min="10992" max="10992" width="10.5703125" style="157" customWidth="1"/>
    <col min="10993" max="10994" width="9.42578125" style="157" customWidth="1"/>
    <col min="10995" max="10995" width="10.5703125" style="157" customWidth="1"/>
    <col min="10996" max="10997" width="9" style="157" customWidth="1"/>
    <col min="10998" max="10998" width="10.5703125" style="157" customWidth="1"/>
    <col min="10999" max="11000" width="9.42578125" style="157" customWidth="1"/>
    <col min="11001" max="11001" width="10.5703125" style="157" customWidth="1"/>
    <col min="11002" max="11002" width="9.42578125" style="157" customWidth="1"/>
    <col min="11003" max="11003" width="9.85546875" style="157" customWidth="1"/>
    <col min="11004" max="11004" width="10.5703125" style="157" customWidth="1"/>
    <col min="11005" max="11005" width="9" style="157" customWidth="1"/>
    <col min="11006" max="11006" width="9.85546875" style="157" customWidth="1"/>
    <col min="11007" max="11007" width="12" style="157" customWidth="1"/>
    <col min="11008" max="11238" width="11.42578125" style="157"/>
    <col min="11239" max="11239" width="0.28515625" style="157" customWidth="1"/>
    <col min="11240" max="11240" width="19" style="157" customWidth="1"/>
    <col min="11241" max="11241" width="7.140625" style="157" customWidth="1"/>
    <col min="11242" max="11242" width="41.28515625" style="157" customWidth="1"/>
    <col min="11243" max="11244" width="9" style="157" customWidth="1"/>
    <col min="11245" max="11245" width="10.5703125" style="157" customWidth="1"/>
    <col min="11246" max="11246" width="9.42578125" style="157" customWidth="1"/>
    <col min="11247" max="11247" width="9.85546875" style="157" customWidth="1"/>
    <col min="11248" max="11248" width="10.5703125" style="157" customWidth="1"/>
    <col min="11249" max="11250" width="9.42578125" style="157" customWidth="1"/>
    <col min="11251" max="11251" width="10.5703125" style="157" customWidth="1"/>
    <col min="11252" max="11253" width="9" style="157" customWidth="1"/>
    <col min="11254" max="11254" width="10.5703125" style="157" customWidth="1"/>
    <col min="11255" max="11256" width="9.42578125" style="157" customWidth="1"/>
    <col min="11257" max="11257" width="10.5703125" style="157" customWidth="1"/>
    <col min="11258" max="11258" width="9.42578125" style="157" customWidth="1"/>
    <col min="11259" max="11259" width="9.85546875" style="157" customWidth="1"/>
    <col min="11260" max="11260" width="10.5703125" style="157" customWidth="1"/>
    <col min="11261" max="11261" width="9" style="157" customWidth="1"/>
    <col min="11262" max="11262" width="9.85546875" style="157" customWidth="1"/>
    <col min="11263" max="11263" width="12" style="157" customWidth="1"/>
    <col min="11264" max="11494" width="11.42578125" style="157"/>
    <col min="11495" max="11495" width="0.28515625" style="157" customWidth="1"/>
    <col min="11496" max="11496" width="19" style="157" customWidth="1"/>
    <col min="11497" max="11497" width="7.140625" style="157" customWidth="1"/>
    <col min="11498" max="11498" width="41.28515625" style="157" customWidth="1"/>
    <col min="11499" max="11500" width="9" style="157" customWidth="1"/>
    <col min="11501" max="11501" width="10.5703125" style="157" customWidth="1"/>
    <col min="11502" max="11502" width="9.42578125" style="157" customWidth="1"/>
    <col min="11503" max="11503" width="9.85546875" style="157" customWidth="1"/>
    <col min="11504" max="11504" width="10.5703125" style="157" customWidth="1"/>
    <col min="11505" max="11506" width="9.42578125" style="157" customWidth="1"/>
    <col min="11507" max="11507" width="10.5703125" style="157" customWidth="1"/>
    <col min="11508" max="11509" width="9" style="157" customWidth="1"/>
    <col min="11510" max="11510" width="10.5703125" style="157" customWidth="1"/>
    <col min="11511" max="11512" width="9.42578125" style="157" customWidth="1"/>
    <col min="11513" max="11513" width="10.5703125" style="157" customWidth="1"/>
    <col min="11514" max="11514" width="9.42578125" style="157" customWidth="1"/>
    <col min="11515" max="11515" width="9.85546875" style="157" customWidth="1"/>
    <col min="11516" max="11516" width="10.5703125" style="157" customWidth="1"/>
    <col min="11517" max="11517" width="9" style="157" customWidth="1"/>
    <col min="11518" max="11518" width="9.85546875" style="157" customWidth="1"/>
    <col min="11519" max="11519" width="12" style="157" customWidth="1"/>
    <col min="11520" max="11750" width="11.42578125" style="157"/>
    <col min="11751" max="11751" width="0.28515625" style="157" customWidth="1"/>
    <col min="11752" max="11752" width="19" style="157" customWidth="1"/>
    <col min="11753" max="11753" width="7.140625" style="157" customWidth="1"/>
    <col min="11754" max="11754" width="41.28515625" style="157" customWidth="1"/>
    <col min="11755" max="11756" width="9" style="157" customWidth="1"/>
    <col min="11757" max="11757" width="10.5703125" style="157" customWidth="1"/>
    <col min="11758" max="11758" width="9.42578125" style="157" customWidth="1"/>
    <col min="11759" max="11759" width="9.85546875" style="157" customWidth="1"/>
    <col min="11760" max="11760" width="10.5703125" style="157" customWidth="1"/>
    <col min="11761" max="11762" width="9.42578125" style="157" customWidth="1"/>
    <col min="11763" max="11763" width="10.5703125" style="157" customWidth="1"/>
    <col min="11764" max="11765" width="9" style="157" customWidth="1"/>
    <col min="11766" max="11766" width="10.5703125" style="157" customWidth="1"/>
    <col min="11767" max="11768" width="9.42578125" style="157" customWidth="1"/>
    <col min="11769" max="11769" width="10.5703125" style="157" customWidth="1"/>
    <col min="11770" max="11770" width="9.42578125" style="157" customWidth="1"/>
    <col min="11771" max="11771" width="9.85546875" style="157" customWidth="1"/>
    <col min="11772" max="11772" width="10.5703125" style="157" customWidth="1"/>
    <col min="11773" max="11773" width="9" style="157" customWidth="1"/>
    <col min="11774" max="11774" width="9.85546875" style="157" customWidth="1"/>
    <col min="11775" max="11775" width="12" style="157" customWidth="1"/>
    <col min="11776" max="12006" width="11.42578125" style="157"/>
    <col min="12007" max="12007" width="0.28515625" style="157" customWidth="1"/>
    <col min="12008" max="12008" width="19" style="157" customWidth="1"/>
    <col min="12009" max="12009" width="7.140625" style="157" customWidth="1"/>
    <col min="12010" max="12010" width="41.28515625" style="157" customWidth="1"/>
    <col min="12011" max="12012" width="9" style="157" customWidth="1"/>
    <col min="12013" max="12013" width="10.5703125" style="157" customWidth="1"/>
    <col min="12014" max="12014" width="9.42578125" style="157" customWidth="1"/>
    <col min="12015" max="12015" width="9.85546875" style="157" customWidth="1"/>
    <col min="12016" max="12016" width="10.5703125" style="157" customWidth="1"/>
    <col min="12017" max="12018" width="9.42578125" style="157" customWidth="1"/>
    <col min="12019" max="12019" width="10.5703125" style="157" customWidth="1"/>
    <col min="12020" max="12021" width="9" style="157" customWidth="1"/>
    <col min="12022" max="12022" width="10.5703125" style="157" customWidth="1"/>
    <col min="12023" max="12024" width="9.42578125" style="157" customWidth="1"/>
    <col min="12025" max="12025" width="10.5703125" style="157" customWidth="1"/>
    <col min="12026" max="12026" width="9.42578125" style="157" customWidth="1"/>
    <col min="12027" max="12027" width="9.85546875" style="157" customWidth="1"/>
    <col min="12028" max="12028" width="10.5703125" style="157" customWidth="1"/>
    <col min="12029" max="12029" width="9" style="157" customWidth="1"/>
    <col min="12030" max="12030" width="9.85546875" style="157" customWidth="1"/>
    <col min="12031" max="12031" width="12" style="157" customWidth="1"/>
    <col min="12032" max="12262" width="11.42578125" style="157"/>
    <col min="12263" max="12263" width="0.28515625" style="157" customWidth="1"/>
    <col min="12264" max="12264" width="19" style="157" customWidth="1"/>
    <col min="12265" max="12265" width="7.140625" style="157" customWidth="1"/>
    <col min="12266" max="12266" width="41.28515625" style="157" customWidth="1"/>
    <col min="12267" max="12268" width="9" style="157" customWidth="1"/>
    <col min="12269" max="12269" width="10.5703125" style="157" customWidth="1"/>
    <col min="12270" max="12270" width="9.42578125" style="157" customWidth="1"/>
    <col min="12271" max="12271" width="9.85546875" style="157" customWidth="1"/>
    <col min="12272" max="12272" width="10.5703125" style="157" customWidth="1"/>
    <col min="12273" max="12274" width="9.42578125" style="157" customWidth="1"/>
    <col min="12275" max="12275" width="10.5703125" style="157" customWidth="1"/>
    <col min="12276" max="12277" width="9" style="157" customWidth="1"/>
    <col min="12278" max="12278" width="10.5703125" style="157" customWidth="1"/>
    <col min="12279" max="12280" width="9.42578125" style="157" customWidth="1"/>
    <col min="12281" max="12281" width="10.5703125" style="157" customWidth="1"/>
    <col min="12282" max="12282" width="9.42578125" style="157" customWidth="1"/>
    <col min="12283" max="12283" width="9.85546875" style="157" customWidth="1"/>
    <col min="12284" max="12284" width="10.5703125" style="157" customWidth="1"/>
    <col min="12285" max="12285" width="9" style="157" customWidth="1"/>
    <col min="12286" max="12286" width="9.85546875" style="157" customWidth="1"/>
    <col min="12287" max="12287" width="12" style="157" customWidth="1"/>
    <col min="12288" max="12518" width="11.42578125" style="157"/>
    <col min="12519" max="12519" width="0.28515625" style="157" customWidth="1"/>
    <col min="12520" max="12520" width="19" style="157" customWidth="1"/>
    <col min="12521" max="12521" width="7.140625" style="157" customWidth="1"/>
    <col min="12522" max="12522" width="41.28515625" style="157" customWidth="1"/>
    <col min="12523" max="12524" width="9" style="157" customWidth="1"/>
    <col min="12525" max="12525" width="10.5703125" style="157" customWidth="1"/>
    <col min="12526" max="12526" width="9.42578125" style="157" customWidth="1"/>
    <col min="12527" max="12527" width="9.85546875" style="157" customWidth="1"/>
    <col min="12528" max="12528" width="10.5703125" style="157" customWidth="1"/>
    <col min="12529" max="12530" width="9.42578125" style="157" customWidth="1"/>
    <col min="12531" max="12531" width="10.5703125" style="157" customWidth="1"/>
    <col min="12532" max="12533" width="9" style="157" customWidth="1"/>
    <col min="12534" max="12534" width="10.5703125" style="157" customWidth="1"/>
    <col min="12535" max="12536" width="9.42578125" style="157" customWidth="1"/>
    <col min="12537" max="12537" width="10.5703125" style="157" customWidth="1"/>
    <col min="12538" max="12538" width="9.42578125" style="157" customWidth="1"/>
    <col min="12539" max="12539" width="9.85546875" style="157" customWidth="1"/>
    <col min="12540" max="12540" width="10.5703125" style="157" customWidth="1"/>
    <col min="12541" max="12541" width="9" style="157" customWidth="1"/>
    <col min="12542" max="12542" width="9.85546875" style="157" customWidth="1"/>
    <col min="12543" max="12543" width="12" style="157" customWidth="1"/>
    <col min="12544" max="12774" width="11.42578125" style="157"/>
    <col min="12775" max="12775" width="0.28515625" style="157" customWidth="1"/>
    <col min="12776" max="12776" width="19" style="157" customWidth="1"/>
    <col min="12777" max="12777" width="7.140625" style="157" customWidth="1"/>
    <col min="12778" max="12778" width="41.28515625" style="157" customWidth="1"/>
    <col min="12779" max="12780" width="9" style="157" customWidth="1"/>
    <col min="12781" max="12781" width="10.5703125" style="157" customWidth="1"/>
    <col min="12782" max="12782" width="9.42578125" style="157" customWidth="1"/>
    <col min="12783" max="12783" width="9.85546875" style="157" customWidth="1"/>
    <col min="12784" max="12784" width="10.5703125" style="157" customWidth="1"/>
    <col min="12785" max="12786" width="9.42578125" style="157" customWidth="1"/>
    <col min="12787" max="12787" width="10.5703125" style="157" customWidth="1"/>
    <col min="12788" max="12789" width="9" style="157" customWidth="1"/>
    <col min="12790" max="12790" width="10.5703125" style="157" customWidth="1"/>
    <col min="12791" max="12792" width="9.42578125" style="157" customWidth="1"/>
    <col min="12793" max="12793" width="10.5703125" style="157" customWidth="1"/>
    <col min="12794" max="12794" width="9.42578125" style="157" customWidth="1"/>
    <col min="12795" max="12795" width="9.85546875" style="157" customWidth="1"/>
    <col min="12796" max="12796" width="10.5703125" style="157" customWidth="1"/>
    <col min="12797" max="12797" width="9" style="157" customWidth="1"/>
    <col min="12798" max="12798" width="9.85546875" style="157" customWidth="1"/>
    <col min="12799" max="12799" width="12" style="157" customWidth="1"/>
    <col min="12800" max="13030" width="11.42578125" style="157"/>
    <col min="13031" max="13031" width="0.28515625" style="157" customWidth="1"/>
    <col min="13032" max="13032" width="19" style="157" customWidth="1"/>
    <col min="13033" max="13033" width="7.140625" style="157" customWidth="1"/>
    <col min="13034" max="13034" width="41.28515625" style="157" customWidth="1"/>
    <col min="13035" max="13036" width="9" style="157" customWidth="1"/>
    <col min="13037" max="13037" width="10.5703125" style="157" customWidth="1"/>
    <col min="13038" max="13038" width="9.42578125" style="157" customWidth="1"/>
    <col min="13039" max="13039" width="9.85546875" style="157" customWidth="1"/>
    <col min="13040" max="13040" width="10.5703125" style="157" customWidth="1"/>
    <col min="13041" max="13042" width="9.42578125" style="157" customWidth="1"/>
    <col min="13043" max="13043" width="10.5703125" style="157" customWidth="1"/>
    <col min="13044" max="13045" width="9" style="157" customWidth="1"/>
    <col min="13046" max="13046" width="10.5703125" style="157" customWidth="1"/>
    <col min="13047" max="13048" width="9.42578125" style="157" customWidth="1"/>
    <col min="13049" max="13049" width="10.5703125" style="157" customWidth="1"/>
    <col min="13050" max="13050" width="9.42578125" style="157" customWidth="1"/>
    <col min="13051" max="13051" width="9.85546875" style="157" customWidth="1"/>
    <col min="13052" max="13052" width="10.5703125" style="157" customWidth="1"/>
    <col min="13053" max="13053" width="9" style="157" customWidth="1"/>
    <col min="13054" max="13054" width="9.85546875" style="157" customWidth="1"/>
    <col min="13055" max="13055" width="12" style="157" customWidth="1"/>
    <col min="13056" max="13286" width="11.42578125" style="157"/>
    <col min="13287" max="13287" width="0.28515625" style="157" customWidth="1"/>
    <col min="13288" max="13288" width="19" style="157" customWidth="1"/>
    <col min="13289" max="13289" width="7.140625" style="157" customWidth="1"/>
    <col min="13290" max="13290" width="41.28515625" style="157" customWidth="1"/>
    <col min="13291" max="13292" width="9" style="157" customWidth="1"/>
    <col min="13293" max="13293" width="10.5703125" style="157" customWidth="1"/>
    <col min="13294" max="13294" width="9.42578125" style="157" customWidth="1"/>
    <col min="13295" max="13295" width="9.85546875" style="157" customWidth="1"/>
    <col min="13296" max="13296" width="10.5703125" style="157" customWidth="1"/>
    <col min="13297" max="13298" width="9.42578125" style="157" customWidth="1"/>
    <col min="13299" max="13299" width="10.5703125" style="157" customWidth="1"/>
    <col min="13300" max="13301" width="9" style="157" customWidth="1"/>
    <col min="13302" max="13302" width="10.5703125" style="157" customWidth="1"/>
    <col min="13303" max="13304" width="9.42578125" style="157" customWidth="1"/>
    <col min="13305" max="13305" width="10.5703125" style="157" customWidth="1"/>
    <col min="13306" max="13306" width="9.42578125" style="157" customWidth="1"/>
    <col min="13307" max="13307" width="9.85546875" style="157" customWidth="1"/>
    <col min="13308" max="13308" width="10.5703125" style="157" customWidth="1"/>
    <col min="13309" max="13309" width="9" style="157" customWidth="1"/>
    <col min="13310" max="13310" width="9.85546875" style="157" customWidth="1"/>
    <col min="13311" max="13311" width="12" style="157" customWidth="1"/>
    <col min="13312" max="13542" width="11.42578125" style="157"/>
    <col min="13543" max="13543" width="0.28515625" style="157" customWidth="1"/>
    <col min="13544" max="13544" width="19" style="157" customWidth="1"/>
    <col min="13545" max="13545" width="7.140625" style="157" customWidth="1"/>
    <col min="13546" max="13546" width="41.28515625" style="157" customWidth="1"/>
    <col min="13547" max="13548" width="9" style="157" customWidth="1"/>
    <col min="13549" max="13549" width="10.5703125" style="157" customWidth="1"/>
    <col min="13550" max="13550" width="9.42578125" style="157" customWidth="1"/>
    <col min="13551" max="13551" width="9.85546875" style="157" customWidth="1"/>
    <col min="13552" max="13552" width="10.5703125" style="157" customWidth="1"/>
    <col min="13553" max="13554" width="9.42578125" style="157" customWidth="1"/>
    <col min="13555" max="13555" width="10.5703125" style="157" customWidth="1"/>
    <col min="13556" max="13557" width="9" style="157" customWidth="1"/>
    <col min="13558" max="13558" width="10.5703125" style="157" customWidth="1"/>
    <col min="13559" max="13560" width="9.42578125" style="157" customWidth="1"/>
    <col min="13561" max="13561" width="10.5703125" style="157" customWidth="1"/>
    <col min="13562" max="13562" width="9.42578125" style="157" customWidth="1"/>
    <col min="13563" max="13563" width="9.85546875" style="157" customWidth="1"/>
    <col min="13564" max="13564" width="10.5703125" style="157" customWidth="1"/>
    <col min="13565" max="13565" width="9" style="157" customWidth="1"/>
    <col min="13566" max="13566" width="9.85546875" style="157" customWidth="1"/>
    <col min="13567" max="13567" width="12" style="157" customWidth="1"/>
    <col min="13568" max="13798" width="11.42578125" style="157"/>
    <col min="13799" max="13799" width="0.28515625" style="157" customWidth="1"/>
    <col min="13800" max="13800" width="19" style="157" customWidth="1"/>
    <col min="13801" max="13801" width="7.140625" style="157" customWidth="1"/>
    <col min="13802" max="13802" width="41.28515625" style="157" customWidth="1"/>
    <col min="13803" max="13804" width="9" style="157" customWidth="1"/>
    <col min="13805" max="13805" width="10.5703125" style="157" customWidth="1"/>
    <col min="13806" max="13806" width="9.42578125" style="157" customWidth="1"/>
    <col min="13807" max="13807" width="9.85546875" style="157" customWidth="1"/>
    <col min="13808" max="13808" width="10.5703125" style="157" customWidth="1"/>
    <col min="13809" max="13810" width="9.42578125" style="157" customWidth="1"/>
    <col min="13811" max="13811" width="10.5703125" style="157" customWidth="1"/>
    <col min="13812" max="13813" width="9" style="157" customWidth="1"/>
    <col min="13814" max="13814" width="10.5703125" style="157" customWidth="1"/>
    <col min="13815" max="13816" width="9.42578125" style="157" customWidth="1"/>
    <col min="13817" max="13817" width="10.5703125" style="157" customWidth="1"/>
    <col min="13818" max="13818" width="9.42578125" style="157" customWidth="1"/>
    <col min="13819" max="13819" width="9.85546875" style="157" customWidth="1"/>
    <col min="13820" max="13820" width="10.5703125" style="157" customWidth="1"/>
    <col min="13821" max="13821" width="9" style="157" customWidth="1"/>
    <col min="13822" max="13822" width="9.85546875" style="157" customWidth="1"/>
    <col min="13823" max="13823" width="12" style="157" customWidth="1"/>
    <col min="13824" max="14054" width="11.42578125" style="157"/>
    <col min="14055" max="14055" width="0.28515625" style="157" customWidth="1"/>
    <col min="14056" max="14056" width="19" style="157" customWidth="1"/>
    <col min="14057" max="14057" width="7.140625" style="157" customWidth="1"/>
    <col min="14058" max="14058" width="41.28515625" style="157" customWidth="1"/>
    <col min="14059" max="14060" width="9" style="157" customWidth="1"/>
    <col min="14061" max="14061" width="10.5703125" style="157" customWidth="1"/>
    <col min="14062" max="14062" width="9.42578125" style="157" customWidth="1"/>
    <col min="14063" max="14063" width="9.85546875" style="157" customWidth="1"/>
    <col min="14064" max="14064" width="10.5703125" style="157" customWidth="1"/>
    <col min="14065" max="14066" width="9.42578125" style="157" customWidth="1"/>
    <col min="14067" max="14067" width="10.5703125" style="157" customWidth="1"/>
    <col min="14068" max="14069" width="9" style="157" customWidth="1"/>
    <col min="14070" max="14070" width="10.5703125" style="157" customWidth="1"/>
    <col min="14071" max="14072" width="9.42578125" style="157" customWidth="1"/>
    <col min="14073" max="14073" width="10.5703125" style="157" customWidth="1"/>
    <col min="14074" max="14074" width="9.42578125" style="157" customWidth="1"/>
    <col min="14075" max="14075" width="9.85546875" style="157" customWidth="1"/>
    <col min="14076" max="14076" width="10.5703125" style="157" customWidth="1"/>
    <col min="14077" max="14077" width="9" style="157" customWidth="1"/>
    <col min="14078" max="14078" width="9.85546875" style="157" customWidth="1"/>
    <col min="14079" max="14079" width="12" style="157" customWidth="1"/>
    <col min="14080" max="14310" width="11.42578125" style="157"/>
    <col min="14311" max="14311" width="0.28515625" style="157" customWidth="1"/>
    <col min="14312" max="14312" width="19" style="157" customWidth="1"/>
    <col min="14313" max="14313" width="7.140625" style="157" customWidth="1"/>
    <col min="14314" max="14314" width="41.28515625" style="157" customWidth="1"/>
    <col min="14315" max="14316" width="9" style="157" customWidth="1"/>
    <col min="14317" max="14317" width="10.5703125" style="157" customWidth="1"/>
    <col min="14318" max="14318" width="9.42578125" style="157" customWidth="1"/>
    <col min="14319" max="14319" width="9.85546875" style="157" customWidth="1"/>
    <col min="14320" max="14320" width="10.5703125" style="157" customWidth="1"/>
    <col min="14321" max="14322" width="9.42578125" style="157" customWidth="1"/>
    <col min="14323" max="14323" width="10.5703125" style="157" customWidth="1"/>
    <col min="14324" max="14325" width="9" style="157" customWidth="1"/>
    <col min="14326" max="14326" width="10.5703125" style="157" customWidth="1"/>
    <col min="14327" max="14328" width="9.42578125" style="157" customWidth="1"/>
    <col min="14329" max="14329" width="10.5703125" style="157" customWidth="1"/>
    <col min="14330" max="14330" width="9.42578125" style="157" customWidth="1"/>
    <col min="14331" max="14331" width="9.85546875" style="157" customWidth="1"/>
    <col min="14332" max="14332" width="10.5703125" style="157" customWidth="1"/>
    <col min="14333" max="14333" width="9" style="157" customWidth="1"/>
    <col min="14334" max="14334" width="9.85546875" style="157" customWidth="1"/>
    <col min="14335" max="14335" width="12" style="157" customWidth="1"/>
    <col min="14336" max="14566" width="11.42578125" style="157"/>
    <col min="14567" max="14567" width="0.28515625" style="157" customWidth="1"/>
    <col min="14568" max="14568" width="19" style="157" customWidth="1"/>
    <col min="14569" max="14569" width="7.140625" style="157" customWidth="1"/>
    <col min="14570" max="14570" width="41.28515625" style="157" customWidth="1"/>
    <col min="14571" max="14572" width="9" style="157" customWidth="1"/>
    <col min="14573" max="14573" width="10.5703125" style="157" customWidth="1"/>
    <col min="14574" max="14574" width="9.42578125" style="157" customWidth="1"/>
    <col min="14575" max="14575" width="9.85546875" style="157" customWidth="1"/>
    <col min="14576" max="14576" width="10.5703125" style="157" customWidth="1"/>
    <col min="14577" max="14578" width="9.42578125" style="157" customWidth="1"/>
    <col min="14579" max="14579" width="10.5703125" style="157" customWidth="1"/>
    <col min="14580" max="14581" width="9" style="157" customWidth="1"/>
    <col min="14582" max="14582" width="10.5703125" style="157" customWidth="1"/>
    <col min="14583" max="14584" width="9.42578125" style="157" customWidth="1"/>
    <col min="14585" max="14585" width="10.5703125" style="157" customWidth="1"/>
    <col min="14586" max="14586" width="9.42578125" style="157" customWidth="1"/>
    <col min="14587" max="14587" width="9.85546875" style="157" customWidth="1"/>
    <col min="14588" max="14588" width="10.5703125" style="157" customWidth="1"/>
    <col min="14589" max="14589" width="9" style="157" customWidth="1"/>
    <col min="14590" max="14590" width="9.85546875" style="157" customWidth="1"/>
    <col min="14591" max="14591" width="12" style="157" customWidth="1"/>
    <col min="14592" max="14822" width="11.42578125" style="157"/>
    <col min="14823" max="14823" width="0.28515625" style="157" customWidth="1"/>
    <col min="14824" max="14824" width="19" style="157" customWidth="1"/>
    <col min="14825" max="14825" width="7.140625" style="157" customWidth="1"/>
    <col min="14826" max="14826" width="41.28515625" style="157" customWidth="1"/>
    <col min="14827" max="14828" width="9" style="157" customWidth="1"/>
    <col min="14829" max="14829" width="10.5703125" style="157" customWidth="1"/>
    <col min="14830" max="14830" width="9.42578125" style="157" customWidth="1"/>
    <col min="14831" max="14831" width="9.85546875" style="157" customWidth="1"/>
    <col min="14832" max="14832" width="10.5703125" style="157" customWidth="1"/>
    <col min="14833" max="14834" width="9.42578125" style="157" customWidth="1"/>
    <col min="14835" max="14835" width="10.5703125" style="157" customWidth="1"/>
    <col min="14836" max="14837" width="9" style="157" customWidth="1"/>
    <col min="14838" max="14838" width="10.5703125" style="157" customWidth="1"/>
    <col min="14839" max="14840" width="9.42578125" style="157" customWidth="1"/>
    <col min="14841" max="14841" width="10.5703125" style="157" customWidth="1"/>
    <col min="14842" max="14842" width="9.42578125" style="157" customWidth="1"/>
    <col min="14843" max="14843" width="9.85546875" style="157" customWidth="1"/>
    <col min="14844" max="14844" width="10.5703125" style="157" customWidth="1"/>
    <col min="14845" max="14845" width="9" style="157" customWidth="1"/>
    <col min="14846" max="14846" width="9.85546875" style="157" customWidth="1"/>
    <col min="14847" max="14847" width="12" style="157" customWidth="1"/>
    <col min="14848" max="15078" width="11.42578125" style="157"/>
    <col min="15079" max="15079" width="0.28515625" style="157" customWidth="1"/>
    <col min="15080" max="15080" width="19" style="157" customWidth="1"/>
    <col min="15081" max="15081" width="7.140625" style="157" customWidth="1"/>
    <col min="15082" max="15082" width="41.28515625" style="157" customWidth="1"/>
    <col min="15083" max="15084" width="9" style="157" customWidth="1"/>
    <col min="15085" max="15085" width="10.5703125" style="157" customWidth="1"/>
    <col min="15086" max="15086" width="9.42578125" style="157" customWidth="1"/>
    <col min="15087" max="15087" width="9.85546875" style="157" customWidth="1"/>
    <col min="15088" max="15088" width="10.5703125" style="157" customWidth="1"/>
    <col min="15089" max="15090" width="9.42578125" style="157" customWidth="1"/>
    <col min="15091" max="15091" width="10.5703125" style="157" customWidth="1"/>
    <col min="15092" max="15093" width="9" style="157" customWidth="1"/>
    <col min="15094" max="15094" width="10.5703125" style="157" customWidth="1"/>
    <col min="15095" max="15096" width="9.42578125" style="157" customWidth="1"/>
    <col min="15097" max="15097" width="10.5703125" style="157" customWidth="1"/>
    <col min="15098" max="15098" width="9.42578125" style="157" customWidth="1"/>
    <col min="15099" max="15099" width="9.85546875" style="157" customWidth="1"/>
    <col min="15100" max="15100" width="10.5703125" style="157" customWidth="1"/>
    <col min="15101" max="15101" width="9" style="157" customWidth="1"/>
    <col min="15102" max="15102" width="9.85546875" style="157" customWidth="1"/>
    <col min="15103" max="15103" width="12" style="157" customWidth="1"/>
    <col min="15104" max="15334" width="11.42578125" style="157"/>
    <col min="15335" max="15335" width="0.28515625" style="157" customWidth="1"/>
    <col min="15336" max="15336" width="19" style="157" customWidth="1"/>
    <col min="15337" max="15337" width="7.140625" style="157" customWidth="1"/>
    <col min="15338" max="15338" width="41.28515625" style="157" customWidth="1"/>
    <col min="15339" max="15340" width="9" style="157" customWidth="1"/>
    <col min="15341" max="15341" width="10.5703125" style="157" customWidth="1"/>
    <col min="15342" max="15342" width="9.42578125" style="157" customWidth="1"/>
    <col min="15343" max="15343" width="9.85546875" style="157" customWidth="1"/>
    <col min="15344" max="15344" width="10.5703125" style="157" customWidth="1"/>
    <col min="15345" max="15346" width="9.42578125" style="157" customWidth="1"/>
    <col min="15347" max="15347" width="10.5703125" style="157" customWidth="1"/>
    <col min="15348" max="15349" width="9" style="157" customWidth="1"/>
    <col min="15350" max="15350" width="10.5703125" style="157" customWidth="1"/>
    <col min="15351" max="15352" width="9.42578125" style="157" customWidth="1"/>
    <col min="15353" max="15353" width="10.5703125" style="157" customWidth="1"/>
    <col min="15354" max="15354" width="9.42578125" style="157" customWidth="1"/>
    <col min="15355" max="15355" width="9.85546875" style="157" customWidth="1"/>
    <col min="15356" max="15356" width="10.5703125" style="157" customWidth="1"/>
    <col min="15357" max="15357" width="9" style="157" customWidth="1"/>
    <col min="15358" max="15358" width="9.85546875" style="157" customWidth="1"/>
    <col min="15359" max="15359" width="12" style="157" customWidth="1"/>
    <col min="15360" max="15590" width="11.42578125" style="157"/>
    <col min="15591" max="15591" width="0.28515625" style="157" customWidth="1"/>
    <col min="15592" max="15592" width="19" style="157" customWidth="1"/>
    <col min="15593" max="15593" width="7.140625" style="157" customWidth="1"/>
    <col min="15594" max="15594" width="41.28515625" style="157" customWidth="1"/>
    <col min="15595" max="15596" width="9" style="157" customWidth="1"/>
    <col min="15597" max="15597" width="10.5703125" style="157" customWidth="1"/>
    <col min="15598" max="15598" width="9.42578125" style="157" customWidth="1"/>
    <col min="15599" max="15599" width="9.85546875" style="157" customWidth="1"/>
    <col min="15600" max="15600" width="10.5703125" style="157" customWidth="1"/>
    <col min="15601" max="15602" width="9.42578125" style="157" customWidth="1"/>
    <col min="15603" max="15603" width="10.5703125" style="157" customWidth="1"/>
    <col min="15604" max="15605" width="9" style="157" customWidth="1"/>
    <col min="15606" max="15606" width="10.5703125" style="157" customWidth="1"/>
    <col min="15607" max="15608" width="9.42578125" style="157" customWidth="1"/>
    <col min="15609" max="15609" width="10.5703125" style="157" customWidth="1"/>
    <col min="15610" max="15610" width="9.42578125" style="157" customWidth="1"/>
    <col min="15611" max="15611" width="9.85546875" style="157" customWidth="1"/>
    <col min="15612" max="15612" width="10.5703125" style="157" customWidth="1"/>
    <col min="15613" max="15613" width="9" style="157" customWidth="1"/>
    <col min="15614" max="15614" width="9.85546875" style="157" customWidth="1"/>
    <col min="15615" max="15615" width="12" style="157" customWidth="1"/>
    <col min="15616" max="15846" width="11.42578125" style="157"/>
    <col min="15847" max="15847" width="0.28515625" style="157" customWidth="1"/>
    <col min="15848" max="15848" width="19" style="157" customWidth="1"/>
    <col min="15849" max="15849" width="7.140625" style="157" customWidth="1"/>
    <col min="15850" max="15850" width="41.28515625" style="157" customWidth="1"/>
    <col min="15851" max="15852" width="9" style="157" customWidth="1"/>
    <col min="15853" max="15853" width="10.5703125" style="157" customWidth="1"/>
    <col min="15854" max="15854" width="9.42578125" style="157" customWidth="1"/>
    <col min="15855" max="15855" width="9.85546875" style="157" customWidth="1"/>
    <col min="15856" max="15856" width="10.5703125" style="157" customWidth="1"/>
    <col min="15857" max="15858" width="9.42578125" style="157" customWidth="1"/>
    <col min="15859" max="15859" width="10.5703125" style="157" customWidth="1"/>
    <col min="15860" max="15861" width="9" style="157" customWidth="1"/>
    <col min="15862" max="15862" width="10.5703125" style="157" customWidth="1"/>
    <col min="15863" max="15864" width="9.42578125" style="157" customWidth="1"/>
    <col min="15865" max="15865" width="10.5703125" style="157" customWidth="1"/>
    <col min="15866" max="15866" width="9.42578125" style="157" customWidth="1"/>
    <col min="15867" max="15867" width="9.85546875" style="157" customWidth="1"/>
    <col min="15868" max="15868" width="10.5703125" style="157" customWidth="1"/>
    <col min="15869" max="15869" width="9" style="157" customWidth="1"/>
    <col min="15870" max="15870" width="9.85546875" style="157" customWidth="1"/>
    <col min="15871" max="15871" width="12" style="157" customWidth="1"/>
    <col min="15872" max="16102" width="11.42578125" style="157"/>
    <col min="16103" max="16103" width="0.28515625" style="157" customWidth="1"/>
    <col min="16104" max="16104" width="19" style="157" customWidth="1"/>
    <col min="16105" max="16105" width="7.140625" style="157" customWidth="1"/>
    <col min="16106" max="16106" width="41.28515625" style="157" customWidth="1"/>
    <col min="16107" max="16108" width="9" style="157" customWidth="1"/>
    <col min="16109" max="16109" width="10.5703125" style="157" customWidth="1"/>
    <col min="16110" max="16110" width="9.42578125" style="157" customWidth="1"/>
    <col min="16111" max="16111" width="9.85546875" style="157" customWidth="1"/>
    <col min="16112" max="16112" width="10.5703125" style="157" customWidth="1"/>
    <col min="16113" max="16114" width="9.42578125" style="157" customWidth="1"/>
    <col min="16115" max="16115" width="10.5703125" style="157" customWidth="1"/>
    <col min="16116" max="16117" width="9" style="157" customWidth="1"/>
    <col min="16118" max="16118" width="10.5703125" style="157" customWidth="1"/>
    <col min="16119" max="16120" width="9.42578125" style="157" customWidth="1"/>
    <col min="16121" max="16121" width="10.5703125" style="157" customWidth="1"/>
    <col min="16122" max="16122" width="9.42578125" style="157" customWidth="1"/>
    <col min="16123" max="16123" width="9.85546875" style="157" customWidth="1"/>
    <col min="16124" max="16124" width="10.5703125" style="157" customWidth="1"/>
    <col min="16125" max="16125" width="9" style="157" customWidth="1"/>
    <col min="16126" max="16126" width="9.85546875" style="157" customWidth="1"/>
    <col min="16127" max="16127" width="12" style="157" customWidth="1"/>
    <col min="16128" max="16384" width="11.42578125" style="157"/>
  </cols>
  <sheetData>
    <row r="1" spans="1:35" x14ac:dyDescent="0.2">
      <c r="A1" s="1297" t="s">
        <v>1177</v>
      </c>
      <c r="B1" s="1298"/>
    </row>
    <row r="2" spans="1:35" ht="18" customHeight="1" x14ac:dyDescent="0.2">
      <c r="A2" s="383" t="s">
        <v>1817</v>
      </c>
      <c r="B2" s="591"/>
    </row>
    <row r="3" spans="1:35" s="13" customFormat="1" ht="15" x14ac:dyDescent="0.2">
      <c r="A3" s="2641" t="s">
        <v>12</v>
      </c>
      <c r="B3" s="2641" t="s">
        <v>669</v>
      </c>
      <c r="C3" s="2640">
        <v>2011</v>
      </c>
      <c r="D3" s="2640"/>
      <c r="E3" s="2640"/>
      <c r="F3" s="2640">
        <v>2012</v>
      </c>
      <c r="G3" s="2640"/>
      <c r="H3" s="2640"/>
      <c r="I3" s="2640">
        <v>2013</v>
      </c>
      <c r="J3" s="2640"/>
      <c r="K3" s="2640"/>
      <c r="L3" s="2640">
        <v>2014</v>
      </c>
      <c r="M3" s="2640"/>
      <c r="N3" s="2640"/>
      <c r="O3" s="2640">
        <v>2015</v>
      </c>
      <c r="P3" s="2640"/>
      <c r="Q3" s="2640"/>
      <c r="R3" s="2640">
        <v>2016</v>
      </c>
      <c r="S3" s="2640"/>
      <c r="T3" s="2640"/>
      <c r="U3" s="2640">
        <v>2017</v>
      </c>
      <c r="V3" s="2640"/>
      <c r="W3" s="2640"/>
      <c r="X3" s="2640">
        <v>2018</v>
      </c>
      <c r="Y3" s="2640"/>
      <c r="Z3" s="2640"/>
      <c r="AA3" s="2640">
        <v>2019</v>
      </c>
      <c r="AB3" s="2640"/>
      <c r="AC3" s="2640"/>
      <c r="AD3" s="2640">
        <v>2020</v>
      </c>
      <c r="AE3" s="2640"/>
      <c r="AF3" s="2640"/>
      <c r="AG3" s="2640">
        <v>2021</v>
      </c>
      <c r="AH3" s="2640"/>
      <c r="AI3" s="2640"/>
    </row>
    <row r="4" spans="1:35" s="1106" customFormat="1" ht="23.25" customHeight="1" x14ac:dyDescent="0.2">
      <c r="A4" s="2641"/>
      <c r="B4" s="2641"/>
      <c r="C4" s="1260" t="s">
        <v>28</v>
      </c>
      <c r="D4" s="1260" t="s">
        <v>29</v>
      </c>
      <c r="E4" s="1260" t="s">
        <v>8</v>
      </c>
      <c r="F4" s="1260" t="s">
        <v>28</v>
      </c>
      <c r="G4" s="1260" t="s">
        <v>29</v>
      </c>
      <c r="H4" s="1260" t="s">
        <v>8</v>
      </c>
      <c r="I4" s="1260" t="s">
        <v>28</v>
      </c>
      <c r="J4" s="1260" t="s">
        <v>29</v>
      </c>
      <c r="K4" s="1260" t="s">
        <v>8</v>
      </c>
      <c r="L4" s="1260" t="s">
        <v>28</v>
      </c>
      <c r="M4" s="1260" t="s">
        <v>29</v>
      </c>
      <c r="N4" s="1260" t="s">
        <v>8</v>
      </c>
      <c r="O4" s="1260" t="s">
        <v>28</v>
      </c>
      <c r="P4" s="1260" t="s">
        <v>29</v>
      </c>
      <c r="Q4" s="1260" t="s">
        <v>8</v>
      </c>
      <c r="R4" s="1260" t="s">
        <v>28</v>
      </c>
      <c r="S4" s="1260" t="s">
        <v>29</v>
      </c>
      <c r="T4" s="1260" t="s">
        <v>8</v>
      </c>
      <c r="U4" s="1260" t="s">
        <v>28</v>
      </c>
      <c r="V4" s="1260" t="s">
        <v>29</v>
      </c>
      <c r="W4" s="1260" t="s">
        <v>8</v>
      </c>
      <c r="X4" s="1260" t="s">
        <v>28</v>
      </c>
      <c r="Y4" s="1260" t="s">
        <v>29</v>
      </c>
      <c r="Z4" s="1260" t="s">
        <v>8</v>
      </c>
      <c r="AA4" s="1260" t="s">
        <v>28</v>
      </c>
      <c r="AB4" s="1260" t="s">
        <v>29</v>
      </c>
      <c r="AC4" s="1260" t="s">
        <v>8</v>
      </c>
      <c r="AD4" s="1260" t="s">
        <v>28</v>
      </c>
      <c r="AE4" s="1260" t="s">
        <v>29</v>
      </c>
      <c r="AF4" s="1260" t="s">
        <v>8</v>
      </c>
      <c r="AG4" s="2077" t="s">
        <v>28</v>
      </c>
      <c r="AH4" s="2077" t="s">
        <v>29</v>
      </c>
      <c r="AI4" s="2077" t="s">
        <v>8</v>
      </c>
    </row>
    <row r="5" spans="1:35" s="280" customFormat="1" ht="15" customHeight="1" x14ac:dyDescent="0.2">
      <c r="A5" s="2639" t="s">
        <v>1205</v>
      </c>
      <c r="B5" s="537" t="s">
        <v>18</v>
      </c>
      <c r="C5" s="297">
        <v>20</v>
      </c>
      <c r="D5" s="297">
        <v>39</v>
      </c>
      <c r="E5" s="807">
        <f>C5+D5</f>
        <v>59</v>
      </c>
      <c r="F5" s="297"/>
      <c r="G5" s="297">
        <v>33</v>
      </c>
      <c r="H5" s="807">
        <f>F5+G5</f>
        <v>33</v>
      </c>
      <c r="I5" s="297">
        <v>16</v>
      </c>
      <c r="J5" s="297">
        <v>32</v>
      </c>
      <c r="K5" s="807">
        <f>I5+J5</f>
        <v>48</v>
      </c>
      <c r="L5" s="297">
        <v>21</v>
      </c>
      <c r="M5" s="297">
        <v>36</v>
      </c>
      <c r="N5" s="807">
        <f>L5+M5</f>
        <v>57</v>
      </c>
      <c r="O5" s="297">
        <v>23</v>
      </c>
      <c r="P5" s="297">
        <v>56</v>
      </c>
      <c r="Q5" s="807">
        <f>O5+P5</f>
        <v>79</v>
      </c>
      <c r="R5" s="297">
        <v>19</v>
      </c>
      <c r="S5" s="298">
        <v>44</v>
      </c>
      <c r="T5" s="807">
        <f>R5+S5</f>
        <v>63</v>
      </c>
      <c r="U5" s="297">
        <v>26</v>
      </c>
      <c r="V5" s="298">
        <v>37</v>
      </c>
      <c r="W5" s="807">
        <f>U5+V5</f>
        <v>63</v>
      </c>
      <c r="X5" s="297"/>
      <c r="Y5" s="298">
        <v>50</v>
      </c>
      <c r="Z5" s="807">
        <f>X5+Y5</f>
        <v>50</v>
      </c>
      <c r="AA5" s="297"/>
      <c r="AB5" s="298">
        <v>56</v>
      </c>
      <c r="AC5" s="807">
        <f t="shared" ref="AC5:AC13" si="0">AA5+AB5</f>
        <v>56</v>
      </c>
      <c r="AD5" s="297"/>
      <c r="AE5" s="298">
        <v>43</v>
      </c>
      <c r="AF5" s="807">
        <f t="shared" ref="AF5:AF13" si="1">AD5+AE5</f>
        <v>43</v>
      </c>
      <c r="AG5" s="297"/>
      <c r="AH5" s="298">
        <v>22</v>
      </c>
      <c r="AI5" s="538">
        <f t="shared" ref="AI5:AI13" si="2">AG5+AH5</f>
        <v>22</v>
      </c>
    </row>
    <row r="6" spans="1:35" s="280" customFormat="1" ht="30" customHeight="1" x14ac:dyDescent="0.2">
      <c r="A6" s="2639"/>
      <c r="B6" s="537" t="str">
        <f>Aspirantes!B7</f>
        <v>Ingeniería en Computación y Telecomunicaciones</v>
      </c>
      <c r="C6" s="297"/>
      <c r="D6" s="297"/>
      <c r="E6" s="807"/>
      <c r="F6" s="297"/>
      <c r="G6" s="297"/>
      <c r="H6" s="807"/>
      <c r="I6" s="297"/>
      <c r="J6" s="297"/>
      <c r="K6" s="807"/>
      <c r="L6" s="297"/>
      <c r="M6" s="297"/>
      <c r="N6" s="807"/>
      <c r="O6" s="297"/>
      <c r="P6" s="297"/>
      <c r="Q6" s="807"/>
      <c r="R6" s="297"/>
      <c r="S6" s="298"/>
      <c r="T6" s="807"/>
      <c r="U6" s="297">
        <v>37</v>
      </c>
      <c r="V6" s="298">
        <v>39</v>
      </c>
      <c r="W6" s="807">
        <f>U6+V6</f>
        <v>76</v>
      </c>
      <c r="X6" s="297"/>
      <c r="Y6" s="298">
        <v>65</v>
      </c>
      <c r="Z6" s="807">
        <f t="shared" ref="Z6:Z13" si="3">X6+Y6</f>
        <v>65</v>
      </c>
      <c r="AA6" s="297"/>
      <c r="AB6" s="298">
        <v>72</v>
      </c>
      <c r="AC6" s="807">
        <f t="shared" si="0"/>
        <v>72</v>
      </c>
      <c r="AD6" s="297"/>
      <c r="AE6" s="298">
        <v>54</v>
      </c>
      <c r="AF6" s="807">
        <f t="shared" si="1"/>
        <v>54</v>
      </c>
      <c r="AG6" s="297"/>
      <c r="AH6" s="298">
        <v>62</v>
      </c>
      <c r="AI6" s="538">
        <f t="shared" si="2"/>
        <v>62</v>
      </c>
    </row>
    <row r="7" spans="1:35" s="280" customFormat="1" ht="30" customHeight="1" x14ac:dyDescent="0.2">
      <c r="A7" s="2639"/>
      <c r="B7" s="537" t="s">
        <v>870</v>
      </c>
      <c r="C7" s="297"/>
      <c r="D7" s="297"/>
      <c r="E7" s="807"/>
      <c r="F7" s="297"/>
      <c r="G7" s="297"/>
      <c r="H7" s="807"/>
      <c r="I7" s="297"/>
      <c r="J7" s="297"/>
      <c r="K7" s="807"/>
      <c r="L7" s="297"/>
      <c r="M7" s="297"/>
      <c r="N7" s="807"/>
      <c r="O7" s="297"/>
      <c r="P7" s="297"/>
      <c r="Q7" s="807"/>
      <c r="R7" s="297"/>
      <c r="S7" s="298"/>
      <c r="T7" s="807"/>
      <c r="U7" s="297"/>
      <c r="V7" s="298"/>
      <c r="W7" s="807"/>
      <c r="X7" s="297"/>
      <c r="Y7" s="298">
        <v>43</v>
      </c>
      <c r="Z7" s="807">
        <f t="shared" si="3"/>
        <v>43</v>
      </c>
      <c r="AA7" s="297"/>
      <c r="AB7" s="298">
        <v>67</v>
      </c>
      <c r="AC7" s="807">
        <f t="shared" si="0"/>
        <v>67</v>
      </c>
      <c r="AD7" s="297"/>
      <c r="AE7" s="298">
        <v>69</v>
      </c>
      <c r="AF7" s="807">
        <f t="shared" si="1"/>
        <v>69</v>
      </c>
      <c r="AG7" s="297"/>
      <c r="AH7" s="298">
        <v>68</v>
      </c>
      <c r="AI7" s="538">
        <f t="shared" si="2"/>
        <v>68</v>
      </c>
    </row>
    <row r="8" spans="1:35" s="280" customFormat="1" ht="14.25" customHeight="1" x14ac:dyDescent="0.2">
      <c r="A8" s="2639" t="s">
        <v>1206</v>
      </c>
      <c r="B8" s="539" t="s">
        <v>20</v>
      </c>
      <c r="C8" s="297">
        <v>26</v>
      </c>
      <c r="D8" s="297">
        <v>41</v>
      </c>
      <c r="E8" s="807">
        <f>C8+D8</f>
        <v>67</v>
      </c>
      <c r="F8" s="297"/>
      <c r="G8" s="297">
        <v>39</v>
      </c>
      <c r="H8" s="807">
        <f>F8+G8</f>
        <v>39</v>
      </c>
      <c r="I8" s="297">
        <v>25</v>
      </c>
      <c r="J8" s="297">
        <v>49</v>
      </c>
      <c r="K8" s="807">
        <f>I8+J8</f>
        <v>74</v>
      </c>
      <c r="L8" s="297">
        <v>35</v>
      </c>
      <c r="M8" s="297">
        <v>31</v>
      </c>
      <c r="N8" s="807">
        <f>L8+M8</f>
        <v>66</v>
      </c>
      <c r="O8" s="297">
        <v>38</v>
      </c>
      <c r="P8" s="297">
        <v>47</v>
      </c>
      <c r="Q8" s="807">
        <f>O8+P8</f>
        <v>85</v>
      </c>
      <c r="R8" s="297">
        <v>33</v>
      </c>
      <c r="S8" s="298">
        <v>67</v>
      </c>
      <c r="T8" s="807">
        <f>R8+S8</f>
        <v>100</v>
      </c>
      <c r="U8" s="297">
        <v>32</v>
      </c>
      <c r="V8" s="298">
        <v>42</v>
      </c>
      <c r="W8" s="807">
        <f>U8+V8</f>
        <v>74</v>
      </c>
      <c r="X8" s="297"/>
      <c r="Y8" s="298">
        <v>52</v>
      </c>
      <c r="Z8" s="807">
        <f t="shared" si="3"/>
        <v>52</v>
      </c>
      <c r="AA8" s="297"/>
      <c r="AB8" s="298">
        <v>49</v>
      </c>
      <c r="AC8" s="807">
        <f t="shared" si="0"/>
        <v>49</v>
      </c>
      <c r="AD8" s="297"/>
      <c r="AE8" s="298">
        <v>54</v>
      </c>
      <c r="AF8" s="807">
        <f t="shared" si="1"/>
        <v>54</v>
      </c>
      <c r="AG8" s="297"/>
      <c r="AH8" s="298">
        <v>46</v>
      </c>
      <c r="AI8" s="538">
        <f t="shared" si="2"/>
        <v>46</v>
      </c>
    </row>
    <row r="9" spans="1:35" s="280" customFormat="1" ht="14.25" customHeight="1" x14ac:dyDescent="0.2">
      <c r="A9" s="2639"/>
      <c r="B9" s="539" t="str">
        <f>Aspirantes!B10</f>
        <v>Psicología Biomédica</v>
      </c>
      <c r="C9" s="297"/>
      <c r="D9" s="297"/>
      <c r="E9" s="807"/>
      <c r="F9" s="297"/>
      <c r="G9" s="297"/>
      <c r="H9" s="807"/>
      <c r="I9" s="297"/>
      <c r="J9" s="297"/>
      <c r="K9" s="807"/>
      <c r="L9" s="297"/>
      <c r="M9" s="297"/>
      <c r="N9" s="807"/>
      <c r="O9" s="297"/>
      <c r="P9" s="297"/>
      <c r="Q9" s="807"/>
      <c r="R9" s="297"/>
      <c r="S9" s="298"/>
      <c r="T9" s="807"/>
      <c r="U9" s="297"/>
      <c r="V9" s="298">
        <v>39</v>
      </c>
      <c r="W9" s="807">
        <f>U9+V9</f>
        <v>39</v>
      </c>
      <c r="X9" s="297"/>
      <c r="Y9" s="298">
        <v>52</v>
      </c>
      <c r="Z9" s="807">
        <f t="shared" si="3"/>
        <v>52</v>
      </c>
      <c r="AA9" s="297"/>
      <c r="AB9" s="298">
        <v>46</v>
      </c>
      <c r="AC9" s="807">
        <f t="shared" si="0"/>
        <v>46</v>
      </c>
      <c r="AD9" s="297"/>
      <c r="AE9" s="298">
        <v>49</v>
      </c>
      <c r="AF9" s="807">
        <f t="shared" si="1"/>
        <v>49</v>
      </c>
      <c r="AG9" s="297"/>
      <c r="AH9" s="298">
        <v>54</v>
      </c>
      <c r="AI9" s="538">
        <f t="shared" si="2"/>
        <v>54</v>
      </c>
    </row>
    <row r="10" spans="1:35" s="280" customFormat="1" ht="15" x14ac:dyDescent="0.2">
      <c r="A10" s="2639"/>
      <c r="B10" s="537" t="s">
        <v>1949</v>
      </c>
      <c r="C10" s="297"/>
      <c r="D10" s="297"/>
      <c r="E10" s="807"/>
      <c r="F10" s="297"/>
      <c r="G10" s="297"/>
      <c r="H10" s="807"/>
      <c r="I10" s="297"/>
      <c r="J10" s="297"/>
      <c r="K10" s="807"/>
      <c r="L10" s="297"/>
      <c r="M10" s="297"/>
      <c r="N10" s="807"/>
      <c r="O10" s="297"/>
      <c r="P10" s="297"/>
      <c r="Q10" s="807"/>
      <c r="R10" s="297"/>
      <c r="S10" s="298"/>
      <c r="T10" s="807"/>
      <c r="U10" s="297"/>
      <c r="V10" s="298"/>
      <c r="W10" s="807"/>
      <c r="X10" s="297"/>
      <c r="Y10" s="298">
        <v>32</v>
      </c>
      <c r="Z10" s="807">
        <f t="shared" si="3"/>
        <v>32</v>
      </c>
      <c r="AA10" s="297"/>
      <c r="AB10" s="298">
        <v>45</v>
      </c>
      <c r="AC10" s="807">
        <f t="shared" si="0"/>
        <v>45</v>
      </c>
      <c r="AD10" s="297"/>
      <c r="AE10" s="298">
        <v>49</v>
      </c>
      <c r="AF10" s="807">
        <f t="shared" si="1"/>
        <v>49</v>
      </c>
      <c r="AG10" s="297"/>
      <c r="AH10" s="298">
        <v>52</v>
      </c>
      <c r="AI10" s="538">
        <f t="shared" si="2"/>
        <v>52</v>
      </c>
    </row>
    <row r="11" spans="1:35" s="280" customFormat="1" ht="15" customHeight="1" x14ac:dyDescent="0.25">
      <c r="A11" s="2639" t="s">
        <v>1207</v>
      </c>
      <c r="B11" s="540" t="s">
        <v>22</v>
      </c>
      <c r="C11" s="541"/>
      <c r="D11" s="297"/>
      <c r="E11" s="807"/>
      <c r="F11" s="541"/>
      <c r="G11" s="297"/>
      <c r="H11" s="807"/>
      <c r="I11" s="541"/>
      <c r="J11" s="297">
        <v>22</v>
      </c>
      <c r="K11" s="807">
        <f>I11+J11</f>
        <v>22</v>
      </c>
      <c r="L11" s="541"/>
      <c r="M11" s="297">
        <v>25</v>
      </c>
      <c r="N11" s="807">
        <f>L11+M11</f>
        <v>25</v>
      </c>
      <c r="O11" s="541"/>
      <c r="P11" s="297">
        <v>28</v>
      </c>
      <c r="Q11" s="807">
        <f>O11+P11</f>
        <v>28</v>
      </c>
      <c r="R11" s="297"/>
      <c r="S11" s="298">
        <v>37</v>
      </c>
      <c r="T11" s="807">
        <f>R11+S11</f>
        <v>37</v>
      </c>
      <c r="U11" s="297"/>
      <c r="V11" s="298">
        <v>46</v>
      </c>
      <c r="W11" s="807">
        <f>U11+V11</f>
        <v>46</v>
      </c>
      <c r="X11" s="297"/>
      <c r="Y11" s="298">
        <v>37</v>
      </c>
      <c r="Z11" s="807">
        <f t="shared" si="3"/>
        <v>37</v>
      </c>
      <c r="AA11" s="297"/>
      <c r="AB11" s="298">
        <v>34</v>
      </c>
      <c r="AC11" s="807">
        <f t="shared" si="0"/>
        <v>34</v>
      </c>
      <c r="AD11" s="297"/>
      <c r="AE11" s="298">
        <v>37</v>
      </c>
      <c r="AF11" s="807">
        <f t="shared" si="1"/>
        <v>37</v>
      </c>
      <c r="AG11" s="297"/>
      <c r="AH11" s="298">
        <v>48</v>
      </c>
      <c r="AI11" s="538">
        <f t="shared" si="2"/>
        <v>48</v>
      </c>
    </row>
    <row r="12" spans="1:35" s="280" customFormat="1" ht="15" customHeight="1" x14ac:dyDescent="0.2">
      <c r="A12" s="2639"/>
      <c r="B12" s="540" t="s">
        <v>19</v>
      </c>
      <c r="C12" s="293">
        <v>38</v>
      </c>
      <c r="D12" s="293">
        <v>43</v>
      </c>
      <c r="E12" s="807">
        <f>C12+D12</f>
        <v>81</v>
      </c>
      <c r="F12" s="293"/>
      <c r="G12" s="293">
        <v>37</v>
      </c>
      <c r="H12" s="807">
        <f>F12+G12</f>
        <v>37</v>
      </c>
      <c r="I12" s="293">
        <v>27</v>
      </c>
      <c r="J12" s="293">
        <v>40</v>
      </c>
      <c r="K12" s="807">
        <f>I12+J12</f>
        <v>67</v>
      </c>
      <c r="L12" s="293"/>
      <c r="M12" s="293">
        <v>41</v>
      </c>
      <c r="N12" s="807">
        <f>L12+M12</f>
        <v>41</v>
      </c>
      <c r="O12" s="293"/>
      <c r="P12" s="293">
        <v>50</v>
      </c>
      <c r="Q12" s="807">
        <f>O12+P12</f>
        <v>50</v>
      </c>
      <c r="R12" s="297">
        <v>33</v>
      </c>
      <c r="S12" s="298">
        <v>45</v>
      </c>
      <c r="T12" s="807">
        <f>R12+S12</f>
        <v>78</v>
      </c>
      <c r="U12" s="297">
        <v>33</v>
      </c>
      <c r="V12" s="298">
        <v>46</v>
      </c>
      <c r="W12" s="807">
        <f>U12+V12</f>
        <v>79</v>
      </c>
      <c r="X12" s="297">
        <v>20</v>
      </c>
      <c r="Y12" s="298">
        <v>39</v>
      </c>
      <c r="Z12" s="807">
        <f t="shared" si="3"/>
        <v>59</v>
      </c>
      <c r="AA12" s="297">
        <v>36</v>
      </c>
      <c r="AB12" s="298">
        <v>31</v>
      </c>
      <c r="AC12" s="807">
        <f t="shared" si="0"/>
        <v>67</v>
      </c>
      <c r="AD12" s="297">
        <v>32</v>
      </c>
      <c r="AE12" s="298">
        <v>40</v>
      </c>
      <c r="AF12" s="807">
        <f t="shared" si="1"/>
        <v>72</v>
      </c>
      <c r="AG12" s="297">
        <v>32</v>
      </c>
      <c r="AH12" s="298">
        <v>36</v>
      </c>
      <c r="AI12" s="538">
        <f t="shared" si="2"/>
        <v>68</v>
      </c>
    </row>
    <row r="13" spans="1:35" s="280" customFormat="1" ht="15" x14ac:dyDescent="0.2">
      <c r="A13" s="2639"/>
      <c r="B13" s="537" t="s">
        <v>244</v>
      </c>
      <c r="C13" s="293"/>
      <c r="D13" s="293"/>
      <c r="E13" s="807"/>
      <c r="F13" s="293"/>
      <c r="G13" s="293"/>
      <c r="H13" s="807"/>
      <c r="I13" s="293"/>
      <c r="J13" s="293"/>
      <c r="K13" s="807"/>
      <c r="L13" s="293"/>
      <c r="M13" s="293"/>
      <c r="N13" s="807"/>
      <c r="O13" s="293"/>
      <c r="P13" s="293"/>
      <c r="Q13" s="807"/>
      <c r="R13" s="297"/>
      <c r="S13" s="298"/>
      <c r="T13" s="807"/>
      <c r="U13" s="297"/>
      <c r="V13" s="298"/>
      <c r="W13" s="807"/>
      <c r="X13" s="297">
        <v>32</v>
      </c>
      <c r="Y13" s="298">
        <v>36</v>
      </c>
      <c r="Z13" s="807">
        <f t="shared" si="3"/>
        <v>68</v>
      </c>
      <c r="AA13" s="297"/>
      <c r="AB13" s="298">
        <v>35</v>
      </c>
      <c r="AC13" s="807">
        <f t="shared" si="0"/>
        <v>35</v>
      </c>
      <c r="AD13" s="297"/>
      <c r="AE13" s="298">
        <v>50</v>
      </c>
      <c r="AF13" s="807">
        <f t="shared" si="1"/>
        <v>50</v>
      </c>
      <c r="AG13" s="297"/>
      <c r="AH13" s="298">
        <v>42</v>
      </c>
      <c r="AI13" s="538">
        <f t="shared" si="2"/>
        <v>42</v>
      </c>
    </row>
    <row r="14" spans="1:35" s="280" customFormat="1" ht="15.75" customHeight="1" x14ac:dyDescent="0.25">
      <c r="A14" s="279"/>
      <c r="B14" s="1119" t="s">
        <v>3297</v>
      </c>
      <c r="C14" s="133"/>
      <c r="D14" s="131"/>
      <c r="E14" s="284"/>
      <c r="F14" s="133"/>
      <c r="G14" s="131"/>
      <c r="H14" s="284"/>
      <c r="I14" s="133"/>
      <c r="J14" s="131"/>
      <c r="K14" s="284"/>
      <c r="L14" s="133"/>
      <c r="M14" s="131"/>
      <c r="N14" s="284"/>
      <c r="O14" s="133"/>
      <c r="P14" s="131"/>
      <c r="Q14" s="284"/>
      <c r="R14" s="131"/>
      <c r="S14" s="159"/>
      <c r="T14" s="284"/>
    </row>
    <row r="15" spans="1:35" s="280" customFormat="1" ht="15" x14ac:dyDescent="0.2">
      <c r="A15" s="279"/>
      <c r="B15" s="2632" t="s">
        <v>3923</v>
      </c>
      <c r="C15" s="2632"/>
      <c r="D15" s="2632"/>
      <c r="E15" s="2632"/>
      <c r="F15" s="2632"/>
      <c r="G15" s="2632"/>
      <c r="H15" s="2632"/>
      <c r="I15" s="2632"/>
      <c r="J15" s="2632"/>
      <c r="K15" s="2632"/>
      <c r="L15" s="2632"/>
      <c r="M15" s="2632"/>
      <c r="N15" s="2632"/>
      <c r="O15" s="2632"/>
      <c r="P15" s="2632"/>
      <c r="Q15" s="2632"/>
      <c r="R15" s="131"/>
      <c r="S15" s="159"/>
      <c r="T15" s="284"/>
    </row>
    <row r="16" spans="1:35" s="280" customFormat="1" ht="15" customHeight="1" x14ac:dyDescent="0.2">
      <c r="B16" s="542" t="s">
        <v>1205</v>
      </c>
      <c r="C16" s="297">
        <f>C5</f>
        <v>20</v>
      </c>
      <c r="D16" s="297">
        <f>D5</f>
        <v>39</v>
      </c>
      <c r="E16" s="807">
        <f>SUM(C16:D16)</f>
        <v>59</v>
      </c>
      <c r="F16" s="297">
        <f t="shared" ref="F16" si="4">F5</f>
        <v>0</v>
      </c>
      <c r="G16" s="297">
        <f>G5</f>
        <v>33</v>
      </c>
      <c r="H16" s="807">
        <f>SUM(F16:G16)</f>
        <v>33</v>
      </c>
      <c r="I16" s="297">
        <f>I5</f>
        <v>16</v>
      </c>
      <c r="J16" s="297">
        <f>J5</f>
        <v>32</v>
      </c>
      <c r="K16" s="807">
        <f>SUM(I16:J16)</f>
        <v>48</v>
      </c>
      <c r="L16" s="297">
        <f>L5</f>
        <v>21</v>
      </c>
      <c r="M16" s="297">
        <f>M5</f>
        <v>36</v>
      </c>
      <c r="N16" s="807">
        <f>SUM(L16:M16)</f>
        <v>57</v>
      </c>
      <c r="O16" s="297">
        <f>O5</f>
        <v>23</v>
      </c>
      <c r="P16" s="297">
        <f>P5</f>
        <v>56</v>
      </c>
      <c r="Q16" s="807">
        <f>SUM(O16:P16)</f>
        <v>79</v>
      </c>
      <c r="R16" s="297">
        <f>R5</f>
        <v>19</v>
      </c>
      <c r="S16" s="298">
        <f>S5</f>
        <v>44</v>
      </c>
      <c r="T16" s="807">
        <f>SUM(R16:S16)</f>
        <v>63</v>
      </c>
      <c r="U16" s="297">
        <f>U5+U6</f>
        <v>63</v>
      </c>
      <c r="V16" s="298">
        <f>V5+V6</f>
        <v>76</v>
      </c>
      <c r="W16" s="807">
        <f>SUM(U16:V16)</f>
        <v>139</v>
      </c>
      <c r="X16" s="297">
        <f>SUM(X5:X7)</f>
        <v>0</v>
      </c>
      <c r="Y16" s="297">
        <f>SUM(Y5:Y7)</f>
        <v>158</v>
      </c>
      <c r="Z16" s="807">
        <f>SUM(X16:Y16)</f>
        <v>158</v>
      </c>
      <c r="AA16" s="297">
        <f>SUM(AA5:AA7)</f>
        <v>0</v>
      </c>
      <c r="AB16" s="297">
        <f>SUM(AB5:AB7)</f>
        <v>195</v>
      </c>
      <c r="AC16" s="807">
        <f>SUM(AA16:AB16)</f>
        <v>195</v>
      </c>
      <c r="AD16" s="297">
        <f>SUM(AD5:AD7)</f>
        <v>0</v>
      </c>
      <c r="AE16" s="297">
        <f>SUM(AE5:AE7)</f>
        <v>166</v>
      </c>
      <c r="AF16" s="807">
        <f>SUM(AD16:AE16)</f>
        <v>166</v>
      </c>
      <c r="AG16" s="297">
        <f>SUM(AG5:AG7)</f>
        <v>0</v>
      </c>
      <c r="AH16" s="297">
        <f>SUM(AH5:AH7)</f>
        <v>152</v>
      </c>
      <c r="AI16" s="538">
        <f>SUM(AG16:AH16)</f>
        <v>152</v>
      </c>
    </row>
    <row r="17" spans="1:35" s="280" customFormat="1" ht="14.25" customHeight="1" x14ac:dyDescent="0.2">
      <c r="B17" s="542" t="s">
        <v>1206</v>
      </c>
      <c r="C17" s="297">
        <f>C8</f>
        <v>26</v>
      </c>
      <c r="D17" s="297">
        <f>D8</f>
        <v>41</v>
      </c>
      <c r="E17" s="807">
        <f>SUM(C17:D17)</f>
        <v>67</v>
      </c>
      <c r="F17" s="297">
        <f t="shared" ref="F17" si="5">F8</f>
        <v>0</v>
      </c>
      <c r="G17" s="297">
        <f>G8</f>
        <v>39</v>
      </c>
      <c r="H17" s="807">
        <f t="shared" ref="H17:H18" si="6">SUM(F17:G17)</f>
        <v>39</v>
      </c>
      <c r="I17" s="297">
        <f>I8</f>
        <v>25</v>
      </c>
      <c r="J17" s="297">
        <f>J8</f>
        <v>49</v>
      </c>
      <c r="K17" s="807">
        <f t="shared" ref="K17:K18" si="7">SUM(I17:J17)</f>
        <v>74</v>
      </c>
      <c r="L17" s="297">
        <f>L8</f>
        <v>35</v>
      </c>
      <c r="M17" s="297">
        <f>M8</f>
        <v>31</v>
      </c>
      <c r="N17" s="807">
        <f t="shared" ref="N17:N18" si="8">SUM(L17:M17)</f>
        <v>66</v>
      </c>
      <c r="O17" s="297">
        <f>O8</f>
        <v>38</v>
      </c>
      <c r="P17" s="297">
        <f>P8</f>
        <v>47</v>
      </c>
      <c r="Q17" s="807">
        <f t="shared" ref="Q17:Q18" si="9">SUM(O17:P17)</f>
        <v>85</v>
      </c>
      <c r="R17" s="297">
        <f>R8</f>
        <v>33</v>
      </c>
      <c r="S17" s="298">
        <f>S8</f>
        <v>67</v>
      </c>
      <c r="T17" s="807">
        <f t="shared" ref="T17:T18" si="10">SUM(R17:S17)</f>
        <v>100</v>
      </c>
      <c r="U17" s="297">
        <f>U8+U9</f>
        <v>32</v>
      </c>
      <c r="V17" s="298">
        <f>V8+V9</f>
        <v>81</v>
      </c>
      <c r="W17" s="807">
        <f t="shared" ref="W17:W18" si="11">SUM(U17:V17)</f>
        <v>113</v>
      </c>
      <c r="X17" s="297">
        <f>SUM(X8:X10)</f>
        <v>0</v>
      </c>
      <c r="Y17" s="297">
        <f>SUM(Y8:Y10)</f>
        <v>136</v>
      </c>
      <c r="Z17" s="807">
        <f t="shared" ref="Z17:Z18" si="12">SUM(X17:Y17)</f>
        <v>136</v>
      </c>
      <c r="AA17" s="297">
        <f>SUM(AA8:AA10)</f>
        <v>0</v>
      </c>
      <c r="AB17" s="297">
        <f>SUM(AB8:AB10)</f>
        <v>140</v>
      </c>
      <c r="AC17" s="807">
        <f t="shared" ref="AC17:AC18" si="13">SUM(AA17:AB17)</f>
        <v>140</v>
      </c>
      <c r="AD17" s="297">
        <f>SUM(AD8:AD10)</f>
        <v>0</v>
      </c>
      <c r="AE17" s="297">
        <f>SUM(AE8:AE10)</f>
        <v>152</v>
      </c>
      <c r="AF17" s="807">
        <f t="shared" ref="AF17:AF18" si="14">SUM(AD17:AE17)</f>
        <v>152</v>
      </c>
      <c r="AG17" s="297">
        <f>SUM(AG8:AG10)</f>
        <v>0</v>
      </c>
      <c r="AH17" s="297">
        <f>SUM(AH8:AH10)</f>
        <v>152</v>
      </c>
      <c r="AI17" s="538">
        <f t="shared" ref="AI17:AI18" si="15">SUM(AG17:AH17)</f>
        <v>152</v>
      </c>
    </row>
    <row r="18" spans="1:35" s="280" customFormat="1" ht="15" customHeight="1" x14ac:dyDescent="0.2">
      <c r="B18" s="542" t="s">
        <v>1207</v>
      </c>
      <c r="C18" s="293">
        <f>C12</f>
        <v>38</v>
      </c>
      <c r="D18" s="293">
        <f>D12</f>
        <v>43</v>
      </c>
      <c r="E18" s="807">
        <f>SUM(C18:D18)</f>
        <v>81</v>
      </c>
      <c r="F18" s="293">
        <f t="shared" ref="F18" si="16">F12+F11</f>
        <v>0</v>
      </c>
      <c r="G18" s="293">
        <f>G12</f>
        <v>37</v>
      </c>
      <c r="H18" s="807">
        <f t="shared" si="6"/>
        <v>37</v>
      </c>
      <c r="I18" s="293">
        <f>I11+I12</f>
        <v>27</v>
      </c>
      <c r="J18" s="293">
        <f>J11+J12</f>
        <v>62</v>
      </c>
      <c r="K18" s="807">
        <f t="shared" si="7"/>
        <v>89</v>
      </c>
      <c r="L18" s="293">
        <f>L11+L12</f>
        <v>0</v>
      </c>
      <c r="M18" s="293">
        <f>M11+M12</f>
        <v>66</v>
      </c>
      <c r="N18" s="807">
        <f t="shared" si="8"/>
        <v>66</v>
      </c>
      <c r="O18" s="293">
        <f>O11+O12</f>
        <v>0</v>
      </c>
      <c r="P18" s="293">
        <f>P11+P12</f>
        <v>78</v>
      </c>
      <c r="Q18" s="807">
        <f t="shared" si="9"/>
        <v>78</v>
      </c>
      <c r="R18" s="297">
        <f>R11+R12</f>
        <v>33</v>
      </c>
      <c r="S18" s="298">
        <f>S11+S12</f>
        <v>82</v>
      </c>
      <c r="T18" s="807">
        <f t="shared" si="10"/>
        <v>115</v>
      </c>
      <c r="U18" s="297">
        <f>U11+U12</f>
        <v>33</v>
      </c>
      <c r="V18" s="298">
        <f>V11+V12</f>
        <v>92</v>
      </c>
      <c r="W18" s="807">
        <f t="shared" si="11"/>
        <v>125</v>
      </c>
      <c r="X18" s="297">
        <f>SUM(X11:X13)</f>
        <v>52</v>
      </c>
      <c r="Y18" s="297">
        <f>SUM(Y11:Y13)</f>
        <v>112</v>
      </c>
      <c r="Z18" s="807">
        <f t="shared" si="12"/>
        <v>164</v>
      </c>
      <c r="AA18" s="297">
        <f>SUM(AA11:AA13)</f>
        <v>36</v>
      </c>
      <c r="AB18" s="297">
        <f>SUM(AB11:AB13)</f>
        <v>100</v>
      </c>
      <c r="AC18" s="807">
        <f t="shared" si="13"/>
        <v>136</v>
      </c>
      <c r="AD18" s="297">
        <f>SUM(AD11:AD13)</f>
        <v>32</v>
      </c>
      <c r="AE18" s="297">
        <f>SUM(AE11:AE13)</f>
        <v>127</v>
      </c>
      <c r="AF18" s="807">
        <f t="shared" si="14"/>
        <v>159</v>
      </c>
      <c r="AG18" s="297">
        <f>SUM(AG11:AG13)</f>
        <v>32</v>
      </c>
      <c r="AH18" s="297">
        <f>SUM(AH11:AH13)</f>
        <v>126</v>
      </c>
      <c r="AI18" s="538">
        <f t="shared" si="15"/>
        <v>158</v>
      </c>
    </row>
    <row r="19" spans="1:35" s="280" customFormat="1" ht="6.75" customHeight="1" x14ac:dyDescent="0.25">
      <c r="A19" s="279"/>
      <c r="B19" s="158"/>
      <c r="C19" s="133"/>
      <c r="D19" s="131"/>
      <c r="E19" s="134"/>
      <c r="F19" s="133"/>
      <c r="G19" s="131"/>
      <c r="H19" s="134"/>
      <c r="I19" s="133"/>
      <c r="J19" s="131"/>
      <c r="K19" s="134"/>
      <c r="L19" s="133"/>
      <c r="M19" s="131"/>
      <c r="N19" s="134"/>
      <c r="O19" s="133"/>
      <c r="P19" s="131"/>
      <c r="Q19" s="134"/>
      <c r="R19" s="131"/>
      <c r="S19" s="159"/>
      <c r="T19" s="134"/>
    </row>
    <row r="20" spans="1:35" s="280" customFormat="1" ht="15" x14ac:dyDescent="0.25">
      <c r="A20" s="13"/>
      <c r="B20" s="544" t="s">
        <v>363</v>
      </c>
      <c r="C20" s="545">
        <f t="shared" ref="C20:Z20" si="17">SUM(C16:C18)</f>
        <v>84</v>
      </c>
      <c r="D20" s="545">
        <f t="shared" si="17"/>
        <v>123</v>
      </c>
      <c r="E20" s="310">
        <f t="shared" si="17"/>
        <v>207</v>
      </c>
      <c r="F20" s="545">
        <f t="shared" si="17"/>
        <v>0</v>
      </c>
      <c r="G20" s="545">
        <f t="shared" si="17"/>
        <v>109</v>
      </c>
      <c r="H20" s="310">
        <f t="shared" si="17"/>
        <v>109</v>
      </c>
      <c r="I20" s="545">
        <f t="shared" si="17"/>
        <v>68</v>
      </c>
      <c r="J20" s="545">
        <f t="shared" si="17"/>
        <v>143</v>
      </c>
      <c r="K20" s="310">
        <f t="shared" si="17"/>
        <v>211</v>
      </c>
      <c r="L20" s="545">
        <f t="shared" si="17"/>
        <v>56</v>
      </c>
      <c r="M20" s="545">
        <f t="shared" si="17"/>
        <v>133</v>
      </c>
      <c r="N20" s="310">
        <f t="shared" si="17"/>
        <v>189</v>
      </c>
      <c r="O20" s="545">
        <f t="shared" si="17"/>
        <v>61</v>
      </c>
      <c r="P20" s="545">
        <f t="shared" si="17"/>
        <v>181</v>
      </c>
      <c r="Q20" s="310">
        <f t="shared" si="17"/>
        <v>242</v>
      </c>
      <c r="R20" s="546">
        <f t="shared" si="17"/>
        <v>85</v>
      </c>
      <c r="S20" s="547">
        <f t="shared" si="17"/>
        <v>193</v>
      </c>
      <c r="T20" s="808">
        <f t="shared" si="17"/>
        <v>278</v>
      </c>
      <c r="U20" s="546">
        <f t="shared" si="17"/>
        <v>128</v>
      </c>
      <c r="V20" s="547">
        <f t="shared" si="17"/>
        <v>249</v>
      </c>
      <c r="W20" s="808">
        <f t="shared" si="17"/>
        <v>377</v>
      </c>
      <c r="X20" s="546">
        <f t="shared" si="17"/>
        <v>52</v>
      </c>
      <c r="Y20" s="546">
        <f t="shared" si="17"/>
        <v>406</v>
      </c>
      <c r="Z20" s="808">
        <f t="shared" si="17"/>
        <v>458</v>
      </c>
      <c r="AA20" s="546">
        <f t="shared" ref="AA20:AC20" si="18">SUM(AA16:AA18)</f>
        <v>36</v>
      </c>
      <c r="AB20" s="546">
        <f t="shared" si="18"/>
        <v>435</v>
      </c>
      <c r="AC20" s="808">
        <f t="shared" si="18"/>
        <v>471</v>
      </c>
      <c r="AD20" s="546">
        <f t="shared" ref="AD20:AF20" si="19">SUM(AD16:AD18)</f>
        <v>32</v>
      </c>
      <c r="AE20" s="546">
        <f t="shared" si="19"/>
        <v>445</v>
      </c>
      <c r="AF20" s="2083">
        <f t="shared" si="19"/>
        <v>477</v>
      </c>
      <c r="AG20" s="546">
        <f t="shared" ref="AG20:AI20" si="20">SUM(AG16:AG18)</f>
        <v>32</v>
      </c>
      <c r="AH20" s="546">
        <f t="shared" si="20"/>
        <v>430</v>
      </c>
      <c r="AI20" s="581">
        <f t="shared" si="20"/>
        <v>462</v>
      </c>
    </row>
    <row r="21" spans="1:35" ht="15" x14ac:dyDescent="0.2">
      <c r="A21" s="13"/>
      <c r="B21" s="13"/>
      <c r="C21" s="282"/>
      <c r="D21" s="282"/>
      <c r="E21" s="282"/>
      <c r="F21" s="282"/>
      <c r="G21" s="282"/>
      <c r="H21" s="282"/>
      <c r="I21" s="13"/>
      <c r="J21" s="13"/>
      <c r="K21" s="13"/>
      <c r="L21" s="13"/>
      <c r="M21" s="13"/>
      <c r="N21" s="13"/>
      <c r="O21" s="13"/>
      <c r="P21" s="13"/>
      <c r="Q21" s="13"/>
      <c r="R21" s="13"/>
      <c r="S21" s="13"/>
      <c r="T21" s="13"/>
      <c r="U21" s="13"/>
      <c r="V21" s="13"/>
      <c r="W21" s="13"/>
    </row>
    <row r="22" spans="1:35" ht="15" x14ac:dyDescent="0.2">
      <c r="A22" s="13"/>
      <c r="B22" s="283"/>
      <c r="C22" s="2643" t="s">
        <v>896</v>
      </c>
      <c r="D22" s="2643"/>
      <c r="E22" s="2643"/>
      <c r="F22" s="2643"/>
      <c r="G22" s="2643"/>
      <c r="H22" s="2643"/>
      <c r="I22" s="2643"/>
      <c r="J22" s="2643"/>
      <c r="K22" s="2643"/>
      <c r="L22" s="2643"/>
      <c r="M22" s="2643"/>
      <c r="N22" s="2643"/>
      <c r="O22" s="2643"/>
      <c r="P22" s="2643" t="s">
        <v>901</v>
      </c>
      <c r="Q22" s="2643"/>
      <c r="R22" s="2643"/>
      <c r="S22" s="2643"/>
      <c r="T22" s="2643"/>
      <c r="U22" s="2643"/>
      <c r="V22" s="2643"/>
      <c r="W22" s="2643"/>
      <c r="X22" s="2643"/>
      <c r="Y22" s="2643"/>
      <c r="Z22" s="2643"/>
    </row>
    <row r="23" spans="1:35" ht="31.5" customHeight="1" x14ac:dyDescent="0.2">
      <c r="A23" s="13"/>
      <c r="B23" s="13"/>
      <c r="C23" s="1217">
        <v>2011</v>
      </c>
      <c r="D23" s="1217">
        <v>2012</v>
      </c>
      <c r="E23" s="1217">
        <v>2013</v>
      </c>
      <c r="F23" s="1217">
        <v>2014</v>
      </c>
      <c r="G23" s="1217">
        <v>2015</v>
      </c>
      <c r="H23" s="1217">
        <v>2016</v>
      </c>
      <c r="I23" s="1217">
        <v>2017</v>
      </c>
      <c r="J23" s="1217">
        <v>2018</v>
      </c>
      <c r="K23" s="1217">
        <v>2019</v>
      </c>
      <c r="L23" s="1217">
        <v>2020</v>
      </c>
      <c r="M23" s="2076">
        <v>2021</v>
      </c>
      <c r="N23" s="1217" t="s">
        <v>3714</v>
      </c>
      <c r="O23" s="1217" t="s">
        <v>3715</v>
      </c>
      <c r="P23" s="2084">
        <v>2011</v>
      </c>
      <c r="Q23" s="2084">
        <v>2012</v>
      </c>
      <c r="R23" s="2084">
        <v>2013</v>
      </c>
      <c r="S23" s="2084">
        <v>2014</v>
      </c>
      <c r="T23" s="2084">
        <v>2015</v>
      </c>
      <c r="U23" s="2084">
        <v>2016</v>
      </c>
      <c r="V23" s="2084">
        <v>2017</v>
      </c>
      <c r="W23" s="2084">
        <v>2018</v>
      </c>
      <c r="X23" s="2084">
        <v>2019</v>
      </c>
      <c r="Y23" s="2084">
        <v>2020</v>
      </c>
      <c r="Z23" s="2084">
        <v>2021</v>
      </c>
    </row>
    <row r="24" spans="1:35" ht="15" x14ac:dyDescent="0.2">
      <c r="A24" s="13"/>
      <c r="B24" s="550" t="s">
        <v>690</v>
      </c>
      <c r="C24" s="294">
        <f>E5</f>
        <v>59</v>
      </c>
      <c r="D24" s="294">
        <f>H5</f>
        <v>33</v>
      </c>
      <c r="E24" s="294">
        <f>K5</f>
        <v>48</v>
      </c>
      <c r="F24" s="294">
        <f>N5</f>
        <v>57</v>
      </c>
      <c r="G24" s="295">
        <f>Q5</f>
        <v>79</v>
      </c>
      <c r="H24" s="293">
        <f>T5</f>
        <v>63</v>
      </c>
      <c r="I24" s="293">
        <f>W5</f>
        <v>63</v>
      </c>
      <c r="J24" s="293">
        <f t="shared" ref="J24:J32" si="21">Z5</f>
        <v>50</v>
      </c>
      <c r="K24" s="293">
        <f t="shared" ref="K24:K32" si="22">AC5</f>
        <v>56</v>
      </c>
      <c r="L24" s="293">
        <f>AF5</f>
        <v>43</v>
      </c>
      <c r="M24" s="2086">
        <f>AI5</f>
        <v>22</v>
      </c>
      <c r="N24" s="549">
        <f>M24/L24</f>
        <v>0.51162790697674421</v>
      </c>
      <c r="O24" s="549">
        <f>M24/K24</f>
        <v>0.39285714285714285</v>
      </c>
      <c r="P24" s="293">
        <f>C24</f>
        <v>59</v>
      </c>
      <c r="Q24" s="293">
        <f t="shared" ref="Q24:Z24" si="23">P24+D24</f>
        <v>92</v>
      </c>
      <c r="R24" s="293">
        <f t="shared" si="23"/>
        <v>140</v>
      </c>
      <c r="S24" s="293">
        <f t="shared" si="23"/>
        <v>197</v>
      </c>
      <c r="T24" s="293">
        <f t="shared" si="23"/>
        <v>276</v>
      </c>
      <c r="U24" s="293">
        <f t="shared" si="23"/>
        <v>339</v>
      </c>
      <c r="V24" s="293">
        <f t="shared" si="23"/>
        <v>402</v>
      </c>
      <c r="W24" s="293">
        <f t="shared" si="23"/>
        <v>452</v>
      </c>
      <c r="X24" s="293">
        <f t="shared" si="23"/>
        <v>508</v>
      </c>
      <c r="Y24" s="293">
        <f t="shared" si="23"/>
        <v>551</v>
      </c>
      <c r="Z24" s="538">
        <f t="shared" si="23"/>
        <v>573</v>
      </c>
    </row>
    <row r="25" spans="1:35" ht="15" x14ac:dyDescent="0.2">
      <c r="A25" s="13"/>
      <c r="B25" s="550" t="s">
        <v>1509</v>
      </c>
      <c r="C25" s="294"/>
      <c r="D25" s="294"/>
      <c r="E25" s="294"/>
      <c r="F25" s="294"/>
      <c r="G25" s="295"/>
      <c r="H25" s="293"/>
      <c r="I25" s="293">
        <f>W6</f>
        <v>76</v>
      </c>
      <c r="J25" s="293">
        <f t="shared" si="21"/>
        <v>65</v>
      </c>
      <c r="K25" s="293">
        <f t="shared" si="22"/>
        <v>72</v>
      </c>
      <c r="L25" s="293">
        <f t="shared" ref="L25:L32" si="24">AF6</f>
        <v>54</v>
      </c>
      <c r="M25" s="2086">
        <f t="shared" ref="M25:M32" si="25">AI6</f>
        <v>62</v>
      </c>
      <c r="N25" s="549">
        <f t="shared" ref="N25:N32" si="26">M25/L25</f>
        <v>1.1481481481481481</v>
      </c>
      <c r="O25" s="549">
        <f t="shared" ref="O25:O32" si="27">M25/K25</f>
        <v>0.86111111111111116</v>
      </c>
      <c r="P25" s="293"/>
      <c r="Q25" s="293"/>
      <c r="R25" s="293"/>
      <c r="S25" s="293"/>
      <c r="T25" s="293"/>
      <c r="U25" s="293"/>
      <c r="V25" s="293">
        <f>U25+I25</f>
        <v>76</v>
      </c>
      <c r="W25" s="293">
        <f>V25+J25</f>
        <v>141</v>
      </c>
      <c r="X25" s="293">
        <f>W25+K25</f>
        <v>213</v>
      </c>
      <c r="Y25" s="293">
        <f>X25+L25</f>
        <v>267</v>
      </c>
      <c r="Z25" s="538">
        <f t="shared" ref="Z25:Z32" si="28">Y25+M25</f>
        <v>329</v>
      </c>
    </row>
    <row r="26" spans="1:35" ht="15" x14ac:dyDescent="0.2">
      <c r="A26" s="13"/>
      <c r="B26" s="550" t="s">
        <v>1951</v>
      </c>
      <c r="C26" s="294"/>
      <c r="D26" s="294"/>
      <c r="E26" s="294"/>
      <c r="F26" s="294"/>
      <c r="G26" s="295"/>
      <c r="H26" s="293"/>
      <c r="I26" s="293"/>
      <c r="J26" s="293">
        <f t="shared" si="21"/>
        <v>43</v>
      </c>
      <c r="K26" s="293">
        <f t="shared" si="22"/>
        <v>67</v>
      </c>
      <c r="L26" s="293">
        <f t="shared" si="24"/>
        <v>69</v>
      </c>
      <c r="M26" s="2086">
        <f t="shared" si="25"/>
        <v>68</v>
      </c>
      <c r="N26" s="549">
        <f t="shared" si="26"/>
        <v>0.98550724637681164</v>
      </c>
      <c r="O26" s="549">
        <f t="shared" si="27"/>
        <v>1.0149253731343284</v>
      </c>
      <c r="P26" s="293"/>
      <c r="Q26" s="293"/>
      <c r="R26" s="293"/>
      <c r="S26" s="293"/>
      <c r="T26" s="293"/>
      <c r="U26" s="293"/>
      <c r="V26" s="293"/>
      <c r="W26" s="293">
        <f t="shared" ref="W26:Y32" si="29">V26+J26</f>
        <v>43</v>
      </c>
      <c r="X26" s="293">
        <f t="shared" si="29"/>
        <v>110</v>
      </c>
      <c r="Y26" s="293">
        <f t="shared" si="29"/>
        <v>179</v>
      </c>
      <c r="Z26" s="538">
        <f t="shared" si="28"/>
        <v>247</v>
      </c>
    </row>
    <row r="27" spans="1:35" ht="15" customHeight="1" x14ac:dyDescent="0.2">
      <c r="A27" s="13"/>
      <c r="B27" s="550" t="s">
        <v>692</v>
      </c>
      <c r="C27" s="294">
        <f>E8</f>
        <v>67</v>
      </c>
      <c r="D27" s="294">
        <f>H8</f>
        <v>39</v>
      </c>
      <c r="E27" s="294">
        <f>K8</f>
        <v>74</v>
      </c>
      <c r="F27" s="294">
        <f>N8</f>
        <v>66</v>
      </c>
      <c r="G27" s="295">
        <f>Q8</f>
        <v>85</v>
      </c>
      <c r="H27" s="293">
        <f>T8</f>
        <v>100</v>
      </c>
      <c r="I27" s="293">
        <f>W8</f>
        <v>74</v>
      </c>
      <c r="J27" s="293">
        <f t="shared" si="21"/>
        <v>52</v>
      </c>
      <c r="K27" s="293">
        <f t="shared" si="22"/>
        <v>49</v>
      </c>
      <c r="L27" s="293">
        <f t="shared" si="24"/>
        <v>54</v>
      </c>
      <c r="M27" s="2086">
        <f t="shared" si="25"/>
        <v>46</v>
      </c>
      <c r="N27" s="549">
        <f t="shared" si="26"/>
        <v>0.85185185185185186</v>
      </c>
      <c r="O27" s="549">
        <f t="shared" si="27"/>
        <v>0.93877551020408168</v>
      </c>
      <c r="P27" s="293">
        <f>C27</f>
        <v>67</v>
      </c>
      <c r="Q27" s="293">
        <f t="shared" ref="Q27:V27" si="30">P27+D27</f>
        <v>106</v>
      </c>
      <c r="R27" s="293">
        <f t="shared" si="30"/>
        <v>180</v>
      </c>
      <c r="S27" s="293">
        <f t="shared" si="30"/>
        <v>246</v>
      </c>
      <c r="T27" s="293">
        <f t="shared" si="30"/>
        <v>331</v>
      </c>
      <c r="U27" s="293">
        <f t="shared" si="30"/>
        <v>431</v>
      </c>
      <c r="V27" s="293">
        <f t="shared" si="30"/>
        <v>505</v>
      </c>
      <c r="W27" s="293">
        <f t="shared" si="29"/>
        <v>557</v>
      </c>
      <c r="X27" s="293">
        <f t="shared" si="29"/>
        <v>606</v>
      </c>
      <c r="Y27" s="293">
        <f t="shared" si="29"/>
        <v>660</v>
      </c>
      <c r="Z27" s="538">
        <f t="shared" si="28"/>
        <v>706</v>
      </c>
    </row>
    <row r="28" spans="1:35" ht="15" customHeight="1" x14ac:dyDescent="0.2">
      <c r="A28" s="13"/>
      <c r="B28" s="550" t="s">
        <v>1510</v>
      </c>
      <c r="C28" s="294"/>
      <c r="D28" s="294"/>
      <c r="E28" s="294"/>
      <c r="F28" s="294"/>
      <c r="G28" s="295"/>
      <c r="H28" s="293"/>
      <c r="I28" s="293">
        <f>W9</f>
        <v>39</v>
      </c>
      <c r="J28" s="293">
        <f t="shared" si="21"/>
        <v>52</v>
      </c>
      <c r="K28" s="293">
        <f t="shared" si="22"/>
        <v>46</v>
      </c>
      <c r="L28" s="293">
        <f t="shared" si="24"/>
        <v>49</v>
      </c>
      <c r="M28" s="2086">
        <f t="shared" si="25"/>
        <v>54</v>
      </c>
      <c r="N28" s="549">
        <f t="shared" si="26"/>
        <v>1.1020408163265305</v>
      </c>
      <c r="O28" s="549">
        <f t="shared" si="27"/>
        <v>1.173913043478261</v>
      </c>
      <c r="P28" s="293"/>
      <c r="Q28" s="293"/>
      <c r="R28" s="293"/>
      <c r="S28" s="293"/>
      <c r="T28" s="293"/>
      <c r="U28" s="293"/>
      <c r="V28" s="293">
        <f>U28+I28</f>
        <v>39</v>
      </c>
      <c r="W28" s="293">
        <f t="shared" si="29"/>
        <v>91</v>
      </c>
      <c r="X28" s="293">
        <f t="shared" si="29"/>
        <v>137</v>
      </c>
      <c r="Y28" s="293">
        <f t="shared" si="29"/>
        <v>186</v>
      </c>
      <c r="Z28" s="538">
        <f t="shared" si="28"/>
        <v>240</v>
      </c>
    </row>
    <row r="29" spans="1:35" ht="15" customHeight="1" x14ac:dyDescent="0.2">
      <c r="A29" s="13"/>
      <c r="B29" s="550" t="s">
        <v>1953</v>
      </c>
      <c r="C29" s="294"/>
      <c r="D29" s="294"/>
      <c r="E29" s="294"/>
      <c r="F29" s="294"/>
      <c r="G29" s="295"/>
      <c r="H29" s="293"/>
      <c r="I29" s="293"/>
      <c r="J29" s="293">
        <f t="shared" si="21"/>
        <v>32</v>
      </c>
      <c r="K29" s="293">
        <f t="shared" si="22"/>
        <v>45</v>
      </c>
      <c r="L29" s="293">
        <f t="shared" si="24"/>
        <v>49</v>
      </c>
      <c r="M29" s="2086">
        <f t="shared" si="25"/>
        <v>52</v>
      </c>
      <c r="N29" s="549">
        <f t="shared" si="26"/>
        <v>1.0612244897959184</v>
      </c>
      <c r="O29" s="549">
        <f t="shared" si="27"/>
        <v>1.1555555555555554</v>
      </c>
      <c r="P29" s="293"/>
      <c r="Q29" s="293"/>
      <c r="R29" s="293"/>
      <c r="S29" s="293"/>
      <c r="T29" s="293"/>
      <c r="U29" s="293"/>
      <c r="V29" s="293"/>
      <c r="W29" s="293">
        <f t="shared" si="29"/>
        <v>32</v>
      </c>
      <c r="X29" s="293">
        <f t="shared" si="29"/>
        <v>77</v>
      </c>
      <c r="Y29" s="293">
        <f t="shared" si="29"/>
        <v>126</v>
      </c>
      <c r="Z29" s="538">
        <f t="shared" si="28"/>
        <v>178</v>
      </c>
    </row>
    <row r="30" spans="1:35" ht="15" x14ac:dyDescent="0.2">
      <c r="A30" s="13"/>
      <c r="B30" s="550" t="s">
        <v>691</v>
      </c>
      <c r="C30" s="1265"/>
      <c r="D30" s="1265"/>
      <c r="E30" s="294">
        <f>K11</f>
        <v>22</v>
      </c>
      <c r="F30" s="294">
        <f>N11</f>
        <v>25</v>
      </c>
      <c r="G30" s="295">
        <f>Q11</f>
        <v>28</v>
      </c>
      <c r="H30" s="293">
        <f>T11</f>
        <v>37</v>
      </c>
      <c r="I30" s="293">
        <f>W11</f>
        <v>46</v>
      </c>
      <c r="J30" s="293">
        <f t="shared" si="21"/>
        <v>37</v>
      </c>
      <c r="K30" s="293">
        <f t="shared" si="22"/>
        <v>34</v>
      </c>
      <c r="L30" s="293">
        <f t="shared" si="24"/>
        <v>37</v>
      </c>
      <c r="M30" s="2086">
        <f t="shared" si="25"/>
        <v>48</v>
      </c>
      <c r="N30" s="549">
        <f t="shared" si="26"/>
        <v>1.2972972972972974</v>
      </c>
      <c r="O30" s="549">
        <f t="shared" si="27"/>
        <v>1.411764705882353</v>
      </c>
      <c r="P30" s="293">
        <f>C30</f>
        <v>0</v>
      </c>
      <c r="Q30" s="293">
        <f t="shared" ref="Q30:V31" si="31">P30+D30</f>
        <v>0</v>
      </c>
      <c r="R30" s="293">
        <f t="shared" si="31"/>
        <v>22</v>
      </c>
      <c r="S30" s="293">
        <f t="shared" si="31"/>
        <v>47</v>
      </c>
      <c r="T30" s="293">
        <f t="shared" si="31"/>
        <v>75</v>
      </c>
      <c r="U30" s="293">
        <f t="shared" si="31"/>
        <v>112</v>
      </c>
      <c r="V30" s="293">
        <f t="shared" si="31"/>
        <v>158</v>
      </c>
      <c r="W30" s="293">
        <f t="shared" si="29"/>
        <v>195</v>
      </c>
      <c r="X30" s="293">
        <f t="shared" si="29"/>
        <v>229</v>
      </c>
      <c r="Y30" s="293">
        <f t="shared" si="29"/>
        <v>266</v>
      </c>
      <c r="Z30" s="538">
        <f t="shared" si="28"/>
        <v>314</v>
      </c>
    </row>
    <row r="31" spans="1:35" ht="15" x14ac:dyDescent="0.2">
      <c r="A31" s="13"/>
      <c r="B31" s="550" t="s">
        <v>225</v>
      </c>
      <c r="C31" s="294">
        <f>E12</f>
        <v>81</v>
      </c>
      <c r="D31" s="294">
        <f>H12</f>
        <v>37</v>
      </c>
      <c r="E31" s="294">
        <f>K12</f>
        <v>67</v>
      </c>
      <c r="F31" s="294">
        <f>N12</f>
        <v>41</v>
      </c>
      <c r="G31" s="295">
        <f>Q12</f>
        <v>50</v>
      </c>
      <c r="H31" s="293">
        <f>T12</f>
        <v>78</v>
      </c>
      <c r="I31" s="293">
        <f>W12</f>
        <v>79</v>
      </c>
      <c r="J31" s="293">
        <f t="shared" si="21"/>
        <v>59</v>
      </c>
      <c r="K31" s="293">
        <f t="shared" si="22"/>
        <v>67</v>
      </c>
      <c r="L31" s="293">
        <f t="shared" si="24"/>
        <v>72</v>
      </c>
      <c r="M31" s="2086">
        <f t="shared" si="25"/>
        <v>68</v>
      </c>
      <c r="N31" s="549">
        <f t="shared" si="26"/>
        <v>0.94444444444444442</v>
      </c>
      <c r="O31" s="549">
        <f t="shared" si="27"/>
        <v>1.0149253731343284</v>
      </c>
      <c r="P31" s="293">
        <f>C31</f>
        <v>81</v>
      </c>
      <c r="Q31" s="293">
        <f t="shared" si="31"/>
        <v>118</v>
      </c>
      <c r="R31" s="293">
        <f t="shared" si="31"/>
        <v>185</v>
      </c>
      <c r="S31" s="293">
        <f t="shared" si="31"/>
        <v>226</v>
      </c>
      <c r="T31" s="293">
        <f t="shared" si="31"/>
        <v>276</v>
      </c>
      <c r="U31" s="293">
        <f t="shared" si="31"/>
        <v>354</v>
      </c>
      <c r="V31" s="293">
        <f t="shared" si="31"/>
        <v>433</v>
      </c>
      <c r="W31" s="293">
        <f t="shared" si="29"/>
        <v>492</v>
      </c>
      <c r="X31" s="293">
        <f t="shared" si="29"/>
        <v>559</v>
      </c>
      <c r="Y31" s="293">
        <f t="shared" si="29"/>
        <v>631</v>
      </c>
      <c r="Z31" s="538">
        <f t="shared" si="28"/>
        <v>699</v>
      </c>
    </row>
    <row r="32" spans="1:35" ht="15" x14ac:dyDescent="0.2">
      <c r="A32" s="13"/>
      <c r="B32" s="550" t="s">
        <v>1952</v>
      </c>
      <c r="C32" s="294"/>
      <c r="D32" s="294"/>
      <c r="E32" s="294"/>
      <c r="F32" s="294"/>
      <c r="G32" s="295"/>
      <c r="H32" s="293"/>
      <c r="I32" s="293"/>
      <c r="J32" s="293">
        <f t="shared" si="21"/>
        <v>68</v>
      </c>
      <c r="K32" s="293">
        <f t="shared" si="22"/>
        <v>35</v>
      </c>
      <c r="L32" s="293">
        <f t="shared" si="24"/>
        <v>50</v>
      </c>
      <c r="M32" s="2086">
        <f t="shared" si="25"/>
        <v>42</v>
      </c>
      <c r="N32" s="549">
        <f t="shared" si="26"/>
        <v>0.84</v>
      </c>
      <c r="O32" s="549">
        <f t="shared" si="27"/>
        <v>1.2</v>
      </c>
      <c r="P32" s="293"/>
      <c r="Q32" s="293"/>
      <c r="R32" s="293"/>
      <c r="S32" s="293"/>
      <c r="T32" s="293"/>
      <c r="U32" s="293"/>
      <c r="V32" s="293"/>
      <c r="W32" s="293">
        <f t="shared" si="29"/>
        <v>68</v>
      </c>
      <c r="X32" s="293">
        <f t="shared" si="29"/>
        <v>103</v>
      </c>
      <c r="Y32" s="293">
        <f t="shared" si="29"/>
        <v>153</v>
      </c>
      <c r="Z32" s="538">
        <f t="shared" si="28"/>
        <v>195</v>
      </c>
    </row>
    <row r="33" spans="1:26" ht="15" x14ac:dyDescent="0.2">
      <c r="A33" s="280"/>
      <c r="B33" s="281"/>
      <c r="C33" s="284"/>
      <c r="D33" s="284"/>
      <c r="E33" s="284"/>
      <c r="F33" s="284"/>
      <c r="G33" s="284"/>
      <c r="H33" s="134"/>
      <c r="I33" s="287"/>
      <c r="J33" s="287"/>
      <c r="K33" s="1300"/>
      <c r="L33" s="1300"/>
      <c r="M33" s="285"/>
      <c r="N33" s="134"/>
      <c r="O33" s="284"/>
      <c r="P33" s="284"/>
      <c r="Q33" s="284"/>
      <c r="R33" s="284"/>
      <c r="S33" s="284"/>
      <c r="T33" s="289"/>
      <c r="U33" s="289"/>
      <c r="V33" s="289"/>
      <c r="W33" s="289"/>
      <c r="X33" s="13"/>
      <c r="Y33" s="1300"/>
      <c r="Z33" s="1303"/>
    </row>
    <row r="34" spans="1:26" ht="15" customHeight="1" x14ac:dyDescent="0.2">
      <c r="A34" s="13"/>
      <c r="B34" s="550" t="s">
        <v>1205</v>
      </c>
      <c r="C34" s="294">
        <f t="shared" ref="C34:H34" si="32">C24</f>
        <v>59</v>
      </c>
      <c r="D34" s="294">
        <f t="shared" si="32"/>
        <v>33</v>
      </c>
      <c r="E34" s="294">
        <f t="shared" si="32"/>
        <v>48</v>
      </c>
      <c r="F34" s="294">
        <f t="shared" si="32"/>
        <v>57</v>
      </c>
      <c r="G34" s="295">
        <f t="shared" si="32"/>
        <v>79</v>
      </c>
      <c r="H34" s="293">
        <f t="shared" si="32"/>
        <v>63</v>
      </c>
      <c r="I34" s="293">
        <f>SUM(I24:I25)</f>
        <v>139</v>
      </c>
      <c r="J34" s="293">
        <f>SUM(J24:J26)</f>
        <v>158</v>
      </c>
      <c r="K34" s="293">
        <f>AC16</f>
        <v>195</v>
      </c>
      <c r="L34" s="293">
        <f>AF16</f>
        <v>166</v>
      </c>
      <c r="M34" s="2086">
        <f>AI16</f>
        <v>152</v>
      </c>
      <c r="N34" s="549">
        <f>M34/L34</f>
        <v>0.91566265060240959</v>
      </c>
      <c r="O34" s="549">
        <f>M34/K34</f>
        <v>0.77948717948717949</v>
      </c>
      <c r="P34" s="293">
        <f>C34</f>
        <v>59</v>
      </c>
      <c r="Q34" s="293">
        <f t="shared" ref="Q34:Z34" si="33">P34+D34</f>
        <v>92</v>
      </c>
      <c r="R34" s="293">
        <f t="shared" si="33"/>
        <v>140</v>
      </c>
      <c r="S34" s="293">
        <f t="shared" si="33"/>
        <v>197</v>
      </c>
      <c r="T34" s="293">
        <f t="shared" si="33"/>
        <v>276</v>
      </c>
      <c r="U34" s="293">
        <f t="shared" si="33"/>
        <v>339</v>
      </c>
      <c r="V34" s="293">
        <f t="shared" si="33"/>
        <v>478</v>
      </c>
      <c r="W34" s="293">
        <f t="shared" si="33"/>
        <v>636</v>
      </c>
      <c r="X34" s="293">
        <f t="shared" si="33"/>
        <v>831</v>
      </c>
      <c r="Y34" s="293">
        <f t="shared" si="33"/>
        <v>997</v>
      </c>
      <c r="Z34" s="538">
        <f t="shared" si="33"/>
        <v>1149</v>
      </c>
    </row>
    <row r="35" spans="1:26" ht="15" x14ac:dyDescent="0.2">
      <c r="A35" s="13"/>
      <c r="B35" s="550" t="s">
        <v>1206</v>
      </c>
      <c r="C35" s="294">
        <f t="shared" ref="C35:H35" si="34">C27</f>
        <v>67</v>
      </c>
      <c r="D35" s="294">
        <f t="shared" si="34"/>
        <v>39</v>
      </c>
      <c r="E35" s="294">
        <f t="shared" si="34"/>
        <v>74</v>
      </c>
      <c r="F35" s="294">
        <f t="shared" si="34"/>
        <v>66</v>
      </c>
      <c r="G35" s="295">
        <f t="shared" si="34"/>
        <v>85</v>
      </c>
      <c r="H35" s="293">
        <f t="shared" si="34"/>
        <v>100</v>
      </c>
      <c r="I35" s="293">
        <f>SUM(I27:I28)</f>
        <v>113</v>
      </c>
      <c r="J35" s="293">
        <f>SUM(J27:J29)</f>
        <v>136</v>
      </c>
      <c r="K35" s="293">
        <f t="shared" ref="K35:K36" si="35">AC17</f>
        <v>140</v>
      </c>
      <c r="L35" s="293">
        <f t="shared" ref="L35:L36" si="36">AF17</f>
        <v>152</v>
      </c>
      <c r="M35" s="2086">
        <f t="shared" ref="M35:M36" si="37">AI17</f>
        <v>152</v>
      </c>
      <c r="N35" s="549">
        <f t="shared" ref="N35:N37" si="38">M35/L35</f>
        <v>1</v>
      </c>
      <c r="O35" s="549">
        <f t="shared" ref="O35:O37" si="39">M35/K35</f>
        <v>1.0857142857142856</v>
      </c>
      <c r="P35" s="293">
        <f>C35</f>
        <v>67</v>
      </c>
      <c r="Q35" s="293">
        <f t="shared" ref="Q35:Y37" si="40">P35+D35</f>
        <v>106</v>
      </c>
      <c r="R35" s="293">
        <f t="shared" si="40"/>
        <v>180</v>
      </c>
      <c r="S35" s="293">
        <f t="shared" si="40"/>
        <v>246</v>
      </c>
      <c r="T35" s="293">
        <f t="shared" si="40"/>
        <v>331</v>
      </c>
      <c r="U35" s="293">
        <f t="shared" si="40"/>
        <v>431</v>
      </c>
      <c r="V35" s="293">
        <f t="shared" si="40"/>
        <v>544</v>
      </c>
      <c r="W35" s="293">
        <f t="shared" si="40"/>
        <v>680</v>
      </c>
      <c r="X35" s="293">
        <f t="shared" si="40"/>
        <v>820</v>
      </c>
      <c r="Y35" s="293">
        <f t="shared" si="40"/>
        <v>972</v>
      </c>
      <c r="Z35" s="538">
        <f t="shared" ref="Z35:Z37" si="41">Y35+M35</f>
        <v>1124</v>
      </c>
    </row>
    <row r="36" spans="1:26" ht="15" x14ac:dyDescent="0.2">
      <c r="A36" s="13"/>
      <c r="B36" s="550" t="s">
        <v>1207</v>
      </c>
      <c r="C36" s="294">
        <f t="shared" ref="C36:H36" si="42">C30+C31</f>
        <v>81</v>
      </c>
      <c r="D36" s="1265">
        <f t="shared" si="42"/>
        <v>37</v>
      </c>
      <c r="E36" s="294">
        <f t="shared" si="42"/>
        <v>89</v>
      </c>
      <c r="F36" s="294">
        <f t="shared" si="42"/>
        <v>66</v>
      </c>
      <c r="G36" s="295">
        <f t="shared" si="42"/>
        <v>78</v>
      </c>
      <c r="H36" s="293">
        <f t="shared" si="42"/>
        <v>115</v>
      </c>
      <c r="I36" s="293">
        <f>SUM(I30:I31)</f>
        <v>125</v>
      </c>
      <c r="J36" s="293">
        <f>SUM(J30:J32)</f>
        <v>164</v>
      </c>
      <c r="K36" s="293">
        <f t="shared" si="35"/>
        <v>136</v>
      </c>
      <c r="L36" s="293">
        <f t="shared" si="36"/>
        <v>159</v>
      </c>
      <c r="M36" s="2086">
        <f t="shared" si="37"/>
        <v>158</v>
      </c>
      <c r="N36" s="549">
        <f t="shared" si="38"/>
        <v>0.99371069182389937</v>
      </c>
      <c r="O36" s="549">
        <f t="shared" si="39"/>
        <v>1.161764705882353</v>
      </c>
      <c r="P36" s="293">
        <f>C36</f>
        <v>81</v>
      </c>
      <c r="Q36" s="293">
        <f t="shared" si="40"/>
        <v>118</v>
      </c>
      <c r="R36" s="293">
        <f t="shared" si="40"/>
        <v>207</v>
      </c>
      <c r="S36" s="293">
        <f t="shared" si="40"/>
        <v>273</v>
      </c>
      <c r="T36" s="293">
        <f t="shared" si="40"/>
        <v>351</v>
      </c>
      <c r="U36" s="293">
        <f t="shared" si="40"/>
        <v>466</v>
      </c>
      <c r="V36" s="293">
        <f t="shared" si="40"/>
        <v>591</v>
      </c>
      <c r="W36" s="293">
        <f t="shared" si="40"/>
        <v>755</v>
      </c>
      <c r="X36" s="293">
        <f t="shared" si="40"/>
        <v>891</v>
      </c>
      <c r="Y36" s="293">
        <f t="shared" si="40"/>
        <v>1050</v>
      </c>
      <c r="Z36" s="538">
        <f t="shared" si="41"/>
        <v>1208</v>
      </c>
    </row>
    <row r="37" spans="1:26" ht="15" x14ac:dyDescent="0.2">
      <c r="A37" s="13"/>
      <c r="B37" s="550" t="s">
        <v>363</v>
      </c>
      <c r="C37" s="294">
        <f t="shared" ref="C37:H37" si="43">SUM(C34:C36)</f>
        <v>207</v>
      </c>
      <c r="D37" s="294">
        <f t="shared" si="43"/>
        <v>109</v>
      </c>
      <c r="E37" s="294">
        <f t="shared" si="43"/>
        <v>211</v>
      </c>
      <c r="F37" s="294">
        <f t="shared" si="43"/>
        <v>189</v>
      </c>
      <c r="G37" s="294">
        <f t="shared" si="43"/>
        <v>242</v>
      </c>
      <c r="H37" s="293">
        <f t="shared" si="43"/>
        <v>278</v>
      </c>
      <c r="I37" s="293">
        <f>SUM(I34:I36)</f>
        <v>377</v>
      </c>
      <c r="J37" s="293">
        <f>SUM(J34:J36)</f>
        <v>458</v>
      </c>
      <c r="K37" s="293">
        <f>SUM(K34:K36)</f>
        <v>471</v>
      </c>
      <c r="L37" s="293">
        <f>SUM(L34:L36)</f>
        <v>477</v>
      </c>
      <c r="M37" s="2086">
        <f>SUM(M34:M36)</f>
        <v>462</v>
      </c>
      <c r="N37" s="549">
        <f t="shared" si="38"/>
        <v>0.96855345911949686</v>
      </c>
      <c r="O37" s="549">
        <f t="shared" si="39"/>
        <v>0.98089171974522293</v>
      </c>
      <c r="P37" s="293">
        <f>C37</f>
        <v>207</v>
      </c>
      <c r="Q37" s="293">
        <f t="shared" si="40"/>
        <v>316</v>
      </c>
      <c r="R37" s="293">
        <f t="shared" si="40"/>
        <v>527</v>
      </c>
      <c r="S37" s="293">
        <f t="shared" si="40"/>
        <v>716</v>
      </c>
      <c r="T37" s="293">
        <f t="shared" si="40"/>
        <v>958</v>
      </c>
      <c r="U37" s="293">
        <f t="shared" si="40"/>
        <v>1236</v>
      </c>
      <c r="V37" s="293">
        <f t="shared" si="40"/>
        <v>1613</v>
      </c>
      <c r="W37" s="293">
        <f t="shared" si="40"/>
        <v>2071</v>
      </c>
      <c r="X37" s="293">
        <f t="shared" si="40"/>
        <v>2542</v>
      </c>
      <c r="Y37" s="293">
        <f t="shared" si="40"/>
        <v>3019</v>
      </c>
      <c r="Z37" s="538">
        <f t="shared" si="41"/>
        <v>3481</v>
      </c>
    </row>
    <row r="38" spans="1:26" s="135" customFormat="1" ht="9" customHeight="1" x14ac:dyDescent="0.2">
      <c r="A38" s="280"/>
      <c r="B38" s="281"/>
      <c r="C38" s="286"/>
      <c r="D38" s="286"/>
      <c r="E38" s="286"/>
      <c r="F38" s="286"/>
      <c r="G38" s="286"/>
      <c r="H38" s="286"/>
      <c r="I38" s="286"/>
      <c r="J38" s="286"/>
      <c r="N38" s="286"/>
      <c r="O38" s="286"/>
      <c r="P38" s="286"/>
      <c r="Q38" s="286"/>
      <c r="R38" s="286"/>
      <c r="S38" s="286"/>
      <c r="T38" s="286"/>
      <c r="U38" s="287"/>
      <c r="V38" s="287"/>
      <c r="W38" s="287"/>
      <c r="X38" s="280"/>
      <c r="Y38" s="280"/>
      <c r="Z38" s="2085"/>
    </row>
    <row r="39" spans="1:26" ht="15" x14ac:dyDescent="0.2">
      <c r="A39" s="13"/>
      <c r="B39" s="544" t="s">
        <v>363</v>
      </c>
      <c r="C39" s="294">
        <f>E20</f>
        <v>207</v>
      </c>
      <c r="D39" s="294">
        <f>H20</f>
        <v>109</v>
      </c>
      <c r="E39" s="294">
        <f>K20</f>
        <v>211</v>
      </c>
      <c r="F39" s="294">
        <f>N20</f>
        <v>189</v>
      </c>
      <c r="G39" s="295">
        <f>Q20</f>
        <v>242</v>
      </c>
      <c r="H39" s="293">
        <f>T20</f>
        <v>278</v>
      </c>
      <c r="I39" s="293">
        <f>W20</f>
        <v>377</v>
      </c>
      <c r="J39" s="293">
        <f>Z20</f>
        <v>458</v>
      </c>
      <c r="K39" s="293">
        <f>AC20</f>
        <v>471</v>
      </c>
      <c r="L39" s="293">
        <f>AF20</f>
        <v>477</v>
      </c>
      <c r="M39" s="2086">
        <f>AI20</f>
        <v>462</v>
      </c>
      <c r="N39" s="549">
        <f>M39/L39</f>
        <v>0.96855345911949686</v>
      </c>
      <c r="O39" s="549">
        <f>M39/K39</f>
        <v>0.98089171974522293</v>
      </c>
      <c r="P39" s="293">
        <f>C39</f>
        <v>207</v>
      </c>
      <c r="Q39" s="293">
        <f t="shared" ref="Q39:Z39" si="44">P39+D39</f>
        <v>316</v>
      </c>
      <c r="R39" s="293">
        <f t="shared" si="44"/>
        <v>527</v>
      </c>
      <c r="S39" s="293">
        <f t="shared" si="44"/>
        <v>716</v>
      </c>
      <c r="T39" s="293">
        <f t="shared" si="44"/>
        <v>958</v>
      </c>
      <c r="U39" s="293">
        <f t="shared" si="44"/>
        <v>1236</v>
      </c>
      <c r="V39" s="293">
        <f t="shared" si="44"/>
        <v>1613</v>
      </c>
      <c r="W39" s="293">
        <f t="shared" si="44"/>
        <v>2071</v>
      </c>
      <c r="X39" s="293">
        <f t="shared" si="44"/>
        <v>2542</v>
      </c>
      <c r="Y39" s="293">
        <f t="shared" si="44"/>
        <v>3019</v>
      </c>
      <c r="Z39" s="538">
        <f t="shared" si="44"/>
        <v>3481</v>
      </c>
    </row>
    <row r="40" spans="1:26" s="135" customFormat="1" ht="20.25" customHeight="1" x14ac:dyDescent="0.2">
      <c r="A40" s="280"/>
      <c r="B40" s="136"/>
      <c r="C40" s="284"/>
      <c r="D40" s="284"/>
      <c r="E40" s="284"/>
      <c r="F40" s="284"/>
      <c r="G40" s="284"/>
      <c r="H40" s="134"/>
      <c r="I40" s="285"/>
      <c r="J40" s="280"/>
      <c r="K40" s="280"/>
      <c r="L40" s="280"/>
      <c r="M40" s="280"/>
      <c r="N40" s="280"/>
      <c r="O40" s="280"/>
      <c r="P40" s="280"/>
      <c r="Q40" s="280"/>
      <c r="R40" s="280"/>
      <c r="S40" s="280"/>
      <c r="T40" s="280"/>
      <c r="U40" s="280"/>
      <c r="V40" s="280"/>
      <c r="W40" s="280"/>
    </row>
    <row r="41" spans="1:26" s="1300" customFormat="1" ht="15" x14ac:dyDescent="0.2">
      <c r="A41" s="289"/>
      <c r="B41" s="281"/>
      <c r="C41" s="2642" t="s">
        <v>892</v>
      </c>
      <c r="D41" s="2642"/>
      <c r="E41" s="2642"/>
      <c r="F41" s="2642"/>
      <c r="G41" s="2642"/>
      <c r="H41" s="2642"/>
      <c r="I41" s="2642"/>
      <c r="J41" s="2642"/>
      <c r="K41" s="2642"/>
      <c r="L41" s="2642"/>
      <c r="M41" s="2642"/>
      <c r="N41" s="287"/>
      <c r="O41" s="290"/>
      <c r="P41" s="289"/>
      <c r="Q41" s="289"/>
      <c r="R41" s="289"/>
      <c r="S41" s="289"/>
      <c r="T41" s="289"/>
      <c r="U41" s="289"/>
      <c r="V41" s="289"/>
      <c r="W41" s="289"/>
    </row>
    <row r="42" spans="1:26" ht="15" x14ac:dyDescent="0.2">
      <c r="A42" s="13"/>
      <c r="B42" s="543" t="s">
        <v>1205</v>
      </c>
      <c r="C42" s="294">
        <v>1</v>
      </c>
      <c r="D42" s="294">
        <v>1</v>
      </c>
      <c r="E42" s="294">
        <v>1</v>
      </c>
      <c r="F42" s="294">
        <v>1</v>
      </c>
      <c r="G42" s="295">
        <v>1</v>
      </c>
      <c r="H42" s="293">
        <v>1</v>
      </c>
      <c r="I42" s="553">
        <v>2</v>
      </c>
      <c r="J42" s="553">
        <f>Aspirantes!J43</f>
        <v>3</v>
      </c>
      <c r="K42" s="553">
        <f>Aspirantes!K43</f>
        <v>3</v>
      </c>
      <c r="L42" s="553">
        <f>Aspirantes!L43</f>
        <v>3</v>
      </c>
      <c r="M42" s="551">
        <f>Aspirantes!M43</f>
        <v>3</v>
      </c>
      <c r="N42" s="287"/>
      <c r="O42" s="282"/>
      <c r="P42" s="13"/>
      <c r="Q42" s="13"/>
      <c r="R42" s="13"/>
      <c r="S42" s="13"/>
      <c r="T42" s="13"/>
      <c r="U42" s="13"/>
      <c r="V42" s="13"/>
      <c r="W42" s="13"/>
    </row>
    <row r="43" spans="1:26" ht="15" customHeight="1" x14ac:dyDescent="0.2">
      <c r="A43" s="13"/>
      <c r="B43" s="543" t="s">
        <v>1206</v>
      </c>
      <c r="C43" s="294">
        <v>1</v>
      </c>
      <c r="D43" s="294">
        <v>1</v>
      </c>
      <c r="E43" s="294">
        <v>1</v>
      </c>
      <c r="F43" s="294">
        <v>1</v>
      </c>
      <c r="G43" s="295">
        <v>1</v>
      </c>
      <c r="H43" s="293">
        <v>1</v>
      </c>
      <c r="I43" s="553">
        <v>2</v>
      </c>
      <c r="J43" s="553">
        <f>Aspirantes!J44</f>
        <v>3</v>
      </c>
      <c r="K43" s="553">
        <f>Aspirantes!K44</f>
        <v>3</v>
      </c>
      <c r="L43" s="553">
        <f>Aspirantes!L44</f>
        <v>3</v>
      </c>
      <c r="M43" s="551">
        <f>Aspirantes!M44</f>
        <v>3</v>
      </c>
      <c r="N43" s="287"/>
      <c r="O43" s="282"/>
      <c r="P43" s="13"/>
      <c r="Q43" s="13"/>
      <c r="R43" s="13"/>
      <c r="S43" s="13"/>
      <c r="T43" s="13"/>
      <c r="U43" s="13"/>
      <c r="V43" s="13"/>
      <c r="W43" s="13"/>
    </row>
    <row r="44" spans="1:26" ht="15" customHeight="1" x14ac:dyDescent="0.2">
      <c r="A44" s="13"/>
      <c r="B44" s="543" t="s">
        <v>1207</v>
      </c>
      <c r="C44" s="294">
        <v>1</v>
      </c>
      <c r="D44" s="294">
        <v>1</v>
      </c>
      <c r="E44" s="294">
        <v>2</v>
      </c>
      <c r="F44" s="294">
        <v>2</v>
      </c>
      <c r="G44" s="295">
        <v>2</v>
      </c>
      <c r="H44" s="293">
        <v>2</v>
      </c>
      <c r="I44" s="553">
        <v>2</v>
      </c>
      <c r="J44" s="553">
        <f>Aspirantes!J45</f>
        <v>3</v>
      </c>
      <c r="K44" s="553">
        <f>Aspirantes!K45</f>
        <v>3</v>
      </c>
      <c r="L44" s="553">
        <f>Aspirantes!L45</f>
        <v>3</v>
      </c>
      <c r="M44" s="551">
        <f>Aspirantes!M45</f>
        <v>3</v>
      </c>
      <c r="N44" s="287"/>
      <c r="O44" s="282"/>
      <c r="P44" s="13"/>
      <c r="Q44" s="13"/>
      <c r="R44" s="13"/>
      <c r="S44" s="13"/>
      <c r="T44" s="13"/>
      <c r="U44" s="13"/>
      <c r="V44" s="13"/>
      <c r="W44" s="13"/>
    </row>
    <row r="45" spans="1:26" s="135" customFormat="1" ht="20.25" customHeight="1" x14ac:dyDescent="0.2">
      <c r="A45" s="280"/>
      <c r="B45" s="544" t="s">
        <v>363</v>
      </c>
      <c r="C45" s="294">
        <v>3</v>
      </c>
      <c r="D45" s="294">
        <v>3</v>
      </c>
      <c r="E45" s="294">
        <v>4</v>
      </c>
      <c r="F45" s="294">
        <v>4</v>
      </c>
      <c r="G45" s="295">
        <v>4</v>
      </c>
      <c r="H45" s="293">
        <v>4</v>
      </c>
      <c r="I45" s="553">
        <f>Aspirantes!I46</f>
        <v>6</v>
      </c>
      <c r="J45" s="553">
        <f>Aspirantes!J46</f>
        <v>9</v>
      </c>
      <c r="K45" s="553">
        <f>Aspirantes!K46</f>
        <v>9</v>
      </c>
      <c r="L45" s="553">
        <f>Aspirantes!L46</f>
        <v>9</v>
      </c>
      <c r="M45" s="551">
        <f>Aspirantes!M46</f>
        <v>9</v>
      </c>
      <c r="N45" s="280"/>
      <c r="O45" s="280"/>
      <c r="P45" s="280"/>
      <c r="Q45" s="280"/>
      <c r="R45" s="280"/>
      <c r="S45" s="280"/>
      <c r="T45" s="280"/>
      <c r="U45" s="280"/>
      <c r="V45" s="280"/>
      <c r="W45" s="280"/>
    </row>
    <row r="46" spans="1:26" ht="15" customHeight="1" x14ac:dyDescent="0.2">
      <c r="A46" s="13"/>
      <c r="B46" s="136"/>
      <c r="C46" s="284"/>
      <c r="D46" s="284"/>
      <c r="E46" s="284"/>
      <c r="F46" s="284"/>
      <c r="G46" s="284"/>
      <c r="H46" s="134"/>
      <c r="I46" s="291"/>
      <c r="J46" s="291"/>
      <c r="K46" s="291"/>
      <c r="L46" s="291"/>
      <c r="M46" s="287"/>
      <c r="N46" s="287"/>
      <c r="O46" s="282"/>
      <c r="P46" s="13"/>
      <c r="Q46" s="13"/>
      <c r="R46" s="13"/>
      <c r="S46" s="13"/>
      <c r="T46" s="13"/>
      <c r="U46" s="13"/>
      <c r="V46" s="13"/>
      <c r="W46" s="13"/>
    </row>
    <row r="47" spans="1:26" ht="15" customHeight="1" x14ac:dyDescent="0.2">
      <c r="A47" s="13"/>
      <c r="B47" s="281"/>
      <c r="C47" s="2642" t="s">
        <v>897</v>
      </c>
      <c r="D47" s="2642"/>
      <c r="E47" s="2642"/>
      <c r="F47" s="2642"/>
      <c r="G47" s="2642"/>
      <c r="H47" s="2642"/>
      <c r="I47" s="2642"/>
      <c r="J47" s="2642"/>
      <c r="K47" s="2642"/>
      <c r="L47" s="2642"/>
      <c r="M47" s="2642"/>
      <c r="N47" s="287"/>
      <c r="O47" s="282"/>
      <c r="P47" s="13"/>
      <c r="Q47" s="13"/>
      <c r="R47" s="13"/>
      <c r="S47" s="13"/>
      <c r="T47" s="13"/>
      <c r="U47" s="13"/>
      <c r="V47" s="13"/>
      <c r="W47" s="13"/>
    </row>
    <row r="48" spans="1:26" ht="15" x14ac:dyDescent="0.2">
      <c r="A48" s="13"/>
      <c r="B48" s="543" t="s">
        <v>1205</v>
      </c>
      <c r="C48" s="715">
        <f t="shared" ref="C48:K50" si="45">C34/C42</f>
        <v>59</v>
      </c>
      <c r="D48" s="715">
        <f t="shared" si="45"/>
        <v>33</v>
      </c>
      <c r="E48" s="715">
        <f t="shared" si="45"/>
        <v>48</v>
      </c>
      <c r="F48" s="715">
        <f>F34/F42</f>
        <v>57</v>
      </c>
      <c r="G48" s="716">
        <f t="shared" si="45"/>
        <v>79</v>
      </c>
      <c r="H48" s="717">
        <f t="shared" si="45"/>
        <v>63</v>
      </c>
      <c r="I48" s="717">
        <f t="shared" si="45"/>
        <v>69.5</v>
      </c>
      <c r="J48" s="717">
        <f>J34/J42</f>
        <v>52.666666666666664</v>
      </c>
      <c r="K48" s="786">
        <f>K34/K42</f>
        <v>65</v>
      </c>
      <c r="L48" s="786">
        <f>L34/L42</f>
        <v>55.333333333333336</v>
      </c>
      <c r="M48" s="580">
        <f>M34/M42</f>
        <v>50.666666666666664</v>
      </c>
      <c r="N48" s="289"/>
      <c r="O48" s="13"/>
      <c r="P48" s="13"/>
      <c r="Q48" s="13"/>
      <c r="R48" s="13"/>
      <c r="S48" s="13"/>
      <c r="T48" s="13"/>
      <c r="U48" s="13"/>
      <c r="V48" s="13"/>
      <c r="W48" s="13"/>
    </row>
    <row r="49" spans="1:23" ht="15" x14ac:dyDescent="0.2">
      <c r="A49" s="13"/>
      <c r="B49" s="543" t="s">
        <v>1206</v>
      </c>
      <c r="C49" s="294">
        <f>C35/C43</f>
        <v>67</v>
      </c>
      <c r="D49" s="294">
        <f t="shared" si="45"/>
        <v>39</v>
      </c>
      <c r="E49" s="294">
        <f t="shared" si="45"/>
        <v>74</v>
      </c>
      <c r="F49" s="294">
        <f t="shared" si="45"/>
        <v>66</v>
      </c>
      <c r="G49" s="295">
        <f t="shared" si="45"/>
        <v>85</v>
      </c>
      <c r="H49" s="293">
        <f>H35/H43</f>
        <v>100</v>
      </c>
      <c r="I49" s="293">
        <f t="shared" si="45"/>
        <v>56.5</v>
      </c>
      <c r="J49" s="293">
        <f t="shared" si="45"/>
        <v>45.333333333333336</v>
      </c>
      <c r="K49" s="786">
        <f t="shared" si="45"/>
        <v>46.666666666666664</v>
      </c>
      <c r="L49" s="786">
        <f t="shared" ref="L49" si="46">L35/L43</f>
        <v>50.666666666666664</v>
      </c>
      <c r="M49" s="580">
        <f>M35/M43</f>
        <v>50.666666666666664</v>
      </c>
      <c r="N49" s="13"/>
      <c r="O49" s="13"/>
      <c r="P49" s="13"/>
      <c r="Q49" s="13"/>
      <c r="R49" s="13"/>
      <c r="S49" s="13"/>
      <c r="T49" s="13"/>
      <c r="U49" s="13"/>
      <c r="V49" s="13"/>
      <c r="W49" s="13"/>
    </row>
    <row r="50" spans="1:23" ht="15" x14ac:dyDescent="0.2">
      <c r="A50" s="280"/>
      <c r="B50" s="543" t="s">
        <v>1207</v>
      </c>
      <c r="C50" s="294">
        <f t="shared" si="45"/>
        <v>81</v>
      </c>
      <c r="D50" s="294">
        <f t="shared" si="45"/>
        <v>37</v>
      </c>
      <c r="E50" s="294">
        <f t="shared" si="45"/>
        <v>44.5</v>
      </c>
      <c r="F50" s="294">
        <f t="shared" si="45"/>
        <v>33</v>
      </c>
      <c r="G50" s="295">
        <f t="shared" si="45"/>
        <v>39</v>
      </c>
      <c r="H50" s="293">
        <f t="shared" si="45"/>
        <v>57.5</v>
      </c>
      <c r="I50" s="293">
        <f>I36/I44</f>
        <v>62.5</v>
      </c>
      <c r="J50" s="293">
        <f t="shared" si="45"/>
        <v>54.666666666666664</v>
      </c>
      <c r="K50" s="786">
        <f t="shared" si="45"/>
        <v>45.333333333333336</v>
      </c>
      <c r="L50" s="786">
        <f t="shared" ref="L50:M50" si="47">L36/L44</f>
        <v>53</v>
      </c>
      <c r="M50" s="580">
        <f t="shared" si="47"/>
        <v>52.666666666666664</v>
      </c>
      <c r="N50" s="13"/>
      <c r="O50" s="13"/>
      <c r="P50" s="13"/>
      <c r="Q50" s="13"/>
      <c r="R50" s="13"/>
      <c r="S50" s="13"/>
      <c r="T50" s="13"/>
      <c r="U50" s="13"/>
      <c r="V50" s="13"/>
      <c r="W50" s="13"/>
    </row>
    <row r="51" spans="1:23" ht="15" x14ac:dyDescent="0.2">
      <c r="A51" s="13"/>
      <c r="B51" s="544" t="s">
        <v>363</v>
      </c>
      <c r="C51" s="294">
        <f t="shared" ref="C51:J51" si="48">C39/C45</f>
        <v>69</v>
      </c>
      <c r="D51" s="294">
        <f t="shared" si="48"/>
        <v>36.333333333333336</v>
      </c>
      <c r="E51" s="294">
        <f t="shared" si="48"/>
        <v>52.75</v>
      </c>
      <c r="F51" s="294">
        <f t="shared" si="48"/>
        <v>47.25</v>
      </c>
      <c r="G51" s="295">
        <f t="shared" si="48"/>
        <v>60.5</v>
      </c>
      <c r="H51" s="293">
        <f t="shared" si="48"/>
        <v>69.5</v>
      </c>
      <c r="I51" s="293">
        <f t="shared" si="48"/>
        <v>62.833333333333336</v>
      </c>
      <c r="J51" s="293">
        <f t="shared" si="48"/>
        <v>50.888888888888886</v>
      </c>
      <c r="K51" s="786">
        <f t="shared" ref="K51" si="49">K37/K45</f>
        <v>52.333333333333336</v>
      </c>
      <c r="L51" s="786">
        <f>L37/L45</f>
        <v>53</v>
      </c>
      <c r="M51" s="580">
        <f>M37/M45</f>
        <v>51.333333333333336</v>
      </c>
      <c r="N51" s="13"/>
      <c r="O51" s="13"/>
      <c r="P51" s="13"/>
      <c r="Q51" s="13"/>
      <c r="R51" s="282"/>
      <c r="S51" s="282"/>
      <c r="T51" s="282"/>
      <c r="U51" s="13"/>
      <c r="V51" s="13"/>
      <c r="W51" s="13"/>
    </row>
    <row r="52" spans="1:23" s="280" customFormat="1" ht="15" x14ac:dyDescent="0.2">
      <c r="A52" s="162"/>
      <c r="B52" s="1301"/>
      <c r="C52" s="159"/>
      <c r="D52" s="159"/>
      <c r="E52" s="284"/>
      <c r="F52" s="159"/>
      <c r="G52" s="159"/>
      <c r="H52" s="159"/>
      <c r="R52" s="159"/>
      <c r="S52" s="159"/>
      <c r="T52" s="159"/>
    </row>
    <row r="53" spans="1:23" ht="13.15" customHeight="1" x14ac:dyDescent="0.2">
      <c r="A53" s="162"/>
      <c r="B53" s="2638" t="s">
        <v>3298</v>
      </c>
      <c r="C53" s="2638"/>
      <c r="D53" s="2638"/>
      <c r="E53" s="2638"/>
      <c r="F53" s="2638"/>
      <c r="G53" s="2638"/>
      <c r="H53" s="2638"/>
      <c r="I53" s="2638"/>
      <c r="J53" s="2638"/>
      <c r="K53" s="2638"/>
      <c r="L53" s="2638"/>
    </row>
    <row r="54" spans="1:23" x14ac:dyDescent="0.2">
      <c r="B54" s="2638"/>
      <c r="C54" s="2638"/>
      <c r="D54" s="2638"/>
      <c r="E54" s="2638"/>
      <c r="F54" s="2638"/>
      <c r="G54" s="2638"/>
      <c r="H54" s="2638"/>
      <c r="I54" s="2638"/>
      <c r="J54" s="2638"/>
      <c r="K54" s="2638"/>
      <c r="L54" s="2638"/>
    </row>
    <row r="55" spans="1:23" x14ac:dyDescent="0.2">
      <c r="F55" s="1302"/>
    </row>
  </sheetData>
  <sheetProtection algorithmName="SHA-512" hashValue="9ddPvtu6Azbyun3AMhJrMb5iZY9HWLEPDkPM2drsSyLReE63HZYu8WzO3hb8HTCsYb2KL7eFMszJGmHeeIBJKA==" saltValue="AmTBIuDt0vDTVA13KG7Tbw==" spinCount="100000" sheet="1" objects="1" scenarios="1"/>
  <mergeCells count="22">
    <mergeCell ref="AG3:AI3"/>
    <mergeCell ref="C47:M47"/>
    <mergeCell ref="C41:M41"/>
    <mergeCell ref="C22:O22"/>
    <mergeCell ref="P22:Z22"/>
    <mergeCell ref="B15:Q15"/>
    <mergeCell ref="B53:L54"/>
    <mergeCell ref="A5:A7"/>
    <mergeCell ref="A8:A10"/>
    <mergeCell ref="A11:A13"/>
    <mergeCell ref="AD3:AF3"/>
    <mergeCell ref="AA3:AC3"/>
    <mergeCell ref="A3:A4"/>
    <mergeCell ref="B3:B4"/>
    <mergeCell ref="C3:E3"/>
    <mergeCell ref="F3:H3"/>
    <mergeCell ref="I3:K3"/>
    <mergeCell ref="X3:Z3"/>
    <mergeCell ref="U3:W3"/>
    <mergeCell ref="R3:T3"/>
    <mergeCell ref="L3:N3"/>
    <mergeCell ref="O3:Q3"/>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E16:X18 Z17:AC18 AB16:AC16" formula="1"/>
    <ignoredError sqref="Y16:Y18" formula="1"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I137"/>
  <sheetViews>
    <sheetView showGridLines="0" zoomScale="80" zoomScaleNormal="80" workbookViewId="0"/>
  </sheetViews>
  <sheetFormatPr baseColWidth="10" defaultColWidth="11.42578125" defaultRowHeight="15.75" x14ac:dyDescent="0.25"/>
  <cols>
    <col min="1" max="1" width="16.5703125" style="207" customWidth="1"/>
    <col min="2" max="2" width="133" style="207" customWidth="1"/>
    <col min="3" max="3" width="13.5703125" style="204" bestFit="1" customWidth="1"/>
    <col min="4" max="4" width="14.28515625" style="204" bestFit="1" customWidth="1"/>
    <col min="5" max="5" width="20.42578125" style="204" bestFit="1" customWidth="1"/>
    <col min="6" max="7" width="11.42578125" style="204"/>
    <col min="8" max="8" width="14.5703125" style="204" bestFit="1" customWidth="1"/>
    <col min="9" max="9" width="11.28515625" style="204" bestFit="1" customWidth="1"/>
    <col min="10" max="16384" width="11.42578125" style="204"/>
  </cols>
  <sheetData>
    <row r="1" spans="1:9" s="149" customFormat="1" x14ac:dyDescent="0.2">
      <c r="A1" s="166" t="s">
        <v>1177</v>
      </c>
      <c r="B1" s="88"/>
    </row>
    <row r="2" spans="1:9" s="202" customFormat="1" ht="18.75" x14ac:dyDescent="0.3">
      <c r="A2" s="412" t="s">
        <v>3439</v>
      </c>
      <c r="B2" s="201"/>
      <c r="E2" s="203"/>
      <c r="F2" s="203"/>
      <c r="G2" s="203"/>
      <c r="H2" s="203"/>
    </row>
    <row r="3" spans="1:9" s="1606" customFormat="1" ht="30" x14ac:dyDescent="0.25">
      <c r="A3" s="1030" t="s">
        <v>291</v>
      </c>
      <c r="B3" s="1030" t="s">
        <v>1113</v>
      </c>
      <c r="C3" s="1145" t="s">
        <v>293</v>
      </c>
      <c r="D3" s="1030" t="s">
        <v>3149</v>
      </c>
      <c r="E3" s="1030" t="s">
        <v>3150</v>
      </c>
      <c r="F3" s="1030" t="s">
        <v>3025</v>
      </c>
    </row>
    <row r="4" spans="1:9" s="1606" customFormat="1" ht="31.5" x14ac:dyDescent="0.25">
      <c r="A4" s="3389" t="s">
        <v>625</v>
      </c>
      <c r="B4" s="1607" t="s">
        <v>1114</v>
      </c>
      <c r="C4" s="1608">
        <v>3.3</v>
      </c>
      <c r="D4" s="1034" t="s">
        <v>1115</v>
      </c>
      <c r="E4" s="1609">
        <v>41386</v>
      </c>
      <c r="F4" s="1610"/>
      <c r="H4" s="699" t="s">
        <v>1801</v>
      </c>
      <c r="I4" s="700" t="s">
        <v>648</v>
      </c>
    </row>
    <row r="5" spans="1:9" s="1606" customFormat="1" ht="15" customHeight="1" x14ac:dyDescent="0.25">
      <c r="A5" s="3389"/>
      <c r="B5" s="1035" t="s">
        <v>1607</v>
      </c>
      <c r="C5" s="1608">
        <v>4.4000000000000004</v>
      </c>
      <c r="D5" s="1611">
        <v>41305</v>
      </c>
      <c r="E5" s="1609">
        <v>41890</v>
      </c>
      <c r="F5" s="1146"/>
      <c r="H5" s="1032" t="str">
        <f>A4</f>
        <v>CA_UAML</v>
      </c>
      <c r="I5" s="701">
        <v>5</v>
      </c>
    </row>
    <row r="6" spans="1:9" s="1606" customFormat="1" ht="30" x14ac:dyDescent="0.25">
      <c r="A6" s="3389"/>
      <c r="B6" s="1616" t="s">
        <v>643</v>
      </c>
      <c r="C6" s="2169">
        <v>8.5</v>
      </c>
      <c r="D6" s="1618">
        <v>41386</v>
      </c>
      <c r="E6" s="2169"/>
      <c r="F6" s="2304" t="s">
        <v>298</v>
      </c>
      <c r="H6" s="1033" t="s">
        <v>621</v>
      </c>
      <c r="I6" s="1031">
        <v>7</v>
      </c>
    </row>
    <row r="7" spans="1:9" s="1606" customFormat="1" ht="30" x14ac:dyDescent="0.25">
      <c r="A7" s="3389"/>
      <c r="B7" s="1607" t="s">
        <v>1116</v>
      </c>
      <c r="C7" s="1608">
        <v>9.3000000000000007</v>
      </c>
      <c r="D7" s="1611">
        <v>41411</v>
      </c>
      <c r="E7" s="1609">
        <v>41453</v>
      </c>
      <c r="F7" s="1610"/>
      <c r="H7" s="1033" t="s">
        <v>623</v>
      </c>
      <c r="I7" s="1031">
        <v>6</v>
      </c>
    </row>
    <row r="8" spans="1:9" s="1606" customFormat="1" ht="15" x14ac:dyDescent="0.25">
      <c r="A8" s="3389"/>
      <c r="B8" s="1607" t="s">
        <v>1117</v>
      </c>
      <c r="C8" s="1034" t="s">
        <v>1118</v>
      </c>
      <c r="D8" s="1611">
        <v>41822</v>
      </c>
      <c r="E8" s="1609">
        <v>41828</v>
      </c>
      <c r="F8" s="1610"/>
      <c r="H8" s="1032" t="s">
        <v>624</v>
      </c>
      <c r="I8" s="1143">
        <v>9</v>
      </c>
    </row>
    <row r="9" spans="1:9" s="1606" customFormat="1" x14ac:dyDescent="0.25">
      <c r="A9" s="3389"/>
      <c r="B9" s="1607" t="s">
        <v>1119</v>
      </c>
      <c r="C9" s="1034" t="s">
        <v>1120</v>
      </c>
      <c r="D9" s="1611">
        <v>41890</v>
      </c>
      <c r="E9" s="1036">
        <v>41901</v>
      </c>
      <c r="F9" s="1610"/>
      <c r="H9" s="702" t="s">
        <v>2372</v>
      </c>
      <c r="I9" s="1144">
        <f>SUM(I5:I8)</f>
        <v>27</v>
      </c>
    </row>
    <row r="10" spans="1:9" s="1606" customFormat="1" ht="15" x14ac:dyDescent="0.25">
      <c r="A10" s="3389"/>
      <c r="B10" s="1607" t="s">
        <v>1121</v>
      </c>
      <c r="C10" s="1034" t="s">
        <v>1122</v>
      </c>
      <c r="D10" s="1611">
        <v>41911</v>
      </c>
      <c r="E10" s="1036">
        <v>41915</v>
      </c>
      <c r="F10" s="1610"/>
      <c r="H10" s="205"/>
      <c r="I10" s="188"/>
    </row>
    <row r="11" spans="1:9" s="1606" customFormat="1" ht="45" x14ac:dyDescent="0.25">
      <c r="A11" s="3389"/>
      <c r="B11" s="1607" t="s">
        <v>644</v>
      </c>
      <c r="C11" s="1608">
        <v>37.799999999999997</v>
      </c>
      <c r="D11" s="1611">
        <v>42053</v>
      </c>
      <c r="E11" s="1036">
        <v>42101</v>
      </c>
      <c r="F11" s="1610"/>
      <c r="H11" s="1612"/>
      <c r="I11" s="188"/>
    </row>
    <row r="12" spans="1:9" s="1606" customFormat="1" ht="15" x14ac:dyDescent="0.25">
      <c r="A12" s="3389"/>
      <c r="B12" s="1607" t="s">
        <v>3020</v>
      </c>
      <c r="C12" s="1608">
        <v>36.5</v>
      </c>
      <c r="D12" s="1611">
        <v>41957</v>
      </c>
      <c r="E12" s="1609">
        <v>42034</v>
      </c>
      <c r="F12" s="1610"/>
      <c r="H12" s="205"/>
      <c r="I12" s="188"/>
    </row>
    <row r="13" spans="1:9" s="1606" customFormat="1" ht="15" customHeight="1" x14ac:dyDescent="0.25">
      <c r="A13" s="3389"/>
      <c r="B13" s="1613" t="s">
        <v>954</v>
      </c>
      <c r="C13" s="1608">
        <v>51.3</v>
      </c>
      <c r="D13" s="1611">
        <v>42510</v>
      </c>
      <c r="E13" s="1609">
        <v>42668</v>
      </c>
      <c r="F13" s="1146"/>
      <c r="H13" s="206"/>
      <c r="I13" s="188"/>
    </row>
    <row r="14" spans="1:9" s="1606" customFormat="1" ht="30" x14ac:dyDescent="0.25">
      <c r="A14" s="3389"/>
      <c r="B14" s="1614" t="s">
        <v>2488</v>
      </c>
      <c r="C14" s="1608">
        <v>54.3</v>
      </c>
      <c r="D14" s="1611">
        <v>42681</v>
      </c>
      <c r="E14" s="1609">
        <v>42719</v>
      </c>
      <c r="F14" s="1146"/>
      <c r="H14" s="206"/>
      <c r="I14" s="188"/>
    </row>
    <row r="15" spans="1:9" s="1606" customFormat="1" ht="15" customHeight="1" x14ac:dyDescent="0.25">
      <c r="A15" s="3389"/>
      <c r="B15" s="1616" t="s">
        <v>646</v>
      </c>
      <c r="C15" s="2169">
        <v>59.4</v>
      </c>
      <c r="D15" s="1618">
        <v>42831</v>
      </c>
      <c r="E15" s="2169">
        <v>2021</v>
      </c>
      <c r="F15" s="2304" t="s">
        <v>298</v>
      </c>
      <c r="H15" s="206"/>
      <c r="I15" s="188"/>
    </row>
    <row r="16" spans="1:9" s="1606" customFormat="1" ht="30" x14ac:dyDescent="0.25">
      <c r="A16" s="3389"/>
      <c r="B16" s="1616" t="s">
        <v>645</v>
      </c>
      <c r="C16" s="2169">
        <v>59.5</v>
      </c>
      <c r="D16" s="1618">
        <v>42831</v>
      </c>
      <c r="E16" s="2169">
        <v>2021</v>
      </c>
      <c r="F16" s="2304" t="s">
        <v>298</v>
      </c>
      <c r="H16" s="206"/>
      <c r="I16" s="188"/>
    </row>
    <row r="17" spans="1:9" s="1606" customFormat="1" ht="15" x14ac:dyDescent="0.25">
      <c r="A17" s="3389"/>
      <c r="B17" s="1616" t="s">
        <v>647</v>
      </c>
      <c r="C17" s="2169">
        <v>59.6</v>
      </c>
      <c r="D17" s="1618">
        <v>42831</v>
      </c>
      <c r="E17" s="2169">
        <v>2021</v>
      </c>
      <c r="F17" s="2304" t="s">
        <v>298</v>
      </c>
      <c r="H17" s="206"/>
      <c r="I17" s="188"/>
    </row>
    <row r="18" spans="1:9" s="1606" customFormat="1" ht="15" customHeight="1" x14ac:dyDescent="0.25">
      <c r="A18" s="3389"/>
      <c r="B18" s="1613" t="s">
        <v>3021</v>
      </c>
      <c r="C18" s="1608">
        <v>60.7</v>
      </c>
      <c r="D18" s="1611">
        <v>42901</v>
      </c>
      <c r="E18" s="1609"/>
      <c r="F18" s="1146"/>
      <c r="H18" s="206"/>
      <c r="I18" s="188"/>
    </row>
    <row r="19" spans="1:9" s="1606" customFormat="1" ht="15" x14ac:dyDescent="0.25">
      <c r="A19" s="3389"/>
      <c r="B19" s="1607" t="s">
        <v>1608</v>
      </c>
      <c r="C19" s="1608">
        <v>60.9</v>
      </c>
      <c r="D19" s="1611">
        <v>42901</v>
      </c>
      <c r="E19" s="1609">
        <v>43157</v>
      </c>
      <c r="F19" s="1146"/>
      <c r="H19" s="206"/>
      <c r="I19" s="188"/>
    </row>
    <row r="20" spans="1:9" s="1606" customFormat="1" ht="45" x14ac:dyDescent="0.25">
      <c r="A20" s="3389"/>
      <c r="B20" s="1607" t="s">
        <v>1946</v>
      </c>
      <c r="C20" s="1615" t="s">
        <v>1947</v>
      </c>
      <c r="D20" s="1611">
        <v>43157</v>
      </c>
      <c r="E20" s="1609">
        <v>43194</v>
      </c>
      <c r="F20" s="1146"/>
      <c r="H20" s="206"/>
      <c r="I20" s="188"/>
    </row>
    <row r="21" spans="1:9" s="1606" customFormat="1" ht="15" x14ac:dyDescent="0.25">
      <c r="A21" s="3389"/>
      <c r="B21" s="1607" t="s">
        <v>1968</v>
      </c>
      <c r="C21" s="1615">
        <v>73.7</v>
      </c>
      <c r="D21" s="1611">
        <v>43269</v>
      </c>
      <c r="E21" s="1609">
        <v>43297</v>
      </c>
      <c r="F21" s="1146"/>
      <c r="H21" s="206"/>
      <c r="I21" s="188"/>
    </row>
    <row r="22" spans="1:9" s="1606" customFormat="1" ht="30" x14ac:dyDescent="0.25">
      <c r="A22" s="3389"/>
      <c r="B22" s="1607" t="s">
        <v>1969</v>
      </c>
      <c r="C22" s="1615" t="s">
        <v>1970</v>
      </c>
      <c r="D22" s="1611">
        <v>43269</v>
      </c>
      <c r="E22" s="1609">
        <v>43291</v>
      </c>
      <c r="F22" s="1146"/>
      <c r="H22" s="206"/>
      <c r="I22" s="188"/>
    </row>
    <row r="23" spans="1:9" s="1606" customFormat="1" ht="30" x14ac:dyDescent="0.25">
      <c r="A23" s="3389"/>
      <c r="B23" s="1607" t="s">
        <v>1971</v>
      </c>
      <c r="C23" s="1615" t="s">
        <v>1972</v>
      </c>
      <c r="D23" s="1611">
        <v>43297</v>
      </c>
      <c r="E23" s="1609">
        <v>43371</v>
      </c>
      <c r="F23" s="1146"/>
      <c r="H23" s="206"/>
      <c r="I23" s="188"/>
    </row>
    <row r="24" spans="1:9" s="1606" customFormat="1" ht="15" x14ac:dyDescent="0.25">
      <c r="A24" s="3389"/>
      <c r="B24" s="1607" t="s">
        <v>3022</v>
      </c>
      <c r="C24" s="1615">
        <v>78.900000000000006</v>
      </c>
      <c r="D24" s="1611">
        <v>43364</v>
      </c>
      <c r="E24" s="1609">
        <v>43384</v>
      </c>
      <c r="F24" s="1146"/>
      <c r="H24" s="206"/>
      <c r="I24" s="188"/>
    </row>
    <row r="25" spans="1:9" s="1606" customFormat="1" ht="30" x14ac:dyDescent="0.25">
      <c r="A25" s="3389"/>
      <c r="B25" s="1607" t="s">
        <v>2276</v>
      </c>
      <c r="C25" s="1615">
        <v>86.7</v>
      </c>
      <c r="D25" s="1611">
        <v>43437</v>
      </c>
      <c r="E25" s="1609">
        <v>43525</v>
      </c>
      <c r="F25" s="1146"/>
      <c r="H25" s="206"/>
      <c r="I25" s="188"/>
    </row>
    <row r="26" spans="1:9" s="1606" customFormat="1" ht="15" x14ac:dyDescent="0.25">
      <c r="A26" s="3389"/>
      <c r="B26" s="1607" t="s">
        <v>2277</v>
      </c>
      <c r="C26" s="1615">
        <v>86.8</v>
      </c>
      <c r="D26" s="1611">
        <v>43437</v>
      </c>
      <c r="E26" s="1609">
        <v>43532</v>
      </c>
      <c r="F26" s="1146"/>
      <c r="H26" s="206"/>
      <c r="I26" s="188"/>
    </row>
    <row r="27" spans="1:9" s="1606" customFormat="1" ht="30" x14ac:dyDescent="0.25">
      <c r="A27" s="3389"/>
      <c r="B27" s="1607" t="s">
        <v>2482</v>
      </c>
      <c r="C27" s="1615">
        <v>89.4</v>
      </c>
      <c r="D27" s="1611">
        <v>43605</v>
      </c>
      <c r="E27" s="1609">
        <v>43642</v>
      </c>
      <c r="F27" s="1146"/>
      <c r="H27" s="206"/>
      <c r="I27" s="188"/>
    </row>
    <row r="28" spans="1:9" s="1606" customFormat="1" ht="30" x14ac:dyDescent="0.25">
      <c r="A28" s="3389"/>
      <c r="B28" s="1607" t="s">
        <v>2483</v>
      </c>
      <c r="C28" s="1615">
        <v>89.5</v>
      </c>
      <c r="D28" s="1611">
        <v>43605</v>
      </c>
      <c r="E28" s="1609">
        <v>43642</v>
      </c>
      <c r="F28" s="1146"/>
      <c r="H28" s="206"/>
      <c r="I28" s="188"/>
    </row>
    <row r="29" spans="1:9" s="1606" customFormat="1" ht="15" x14ac:dyDescent="0.25">
      <c r="A29" s="3389"/>
      <c r="B29" s="1607" t="s">
        <v>3023</v>
      </c>
      <c r="C29" s="1615">
        <v>90.3</v>
      </c>
      <c r="D29" s="1611">
        <v>43616</v>
      </c>
      <c r="E29" s="1609">
        <v>43656</v>
      </c>
      <c r="F29" s="1146"/>
      <c r="H29" s="206"/>
      <c r="I29" s="188"/>
    </row>
    <row r="30" spans="1:9" s="1606" customFormat="1" ht="15" x14ac:dyDescent="0.25">
      <c r="A30" s="3389"/>
      <c r="B30" s="1607" t="s">
        <v>2489</v>
      </c>
      <c r="C30" s="1615">
        <v>95.3</v>
      </c>
      <c r="D30" s="1611">
        <v>43733</v>
      </c>
      <c r="E30" s="1609">
        <v>43837</v>
      </c>
      <c r="F30" s="1146"/>
      <c r="H30" s="206"/>
      <c r="I30" s="188"/>
    </row>
    <row r="31" spans="1:9" s="1606" customFormat="1" ht="30" x14ac:dyDescent="0.25">
      <c r="A31" s="3389"/>
      <c r="B31" s="1607" t="s">
        <v>3024</v>
      </c>
      <c r="C31" s="1615">
        <v>98.4</v>
      </c>
      <c r="D31" s="1611">
        <v>43861</v>
      </c>
      <c r="E31" s="1611" t="s">
        <v>3004</v>
      </c>
      <c r="F31" s="1146"/>
      <c r="H31" s="206"/>
      <c r="I31" s="188"/>
    </row>
    <row r="32" spans="1:9" s="1606" customFormat="1" ht="15" x14ac:dyDescent="0.25">
      <c r="A32" s="3389"/>
      <c r="B32" s="1607" t="s">
        <v>3019</v>
      </c>
      <c r="C32" s="1615">
        <v>100.4</v>
      </c>
      <c r="D32" s="1611" t="s">
        <v>3005</v>
      </c>
      <c r="E32" s="1611">
        <v>43997</v>
      </c>
      <c r="F32" s="1146"/>
      <c r="H32" s="206"/>
      <c r="I32" s="188"/>
    </row>
    <row r="33" spans="1:9" s="1606" customFormat="1" ht="15" x14ac:dyDescent="0.25">
      <c r="A33" s="3389"/>
      <c r="B33" s="1607" t="s">
        <v>3008</v>
      </c>
      <c r="C33" s="1615">
        <v>102.8</v>
      </c>
      <c r="D33" s="1611">
        <v>44008</v>
      </c>
      <c r="E33" s="1611">
        <v>44098</v>
      </c>
      <c r="F33" s="1146"/>
      <c r="H33" s="206"/>
      <c r="I33" s="188"/>
    </row>
    <row r="34" spans="1:9" s="1606" customFormat="1" ht="15" x14ac:dyDescent="0.25">
      <c r="A34" s="3389"/>
      <c r="B34" s="1607" t="s">
        <v>3018</v>
      </c>
      <c r="C34" s="1615">
        <v>102.9</v>
      </c>
      <c r="D34" s="1611">
        <v>44008</v>
      </c>
      <c r="E34" s="1611" t="s">
        <v>3009</v>
      </c>
      <c r="F34" s="1146"/>
      <c r="H34" s="206"/>
      <c r="I34" s="188"/>
    </row>
    <row r="35" spans="1:9" s="1606" customFormat="1" ht="15" x14ac:dyDescent="0.25">
      <c r="A35" s="3389"/>
      <c r="B35" s="2272" t="s">
        <v>4057</v>
      </c>
      <c r="C35" s="2270">
        <v>110.7</v>
      </c>
      <c r="D35" s="2183">
        <v>44308</v>
      </c>
      <c r="E35" s="2183">
        <v>80872</v>
      </c>
      <c r="F35" s="2271"/>
      <c r="H35" s="206"/>
      <c r="I35" s="188"/>
    </row>
    <row r="36" spans="1:9" s="1606" customFormat="1" ht="30" x14ac:dyDescent="0.25">
      <c r="A36" s="3389"/>
      <c r="B36" s="2305" t="s">
        <v>4105</v>
      </c>
      <c r="C36" s="2270">
        <v>111.4</v>
      </c>
      <c r="D36" s="2183">
        <v>44420</v>
      </c>
      <c r="E36" s="2273" t="s">
        <v>4058</v>
      </c>
      <c r="F36" s="2271" t="s">
        <v>298</v>
      </c>
      <c r="H36" s="206"/>
      <c r="I36" s="188"/>
    </row>
    <row r="37" spans="1:9" s="1606" customFormat="1" ht="30" x14ac:dyDescent="0.25">
      <c r="A37" s="3389"/>
      <c r="B37" s="2272" t="s">
        <v>4060</v>
      </c>
      <c r="C37" s="2270">
        <v>112.3</v>
      </c>
      <c r="D37" s="2183">
        <v>44449</v>
      </c>
      <c r="E37" s="2273">
        <v>44487</v>
      </c>
      <c r="F37" s="2271"/>
      <c r="H37" s="206"/>
      <c r="I37" s="188"/>
    </row>
    <row r="38" spans="1:9" s="1606" customFormat="1" ht="15" customHeight="1" x14ac:dyDescent="0.25">
      <c r="A38" s="3393" t="s">
        <v>3029</v>
      </c>
      <c r="B38" s="1619" t="s">
        <v>1123</v>
      </c>
      <c r="C38" s="1619">
        <v>2.7</v>
      </c>
      <c r="D38" s="1620">
        <v>41071</v>
      </c>
      <c r="E38" s="1620"/>
      <c r="F38" s="1619"/>
    </row>
    <row r="39" spans="1:9" s="1606" customFormat="1" ht="15" x14ac:dyDescent="0.25">
      <c r="A39" s="3394"/>
      <c r="B39" s="1621" t="s">
        <v>628</v>
      </c>
      <c r="C39" s="1619">
        <v>2.8</v>
      </c>
      <c r="D39" s="1620">
        <v>41071</v>
      </c>
      <c r="E39" s="1620">
        <v>41234</v>
      </c>
      <c r="F39" s="1619"/>
    </row>
    <row r="40" spans="1:9" s="1606" customFormat="1" ht="15" x14ac:dyDescent="0.25">
      <c r="A40" s="3394"/>
      <c r="B40" s="1621" t="s">
        <v>982</v>
      </c>
      <c r="C40" s="1619">
        <v>2.9</v>
      </c>
      <c r="D40" s="1620">
        <v>41071</v>
      </c>
      <c r="E40" s="1620">
        <v>41388</v>
      </c>
      <c r="F40" s="1619"/>
    </row>
    <row r="41" spans="1:9" s="1606" customFormat="1" ht="30" x14ac:dyDescent="0.25">
      <c r="A41" s="3394"/>
      <c r="B41" s="1621" t="s">
        <v>983</v>
      </c>
      <c r="C41" s="1622">
        <v>2.1</v>
      </c>
      <c r="D41" s="1620">
        <v>41071</v>
      </c>
      <c r="E41" s="1620">
        <v>41388</v>
      </c>
      <c r="F41" s="1619"/>
    </row>
    <row r="42" spans="1:9" s="1606" customFormat="1" ht="30" x14ac:dyDescent="0.25">
      <c r="A42" s="3394"/>
      <c r="B42" s="1621" t="s">
        <v>1124</v>
      </c>
      <c r="C42" s="1623">
        <v>6.9</v>
      </c>
      <c r="D42" s="1620" t="s">
        <v>1125</v>
      </c>
      <c r="E42" s="1620">
        <v>41592</v>
      </c>
      <c r="F42" s="1619"/>
    </row>
    <row r="43" spans="1:9" s="1606" customFormat="1" ht="15" x14ac:dyDescent="0.25">
      <c r="A43" s="3394"/>
      <c r="B43" s="1621" t="s">
        <v>1126</v>
      </c>
      <c r="C43" s="1622">
        <v>6.1</v>
      </c>
      <c r="D43" s="1620" t="s">
        <v>1125</v>
      </c>
      <c r="E43" s="1620">
        <v>41388</v>
      </c>
      <c r="F43" s="1619"/>
    </row>
    <row r="44" spans="1:9" s="1606" customFormat="1" ht="15" x14ac:dyDescent="0.25">
      <c r="A44" s="3394"/>
      <c r="B44" s="1619" t="s">
        <v>1123</v>
      </c>
      <c r="C44" s="1623">
        <v>10.3</v>
      </c>
      <c r="D44" s="1620">
        <v>41388</v>
      </c>
      <c r="E44" s="1620">
        <v>41932</v>
      </c>
      <c r="F44" s="1619"/>
    </row>
    <row r="45" spans="1:9" s="1606" customFormat="1" ht="15" x14ac:dyDescent="0.25">
      <c r="A45" s="3394"/>
      <c r="B45" s="1619" t="s">
        <v>3438</v>
      </c>
      <c r="C45" s="1623">
        <v>10.4</v>
      </c>
      <c r="D45" s="1620">
        <v>41388</v>
      </c>
      <c r="E45" s="1620">
        <v>41932</v>
      </c>
      <c r="F45" s="1619"/>
    </row>
    <row r="46" spans="1:9" s="1606" customFormat="1" ht="15" x14ac:dyDescent="0.25">
      <c r="A46" s="3394"/>
      <c r="B46" s="1621" t="s">
        <v>1127</v>
      </c>
      <c r="C46" s="1619">
        <v>10.6</v>
      </c>
      <c r="D46" s="1620">
        <v>41388</v>
      </c>
      <c r="E46" s="1620">
        <v>41932</v>
      </c>
      <c r="F46" s="1147"/>
    </row>
    <row r="47" spans="1:9" s="1606" customFormat="1" ht="15" x14ac:dyDescent="0.25">
      <c r="A47" s="3394"/>
      <c r="B47" s="1619" t="s">
        <v>1123</v>
      </c>
      <c r="C47" s="1619">
        <v>22.2</v>
      </c>
      <c r="D47" s="1620">
        <v>41933</v>
      </c>
      <c r="E47" s="1620">
        <v>42102</v>
      </c>
      <c r="F47" s="1147"/>
    </row>
    <row r="48" spans="1:9" s="1606" customFormat="1" ht="15" x14ac:dyDescent="0.25">
      <c r="A48" s="3394"/>
      <c r="B48" s="1619" t="s">
        <v>3438</v>
      </c>
      <c r="C48" s="1619">
        <v>22.3</v>
      </c>
      <c r="D48" s="1620">
        <v>41933</v>
      </c>
      <c r="E48" s="1620">
        <v>42102</v>
      </c>
      <c r="F48" s="1147"/>
    </row>
    <row r="49" spans="1:6" s="1606" customFormat="1" ht="15" x14ac:dyDescent="0.25">
      <c r="A49" s="3394"/>
      <c r="B49" s="1621" t="s">
        <v>1127</v>
      </c>
      <c r="C49" s="1619">
        <v>22.4</v>
      </c>
      <c r="D49" s="1620">
        <v>41933</v>
      </c>
      <c r="E49" s="1620">
        <v>42102</v>
      </c>
      <c r="F49" s="1147"/>
    </row>
    <row r="50" spans="1:6" s="1606" customFormat="1" ht="30" x14ac:dyDescent="0.25">
      <c r="A50" s="3394"/>
      <c r="B50" s="1621" t="s">
        <v>627</v>
      </c>
      <c r="C50" s="1619">
        <v>22.5</v>
      </c>
      <c r="D50" s="1620">
        <v>41933</v>
      </c>
      <c r="E50" s="1620">
        <v>42102</v>
      </c>
      <c r="F50" s="1619"/>
    </row>
    <row r="51" spans="1:6" s="1606" customFormat="1" ht="15" x14ac:dyDescent="0.25">
      <c r="A51" s="3394"/>
      <c r="B51" s="1621" t="s">
        <v>629</v>
      </c>
      <c r="C51" s="1619">
        <v>22.6</v>
      </c>
      <c r="D51" s="1620">
        <v>41933</v>
      </c>
      <c r="E51" s="1620">
        <v>42102</v>
      </c>
      <c r="F51" s="1619"/>
    </row>
    <row r="52" spans="1:6" s="1606" customFormat="1" ht="15" x14ac:dyDescent="0.25">
      <c r="A52" s="3394"/>
      <c r="B52" s="1621" t="s">
        <v>626</v>
      </c>
      <c r="C52" s="1619">
        <v>22.7</v>
      </c>
      <c r="D52" s="1620">
        <v>41933</v>
      </c>
      <c r="E52" s="1620">
        <v>42102</v>
      </c>
      <c r="F52" s="1619"/>
    </row>
    <row r="53" spans="1:6" s="1606" customFormat="1" ht="30" x14ac:dyDescent="0.25">
      <c r="A53" s="3394"/>
      <c r="B53" s="1621" t="s">
        <v>630</v>
      </c>
      <c r="C53" s="1624">
        <v>24.1</v>
      </c>
      <c r="D53" s="1620">
        <v>42062</v>
      </c>
      <c r="E53" s="1625" t="s">
        <v>984</v>
      </c>
      <c r="F53" s="1619"/>
    </row>
    <row r="54" spans="1:6" s="1606" customFormat="1" ht="15" customHeight="1" x14ac:dyDescent="0.25">
      <c r="A54" s="3394"/>
      <c r="B54" s="1621" t="s">
        <v>1128</v>
      </c>
      <c r="C54" s="1619">
        <v>28.2</v>
      </c>
      <c r="D54" s="1620">
        <v>42103</v>
      </c>
      <c r="E54" s="1620">
        <v>42464</v>
      </c>
      <c r="F54" s="1147"/>
    </row>
    <row r="55" spans="1:6" s="1606" customFormat="1" ht="15" customHeight="1" x14ac:dyDescent="0.25">
      <c r="A55" s="3394"/>
      <c r="B55" s="1626" t="s">
        <v>1129</v>
      </c>
      <c r="C55" s="1619">
        <v>28.3</v>
      </c>
      <c r="D55" s="1620">
        <v>42103</v>
      </c>
      <c r="E55" s="1620">
        <v>42464</v>
      </c>
      <c r="F55" s="1147"/>
    </row>
    <row r="56" spans="1:6" s="1606" customFormat="1" ht="15" customHeight="1" x14ac:dyDescent="0.25">
      <c r="A56" s="3394"/>
      <c r="B56" s="1621" t="s">
        <v>1130</v>
      </c>
      <c r="C56" s="1625" t="s">
        <v>1131</v>
      </c>
      <c r="D56" s="1620">
        <v>42103</v>
      </c>
      <c r="E56" s="1620">
        <v>42464</v>
      </c>
      <c r="F56" s="1147"/>
    </row>
    <row r="57" spans="1:6" s="1606" customFormat="1" ht="15" x14ac:dyDescent="0.25">
      <c r="A57" s="3394"/>
      <c r="B57" s="1621" t="s">
        <v>1132</v>
      </c>
      <c r="C57" s="1625" t="s">
        <v>1133</v>
      </c>
      <c r="D57" s="1620">
        <v>42103</v>
      </c>
      <c r="E57" s="1620">
        <v>42464</v>
      </c>
      <c r="F57" s="1147"/>
    </row>
    <row r="58" spans="1:6" s="1606" customFormat="1" ht="15" x14ac:dyDescent="0.25">
      <c r="A58" s="3394"/>
      <c r="B58" s="1621" t="s">
        <v>1134</v>
      </c>
      <c r="C58" s="1625" t="s">
        <v>1135</v>
      </c>
      <c r="D58" s="1620">
        <v>42103</v>
      </c>
      <c r="E58" s="1620">
        <v>42464</v>
      </c>
      <c r="F58" s="1147"/>
    </row>
    <row r="59" spans="1:6" s="1606" customFormat="1" ht="15" x14ac:dyDescent="0.25">
      <c r="A59" s="3394"/>
      <c r="B59" s="1621" t="s">
        <v>3137</v>
      </c>
      <c r="C59" s="1619">
        <v>29.7</v>
      </c>
      <c r="D59" s="1620">
        <v>42121</v>
      </c>
      <c r="E59" s="1620">
        <v>42198</v>
      </c>
      <c r="F59" s="1619"/>
    </row>
    <row r="60" spans="1:6" s="1606" customFormat="1" ht="15" x14ac:dyDescent="0.25">
      <c r="A60" s="3394"/>
      <c r="B60" s="1619" t="s">
        <v>1136</v>
      </c>
      <c r="C60" s="1625" t="s">
        <v>1137</v>
      </c>
      <c r="D60" s="1620">
        <v>42465</v>
      </c>
      <c r="E60" s="1620">
        <v>42824</v>
      </c>
      <c r="F60" s="1619"/>
    </row>
    <row r="61" spans="1:6" s="1606" customFormat="1" ht="15" x14ac:dyDescent="0.25">
      <c r="A61" s="3394"/>
      <c r="B61" s="1619" t="s">
        <v>1138</v>
      </c>
      <c r="C61" s="1625" t="s">
        <v>1139</v>
      </c>
      <c r="D61" s="1620">
        <v>42465</v>
      </c>
      <c r="E61" s="1620">
        <v>42824</v>
      </c>
      <c r="F61" s="1619"/>
    </row>
    <row r="62" spans="1:6" s="1606" customFormat="1" ht="15" x14ac:dyDescent="0.25">
      <c r="A62" s="3394"/>
      <c r="B62" s="1619" t="s">
        <v>1129</v>
      </c>
      <c r="C62" s="1625" t="s">
        <v>1140</v>
      </c>
      <c r="D62" s="1620">
        <v>42465</v>
      </c>
      <c r="E62" s="1620">
        <v>42824</v>
      </c>
      <c r="F62" s="1619"/>
    </row>
    <row r="63" spans="1:6" s="1606" customFormat="1" ht="15" x14ac:dyDescent="0.25">
      <c r="A63" s="3394"/>
      <c r="B63" s="1621" t="s">
        <v>1130</v>
      </c>
      <c r="C63" s="1625">
        <v>47.5</v>
      </c>
      <c r="D63" s="1620">
        <v>42465</v>
      </c>
      <c r="E63" s="1620">
        <v>42824</v>
      </c>
      <c r="F63" s="1619"/>
    </row>
    <row r="64" spans="1:6" s="1606" customFormat="1" ht="15" x14ac:dyDescent="0.25">
      <c r="A64" s="3394"/>
      <c r="B64" s="1621" t="s">
        <v>1132</v>
      </c>
      <c r="C64" s="1625">
        <v>47.6</v>
      </c>
      <c r="D64" s="1620">
        <v>42465</v>
      </c>
      <c r="E64" s="1620">
        <v>42824</v>
      </c>
      <c r="F64" s="1619"/>
    </row>
    <row r="65" spans="1:6" s="1606" customFormat="1" ht="15" x14ac:dyDescent="0.25">
      <c r="A65" s="3394"/>
      <c r="B65" s="1621" t="s">
        <v>1134</v>
      </c>
      <c r="C65" s="1625">
        <v>47.7</v>
      </c>
      <c r="D65" s="1620">
        <v>42465</v>
      </c>
      <c r="E65" s="1620">
        <v>42824</v>
      </c>
      <c r="F65" s="1619"/>
    </row>
    <row r="66" spans="1:6" s="1606" customFormat="1" ht="30" x14ac:dyDescent="0.25">
      <c r="A66" s="3394"/>
      <c r="B66" s="1621" t="s">
        <v>3138</v>
      </c>
      <c r="C66" s="1619">
        <v>54.6</v>
      </c>
      <c r="D66" s="1620">
        <v>42674</v>
      </c>
      <c r="E66" s="1620">
        <v>42825</v>
      </c>
      <c r="F66" s="1619"/>
    </row>
    <row r="67" spans="1:6" s="1606" customFormat="1" ht="30" x14ac:dyDescent="0.25">
      <c r="A67" s="3394"/>
      <c r="B67" s="1621" t="s">
        <v>955</v>
      </c>
      <c r="C67" s="1619">
        <v>54.7</v>
      </c>
      <c r="D67" s="1620">
        <v>42674</v>
      </c>
      <c r="E67" s="1620">
        <v>42825</v>
      </c>
      <c r="F67" s="1619"/>
    </row>
    <row r="68" spans="1:6" s="1606" customFormat="1" ht="15" x14ac:dyDescent="0.25">
      <c r="A68" s="3394"/>
      <c r="B68" s="1619" t="s">
        <v>1136</v>
      </c>
      <c r="C68" s="1619">
        <v>63.2</v>
      </c>
      <c r="D68" s="1620">
        <v>42825</v>
      </c>
      <c r="E68" s="1620">
        <v>43195</v>
      </c>
      <c r="F68" s="1619"/>
    </row>
    <row r="69" spans="1:6" s="1606" customFormat="1" ht="15" x14ac:dyDescent="0.25">
      <c r="A69" s="3394"/>
      <c r="B69" s="1619" t="s">
        <v>1138</v>
      </c>
      <c r="C69" s="1619">
        <v>63.3</v>
      </c>
      <c r="D69" s="1620">
        <v>42825</v>
      </c>
      <c r="E69" s="1620">
        <v>43195</v>
      </c>
      <c r="F69" s="1619"/>
    </row>
    <row r="70" spans="1:6" s="1606" customFormat="1" ht="15" x14ac:dyDescent="0.25">
      <c r="A70" s="3394"/>
      <c r="B70" s="1619" t="s">
        <v>1129</v>
      </c>
      <c r="C70" s="1619">
        <v>63.4</v>
      </c>
      <c r="D70" s="1620">
        <v>42825</v>
      </c>
      <c r="E70" s="1620">
        <v>43195</v>
      </c>
      <c r="F70" s="1619"/>
    </row>
    <row r="71" spans="1:6" s="1606" customFormat="1" ht="15" x14ac:dyDescent="0.25">
      <c r="A71" s="3394"/>
      <c r="B71" s="1621" t="s">
        <v>1130</v>
      </c>
      <c r="C71" s="1619">
        <v>63.5</v>
      </c>
      <c r="D71" s="1620">
        <v>42825</v>
      </c>
      <c r="E71" s="1620">
        <v>43195</v>
      </c>
      <c r="F71" s="1619"/>
    </row>
    <row r="72" spans="1:6" s="1606" customFormat="1" ht="15" x14ac:dyDescent="0.25">
      <c r="A72" s="3394"/>
      <c r="B72" s="1621" t="s">
        <v>1132</v>
      </c>
      <c r="C72" s="1619">
        <v>63.6</v>
      </c>
      <c r="D72" s="1620">
        <v>42825</v>
      </c>
      <c r="E72" s="1620">
        <v>43195</v>
      </c>
      <c r="F72" s="1619"/>
    </row>
    <row r="73" spans="1:6" s="1606" customFormat="1" ht="15" x14ac:dyDescent="0.25">
      <c r="A73" s="3394"/>
      <c r="B73" s="1621" t="s">
        <v>1134</v>
      </c>
      <c r="C73" s="1619">
        <v>63.7</v>
      </c>
      <c r="D73" s="1620">
        <v>42825</v>
      </c>
      <c r="E73" s="1620">
        <v>43195</v>
      </c>
      <c r="F73" s="1619"/>
    </row>
    <row r="74" spans="1:6" s="1606" customFormat="1" ht="30" x14ac:dyDescent="0.25">
      <c r="A74" s="3394"/>
      <c r="B74" s="1621" t="s">
        <v>1985</v>
      </c>
      <c r="C74" s="1627" t="s">
        <v>1986</v>
      </c>
      <c r="D74" s="1628" t="s">
        <v>1575</v>
      </c>
      <c r="E74" s="1628">
        <v>43227</v>
      </c>
      <c r="F74" s="1619"/>
    </row>
    <row r="75" spans="1:6" s="1606" customFormat="1" ht="15" x14ac:dyDescent="0.25">
      <c r="A75" s="3394"/>
      <c r="B75" s="1619" t="s">
        <v>1136</v>
      </c>
      <c r="C75" s="1629">
        <v>79.2</v>
      </c>
      <c r="D75" s="1628">
        <v>43196</v>
      </c>
      <c r="E75" s="1628">
        <v>43636</v>
      </c>
      <c r="F75" s="1619"/>
    </row>
    <row r="76" spans="1:6" s="1606" customFormat="1" ht="15" x14ac:dyDescent="0.25">
      <c r="A76" s="3394"/>
      <c r="B76" s="1619" t="s">
        <v>1138</v>
      </c>
      <c r="C76" s="1627">
        <v>79.3</v>
      </c>
      <c r="D76" s="1628">
        <v>43196</v>
      </c>
      <c r="E76" s="1628">
        <v>43636</v>
      </c>
      <c r="F76" s="1619"/>
    </row>
    <row r="77" spans="1:6" s="1606" customFormat="1" ht="15" x14ac:dyDescent="0.25">
      <c r="A77" s="3394"/>
      <c r="B77" s="1619" t="s">
        <v>1129</v>
      </c>
      <c r="C77" s="1627">
        <v>19.399999999999999</v>
      </c>
      <c r="D77" s="1628">
        <v>43196</v>
      </c>
      <c r="E77" s="1628">
        <v>43636</v>
      </c>
      <c r="F77" s="1619"/>
    </row>
    <row r="78" spans="1:6" s="1606" customFormat="1" ht="15" x14ac:dyDescent="0.25">
      <c r="A78" s="3394"/>
      <c r="B78" s="1621" t="s">
        <v>1130</v>
      </c>
      <c r="C78" s="1627">
        <v>79.5</v>
      </c>
      <c r="D78" s="1628">
        <v>43196</v>
      </c>
      <c r="E78" s="1628">
        <v>43636</v>
      </c>
      <c r="F78" s="1619"/>
    </row>
    <row r="79" spans="1:6" s="1606" customFormat="1" ht="15" x14ac:dyDescent="0.25">
      <c r="A79" s="3394"/>
      <c r="B79" s="1621" t="s">
        <v>1132</v>
      </c>
      <c r="C79" s="1627">
        <v>79.599999999999994</v>
      </c>
      <c r="D79" s="1628">
        <v>43196</v>
      </c>
      <c r="E79" s="1628">
        <v>43636</v>
      </c>
      <c r="F79" s="1619"/>
    </row>
    <row r="80" spans="1:6" s="1606" customFormat="1" ht="15" x14ac:dyDescent="0.25">
      <c r="A80" s="3394"/>
      <c r="B80" s="1621" t="s">
        <v>1134</v>
      </c>
      <c r="C80" s="1627">
        <v>79.7</v>
      </c>
      <c r="D80" s="1628">
        <v>43196</v>
      </c>
      <c r="E80" s="1628">
        <v>43636</v>
      </c>
      <c r="F80" s="1619"/>
    </row>
    <row r="81" spans="1:6" s="1606" customFormat="1" ht="30" x14ac:dyDescent="0.25">
      <c r="A81" s="3394"/>
      <c r="B81" s="1621" t="s">
        <v>2537</v>
      </c>
      <c r="C81" s="1627">
        <v>86.5</v>
      </c>
      <c r="D81" s="1628">
        <v>43614</v>
      </c>
      <c r="E81" s="1628">
        <v>43637</v>
      </c>
      <c r="F81" s="1627"/>
    </row>
    <row r="82" spans="1:6" s="1606" customFormat="1" ht="15" x14ac:dyDescent="0.25">
      <c r="A82" s="3394"/>
      <c r="B82" s="1621" t="s">
        <v>2539</v>
      </c>
      <c r="C82" s="1627">
        <v>86.8</v>
      </c>
      <c r="D82" s="1628">
        <v>43614</v>
      </c>
      <c r="E82" s="1628">
        <v>43817</v>
      </c>
      <c r="F82" s="1627"/>
    </row>
    <row r="83" spans="1:6" s="1606" customFormat="1" ht="15" x14ac:dyDescent="0.25">
      <c r="A83" s="3394"/>
      <c r="B83" s="1631" t="s">
        <v>1128</v>
      </c>
      <c r="C83" s="2163">
        <v>90.2</v>
      </c>
      <c r="D83" s="2164">
        <v>43637</v>
      </c>
      <c r="E83" s="2165">
        <v>2021</v>
      </c>
      <c r="F83" s="2166" t="s">
        <v>298</v>
      </c>
    </row>
    <row r="84" spans="1:6" s="1606" customFormat="1" ht="15" x14ac:dyDescent="0.25">
      <c r="A84" s="3394"/>
      <c r="B84" s="1631" t="s">
        <v>1138</v>
      </c>
      <c r="C84" s="2163">
        <v>90.3</v>
      </c>
      <c r="D84" s="2164">
        <v>43637</v>
      </c>
      <c r="E84" s="2165">
        <v>2021</v>
      </c>
      <c r="F84" s="2166" t="s">
        <v>298</v>
      </c>
    </row>
    <row r="85" spans="1:6" s="1606" customFormat="1" ht="15" x14ac:dyDescent="0.25">
      <c r="A85" s="3394"/>
      <c r="B85" s="1631" t="s">
        <v>1129</v>
      </c>
      <c r="C85" s="2163">
        <v>90.4</v>
      </c>
      <c r="D85" s="2164">
        <v>43637</v>
      </c>
      <c r="E85" s="2165">
        <v>2021</v>
      </c>
      <c r="F85" s="2166" t="s">
        <v>298</v>
      </c>
    </row>
    <row r="86" spans="1:6" s="1606" customFormat="1" ht="15" x14ac:dyDescent="0.25">
      <c r="A86" s="3394"/>
      <c r="B86" s="1631" t="s">
        <v>1130</v>
      </c>
      <c r="C86" s="2163">
        <v>90.5</v>
      </c>
      <c r="D86" s="2164">
        <v>43637</v>
      </c>
      <c r="E86" s="2165">
        <v>2021</v>
      </c>
      <c r="F86" s="2166" t="s">
        <v>298</v>
      </c>
    </row>
    <row r="87" spans="1:6" s="1606" customFormat="1" ht="15" x14ac:dyDescent="0.25">
      <c r="A87" s="3394"/>
      <c r="B87" s="1631" t="s">
        <v>1132</v>
      </c>
      <c r="C87" s="2163">
        <v>90.6</v>
      </c>
      <c r="D87" s="2164">
        <v>43637</v>
      </c>
      <c r="E87" s="2165">
        <v>2021</v>
      </c>
      <c r="F87" s="2166" t="s">
        <v>298</v>
      </c>
    </row>
    <row r="88" spans="1:6" s="1606" customFormat="1" ht="15" x14ac:dyDescent="0.25">
      <c r="A88" s="3394"/>
      <c r="B88" s="1631" t="s">
        <v>1134</v>
      </c>
      <c r="C88" s="2163">
        <v>90.7</v>
      </c>
      <c r="D88" s="2164">
        <v>43637</v>
      </c>
      <c r="E88" s="2165">
        <v>2021</v>
      </c>
      <c r="F88" s="2166" t="s">
        <v>298</v>
      </c>
    </row>
    <row r="89" spans="1:6" s="1606" customFormat="1" ht="30" x14ac:dyDescent="0.25">
      <c r="A89" s="3394"/>
      <c r="B89" s="1621" t="s">
        <v>3139</v>
      </c>
      <c r="C89" s="1630">
        <v>90.1</v>
      </c>
      <c r="D89" s="1628">
        <v>43637</v>
      </c>
      <c r="E89" s="1628">
        <v>43720</v>
      </c>
      <c r="F89" s="1621"/>
    </row>
    <row r="90" spans="1:6" s="1606" customFormat="1" ht="30" x14ac:dyDescent="0.25">
      <c r="A90" s="3394"/>
      <c r="B90" s="1621" t="s">
        <v>2545</v>
      </c>
      <c r="C90" s="1630">
        <v>91.5</v>
      </c>
      <c r="D90" s="1628">
        <v>43661</v>
      </c>
      <c r="E90" s="1628">
        <v>43661</v>
      </c>
      <c r="F90" s="1621"/>
    </row>
    <row r="91" spans="1:6" s="1606" customFormat="1" ht="30" x14ac:dyDescent="0.25">
      <c r="A91" s="3394"/>
      <c r="B91" s="1621" t="s">
        <v>3091</v>
      </c>
      <c r="C91" s="1630">
        <v>96.5</v>
      </c>
      <c r="D91" s="1628">
        <v>43879</v>
      </c>
      <c r="E91" s="1628">
        <v>44081</v>
      </c>
      <c r="F91" s="1621"/>
    </row>
    <row r="92" spans="1:6" s="1606" customFormat="1" ht="45" x14ac:dyDescent="0.25">
      <c r="A92" s="3394"/>
      <c r="B92" s="2316" t="s">
        <v>4106</v>
      </c>
      <c r="C92" s="1632">
        <v>106.5</v>
      </c>
      <c r="D92" s="1633">
        <v>44246</v>
      </c>
      <c r="E92" s="1633">
        <v>44300</v>
      </c>
      <c r="F92" s="1631"/>
    </row>
    <row r="93" spans="1:6" s="1606" customFormat="1" ht="45" customHeight="1" x14ac:dyDescent="0.25">
      <c r="A93" s="3394"/>
      <c r="B93" s="3391" t="s">
        <v>4107</v>
      </c>
      <c r="C93" s="1632">
        <v>113.7</v>
      </c>
      <c r="D93" s="1633">
        <v>44349</v>
      </c>
      <c r="E93" s="1633">
        <v>44484</v>
      </c>
      <c r="F93" s="1631"/>
    </row>
    <row r="94" spans="1:6" s="1606" customFormat="1" ht="15" x14ac:dyDescent="0.25">
      <c r="A94" s="3395"/>
      <c r="B94" s="3392"/>
      <c r="C94" s="1632">
        <v>120.3</v>
      </c>
      <c r="D94" s="1633">
        <v>44483</v>
      </c>
      <c r="E94" s="1633">
        <v>44677</v>
      </c>
      <c r="F94" s="2167" t="s">
        <v>298</v>
      </c>
    </row>
    <row r="95" spans="1:6" s="1606" customFormat="1" ht="30" x14ac:dyDescent="0.25">
      <c r="A95" s="3393" t="s">
        <v>3031</v>
      </c>
      <c r="B95" s="1607" t="s">
        <v>1141</v>
      </c>
      <c r="C95" s="1615" t="s">
        <v>985</v>
      </c>
      <c r="D95" s="1611">
        <v>41593</v>
      </c>
      <c r="E95" s="1608"/>
      <c r="F95" s="1608"/>
    </row>
    <row r="96" spans="1:6" s="1606" customFormat="1" ht="15" x14ac:dyDescent="0.25">
      <c r="A96" s="3394"/>
      <c r="B96" s="1607" t="s">
        <v>986</v>
      </c>
      <c r="C96" s="1615" t="s">
        <v>987</v>
      </c>
      <c r="D96" s="1611">
        <v>41593</v>
      </c>
      <c r="E96" s="1609">
        <v>42025</v>
      </c>
      <c r="F96" s="1608"/>
    </row>
    <row r="97" spans="1:6" s="1606" customFormat="1" ht="15" x14ac:dyDescent="0.25">
      <c r="A97" s="3394"/>
      <c r="B97" s="1607" t="s">
        <v>988</v>
      </c>
      <c r="C97" s="1615" t="s">
        <v>989</v>
      </c>
      <c r="D97" s="1611">
        <v>41968</v>
      </c>
      <c r="E97" s="1609">
        <v>42019</v>
      </c>
      <c r="F97" s="1608"/>
    </row>
    <row r="98" spans="1:6" s="1606" customFormat="1" ht="30" x14ac:dyDescent="0.25">
      <c r="A98" s="3394"/>
      <c r="B98" s="1607" t="s">
        <v>956</v>
      </c>
      <c r="C98" s="1034" t="s">
        <v>1143</v>
      </c>
      <c r="D98" s="1611">
        <v>42474</v>
      </c>
      <c r="E98" s="1608"/>
      <c r="F98" s="1148"/>
    </row>
    <row r="99" spans="1:6" s="1606" customFormat="1" ht="15" x14ac:dyDescent="0.25">
      <c r="A99" s="3394"/>
      <c r="B99" s="1607" t="s">
        <v>957</v>
      </c>
      <c r="C99" s="1034" t="s">
        <v>1144</v>
      </c>
      <c r="D99" s="1611">
        <v>42536</v>
      </c>
      <c r="E99" s="1609">
        <v>42719</v>
      </c>
      <c r="F99" s="1148"/>
    </row>
    <row r="100" spans="1:6" s="1606" customFormat="1" ht="45" x14ac:dyDescent="0.25">
      <c r="A100" s="3394"/>
      <c r="B100" s="1616" t="s">
        <v>633</v>
      </c>
      <c r="C100" s="1617" t="s">
        <v>1550</v>
      </c>
      <c r="D100" s="1618" t="s">
        <v>1543</v>
      </c>
      <c r="E100" s="2169">
        <v>2021</v>
      </c>
      <c r="F100" s="1149" t="s">
        <v>298</v>
      </c>
    </row>
    <row r="101" spans="1:6" s="1606" customFormat="1" ht="30" x14ac:dyDescent="0.25">
      <c r="A101" s="3394"/>
      <c r="B101" s="1616" t="s">
        <v>634</v>
      </c>
      <c r="C101" s="2170" t="s">
        <v>1550</v>
      </c>
      <c r="D101" s="2170" t="s">
        <v>1543</v>
      </c>
      <c r="E101" s="2169">
        <v>2021</v>
      </c>
      <c r="F101" s="1149" t="s">
        <v>298</v>
      </c>
    </row>
    <row r="102" spans="1:6" s="1606" customFormat="1" ht="60" x14ac:dyDescent="0.25">
      <c r="A102" s="3394"/>
      <c r="B102" s="1616" t="s">
        <v>3140</v>
      </c>
      <c r="C102" s="1617" t="s">
        <v>1550</v>
      </c>
      <c r="D102" s="1618" t="s">
        <v>1543</v>
      </c>
      <c r="E102" s="2169">
        <v>2021</v>
      </c>
      <c r="F102" s="1149" t="s">
        <v>298</v>
      </c>
    </row>
    <row r="103" spans="1:6" s="1606" customFormat="1" ht="15" x14ac:dyDescent="0.25">
      <c r="A103" s="3394"/>
      <c r="B103" s="1616" t="s">
        <v>631</v>
      </c>
      <c r="C103" s="1617" t="s">
        <v>1550</v>
      </c>
      <c r="D103" s="1618" t="s">
        <v>1543</v>
      </c>
      <c r="E103" s="2169">
        <v>2021</v>
      </c>
      <c r="F103" s="1149" t="s">
        <v>298</v>
      </c>
    </row>
    <row r="104" spans="1:6" s="1606" customFormat="1" ht="45" x14ac:dyDescent="0.25">
      <c r="A104" s="3394"/>
      <c r="B104" s="1616" t="s">
        <v>632</v>
      </c>
      <c r="C104" s="1617" t="s">
        <v>1550</v>
      </c>
      <c r="D104" s="1618" t="s">
        <v>1543</v>
      </c>
      <c r="E104" s="2169">
        <v>2021</v>
      </c>
      <c r="F104" s="1149" t="s">
        <v>298</v>
      </c>
    </row>
    <row r="105" spans="1:6" s="1606" customFormat="1" ht="15" x14ac:dyDescent="0.25">
      <c r="A105" s="3394"/>
      <c r="B105" s="1607" t="s">
        <v>3141</v>
      </c>
      <c r="C105" s="1615" t="s">
        <v>2000</v>
      </c>
      <c r="D105" s="1611" t="s">
        <v>1999</v>
      </c>
      <c r="E105" s="1608"/>
      <c r="F105" s="1148"/>
    </row>
    <row r="106" spans="1:6" s="1606" customFormat="1" ht="30" x14ac:dyDescent="0.25">
      <c r="A106" s="3394"/>
      <c r="B106" s="1607" t="s">
        <v>3142</v>
      </c>
      <c r="C106" s="1615" t="s">
        <v>2001</v>
      </c>
      <c r="D106" s="1611">
        <v>43216</v>
      </c>
      <c r="E106" s="1609">
        <v>43236</v>
      </c>
      <c r="F106" s="1148"/>
    </row>
    <row r="107" spans="1:6" s="1606" customFormat="1" ht="30" x14ac:dyDescent="0.25">
      <c r="A107" s="3394"/>
      <c r="B107" s="1607" t="s">
        <v>2490</v>
      </c>
      <c r="C107" s="1615" t="s">
        <v>2491</v>
      </c>
      <c r="D107" s="1611">
        <v>43616</v>
      </c>
      <c r="E107" s="1609"/>
      <c r="F107" s="1148"/>
    </row>
    <row r="108" spans="1:6" s="1606" customFormat="1" ht="15" x14ac:dyDescent="0.25">
      <c r="A108" s="3394"/>
      <c r="B108" s="1607" t="s">
        <v>2699</v>
      </c>
      <c r="C108" s="1615" t="s">
        <v>2496</v>
      </c>
      <c r="D108" s="1611">
        <v>43651</v>
      </c>
      <c r="E108" s="1609">
        <v>43724</v>
      </c>
      <c r="F108" s="1148"/>
    </row>
    <row r="109" spans="1:6" s="1606" customFormat="1" ht="31.15" customHeight="1" x14ac:dyDescent="0.25">
      <c r="A109" s="3394"/>
      <c r="B109" s="2168" t="s">
        <v>3143</v>
      </c>
      <c r="C109" s="1615" t="s">
        <v>3011</v>
      </c>
      <c r="D109" s="1611">
        <v>43889</v>
      </c>
      <c r="E109" s="1609">
        <v>43948</v>
      </c>
      <c r="F109" s="1148"/>
    </row>
    <row r="110" spans="1:6" s="1606" customFormat="1" ht="30" x14ac:dyDescent="0.25">
      <c r="A110" s="3394"/>
      <c r="B110" s="2168" t="s">
        <v>3017</v>
      </c>
      <c r="C110" s="1615" t="s">
        <v>3012</v>
      </c>
      <c r="D110" s="1611" t="s">
        <v>2794</v>
      </c>
      <c r="E110" s="1609">
        <v>43959</v>
      </c>
      <c r="F110" s="1148"/>
    </row>
    <row r="111" spans="1:6" s="1606" customFormat="1" ht="30" x14ac:dyDescent="0.25">
      <c r="A111" s="3394"/>
      <c r="B111" s="2181" t="s">
        <v>3967</v>
      </c>
      <c r="C111" s="2182" t="s">
        <v>3968</v>
      </c>
      <c r="D111" s="2183">
        <v>44470</v>
      </c>
      <c r="E111" s="2184">
        <v>44840</v>
      </c>
      <c r="F111" s="2185" t="s">
        <v>298</v>
      </c>
    </row>
    <row r="112" spans="1:6" s="1606" customFormat="1" ht="45" customHeight="1" x14ac:dyDescent="0.25">
      <c r="A112" s="3394"/>
      <c r="B112" s="3396" t="s">
        <v>3969</v>
      </c>
      <c r="C112" s="2182" t="s">
        <v>3970</v>
      </c>
      <c r="D112" s="2183">
        <v>44470</v>
      </c>
      <c r="E112" s="2184">
        <v>44530</v>
      </c>
      <c r="F112" s="2185"/>
    </row>
    <row r="113" spans="1:6" s="1606" customFormat="1" ht="15" x14ac:dyDescent="0.25">
      <c r="A113" s="3395"/>
      <c r="B113" s="3397"/>
      <c r="C113" s="2182" t="s">
        <v>3971</v>
      </c>
      <c r="D113" s="2183">
        <v>44522</v>
      </c>
      <c r="E113" s="2184">
        <v>44545</v>
      </c>
      <c r="F113" s="2185"/>
    </row>
    <row r="114" spans="1:6" s="1606" customFormat="1" ht="15" x14ac:dyDescent="0.25">
      <c r="A114" s="3389" t="s">
        <v>3030</v>
      </c>
      <c r="B114" s="1634" t="s">
        <v>1145</v>
      </c>
      <c r="C114" s="1635">
        <v>5.3</v>
      </c>
      <c r="D114" s="1636">
        <v>41240</v>
      </c>
      <c r="E114" s="1037">
        <v>41578</v>
      </c>
      <c r="F114" s="1150"/>
    </row>
    <row r="115" spans="1:6" s="1606" customFormat="1" ht="15" x14ac:dyDescent="0.25">
      <c r="A115" s="3389"/>
      <c r="B115" s="1634" t="s">
        <v>640</v>
      </c>
      <c r="C115" s="1635">
        <v>24.1</v>
      </c>
      <c r="D115" s="1636">
        <v>42039</v>
      </c>
      <c r="E115" s="1037">
        <v>42094</v>
      </c>
      <c r="F115" s="1637"/>
    </row>
    <row r="116" spans="1:6" s="1606" customFormat="1" ht="15" x14ac:dyDescent="0.25">
      <c r="A116" s="3389"/>
      <c r="B116" s="1634" t="s">
        <v>642</v>
      </c>
      <c r="C116" s="1635">
        <v>26.4</v>
      </c>
      <c r="D116" s="1151" t="s">
        <v>1020</v>
      </c>
      <c r="E116" s="1636">
        <v>42825</v>
      </c>
      <c r="F116" s="1150"/>
    </row>
    <row r="117" spans="1:6" s="1606" customFormat="1" ht="15" x14ac:dyDescent="0.25">
      <c r="A117" s="3389"/>
      <c r="B117" s="1634" t="s">
        <v>2010</v>
      </c>
      <c r="C117" s="1635">
        <v>62.1</v>
      </c>
      <c r="D117" s="1151" t="s">
        <v>1571</v>
      </c>
      <c r="E117" s="1636">
        <v>42822</v>
      </c>
      <c r="F117" s="1637"/>
    </row>
    <row r="118" spans="1:6" s="1606" customFormat="1" ht="30" x14ac:dyDescent="0.25">
      <c r="A118" s="3389"/>
      <c r="B118" s="1634" t="s">
        <v>958</v>
      </c>
      <c r="C118" s="1635">
        <v>44.4</v>
      </c>
      <c r="D118" s="1636">
        <v>42395</v>
      </c>
      <c r="E118" s="1636">
        <v>42795</v>
      </c>
      <c r="F118" s="1637"/>
    </row>
    <row r="119" spans="1:6" s="1606" customFormat="1" ht="33" customHeight="1" x14ac:dyDescent="0.25">
      <c r="A119" s="3389"/>
      <c r="B119" s="1634" t="s">
        <v>1704</v>
      </c>
      <c r="C119" s="1638">
        <v>59.9</v>
      </c>
      <c r="D119" s="1638" t="s">
        <v>1565</v>
      </c>
      <c r="E119" s="1639">
        <v>42795</v>
      </c>
      <c r="F119" s="1637"/>
    </row>
    <row r="120" spans="1:6" s="1606" customFormat="1" ht="15" x14ac:dyDescent="0.25">
      <c r="A120" s="3389"/>
      <c r="B120" s="1616" t="s">
        <v>635</v>
      </c>
      <c r="C120" s="2306">
        <v>62.2</v>
      </c>
      <c r="D120" s="2307" t="s">
        <v>1571</v>
      </c>
      <c r="E120" s="2308">
        <v>2021</v>
      </c>
      <c r="F120" s="2315" t="s">
        <v>298</v>
      </c>
    </row>
    <row r="121" spans="1:6" s="1606" customFormat="1" ht="15" x14ac:dyDescent="0.25">
      <c r="A121" s="3389"/>
      <c r="B121" s="1616" t="s">
        <v>636</v>
      </c>
      <c r="C121" s="2306">
        <v>62.3</v>
      </c>
      <c r="D121" s="2307" t="s">
        <v>1571</v>
      </c>
      <c r="E121" s="2308">
        <v>2021</v>
      </c>
      <c r="F121" s="2309" t="s">
        <v>298</v>
      </c>
    </row>
    <row r="122" spans="1:6" s="1606" customFormat="1" ht="15" x14ac:dyDescent="0.25">
      <c r="A122" s="3389"/>
      <c r="B122" s="1616" t="s">
        <v>638</v>
      </c>
      <c r="C122" s="2310">
        <v>62.4</v>
      </c>
      <c r="D122" s="2307" t="s">
        <v>1571</v>
      </c>
      <c r="E122" s="2311">
        <v>2021</v>
      </c>
      <c r="F122" s="2309" t="s">
        <v>298</v>
      </c>
    </row>
    <row r="123" spans="1:6" s="1606" customFormat="1" ht="30" x14ac:dyDescent="0.25">
      <c r="A123" s="3389"/>
      <c r="B123" s="2312" t="s">
        <v>637</v>
      </c>
      <c r="C123" s="1617">
        <v>62.5</v>
      </c>
      <c r="D123" s="1618" t="s">
        <v>1571</v>
      </c>
      <c r="E123" s="2313">
        <v>2021</v>
      </c>
      <c r="F123" s="2314" t="s">
        <v>298</v>
      </c>
    </row>
    <row r="124" spans="1:6" s="1606" customFormat="1" ht="15" x14ac:dyDescent="0.25">
      <c r="A124" s="3389"/>
      <c r="B124" s="1616" t="s">
        <v>1581</v>
      </c>
      <c r="C124" s="2310">
        <v>62.6</v>
      </c>
      <c r="D124" s="2307" t="s">
        <v>1571</v>
      </c>
      <c r="E124" s="2311">
        <v>2021</v>
      </c>
      <c r="F124" s="2314" t="s">
        <v>298</v>
      </c>
    </row>
    <row r="125" spans="1:6" s="1606" customFormat="1" ht="28.5" customHeight="1" x14ac:dyDescent="0.25">
      <c r="A125" s="3389"/>
      <c r="B125" s="1616" t="s">
        <v>641</v>
      </c>
      <c r="C125" s="2310">
        <v>62.7</v>
      </c>
      <c r="D125" s="2306" t="s">
        <v>1571</v>
      </c>
      <c r="E125" s="2311">
        <v>2021</v>
      </c>
      <c r="F125" s="2314" t="s">
        <v>298</v>
      </c>
    </row>
    <row r="126" spans="1:6" s="1606" customFormat="1" ht="33" customHeight="1" x14ac:dyDescent="0.25">
      <c r="A126" s="3389"/>
      <c r="B126" s="1616" t="s">
        <v>639</v>
      </c>
      <c r="C126" s="2310">
        <v>62.8</v>
      </c>
      <c r="D126" s="2307" t="s">
        <v>1571</v>
      </c>
      <c r="E126" s="2311">
        <v>2021</v>
      </c>
      <c r="F126" s="2314" t="s">
        <v>298</v>
      </c>
    </row>
    <row r="127" spans="1:6" s="1606" customFormat="1" ht="15" x14ac:dyDescent="0.25">
      <c r="A127" s="3389"/>
      <c r="B127" s="1616" t="s">
        <v>3026</v>
      </c>
      <c r="C127" s="2310">
        <v>62.9</v>
      </c>
      <c r="D127" s="2306" t="s">
        <v>1571</v>
      </c>
      <c r="E127" s="2311">
        <v>2021</v>
      </c>
      <c r="F127" s="2314" t="s">
        <v>298</v>
      </c>
    </row>
    <row r="128" spans="1:6" s="1606" customFormat="1" ht="30" x14ac:dyDescent="0.25">
      <c r="A128" s="3389"/>
      <c r="B128" s="1634" t="s">
        <v>2524</v>
      </c>
      <c r="C128" s="1640">
        <v>74.11</v>
      </c>
      <c r="D128" s="1153">
        <v>43196</v>
      </c>
      <c r="E128" s="1641">
        <v>43561</v>
      </c>
      <c r="F128" s="1152"/>
    </row>
    <row r="129" spans="1:6" s="1606" customFormat="1" ht="30" x14ac:dyDescent="0.25">
      <c r="A129" s="3389"/>
      <c r="B129" s="1634" t="s">
        <v>2520</v>
      </c>
      <c r="C129" s="1640">
        <v>85.3</v>
      </c>
      <c r="D129" s="1153">
        <v>43613</v>
      </c>
      <c r="E129" s="1641">
        <v>44344</v>
      </c>
      <c r="F129" s="1152"/>
    </row>
    <row r="130" spans="1:6" s="1606" customFormat="1" ht="30" x14ac:dyDescent="0.25">
      <c r="A130" s="3389"/>
      <c r="B130" s="1634" t="s">
        <v>2530</v>
      </c>
      <c r="C130" s="1640">
        <v>92.3</v>
      </c>
      <c r="D130" s="1153">
        <v>43649</v>
      </c>
      <c r="E130" s="1641">
        <v>43655</v>
      </c>
      <c r="F130" s="1152"/>
    </row>
    <row r="131" spans="1:6" s="1606" customFormat="1" ht="45" x14ac:dyDescent="0.25">
      <c r="A131" s="3389"/>
      <c r="B131" s="1634" t="s">
        <v>3027</v>
      </c>
      <c r="C131" s="1640">
        <v>95.6</v>
      </c>
      <c r="D131" s="1153">
        <v>43717</v>
      </c>
      <c r="E131" s="1641">
        <v>43738</v>
      </c>
      <c r="F131" s="1152"/>
    </row>
    <row r="132" spans="1:6" s="1606" customFormat="1" ht="45" x14ac:dyDescent="0.25">
      <c r="A132" s="3389"/>
      <c r="B132" s="1634" t="s">
        <v>3028</v>
      </c>
      <c r="C132" s="1640">
        <v>98.4</v>
      </c>
      <c r="D132" s="1153">
        <v>43752</v>
      </c>
      <c r="E132" s="1641">
        <v>43774</v>
      </c>
      <c r="F132" s="1152"/>
    </row>
    <row r="133" spans="1:6" s="1606" customFormat="1" ht="30" x14ac:dyDescent="0.25">
      <c r="A133" s="3389"/>
      <c r="B133" s="1607" t="s">
        <v>3016</v>
      </c>
      <c r="C133" s="1615">
        <v>116.5</v>
      </c>
      <c r="D133" s="2197">
        <v>44182</v>
      </c>
      <c r="E133" s="1611">
        <v>44231</v>
      </c>
      <c r="F133" s="1148"/>
    </row>
    <row r="134" spans="1:6" s="1606" customFormat="1" ht="30" x14ac:dyDescent="0.25">
      <c r="A134" s="3389"/>
      <c r="B134" s="2212" t="s">
        <v>3993</v>
      </c>
      <c r="C134" s="2198">
        <v>118.5</v>
      </c>
      <c r="D134" s="2210" t="s">
        <v>3949</v>
      </c>
      <c r="E134" s="2208" t="s">
        <v>3984</v>
      </c>
      <c r="F134" s="2209"/>
    </row>
    <row r="135" spans="1:6" s="1606" customFormat="1" ht="30" x14ac:dyDescent="0.25">
      <c r="A135" s="3389"/>
      <c r="B135" s="2212" t="s">
        <v>3994</v>
      </c>
      <c r="C135" s="2198">
        <v>121.5</v>
      </c>
      <c r="D135" s="2211">
        <v>44292</v>
      </c>
      <c r="E135" s="2208" t="s">
        <v>3984</v>
      </c>
      <c r="F135" s="2209"/>
    </row>
    <row r="136" spans="1:6" s="1606" customFormat="1" ht="30" x14ac:dyDescent="0.25">
      <c r="A136" s="3389"/>
      <c r="B136" s="2212" t="s">
        <v>3993</v>
      </c>
      <c r="C136" s="2198">
        <v>121.11</v>
      </c>
      <c r="D136" s="2211">
        <v>44312</v>
      </c>
      <c r="E136" s="2208" t="s">
        <v>3984</v>
      </c>
      <c r="F136" s="2209"/>
    </row>
    <row r="137" spans="1:6" x14ac:dyDescent="0.25">
      <c r="A137" s="3390" t="s">
        <v>4108</v>
      </c>
      <c r="B137" s="3390"/>
      <c r="C137" s="3390"/>
      <c r="D137" s="3390"/>
      <c r="E137" s="3390"/>
      <c r="F137" s="3390"/>
    </row>
  </sheetData>
  <sheetProtection algorithmName="SHA-512" hashValue="4s0XO3HyqaF13T+orzXiguoEaCuqGRF2EXzpiDsR/YQoMr/ZZh3O5SxjU0yaraDJEfjk2LNV0s1Ag7rLKH1x+w==" saltValue="p4MDKtyPv6jCJbw6/CJFsw==" spinCount="100000" sheet="1" objects="1" scenarios="1"/>
  <mergeCells count="7">
    <mergeCell ref="A4:A37"/>
    <mergeCell ref="A114:A136"/>
    <mergeCell ref="A137:F137"/>
    <mergeCell ref="B93:B94"/>
    <mergeCell ref="A38:A94"/>
    <mergeCell ref="B112:B113"/>
    <mergeCell ref="A95:A113"/>
  </mergeCells>
  <hyperlinks>
    <hyperlink ref="A1" location="Índice!A1" display="ÍNDICE"/>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W129"/>
  <sheetViews>
    <sheetView showGridLines="0" workbookViewId="0">
      <selection activeCell="N27" sqref="N27"/>
    </sheetView>
  </sheetViews>
  <sheetFormatPr baseColWidth="10" defaultColWidth="11.42578125" defaultRowHeight="15.75" x14ac:dyDescent="0.25"/>
  <cols>
    <col min="1" max="1" width="4.7109375" style="190" bestFit="1" customWidth="1"/>
    <col min="2" max="2" width="38.5703125" style="190" bestFit="1" customWidth="1"/>
    <col min="3" max="3" width="5.7109375" style="189" bestFit="1" customWidth="1"/>
    <col min="4" max="4" width="5.7109375" style="257" customWidth="1"/>
    <col min="5" max="5" width="11.42578125" style="189"/>
    <col min="6" max="6" width="38.28515625" style="189" bestFit="1" customWidth="1"/>
    <col min="7" max="7" width="5.28515625" style="189" bestFit="1" customWidth="1"/>
    <col min="8" max="9" width="11.42578125" style="189"/>
    <col min="10" max="10" width="41.7109375" style="189" customWidth="1"/>
    <col min="11" max="11" width="5.28515625" style="189" bestFit="1" customWidth="1"/>
    <col min="12" max="13" width="11.42578125" style="189"/>
    <col min="14" max="14" width="38.28515625" style="189" bestFit="1" customWidth="1"/>
    <col min="15" max="17" width="11.42578125" style="189"/>
    <col min="18" max="18" width="43" style="189" customWidth="1"/>
    <col min="19" max="20" width="11.42578125" style="189"/>
    <col min="21" max="21" width="5.7109375" style="189" bestFit="1" customWidth="1"/>
    <col min="22" max="22" width="36.85546875" style="189" bestFit="1" customWidth="1"/>
    <col min="23" max="16384" width="11.42578125" style="189"/>
  </cols>
  <sheetData>
    <row r="1" spans="1:23" s="149" customFormat="1" x14ac:dyDescent="0.2">
      <c r="A1" s="251" t="s">
        <v>1177</v>
      </c>
      <c r="B1" s="88"/>
      <c r="D1" s="142"/>
    </row>
    <row r="2" spans="1:23" s="186" customFormat="1" ht="18.75" x14ac:dyDescent="0.3">
      <c r="A2" s="408" t="s">
        <v>651</v>
      </c>
      <c r="B2" s="185"/>
      <c r="D2" s="256"/>
      <c r="E2" s="187"/>
      <c r="F2" s="187"/>
    </row>
    <row r="3" spans="1:23" ht="15" x14ac:dyDescent="0.25">
      <c r="A3" s="3399" t="s">
        <v>649</v>
      </c>
      <c r="B3" s="3399"/>
      <c r="C3" s="961"/>
      <c r="D3" s="962"/>
      <c r="E3" s="3399" t="s">
        <v>649</v>
      </c>
      <c r="F3" s="3399"/>
      <c r="G3" s="961"/>
      <c r="H3" s="961"/>
      <c r="I3" s="3399" t="s">
        <v>649</v>
      </c>
      <c r="J3" s="3399"/>
      <c r="K3" s="961"/>
      <c r="L3" s="961"/>
      <c r="M3" s="3399" t="s">
        <v>649</v>
      </c>
      <c r="N3" s="3399"/>
      <c r="O3" s="961"/>
      <c r="P3" s="961"/>
      <c r="Q3" s="3399" t="s">
        <v>649</v>
      </c>
      <c r="R3" s="3399"/>
      <c r="S3" s="961"/>
      <c r="T3" s="961"/>
      <c r="U3" s="3399" t="s">
        <v>649</v>
      </c>
      <c r="V3" s="3399"/>
    </row>
    <row r="4" spans="1:23" ht="15" x14ac:dyDescent="0.25">
      <c r="A4" s="3399">
        <v>2016</v>
      </c>
      <c r="B4" s="3399"/>
      <c r="C4" s="961"/>
      <c r="D4" s="962"/>
      <c r="E4" s="3399">
        <v>2017</v>
      </c>
      <c r="F4" s="3399"/>
      <c r="G4" s="961"/>
      <c r="H4" s="961"/>
      <c r="I4" s="3399">
        <v>2018</v>
      </c>
      <c r="J4" s="3399"/>
      <c r="K4" s="961"/>
      <c r="L4" s="961"/>
      <c r="M4" s="3399">
        <v>2019</v>
      </c>
      <c r="N4" s="3399"/>
      <c r="O4" s="961"/>
      <c r="P4" s="961"/>
      <c r="Q4" s="3399">
        <v>2020</v>
      </c>
      <c r="R4" s="3399"/>
      <c r="S4" s="961"/>
      <c r="T4" s="961"/>
      <c r="U4" s="3399">
        <v>2021</v>
      </c>
      <c r="V4" s="3399"/>
    </row>
    <row r="5" spans="1:23" ht="28.9" customHeight="1" x14ac:dyDescent="0.25">
      <c r="A5" s="3404" t="s">
        <v>1205</v>
      </c>
      <c r="B5" s="969" t="s">
        <v>612</v>
      </c>
      <c r="C5" s="961"/>
      <c r="D5" s="962"/>
      <c r="E5" s="3404" t="s">
        <v>1205</v>
      </c>
      <c r="F5" s="969" t="s">
        <v>1522</v>
      </c>
      <c r="G5" s="961"/>
      <c r="H5" s="961"/>
      <c r="I5" s="3404" t="s">
        <v>1205</v>
      </c>
      <c r="J5" s="3407" t="s">
        <v>2130</v>
      </c>
      <c r="K5" s="961"/>
      <c r="L5" s="961"/>
      <c r="M5" s="3404" t="s">
        <v>1205</v>
      </c>
      <c r="N5" s="970" t="s">
        <v>2546</v>
      </c>
      <c r="O5" s="961"/>
      <c r="P5" s="961"/>
      <c r="Q5" s="3404" t="s">
        <v>1205</v>
      </c>
      <c r="R5" s="3405" t="s">
        <v>3480</v>
      </c>
      <c r="S5" s="961"/>
      <c r="T5" s="961"/>
      <c r="U5" s="3404" t="s">
        <v>1205</v>
      </c>
      <c r="V5" s="3409" t="s">
        <v>1187</v>
      </c>
    </row>
    <row r="6" spans="1:23" ht="15" x14ac:dyDescent="0.25">
      <c r="A6" s="3404"/>
      <c r="B6" s="969" t="s">
        <v>959</v>
      </c>
      <c r="C6" s="961"/>
      <c r="D6" s="962"/>
      <c r="E6" s="3404"/>
      <c r="F6" s="969" t="s">
        <v>600</v>
      </c>
      <c r="G6" s="961"/>
      <c r="H6" s="961"/>
      <c r="I6" s="3404"/>
      <c r="J6" s="3408"/>
      <c r="K6" s="961"/>
      <c r="L6" s="961"/>
      <c r="M6" s="3404"/>
      <c r="N6" s="970" t="s">
        <v>2547</v>
      </c>
      <c r="O6" s="961"/>
      <c r="P6" s="961"/>
      <c r="Q6" s="3404"/>
      <c r="R6" s="3406"/>
      <c r="S6" s="961"/>
      <c r="T6" s="961"/>
      <c r="U6" s="3404"/>
      <c r="V6" s="3406"/>
    </row>
    <row r="7" spans="1:23" ht="15" x14ac:dyDescent="0.25">
      <c r="A7" s="936" t="s">
        <v>1206</v>
      </c>
      <c r="B7" s="969" t="s">
        <v>132</v>
      </c>
      <c r="C7" s="961"/>
      <c r="D7" s="962"/>
      <c r="E7" s="3404" t="s">
        <v>1206</v>
      </c>
      <c r="F7" s="969" t="s">
        <v>383</v>
      </c>
      <c r="G7" s="961"/>
      <c r="H7" s="961"/>
      <c r="I7" s="3404" t="s">
        <v>1206</v>
      </c>
      <c r="J7" s="969" t="s">
        <v>964</v>
      </c>
      <c r="K7" s="961"/>
      <c r="L7" s="961"/>
      <c r="M7" s="3404" t="s">
        <v>1206</v>
      </c>
      <c r="N7" s="960" t="s">
        <v>918</v>
      </c>
      <c r="O7" s="961"/>
      <c r="P7" s="961"/>
      <c r="Q7" s="3404" t="s">
        <v>1206</v>
      </c>
      <c r="R7" s="3405" t="s">
        <v>3481</v>
      </c>
      <c r="S7" s="961"/>
      <c r="T7" s="961"/>
      <c r="U7" s="3404" t="s">
        <v>1206</v>
      </c>
      <c r="V7" s="3410" t="s">
        <v>551</v>
      </c>
    </row>
    <row r="8" spans="1:23" ht="15" x14ac:dyDescent="0.25">
      <c r="A8" s="3404" t="s">
        <v>1207</v>
      </c>
      <c r="B8" s="969" t="s">
        <v>476</v>
      </c>
      <c r="C8" s="961"/>
      <c r="D8" s="962"/>
      <c r="E8" s="3404"/>
      <c r="F8" s="969" t="s">
        <v>1557</v>
      </c>
      <c r="G8" s="961"/>
      <c r="H8" s="961"/>
      <c r="I8" s="3404"/>
      <c r="J8" s="969" t="s">
        <v>654</v>
      </c>
      <c r="K8" s="961"/>
      <c r="L8" s="961"/>
      <c r="M8" s="3404"/>
      <c r="N8" s="960" t="s">
        <v>614</v>
      </c>
      <c r="O8" s="961"/>
      <c r="P8" s="961"/>
      <c r="Q8" s="3404"/>
      <c r="R8" s="3406"/>
      <c r="S8" s="961"/>
      <c r="T8" s="961"/>
      <c r="U8" s="3404"/>
      <c r="V8" s="3406"/>
    </row>
    <row r="9" spans="1:23" ht="15" x14ac:dyDescent="0.25">
      <c r="A9" s="3404"/>
      <c r="B9" s="969" t="s">
        <v>515</v>
      </c>
      <c r="C9" s="961"/>
      <c r="D9" s="962"/>
      <c r="E9" s="3404" t="s">
        <v>1207</v>
      </c>
      <c r="F9" s="969" t="s">
        <v>490</v>
      </c>
      <c r="G9" s="961"/>
      <c r="H9" s="961"/>
      <c r="I9" s="3404" t="s">
        <v>1207</v>
      </c>
      <c r="J9" s="969" t="s">
        <v>1594</v>
      </c>
      <c r="K9" s="961"/>
      <c r="L9" s="961"/>
      <c r="M9" s="3404" t="s">
        <v>1207</v>
      </c>
      <c r="N9" s="969" t="s">
        <v>2531</v>
      </c>
      <c r="O9" s="961"/>
      <c r="P9" s="961"/>
      <c r="Q9" s="3404" t="s">
        <v>1207</v>
      </c>
      <c r="R9" s="969" t="s">
        <v>1054</v>
      </c>
      <c r="S9" s="961"/>
      <c r="T9" s="961"/>
      <c r="U9" s="3404" t="s">
        <v>1207</v>
      </c>
      <c r="V9" s="2203" t="s">
        <v>2322</v>
      </c>
    </row>
    <row r="10" spans="1:23" ht="15" x14ac:dyDescent="0.25">
      <c r="A10" s="971"/>
      <c r="B10" s="972"/>
      <c r="C10" s="961"/>
      <c r="D10" s="962"/>
      <c r="E10" s="3404"/>
      <c r="F10" s="969" t="s">
        <v>965</v>
      </c>
      <c r="G10" s="961"/>
      <c r="H10" s="961"/>
      <c r="I10" s="3404"/>
      <c r="J10" s="969" t="s">
        <v>486</v>
      </c>
      <c r="K10" s="961"/>
      <c r="L10" s="961"/>
      <c r="M10" s="3404"/>
      <c r="N10" s="969" t="s">
        <v>1592</v>
      </c>
      <c r="O10" s="961"/>
      <c r="P10" s="961"/>
      <c r="Q10" s="3404"/>
      <c r="R10" s="969" t="s">
        <v>2521</v>
      </c>
      <c r="S10" s="961"/>
      <c r="T10" s="961"/>
      <c r="U10" s="3404"/>
      <c r="V10" s="2203" t="s">
        <v>1095</v>
      </c>
    </row>
    <row r="11" spans="1:23" ht="15" x14ac:dyDescent="0.25">
      <c r="A11" s="961"/>
      <c r="B11" s="973"/>
      <c r="C11" s="961"/>
      <c r="D11" s="962"/>
      <c r="E11" s="961"/>
      <c r="F11" s="961"/>
      <c r="G11" s="961"/>
      <c r="H11" s="961"/>
      <c r="I11" s="961"/>
      <c r="J11" s="961"/>
      <c r="K11" s="961"/>
      <c r="L11" s="961"/>
      <c r="M11" s="961"/>
      <c r="N11" s="961"/>
      <c r="O11" s="961"/>
      <c r="P11" s="961"/>
      <c r="Q11" s="961"/>
      <c r="R11" s="961"/>
      <c r="S11" s="961"/>
      <c r="T11" s="961"/>
      <c r="U11" s="961"/>
    </row>
    <row r="12" spans="1:23" ht="15" x14ac:dyDescent="0.25">
      <c r="A12" s="3399" t="s">
        <v>2784</v>
      </c>
      <c r="B12" s="3399"/>
      <c r="C12" s="3399"/>
      <c r="D12" s="258"/>
      <c r="E12" s="3399" t="s">
        <v>2784</v>
      </c>
      <c r="F12" s="3399"/>
      <c r="G12" s="3399"/>
      <c r="H12" s="961"/>
      <c r="I12" s="3399" t="s">
        <v>2784</v>
      </c>
      <c r="J12" s="3399"/>
      <c r="K12" s="3399"/>
      <c r="L12" s="961"/>
      <c r="M12" s="3399" t="s">
        <v>2784</v>
      </c>
      <c r="N12" s="3399"/>
      <c r="O12" s="3399"/>
      <c r="P12" s="961"/>
      <c r="Q12" s="3399" t="s">
        <v>2784</v>
      </c>
      <c r="R12" s="3399"/>
      <c r="S12" s="3399"/>
      <c r="T12" s="961"/>
      <c r="U12" s="3399" t="s">
        <v>2784</v>
      </c>
      <c r="V12" s="3399"/>
      <c r="W12" s="3399"/>
    </row>
    <row r="13" spans="1:23" ht="15" x14ac:dyDescent="0.25">
      <c r="A13" s="3399">
        <v>2016</v>
      </c>
      <c r="B13" s="3399"/>
      <c r="C13" s="935" t="s">
        <v>221</v>
      </c>
      <c r="D13" s="258"/>
      <c r="E13" s="3399">
        <v>2017</v>
      </c>
      <c r="F13" s="3399"/>
      <c r="G13" s="935" t="s">
        <v>221</v>
      </c>
      <c r="H13" s="961"/>
      <c r="I13" s="3399">
        <v>2018</v>
      </c>
      <c r="J13" s="3399"/>
      <c r="K13" s="935" t="s">
        <v>221</v>
      </c>
      <c r="L13" s="961"/>
      <c r="M13" s="3399">
        <v>2019</v>
      </c>
      <c r="N13" s="3399"/>
      <c r="O13" s="935" t="s">
        <v>221</v>
      </c>
      <c r="P13" s="961"/>
      <c r="Q13" s="3399">
        <v>2020</v>
      </c>
      <c r="R13" s="3399"/>
      <c r="S13" s="935" t="s">
        <v>221</v>
      </c>
      <c r="T13" s="961"/>
      <c r="U13" s="3399">
        <v>2021</v>
      </c>
      <c r="V13" s="3399"/>
      <c r="W13" s="2111" t="s">
        <v>221</v>
      </c>
    </row>
    <row r="14" spans="1:23" ht="15" x14ac:dyDescent="0.25">
      <c r="A14" s="3404" t="s">
        <v>1205</v>
      </c>
      <c r="B14" s="960" t="s">
        <v>960</v>
      </c>
      <c r="C14" s="963" t="s">
        <v>86</v>
      </c>
      <c r="D14" s="964"/>
      <c r="E14" s="3404" t="s">
        <v>1205</v>
      </c>
      <c r="F14" s="960" t="s">
        <v>1533</v>
      </c>
      <c r="G14" s="963" t="s">
        <v>88</v>
      </c>
      <c r="H14" s="961"/>
      <c r="I14" s="3404" t="s">
        <v>1205</v>
      </c>
      <c r="J14" s="960" t="s">
        <v>2283</v>
      </c>
      <c r="K14" s="965" t="s">
        <v>86</v>
      </c>
      <c r="L14" s="961"/>
      <c r="M14" s="3400" t="s">
        <v>1205</v>
      </c>
      <c r="N14" s="960" t="s">
        <v>2542</v>
      </c>
      <c r="O14" s="965" t="s">
        <v>88</v>
      </c>
      <c r="P14" s="961"/>
      <c r="Q14" s="3400" t="s">
        <v>1205</v>
      </c>
      <c r="R14" s="960" t="s">
        <v>2859</v>
      </c>
      <c r="S14" s="965" t="s">
        <v>87</v>
      </c>
      <c r="T14" s="961"/>
      <c r="U14" s="3404" t="s">
        <v>1205</v>
      </c>
      <c r="V14" s="960" t="s">
        <v>2859</v>
      </c>
      <c r="W14" s="965" t="s">
        <v>87</v>
      </c>
    </row>
    <row r="15" spans="1:23" ht="15" x14ac:dyDescent="0.25">
      <c r="A15" s="3404"/>
      <c r="B15" s="960" t="s">
        <v>951</v>
      </c>
      <c r="C15" s="963" t="s">
        <v>87</v>
      </c>
      <c r="D15" s="964"/>
      <c r="E15" s="3404"/>
      <c r="F15" s="960" t="s">
        <v>1527</v>
      </c>
      <c r="G15" s="963" t="s">
        <v>86</v>
      </c>
      <c r="H15" s="961"/>
      <c r="I15" s="3404"/>
      <c r="J15" s="960" t="s">
        <v>1533</v>
      </c>
      <c r="K15" s="965" t="s">
        <v>86</v>
      </c>
      <c r="L15" s="961"/>
      <c r="M15" s="3401"/>
      <c r="N15" s="960" t="s">
        <v>1527</v>
      </c>
      <c r="O15" s="965" t="s">
        <v>87</v>
      </c>
      <c r="P15" s="961"/>
      <c r="Q15" s="3401"/>
      <c r="R15" s="960" t="s">
        <v>2284</v>
      </c>
      <c r="S15" s="965" t="s">
        <v>87</v>
      </c>
      <c r="T15" s="961"/>
      <c r="U15" s="3404"/>
      <c r="V15" s="2124" t="s">
        <v>1533</v>
      </c>
      <c r="W15" s="2125" t="s">
        <v>88</v>
      </c>
    </row>
    <row r="16" spans="1:23" ht="15" x14ac:dyDescent="0.25">
      <c r="A16" s="3404"/>
      <c r="B16" s="960" t="s">
        <v>961</v>
      </c>
      <c r="C16" s="963" t="s">
        <v>87</v>
      </c>
      <c r="D16" s="964"/>
      <c r="E16" s="3404"/>
      <c r="F16" s="960" t="s">
        <v>3033</v>
      </c>
      <c r="G16" s="963" t="s">
        <v>87</v>
      </c>
      <c r="H16" s="961"/>
      <c r="I16" s="3404"/>
      <c r="J16" s="960" t="s">
        <v>2284</v>
      </c>
      <c r="K16" s="965" t="s">
        <v>87</v>
      </c>
      <c r="L16" s="961"/>
      <c r="M16" s="3401"/>
      <c r="N16" s="960" t="s">
        <v>2543</v>
      </c>
      <c r="O16" s="965" t="s">
        <v>87</v>
      </c>
      <c r="P16" s="961"/>
      <c r="Q16" s="3401"/>
      <c r="R16" s="960" t="s">
        <v>3033</v>
      </c>
      <c r="S16" s="965" t="s">
        <v>87</v>
      </c>
      <c r="T16" s="961"/>
      <c r="U16" s="3404"/>
      <c r="V16" s="960" t="s">
        <v>1527</v>
      </c>
      <c r="W16" s="965" t="s">
        <v>87</v>
      </c>
    </row>
    <row r="17" spans="1:23" ht="15" x14ac:dyDescent="0.25">
      <c r="A17" s="3404"/>
      <c r="B17" s="960" t="s">
        <v>456</v>
      </c>
      <c r="C17" s="963" t="s">
        <v>86</v>
      </c>
      <c r="D17" s="964"/>
      <c r="E17" s="3404"/>
      <c r="F17" s="960" t="s">
        <v>1528</v>
      </c>
      <c r="G17" s="963" t="s">
        <v>86</v>
      </c>
      <c r="H17" s="961"/>
      <c r="I17" s="3404"/>
      <c r="J17" s="960" t="s">
        <v>3033</v>
      </c>
      <c r="K17" s="965" t="s">
        <v>87</v>
      </c>
      <c r="L17" s="961"/>
      <c r="M17" s="3401"/>
      <c r="N17" s="960" t="s">
        <v>1528</v>
      </c>
      <c r="O17" s="965" t="s">
        <v>87</v>
      </c>
      <c r="P17" s="961"/>
      <c r="Q17" s="3401"/>
      <c r="R17" s="960" t="s">
        <v>1528</v>
      </c>
      <c r="S17" s="965" t="s">
        <v>86</v>
      </c>
      <c r="T17" s="961"/>
      <c r="U17" s="3404"/>
      <c r="V17" s="960" t="s">
        <v>2284</v>
      </c>
      <c r="W17" s="965" t="s">
        <v>87</v>
      </c>
    </row>
    <row r="18" spans="1:23" ht="15" x14ac:dyDescent="0.25">
      <c r="A18" s="3404"/>
      <c r="B18" s="960" t="s">
        <v>917</v>
      </c>
      <c r="C18" s="963" t="s">
        <v>87</v>
      </c>
      <c r="D18" s="964"/>
      <c r="E18" s="3404"/>
      <c r="F18" s="960" t="s">
        <v>1534</v>
      </c>
      <c r="G18" s="963" t="s">
        <v>87</v>
      </c>
      <c r="H18" s="961"/>
      <c r="I18" s="3404"/>
      <c r="J18" s="960" t="s">
        <v>1528</v>
      </c>
      <c r="K18" s="965" t="s">
        <v>86</v>
      </c>
      <c r="L18" s="961"/>
      <c r="M18" s="3401"/>
      <c r="N18" s="960" t="s">
        <v>1534</v>
      </c>
      <c r="O18" s="965" t="s">
        <v>87</v>
      </c>
      <c r="P18" s="961"/>
      <c r="Q18" s="3401"/>
      <c r="R18" s="960" t="s">
        <v>1534</v>
      </c>
      <c r="S18" s="965" t="s">
        <v>87</v>
      </c>
      <c r="T18" s="961"/>
      <c r="U18" s="3404"/>
      <c r="V18" s="960" t="s">
        <v>2543</v>
      </c>
      <c r="W18" s="2125" t="s">
        <v>86</v>
      </c>
    </row>
    <row r="19" spans="1:23" ht="15" x14ac:dyDescent="0.25">
      <c r="A19" s="3404"/>
      <c r="B19" s="960" t="s">
        <v>962</v>
      </c>
      <c r="C19" s="963" t="s">
        <v>87</v>
      </c>
      <c r="D19" s="964"/>
      <c r="E19" s="3404"/>
      <c r="F19" s="960" t="s">
        <v>1529</v>
      </c>
      <c r="G19" s="963" t="s">
        <v>87</v>
      </c>
      <c r="H19" s="961"/>
      <c r="I19" s="3404"/>
      <c r="J19" s="960" t="s">
        <v>1534</v>
      </c>
      <c r="K19" s="965" t="s">
        <v>87</v>
      </c>
      <c r="L19" s="961"/>
      <c r="M19" s="3401"/>
      <c r="N19" s="960" t="s">
        <v>3033</v>
      </c>
      <c r="O19" s="965" t="s">
        <v>87</v>
      </c>
      <c r="P19" s="961"/>
      <c r="Q19" s="3401"/>
      <c r="R19" s="960" t="s">
        <v>1537</v>
      </c>
      <c r="S19" s="965" t="s">
        <v>87</v>
      </c>
      <c r="T19" s="961"/>
      <c r="U19" s="3404"/>
      <c r="V19" s="960" t="s">
        <v>3033</v>
      </c>
      <c r="W19" s="965" t="s">
        <v>87</v>
      </c>
    </row>
    <row r="20" spans="1:23" ht="15" x14ac:dyDescent="0.25">
      <c r="A20" s="3404"/>
      <c r="B20" s="960" t="s">
        <v>650</v>
      </c>
      <c r="C20" s="963" t="s">
        <v>87</v>
      </c>
      <c r="D20" s="964"/>
      <c r="E20" s="3404"/>
      <c r="F20" s="960" t="s">
        <v>1537</v>
      </c>
      <c r="G20" s="963" t="s">
        <v>87</v>
      </c>
      <c r="H20" s="961"/>
      <c r="I20" s="3404"/>
      <c r="J20" s="960" t="s">
        <v>1529</v>
      </c>
      <c r="K20" s="965" t="s">
        <v>87</v>
      </c>
      <c r="L20" s="961"/>
      <c r="M20" s="3401"/>
      <c r="N20" s="960" t="s">
        <v>1537</v>
      </c>
      <c r="O20" s="965" t="s">
        <v>87</v>
      </c>
      <c r="P20" s="961"/>
      <c r="Q20" s="3401"/>
      <c r="R20" s="960" t="s">
        <v>2857</v>
      </c>
      <c r="S20" s="965" t="s">
        <v>87</v>
      </c>
      <c r="T20" s="961"/>
      <c r="U20" s="3404"/>
      <c r="V20" s="960" t="s">
        <v>1528</v>
      </c>
      <c r="W20" s="965" t="s">
        <v>86</v>
      </c>
    </row>
    <row r="21" spans="1:23" ht="15" x14ac:dyDescent="0.25">
      <c r="A21" s="3404" t="s">
        <v>1206</v>
      </c>
      <c r="B21" s="960" t="s">
        <v>1027</v>
      </c>
      <c r="C21" s="963" t="s">
        <v>88</v>
      </c>
      <c r="D21" s="964"/>
      <c r="E21" s="3404"/>
      <c r="F21" s="960" t="s">
        <v>1530</v>
      </c>
      <c r="G21" s="963" t="s">
        <v>86</v>
      </c>
      <c r="H21" s="961"/>
      <c r="I21" s="3404"/>
      <c r="J21" s="960" t="s">
        <v>1537</v>
      </c>
      <c r="K21" s="965" t="s">
        <v>87</v>
      </c>
      <c r="L21" s="961"/>
      <c r="M21" s="3401"/>
      <c r="N21" s="960" t="s">
        <v>2767</v>
      </c>
      <c r="O21" s="965" t="s">
        <v>87</v>
      </c>
      <c r="P21" s="961"/>
      <c r="Q21" s="3401"/>
      <c r="R21" s="960" t="s">
        <v>2544</v>
      </c>
      <c r="S21" s="965" t="s">
        <v>87</v>
      </c>
      <c r="T21" s="961"/>
      <c r="U21" s="3404"/>
      <c r="V21" s="960" t="s">
        <v>1534</v>
      </c>
      <c r="W21" s="965" t="s">
        <v>87</v>
      </c>
    </row>
    <row r="22" spans="1:23" ht="15" x14ac:dyDescent="0.25">
      <c r="A22" s="3404"/>
      <c r="B22" s="960" t="s">
        <v>407</v>
      </c>
      <c r="C22" s="963" t="s">
        <v>88</v>
      </c>
      <c r="D22" s="964"/>
      <c r="E22" s="3404"/>
      <c r="F22" s="960" t="s">
        <v>2767</v>
      </c>
      <c r="G22" s="963" t="s">
        <v>87</v>
      </c>
      <c r="H22" s="961"/>
      <c r="I22" s="3404"/>
      <c r="J22" s="960" t="s">
        <v>2767</v>
      </c>
      <c r="K22" s="965" t="s">
        <v>87</v>
      </c>
      <c r="L22" s="961"/>
      <c r="M22" s="3401"/>
      <c r="N22" s="960" t="s">
        <v>2544</v>
      </c>
      <c r="O22" s="965" t="s">
        <v>87</v>
      </c>
      <c r="P22" s="961"/>
      <c r="Q22" s="3401"/>
      <c r="R22" s="960" t="s">
        <v>2858</v>
      </c>
      <c r="S22" s="965" t="s">
        <v>86</v>
      </c>
      <c r="T22" s="961"/>
      <c r="U22" s="3404"/>
      <c r="V22" s="960" t="s">
        <v>1537</v>
      </c>
      <c r="W22" s="965" t="s">
        <v>87</v>
      </c>
    </row>
    <row r="23" spans="1:23" ht="15" x14ac:dyDescent="0.25">
      <c r="A23" s="3404"/>
      <c r="B23" s="960" t="s">
        <v>963</v>
      </c>
      <c r="C23" s="963" t="s">
        <v>86</v>
      </c>
      <c r="D23" s="964"/>
      <c r="E23" s="3404"/>
      <c r="F23" s="960" t="s">
        <v>1531</v>
      </c>
      <c r="G23" s="963" t="s">
        <v>87</v>
      </c>
      <c r="H23" s="961"/>
      <c r="I23" s="3404"/>
      <c r="J23" s="960" t="s">
        <v>2285</v>
      </c>
      <c r="K23" s="965" t="s">
        <v>87</v>
      </c>
      <c r="L23" s="961"/>
      <c r="M23" s="3401"/>
      <c r="N23" s="960" t="s">
        <v>1531</v>
      </c>
      <c r="O23" s="965" t="s">
        <v>87</v>
      </c>
      <c r="P23" s="961"/>
      <c r="Q23" s="3401"/>
      <c r="R23" s="960" t="s">
        <v>1531</v>
      </c>
      <c r="S23" s="965" t="s">
        <v>87</v>
      </c>
      <c r="T23" s="961"/>
      <c r="U23" s="3404"/>
      <c r="V23" s="2124" t="s">
        <v>3934</v>
      </c>
      <c r="W23" s="2125" t="s">
        <v>87</v>
      </c>
    </row>
    <row r="24" spans="1:23" ht="15" x14ac:dyDescent="0.25">
      <c r="A24" s="3404"/>
      <c r="B24" s="960" t="s">
        <v>653</v>
      </c>
      <c r="C24" s="963" t="s">
        <v>86</v>
      </c>
      <c r="D24" s="964"/>
      <c r="E24" s="3404"/>
      <c r="F24" s="960" t="s">
        <v>1532</v>
      </c>
      <c r="G24" s="963" t="s">
        <v>87</v>
      </c>
      <c r="H24" s="961"/>
      <c r="I24" s="3404"/>
      <c r="J24" s="960" t="s">
        <v>1531</v>
      </c>
      <c r="K24" s="965" t="s">
        <v>87</v>
      </c>
      <c r="L24" s="961"/>
      <c r="M24" s="3402"/>
      <c r="N24" s="960" t="s">
        <v>1532</v>
      </c>
      <c r="O24" s="965" t="s">
        <v>87</v>
      </c>
      <c r="P24" s="961"/>
      <c r="Q24" s="3402"/>
      <c r="R24" s="960" t="s">
        <v>1532</v>
      </c>
      <c r="S24" s="965" t="s">
        <v>87</v>
      </c>
      <c r="T24" s="961"/>
      <c r="U24" s="3404"/>
      <c r="V24" s="960" t="s">
        <v>2544</v>
      </c>
      <c r="W24" s="965" t="s">
        <v>87</v>
      </c>
    </row>
    <row r="25" spans="1:23" ht="15" x14ac:dyDescent="0.25">
      <c r="A25" s="3404"/>
      <c r="B25" s="960" t="s">
        <v>918</v>
      </c>
      <c r="C25" s="963" t="s">
        <v>87</v>
      </c>
      <c r="D25" s="964"/>
      <c r="E25" s="3404" t="s">
        <v>1206</v>
      </c>
      <c r="F25" s="960" t="s">
        <v>653</v>
      </c>
      <c r="G25" s="963" t="s">
        <v>87</v>
      </c>
      <c r="H25" s="961"/>
      <c r="I25" s="3404"/>
      <c r="J25" s="960" t="s">
        <v>1532</v>
      </c>
      <c r="K25" s="965" t="s">
        <v>87</v>
      </c>
      <c r="L25" s="961"/>
      <c r="M25" s="3400" t="s">
        <v>1206</v>
      </c>
      <c r="N25" s="960" t="s">
        <v>614</v>
      </c>
      <c r="O25" s="965" t="s">
        <v>87</v>
      </c>
      <c r="P25" s="961"/>
      <c r="Q25" s="3403" t="s">
        <v>1206</v>
      </c>
      <c r="R25" s="960" t="s">
        <v>2885</v>
      </c>
      <c r="S25" s="965" t="s">
        <v>87</v>
      </c>
      <c r="T25" s="961"/>
      <c r="U25" s="3404"/>
      <c r="V25" s="960" t="s">
        <v>2858</v>
      </c>
      <c r="W25" s="2125" t="s">
        <v>87</v>
      </c>
    </row>
    <row r="26" spans="1:23" ht="15" x14ac:dyDescent="0.25">
      <c r="A26" s="3404"/>
      <c r="B26" s="960" t="s">
        <v>383</v>
      </c>
      <c r="C26" s="963" t="s">
        <v>88</v>
      </c>
      <c r="D26" s="964"/>
      <c r="E26" s="3404"/>
      <c r="F26" s="960" t="s">
        <v>407</v>
      </c>
      <c r="G26" s="963" t="s">
        <v>86</v>
      </c>
      <c r="H26" s="961"/>
      <c r="I26" s="3404"/>
      <c r="J26" s="960" t="s">
        <v>1527</v>
      </c>
      <c r="K26" s="965" t="s">
        <v>87</v>
      </c>
      <c r="L26" s="961"/>
      <c r="M26" s="3401"/>
      <c r="N26" s="960" t="s">
        <v>963</v>
      </c>
      <c r="O26" s="965" t="s">
        <v>88</v>
      </c>
      <c r="P26" s="961"/>
      <c r="Q26" s="3401"/>
      <c r="R26" s="960" t="s">
        <v>3034</v>
      </c>
      <c r="S26" s="965" t="s">
        <v>87</v>
      </c>
      <c r="T26" s="961"/>
      <c r="U26" s="3404"/>
      <c r="V26" s="960" t="s">
        <v>1531</v>
      </c>
      <c r="W26" s="965" t="s">
        <v>87</v>
      </c>
    </row>
    <row r="27" spans="1:23" ht="15" x14ac:dyDescent="0.25">
      <c r="A27" s="3404"/>
      <c r="B27" s="960" t="s">
        <v>1560</v>
      </c>
      <c r="C27" s="963" t="s">
        <v>86</v>
      </c>
      <c r="D27" s="964"/>
      <c r="E27" s="3404"/>
      <c r="F27" s="960" t="s">
        <v>1558</v>
      </c>
      <c r="G27" s="963" t="s">
        <v>87</v>
      </c>
      <c r="H27" s="961"/>
      <c r="I27" s="3404" t="s">
        <v>1206</v>
      </c>
      <c r="J27" s="960" t="s">
        <v>1027</v>
      </c>
      <c r="K27" s="965" t="s">
        <v>87</v>
      </c>
      <c r="L27" s="961"/>
      <c r="M27" s="3401"/>
      <c r="N27" s="960" t="s">
        <v>1558</v>
      </c>
      <c r="O27" s="965" t="s">
        <v>87</v>
      </c>
      <c r="P27" s="961"/>
      <c r="Q27" s="3401"/>
      <c r="R27" s="960" t="s">
        <v>2886</v>
      </c>
      <c r="S27" s="965" t="s">
        <v>87</v>
      </c>
      <c r="T27" s="961"/>
      <c r="U27" s="3404"/>
      <c r="V27" s="960" t="s">
        <v>1532</v>
      </c>
      <c r="W27" s="965" t="s">
        <v>87</v>
      </c>
    </row>
    <row r="28" spans="1:23" ht="15" x14ac:dyDescent="0.25">
      <c r="A28" s="3404"/>
      <c r="B28" s="960" t="s">
        <v>601</v>
      </c>
      <c r="C28" s="963" t="s">
        <v>86</v>
      </c>
      <c r="D28" s="964"/>
      <c r="E28" s="3404"/>
      <c r="F28" s="960" t="s">
        <v>963</v>
      </c>
      <c r="G28" s="963" t="s">
        <v>87</v>
      </c>
      <c r="H28" s="961"/>
      <c r="I28" s="3404"/>
      <c r="J28" s="960" t="s">
        <v>407</v>
      </c>
      <c r="K28" s="965" t="s">
        <v>87</v>
      </c>
      <c r="L28" s="961"/>
      <c r="M28" s="3401"/>
      <c r="N28" s="960" t="s">
        <v>407</v>
      </c>
      <c r="O28" s="965" t="s">
        <v>87</v>
      </c>
      <c r="P28" s="961"/>
      <c r="Q28" s="3401"/>
      <c r="R28" s="960" t="s">
        <v>2887</v>
      </c>
      <c r="S28" s="965" t="s">
        <v>87</v>
      </c>
      <c r="T28" s="961"/>
      <c r="U28" s="3398" t="s">
        <v>1206</v>
      </c>
      <c r="V28" s="960" t="s">
        <v>2888</v>
      </c>
      <c r="W28" s="2178" t="s">
        <v>87</v>
      </c>
    </row>
    <row r="29" spans="1:23" ht="15" x14ac:dyDescent="0.25">
      <c r="A29" s="3404"/>
      <c r="B29" s="960" t="s">
        <v>964</v>
      </c>
      <c r="C29" s="963" t="s">
        <v>87</v>
      </c>
      <c r="D29" s="964"/>
      <c r="E29" s="3404"/>
      <c r="F29" s="960" t="s">
        <v>1559</v>
      </c>
      <c r="G29" s="963" t="s">
        <v>87</v>
      </c>
      <c r="H29" s="961"/>
      <c r="I29" s="3404"/>
      <c r="J29" s="960" t="s">
        <v>1561</v>
      </c>
      <c r="K29" s="965" t="s">
        <v>87</v>
      </c>
      <c r="L29" s="961"/>
      <c r="M29" s="3401"/>
      <c r="N29" s="960" t="s">
        <v>1559</v>
      </c>
      <c r="O29" s="965" t="s">
        <v>87</v>
      </c>
      <c r="P29" s="961"/>
      <c r="Q29" s="3401"/>
      <c r="R29" s="960" t="s">
        <v>2888</v>
      </c>
      <c r="S29" s="965" t="s">
        <v>87</v>
      </c>
      <c r="T29" s="961"/>
      <c r="U29" s="3398"/>
      <c r="V29" s="2179" t="s">
        <v>1560</v>
      </c>
      <c r="W29" s="2178" t="s">
        <v>86</v>
      </c>
    </row>
    <row r="30" spans="1:23" ht="15" x14ac:dyDescent="0.25">
      <c r="A30" s="3404"/>
      <c r="B30" s="960" t="s">
        <v>441</v>
      </c>
      <c r="C30" s="963" t="s">
        <v>86</v>
      </c>
      <c r="D30" s="964"/>
      <c r="E30" s="3404"/>
      <c r="F30" s="960" t="s">
        <v>654</v>
      </c>
      <c r="G30" s="963" t="s">
        <v>86</v>
      </c>
      <c r="H30" s="961"/>
      <c r="I30" s="3404"/>
      <c r="J30" s="960" t="s">
        <v>963</v>
      </c>
      <c r="K30" s="965" t="s">
        <v>86</v>
      </c>
      <c r="L30" s="961"/>
      <c r="M30" s="3401"/>
      <c r="N30" s="960" t="s">
        <v>2042</v>
      </c>
      <c r="O30" s="965" t="s">
        <v>87</v>
      </c>
      <c r="P30" s="961"/>
      <c r="Q30" s="3401"/>
      <c r="R30" s="960" t="s">
        <v>3035</v>
      </c>
      <c r="S30" s="965" t="s">
        <v>87</v>
      </c>
      <c r="T30" s="961"/>
      <c r="U30" s="3398"/>
      <c r="V30" s="2179" t="s">
        <v>3954</v>
      </c>
      <c r="W30" s="2178" t="s">
        <v>87</v>
      </c>
    </row>
    <row r="31" spans="1:23" ht="15" x14ac:dyDescent="0.25">
      <c r="A31" s="3404"/>
      <c r="B31" s="960" t="s">
        <v>654</v>
      </c>
      <c r="C31" s="963" t="s">
        <v>88</v>
      </c>
      <c r="D31" s="964"/>
      <c r="E31" s="3404"/>
      <c r="F31" s="960" t="s">
        <v>1027</v>
      </c>
      <c r="G31" s="963" t="s">
        <v>87</v>
      </c>
      <c r="H31" s="961"/>
      <c r="I31" s="3404"/>
      <c r="J31" s="960" t="s">
        <v>653</v>
      </c>
      <c r="K31" s="965" t="s">
        <v>87</v>
      </c>
      <c r="L31" s="961"/>
      <c r="M31" s="3401"/>
      <c r="N31" s="960" t="s">
        <v>1027</v>
      </c>
      <c r="O31" s="965" t="s">
        <v>87</v>
      </c>
      <c r="P31" s="961"/>
      <c r="Q31" s="3401"/>
      <c r="R31" s="2179" t="s">
        <v>3956</v>
      </c>
      <c r="S31" s="965" t="s">
        <v>87</v>
      </c>
      <c r="T31" s="961"/>
      <c r="U31" s="3398"/>
      <c r="V31" s="2179" t="s">
        <v>3955</v>
      </c>
      <c r="W31" s="2178" t="s">
        <v>86</v>
      </c>
    </row>
    <row r="32" spans="1:23" ht="15" x14ac:dyDescent="0.25">
      <c r="A32" s="3404" t="s">
        <v>1207</v>
      </c>
      <c r="B32" s="960" t="s">
        <v>965</v>
      </c>
      <c r="C32" s="963" t="s">
        <v>87</v>
      </c>
      <c r="D32" s="964"/>
      <c r="E32" s="3404"/>
      <c r="F32" s="960" t="s">
        <v>614</v>
      </c>
      <c r="G32" s="963" t="s">
        <v>87</v>
      </c>
      <c r="H32" s="961"/>
      <c r="I32" s="3404"/>
      <c r="J32" s="960" t="s">
        <v>918</v>
      </c>
      <c r="K32" s="965" t="s">
        <v>87</v>
      </c>
      <c r="L32" s="961"/>
      <c r="M32" s="3401"/>
      <c r="N32" s="960" t="s">
        <v>653</v>
      </c>
      <c r="O32" s="965" t="s">
        <v>87</v>
      </c>
      <c r="P32" s="961"/>
      <c r="Q32" s="3401"/>
      <c r="R32" s="960" t="s">
        <v>2889</v>
      </c>
      <c r="S32" s="965" t="s">
        <v>87</v>
      </c>
      <c r="T32" s="961"/>
      <c r="U32" s="3398"/>
      <c r="V32" s="960" t="s">
        <v>407</v>
      </c>
      <c r="W32" s="2178" t="s">
        <v>87</v>
      </c>
    </row>
    <row r="33" spans="1:23" ht="15" x14ac:dyDescent="0.25">
      <c r="A33" s="3404"/>
      <c r="B33" s="960" t="s">
        <v>966</v>
      </c>
      <c r="C33" s="963" t="s">
        <v>86</v>
      </c>
      <c r="D33" s="964"/>
      <c r="E33" s="3404"/>
      <c r="F33" s="960" t="s">
        <v>1560</v>
      </c>
      <c r="G33" s="963" t="s">
        <v>88</v>
      </c>
      <c r="H33" s="961"/>
      <c r="I33" s="3404"/>
      <c r="J33" s="960" t="s">
        <v>1560</v>
      </c>
      <c r="K33" s="965" t="s">
        <v>88</v>
      </c>
      <c r="L33" s="961"/>
      <c r="M33" s="3401"/>
      <c r="N33" s="960" t="s">
        <v>654</v>
      </c>
      <c r="O33" s="965" t="s">
        <v>87</v>
      </c>
      <c r="P33" s="961"/>
      <c r="Q33" s="3402"/>
      <c r="R33" s="960" t="s">
        <v>2890</v>
      </c>
      <c r="S33" s="965" t="s">
        <v>87</v>
      </c>
      <c r="T33" s="961"/>
      <c r="U33" s="3398"/>
      <c r="V33" s="2179" t="s">
        <v>2698</v>
      </c>
      <c r="W33" s="2178" t="s">
        <v>87</v>
      </c>
    </row>
    <row r="34" spans="1:23" ht="15" x14ac:dyDescent="0.25">
      <c r="A34" s="3404"/>
      <c r="B34" s="960" t="s">
        <v>490</v>
      </c>
      <c r="C34" s="963" t="s">
        <v>87</v>
      </c>
      <c r="D34" s="964"/>
      <c r="E34" s="3404"/>
      <c r="F34" s="960" t="s">
        <v>379</v>
      </c>
      <c r="G34" s="963" t="s">
        <v>88</v>
      </c>
      <c r="H34" s="961"/>
      <c r="I34" s="3404"/>
      <c r="J34" s="960" t="s">
        <v>1558</v>
      </c>
      <c r="K34" s="965" t="s">
        <v>87</v>
      </c>
      <c r="L34" s="961"/>
      <c r="M34" s="3401"/>
      <c r="N34" s="960" t="s">
        <v>549</v>
      </c>
      <c r="O34" s="965" t="s">
        <v>87</v>
      </c>
      <c r="P34" s="961"/>
      <c r="Q34" s="3404" t="s">
        <v>1207</v>
      </c>
      <c r="R34" s="960" t="s">
        <v>2891</v>
      </c>
      <c r="S34" s="965" t="s">
        <v>86</v>
      </c>
      <c r="T34" s="961"/>
      <c r="U34" s="3398"/>
      <c r="V34" s="2179" t="s">
        <v>3956</v>
      </c>
      <c r="W34" s="2178" t="s">
        <v>87</v>
      </c>
    </row>
    <row r="35" spans="1:23" ht="15" x14ac:dyDescent="0.25">
      <c r="A35" s="3404"/>
      <c r="B35" s="960" t="s">
        <v>967</v>
      </c>
      <c r="C35" s="963" t="s">
        <v>87</v>
      </c>
      <c r="D35" s="964"/>
      <c r="E35" s="3404"/>
      <c r="F35" s="960" t="s">
        <v>1561</v>
      </c>
      <c r="G35" s="963" t="s">
        <v>88</v>
      </c>
      <c r="H35" s="961"/>
      <c r="I35" s="3404"/>
      <c r="J35" s="960" t="s">
        <v>1559</v>
      </c>
      <c r="K35" s="965" t="s">
        <v>87</v>
      </c>
      <c r="L35" s="961"/>
      <c r="M35" s="3401"/>
      <c r="N35" s="960" t="s">
        <v>1561</v>
      </c>
      <c r="O35" s="965" t="s">
        <v>87</v>
      </c>
      <c r="P35" s="961"/>
      <c r="Q35" s="3404"/>
      <c r="R35" s="960" t="s">
        <v>2892</v>
      </c>
      <c r="S35" s="965" t="s">
        <v>87</v>
      </c>
      <c r="T35" s="961"/>
      <c r="U35" s="3398"/>
      <c r="V35" s="960" t="s">
        <v>614</v>
      </c>
      <c r="W35" s="2178" t="s">
        <v>87</v>
      </c>
    </row>
    <row r="36" spans="1:23" ht="15" x14ac:dyDescent="0.25">
      <c r="A36" s="3404"/>
      <c r="B36" s="960" t="s">
        <v>1577</v>
      </c>
      <c r="C36" s="963" t="s">
        <v>89</v>
      </c>
      <c r="D36" s="964"/>
      <c r="E36" s="3404"/>
      <c r="F36" s="960" t="s">
        <v>549</v>
      </c>
      <c r="G36" s="963" t="s">
        <v>86</v>
      </c>
      <c r="H36" s="961"/>
      <c r="I36" s="3404"/>
      <c r="J36" s="960" t="s">
        <v>609</v>
      </c>
      <c r="K36" s="965" t="s">
        <v>87</v>
      </c>
      <c r="L36" s="961"/>
      <c r="M36" s="3402"/>
      <c r="N36" s="960" t="s">
        <v>918</v>
      </c>
      <c r="O36" s="965" t="s">
        <v>87</v>
      </c>
      <c r="P36" s="961"/>
      <c r="Q36" s="3404"/>
      <c r="R36" s="960" t="s">
        <v>2893</v>
      </c>
      <c r="S36" s="965" t="s">
        <v>87</v>
      </c>
      <c r="T36" s="961"/>
      <c r="U36" s="3398"/>
      <c r="V36" s="960" t="s">
        <v>653</v>
      </c>
      <c r="W36" s="2178" t="s">
        <v>87</v>
      </c>
    </row>
    <row r="37" spans="1:23" ht="15" x14ac:dyDescent="0.25">
      <c r="A37" s="3404"/>
      <c r="B37" s="960" t="s">
        <v>597</v>
      </c>
      <c r="C37" s="963" t="s">
        <v>88</v>
      </c>
      <c r="D37" s="964"/>
      <c r="E37" s="3404"/>
      <c r="F37" s="960" t="s">
        <v>918</v>
      </c>
      <c r="G37" s="963" t="s">
        <v>87</v>
      </c>
      <c r="H37" s="961"/>
      <c r="I37" s="3404"/>
      <c r="J37" s="960" t="s">
        <v>964</v>
      </c>
      <c r="K37" s="965" t="s">
        <v>89</v>
      </c>
      <c r="L37" s="961"/>
      <c r="M37" s="3400" t="s">
        <v>1207</v>
      </c>
      <c r="N37" s="960" t="s">
        <v>1577</v>
      </c>
      <c r="O37" s="965" t="s">
        <v>89</v>
      </c>
      <c r="P37" s="961"/>
      <c r="Q37" s="3404"/>
      <c r="R37" s="960" t="s">
        <v>2894</v>
      </c>
      <c r="S37" s="965" t="s">
        <v>87</v>
      </c>
      <c r="T37" s="961"/>
      <c r="U37" s="3398"/>
      <c r="V37" s="960" t="s">
        <v>1561</v>
      </c>
      <c r="W37" s="2178" t="s">
        <v>87</v>
      </c>
    </row>
    <row r="38" spans="1:23" ht="15" x14ac:dyDescent="0.25">
      <c r="A38" s="3404"/>
      <c r="B38" s="960" t="s">
        <v>948</v>
      </c>
      <c r="C38" s="963" t="s">
        <v>87</v>
      </c>
      <c r="D38" s="964"/>
      <c r="E38" s="3404"/>
      <c r="F38" s="960" t="s">
        <v>551</v>
      </c>
      <c r="G38" s="963" t="s">
        <v>89</v>
      </c>
      <c r="H38" s="961"/>
      <c r="I38" s="3404"/>
      <c r="J38" s="960" t="s">
        <v>441</v>
      </c>
      <c r="K38" s="965" t="s">
        <v>87</v>
      </c>
      <c r="L38" s="961"/>
      <c r="M38" s="3401"/>
      <c r="N38" s="960" t="s">
        <v>2521</v>
      </c>
      <c r="O38" s="965" t="s">
        <v>87</v>
      </c>
      <c r="P38" s="961"/>
      <c r="Q38" s="3404"/>
      <c r="R38" s="960" t="s">
        <v>2895</v>
      </c>
      <c r="S38" s="965" t="s">
        <v>87</v>
      </c>
      <c r="T38" s="961"/>
      <c r="U38" s="3398"/>
      <c r="V38" s="960" t="s">
        <v>1559</v>
      </c>
      <c r="W38" s="2178" t="s">
        <v>87</v>
      </c>
    </row>
    <row r="39" spans="1:23" ht="15" x14ac:dyDescent="0.25">
      <c r="A39" s="3404"/>
      <c r="B39" s="960" t="s">
        <v>506</v>
      </c>
      <c r="C39" s="963" t="s">
        <v>87</v>
      </c>
      <c r="D39" s="964"/>
      <c r="E39" s="3404"/>
      <c r="F39" s="960" t="s">
        <v>964</v>
      </c>
      <c r="G39" s="963" t="s">
        <v>88</v>
      </c>
      <c r="H39" s="961"/>
      <c r="I39" s="3404"/>
      <c r="J39" s="960" t="s">
        <v>654</v>
      </c>
      <c r="K39" s="965" t="s">
        <v>87</v>
      </c>
      <c r="L39" s="961"/>
      <c r="M39" s="3401"/>
      <c r="N39" s="960" t="s">
        <v>948</v>
      </c>
      <c r="O39" s="965" t="s">
        <v>86</v>
      </c>
      <c r="P39" s="961"/>
      <c r="Q39" s="3404"/>
      <c r="R39" s="960" t="s">
        <v>3036</v>
      </c>
      <c r="S39" s="965" t="s">
        <v>87</v>
      </c>
      <c r="T39" s="961"/>
      <c r="U39" s="3398"/>
      <c r="V39" s="2179" t="s">
        <v>606</v>
      </c>
      <c r="W39" s="2178" t="s">
        <v>87</v>
      </c>
    </row>
    <row r="40" spans="1:23" ht="15" x14ac:dyDescent="0.25">
      <c r="A40" s="3404"/>
      <c r="B40" s="960" t="s">
        <v>968</v>
      </c>
      <c r="C40" s="963" t="s">
        <v>87</v>
      </c>
      <c r="D40" s="964"/>
      <c r="E40" s="3404" t="s">
        <v>1207</v>
      </c>
      <c r="F40" s="960" t="s">
        <v>1056</v>
      </c>
      <c r="G40" s="963" t="s">
        <v>87</v>
      </c>
      <c r="H40" s="961"/>
      <c r="I40" s="3404"/>
      <c r="J40" s="960" t="s">
        <v>549</v>
      </c>
      <c r="K40" s="965" t="s">
        <v>87</v>
      </c>
      <c r="L40" s="961"/>
      <c r="M40" s="3401"/>
      <c r="N40" s="960" t="s">
        <v>2522</v>
      </c>
      <c r="O40" s="965" t="s">
        <v>87</v>
      </c>
      <c r="P40" s="961"/>
      <c r="Q40" s="3404"/>
      <c r="R40" s="960" t="s">
        <v>2896</v>
      </c>
      <c r="S40" s="965" t="s">
        <v>87</v>
      </c>
      <c r="T40" s="961"/>
      <c r="U40" s="3398"/>
      <c r="V40" s="2179" t="s">
        <v>3957</v>
      </c>
      <c r="W40" s="2178" t="s">
        <v>88</v>
      </c>
    </row>
    <row r="41" spans="1:23" ht="15" x14ac:dyDescent="0.25">
      <c r="A41" s="3404"/>
      <c r="B41" s="960" t="s">
        <v>486</v>
      </c>
      <c r="C41" s="963" t="s">
        <v>87</v>
      </c>
      <c r="D41" s="964"/>
      <c r="E41" s="3404"/>
      <c r="F41" s="960" t="s">
        <v>515</v>
      </c>
      <c r="G41" s="963" t="s">
        <v>87</v>
      </c>
      <c r="H41" s="961"/>
      <c r="I41" s="3404"/>
      <c r="J41" s="960" t="s">
        <v>614</v>
      </c>
      <c r="K41" s="965" t="s">
        <v>87</v>
      </c>
      <c r="L41" s="961"/>
      <c r="M41" s="3401"/>
      <c r="N41" s="960" t="s">
        <v>1592</v>
      </c>
      <c r="O41" s="965" t="s">
        <v>86</v>
      </c>
      <c r="P41" s="961"/>
      <c r="Q41" s="3404"/>
      <c r="R41" s="1038" t="s">
        <v>3151</v>
      </c>
      <c r="S41" s="965" t="s">
        <v>87</v>
      </c>
      <c r="T41" s="961"/>
      <c r="U41" s="3398"/>
      <c r="V41" s="2180" t="s">
        <v>551</v>
      </c>
      <c r="W41" s="2178" t="s">
        <v>87</v>
      </c>
    </row>
    <row r="42" spans="1:23" ht="15" x14ac:dyDescent="0.25">
      <c r="A42" s="3404"/>
      <c r="B42" s="960" t="s">
        <v>969</v>
      </c>
      <c r="C42" s="963" t="s">
        <v>86</v>
      </c>
      <c r="D42" s="964"/>
      <c r="E42" s="3404"/>
      <c r="F42" s="960" t="s">
        <v>490</v>
      </c>
      <c r="G42" s="963" t="s">
        <v>87</v>
      </c>
      <c r="H42" s="961"/>
      <c r="I42" s="3404" t="s">
        <v>1207</v>
      </c>
      <c r="J42" s="960" t="s">
        <v>1056</v>
      </c>
      <c r="K42" s="965" t="s">
        <v>87</v>
      </c>
      <c r="L42" s="961"/>
      <c r="M42" s="3401"/>
      <c r="N42" s="960" t="s">
        <v>515</v>
      </c>
      <c r="O42" s="965" t="s">
        <v>87</v>
      </c>
      <c r="P42" s="961"/>
      <c r="Q42" s="3404"/>
      <c r="R42" s="960" t="s">
        <v>2897</v>
      </c>
      <c r="S42" s="965" t="s">
        <v>87</v>
      </c>
      <c r="T42" s="961"/>
      <c r="U42" s="3398"/>
      <c r="V42" s="960" t="s">
        <v>549</v>
      </c>
      <c r="W42" s="965" t="s">
        <v>87</v>
      </c>
    </row>
    <row r="43" spans="1:23" ht="15" x14ac:dyDescent="0.25">
      <c r="A43" s="3404"/>
      <c r="B43" s="960" t="s">
        <v>970</v>
      </c>
      <c r="C43" s="963" t="s">
        <v>87</v>
      </c>
      <c r="D43" s="964"/>
      <c r="E43" s="3404"/>
      <c r="F43" s="960" t="s">
        <v>486</v>
      </c>
      <c r="G43" s="963" t="s">
        <v>87</v>
      </c>
      <c r="H43" s="961"/>
      <c r="I43" s="3404"/>
      <c r="J43" s="960" t="s">
        <v>515</v>
      </c>
      <c r="K43" s="965" t="s">
        <v>87</v>
      </c>
      <c r="L43" s="961"/>
      <c r="M43" s="3401"/>
      <c r="N43" s="960" t="s">
        <v>1056</v>
      </c>
      <c r="O43" s="965" t="s">
        <v>87</v>
      </c>
      <c r="P43" s="961"/>
      <c r="Q43" s="3404"/>
      <c r="R43" s="960" t="s">
        <v>2898</v>
      </c>
      <c r="S43" s="965" t="s">
        <v>88</v>
      </c>
      <c r="T43" s="961"/>
      <c r="U43" s="3398" t="s">
        <v>1207</v>
      </c>
      <c r="V43" s="2214" t="s">
        <v>3995</v>
      </c>
      <c r="W43" s="2213" t="s">
        <v>87</v>
      </c>
    </row>
    <row r="44" spans="1:23" ht="15" x14ac:dyDescent="0.25">
      <c r="A44" s="3404"/>
      <c r="B44" s="960" t="s">
        <v>950</v>
      </c>
      <c r="C44" s="963" t="s">
        <v>87</v>
      </c>
      <c r="D44" s="964"/>
      <c r="E44" s="3404"/>
      <c r="F44" s="960" t="s">
        <v>970</v>
      </c>
      <c r="G44" s="963" t="s">
        <v>87</v>
      </c>
      <c r="H44" s="961"/>
      <c r="I44" s="3404"/>
      <c r="J44" s="960" t="s">
        <v>490</v>
      </c>
      <c r="K44" s="965" t="s">
        <v>87</v>
      </c>
      <c r="L44" s="961"/>
      <c r="M44" s="3401"/>
      <c r="N44" s="960" t="s">
        <v>1564</v>
      </c>
      <c r="O44" s="965" t="s">
        <v>88</v>
      </c>
      <c r="P44" s="961"/>
      <c r="Q44" s="3404"/>
      <c r="R44" s="960" t="s">
        <v>2899</v>
      </c>
      <c r="S44" s="965" t="s">
        <v>86</v>
      </c>
      <c r="T44" s="961"/>
      <c r="U44" s="3398"/>
      <c r="V44" s="2214" t="s">
        <v>3996</v>
      </c>
      <c r="W44" s="2213" t="s">
        <v>87</v>
      </c>
    </row>
    <row r="45" spans="1:23" ht="15" x14ac:dyDescent="0.25">
      <c r="A45" s="961"/>
      <c r="B45" s="961"/>
      <c r="C45" s="966"/>
      <c r="D45" s="967"/>
      <c r="E45" s="3404"/>
      <c r="F45" s="960" t="s">
        <v>965</v>
      </c>
      <c r="G45" s="963" t="s">
        <v>87</v>
      </c>
      <c r="H45" s="961"/>
      <c r="I45" s="3404"/>
      <c r="J45" s="960" t="s">
        <v>486</v>
      </c>
      <c r="K45" s="965" t="s">
        <v>87</v>
      </c>
      <c r="L45" s="961"/>
      <c r="M45" s="3401"/>
      <c r="N45" s="960" t="s">
        <v>603</v>
      </c>
      <c r="O45" s="965" t="s">
        <v>88</v>
      </c>
      <c r="P45" s="961"/>
      <c r="Q45" s="3404"/>
      <c r="R45" s="960" t="s">
        <v>2900</v>
      </c>
      <c r="S45" s="965" t="s">
        <v>86</v>
      </c>
      <c r="T45" s="961"/>
      <c r="U45" s="3398"/>
      <c r="V45" s="960" t="s">
        <v>2522</v>
      </c>
      <c r="W45" s="2213" t="s">
        <v>87</v>
      </c>
    </row>
    <row r="46" spans="1:23" ht="15" x14ac:dyDescent="0.25">
      <c r="A46" s="961"/>
      <c r="B46" s="961"/>
      <c r="C46" s="966"/>
      <c r="D46" s="967"/>
      <c r="E46" s="3404"/>
      <c r="F46" s="960" t="s">
        <v>1662</v>
      </c>
      <c r="G46" s="963" t="s">
        <v>87</v>
      </c>
      <c r="H46" s="961"/>
      <c r="I46" s="3404"/>
      <c r="J46" s="960" t="s">
        <v>970</v>
      </c>
      <c r="K46" s="965" t="s">
        <v>87</v>
      </c>
      <c r="L46" s="961"/>
      <c r="M46" s="3401"/>
      <c r="N46" s="960" t="s">
        <v>966</v>
      </c>
      <c r="O46" s="965" t="s">
        <v>87</v>
      </c>
      <c r="P46" s="961"/>
      <c r="Q46" s="3404"/>
      <c r="R46" s="960" t="s">
        <v>2901</v>
      </c>
      <c r="S46" s="965" t="s">
        <v>87</v>
      </c>
      <c r="T46" s="961"/>
      <c r="U46" s="3398"/>
      <c r="V46" s="960" t="s">
        <v>1056</v>
      </c>
      <c r="W46" s="2213" t="s">
        <v>87</v>
      </c>
    </row>
    <row r="47" spans="1:23" ht="15" x14ac:dyDescent="0.25">
      <c r="A47" s="961"/>
      <c r="B47" s="961"/>
      <c r="C47" s="966"/>
      <c r="D47" s="967"/>
      <c r="E47" s="3404"/>
      <c r="F47" s="960" t="s">
        <v>1587</v>
      </c>
      <c r="G47" s="963" t="s">
        <v>87</v>
      </c>
      <c r="H47" s="961"/>
      <c r="I47" s="3404"/>
      <c r="J47" s="960" t="s">
        <v>965</v>
      </c>
      <c r="K47" s="965" t="s">
        <v>87</v>
      </c>
      <c r="L47" s="961"/>
      <c r="M47" s="3401"/>
      <c r="N47" s="960" t="s">
        <v>490</v>
      </c>
      <c r="O47" s="965" t="s">
        <v>87</v>
      </c>
      <c r="P47" s="961"/>
      <c r="Q47" s="3404"/>
      <c r="R47" s="960" t="s">
        <v>2902</v>
      </c>
      <c r="S47" s="965" t="s">
        <v>89</v>
      </c>
      <c r="T47" s="961"/>
      <c r="U47" s="3398"/>
      <c r="V47" s="960" t="s">
        <v>3038</v>
      </c>
      <c r="W47" s="2213" t="s">
        <v>87</v>
      </c>
    </row>
    <row r="48" spans="1:23" ht="15" x14ac:dyDescent="0.25">
      <c r="A48" s="961"/>
      <c r="B48" s="961"/>
      <c r="C48" s="966"/>
      <c r="D48" s="967"/>
      <c r="E48" s="3404"/>
      <c r="F48" s="960" t="s">
        <v>1588</v>
      </c>
      <c r="G48" s="963" t="s">
        <v>88</v>
      </c>
      <c r="H48" s="961"/>
      <c r="I48" s="3404"/>
      <c r="J48" s="960" t="s">
        <v>1662</v>
      </c>
      <c r="K48" s="965" t="s">
        <v>87</v>
      </c>
      <c r="L48" s="961"/>
      <c r="M48" s="3401"/>
      <c r="N48" s="960" t="s">
        <v>1669</v>
      </c>
      <c r="O48" s="965" t="s">
        <v>87</v>
      </c>
      <c r="P48" s="961"/>
      <c r="Q48" s="3404"/>
      <c r="R48" s="960" t="s">
        <v>3037</v>
      </c>
      <c r="S48" s="965" t="s">
        <v>87</v>
      </c>
      <c r="T48" s="961"/>
      <c r="U48" s="3398"/>
      <c r="V48" s="2214" t="s">
        <v>513</v>
      </c>
      <c r="W48" s="2213" t="s">
        <v>87</v>
      </c>
    </row>
    <row r="49" spans="1:23" ht="15" x14ac:dyDescent="0.25">
      <c r="A49" s="961"/>
      <c r="B49" s="961"/>
      <c r="C49" s="966"/>
      <c r="D49" s="967"/>
      <c r="E49" s="3404"/>
      <c r="F49" s="960" t="s">
        <v>1589</v>
      </c>
      <c r="G49" s="963" t="s">
        <v>89</v>
      </c>
      <c r="H49" s="961"/>
      <c r="I49" s="3404"/>
      <c r="J49" s="960" t="s">
        <v>1587</v>
      </c>
      <c r="K49" s="965" t="s">
        <v>87</v>
      </c>
      <c r="L49" s="961"/>
      <c r="M49" s="3401"/>
      <c r="N49" s="960" t="s">
        <v>1054</v>
      </c>
      <c r="O49" s="965" t="s">
        <v>87</v>
      </c>
      <c r="P49" s="961"/>
      <c r="Q49" s="3404"/>
      <c r="R49" s="960" t="s">
        <v>2904</v>
      </c>
      <c r="S49" s="965" t="s">
        <v>87</v>
      </c>
      <c r="T49" s="961"/>
      <c r="U49" s="3398"/>
      <c r="V49" s="2214" t="s">
        <v>3997</v>
      </c>
      <c r="W49" s="2213" t="s">
        <v>87</v>
      </c>
    </row>
    <row r="50" spans="1:23" ht="15" x14ac:dyDescent="0.25">
      <c r="A50" s="961"/>
      <c r="B50" s="961"/>
      <c r="C50" s="966"/>
      <c r="D50" s="967"/>
      <c r="E50" s="3404"/>
      <c r="F50" s="960" t="s">
        <v>1590</v>
      </c>
      <c r="G50" s="963" t="s">
        <v>89</v>
      </c>
      <c r="H50" s="961"/>
      <c r="I50" s="3404"/>
      <c r="J50" s="960" t="s">
        <v>1588</v>
      </c>
      <c r="K50" s="965" t="s">
        <v>88</v>
      </c>
      <c r="L50" s="961"/>
      <c r="M50" s="3401"/>
      <c r="N50" s="960" t="s">
        <v>1593</v>
      </c>
      <c r="O50" s="965" t="s">
        <v>87</v>
      </c>
      <c r="P50" s="961"/>
      <c r="Q50" s="3404"/>
      <c r="R50" s="960" t="s">
        <v>2905</v>
      </c>
      <c r="S50" s="965" t="s">
        <v>86</v>
      </c>
      <c r="T50" s="961"/>
      <c r="U50" s="3398"/>
      <c r="V50" s="2214" t="s">
        <v>3998</v>
      </c>
      <c r="W50" s="2213" t="s">
        <v>87</v>
      </c>
    </row>
    <row r="51" spans="1:23" ht="15" x14ac:dyDescent="0.25">
      <c r="A51" s="961"/>
      <c r="B51" s="961"/>
      <c r="C51" s="966"/>
      <c r="D51" s="967"/>
      <c r="E51" s="3404"/>
      <c r="F51" s="960" t="s">
        <v>1591</v>
      </c>
      <c r="G51" s="963" t="s">
        <v>87</v>
      </c>
      <c r="H51" s="961"/>
      <c r="I51" s="3404"/>
      <c r="J51" s="960" t="s">
        <v>1589</v>
      </c>
      <c r="K51" s="965" t="s">
        <v>86</v>
      </c>
      <c r="L51" s="961"/>
      <c r="M51" s="3401"/>
      <c r="N51" s="960" t="s">
        <v>2523</v>
      </c>
      <c r="O51" s="965" t="s">
        <v>89</v>
      </c>
      <c r="P51" s="961"/>
      <c r="Q51" s="3404"/>
      <c r="R51" s="960" t="s">
        <v>2906</v>
      </c>
      <c r="S51" s="965" t="s">
        <v>88</v>
      </c>
      <c r="T51" s="961"/>
      <c r="U51" s="3398"/>
      <c r="V51" s="2214" t="s">
        <v>1095</v>
      </c>
      <c r="W51" s="2213" t="s">
        <v>87</v>
      </c>
    </row>
    <row r="52" spans="1:23" ht="15" x14ac:dyDescent="0.25">
      <c r="A52" s="961"/>
      <c r="B52" s="961"/>
      <c r="C52" s="966"/>
      <c r="D52" s="967"/>
      <c r="E52" s="3404"/>
      <c r="F52" s="960" t="s">
        <v>950</v>
      </c>
      <c r="G52" s="963" t="s">
        <v>87</v>
      </c>
      <c r="H52" s="961"/>
      <c r="I52" s="3404"/>
      <c r="J52" s="960" t="s">
        <v>1669</v>
      </c>
      <c r="K52" s="965" t="s">
        <v>87</v>
      </c>
      <c r="L52" s="961"/>
      <c r="M52" s="3401"/>
      <c r="N52" s="960" t="s">
        <v>1051</v>
      </c>
      <c r="O52" s="965" t="s">
        <v>87</v>
      </c>
      <c r="P52" s="961"/>
      <c r="Q52" s="3404"/>
      <c r="R52" s="960" t="s">
        <v>2907</v>
      </c>
      <c r="S52" s="965" t="s">
        <v>87</v>
      </c>
      <c r="T52" s="961"/>
      <c r="U52" s="3398"/>
      <c r="V52" s="2214" t="s">
        <v>3999</v>
      </c>
      <c r="W52" s="2213" t="s">
        <v>87</v>
      </c>
    </row>
    <row r="53" spans="1:23" ht="15" x14ac:dyDescent="0.25">
      <c r="A53" s="961"/>
      <c r="B53" s="961"/>
      <c r="C53" s="966"/>
      <c r="D53" s="967"/>
      <c r="E53" s="3404"/>
      <c r="F53" s="960" t="s">
        <v>966</v>
      </c>
      <c r="G53" s="963" t="s">
        <v>86</v>
      </c>
      <c r="H53" s="961"/>
      <c r="I53" s="3404"/>
      <c r="J53" s="960" t="s">
        <v>950</v>
      </c>
      <c r="K53" s="965" t="s">
        <v>89</v>
      </c>
      <c r="L53" s="961"/>
      <c r="M53" s="3401"/>
      <c r="N53" s="960" t="s">
        <v>486</v>
      </c>
      <c r="O53" s="965" t="s">
        <v>87</v>
      </c>
      <c r="P53" s="961"/>
      <c r="Q53" s="3404"/>
      <c r="R53" s="960" t="s">
        <v>2908</v>
      </c>
      <c r="S53" s="965" t="s">
        <v>87</v>
      </c>
      <c r="T53" s="961"/>
      <c r="U53" s="3398"/>
      <c r="V53" s="2214" t="s">
        <v>4000</v>
      </c>
      <c r="W53" s="2213" t="s">
        <v>87</v>
      </c>
    </row>
    <row r="54" spans="1:23" ht="15" x14ac:dyDescent="0.25">
      <c r="A54" s="961"/>
      <c r="B54" s="961"/>
      <c r="C54" s="966"/>
      <c r="D54" s="967"/>
      <c r="E54" s="3404"/>
      <c r="F54" s="960" t="s">
        <v>948</v>
      </c>
      <c r="G54" s="963" t="s">
        <v>86</v>
      </c>
      <c r="H54" s="961"/>
      <c r="I54" s="3404"/>
      <c r="J54" s="960" t="s">
        <v>966</v>
      </c>
      <c r="K54" s="965" t="s">
        <v>87</v>
      </c>
      <c r="L54" s="961"/>
      <c r="M54" s="3401"/>
      <c r="N54" s="960" t="s">
        <v>965</v>
      </c>
      <c r="O54" s="965" t="s">
        <v>87</v>
      </c>
      <c r="P54" s="961"/>
      <c r="Q54" s="3404"/>
      <c r="R54" s="960" t="s">
        <v>2909</v>
      </c>
      <c r="S54" s="965" t="s">
        <v>86</v>
      </c>
      <c r="T54" s="961"/>
      <c r="U54" s="3398"/>
      <c r="V54" s="2214" t="s">
        <v>1662</v>
      </c>
      <c r="W54" s="2213" t="s">
        <v>87</v>
      </c>
    </row>
    <row r="55" spans="1:23" ht="15" x14ac:dyDescent="0.25">
      <c r="A55" s="961"/>
      <c r="B55" s="961"/>
      <c r="C55" s="966"/>
      <c r="D55" s="967"/>
      <c r="E55" s="3404"/>
      <c r="F55" s="960" t="s">
        <v>603</v>
      </c>
      <c r="G55" s="963" t="s">
        <v>88</v>
      </c>
      <c r="H55" s="961"/>
      <c r="I55" s="3404"/>
      <c r="J55" s="960" t="s">
        <v>948</v>
      </c>
      <c r="K55" s="965" t="s">
        <v>87</v>
      </c>
      <c r="L55" s="961"/>
      <c r="M55" s="3401"/>
      <c r="N55" s="960" t="s">
        <v>1662</v>
      </c>
      <c r="O55" s="965" t="s">
        <v>87</v>
      </c>
      <c r="P55" s="961"/>
      <c r="Q55" s="3404"/>
      <c r="R55" s="960" t="s">
        <v>2910</v>
      </c>
      <c r="S55" s="965" t="s">
        <v>87</v>
      </c>
      <c r="T55" s="961"/>
      <c r="U55" s="3398"/>
      <c r="V55" s="2214" t="s">
        <v>4001</v>
      </c>
      <c r="W55" s="2213" t="s">
        <v>87</v>
      </c>
    </row>
    <row r="56" spans="1:23" ht="15" x14ac:dyDescent="0.25">
      <c r="A56" s="961"/>
      <c r="B56" s="961"/>
      <c r="C56" s="966"/>
      <c r="D56" s="967"/>
      <c r="E56" s="3404"/>
      <c r="F56" s="960" t="s">
        <v>1044</v>
      </c>
      <c r="G56" s="963" t="s">
        <v>86</v>
      </c>
      <c r="H56" s="961"/>
      <c r="I56" s="3404"/>
      <c r="J56" s="960" t="s">
        <v>603</v>
      </c>
      <c r="K56" s="965" t="s">
        <v>86</v>
      </c>
      <c r="L56" s="961"/>
      <c r="M56" s="3401"/>
      <c r="N56" s="960" t="s">
        <v>1589</v>
      </c>
      <c r="O56" s="965" t="s">
        <v>87</v>
      </c>
      <c r="P56" s="961"/>
      <c r="Q56" s="925"/>
      <c r="R56" s="968"/>
      <c r="S56" s="964"/>
      <c r="T56" s="961"/>
      <c r="U56" s="3398"/>
      <c r="V56" s="2214" t="s">
        <v>4002</v>
      </c>
      <c r="W56" s="2213" t="s">
        <v>86</v>
      </c>
    </row>
    <row r="57" spans="1:23" ht="15" x14ac:dyDescent="0.25">
      <c r="A57" s="961"/>
      <c r="B57" s="961"/>
      <c r="C57" s="966"/>
      <c r="D57" s="967"/>
      <c r="E57" s="3404"/>
      <c r="F57" s="960" t="s">
        <v>1592</v>
      </c>
      <c r="G57" s="963" t="s">
        <v>89</v>
      </c>
      <c r="H57" s="961"/>
      <c r="I57" s="3404"/>
      <c r="J57" s="960" t="s">
        <v>1044</v>
      </c>
      <c r="K57" s="965" t="s">
        <v>87</v>
      </c>
      <c r="L57" s="961"/>
      <c r="M57" s="3402"/>
      <c r="N57" s="960" t="s">
        <v>3038</v>
      </c>
      <c r="O57" s="965" t="s">
        <v>88</v>
      </c>
      <c r="P57" s="961"/>
      <c r="Q57" s="925"/>
      <c r="R57" s="968"/>
      <c r="S57" s="964"/>
      <c r="T57" s="961"/>
      <c r="U57" s="3398"/>
      <c r="V57" s="2214" t="s">
        <v>4003</v>
      </c>
      <c r="W57" s="2213" t="s">
        <v>86</v>
      </c>
    </row>
    <row r="58" spans="1:23" ht="15" x14ac:dyDescent="0.25">
      <c r="A58" s="961"/>
      <c r="B58" s="961"/>
      <c r="C58" s="966"/>
      <c r="D58" s="967"/>
      <c r="E58" s="3404"/>
      <c r="F58" s="960" t="s">
        <v>1593</v>
      </c>
      <c r="G58" s="963" t="s">
        <v>87</v>
      </c>
      <c r="H58" s="961"/>
      <c r="I58" s="3404"/>
      <c r="J58" s="960" t="s">
        <v>1592</v>
      </c>
      <c r="K58" s="965" t="s">
        <v>87</v>
      </c>
      <c r="L58" s="961"/>
      <c r="M58" s="961"/>
      <c r="N58" s="961"/>
      <c r="O58" s="961"/>
      <c r="P58" s="961"/>
      <c r="Q58" s="961"/>
      <c r="R58" s="961"/>
      <c r="S58" s="961"/>
      <c r="T58" s="961"/>
      <c r="U58" s="3398"/>
      <c r="V58" s="2214" t="s">
        <v>498</v>
      </c>
      <c r="W58" s="2213" t="s">
        <v>87</v>
      </c>
    </row>
    <row r="59" spans="1:23" ht="15" x14ac:dyDescent="0.25">
      <c r="A59" s="961"/>
      <c r="B59" s="961"/>
      <c r="C59" s="966"/>
      <c r="D59" s="967"/>
      <c r="E59" s="961"/>
      <c r="F59" s="961"/>
      <c r="G59" s="961"/>
      <c r="H59" s="961"/>
      <c r="I59" s="3404"/>
      <c r="J59" s="960" t="s">
        <v>1593</v>
      </c>
      <c r="K59" s="965" t="s">
        <v>87</v>
      </c>
      <c r="L59" s="961"/>
      <c r="M59" s="961"/>
      <c r="N59" s="961"/>
      <c r="O59" s="961"/>
      <c r="P59" s="961"/>
      <c r="Q59" s="961"/>
      <c r="R59" s="961"/>
      <c r="S59" s="961"/>
      <c r="T59" s="961"/>
      <c r="U59" s="3398"/>
      <c r="V59" s="2214" t="s">
        <v>2521</v>
      </c>
      <c r="W59" s="2213" t="s">
        <v>86</v>
      </c>
    </row>
    <row r="60" spans="1:23" ht="15" x14ac:dyDescent="0.25">
      <c r="A60" s="961"/>
      <c r="B60" s="961"/>
      <c r="C60" s="966"/>
      <c r="D60" s="967"/>
      <c r="E60" s="961"/>
      <c r="F60" s="961"/>
      <c r="G60" s="961"/>
      <c r="H60" s="961"/>
      <c r="I60" s="3404"/>
      <c r="J60" s="960" t="s">
        <v>2009</v>
      </c>
      <c r="K60" s="965" t="s">
        <v>86</v>
      </c>
      <c r="L60" s="961"/>
      <c r="M60" s="961"/>
      <c r="N60" s="961"/>
      <c r="O60" s="961"/>
      <c r="P60" s="961"/>
      <c r="Q60" s="961"/>
      <c r="R60" s="961"/>
      <c r="S60" s="961"/>
      <c r="T60" s="961"/>
      <c r="U60" s="3398"/>
      <c r="V60" s="2214" t="s">
        <v>4004</v>
      </c>
      <c r="W60" s="2213" t="s">
        <v>87</v>
      </c>
    </row>
    <row r="61" spans="1:23" ht="15" x14ac:dyDescent="0.25">
      <c r="A61" s="961"/>
      <c r="B61" s="961" t="s">
        <v>2390</v>
      </c>
      <c r="C61" s="966"/>
      <c r="D61" s="967"/>
      <c r="E61" s="961"/>
      <c r="F61" s="961"/>
      <c r="G61" s="961"/>
      <c r="H61" s="961"/>
      <c r="I61" s="961"/>
      <c r="J61" s="961"/>
      <c r="K61" s="961"/>
      <c r="L61" s="961"/>
      <c r="M61" s="961"/>
      <c r="N61" s="961"/>
      <c r="O61" s="961"/>
      <c r="P61" s="961"/>
      <c r="Q61" s="961"/>
      <c r="R61" s="961"/>
      <c r="S61" s="961"/>
      <c r="T61" s="961"/>
      <c r="U61" s="3398"/>
      <c r="V61" s="2214" t="s">
        <v>2913</v>
      </c>
      <c r="W61" s="2213" t="s">
        <v>88</v>
      </c>
    </row>
    <row r="62" spans="1:23" ht="15" x14ac:dyDescent="0.25">
      <c r="A62" s="961"/>
      <c r="B62" s="961"/>
      <c r="C62" s="966"/>
      <c r="D62" s="967"/>
      <c r="E62" s="961"/>
      <c r="F62" s="961"/>
      <c r="G62" s="961"/>
      <c r="H62" s="961"/>
      <c r="I62" s="961"/>
      <c r="J62" s="961"/>
      <c r="K62" s="961"/>
      <c r="L62" s="961"/>
      <c r="M62" s="961"/>
      <c r="N62" s="961"/>
      <c r="O62" s="961"/>
      <c r="P62" s="961"/>
      <c r="Q62" s="961"/>
      <c r="R62" s="961"/>
      <c r="S62" s="961"/>
      <c r="T62" s="961"/>
      <c r="U62" s="3398"/>
      <c r="V62" s="2214" t="s">
        <v>490</v>
      </c>
      <c r="W62" s="2213" t="s">
        <v>87</v>
      </c>
    </row>
    <row r="63" spans="1:23" ht="15" x14ac:dyDescent="0.25">
      <c r="A63" s="961"/>
      <c r="B63" s="961"/>
      <c r="C63" s="966"/>
      <c r="D63" s="967"/>
      <c r="E63" s="961"/>
      <c r="F63" s="961"/>
      <c r="G63" s="961"/>
      <c r="H63" s="961"/>
      <c r="I63" s="961"/>
      <c r="J63" s="961"/>
      <c r="K63" s="961"/>
      <c r="L63" s="961"/>
      <c r="M63" s="961"/>
      <c r="N63" s="961"/>
      <c r="O63" s="961"/>
      <c r="P63" s="961"/>
      <c r="Q63" s="961"/>
      <c r="R63" s="961"/>
      <c r="S63" s="961"/>
      <c r="T63" s="961"/>
      <c r="U63" s="3398"/>
      <c r="V63" s="2214" t="s">
        <v>1588</v>
      </c>
      <c r="W63" s="2213" t="s">
        <v>87</v>
      </c>
    </row>
    <row r="64" spans="1:23" ht="15" x14ac:dyDescent="0.25">
      <c r="A64" s="961"/>
      <c r="B64" s="961"/>
      <c r="C64" s="966"/>
      <c r="D64" s="967"/>
      <c r="E64" s="961"/>
      <c r="F64" s="961"/>
      <c r="G64" s="961"/>
      <c r="H64" s="961"/>
      <c r="I64" s="961"/>
      <c r="J64" s="961"/>
      <c r="K64" s="961"/>
      <c r="L64" s="961"/>
      <c r="M64" s="961"/>
      <c r="N64" s="961"/>
      <c r="O64" s="961"/>
      <c r="P64" s="961"/>
      <c r="Q64" s="961"/>
      <c r="R64" s="961"/>
      <c r="S64" s="961"/>
      <c r="T64" s="961"/>
      <c r="U64" s="3398"/>
      <c r="V64" s="2214" t="s">
        <v>4005</v>
      </c>
      <c r="W64" s="2213" t="s">
        <v>87</v>
      </c>
    </row>
    <row r="65" spans="1:23" ht="15" x14ac:dyDescent="0.25">
      <c r="A65" s="961"/>
      <c r="B65" s="961"/>
      <c r="C65" s="966"/>
      <c r="D65" s="967"/>
      <c r="E65" s="961"/>
      <c r="F65" s="961"/>
      <c r="G65" s="961"/>
      <c r="H65" s="961"/>
      <c r="I65" s="961"/>
      <c r="J65" s="961"/>
      <c r="K65" s="961"/>
      <c r="L65" s="961"/>
      <c r="M65" s="961"/>
      <c r="N65" s="961"/>
      <c r="O65" s="961"/>
      <c r="P65" s="961"/>
      <c r="Q65" s="961"/>
      <c r="R65" s="961"/>
      <c r="S65" s="961"/>
      <c r="T65" s="961"/>
      <c r="U65" s="3398"/>
      <c r="V65" s="2215" t="s">
        <v>1044</v>
      </c>
      <c r="W65" s="2216" t="s">
        <v>86</v>
      </c>
    </row>
    <row r="66" spans="1:23" ht="15" x14ac:dyDescent="0.25">
      <c r="A66" s="961"/>
      <c r="B66" s="961"/>
      <c r="C66" s="966"/>
      <c r="D66" s="967"/>
      <c r="E66" s="961"/>
      <c r="F66" s="961"/>
      <c r="G66" s="961"/>
      <c r="H66" s="961"/>
      <c r="I66" s="961"/>
      <c r="J66" s="961"/>
      <c r="K66" s="961"/>
      <c r="L66" s="961"/>
      <c r="M66" s="961"/>
      <c r="N66" s="961"/>
      <c r="O66" s="961"/>
      <c r="P66" s="961"/>
      <c r="Q66" s="961"/>
      <c r="R66" s="961"/>
      <c r="S66" s="961"/>
      <c r="T66" s="961"/>
      <c r="U66" s="3398"/>
      <c r="V66" s="2215" t="s">
        <v>969</v>
      </c>
      <c r="W66" s="2216" t="s">
        <v>86</v>
      </c>
    </row>
    <row r="67" spans="1:23" ht="15" x14ac:dyDescent="0.25">
      <c r="A67" s="961"/>
      <c r="B67" s="961"/>
      <c r="C67" s="966"/>
      <c r="D67" s="967"/>
      <c r="E67" s="961"/>
      <c r="F67" s="961"/>
      <c r="G67" s="961"/>
      <c r="H67" s="961"/>
      <c r="I67" s="961"/>
      <c r="J67" s="961"/>
      <c r="K67" s="961"/>
      <c r="L67" s="961"/>
      <c r="M67" s="961"/>
      <c r="N67" s="961"/>
      <c r="O67" s="961"/>
      <c r="P67" s="961"/>
      <c r="Q67" s="961"/>
      <c r="R67" s="961"/>
      <c r="S67" s="961"/>
      <c r="T67" s="961"/>
      <c r="U67" s="3398"/>
      <c r="V67" s="2215" t="s">
        <v>4006</v>
      </c>
      <c r="W67" s="2216" t="s">
        <v>87</v>
      </c>
    </row>
    <row r="68" spans="1:23" x14ac:dyDescent="0.25">
      <c r="C68" s="191"/>
      <c r="D68" s="259"/>
      <c r="U68" s="3398"/>
      <c r="V68" s="2215" t="s">
        <v>1054</v>
      </c>
      <c r="W68" s="2216" t="s">
        <v>87</v>
      </c>
    </row>
    <row r="69" spans="1:23" x14ac:dyDescent="0.25">
      <c r="C69" s="191"/>
      <c r="D69" s="259"/>
    </row>
    <row r="70" spans="1:23" x14ac:dyDescent="0.25">
      <c r="C70" s="191"/>
      <c r="D70" s="259"/>
    </row>
    <row r="71" spans="1:23" x14ac:dyDescent="0.25">
      <c r="C71" s="191"/>
      <c r="D71" s="259"/>
    </row>
    <row r="72" spans="1:23" x14ac:dyDescent="0.25">
      <c r="C72" s="191"/>
      <c r="D72" s="259"/>
    </row>
    <row r="73" spans="1:23" x14ac:dyDescent="0.25">
      <c r="C73" s="191"/>
      <c r="D73" s="259"/>
    </row>
    <row r="74" spans="1:23" x14ac:dyDescent="0.25">
      <c r="C74" s="191"/>
      <c r="D74" s="259"/>
    </row>
    <row r="75" spans="1:23" x14ac:dyDescent="0.25">
      <c r="C75" s="191"/>
      <c r="D75" s="259"/>
    </row>
    <row r="76" spans="1:23" x14ac:dyDescent="0.25">
      <c r="C76" s="191"/>
      <c r="D76" s="259"/>
    </row>
    <row r="77" spans="1:23" x14ac:dyDescent="0.25">
      <c r="C77" s="191"/>
      <c r="D77" s="259"/>
    </row>
    <row r="78" spans="1:23" x14ac:dyDescent="0.25">
      <c r="C78" s="191"/>
      <c r="D78" s="259"/>
    </row>
    <row r="79" spans="1:23" x14ac:dyDescent="0.25">
      <c r="C79" s="191"/>
      <c r="D79" s="259"/>
    </row>
    <row r="80" spans="1:23" x14ac:dyDescent="0.25">
      <c r="C80" s="191"/>
      <c r="D80" s="259"/>
    </row>
    <row r="81" spans="3:4" x14ac:dyDescent="0.25">
      <c r="C81" s="191"/>
      <c r="D81" s="259"/>
    </row>
    <row r="82" spans="3:4" x14ac:dyDescent="0.25">
      <c r="C82" s="191"/>
      <c r="D82" s="259"/>
    </row>
    <row r="83" spans="3:4" x14ac:dyDescent="0.25">
      <c r="C83" s="191"/>
      <c r="D83" s="259"/>
    </row>
    <row r="84" spans="3:4" x14ac:dyDescent="0.25">
      <c r="C84" s="191"/>
      <c r="D84" s="259"/>
    </row>
    <row r="85" spans="3:4" x14ac:dyDescent="0.25">
      <c r="C85" s="191"/>
      <c r="D85" s="259"/>
    </row>
    <row r="86" spans="3:4" x14ac:dyDescent="0.25">
      <c r="C86" s="191"/>
      <c r="D86" s="259"/>
    </row>
    <row r="87" spans="3:4" x14ac:dyDescent="0.25">
      <c r="C87" s="191"/>
      <c r="D87" s="259"/>
    </row>
    <row r="88" spans="3:4" x14ac:dyDescent="0.25">
      <c r="C88" s="191"/>
      <c r="D88" s="259"/>
    </row>
    <row r="89" spans="3:4" x14ac:dyDescent="0.25">
      <c r="C89" s="191"/>
      <c r="D89" s="259"/>
    </row>
    <row r="90" spans="3:4" x14ac:dyDescent="0.25">
      <c r="C90" s="191"/>
      <c r="D90" s="259"/>
    </row>
    <row r="91" spans="3:4" x14ac:dyDescent="0.25">
      <c r="C91" s="191"/>
      <c r="D91" s="259"/>
    </row>
    <row r="92" spans="3:4" x14ac:dyDescent="0.25">
      <c r="C92" s="191"/>
      <c r="D92" s="259"/>
    </row>
    <row r="93" spans="3:4" x14ac:dyDescent="0.25">
      <c r="C93" s="191"/>
      <c r="D93" s="259"/>
    </row>
    <row r="94" spans="3:4" x14ac:dyDescent="0.25">
      <c r="C94" s="191"/>
      <c r="D94" s="259"/>
    </row>
    <row r="95" spans="3:4" x14ac:dyDescent="0.25">
      <c r="C95" s="191"/>
      <c r="D95" s="259"/>
    </row>
    <row r="96" spans="3:4" x14ac:dyDescent="0.25">
      <c r="C96" s="191"/>
      <c r="D96" s="259"/>
    </row>
    <row r="97" spans="3:4" x14ac:dyDescent="0.25">
      <c r="C97" s="191"/>
      <c r="D97" s="259"/>
    </row>
    <row r="98" spans="3:4" x14ac:dyDescent="0.25">
      <c r="C98" s="191"/>
      <c r="D98" s="259"/>
    </row>
    <row r="99" spans="3:4" x14ac:dyDescent="0.25">
      <c r="C99" s="191"/>
      <c r="D99" s="259"/>
    </row>
    <row r="100" spans="3:4" x14ac:dyDescent="0.25">
      <c r="C100" s="191"/>
      <c r="D100" s="259"/>
    </row>
    <row r="101" spans="3:4" x14ac:dyDescent="0.25">
      <c r="C101" s="191"/>
      <c r="D101" s="259"/>
    </row>
    <row r="102" spans="3:4" x14ac:dyDescent="0.25">
      <c r="C102" s="191"/>
      <c r="D102" s="259"/>
    </row>
    <row r="103" spans="3:4" x14ac:dyDescent="0.25">
      <c r="C103" s="191"/>
      <c r="D103" s="259"/>
    </row>
    <row r="104" spans="3:4" x14ac:dyDescent="0.25">
      <c r="C104" s="191"/>
      <c r="D104" s="259"/>
    </row>
    <row r="105" spans="3:4" x14ac:dyDescent="0.25">
      <c r="C105" s="191"/>
      <c r="D105" s="259"/>
    </row>
    <row r="106" spans="3:4" x14ac:dyDescent="0.25">
      <c r="C106" s="191"/>
      <c r="D106" s="259"/>
    </row>
    <row r="107" spans="3:4" x14ac:dyDescent="0.25">
      <c r="C107" s="191"/>
      <c r="D107" s="259"/>
    </row>
    <row r="108" spans="3:4" x14ac:dyDescent="0.25">
      <c r="C108" s="191"/>
      <c r="D108" s="259"/>
    </row>
    <row r="109" spans="3:4" x14ac:dyDescent="0.25">
      <c r="C109" s="191"/>
      <c r="D109" s="259"/>
    </row>
    <row r="110" spans="3:4" x14ac:dyDescent="0.25">
      <c r="C110" s="191"/>
      <c r="D110" s="259"/>
    </row>
    <row r="111" spans="3:4" x14ac:dyDescent="0.25">
      <c r="C111" s="191"/>
      <c r="D111" s="259"/>
    </row>
    <row r="112" spans="3:4" x14ac:dyDescent="0.25">
      <c r="C112" s="191"/>
      <c r="D112" s="259"/>
    </row>
    <row r="113" spans="3:4" x14ac:dyDescent="0.25">
      <c r="C113" s="191"/>
      <c r="D113" s="259"/>
    </row>
    <row r="114" spans="3:4" x14ac:dyDescent="0.25">
      <c r="C114" s="191"/>
      <c r="D114" s="259"/>
    </row>
    <row r="115" spans="3:4" x14ac:dyDescent="0.25">
      <c r="C115" s="191"/>
      <c r="D115" s="259"/>
    </row>
    <row r="116" spans="3:4" x14ac:dyDescent="0.25">
      <c r="C116" s="191"/>
      <c r="D116" s="259"/>
    </row>
    <row r="117" spans="3:4" x14ac:dyDescent="0.25">
      <c r="C117" s="191"/>
      <c r="D117" s="259"/>
    </row>
    <row r="118" spans="3:4" x14ac:dyDescent="0.25">
      <c r="C118" s="191"/>
      <c r="D118" s="259"/>
    </row>
    <row r="119" spans="3:4" x14ac:dyDescent="0.25">
      <c r="C119" s="191"/>
      <c r="D119" s="259"/>
    </row>
    <row r="120" spans="3:4" x14ac:dyDescent="0.25">
      <c r="C120" s="191"/>
      <c r="D120" s="259"/>
    </row>
    <row r="121" spans="3:4" x14ac:dyDescent="0.25">
      <c r="C121" s="191"/>
      <c r="D121" s="259"/>
    </row>
    <row r="122" spans="3:4" x14ac:dyDescent="0.25">
      <c r="C122" s="191"/>
      <c r="D122" s="259"/>
    </row>
    <row r="123" spans="3:4" x14ac:dyDescent="0.25">
      <c r="C123" s="191"/>
      <c r="D123" s="259"/>
    </row>
    <row r="124" spans="3:4" x14ac:dyDescent="0.25">
      <c r="C124" s="191"/>
      <c r="D124" s="259"/>
    </row>
    <row r="125" spans="3:4" x14ac:dyDescent="0.25">
      <c r="C125" s="191"/>
      <c r="D125" s="259"/>
    </row>
    <row r="126" spans="3:4" x14ac:dyDescent="0.25">
      <c r="C126" s="191"/>
      <c r="D126" s="259"/>
    </row>
    <row r="127" spans="3:4" x14ac:dyDescent="0.25">
      <c r="C127" s="191"/>
      <c r="D127" s="259"/>
    </row>
    <row r="128" spans="3:4" x14ac:dyDescent="0.25">
      <c r="C128" s="191"/>
      <c r="D128" s="259"/>
    </row>
    <row r="129" spans="3:4" x14ac:dyDescent="0.25">
      <c r="C129" s="191"/>
      <c r="D129" s="259"/>
    </row>
  </sheetData>
  <sheetProtection algorithmName="SHA-512" hashValue="TOTIrUi8AptX6k6dwp4QROrHaOesNxe5R23CWIrvK3CRXtZJhRNc9kDo+f6xcf6lmVA0KkROz10iTdk6smO5IQ==" saltValue="Du5Z8BxKTfZspkz4JW/X5w==" spinCount="100000" sheet="1" objects="1" scenarios="1"/>
  <mergeCells count="64">
    <mergeCell ref="U9:U10"/>
    <mergeCell ref="U12:W12"/>
    <mergeCell ref="U13:V13"/>
    <mergeCell ref="U14:U27"/>
    <mergeCell ref="U3:V3"/>
    <mergeCell ref="U4:V4"/>
    <mergeCell ref="U5:U6"/>
    <mergeCell ref="V5:V6"/>
    <mergeCell ref="U7:U8"/>
    <mergeCell ref="V7:V8"/>
    <mergeCell ref="M25:M36"/>
    <mergeCell ref="M37:M57"/>
    <mergeCell ref="M9:M10"/>
    <mergeCell ref="M14:M24"/>
    <mergeCell ref="M3:N3"/>
    <mergeCell ref="M4:N4"/>
    <mergeCell ref="M5:M6"/>
    <mergeCell ref="M7:M8"/>
    <mergeCell ref="M12:O12"/>
    <mergeCell ref="M13:N13"/>
    <mergeCell ref="I12:K12"/>
    <mergeCell ref="I13:J13"/>
    <mergeCell ref="I27:I41"/>
    <mergeCell ref="I42:I60"/>
    <mergeCell ref="I14:I26"/>
    <mergeCell ref="E25:E39"/>
    <mergeCell ref="E9:E10"/>
    <mergeCell ref="E40:E58"/>
    <mergeCell ref="A14:A20"/>
    <mergeCell ref="A21:A31"/>
    <mergeCell ref="A32:A44"/>
    <mergeCell ref="A13:B13"/>
    <mergeCell ref="E13:F13"/>
    <mergeCell ref="E14:E24"/>
    <mergeCell ref="E3:F3"/>
    <mergeCell ref="E4:F4"/>
    <mergeCell ref="E5:E6"/>
    <mergeCell ref="E12:G12"/>
    <mergeCell ref="A3:B3"/>
    <mergeCell ref="A4:B4"/>
    <mergeCell ref="A5:A6"/>
    <mergeCell ref="A8:A9"/>
    <mergeCell ref="A12:C12"/>
    <mergeCell ref="E7:E8"/>
    <mergeCell ref="I3:J3"/>
    <mergeCell ref="I4:J4"/>
    <mergeCell ref="I5:I6"/>
    <mergeCell ref="I7:I8"/>
    <mergeCell ref="I9:I10"/>
    <mergeCell ref="J5:J6"/>
    <mergeCell ref="Q3:R3"/>
    <mergeCell ref="Q4:R4"/>
    <mergeCell ref="Q5:Q6"/>
    <mergeCell ref="Q7:Q8"/>
    <mergeCell ref="Q9:Q10"/>
    <mergeCell ref="R5:R6"/>
    <mergeCell ref="R7:R8"/>
    <mergeCell ref="U28:U42"/>
    <mergeCell ref="Q12:S12"/>
    <mergeCell ref="Q13:R13"/>
    <mergeCell ref="Q14:Q24"/>
    <mergeCell ref="Q25:Q33"/>
    <mergeCell ref="Q34:Q55"/>
    <mergeCell ref="U43:U68"/>
  </mergeCells>
  <hyperlinks>
    <hyperlink ref="A1" location="Índice!A1" display="Í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9B2190"/>
  </sheetPr>
  <dimension ref="A1:I47"/>
  <sheetViews>
    <sheetView showGridLines="0" workbookViewId="0">
      <selection activeCell="L22" sqref="L22"/>
    </sheetView>
  </sheetViews>
  <sheetFormatPr baseColWidth="10" defaultColWidth="11.42578125" defaultRowHeight="15" x14ac:dyDescent="0.25"/>
  <cols>
    <col min="1" max="1" width="8.7109375" style="91" bestFit="1" customWidth="1"/>
    <col min="2" max="2" width="36.85546875" style="90" customWidth="1"/>
    <col min="3" max="3" width="9" style="91" bestFit="1" customWidth="1"/>
    <col min="4" max="4" width="10.140625" style="90" bestFit="1" customWidth="1"/>
    <col min="5" max="5" width="8.42578125" style="91" bestFit="1" customWidth="1"/>
    <col min="6" max="6" width="9.85546875" style="91" bestFit="1" customWidth="1"/>
    <col min="7" max="7" width="9.85546875" style="91" customWidth="1"/>
    <col min="8" max="8" width="53.7109375" style="91" bestFit="1" customWidth="1"/>
    <col min="9" max="16384" width="11.42578125" style="90"/>
  </cols>
  <sheetData>
    <row r="1" spans="1:9" s="2" customFormat="1" ht="15.75" x14ac:dyDescent="0.2">
      <c r="A1" s="166" t="s">
        <v>1177</v>
      </c>
      <c r="B1" s="88"/>
      <c r="C1" s="33"/>
      <c r="E1" s="33"/>
      <c r="F1" s="33"/>
      <c r="G1" s="2031"/>
      <c r="H1" s="33"/>
    </row>
    <row r="2" spans="1:9" s="72" customFormat="1" ht="15.75" x14ac:dyDescent="0.25">
      <c r="A2" s="76" t="s">
        <v>652</v>
      </c>
      <c r="B2" s="89"/>
      <c r="C2" s="73"/>
      <c r="E2" s="73"/>
      <c r="F2" s="73"/>
      <c r="G2" s="73"/>
      <c r="H2" s="73"/>
    </row>
    <row r="3" spans="1:9" x14ac:dyDescent="0.25">
      <c r="A3" s="3411" t="s">
        <v>6089</v>
      </c>
      <c r="B3" s="3411"/>
      <c r="C3" s="3411"/>
      <c r="D3" s="3411"/>
      <c r="E3" s="1261" t="s">
        <v>293</v>
      </c>
      <c r="F3" s="1261" t="s">
        <v>292</v>
      </c>
      <c r="G3" s="2038" t="s">
        <v>3845</v>
      </c>
      <c r="H3" s="1261" t="s">
        <v>275</v>
      </c>
    </row>
    <row r="4" spans="1:9" x14ac:dyDescent="0.25">
      <c r="A4" s="3418" t="s">
        <v>1205</v>
      </c>
      <c r="B4" s="1642" t="s">
        <v>599</v>
      </c>
      <c r="C4" s="1643" t="s">
        <v>139</v>
      </c>
      <c r="D4" s="1642" t="s">
        <v>656</v>
      </c>
      <c r="E4" s="1643">
        <v>42.2</v>
      </c>
      <c r="F4" s="1644">
        <v>42188</v>
      </c>
      <c r="G4" s="2039" t="s">
        <v>3846</v>
      </c>
      <c r="H4" s="1644"/>
      <c r="I4" s="647"/>
    </row>
    <row r="5" spans="1:9" x14ac:dyDescent="0.25">
      <c r="A5" s="3416"/>
      <c r="B5" s="1642" t="s">
        <v>456</v>
      </c>
      <c r="C5" s="1643" t="s">
        <v>139</v>
      </c>
      <c r="D5" s="1642" t="s">
        <v>656</v>
      </c>
      <c r="E5" s="1643">
        <v>42.2</v>
      </c>
      <c r="F5" s="1644">
        <v>42188</v>
      </c>
      <c r="G5" s="2039" t="s">
        <v>3847</v>
      </c>
      <c r="H5" s="1644"/>
      <c r="I5" s="647"/>
    </row>
    <row r="6" spans="1:9" x14ac:dyDescent="0.25">
      <c r="A6" s="3416"/>
      <c r="B6" s="1642" t="s">
        <v>945</v>
      </c>
      <c r="C6" s="1643" t="s">
        <v>139</v>
      </c>
      <c r="D6" s="1642" t="s">
        <v>949</v>
      </c>
      <c r="E6" s="1643">
        <v>49.2</v>
      </c>
      <c r="F6" s="1644">
        <v>42417</v>
      </c>
      <c r="G6" s="2039" t="s">
        <v>3847</v>
      </c>
      <c r="H6" s="1644"/>
      <c r="I6" s="647"/>
    </row>
    <row r="7" spans="1:9" x14ac:dyDescent="0.25">
      <c r="A7" s="3416"/>
      <c r="B7" s="1642" t="s">
        <v>600</v>
      </c>
      <c r="C7" s="1643" t="s">
        <v>139</v>
      </c>
      <c r="D7" s="1642" t="s">
        <v>946</v>
      </c>
      <c r="E7" s="1643">
        <v>49.2</v>
      </c>
      <c r="F7" s="1644">
        <v>42417</v>
      </c>
      <c r="G7" s="2039" t="s">
        <v>3847</v>
      </c>
      <c r="H7" s="1644"/>
      <c r="I7" s="647"/>
    </row>
    <row r="8" spans="1:9" x14ac:dyDescent="0.25">
      <c r="A8" s="3417"/>
      <c r="B8" s="3419" t="s">
        <v>3844</v>
      </c>
      <c r="C8" s="3420"/>
      <c r="D8" s="3420"/>
      <c r="E8" s="3420"/>
      <c r="F8" s="3420"/>
      <c r="G8" s="3420"/>
      <c r="H8" s="3421"/>
      <c r="I8" s="647"/>
    </row>
    <row r="9" spans="1:9" x14ac:dyDescent="0.25">
      <c r="A9" s="3412" t="s">
        <v>1206</v>
      </c>
      <c r="B9" s="1645" t="s">
        <v>407</v>
      </c>
      <c r="C9" s="1646" t="s">
        <v>139</v>
      </c>
      <c r="D9" s="1645" t="s">
        <v>656</v>
      </c>
      <c r="E9" s="1646">
        <v>42.2</v>
      </c>
      <c r="F9" s="1647">
        <v>42188</v>
      </c>
      <c r="G9" s="2040" t="s">
        <v>3847</v>
      </c>
      <c r="H9" s="1647"/>
    </row>
    <row r="10" spans="1:9" x14ac:dyDescent="0.25">
      <c r="A10" s="3413"/>
      <c r="B10" s="1645" t="s">
        <v>653</v>
      </c>
      <c r="C10" s="1646" t="s">
        <v>139</v>
      </c>
      <c r="D10" s="1645" t="s">
        <v>656</v>
      </c>
      <c r="E10" s="1646">
        <v>42.2</v>
      </c>
      <c r="F10" s="1647">
        <v>42188</v>
      </c>
      <c r="G10" s="2040" t="s">
        <v>3847</v>
      </c>
      <c r="H10" s="1647"/>
    </row>
    <row r="11" spans="1:9" x14ac:dyDescent="0.25">
      <c r="A11" s="3413"/>
      <c r="B11" s="1645" t="s">
        <v>654</v>
      </c>
      <c r="C11" s="2045" t="s">
        <v>3074</v>
      </c>
      <c r="D11" s="1645" t="s">
        <v>661</v>
      </c>
      <c r="E11" s="1646">
        <v>42.2</v>
      </c>
      <c r="F11" s="1647">
        <v>42188</v>
      </c>
      <c r="G11" s="2040" t="s">
        <v>3847</v>
      </c>
      <c r="H11" s="1647"/>
    </row>
    <row r="12" spans="1:9" x14ac:dyDescent="0.25">
      <c r="A12" s="3413"/>
      <c r="B12" s="2043" t="s">
        <v>1560</v>
      </c>
      <c r="C12" s="2044" t="s">
        <v>139</v>
      </c>
      <c r="D12" s="2043" t="s">
        <v>661</v>
      </c>
      <c r="E12" s="2042">
        <v>42.2</v>
      </c>
      <c r="F12" s="1647">
        <v>42188</v>
      </c>
      <c r="G12" s="2040" t="s">
        <v>3847</v>
      </c>
      <c r="H12" s="2040" t="s">
        <v>2121</v>
      </c>
    </row>
    <row r="13" spans="1:9" x14ac:dyDescent="0.25">
      <c r="A13" s="3413"/>
      <c r="B13" s="2043" t="s">
        <v>551</v>
      </c>
      <c r="C13" s="2044" t="s">
        <v>139</v>
      </c>
      <c r="D13" s="2043" t="s">
        <v>656</v>
      </c>
      <c r="E13" s="2042">
        <v>42.2</v>
      </c>
      <c r="F13" s="1647">
        <v>42188</v>
      </c>
      <c r="G13" s="2040" t="s">
        <v>3847</v>
      </c>
      <c r="H13" s="2047" t="s">
        <v>3850</v>
      </c>
    </row>
    <row r="14" spans="1:9" x14ac:dyDescent="0.25">
      <c r="A14" s="3413"/>
      <c r="B14" s="1645" t="s">
        <v>655</v>
      </c>
      <c r="C14" s="1646" t="s">
        <v>139</v>
      </c>
      <c r="D14" s="1645" t="s">
        <v>656</v>
      </c>
      <c r="E14" s="1646">
        <v>47.2</v>
      </c>
      <c r="F14" s="1647">
        <v>42347</v>
      </c>
      <c r="G14" s="2040" t="s">
        <v>3847</v>
      </c>
      <c r="H14" s="1647"/>
    </row>
    <row r="15" spans="1:9" x14ac:dyDescent="0.25">
      <c r="A15" s="3413"/>
      <c r="B15" s="1645" t="s">
        <v>963</v>
      </c>
      <c r="C15" s="1646" t="s">
        <v>947</v>
      </c>
      <c r="D15" s="1646" t="s">
        <v>946</v>
      </c>
      <c r="E15" s="1646">
        <v>49.2</v>
      </c>
      <c r="F15" s="1647">
        <v>42417</v>
      </c>
      <c r="G15" s="2040" t="s">
        <v>3847</v>
      </c>
      <c r="H15" s="1647"/>
    </row>
    <row r="16" spans="1:9" x14ac:dyDescent="0.25">
      <c r="A16" s="3413"/>
      <c r="B16" s="1645" t="s">
        <v>441</v>
      </c>
      <c r="C16" s="1648" t="s">
        <v>139</v>
      </c>
      <c r="D16" s="1645" t="s">
        <v>946</v>
      </c>
      <c r="E16" s="1646">
        <v>49.2</v>
      </c>
      <c r="F16" s="1647">
        <v>42417</v>
      </c>
      <c r="G16" s="2040" t="s">
        <v>3847</v>
      </c>
      <c r="H16" s="1647"/>
    </row>
    <row r="17" spans="1:9" x14ac:dyDescent="0.25">
      <c r="A17" s="3413"/>
      <c r="B17" s="1642" t="s">
        <v>1561</v>
      </c>
      <c r="C17" s="1649" t="s">
        <v>139</v>
      </c>
      <c r="D17" s="2046" t="s">
        <v>661</v>
      </c>
      <c r="E17" s="1643">
        <v>62.2</v>
      </c>
      <c r="F17" s="1644">
        <v>42936</v>
      </c>
      <c r="G17" s="2039" t="s">
        <v>3848</v>
      </c>
      <c r="H17" s="2040" t="s">
        <v>3849</v>
      </c>
    </row>
    <row r="18" spans="1:9" x14ac:dyDescent="0.25">
      <c r="A18" s="3413"/>
      <c r="B18" s="1642" t="s">
        <v>653</v>
      </c>
      <c r="C18" s="1649" t="s">
        <v>139</v>
      </c>
      <c r="D18" s="1642" t="s">
        <v>656</v>
      </c>
      <c r="E18" s="1643">
        <v>62.2</v>
      </c>
      <c r="F18" s="1644">
        <v>42936</v>
      </c>
      <c r="G18" s="2039" t="s">
        <v>3848</v>
      </c>
      <c r="H18" s="1644"/>
    </row>
    <row r="19" spans="1:9" x14ac:dyDescent="0.25">
      <c r="A19" s="3413"/>
      <c r="B19" s="1642" t="s">
        <v>614</v>
      </c>
      <c r="C19" s="1649" t="s">
        <v>139</v>
      </c>
      <c r="D19" s="1642" t="s">
        <v>656</v>
      </c>
      <c r="E19" s="1643">
        <v>62.2</v>
      </c>
      <c r="F19" s="1644">
        <v>42936</v>
      </c>
      <c r="G19" s="2039" t="s">
        <v>3848</v>
      </c>
      <c r="H19" s="1644"/>
    </row>
    <row r="20" spans="1:9" x14ac:dyDescent="0.25">
      <c r="A20" s="3413"/>
      <c r="B20" s="1642" t="s">
        <v>407</v>
      </c>
      <c r="C20" s="1643" t="s">
        <v>139</v>
      </c>
      <c r="D20" s="1643" t="s">
        <v>946</v>
      </c>
      <c r="E20" s="1643">
        <v>68.2</v>
      </c>
      <c r="F20" s="1644">
        <v>43131</v>
      </c>
      <c r="G20" s="2039" t="s">
        <v>3848</v>
      </c>
      <c r="H20" s="1644"/>
    </row>
    <row r="21" spans="1:9" x14ac:dyDescent="0.25">
      <c r="A21" s="3413"/>
      <c r="B21" s="1642" t="s">
        <v>609</v>
      </c>
      <c r="C21" s="1643" t="s">
        <v>139</v>
      </c>
      <c r="D21" s="1643" t="s">
        <v>946</v>
      </c>
      <c r="E21" s="1643">
        <v>68.2</v>
      </c>
      <c r="F21" s="1644">
        <v>43131</v>
      </c>
      <c r="G21" s="2039" t="s">
        <v>3848</v>
      </c>
      <c r="H21" s="1644" t="s">
        <v>2121</v>
      </c>
      <c r="I21" s="647"/>
    </row>
    <row r="22" spans="1:9" x14ac:dyDescent="0.25">
      <c r="A22" s="3413"/>
      <c r="B22" s="1642" t="s">
        <v>2042</v>
      </c>
      <c r="C22" s="1643" t="s">
        <v>139</v>
      </c>
      <c r="D22" s="1643" t="s">
        <v>946</v>
      </c>
      <c r="E22" s="1643">
        <v>84.2</v>
      </c>
      <c r="F22" s="1644">
        <v>43430</v>
      </c>
      <c r="G22" s="2039" t="s">
        <v>3848</v>
      </c>
      <c r="H22" s="2048" t="s">
        <v>3850</v>
      </c>
    </row>
    <row r="23" spans="1:9" x14ac:dyDescent="0.25">
      <c r="A23" s="3413"/>
      <c r="B23" s="979" t="s">
        <v>2698</v>
      </c>
      <c r="C23" s="1643" t="s">
        <v>139</v>
      </c>
      <c r="D23" s="1643" t="s">
        <v>946</v>
      </c>
      <c r="E23" s="1643">
        <v>94.2</v>
      </c>
      <c r="F23" s="1644">
        <v>43671</v>
      </c>
      <c r="G23" s="2039" t="s">
        <v>3848</v>
      </c>
      <c r="H23" s="1644"/>
    </row>
    <row r="24" spans="1:9" x14ac:dyDescent="0.25">
      <c r="A24" s="3413"/>
      <c r="B24" s="1650" t="s">
        <v>963</v>
      </c>
      <c r="C24" s="1651" t="s">
        <v>139</v>
      </c>
      <c r="D24" s="1650" t="s">
        <v>946</v>
      </c>
      <c r="E24" s="1651">
        <v>99.2</v>
      </c>
      <c r="F24" s="1652">
        <v>43861</v>
      </c>
      <c r="G24" s="2049" t="s">
        <v>3851</v>
      </c>
      <c r="H24" s="2050" t="s">
        <v>3852</v>
      </c>
    </row>
    <row r="25" spans="1:9" x14ac:dyDescent="0.25">
      <c r="A25" s="3413"/>
      <c r="B25" s="1650" t="s">
        <v>606</v>
      </c>
      <c r="C25" s="1651" t="s">
        <v>139</v>
      </c>
      <c r="D25" s="1650" t="s">
        <v>949</v>
      </c>
      <c r="E25" s="1651">
        <v>99.2</v>
      </c>
      <c r="F25" s="1652">
        <v>43861</v>
      </c>
      <c r="G25" s="2049" t="s">
        <v>3851</v>
      </c>
      <c r="H25" s="2050" t="s">
        <v>3852</v>
      </c>
    </row>
    <row r="26" spans="1:9" x14ac:dyDescent="0.25">
      <c r="A26" s="3413"/>
      <c r="B26" s="1650" t="s">
        <v>3077</v>
      </c>
      <c r="C26" s="1651" t="s">
        <v>139</v>
      </c>
      <c r="D26" s="2041" t="s">
        <v>3847</v>
      </c>
      <c r="E26" s="1651">
        <v>99.2</v>
      </c>
      <c r="F26" s="1652">
        <v>43861</v>
      </c>
      <c r="G26" s="2049" t="s">
        <v>3851</v>
      </c>
      <c r="H26" s="2050" t="s">
        <v>3852</v>
      </c>
    </row>
    <row r="27" spans="1:9" x14ac:dyDescent="0.25">
      <c r="A27" s="3413"/>
      <c r="B27" s="1650" t="s">
        <v>551</v>
      </c>
      <c r="C27" s="1651" t="s">
        <v>139</v>
      </c>
      <c r="D27" s="1650" t="s">
        <v>946</v>
      </c>
      <c r="E27" s="1651">
        <v>101.2</v>
      </c>
      <c r="F27" s="1652">
        <v>44008</v>
      </c>
      <c r="G27" s="2049" t="s">
        <v>3851</v>
      </c>
      <c r="H27" s="2050" t="s">
        <v>3852</v>
      </c>
    </row>
    <row r="28" spans="1:9" x14ac:dyDescent="0.25">
      <c r="A28" s="3414"/>
      <c r="B28" s="1650" t="s">
        <v>1027</v>
      </c>
      <c r="C28" s="1653" t="s">
        <v>3074</v>
      </c>
      <c r="D28" s="1650" t="s">
        <v>946</v>
      </c>
      <c r="E28" s="1651">
        <v>101.2</v>
      </c>
      <c r="F28" s="1652">
        <v>44008</v>
      </c>
      <c r="G28" s="2049" t="s">
        <v>3851</v>
      </c>
      <c r="H28" s="2050" t="s">
        <v>3852</v>
      </c>
    </row>
    <row r="29" spans="1:9" x14ac:dyDescent="0.25">
      <c r="A29" s="3415" t="s">
        <v>1207</v>
      </c>
      <c r="B29" s="1642" t="s">
        <v>602</v>
      </c>
      <c r="C29" s="1643" t="s">
        <v>139</v>
      </c>
      <c r="D29" s="1642" t="s">
        <v>656</v>
      </c>
      <c r="E29" s="1643">
        <v>42.2</v>
      </c>
      <c r="F29" s="1644">
        <v>42188</v>
      </c>
      <c r="G29" s="2039" t="s">
        <v>3847</v>
      </c>
      <c r="H29" s="1644"/>
    </row>
    <row r="30" spans="1:9" x14ac:dyDescent="0.25">
      <c r="A30" s="3416"/>
      <c r="B30" s="1642" t="s">
        <v>1591</v>
      </c>
      <c r="C30" s="1643" t="s">
        <v>139</v>
      </c>
      <c r="D30" s="1642" t="s">
        <v>656</v>
      </c>
      <c r="E30" s="1643">
        <v>42.2</v>
      </c>
      <c r="F30" s="1644">
        <v>42188</v>
      </c>
      <c r="G30" s="2039" t="s">
        <v>3847</v>
      </c>
      <c r="H30" s="1644"/>
    </row>
    <row r="31" spans="1:9" x14ac:dyDescent="0.25">
      <c r="A31" s="3416"/>
      <c r="B31" s="1642" t="s">
        <v>603</v>
      </c>
      <c r="C31" s="1643" t="s">
        <v>139</v>
      </c>
      <c r="D31" s="1642" t="s">
        <v>661</v>
      </c>
      <c r="E31" s="1643">
        <v>47.2</v>
      </c>
      <c r="F31" s="1644">
        <v>42347</v>
      </c>
      <c r="G31" s="2039" t="s">
        <v>3847</v>
      </c>
      <c r="H31" s="1644"/>
    </row>
    <row r="32" spans="1:9" x14ac:dyDescent="0.25">
      <c r="A32" s="3416"/>
      <c r="B32" s="1642" t="s">
        <v>498</v>
      </c>
      <c r="C32" s="1643" t="s">
        <v>139</v>
      </c>
      <c r="D32" s="1642" t="s">
        <v>661</v>
      </c>
      <c r="E32" s="1643">
        <v>47.2</v>
      </c>
      <c r="F32" s="1644">
        <v>42347</v>
      </c>
      <c r="G32" s="2039" t="s">
        <v>3847</v>
      </c>
      <c r="H32" s="1644"/>
    </row>
    <row r="33" spans="1:9" x14ac:dyDescent="0.25">
      <c r="A33" s="3416"/>
      <c r="B33" s="1642" t="s">
        <v>948</v>
      </c>
      <c r="C33" s="1643" t="s">
        <v>139</v>
      </c>
      <c r="D33" s="1642" t="s">
        <v>949</v>
      </c>
      <c r="E33" s="1643">
        <v>49.2</v>
      </c>
      <c r="F33" s="1644">
        <v>42417</v>
      </c>
      <c r="G33" s="2039" t="s">
        <v>3847</v>
      </c>
      <c r="H33" s="1644"/>
    </row>
    <row r="34" spans="1:9" x14ac:dyDescent="0.25">
      <c r="A34" s="3416"/>
      <c r="B34" s="1642" t="s">
        <v>950</v>
      </c>
      <c r="C34" s="1643" t="s">
        <v>139</v>
      </c>
      <c r="D34" s="1642" t="s">
        <v>946</v>
      </c>
      <c r="E34" s="1643">
        <v>49.2</v>
      </c>
      <c r="F34" s="1644">
        <v>42417</v>
      </c>
      <c r="G34" s="2039" t="s">
        <v>3847</v>
      </c>
      <c r="H34" s="1644" t="s">
        <v>2121</v>
      </c>
      <c r="I34" s="335"/>
    </row>
    <row r="35" spans="1:9" x14ac:dyDescent="0.25">
      <c r="A35" s="3416"/>
      <c r="B35" s="1642" t="s">
        <v>602</v>
      </c>
      <c r="C35" s="1643" t="s">
        <v>947</v>
      </c>
      <c r="D35" s="1642" t="s">
        <v>656</v>
      </c>
      <c r="E35" s="1643">
        <v>62.2</v>
      </c>
      <c r="F35" s="1644">
        <v>42936</v>
      </c>
      <c r="G35" s="2039" t="s">
        <v>3848</v>
      </c>
      <c r="H35" s="1644"/>
    </row>
    <row r="36" spans="1:9" x14ac:dyDescent="0.25">
      <c r="A36" s="3416"/>
      <c r="B36" s="1642" t="s">
        <v>1591</v>
      </c>
      <c r="C36" s="1643" t="s">
        <v>139</v>
      </c>
      <c r="D36" s="1642" t="s">
        <v>656</v>
      </c>
      <c r="E36" s="1643">
        <v>62.2</v>
      </c>
      <c r="F36" s="1644">
        <v>42936</v>
      </c>
      <c r="G36" s="2039" t="s">
        <v>3848</v>
      </c>
      <c r="H36" s="1644"/>
    </row>
    <row r="37" spans="1:9" x14ac:dyDescent="0.25">
      <c r="A37" s="3416"/>
      <c r="B37" s="1642" t="s">
        <v>498</v>
      </c>
      <c r="C37" s="1643" t="s">
        <v>139</v>
      </c>
      <c r="D37" s="1642" t="s">
        <v>656</v>
      </c>
      <c r="E37" s="1643">
        <v>62.2</v>
      </c>
      <c r="F37" s="1644">
        <v>42936</v>
      </c>
      <c r="G37" s="2039" t="s">
        <v>3848</v>
      </c>
      <c r="H37" s="1644" t="s">
        <v>2121</v>
      </c>
      <c r="I37" s="647"/>
    </row>
    <row r="38" spans="1:9" x14ac:dyDescent="0.25">
      <c r="A38" s="3416"/>
      <c r="B38" s="1642" t="s">
        <v>1662</v>
      </c>
      <c r="C38" s="1643" t="s">
        <v>139</v>
      </c>
      <c r="D38" s="1642" t="s">
        <v>946</v>
      </c>
      <c r="E38" s="1643">
        <v>68.2</v>
      </c>
      <c r="F38" s="1644">
        <v>43131</v>
      </c>
      <c r="G38" s="2039" t="s">
        <v>3848</v>
      </c>
      <c r="H38" s="1644"/>
    </row>
    <row r="39" spans="1:9" x14ac:dyDescent="0.25">
      <c r="A39" s="3416"/>
      <c r="B39" s="1642" t="s">
        <v>948</v>
      </c>
      <c r="C39" s="1643" t="s">
        <v>139</v>
      </c>
      <c r="D39" s="1642" t="s">
        <v>949</v>
      </c>
      <c r="E39" s="1643">
        <v>68.2</v>
      </c>
      <c r="F39" s="1644">
        <v>43131</v>
      </c>
      <c r="G39" s="2039" t="s">
        <v>3848</v>
      </c>
      <c r="H39" s="1644" t="s">
        <v>2121</v>
      </c>
      <c r="I39" s="647"/>
    </row>
    <row r="40" spans="1:9" x14ac:dyDescent="0.25">
      <c r="A40" s="3416"/>
      <c r="B40" s="1642" t="s">
        <v>2120</v>
      </c>
      <c r="C40" s="1643" t="s">
        <v>139</v>
      </c>
      <c r="D40" s="1642" t="s">
        <v>946</v>
      </c>
      <c r="E40" s="1643">
        <v>87.2</v>
      </c>
      <c r="F40" s="1644">
        <v>43437</v>
      </c>
      <c r="G40" s="2039" t="s">
        <v>3848</v>
      </c>
      <c r="H40" s="1644"/>
    </row>
    <row r="41" spans="1:9" x14ac:dyDescent="0.25">
      <c r="A41" s="3416"/>
      <c r="B41" s="1650" t="s">
        <v>3075</v>
      </c>
      <c r="C41" s="1651" t="s">
        <v>139</v>
      </c>
      <c r="D41" s="1650" t="s">
        <v>946</v>
      </c>
      <c r="E41" s="1651">
        <v>99.2</v>
      </c>
      <c r="F41" s="1652">
        <v>43861</v>
      </c>
      <c r="G41" s="2049" t="s">
        <v>3851</v>
      </c>
      <c r="H41" s="2050" t="s">
        <v>3852</v>
      </c>
    </row>
    <row r="42" spans="1:9" x14ac:dyDescent="0.25">
      <c r="A42" s="3416"/>
      <c r="B42" s="1650" t="s">
        <v>1662</v>
      </c>
      <c r="C42" s="1651" t="s">
        <v>139</v>
      </c>
      <c r="D42" s="1650" t="s">
        <v>949</v>
      </c>
      <c r="E42" s="1651">
        <v>99.2</v>
      </c>
      <c r="F42" s="1652">
        <v>43861</v>
      </c>
      <c r="G42" s="2049" t="s">
        <v>3851</v>
      </c>
      <c r="H42" s="2050" t="s">
        <v>3852</v>
      </c>
    </row>
    <row r="43" spans="1:9" x14ac:dyDescent="0.25">
      <c r="A43" s="3416"/>
      <c r="B43" s="1650" t="s">
        <v>3076</v>
      </c>
      <c r="C43" s="1651" t="s">
        <v>139</v>
      </c>
      <c r="D43" s="1650" t="s">
        <v>949</v>
      </c>
      <c r="E43" s="1651">
        <v>99.2</v>
      </c>
      <c r="F43" s="1652">
        <v>43861</v>
      </c>
      <c r="G43" s="2049" t="s">
        <v>3851</v>
      </c>
      <c r="H43" s="2050" t="s">
        <v>3852</v>
      </c>
    </row>
    <row r="44" spans="1:9" x14ac:dyDescent="0.25">
      <c r="A44" s="3417"/>
      <c r="B44" s="1650" t="s">
        <v>2523</v>
      </c>
      <c r="C44" s="1651" t="s">
        <v>139</v>
      </c>
      <c r="D44" s="1650" t="s">
        <v>946</v>
      </c>
      <c r="E44" s="1651">
        <v>99.2</v>
      </c>
      <c r="F44" s="1652">
        <v>43861</v>
      </c>
      <c r="G44" s="2049" t="s">
        <v>3851</v>
      </c>
      <c r="H44" s="2050" t="s">
        <v>3852</v>
      </c>
    </row>
    <row r="45" spans="1:9" x14ac:dyDescent="0.25">
      <c r="A45" s="193"/>
      <c r="B45" s="194"/>
    </row>
    <row r="47" spans="1:9" x14ac:dyDescent="0.25">
      <c r="A47" s="462"/>
      <c r="B47" s="336"/>
    </row>
  </sheetData>
  <sheetProtection algorithmName="SHA-512" hashValue="vBX6laWxwAIaXPUfXTAcFl6NZCINSyC9Wk8lAE7WF5uzEmeRXSVy7zPdOr9OcAgXqs5Mp0a8RowEEiKkbUepXA==" saltValue="gxMvNvqe3hWF9zwAIqPX8A==" spinCount="100000" sheet="1" objects="1" scenarios="1"/>
  <mergeCells count="5">
    <mergeCell ref="A3:D3"/>
    <mergeCell ref="A9:A28"/>
    <mergeCell ref="A29:A44"/>
    <mergeCell ref="A4:A8"/>
    <mergeCell ref="B8:H8"/>
  </mergeCells>
  <hyperlinks>
    <hyperlink ref="A1" location="Índice!A1" display="ÍNDICE"/>
  </hyperlinks>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H300"/>
  <sheetViews>
    <sheetView showGridLines="0" zoomScaleNormal="100" workbookViewId="0"/>
  </sheetViews>
  <sheetFormatPr baseColWidth="10" defaultColWidth="11.42578125" defaultRowHeight="16.5" x14ac:dyDescent="0.3"/>
  <cols>
    <col min="1" max="1" width="7" style="216" bestFit="1" customWidth="1"/>
    <col min="2" max="2" width="15.28515625" style="643" customWidth="1"/>
    <col min="3" max="3" width="25.85546875" style="752" bestFit="1" customWidth="1"/>
    <col min="4" max="4" width="38.85546875" style="752" customWidth="1"/>
    <col min="5" max="5" width="126" style="752" bestFit="1" customWidth="1"/>
    <col min="6" max="6" width="14.28515625" style="752" customWidth="1"/>
    <col min="7" max="7" width="12.140625" style="212" customWidth="1"/>
    <col min="8" max="8" width="8" style="212" customWidth="1"/>
    <col min="9" max="9" width="43.140625" style="212" customWidth="1"/>
    <col min="10" max="16384" width="11.42578125" style="212"/>
  </cols>
  <sheetData>
    <row r="1" spans="1:8" x14ac:dyDescent="0.3">
      <c r="A1" s="450" t="s">
        <v>1177</v>
      </c>
      <c r="B1" s="751"/>
    </row>
    <row r="2" spans="1:8" x14ac:dyDescent="0.3">
      <c r="A2" s="1264" t="s">
        <v>1203</v>
      </c>
      <c r="B2" s="1264"/>
      <c r="C2" s="1264"/>
      <c r="D2" s="1264"/>
      <c r="F2" s="753"/>
      <c r="G2" s="215"/>
      <c r="H2" s="215"/>
    </row>
    <row r="3" spans="1:8" x14ac:dyDescent="0.3">
      <c r="A3" s="3423" t="s">
        <v>4109</v>
      </c>
      <c r="B3" s="3423"/>
      <c r="C3" s="3423"/>
      <c r="D3" s="3423"/>
      <c r="E3" s="3423"/>
      <c r="F3" s="974"/>
    </row>
    <row r="4" spans="1:8" ht="30" x14ac:dyDescent="0.3">
      <c r="A4" s="2346" t="s">
        <v>1204</v>
      </c>
      <c r="B4" s="2346" t="s">
        <v>4110</v>
      </c>
      <c r="C4" s="2346" t="s">
        <v>4111</v>
      </c>
      <c r="D4" s="2346" t="s">
        <v>4112</v>
      </c>
      <c r="E4" s="2346" t="s">
        <v>4113</v>
      </c>
      <c r="F4" s="2346" t="s">
        <v>4114</v>
      </c>
    </row>
    <row r="5" spans="1:8" ht="36" customHeight="1" x14ac:dyDescent="0.3">
      <c r="A5" s="2278">
        <v>1</v>
      </c>
      <c r="B5" s="3424" t="s">
        <v>4115</v>
      </c>
      <c r="C5" s="2333" t="s">
        <v>4116</v>
      </c>
      <c r="D5" s="2350" t="s">
        <v>4117</v>
      </c>
      <c r="E5" s="2333" t="s">
        <v>4118</v>
      </c>
      <c r="F5" s="2278">
        <v>286</v>
      </c>
    </row>
    <row r="6" spans="1:8" ht="55.5" customHeight="1" x14ac:dyDescent="0.3">
      <c r="A6" s="2278">
        <v>2</v>
      </c>
      <c r="B6" s="3424"/>
      <c r="C6" s="2333" t="s">
        <v>4116</v>
      </c>
      <c r="D6" s="2351" t="s">
        <v>4119</v>
      </c>
      <c r="E6" s="2333" t="s">
        <v>4120</v>
      </c>
      <c r="F6" s="2278">
        <v>2076</v>
      </c>
    </row>
    <row r="7" spans="1:8" ht="30" x14ac:dyDescent="0.3">
      <c r="A7" s="2278">
        <v>3</v>
      </c>
      <c r="B7" s="3425" t="s">
        <v>1207</v>
      </c>
      <c r="C7" s="2319" t="s">
        <v>4121</v>
      </c>
      <c r="D7" s="2319" t="s">
        <v>4122</v>
      </c>
      <c r="E7" s="2328" t="s">
        <v>4516</v>
      </c>
      <c r="F7" s="2321" t="s">
        <v>4123</v>
      </c>
    </row>
    <row r="8" spans="1:8" ht="30" x14ac:dyDescent="0.3">
      <c r="A8" s="2278">
        <v>4</v>
      </c>
      <c r="B8" s="3425"/>
      <c r="C8" s="2322" t="s">
        <v>4121</v>
      </c>
      <c r="D8" s="2322" t="s">
        <v>4124</v>
      </c>
      <c r="E8" s="2328" t="s">
        <v>4515</v>
      </c>
      <c r="F8" s="2321" t="s">
        <v>4123</v>
      </c>
    </row>
    <row r="9" spans="1:8" x14ac:dyDescent="0.3">
      <c r="A9" s="2278">
        <v>5</v>
      </c>
      <c r="B9" s="3425"/>
      <c r="C9" s="2322" t="s">
        <v>4121</v>
      </c>
      <c r="D9" s="2322" t="s">
        <v>4122</v>
      </c>
      <c r="E9" s="2328" t="s">
        <v>4125</v>
      </c>
      <c r="F9" s="2323">
        <v>300</v>
      </c>
    </row>
    <row r="10" spans="1:8" x14ac:dyDescent="0.3">
      <c r="A10" s="2278">
        <v>6</v>
      </c>
      <c r="B10" s="3425"/>
      <c r="C10" s="2322" t="s">
        <v>4121</v>
      </c>
      <c r="D10" s="2322" t="s">
        <v>4126</v>
      </c>
      <c r="E10" s="2328" t="s">
        <v>4517</v>
      </c>
      <c r="F10" s="2323">
        <v>300</v>
      </c>
    </row>
    <row r="11" spans="1:8" x14ac:dyDescent="0.3">
      <c r="A11" s="2278">
        <v>7</v>
      </c>
      <c r="B11" s="3425"/>
      <c r="C11" s="2322" t="s">
        <v>4121</v>
      </c>
      <c r="D11" s="2322" t="s">
        <v>4126</v>
      </c>
      <c r="E11" s="2328" t="s">
        <v>4127</v>
      </c>
      <c r="F11" s="2323">
        <v>250</v>
      </c>
    </row>
    <row r="12" spans="1:8" x14ac:dyDescent="0.3">
      <c r="A12" s="2324" t="s">
        <v>4128</v>
      </c>
      <c r="B12" s="2324"/>
      <c r="C12" s="2330"/>
      <c r="D12" s="2331"/>
      <c r="E12" s="2353"/>
      <c r="F12" s="2345">
        <f>SUM(F5:F11)</f>
        <v>3212</v>
      </c>
    </row>
    <row r="13" spans="1:8" x14ac:dyDescent="0.3">
      <c r="A13" s="2325"/>
      <c r="B13" s="2325"/>
      <c r="C13" s="2325"/>
      <c r="D13" s="2327"/>
      <c r="E13" s="2325"/>
      <c r="F13" s="974"/>
    </row>
    <row r="14" spans="1:8" x14ac:dyDescent="0.3">
      <c r="A14" s="3423" t="s">
        <v>4129</v>
      </c>
      <c r="B14" s="3423"/>
      <c r="C14" s="3423"/>
      <c r="D14" s="3423"/>
      <c r="E14" s="3423"/>
      <c r="F14" s="974"/>
    </row>
    <row r="15" spans="1:8" ht="30" x14ac:dyDescent="0.3">
      <c r="A15" s="2347" t="s">
        <v>1204</v>
      </c>
      <c r="B15" s="2346" t="s">
        <v>4110</v>
      </c>
      <c r="C15" s="2348" t="s">
        <v>4130</v>
      </c>
      <c r="D15" s="2348" t="s">
        <v>4112</v>
      </c>
      <c r="E15" s="2347" t="s">
        <v>4113</v>
      </c>
      <c r="F15" s="2348" t="s">
        <v>4114</v>
      </c>
    </row>
    <row r="16" spans="1:8" x14ac:dyDescent="0.3">
      <c r="A16" s="2278">
        <v>1</v>
      </c>
      <c r="B16" s="3424" t="s">
        <v>4115</v>
      </c>
      <c r="C16" s="2340" t="s">
        <v>4131</v>
      </c>
      <c r="D16" s="2349" t="s">
        <v>4132</v>
      </c>
      <c r="E16" s="2320" t="s">
        <v>4133</v>
      </c>
      <c r="F16" s="2278">
        <v>888</v>
      </c>
    </row>
    <row r="17" spans="1:6" x14ac:dyDescent="0.3">
      <c r="A17" s="2278">
        <v>2</v>
      </c>
      <c r="B17" s="3424"/>
      <c r="C17" s="2340" t="s">
        <v>4134</v>
      </c>
      <c r="D17" s="2349" t="s">
        <v>4132</v>
      </c>
      <c r="E17" s="2320" t="s">
        <v>4135</v>
      </c>
      <c r="F17" s="2278">
        <v>272</v>
      </c>
    </row>
    <row r="18" spans="1:6" x14ac:dyDescent="0.3">
      <c r="A18" s="2278">
        <v>3</v>
      </c>
      <c r="B18" s="3424"/>
      <c r="C18" s="2340" t="s">
        <v>4131</v>
      </c>
      <c r="D18" s="2349" t="s">
        <v>4132</v>
      </c>
      <c r="E18" s="2320" t="s">
        <v>4136</v>
      </c>
      <c r="F18" s="2278">
        <v>48</v>
      </c>
    </row>
    <row r="19" spans="1:6" x14ac:dyDescent="0.3">
      <c r="A19" s="2278">
        <v>4</v>
      </c>
      <c r="B19" s="3424"/>
      <c r="C19" s="2340" t="s">
        <v>4131</v>
      </c>
      <c r="D19" s="2349" t="s">
        <v>4132</v>
      </c>
      <c r="E19" s="2320" t="s">
        <v>4137</v>
      </c>
      <c r="F19" s="2278">
        <v>32</v>
      </c>
    </row>
    <row r="20" spans="1:6" x14ac:dyDescent="0.3">
      <c r="A20" s="2278">
        <v>5</v>
      </c>
      <c r="B20" s="3424"/>
      <c r="C20" s="2340" t="s">
        <v>4131</v>
      </c>
      <c r="D20" s="2349" t="s">
        <v>4132</v>
      </c>
      <c r="E20" s="2320" t="s">
        <v>4138</v>
      </c>
      <c r="F20" s="2278">
        <v>20</v>
      </c>
    </row>
    <row r="21" spans="1:6" x14ac:dyDescent="0.3">
      <c r="A21" s="2278">
        <v>6</v>
      </c>
      <c r="B21" s="3424"/>
      <c r="C21" s="2340" t="s">
        <v>4131</v>
      </c>
      <c r="D21" s="2349" t="s">
        <v>4132</v>
      </c>
      <c r="E21" s="2320" t="s">
        <v>4139</v>
      </c>
      <c r="F21" s="2278">
        <v>436</v>
      </c>
    </row>
    <row r="22" spans="1:6" x14ac:dyDescent="0.3">
      <c r="A22" s="2278">
        <v>7</v>
      </c>
      <c r="B22" s="3424"/>
      <c r="C22" s="2340" t="s">
        <v>4131</v>
      </c>
      <c r="D22" s="2349" t="s">
        <v>4132</v>
      </c>
      <c r="E22" s="2320" t="s">
        <v>4140</v>
      </c>
      <c r="F22" s="2278">
        <v>95</v>
      </c>
    </row>
    <row r="23" spans="1:6" x14ac:dyDescent="0.3">
      <c r="A23" s="2278">
        <v>8</v>
      </c>
      <c r="B23" s="3424"/>
      <c r="C23" s="2340" t="s">
        <v>4131</v>
      </c>
      <c r="D23" s="2349" t="s">
        <v>4132</v>
      </c>
      <c r="E23" s="2320" t="s">
        <v>4141</v>
      </c>
      <c r="F23" s="2278">
        <v>30</v>
      </c>
    </row>
    <row r="24" spans="1:6" x14ac:dyDescent="0.3">
      <c r="A24" s="2278">
        <v>9</v>
      </c>
      <c r="B24" s="3424"/>
      <c r="C24" s="2340" t="s">
        <v>4131</v>
      </c>
      <c r="D24" s="2349" t="s">
        <v>4132</v>
      </c>
      <c r="E24" s="2320" t="s">
        <v>4142</v>
      </c>
      <c r="F24" s="2278">
        <v>29</v>
      </c>
    </row>
    <row r="25" spans="1:6" x14ac:dyDescent="0.3">
      <c r="A25" s="2278">
        <v>10</v>
      </c>
      <c r="B25" s="3424"/>
      <c r="C25" s="2340" t="s">
        <v>4131</v>
      </c>
      <c r="D25" s="2349" t="s">
        <v>4132</v>
      </c>
      <c r="E25" s="2320" t="s">
        <v>4143</v>
      </c>
      <c r="F25" s="2278">
        <v>13</v>
      </c>
    </row>
    <row r="26" spans="1:6" x14ac:dyDescent="0.3">
      <c r="A26" s="2278">
        <v>11</v>
      </c>
      <c r="B26" s="3424"/>
      <c r="C26" s="2340" t="s">
        <v>4131</v>
      </c>
      <c r="D26" s="2349" t="s">
        <v>4132</v>
      </c>
      <c r="E26" s="2320" t="s">
        <v>4144</v>
      </c>
      <c r="F26" s="2278">
        <v>13</v>
      </c>
    </row>
    <row r="27" spans="1:6" x14ac:dyDescent="0.3">
      <c r="A27" s="2278">
        <v>12</v>
      </c>
      <c r="B27" s="3424"/>
      <c r="C27" s="2340" t="s">
        <v>4131</v>
      </c>
      <c r="D27" s="2349" t="s">
        <v>4132</v>
      </c>
      <c r="E27" s="2320" t="s">
        <v>4145</v>
      </c>
      <c r="F27" s="2278">
        <v>12</v>
      </c>
    </row>
    <row r="28" spans="1:6" x14ac:dyDescent="0.3">
      <c r="A28" s="2278">
        <v>13</v>
      </c>
      <c r="B28" s="3424"/>
      <c r="C28" s="2340" t="s">
        <v>4131</v>
      </c>
      <c r="D28" s="2349" t="s">
        <v>4132</v>
      </c>
      <c r="E28" s="2320" t="s">
        <v>4146</v>
      </c>
      <c r="F28" s="2278">
        <v>14</v>
      </c>
    </row>
    <row r="29" spans="1:6" x14ac:dyDescent="0.3">
      <c r="A29" s="2278">
        <v>14</v>
      </c>
      <c r="B29" s="3424"/>
      <c r="C29" s="2340" t="s">
        <v>4147</v>
      </c>
      <c r="D29" s="2349" t="s">
        <v>4148</v>
      </c>
      <c r="E29" s="2320" t="s">
        <v>4149</v>
      </c>
      <c r="F29" s="2278">
        <v>18</v>
      </c>
    </row>
    <row r="30" spans="1:6" x14ac:dyDescent="0.3">
      <c r="A30" s="2278">
        <v>15</v>
      </c>
      <c r="B30" s="3424"/>
      <c r="C30" s="2340" t="s">
        <v>4150</v>
      </c>
      <c r="D30" s="3426" t="s">
        <v>4151</v>
      </c>
      <c r="E30" s="2320" t="s">
        <v>4152</v>
      </c>
      <c r="F30" s="2278">
        <v>35</v>
      </c>
    </row>
    <row r="31" spans="1:6" x14ac:dyDescent="0.3">
      <c r="A31" s="2278">
        <v>16</v>
      </c>
      <c r="B31" s="3424"/>
      <c r="C31" s="2340" t="s">
        <v>4131</v>
      </c>
      <c r="D31" s="3426"/>
      <c r="E31" s="2320" t="s">
        <v>4153</v>
      </c>
      <c r="F31" s="2278">
        <v>216</v>
      </c>
    </row>
    <row r="32" spans="1:6" x14ac:dyDescent="0.3">
      <c r="A32" s="2278">
        <v>17</v>
      </c>
      <c r="B32" s="3424" t="s">
        <v>1207</v>
      </c>
      <c r="C32" s="2319" t="s">
        <v>4154</v>
      </c>
      <c r="D32" s="2319" t="s">
        <v>4122</v>
      </c>
      <c r="E32" s="2328" t="s">
        <v>4155</v>
      </c>
      <c r="F32" s="2321">
        <v>950</v>
      </c>
    </row>
    <row r="33" spans="1:6" ht="25.5" customHeight="1" x14ac:dyDescent="0.3">
      <c r="A33" s="2278">
        <v>18</v>
      </c>
      <c r="B33" s="3424"/>
      <c r="C33" s="2322" t="s">
        <v>4154</v>
      </c>
      <c r="D33" s="2322" t="s">
        <v>4518</v>
      </c>
      <c r="E33" s="2328" t="s">
        <v>4156</v>
      </c>
      <c r="F33" s="2321" t="s">
        <v>4123</v>
      </c>
    </row>
    <row r="34" spans="1:6" x14ac:dyDescent="0.3">
      <c r="A34" s="2278">
        <v>19</v>
      </c>
      <c r="B34" s="3424"/>
      <c r="C34" s="2322" t="s">
        <v>4154</v>
      </c>
      <c r="D34" s="2322" t="s">
        <v>4519</v>
      </c>
      <c r="E34" s="2328" t="s">
        <v>4157</v>
      </c>
      <c r="F34" s="2323">
        <v>500</v>
      </c>
    </row>
    <row r="35" spans="1:6" x14ac:dyDescent="0.3">
      <c r="A35" s="2278">
        <v>20</v>
      </c>
      <c r="B35" s="3424"/>
      <c r="C35" s="2322" t="s">
        <v>4154</v>
      </c>
      <c r="D35" s="2322" t="s">
        <v>4126</v>
      </c>
      <c r="E35" s="2328" t="s">
        <v>4158</v>
      </c>
      <c r="F35" s="2323">
        <v>300</v>
      </c>
    </row>
    <row r="36" spans="1:6" x14ac:dyDescent="0.3">
      <c r="A36" s="2278">
        <v>21</v>
      </c>
      <c r="B36" s="3424"/>
      <c r="C36" s="2322" t="s">
        <v>4154</v>
      </c>
      <c r="D36" s="2322" t="s">
        <v>4126</v>
      </c>
      <c r="E36" s="2328" t="s">
        <v>4159</v>
      </c>
      <c r="F36" s="2323">
        <v>70</v>
      </c>
    </row>
    <row r="37" spans="1:6" ht="31.5" customHeight="1" x14ac:dyDescent="0.3">
      <c r="A37" s="2278">
        <v>22</v>
      </c>
      <c r="B37" s="3424"/>
      <c r="C37" s="2322" t="s">
        <v>4131</v>
      </c>
      <c r="D37" s="2322" t="s">
        <v>4122</v>
      </c>
      <c r="E37" s="2328" t="s">
        <v>4160</v>
      </c>
      <c r="F37" s="2321" t="s">
        <v>4123</v>
      </c>
    </row>
    <row r="38" spans="1:6" x14ac:dyDescent="0.3">
      <c r="A38" s="2329" t="s">
        <v>4161</v>
      </c>
      <c r="B38" s="2329"/>
      <c r="C38" s="2330"/>
      <c r="D38" s="2331"/>
      <c r="E38" s="2325"/>
      <c r="F38" s="2345">
        <f>SUM(F16:F37)</f>
        <v>3991</v>
      </c>
    </row>
    <row r="39" spans="1:6" x14ac:dyDescent="0.3">
      <c r="A39" s="3423" t="s">
        <v>4162</v>
      </c>
      <c r="B39" s="3423"/>
      <c r="C39" s="3423"/>
      <c r="D39" s="3423"/>
      <c r="E39" s="3423"/>
      <c r="F39" s="974"/>
    </row>
    <row r="40" spans="1:6" ht="30" x14ac:dyDescent="0.3">
      <c r="A40" s="2318" t="s">
        <v>1204</v>
      </c>
      <c r="B40" s="2318" t="s">
        <v>36</v>
      </c>
      <c r="C40" s="2318" t="s">
        <v>4163</v>
      </c>
      <c r="D40" s="2318" t="s">
        <v>4164</v>
      </c>
      <c r="E40" s="2318" t="s">
        <v>4113</v>
      </c>
      <c r="F40" s="2318" t="s">
        <v>4114</v>
      </c>
    </row>
    <row r="41" spans="1:6" x14ac:dyDescent="0.3">
      <c r="A41" s="2332">
        <v>1</v>
      </c>
      <c r="B41" s="3427" t="s">
        <v>4165</v>
      </c>
      <c r="C41" s="2328" t="s">
        <v>4166</v>
      </c>
      <c r="D41" s="2354" t="s">
        <v>4167</v>
      </c>
      <c r="E41" s="2334" t="s">
        <v>4168</v>
      </c>
      <c r="F41" s="2278">
        <v>303</v>
      </c>
    </row>
    <row r="42" spans="1:6" x14ac:dyDescent="0.3">
      <c r="A42" s="2332">
        <v>2</v>
      </c>
      <c r="B42" s="3427"/>
      <c r="C42" s="2328" t="s">
        <v>4169</v>
      </c>
      <c r="D42" s="2354" t="s">
        <v>4167</v>
      </c>
      <c r="E42" s="2334" t="s">
        <v>4170</v>
      </c>
      <c r="F42" s="2278">
        <v>481</v>
      </c>
    </row>
    <row r="43" spans="1:6" x14ac:dyDescent="0.3">
      <c r="A43" s="2332">
        <v>3</v>
      </c>
      <c r="B43" s="3427"/>
      <c r="C43" s="2328" t="s">
        <v>4171</v>
      </c>
      <c r="D43" s="2354" t="s">
        <v>4167</v>
      </c>
      <c r="E43" s="2334" t="s">
        <v>4172</v>
      </c>
      <c r="F43" s="2278">
        <v>82</v>
      </c>
    </row>
    <row r="44" spans="1:6" x14ac:dyDescent="0.3">
      <c r="A44" s="2332">
        <v>4</v>
      </c>
      <c r="B44" s="3427"/>
      <c r="C44" s="2328" t="s">
        <v>4173</v>
      </c>
      <c r="D44" s="2354" t="s">
        <v>4167</v>
      </c>
      <c r="E44" s="2334" t="s">
        <v>4174</v>
      </c>
      <c r="F44" s="2278" t="s">
        <v>1506</v>
      </c>
    </row>
    <row r="45" spans="1:6" ht="30" x14ac:dyDescent="0.3">
      <c r="A45" s="2332">
        <v>5</v>
      </c>
      <c r="B45" s="3425" t="s">
        <v>1205</v>
      </c>
      <c r="C45" s="2341" t="s">
        <v>4175</v>
      </c>
      <c r="D45" s="2354" t="s">
        <v>4167</v>
      </c>
      <c r="E45" s="2334" t="s">
        <v>4176</v>
      </c>
      <c r="F45" s="2278">
        <v>60</v>
      </c>
    </row>
    <row r="46" spans="1:6" ht="30" x14ac:dyDescent="0.3">
      <c r="A46" s="2332">
        <v>6</v>
      </c>
      <c r="B46" s="3425"/>
      <c r="C46" s="2328" t="s">
        <v>4177</v>
      </c>
      <c r="D46" s="2354" t="s">
        <v>4167</v>
      </c>
      <c r="E46" s="2334" t="s">
        <v>4178</v>
      </c>
      <c r="F46" s="2278">
        <v>20</v>
      </c>
    </row>
    <row r="47" spans="1:6" ht="45" x14ac:dyDescent="0.3">
      <c r="A47" s="2332">
        <v>7</v>
      </c>
      <c r="B47" s="3425"/>
      <c r="C47" s="2328" t="s">
        <v>4179</v>
      </c>
      <c r="D47" s="2354" t="s">
        <v>4167</v>
      </c>
      <c r="E47" s="2334" t="s">
        <v>4180</v>
      </c>
      <c r="F47" s="2278">
        <v>20</v>
      </c>
    </row>
    <row r="48" spans="1:6" ht="30" x14ac:dyDescent="0.3">
      <c r="A48" s="2332">
        <v>8</v>
      </c>
      <c r="B48" s="3425"/>
      <c r="C48" s="2328" t="s">
        <v>4177</v>
      </c>
      <c r="D48" s="2354" t="s">
        <v>4167</v>
      </c>
      <c r="E48" s="2334" t="s">
        <v>4181</v>
      </c>
      <c r="F48" s="2278">
        <v>20</v>
      </c>
    </row>
    <row r="49" spans="1:6" x14ac:dyDescent="0.3">
      <c r="A49" s="2332">
        <v>9</v>
      </c>
      <c r="B49" s="3425"/>
      <c r="C49" s="2328" t="s">
        <v>4179</v>
      </c>
      <c r="D49" s="2354" t="s">
        <v>4167</v>
      </c>
      <c r="E49" s="2334" t="s">
        <v>4182</v>
      </c>
      <c r="F49" s="2278">
        <v>20</v>
      </c>
    </row>
    <row r="50" spans="1:6" x14ac:dyDescent="0.3">
      <c r="A50" s="2332">
        <v>10</v>
      </c>
      <c r="B50" s="3425"/>
      <c r="C50" s="2328" t="s">
        <v>4177</v>
      </c>
      <c r="D50" s="2354" t="s">
        <v>4167</v>
      </c>
      <c r="E50" s="2334" t="s">
        <v>4183</v>
      </c>
      <c r="F50" s="2278">
        <v>15</v>
      </c>
    </row>
    <row r="51" spans="1:6" x14ac:dyDescent="0.3">
      <c r="A51" s="2332">
        <v>11</v>
      </c>
      <c r="B51" s="3425"/>
      <c r="C51" s="2328" t="s">
        <v>4179</v>
      </c>
      <c r="D51" s="2354" t="s">
        <v>4167</v>
      </c>
      <c r="E51" s="2334" t="s">
        <v>4184</v>
      </c>
      <c r="F51" s="2278">
        <v>20</v>
      </c>
    </row>
    <row r="52" spans="1:6" ht="30" x14ac:dyDescent="0.3">
      <c r="A52" s="2332">
        <v>12</v>
      </c>
      <c r="B52" s="3425"/>
      <c r="C52" s="2328" t="s">
        <v>4177</v>
      </c>
      <c r="D52" s="2354" t="s">
        <v>4167</v>
      </c>
      <c r="E52" s="2334" t="s">
        <v>4185</v>
      </c>
      <c r="F52" s="2278">
        <v>20</v>
      </c>
    </row>
    <row r="53" spans="1:6" ht="30" x14ac:dyDescent="0.3">
      <c r="A53" s="2332">
        <v>13</v>
      </c>
      <c r="B53" s="3425"/>
      <c r="C53" s="2328" t="s">
        <v>4179</v>
      </c>
      <c r="D53" s="2354" t="s">
        <v>4167</v>
      </c>
      <c r="E53" s="2334" t="s">
        <v>4186</v>
      </c>
      <c r="F53" s="2278">
        <v>167</v>
      </c>
    </row>
    <row r="54" spans="1:6" ht="30" x14ac:dyDescent="0.3">
      <c r="A54" s="2332">
        <v>14</v>
      </c>
      <c r="B54" s="3425"/>
      <c r="C54" s="2328" t="s">
        <v>4179</v>
      </c>
      <c r="D54" s="2354" t="s">
        <v>4167</v>
      </c>
      <c r="E54" s="2334" t="s">
        <v>4187</v>
      </c>
      <c r="F54" s="2278">
        <v>6</v>
      </c>
    </row>
    <row r="55" spans="1:6" ht="30" x14ac:dyDescent="0.3">
      <c r="A55" s="2332">
        <v>15</v>
      </c>
      <c r="B55" s="3425"/>
      <c r="C55" s="2328" t="s">
        <v>4179</v>
      </c>
      <c r="D55" s="2354" t="s">
        <v>4167</v>
      </c>
      <c r="E55" s="2334" t="s">
        <v>4188</v>
      </c>
      <c r="F55" s="2278">
        <v>117</v>
      </c>
    </row>
    <row r="56" spans="1:6" ht="30" x14ac:dyDescent="0.3">
      <c r="A56" s="2332">
        <v>16</v>
      </c>
      <c r="B56" s="3425"/>
      <c r="C56" s="2328" t="s">
        <v>4179</v>
      </c>
      <c r="D56" s="2354" t="s">
        <v>4167</v>
      </c>
      <c r="E56" s="2334" t="s">
        <v>4189</v>
      </c>
      <c r="F56" s="2278">
        <v>16</v>
      </c>
    </row>
    <row r="57" spans="1:6" ht="75" x14ac:dyDescent="0.3">
      <c r="A57" s="2332">
        <v>17</v>
      </c>
      <c r="B57" s="3425"/>
      <c r="C57" s="2328" t="s">
        <v>4179</v>
      </c>
      <c r="D57" s="2354" t="s">
        <v>4167</v>
      </c>
      <c r="E57" s="2334" t="s">
        <v>4190</v>
      </c>
      <c r="F57" s="2278">
        <v>102</v>
      </c>
    </row>
    <row r="58" spans="1:6" ht="30" x14ac:dyDescent="0.3">
      <c r="A58" s="2332">
        <v>18</v>
      </c>
      <c r="B58" s="3425"/>
      <c r="C58" s="2328" t="s">
        <v>4179</v>
      </c>
      <c r="D58" s="2354" t="s">
        <v>4167</v>
      </c>
      <c r="E58" s="2334" t="s">
        <v>4191</v>
      </c>
      <c r="F58" s="2278">
        <v>50</v>
      </c>
    </row>
    <row r="59" spans="1:6" ht="75" x14ac:dyDescent="0.3">
      <c r="A59" s="2332">
        <v>19</v>
      </c>
      <c r="B59" s="3425"/>
      <c r="C59" s="2328" t="s">
        <v>4179</v>
      </c>
      <c r="D59" s="2354" t="s">
        <v>4167</v>
      </c>
      <c r="E59" s="2334" t="s">
        <v>4192</v>
      </c>
      <c r="F59" s="2278">
        <v>106</v>
      </c>
    </row>
    <row r="60" spans="1:6" ht="30" x14ac:dyDescent="0.3">
      <c r="A60" s="2332">
        <v>20</v>
      </c>
      <c r="B60" s="3425"/>
      <c r="C60" s="2328" t="s">
        <v>4193</v>
      </c>
      <c r="D60" s="2354" t="s">
        <v>4167</v>
      </c>
      <c r="E60" s="2334" t="s">
        <v>4194</v>
      </c>
      <c r="F60" s="2278">
        <v>100</v>
      </c>
    </row>
    <row r="61" spans="1:6" x14ac:dyDescent="0.3">
      <c r="A61" s="2332">
        <v>21</v>
      </c>
      <c r="B61" s="3425"/>
      <c r="C61" s="2341" t="s">
        <v>4195</v>
      </c>
      <c r="D61" s="2328" t="s">
        <v>4196</v>
      </c>
      <c r="E61" s="2333" t="s">
        <v>4197</v>
      </c>
      <c r="F61" s="2278" t="s">
        <v>1506</v>
      </c>
    </row>
    <row r="62" spans="1:6" x14ac:dyDescent="0.3">
      <c r="A62" s="2332">
        <v>22</v>
      </c>
      <c r="B62" s="3425"/>
      <c r="C62" s="2328" t="s">
        <v>4195</v>
      </c>
      <c r="D62" s="2328" t="s">
        <v>4198</v>
      </c>
      <c r="E62" s="2334" t="s">
        <v>4199</v>
      </c>
      <c r="F62" s="2278" t="s">
        <v>1506</v>
      </c>
    </row>
    <row r="63" spans="1:6" x14ac:dyDescent="0.3">
      <c r="A63" s="2332">
        <v>23</v>
      </c>
      <c r="B63" s="3425"/>
      <c r="C63" s="2328" t="s">
        <v>4200</v>
      </c>
      <c r="D63" s="2328" t="s">
        <v>4201</v>
      </c>
      <c r="E63" s="2334" t="s">
        <v>4202</v>
      </c>
      <c r="F63" s="2278" t="s">
        <v>1506</v>
      </c>
    </row>
    <row r="64" spans="1:6" x14ac:dyDescent="0.3">
      <c r="A64" s="2332">
        <v>24</v>
      </c>
      <c r="B64" s="3425"/>
      <c r="C64" s="2328" t="s">
        <v>4177</v>
      </c>
      <c r="D64" s="2328" t="s">
        <v>4203</v>
      </c>
      <c r="E64" s="2334" t="s">
        <v>4204</v>
      </c>
      <c r="F64" s="2278" t="s">
        <v>1506</v>
      </c>
    </row>
    <row r="65" spans="1:6" ht="30" x14ac:dyDescent="0.3">
      <c r="A65" s="2332">
        <v>25</v>
      </c>
      <c r="B65" s="3425"/>
      <c r="C65" s="2328" t="s">
        <v>4177</v>
      </c>
      <c r="D65" s="2341" t="s">
        <v>4205</v>
      </c>
      <c r="E65" s="2333" t="s">
        <v>4206</v>
      </c>
      <c r="F65" s="2278" t="s">
        <v>1506</v>
      </c>
    </row>
    <row r="66" spans="1:6" ht="30" x14ac:dyDescent="0.3">
      <c r="A66" s="2332">
        <v>26</v>
      </c>
      <c r="B66" s="3425"/>
      <c r="C66" s="2328" t="s">
        <v>4177</v>
      </c>
      <c r="D66" s="2341" t="s">
        <v>4207</v>
      </c>
      <c r="E66" s="2333" t="s">
        <v>4208</v>
      </c>
      <c r="F66" s="2278" t="s">
        <v>1506</v>
      </c>
    </row>
    <row r="67" spans="1:6" x14ac:dyDescent="0.3">
      <c r="A67" s="2332">
        <v>27</v>
      </c>
      <c r="B67" s="3425"/>
      <c r="C67" s="2328" t="s">
        <v>4209</v>
      </c>
      <c r="D67" s="2341" t="s">
        <v>4210</v>
      </c>
      <c r="E67" s="2333" t="s">
        <v>4211</v>
      </c>
      <c r="F67" s="2278" t="s">
        <v>1506</v>
      </c>
    </row>
    <row r="68" spans="1:6" x14ac:dyDescent="0.3">
      <c r="A68" s="2332">
        <v>28</v>
      </c>
      <c r="B68" s="3425"/>
      <c r="C68" s="2328" t="s">
        <v>4195</v>
      </c>
      <c r="D68" s="2328" t="s">
        <v>4212</v>
      </c>
      <c r="E68" s="2333" t="s">
        <v>4213</v>
      </c>
      <c r="F68" s="2278" t="s">
        <v>1506</v>
      </c>
    </row>
    <row r="69" spans="1:6" ht="30" x14ac:dyDescent="0.3">
      <c r="A69" s="2332">
        <v>29</v>
      </c>
      <c r="B69" s="3425"/>
      <c r="C69" s="2328" t="s">
        <v>4166</v>
      </c>
      <c r="D69" s="2341" t="s">
        <v>4214</v>
      </c>
      <c r="E69" s="2334" t="s">
        <v>4215</v>
      </c>
      <c r="F69" s="2278" t="s">
        <v>1506</v>
      </c>
    </row>
    <row r="70" spans="1:6" ht="30" x14ac:dyDescent="0.3">
      <c r="A70" s="2332">
        <v>30</v>
      </c>
      <c r="B70" s="3425"/>
      <c r="C70" s="2328" t="s">
        <v>4166</v>
      </c>
      <c r="D70" s="2341" t="s">
        <v>4214</v>
      </c>
      <c r="E70" s="2333" t="s">
        <v>4216</v>
      </c>
      <c r="F70" s="2278" t="s">
        <v>1506</v>
      </c>
    </row>
    <row r="71" spans="1:6" ht="30" x14ac:dyDescent="0.3">
      <c r="A71" s="2332">
        <v>31</v>
      </c>
      <c r="B71" s="3425"/>
      <c r="C71" s="2328" t="s">
        <v>4175</v>
      </c>
      <c r="D71" s="2341" t="s">
        <v>4217</v>
      </c>
      <c r="E71" s="2334" t="s">
        <v>4218</v>
      </c>
      <c r="F71" s="2278" t="s">
        <v>1506</v>
      </c>
    </row>
    <row r="72" spans="1:6" ht="90" x14ac:dyDescent="0.3">
      <c r="A72" s="2332">
        <v>32</v>
      </c>
      <c r="B72" s="3425"/>
      <c r="C72" s="2328" t="s">
        <v>4166</v>
      </c>
      <c r="D72" s="2341" t="s">
        <v>4219</v>
      </c>
      <c r="E72" s="2334" t="s">
        <v>4220</v>
      </c>
      <c r="F72" s="2278" t="s">
        <v>1506</v>
      </c>
    </row>
    <row r="73" spans="1:6" ht="30" x14ac:dyDescent="0.3">
      <c r="A73" s="2332">
        <v>33</v>
      </c>
      <c r="B73" s="3425"/>
      <c r="C73" s="2328" t="s">
        <v>4221</v>
      </c>
      <c r="D73" s="2341" t="s">
        <v>4222</v>
      </c>
      <c r="E73" s="2334" t="s">
        <v>4223</v>
      </c>
      <c r="F73" s="2278" t="s">
        <v>1506</v>
      </c>
    </row>
    <row r="74" spans="1:6" ht="30" x14ac:dyDescent="0.3">
      <c r="A74" s="2332">
        <v>34</v>
      </c>
      <c r="B74" s="3425"/>
      <c r="C74" s="2328" t="s">
        <v>4166</v>
      </c>
      <c r="D74" s="2341" t="s">
        <v>4224</v>
      </c>
      <c r="E74" s="2334" t="s">
        <v>4225</v>
      </c>
      <c r="F74" s="2278" t="s">
        <v>1506</v>
      </c>
    </row>
    <row r="75" spans="1:6" ht="30" x14ac:dyDescent="0.3">
      <c r="A75" s="2332">
        <v>35</v>
      </c>
      <c r="B75" s="3425"/>
      <c r="C75" s="2328" t="s">
        <v>4226</v>
      </c>
      <c r="D75" s="2341" t="s">
        <v>4227</v>
      </c>
      <c r="E75" s="2334" t="s">
        <v>4228</v>
      </c>
      <c r="F75" s="2278" t="s">
        <v>1506</v>
      </c>
    </row>
    <row r="76" spans="1:6" ht="45" x14ac:dyDescent="0.3">
      <c r="A76" s="2332">
        <v>36</v>
      </c>
      <c r="B76" s="3425"/>
      <c r="C76" s="2328" t="s">
        <v>4177</v>
      </c>
      <c r="D76" s="2341" t="s">
        <v>4229</v>
      </c>
      <c r="E76" s="2336" t="s">
        <v>4230</v>
      </c>
      <c r="F76" s="2278" t="s">
        <v>1506</v>
      </c>
    </row>
    <row r="77" spans="1:6" x14ac:dyDescent="0.3">
      <c r="A77" s="2332">
        <v>37</v>
      </c>
      <c r="B77" s="3425"/>
      <c r="C77" s="2328" t="s">
        <v>4177</v>
      </c>
      <c r="D77" s="2341" t="s">
        <v>4231</v>
      </c>
      <c r="E77" s="2334" t="s">
        <v>4232</v>
      </c>
      <c r="F77" s="2278" t="s">
        <v>1506</v>
      </c>
    </row>
    <row r="78" spans="1:6" x14ac:dyDescent="0.3">
      <c r="A78" s="2332">
        <v>38</v>
      </c>
      <c r="B78" s="3425"/>
      <c r="C78" s="2328" t="s">
        <v>4177</v>
      </c>
      <c r="D78" s="2341" t="s">
        <v>4231</v>
      </c>
      <c r="E78" s="2334" t="s">
        <v>4233</v>
      </c>
      <c r="F78" s="2278" t="s">
        <v>1506</v>
      </c>
    </row>
    <row r="79" spans="1:6" ht="30" x14ac:dyDescent="0.3">
      <c r="A79" s="2332">
        <v>39</v>
      </c>
      <c r="B79" s="3425"/>
      <c r="C79" s="2328" t="s">
        <v>4166</v>
      </c>
      <c r="D79" s="2341" t="s">
        <v>4214</v>
      </c>
      <c r="E79" s="2334" t="s">
        <v>4234</v>
      </c>
      <c r="F79" s="2278" t="s">
        <v>1506</v>
      </c>
    </row>
    <row r="80" spans="1:6" ht="30" x14ac:dyDescent="0.3">
      <c r="A80" s="2332">
        <v>40</v>
      </c>
      <c r="B80" s="3425"/>
      <c r="C80" s="2328" t="s">
        <v>4166</v>
      </c>
      <c r="D80" s="2354" t="s">
        <v>4167</v>
      </c>
      <c r="E80" s="2334" t="s">
        <v>4235</v>
      </c>
      <c r="F80" s="2278">
        <v>160</v>
      </c>
    </row>
    <row r="81" spans="1:6" ht="30" x14ac:dyDescent="0.3">
      <c r="A81" s="2332">
        <v>41</v>
      </c>
      <c r="B81" s="3425"/>
      <c r="C81" s="2328" t="s">
        <v>4177</v>
      </c>
      <c r="D81" s="2341" t="s">
        <v>4236</v>
      </c>
      <c r="E81" s="2334" t="s">
        <v>4237</v>
      </c>
      <c r="F81" s="2278" t="s">
        <v>1506</v>
      </c>
    </row>
    <row r="82" spans="1:6" ht="30" x14ac:dyDescent="0.3">
      <c r="A82" s="2332">
        <v>42</v>
      </c>
      <c r="B82" s="3425"/>
      <c r="C82" s="2328" t="s">
        <v>4177</v>
      </c>
      <c r="D82" s="2341" t="s">
        <v>4236</v>
      </c>
      <c r="E82" s="2334" t="s">
        <v>4238</v>
      </c>
      <c r="F82" s="2278" t="s">
        <v>1506</v>
      </c>
    </row>
    <row r="83" spans="1:6" ht="30" x14ac:dyDescent="0.3">
      <c r="A83" s="2332">
        <v>43</v>
      </c>
      <c r="B83" s="3425"/>
      <c r="C83" s="2328" t="s">
        <v>4177</v>
      </c>
      <c r="D83" s="2341" t="s">
        <v>4239</v>
      </c>
      <c r="E83" s="2334" t="s">
        <v>4240</v>
      </c>
      <c r="F83" s="2278" t="s">
        <v>1506</v>
      </c>
    </row>
    <row r="84" spans="1:6" ht="30" x14ac:dyDescent="0.3">
      <c r="A84" s="2332">
        <v>44</v>
      </c>
      <c r="B84" s="3425"/>
      <c r="C84" s="2328" t="s">
        <v>4175</v>
      </c>
      <c r="D84" s="2341" t="s">
        <v>4241</v>
      </c>
      <c r="E84" s="2334" t="s">
        <v>4242</v>
      </c>
      <c r="F84" s="2278" t="s">
        <v>1506</v>
      </c>
    </row>
    <row r="85" spans="1:6" ht="45" x14ac:dyDescent="0.3">
      <c r="A85" s="2332">
        <v>45</v>
      </c>
      <c r="B85" s="3425"/>
      <c r="C85" s="2328" t="s">
        <v>4195</v>
      </c>
      <c r="D85" s="2341" t="s">
        <v>4243</v>
      </c>
      <c r="E85" s="2334" t="s">
        <v>4244</v>
      </c>
      <c r="F85" s="2278" t="s">
        <v>1506</v>
      </c>
    </row>
    <row r="86" spans="1:6" ht="30" x14ac:dyDescent="0.3">
      <c r="A86" s="2332">
        <v>46</v>
      </c>
      <c r="B86" s="3425"/>
      <c r="C86" s="2328" t="s">
        <v>4195</v>
      </c>
      <c r="D86" s="2341" t="s">
        <v>4245</v>
      </c>
      <c r="E86" s="2334" t="s">
        <v>4246</v>
      </c>
      <c r="F86" s="2278" t="s">
        <v>1506</v>
      </c>
    </row>
    <row r="87" spans="1:6" ht="30" x14ac:dyDescent="0.3">
      <c r="A87" s="2332">
        <v>47</v>
      </c>
      <c r="B87" s="3425"/>
      <c r="C87" s="2328" t="s">
        <v>4195</v>
      </c>
      <c r="D87" s="2341" t="s">
        <v>4245</v>
      </c>
      <c r="E87" s="2334" t="s">
        <v>4247</v>
      </c>
      <c r="F87" s="2278" t="s">
        <v>1506</v>
      </c>
    </row>
    <row r="88" spans="1:6" ht="30" x14ac:dyDescent="0.3">
      <c r="A88" s="2332">
        <v>48</v>
      </c>
      <c r="B88" s="3425"/>
      <c r="C88" s="2328" t="s">
        <v>4195</v>
      </c>
      <c r="D88" s="2341" t="s">
        <v>4245</v>
      </c>
      <c r="E88" s="2334" t="s">
        <v>4248</v>
      </c>
      <c r="F88" s="2278" t="s">
        <v>1506</v>
      </c>
    </row>
    <row r="89" spans="1:6" ht="30" x14ac:dyDescent="0.3">
      <c r="A89" s="2332">
        <v>49</v>
      </c>
      <c r="B89" s="3425"/>
      <c r="C89" s="2328" t="s">
        <v>4195</v>
      </c>
      <c r="D89" s="2341" t="s">
        <v>4245</v>
      </c>
      <c r="E89" s="2334" t="s">
        <v>4249</v>
      </c>
      <c r="F89" s="2278" t="s">
        <v>1506</v>
      </c>
    </row>
    <row r="90" spans="1:6" ht="30" x14ac:dyDescent="0.3">
      <c r="A90" s="2332">
        <v>50</v>
      </c>
      <c r="B90" s="3425"/>
      <c r="C90" s="2328" t="s">
        <v>4177</v>
      </c>
      <c r="D90" s="2341" t="s">
        <v>4250</v>
      </c>
      <c r="E90" s="2334" t="s">
        <v>4251</v>
      </c>
      <c r="F90" s="2278" t="s">
        <v>1506</v>
      </c>
    </row>
    <row r="91" spans="1:6" x14ac:dyDescent="0.3">
      <c r="A91" s="2332">
        <v>51</v>
      </c>
      <c r="B91" s="3425"/>
      <c r="C91" s="2328" t="s">
        <v>4177</v>
      </c>
      <c r="D91" s="2341" t="s">
        <v>4252</v>
      </c>
      <c r="E91" s="2334" t="s">
        <v>4253</v>
      </c>
      <c r="F91" s="2278" t="s">
        <v>1506</v>
      </c>
    </row>
    <row r="92" spans="1:6" x14ac:dyDescent="0.3">
      <c r="A92" s="2332">
        <v>52</v>
      </c>
      <c r="B92" s="3425"/>
      <c r="C92" s="2328" t="s">
        <v>4177</v>
      </c>
      <c r="D92" s="2341" t="s">
        <v>4254</v>
      </c>
      <c r="E92" s="2334" t="s">
        <v>4255</v>
      </c>
      <c r="F92" s="2278" t="s">
        <v>1506</v>
      </c>
    </row>
    <row r="93" spans="1:6" x14ac:dyDescent="0.3">
      <c r="A93" s="2332">
        <v>53</v>
      </c>
      <c r="B93" s="3425"/>
      <c r="C93" s="2328" t="s">
        <v>4177</v>
      </c>
      <c r="D93" s="2341" t="s">
        <v>4256</v>
      </c>
      <c r="E93" s="2334" t="s">
        <v>4255</v>
      </c>
      <c r="F93" s="2278" t="s">
        <v>1506</v>
      </c>
    </row>
    <row r="94" spans="1:6" x14ac:dyDescent="0.3">
      <c r="A94" s="2332">
        <v>54</v>
      </c>
      <c r="B94" s="3425"/>
      <c r="C94" s="2328" t="s">
        <v>4177</v>
      </c>
      <c r="D94" s="2341" t="s">
        <v>4257</v>
      </c>
      <c r="E94" s="2334" t="s">
        <v>4255</v>
      </c>
      <c r="F94" s="2278" t="s">
        <v>1506</v>
      </c>
    </row>
    <row r="95" spans="1:6" ht="30" x14ac:dyDescent="0.3">
      <c r="A95" s="2332">
        <v>55</v>
      </c>
      <c r="B95" s="3422" t="s">
        <v>1206</v>
      </c>
      <c r="C95" s="2341" t="s">
        <v>4258</v>
      </c>
      <c r="D95" s="2341" t="s">
        <v>4259</v>
      </c>
      <c r="E95" s="2333" t="s">
        <v>4260</v>
      </c>
      <c r="F95" s="2278">
        <v>11</v>
      </c>
    </row>
    <row r="96" spans="1:6" x14ac:dyDescent="0.3">
      <c r="A96" s="2332">
        <v>56</v>
      </c>
      <c r="B96" s="3422"/>
      <c r="C96" s="2352" t="s">
        <v>4177</v>
      </c>
      <c r="D96" s="2352" t="s">
        <v>4261</v>
      </c>
      <c r="E96" s="2334" t="s">
        <v>4262</v>
      </c>
      <c r="F96" s="2278">
        <v>100</v>
      </c>
    </row>
    <row r="97" spans="1:6" x14ac:dyDescent="0.3">
      <c r="A97" s="2332">
        <v>57</v>
      </c>
      <c r="B97" s="3422"/>
      <c r="C97" s="2352" t="s">
        <v>4177</v>
      </c>
      <c r="D97" s="2352" t="s">
        <v>4261</v>
      </c>
      <c r="E97" s="2334" t="s">
        <v>4263</v>
      </c>
      <c r="F97" s="2278">
        <v>100</v>
      </c>
    </row>
    <row r="98" spans="1:6" x14ac:dyDescent="0.3">
      <c r="A98" s="2332">
        <v>58</v>
      </c>
      <c r="B98" s="3422"/>
      <c r="C98" s="2352" t="s">
        <v>4177</v>
      </c>
      <c r="D98" s="2352" t="s">
        <v>4261</v>
      </c>
      <c r="E98" s="2334" t="s">
        <v>4264</v>
      </c>
      <c r="F98" s="2278">
        <v>40</v>
      </c>
    </row>
    <row r="99" spans="1:6" x14ac:dyDescent="0.3">
      <c r="A99" s="2332">
        <v>59</v>
      </c>
      <c r="B99" s="3422"/>
      <c r="C99" s="2352" t="s">
        <v>4177</v>
      </c>
      <c r="D99" s="2352" t="s">
        <v>4261</v>
      </c>
      <c r="E99" s="2334" t="s">
        <v>4265</v>
      </c>
      <c r="F99" s="2278">
        <v>40</v>
      </c>
    </row>
    <row r="100" spans="1:6" x14ac:dyDescent="0.3">
      <c r="A100" s="2332">
        <v>60</v>
      </c>
      <c r="B100" s="3422"/>
      <c r="C100" s="2352" t="s">
        <v>4177</v>
      </c>
      <c r="D100" s="2352" t="s">
        <v>4261</v>
      </c>
      <c r="E100" s="2334" t="s">
        <v>4266</v>
      </c>
      <c r="F100" s="2278">
        <v>40</v>
      </c>
    </row>
    <row r="101" spans="1:6" x14ac:dyDescent="0.3">
      <c r="A101" s="2332">
        <v>61</v>
      </c>
      <c r="B101" s="3422"/>
      <c r="C101" s="2352" t="s">
        <v>4177</v>
      </c>
      <c r="D101" s="2352" t="s">
        <v>4261</v>
      </c>
      <c r="E101" s="2334" t="s">
        <v>4267</v>
      </c>
      <c r="F101" s="2278">
        <v>40</v>
      </c>
    </row>
    <row r="102" spans="1:6" x14ac:dyDescent="0.3">
      <c r="A102" s="2332">
        <v>62</v>
      </c>
      <c r="B102" s="3422"/>
      <c r="C102" s="2352" t="s">
        <v>4177</v>
      </c>
      <c r="D102" s="2352" t="s">
        <v>4261</v>
      </c>
      <c r="E102" s="2334" t="s">
        <v>4268</v>
      </c>
      <c r="F102" s="2278">
        <v>40</v>
      </c>
    </row>
    <row r="103" spans="1:6" x14ac:dyDescent="0.3">
      <c r="A103" s="2332">
        <v>63</v>
      </c>
      <c r="B103" s="3422"/>
      <c r="C103" s="2352" t="s">
        <v>4177</v>
      </c>
      <c r="D103" s="2352" t="s">
        <v>4261</v>
      </c>
      <c r="E103" s="2334" t="s">
        <v>4269</v>
      </c>
      <c r="F103" s="2278">
        <v>40</v>
      </c>
    </row>
    <row r="104" spans="1:6" x14ac:dyDescent="0.3">
      <c r="A104" s="2332">
        <v>64</v>
      </c>
      <c r="B104" s="3422"/>
      <c r="C104" s="2352" t="s">
        <v>4177</v>
      </c>
      <c r="D104" s="2352" t="s">
        <v>4261</v>
      </c>
      <c r="E104" s="2334" t="s">
        <v>4270</v>
      </c>
      <c r="F104" s="2278">
        <v>35</v>
      </c>
    </row>
    <row r="105" spans="1:6" x14ac:dyDescent="0.3">
      <c r="A105" s="2332">
        <v>65</v>
      </c>
      <c r="B105" s="3422"/>
      <c r="C105" s="2352" t="s">
        <v>4177</v>
      </c>
      <c r="D105" s="2352" t="s">
        <v>4261</v>
      </c>
      <c r="E105" s="2334" t="s">
        <v>4271</v>
      </c>
      <c r="F105" s="2278">
        <v>35</v>
      </c>
    </row>
    <row r="106" spans="1:6" x14ac:dyDescent="0.3">
      <c r="A106" s="2332">
        <v>66</v>
      </c>
      <c r="B106" s="3422"/>
      <c r="C106" s="2352" t="s">
        <v>4177</v>
      </c>
      <c r="D106" s="2352" t="s">
        <v>4261</v>
      </c>
      <c r="E106" s="2334" t="s">
        <v>4272</v>
      </c>
      <c r="F106" s="2278">
        <v>35</v>
      </c>
    </row>
    <row r="107" spans="1:6" x14ac:dyDescent="0.3">
      <c r="A107" s="2332">
        <v>67</v>
      </c>
      <c r="B107" s="3422"/>
      <c r="C107" s="2352" t="s">
        <v>4177</v>
      </c>
      <c r="D107" s="2352" t="s">
        <v>4261</v>
      </c>
      <c r="E107" s="2334" t="s">
        <v>4273</v>
      </c>
      <c r="F107" s="2278">
        <v>35</v>
      </c>
    </row>
    <row r="108" spans="1:6" x14ac:dyDescent="0.3">
      <c r="A108" s="2332">
        <v>68</v>
      </c>
      <c r="B108" s="3422"/>
      <c r="C108" s="2352" t="s">
        <v>4177</v>
      </c>
      <c r="D108" s="2352" t="s">
        <v>4261</v>
      </c>
      <c r="E108" s="2334" t="s">
        <v>4274</v>
      </c>
      <c r="F108" s="2278">
        <v>35</v>
      </c>
    </row>
    <row r="109" spans="1:6" x14ac:dyDescent="0.3">
      <c r="A109" s="2332">
        <v>69</v>
      </c>
      <c r="B109" s="3422"/>
      <c r="C109" s="2352" t="s">
        <v>4177</v>
      </c>
      <c r="D109" s="2352" t="s">
        <v>4261</v>
      </c>
      <c r="E109" s="2334" t="s">
        <v>4275</v>
      </c>
      <c r="F109" s="2278">
        <v>35</v>
      </c>
    </row>
    <row r="110" spans="1:6" x14ac:dyDescent="0.3">
      <c r="A110" s="2332">
        <v>70</v>
      </c>
      <c r="B110" s="3422"/>
      <c r="C110" s="2352" t="s">
        <v>4177</v>
      </c>
      <c r="D110" s="2352" t="s">
        <v>4261</v>
      </c>
      <c r="E110" s="2334" t="s">
        <v>4276</v>
      </c>
      <c r="F110" s="2278">
        <v>35</v>
      </c>
    </row>
    <row r="111" spans="1:6" x14ac:dyDescent="0.3">
      <c r="A111" s="2332">
        <v>71</v>
      </c>
      <c r="B111" s="3422"/>
      <c r="C111" s="2352" t="s">
        <v>4177</v>
      </c>
      <c r="D111" s="2352" t="s">
        <v>4261</v>
      </c>
      <c r="E111" s="2334" t="s">
        <v>4277</v>
      </c>
      <c r="F111" s="2278">
        <v>35</v>
      </c>
    </row>
    <row r="112" spans="1:6" x14ac:dyDescent="0.3">
      <c r="A112" s="2332">
        <v>72</v>
      </c>
      <c r="B112" s="3422"/>
      <c r="C112" s="2352" t="s">
        <v>4177</v>
      </c>
      <c r="D112" s="2352" t="s">
        <v>4261</v>
      </c>
      <c r="E112" s="2334" t="s">
        <v>4278</v>
      </c>
      <c r="F112" s="2278">
        <v>35</v>
      </c>
    </row>
    <row r="113" spans="1:6" x14ac:dyDescent="0.3">
      <c r="A113" s="2332">
        <v>73</v>
      </c>
      <c r="B113" s="3422"/>
      <c r="C113" s="2352" t="s">
        <v>4177</v>
      </c>
      <c r="D113" s="2352" t="s">
        <v>4261</v>
      </c>
      <c r="E113" s="2334" t="s">
        <v>4279</v>
      </c>
      <c r="F113" s="2278">
        <v>35</v>
      </c>
    </row>
    <row r="114" spans="1:6" x14ac:dyDescent="0.3">
      <c r="A114" s="2332">
        <v>74</v>
      </c>
      <c r="B114" s="3422"/>
      <c r="C114" s="2352" t="s">
        <v>4177</v>
      </c>
      <c r="D114" s="2352" t="s">
        <v>4261</v>
      </c>
      <c r="E114" s="2334" t="s">
        <v>4280</v>
      </c>
      <c r="F114" s="2278">
        <v>35</v>
      </c>
    </row>
    <row r="115" spans="1:6" x14ac:dyDescent="0.3">
      <c r="A115" s="2332">
        <v>75</v>
      </c>
      <c r="B115" s="3422"/>
      <c r="C115" s="2352" t="s">
        <v>4177</v>
      </c>
      <c r="D115" s="2352" t="s">
        <v>4261</v>
      </c>
      <c r="E115" s="2334" t="s">
        <v>4281</v>
      </c>
      <c r="F115" s="2278">
        <v>35</v>
      </c>
    </row>
    <row r="116" spans="1:6" x14ac:dyDescent="0.3">
      <c r="A116" s="2332">
        <v>76</v>
      </c>
      <c r="B116" s="3422"/>
      <c r="C116" s="2341" t="s">
        <v>4166</v>
      </c>
      <c r="D116" s="2355" t="s">
        <v>4282</v>
      </c>
      <c r="E116" s="2337" t="s">
        <v>4283</v>
      </c>
      <c r="F116" s="2335">
        <v>46</v>
      </c>
    </row>
    <row r="117" spans="1:6" ht="45.75" x14ac:dyDescent="0.3">
      <c r="A117" s="2332">
        <v>77</v>
      </c>
      <c r="B117" s="3422"/>
      <c r="C117" s="2341" t="s">
        <v>4284</v>
      </c>
      <c r="D117" s="2355" t="s">
        <v>4285</v>
      </c>
      <c r="E117" s="2337" t="s">
        <v>4286</v>
      </c>
      <c r="F117" s="2335">
        <v>58</v>
      </c>
    </row>
    <row r="118" spans="1:6" x14ac:dyDescent="0.3">
      <c r="A118" s="2332">
        <v>78</v>
      </c>
      <c r="B118" s="3422"/>
      <c r="C118" s="2341" t="s">
        <v>4166</v>
      </c>
      <c r="D118" s="2355" t="s">
        <v>4287</v>
      </c>
      <c r="E118" s="2337" t="s">
        <v>4288</v>
      </c>
      <c r="F118" s="2335">
        <v>88</v>
      </c>
    </row>
    <row r="119" spans="1:6" x14ac:dyDescent="0.3">
      <c r="A119" s="2332">
        <v>79</v>
      </c>
      <c r="B119" s="3422"/>
      <c r="C119" s="2341" t="s">
        <v>4166</v>
      </c>
      <c r="D119" s="2355" t="s">
        <v>4287</v>
      </c>
      <c r="E119" s="2337" t="s">
        <v>4289</v>
      </c>
      <c r="F119" s="2335">
        <v>72</v>
      </c>
    </row>
    <row r="120" spans="1:6" ht="30.75" x14ac:dyDescent="0.3">
      <c r="A120" s="2332">
        <v>80</v>
      </c>
      <c r="B120" s="3422"/>
      <c r="C120" s="2341" t="s">
        <v>4166</v>
      </c>
      <c r="D120" s="2355" t="s">
        <v>4290</v>
      </c>
      <c r="E120" s="2337" t="s">
        <v>4291</v>
      </c>
      <c r="F120" s="2335">
        <v>62</v>
      </c>
    </row>
    <row r="121" spans="1:6" ht="30.75" x14ac:dyDescent="0.3">
      <c r="A121" s="2332">
        <v>81</v>
      </c>
      <c r="B121" s="3422"/>
      <c r="C121" s="2341" t="s">
        <v>4292</v>
      </c>
      <c r="D121" s="2355" t="s">
        <v>4293</v>
      </c>
      <c r="E121" s="2337" t="s">
        <v>4294</v>
      </c>
      <c r="F121" s="2335" t="s">
        <v>4295</v>
      </c>
    </row>
    <row r="122" spans="1:6" ht="30.75" x14ac:dyDescent="0.3">
      <c r="A122" s="2332">
        <v>82</v>
      </c>
      <c r="B122" s="3422"/>
      <c r="C122" s="2341" t="s">
        <v>4166</v>
      </c>
      <c r="D122" s="2355" t="s">
        <v>4296</v>
      </c>
      <c r="E122" s="2337" t="s">
        <v>4297</v>
      </c>
      <c r="F122" s="2335">
        <v>96</v>
      </c>
    </row>
    <row r="123" spans="1:6" ht="30.75" x14ac:dyDescent="0.3">
      <c r="A123" s="2332">
        <v>83</v>
      </c>
      <c r="B123" s="3422"/>
      <c r="C123" s="2341" t="s">
        <v>4166</v>
      </c>
      <c r="D123" s="2355" t="s">
        <v>4298</v>
      </c>
      <c r="E123" s="2337" t="s">
        <v>4299</v>
      </c>
      <c r="F123" s="2335">
        <v>110</v>
      </c>
    </row>
    <row r="124" spans="1:6" ht="30.75" x14ac:dyDescent="0.3">
      <c r="A124" s="2332">
        <v>84</v>
      </c>
      <c r="B124" s="3422"/>
      <c r="C124" s="2341" t="s">
        <v>4300</v>
      </c>
      <c r="D124" s="2355" t="s">
        <v>4301</v>
      </c>
      <c r="E124" s="2337" t="s">
        <v>4302</v>
      </c>
      <c r="F124" s="2335">
        <v>53</v>
      </c>
    </row>
    <row r="125" spans="1:6" ht="30.75" x14ac:dyDescent="0.3">
      <c r="A125" s="2332">
        <v>85</v>
      </c>
      <c r="B125" s="3422"/>
      <c r="C125" s="2341" t="s">
        <v>4300</v>
      </c>
      <c r="D125" s="2355" t="s">
        <v>4303</v>
      </c>
      <c r="E125" s="2337" t="s">
        <v>4304</v>
      </c>
      <c r="F125" s="2335">
        <v>66</v>
      </c>
    </row>
    <row r="126" spans="1:6" ht="30.75" x14ac:dyDescent="0.3">
      <c r="A126" s="2332">
        <v>86</v>
      </c>
      <c r="B126" s="3422"/>
      <c r="C126" s="2341" t="s">
        <v>4179</v>
      </c>
      <c r="D126" s="2355" t="s">
        <v>4305</v>
      </c>
      <c r="E126" s="2337" t="s">
        <v>4306</v>
      </c>
      <c r="F126" s="2335">
        <v>83</v>
      </c>
    </row>
    <row r="127" spans="1:6" ht="30.75" x14ac:dyDescent="0.3">
      <c r="A127" s="2332">
        <v>87</v>
      </c>
      <c r="B127" s="3422"/>
      <c r="C127" s="2341" t="s">
        <v>4307</v>
      </c>
      <c r="D127" s="2355" t="s">
        <v>4308</v>
      </c>
      <c r="E127" s="2337" t="s">
        <v>4309</v>
      </c>
      <c r="F127" s="2335" t="s">
        <v>4295</v>
      </c>
    </row>
    <row r="128" spans="1:6" ht="45.75" x14ac:dyDescent="0.3">
      <c r="A128" s="2332">
        <v>88</v>
      </c>
      <c r="B128" s="3422"/>
      <c r="C128" s="2341" t="s">
        <v>4307</v>
      </c>
      <c r="D128" s="2355" t="s">
        <v>4310</v>
      </c>
      <c r="E128" s="2337" t="s">
        <v>4311</v>
      </c>
      <c r="F128" s="2335" t="s">
        <v>4295</v>
      </c>
    </row>
    <row r="129" spans="1:6" ht="30.75" x14ac:dyDescent="0.3">
      <c r="A129" s="2332">
        <v>89</v>
      </c>
      <c r="B129" s="3422"/>
      <c r="C129" s="2341" t="s">
        <v>4312</v>
      </c>
      <c r="D129" s="2355" t="s">
        <v>4313</v>
      </c>
      <c r="E129" s="2337" t="s">
        <v>4314</v>
      </c>
      <c r="F129" s="2335" t="s">
        <v>4295</v>
      </c>
    </row>
    <row r="130" spans="1:6" ht="30.75" x14ac:dyDescent="0.3">
      <c r="A130" s="2332">
        <v>90</v>
      </c>
      <c r="B130" s="3422"/>
      <c r="C130" s="2341" t="s">
        <v>4166</v>
      </c>
      <c r="D130" s="2355" t="s">
        <v>4315</v>
      </c>
      <c r="E130" s="2337" t="s">
        <v>4316</v>
      </c>
      <c r="F130" s="2335">
        <v>73</v>
      </c>
    </row>
    <row r="131" spans="1:6" x14ac:dyDescent="0.3">
      <c r="A131" s="2332">
        <v>91</v>
      </c>
      <c r="B131" s="3422"/>
      <c r="C131" s="2341" t="s">
        <v>4166</v>
      </c>
      <c r="D131" s="2355" t="s">
        <v>4317</v>
      </c>
      <c r="E131" s="2337" t="s">
        <v>4318</v>
      </c>
      <c r="F131" s="2335">
        <v>43</v>
      </c>
    </row>
    <row r="132" spans="1:6" ht="30.75" x14ac:dyDescent="0.3">
      <c r="A132" s="2332">
        <v>92</v>
      </c>
      <c r="B132" s="3422"/>
      <c r="C132" s="2341" t="s">
        <v>4175</v>
      </c>
      <c r="D132" s="2355" t="s">
        <v>4319</v>
      </c>
      <c r="E132" s="2337" t="s">
        <v>4320</v>
      </c>
      <c r="F132" s="2335">
        <v>67</v>
      </c>
    </row>
    <row r="133" spans="1:6" x14ac:dyDescent="0.3">
      <c r="A133" s="2332">
        <v>93</v>
      </c>
      <c r="B133" s="3422"/>
      <c r="C133" s="2341" t="s">
        <v>4177</v>
      </c>
      <c r="D133" s="2355" t="s">
        <v>4321</v>
      </c>
      <c r="E133" s="2337" t="s">
        <v>4322</v>
      </c>
      <c r="F133" s="2335">
        <v>118</v>
      </c>
    </row>
    <row r="134" spans="1:6" ht="45.75" x14ac:dyDescent="0.3">
      <c r="A134" s="2332">
        <v>94</v>
      </c>
      <c r="B134" s="3422"/>
      <c r="C134" s="2341" t="s">
        <v>4221</v>
      </c>
      <c r="D134" s="2355" t="s">
        <v>4323</v>
      </c>
      <c r="E134" s="2334" t="s">
        <v>4324</v>
      </c>
      <c r="F134" s="2335">
        <v>81</v>
      </c>
    </row>
    <row r="135" spans="1:6" ht="45.75" x14ac:dyDescent="0.3">
      <c r="A135" s="2332">
        <v>95</v>
      </c>
      <c r="B135" s="3422"/>
      <c r="C135" s="2341" t="s">
        <v>4221</v>
      </c>
      <c r="D135" s="2355" t="s">
        <v>4325</v>
      </c>
      <c r="E135" s="2334" t="s">
        <v>4326</v>
      </c>
      <c r="F135" s="2335">
        <v>70</v>
      </c>
    </row>
    <row r="136" spans="1:6" ht="60.75" x14ac:dyDescent="0.3">
      <c r="A136" s="2332">
        <v>96</v>
      </c>
      <c r="B136" s="3422"/>
      <c r="C136" s="2341" t="s">
        <v>4327</v>
      </c>
      <c r="D136" s="2355" t="s">
        <v>4328</v>
      </c>
      <c r="E136" s="2334" t="s">
        <v>4329</v>
      </c>
      <c r="F136" s="2335">
        <v>92</v>
      </c>
    </row>
    <row r="137" spans="1:6" ht="45.75" x14ac:dyDescent="0.3">
      <c r="A137" s="2332">
        <v>97</v>
      </c>
      <c r="B137" s="3422"/>
      <c r="C137" s="2341" t="s">
        <v>4307</v>
      </c>
      <c r="D137" s="2355" t="s">
        <v>4330</v>
      </c>
      <c r="E137" s="2334" t="s">
        <v>4331</v>
      </c>
      <c r="F137" s="2335">
        <v>87</v>
      </c>
    </row>
    <row r="138" spans="1:6" ht="30.75" x14ac:dyDescent="0.3">
      <c r="A138" s="2332">
        <v>98</v>
      </c>
      <c r="B138" s="3422"/>
      <c r="C138" s="2355" t="s">
        <v>4332</v>
      </c>
      <c r="D138" s="2355" t="s">
        <v>4333</v>
      </c>
      <c r="E138" s="2334" t="s">
        <v>4334</v>
      </c>
      <c r="F138" s="2335" t="s">
        <v>1506</v>
      </c>
    </row>
    <row r="139" spans="1:6" x14ac:dyDescent="0.3">
      <c r="A139" s="2332">
        <v>99</v>
      </c>
      <c r="B139" s="3422"/>
      <c r="C139" s="2352" t="s">
        <v>4327</v>
      </c>
      <c r="D139" s="2352" t="s">
        <v>4335</v>
      </c>
      <c r="E139" s="2337" t="s">
        <v>4336</v>
      </c>
      <c r="F139" s="2278">
        <v>150</v>
      </c>
    </row>
    <row r="140" spans="1:6" ht="30" x14ac:dyDescent="0.3">
      <c r="A140" s="2332">
        <v>100</v>
      </c>
      <c r="B140" s="3422"/>
      <c r="C140" s="2356" t="s">
        <v>4327</v>
      </c>
      <c r="D140" s="2356" t="s">
        <v>4337</v>
      </c>
      <c r="E140" s="2319" t="s">
        <v>4338</v>
      </c>
      <c r="F140" s="2278" t="s">
        <v>1506</v>
      </c>
    </row>
    <row r="141" spans="1:6" ht="30" x14ac:dyDescent="0.3">
      <c r="A141" s="2332">
        <v>101</v>
      </c>
      <c r="B141" s="3422"/>
      <c r="C141" s="2356" t="s">
        <v>4221</v>
      </c>
      <c r="D141" s="2356" t="s">
        <v>4339</v>
      </c>
      <c r="E141" s="2319" t="s">
        <v>4340</v>
      </c>
      <c r="F141" s="2278" t="s">
        <v>1506</v>
      </c>
    </row>
    <row r="142" spans="1:6" ht="30" x14ac:dyDescent="0.3">
      <c r="A142" s="2332">
        <v>102</v>
      </c>
      <c r="B142" s="3422"/>
      <c r="C142" s="2356" t="s">
        <v>4166</v>
      </c>
      <c r="D142" s="2356" t="s">
        <v>4341</v>
      </c>
      <c r="E142" s="2319" t="s">
        <v>4342</v>
      </c>
      <c r="F142" s="2278" t="s">
        <v>1506</v>
      </c>
    </row>
    <row r="143" spans="1:6" ht="30" x14ac:dyDescent="0.3">
      <c r="A143" s="2332">
        <v>103</v>
      </c>
      <c r="B143" s="3422"/>
      <c r="C143" s="2356" t="s">
        <v>4166</v>
      </c>
      <c r="D143" s="2356" t="s">
        <v>4341</v>
      </c>
      <c r="E143" s="2319" t="s">
        <v>4343</v>
      </c>
      <c r="F143" s="2278" t="s">
        <v>1506</v>
      </c>
    </row>
    <row r="144" spans="1:6" ht="30" x14ac:dyDescent="0.3">
      <c r="A144" s="2332">
        <v>104</v>
      </c>
      <c r="B144" s="3422"/>
      <c r="C144" s="2356" t="s">
        <v>4179</v>
      </c>
      <c r="D144" s="2356" t="s">
        <v>4344</v>
      </c>
      <c r="E144" s="2319" t="s">
        <v>4345</v>
      </c>
      <c r="F144" s="2278" t="s">
        <v>1506</v>
      </c>
    </row>
    <row r="145" spans="1:6" ht="30" x14ac:dyDescent="0.3">
      <c r="A145" s="2332">
        <v>105</v>
      </c>
      <c r="B145" s="3422"/>
      <c r="C145" s="2356" t="s">
        <v>4179</v>
      </c>
      <c r="D145" s="2356"/>
      <c r="E145" s="2319" t="s">
        <v>4346</v>
      </c>
      <c r="F145" s="2278" t="s">
        <v>1506</v>
      </c>
    </row>
    <row r="146" spans="1:6" ht="30" x14ac:dyDescent="0.3">
      <c r="A146" s="2332">
        <v>106</v>
      </c>
      <c r="B146" s="3422"/>
      <c r="C146" s="2356" t="s">
        <v>2565</v>
      </c>
      <c r="D146" s="2356"/>
      <c r="E146" s="2319" t="s">
        <v>4347</v>
      </c>
      <c r="F146" s="2278" t="s">
        <v>1506</v>
      </c>
    </row>
    <row r="147" spans="1:6" ht="30" x14ac:dyDescent="0.3">
      <c r="A147" s="2332">
        <v>107</v>
      </c>
      <c r="B147" s="3422"/>
      <c r="C147" s="2356" t="s">
        <v>4166</v>
      </c>
      <c r="D147" s="2356" t="s">
        <v>4341</v>
      </c>
      <c r="E147" s="2319" t="s">
        <v>4348</v>
      </c>
      <c r="F147" s="2278" t="s">
        <v>1506</v>
      </c>
    </row>
    <row r="148" spans="1:6" ht="45" x14ac:dyDescent="0.3">
      <c r="A148" s="2332">
        <v>108</v>
      </c>
      <c r="B148" s="3422"/>
      <c r="C148" s="2356" t="s">
        <v>4166</v>
      </c>
      <c r="D148" s="2356" t="s">
        <v>4341</v>
      </c>
      <c r="E148" s="2319" t="s">
        <v>4349</v>
      </c>
      <c r="F148" s="2278" t="s">
        <v>1506</v>
      </c>
    </row>
    <row r="149" spans="1:6" ht="30" x14ac:dyDescent="0.3">
      <c r="A149" s="2332">
        <v>109</v>
      </c>
      <c r="B149" s="3422"/>
      <c r="C149" s="2356"/>
      <c r="D149" s="2356" t="s">
        <v>4341</v>
      </c>
      <c r="E149" s="2319" t="s">
        <v>4350</v>
      </c>
      <c r="F149" s="2278" t="s">
        <v>1506</v>
      </c>
    </row>
    <row r="150" spans="1:6" ht="30.75" x14ac:dyDescent="0.3">
      <c r="A150" s="2332">
        <v>110</v>
      </c>
      <c r="B150" s="3422"/>
      <c r="C150" s="2356" t="s">
        <v>4221</v>
      </c>
      <c r="D150" s="2357" t="s">
        <v>4351</v>
      </c>
      <c r="E150" s="2338" t="s">
        <v>4352</v>
      </c>
      <c r="F150" s="2278" t="s">
        <v>1506</v>
      </c>
    </row>
    <row r="151" spans="1:6" ht="30.75" x14ac:dyDescent="0.3">
      <c r="A151" s="2332">
        <v>111</v>
      </c>
      <c r="B151" s="3422"/>
      <c r="C151" s="2356" t="s">
        <v>4221</v>
      </c>
      <c r="D151" s="2357" t="s">
        <v>4351</v>
      </c>
      <c r="E151" s="2338" t="s">
        <v>4353</v>
      </c>
      <c r="F151" s="2278" t="s">
        <v>1506</v>
      </c>
    </row>
    <row r="152" spans="1:6" x14ac:dyDescent="0.3">
      <c r="A152" s="2332">
        <v>112</v>
      </c>
      <c r="B152" s="3422"/>
      <c r="C152" s="2356" t="s">
        <v>2565</v>
      </c>
      <c r="D152" s="2357"/>
      <c r="E152" s="2338" t="s">
        <v>4354</v>
      </c>
      <c r="F152" s="2278" t="s">
        <v>1506</v>
      </c>
    </row>
    <row r="153" spans="1:6" ht="30.75" x14ac:dyDescent="0.3">
      <c r="A153" s="2332">
        <v>113</v>
      </c>
      <c r="B153" s="3422"/>
      <c r="C153" s="2356" t="s">
        <v>4175</v>
      </c>
      <c r="D153" s="2357" t="s">
        <v>4355</v>
      </c>
      <c r="E153" s="2338" t="s">
        <v>4356</v>
      </c>
      <c r="F153" s="2278" t="s">
        <v>1506</v>
      </c>
    </row>
    <row r="154" spans="1:6" ht="45.75" x14ac:dyDescent="0.3">
      <c r="A154" s="2332">
        <v>114</v>
      </c>
      <c r="B154" s="3422"/>
      <c r="C154" s="2356" t="s">
        <v>4175</v>
      </c>
      <c r="D154" s="2357" t="s">
        <v>4357</v>
      </c>
      <c r="E154" s="2339" t="s">
        <v>4358</v>
      </c>
      <c r="F154" s="2278" t="s">
        <v>1506</v>
      </c>
    </row>
    <row r="155" spans="1:6" ht="45.75" x14ac:dyDescent="0.3">
      <c r="A155" s="2332">
        <v>115</v>
      </c>
      <c r="B155" s="3422"/>
      <c r="C155" s="2356" t="s">
        <v>4175</v>
      </c>
      <c r="D155" s="2357" t="s">
        <v>4359</v>
      </c>
      <c r="E155" s="2338" t="s">
        <v>4360</v>
      </c>
      <c r="F155" s="2278" t="s">
        <v>1506</v>
      </c>
    </row>
    <row r="156" spans="1:6" x14ac:dyDescent="0.3">
      <c r="A156" s="2332">
        <v>116</v>
      </c>
      <c r="B156" s="3422"/>
      <c r="C156" s="2356" t="s">
        <v>4327</v>
      </c>
      <c r="D156" s="2356" t="s">
        <v>4361</v>
      </c>
      <c r="E156" s="2319" t="s">
        <v>4362</v>
      </c>
      <c r="F156" s="2278" t="s">
        <v>1506</v>
      </c>
    </row>
    <row r="157" spans="1:6" ht="45" x14ac:dyDescent="0.3">
      <c r="A157" s="2332">
        <v>117</v>
      </c>
      <c r="B157" s="3422"/>
      <c r="C157" s="2356" t="s">
        <v>2066</v>
      </c>
      <c r="D157" s="2356" t="s">
        <v>4363</v>
      </c>
      <c r="E157" s="2319" t="s">
        <v>4364</v>
      </c>
      <c r="F157" s="2278" t="s">
        <v>1506</v>
      </c>
    </row>
    <row r="158" spans="1:6" x14ac:dyDescent="0.3">
      <c r="A158" s="2332">
        <v>118</v>
      </c>
      <c r="B158" s="3422"/>
      <c r="C158" s="2356" t="s">
        <v>4175</v>
      </c>
      <c r="D158" s="2356" t="s">
        <v>4361</v>
      </c>
      <c r="E158" s="2319" t="s">
        <v>4365</v>
      </c>
      <c r="F158" s="2278" t="s">
        <v>1506</v>
      </c>
    </row>
    <row r="159" spans="1:6" ht="30" x14ac:dyDescent="0.3">
      <c r="A159" s="2332">
        <v>119</v>
      </c>
      <c r="B159" s="3422"/>
      <c r="C159" s="2356" t="s">
        <v>4366</v>
      </c>
      <c r="D159" s="2356" t="s">
        <v>4367</v>
      </c>
      <c r="E159" s="2319" t="s">
        <v>4366</v>
      </c>
      <c r="F159" s="2278" t="s">
        <v>1506</v>
      </c>
    </row>
    <row r="160" spans="1:6" ht="30" x14ac:dyDescent="0.3">
      <c r="A160" s="2332">
        <v>120</v>
      </c>
      <c r="B160" s="3422"/>
      <c r="C160" s="2356" t="s">
        <v>4368</v>
      </c>
      <c r="D160" s="2356" t="s">
        <v>4361</v>
      </c>
      <c r="E160" s="2319" t="s">
        <v>4368</v>
      </c>
      <c r="F160" s="2278" t="s">
        <v>1506</v>
      </c>
    </row>
    <row r="161" spans="1:6" ht="30.75" x14ac:dyDescent="0.3">
      <c r="A161" s="2332">
        <v>121</v>
      </c>
      <c r="B161" s="3422"/>
      <c r="C161" s="2352" t="s">
        <v>4179</v>
      </c>
      <c r="D161" s="2355" t="s">
        <v>4369</v>
      </c>
      <c r="E161" s="2339" t="s">
        <v>4370</v>
      </c>
      <c r="F161" s="2278" t="s">
        <v>1506</v>
      </c>
    </row>
    <row r="162" spans="1:6" x14ac:dyDescent="0.3">
      <c r="A162" s="2332">
        <v>122</v>
      </c>
      <c r="B162" s="3422"/>
      <c r="C162" s="2352" t="s">
        <v>4177</v>
      </c>
      <c r="D162" s="2352" t="s">
        <v>4371</v>
      </c>
      <c r="E162" s="2339" t="s">
        <v>4372</v>
      </c>
      <c r="F162" s="2278" t="s">
        <v>1506</v>
      </c>
    </row>
    <row r="163" spans="1:6" x14ac:dyDescent="0.3">
      <c r="A163" s="2332">
        <v>123</v>
      </c>
      <c r="B163" s="3422"/>
      <c r="C163" s="2352" t="s">
        <v>4177</v>
      </c>
      <c r="D163" s="2352" t="s">
        <v>4373</v>
      </c>
      <c r="E163" s="2339" t="s">
        <v>4374</v>
      </c>
      <c r="F163" s="2278" t="s">
        <v>1506</v>
      </c>
    </row>
    <row r="164" spans="1:6" x14ac:dyDescent="0.3">
      <c r="A164" s="2332">
        <v>124</v>
      </c>
      <c r="B164" s="3422"/>
      <c r="C164" s="2352" t="s">
        <v>4177</v>
      </c>
      <c r="D164" s="2355" t="s">
        <v>4375</v>
      </c>
      <c r="E164" s="2340" t="s">
        <v>4376</v>
      </c>
      <c r="F164" s="2278">
        <v>50</v>
      </c>
    </row>
    <row r="165" spans="1:6" x14ac:dyDescent="0.3">
      <c r="A165" s="2332">
        <v>125</v>
      </c>
      <c r="B165" s="3422"/>
      <c r="C165" s="2352" t="s">
        <v>4179</v>
      </c>
      <c r="D165" s="2355" t="s">
        <v>4375</v>
      </c>
      <c r="E165" s="2337" t="s">
        <v>4377</v>
      </c>
      <c r="F165" s="2278">
        <v>70</v>
      </c>
    </row>
    <row r="166" spans="1:6" x14ac:dyDescent="0.3">
      <c r="A166" s="2332">
        <v>126</v>
      </c>
      <c r="B166" s="3422"/>
      <c r="C166" s="2352" t="s">
        <v>4179</v>
      </c>
      <c r="D166" s="2355" t="s">
        <v>4375</v>
      </c>
      <c r="E166" s="2340" t="s">
        <v>4378</v>
      </c>
      <c r="F166" s="2278">
        <v>80</v>
      </c>
    </row>
    <row r="167" spans="1:6" x14ac:dyDescent="0.3">
      <c r="A167" s="2332">
        <v>127</v>
      </c>
      <c r="B167" s="3422"/>
      <c r="C167" s="2352" t="s">
        <v>4179</v>
      </c>
      <c r="D167" s="2352" t="s">
        <v>4379</v>
      </c>
      <c r="E167" s="2340" t="s">
        <v>4380</v>
      </c>
      <c r="F167" s="2278">
        <v>40</v>
      </c>
    </row>
    <row r="168" spans="1:6" ht="30" x14ac:dyDescent="0.3">
      <c r="A168" s="2332">
        <v>128</v>
      </c>
      <c r="B168" s="3422" t="s">
        <v>1207</v>
      </c>
      <c r="C168" s="2356" t="s">
        <v>4177</v>
      </c>
      <c r="D168" s="2356" t="s">
        <v>4122</v>
      </c>
      <c r="E168" s="2341" t="s">
        <v>4381</v>
      </c>
      <c r="F168" s="2321" t="s">
        <v>4123</v>
      </c>
    </row>
    <row r="169" spans="1:6" x14ac:dyDescent="0.3">
      <c r="A169" s="2332">
        <v>129</v>
      </c>
      <c r="B169" s="3422"/>
      <c r="C169" s="2356" t="s">
        <v>4177</v>
      </c>
      <c r="D169" s="2356" t="s">
        <v>4122</v>
      </c>
      <c r="E169" s="2341" t="s">
        <v>4382</v>
      </c>
      <c r="F169" s="2321">
        <v>40</v>
      </c>
    </row>
    <row r="170" spans="1:6" ht="30" x14ac:dyDescent="0.3">
      <c r="A170" s="2332">
        <v>130</v>
      </c>
      <c r="B170" s="3422"/>
      <c r="C170" s="2356" t="s">
        <v>4177</v>
      </c>
      <c r="D170" s="2356" t="s">
        <v>4122</v>
      </c>
      <c r="E170" s="2341" t="s">
        <v>4383</v>
      </c>
      <c r="F170" s="2321">
        <v>22</v>
      </c>
    </row>
    <row r="171" spans="1:6" x14ac:dyDescent="0.3">
      <c r="A171" s="2332">
        <v>131</v>
      </c>
      <c r="B171" s="3422"/>
      <c r="C171" s="2356" t="s">
        <v>4177</v>
      </c>
      <c r="D171" s="2356" t="s">
        <v>4126</v>
      </c>
      <c r="E171" s="2341" t="s">
        <v>4384</v>
      </c>
      <c r="F171" s="2321">
        <v>8</v>
      </c>
    </row>
    <row r="172" spans="1:6" ht="30" x14ac:dyDescent="0.3">
      <c r="A172" s="2332">
        <v>132</v>
      </c>
      <c r="B172" s="3422"/>
      <c r="C172" s="2356" t="s">
        <v>4177</v>
      </c>
      <c r="D172" s="2356" t="s">
        <v>4122</v>
      </c>
      <c r="E172" s="2341" t="s">
        <v>4385</v>
      </c>
      <c r="F172" s="2321" t="s">
        <v>4123</v>
      </c>
    </row>
    <row r="173" spans="1:6" ht="30" x14ac:dyDescent="0.3">
      <c r="A173" s="2332">
        <v>133</v>
      </c>
      <c r="B173" s="3422"/>
      <c r="C173" s="2356" t="s">
        <v>4386</v>
      </c>
      <c r="D173" s="2356" t="s">
        <v>4122</v>
      </c>
      <c r="E173" s="2341" t="s">
        <v>4387</v>
      </c>
      <c r="F173" s="2321" t="s">
        <v>4123</v>
      </c>
    </row>
    <row r="174" spans="1:6" ht="30" x14ac:dyDescent="0.3">
      <c r="A174" s="2332">
        <v>134</v>
      </c>
      <c r="B174" s="3422"/>
      <c r="C174" s="2356" t="s">
        <v>4177</v>
      </c>
      <c r="D174" s="2356" t="s">
        <v>4122</v>
      </c>
      <c r="E174" s="2341" t="s">
        <v>4388</v>
      </c>
      <c r="F174" s="2321" t="s">
        <v>4123</v>
      </c>
    </row>
    <row r="175" spans="1:6" ht="30" x14ac:dyDescent="0.3">
      <c r="A175" s="2332">
        <v>135</v>
      </c>
      <c r="B175" s="3422"/>
      <c r="C175" s="2356" t="s">
        <v>4177</v>
      </c>
      <c r="D175" s="2356" t="s">
        <v>4122</v>
      </c>
      <c r="E175" s="2341" t="s">
        <v>4389</v>
      </c>
      <c r="F175" s="2321" t="s">
        <v>4123</v>
      </c>
    </row>
    <row r="176" spans="1:6" ht="30" x14ac:dyDescent="0.3">
      <c r="A176" s="2332">
        <v>136</v>
      </c>
      <c r="B176" s="3422"/>
      <c r="C176" s="2356" t="s">
        <v>4177</v>
      </c>
      <c r="D176" s="2356" t="s">
        <v>4122</v>
      </c>
      <c r="E176" s="2341" t="s">
        <v>4390</v>
      </c>
      <c r="F176" s="2321" t="s">
        <v>4123</v>
      </c>
    </row>
    <row r="177" spans="1:6" x14ac:dyDescent="0.3">
      <c r="A177" s="2332">
        <v>137</v>
      </c>
      <c r="B177" s="3422"/>
      <c r="C177" s="2356" t="s">
        <v>4386</v>
      </c>
      <c r="D177" s="2356" t="s">
        <v>4122</v>
      </c>
      <c r="E177" s="2341" t="s">
        <v>4391</v>
      </c>
      <c r="F177" s="2321">
        <v>3</v>
      </c>
    </row>
    <row r="178" spans="1:6" x14ac:dyDescent="0.3">
      <c r="A178" s="2332">
        <v>138</v>
      </c>
      <c r="B178" s="3422"/>
      <c r="C178" s="2356" t="s">
        <v>2565</v>
      </c>
      <c r="D178" s="2356" t="s">
        <v>4122</v>
      </c>
      <c r="E178" s="2341" t="s">
        <v>4392</v>
      </c>
      <c r="F178" s="2321">
        <v>6</v>
      </c>
    </row>
    <row r="179" spans="1:6" x14ac:dyDescent="0.3">
      <c r="A179" s="2332">
        <v>139</v>
      </c>
      <c r="B179" s="3422"/>
      <c r="C179" s="2356" t="s">
        <v>2565</v>
      </c>
      <c r="D179" s="2356" t="s">
        <v>4126</v>
      </c>
      <c r="E179" s="2341" t="s">
        <v>4393</v>
      </c>
      <c r="F179" s="2321">
        <v>15</v>
      </c>
    </row>
    <row r="180" spans="1:6" x14ac:dyDescent="0.3">
      <c r="A180" s="2332">
        <v>140</v>
      </c>
      <c r="B180" s="3422"/>
      <c r="C180" s="2356" t="s">
        <v>4177</v>
      </c>
      <c r="D180" s="2356" t="s">
        <v>4122</v>
      </c>
      <c r="E180" s="2341" t="s">
        <v>4394</v>
      </c>
      <c r="F180" s="2321">
        <v>3</v>
      </c>
    </row>
    <row r="181" spans="1:6" x14ac:dyDescent="0.3">
      <c r="A181" s="2332">
        <v>141</v>
      </c>
      <c r="B181" s="3422"/>
      <c r="C181" s="2356" t="s">
        <v>4177</v>
      </c>
      <c r="D181" s="2356" t="s">
        <v>4122</v>
      </c>
      <c r="E181" s="2341" t="s">
        <v>4395</v>
      </c>
      <c r="F181" s="2321">
        <v>10</v>
      </c>
    </row>
    <row r="182" spans="1:6" x14ac:dyDescent="0.3">
      <c r="A182" s="2332">
        <v>142</v>
      </c>
      <c r="B182" s="3422"/>
      <c r="C182" s="2356" t="s">
        <v>4179</v>
      </c>
      <c r="D182" s="2356" t="s">
        <v>4122</v>
      </c>
      <c r="E182" s="2341" t="s">
        <v>4396</v>
      </c>
      <c r="F182" s="2321">
        <v>12</v>
      </c>
    </row>
    <row r="183" spans="1:6" x14ac:dyDescent="0.3">
      <c r="A183" s="2332">
        <v>143</v>
      </c>
      <c r="B183" s="3422"/>
      <c r="C183" s="2356" t="s">
        <v>4177</v>
      </c>
      <c r="D183" s="2356" t="s">
        <v>4122</v>
      </c>
      <c r="E183" s="2341" t="s">
        <v>4397</v>
      </c>
      <c r="F183" s="2321">
        <v>8</v>
      </c>
    </row>
    <row r="184" spans="1:6" x14ac:dyDescent="0.3">
      <c r="A184" s="2332">
        <v>144</v>
      </c>
      <c r="B184" s="3422"/>
      <c r="C184" s="2356" t="s">
        <v>4177</v>
      </c>
      <c r="D184" s="2356" t="s">
        <v>4122</v>
      </c>
      <c r="E184" s="2341" t="s">
        <v>4398</v>
      </c>
      <c r="F184" s="2321">
        <v>20</v>
      </c>
    </row>
    <row r="185" spans="1:6" x14ac:dyDescent="0.3">
      <c r="A185" s="2332">
        <v>145</v>
      </c>
      <c r="B185" s="3422"/>
      <c r="C185" s="2356" t="s">
        <v>4177</v>
      </c>
      <c r="D185" s="2356" t="s">
        <v>4122</v>
      </c>
      <c r="E185" s="2341" t="s">
        <v>4399</v>
      </c>
      <c r="F185" s="2321">
        <v>100</v>
      </c>
    </row>
    <row r="186" spans="1:6" x14ac:dyDescent="0.3">
      <c r="A186" s="2332">
        <v>146</v>
      </c>
      <c r="B186" s="3422"/>
      <c r="C186" s="2356" t="s">
        <v>4177</v>
      </c>
      <c r="D186" s="2356" t="s">
        <v>4122</v>
      </c>
      <c r="E186" s="2341" t="s">
        <v>4400</v>
      </c>
      <c r="F186" s="2321">
        <v>50</v>
      </c>
    </row>
    <row r="187" spans="1:6" x14ac:dyDescent="0.3">
      <c r="A187" s="2332">
        <v>147</v>
      </c>
      <c r="B187" s="3422"/>
      <c r="C187" s="2356" t="s">
        <v>4177</v>
      </c>
      <c r="D187" s="2356" t="s">
        <v>4122</v>
      </c>
      <c r="E187" s="2341" t="s">
        <v>4401</v>
      </c>
      <c r="F187" s="2321">
        <v>25</v>
      </c>
    </row>
    <row r="188" spans="1:6" x14ac:dyDescent="0.3">
      <c r="A188" s="2332">
        <v>148</v>
      </c>
      <c r="B188" s="3422"/>
      <c r="C188" s="2356" t="s">
        <v>4179</v>
      </c>
      <c r="D188" s="2356" t="s">
        <v>4122</v>
      </c>
      <c r="E188" s="2341" t="s">
        <v>4402</v>
      </c>
      <c r="F188" s="2321">
        <v>34</v>
      </c>
    </row>
    <row r="189" spans="1:6" ht="30" x14ac:dyDescent="0.3">
      <c r="A189" s="2332">
        <v>149</v>
      </c>
      <c r="B189" s="3422"/>
      <c r="C189" s="2356" t="s">
        <v>4386</v>
      </c>
      <c r="D189" s="2356" t="s">
        <v>4122</v>
      </c>
      <c r="E189" s="2341" t="s">
        <v>4403</v>
      </c>
      <c r="F189" s="2321">
        <v>101</v>
      </c>
    </row>
    <row r="190" spans="1:6" ht="30" x14ac:dyDescent="0.3">
      <c r="A190" s="2332">
        <v>150</v>
      </c>
      <c r="B190" s="3422"/>
      <c r="C190" s="2356" t="s">
        <v>4177</v>
      </c>
      <c r="D190" s="2356" t="s">
        <v>4122</v>
      </c>
      <c r="E190" s="2341" t="s">
        <v>4404</v>
      </c>
      <c r="F190" s="2321" t="s">
        <v>4123</v>
      </c>
    </row>
    <row r="191" spans="1:6" ht="30" x14ac:dyDescent="0.3">
      <c r="A191" s="2332">
        <v>151</v>
      </c>
      <c r="B191" s="3422"/>
      <c r="C191" s="2356" t="s">
        <v>4177</v>
      </c>
      <c r="D191" s="2356" t="s">
        <v>4122</v>
      </c>
      <c r="E191" s="2341" t="s">
        <v>4405</v>
      </c>
      <c r="F191" s="2321" t="s">
        <v>4123</v>
      </c>
    </row>
    <row r="192" spans="1:6" ht="30" x14ac:dyDescent="0.3">
      <c r="A192" s="2332">
        <v>152</v>
      </c>
      <c r="B192" s="3422"/>
      <c r="C192" s="2356" t="s">
        <v>2565</v>
      </c>
      <c r="D192" s="2356" t="s">
        <v>4122</v>
      </c>
      <c r="E192" s="2341" t="s">
        <v>4406</v>
      </c>
      <c r="F192" s="2321" t="s">
        <v>4123</v>
      </c>
    </row>
    <row r="193" spans="1:6" ht="30" x14ac:dyDescent="0.3">
      <c r="A193" s="2332">
        <v>153</v>
      </c>
      <c r="B193" s="3422"/>
      <c r="C193" s="2356" t="s">
        <v>4177</v>
      </c>
      <c r="D193" s="2356" t="s">
        <v>4122</v>
      </c>
      <c r="E193" s="2341" t="s">
        <v>4407</v>
      </c>
      <c r="F193" s="2321" t="s">
        <v>4123</v>
      </c>
    </row>
    <row r="194" spans="1:6" ht="30" x14ac:dyDescent="0.3">
      <c r="A194" s="2332">
        <v>154</v>
      </c>
      <c r="B194" s="3422"/>
      <c r="C194" s="2356" t="s">
        <v>2066</v>
      </c>
      <c r="D194" s="2356" t="s">
        <v>4122</v>
      </c>
      <c r="E194" s="2341" t="s">
        <v>4408</v>
      </c>
      <c r="F194" s="2321" t="s">
        <v>4123</v>
      </c>
    </row>
    <row r="195" spans="1:6" ht="45" x14ac:dyDescent="0.3">
      <c r="A195" s="2332">
        <v>155</v>
      </c>
      <c r="B195" s="3422"/>
      <c r="C195" s="2356" t="s">
        <v>4386</v>
      </c>
      <c r="D195" s="2356" t="s">
        <v>4122</v>
      </c>
      <c r="E195" s="2341" t="s">
        <v>4409</v>
      </c>
      <c r="F195" s="2321" t="s">
        <v>4123</v>
      </c>
    </row>
    <row r="196" spans="1:6" ht="30" x14ac:dyDescent="0.3">
      <c r="A196" s="2332">
        <v>156</v>
      </c>
      <c r="B196" s="3422"/>
      <c r="C196" s="2356" t="s">
        <v>4410</v>
      </c>
      <c r="D196" s="2356" t="s">
        <v>4122</v>
      </c>
      <c r="E196" s="2341" t="s">
        <v>4411</v>
      </c>
      <c r="F196" s="2321" t="s">
        <v>4123</v>
      </c>
    </row>
    <row r="197" spans="1:6" ht="30" x14ac:dyDescent="0.3">
      <c r="A197" s="2332">
        <v>157</v>
      </c>
      <c r="B197" s="3422"/>
      <c r="C197" s="2356" t="s">
        <v>4177</v>
      </c>
      <c r="D197" s="2356" t="s">
        <v>4122</v>
      </c>
      <c r="E197" s="2341" t="s">
        <v>4412</v>
      </c>
      <c r="F197" s="2321" t="s">
        <v>4123</v>
      </c>
    </row>
    <row r="198" spans="1:6" x14ac:dyDescent="0.3">
      <c r="A198" s="2332">
        <v>158</v>
      </c>
      <c r="B198" s="3422"/>
      <c r="C198" s="2356" t="s">
        <v>4177</v>
      </c>
      <c r="D198" s="2356" t="s">
        <v>4122</v>
      </c>
      <c r="E198" s="2341" t="s">
        <v>4413</v>
      </c>
      <c r="F198" s="2321">
        <v>60</v>
      </c>
    </row>
    <row r="199" spans="1:6" x14ac:dyDescent="0.3">
      <c r="A199" s="2332">
        <v>159</v>
      </c>
      <c r="B199" s="3422"/>
      <c r="C199" s="2356" t="s">
        <v>4177</v>
      </c>
      <c r="D199" s="2356" t="s">
        <v>4122</v>
      </c>
      <c r="E199" s="2341" t="s">
        <v>4414</v>
      </c>
      <c r="F199" s="2321">
        <v>80</v>
      </c>
    </row>
    <row r="200" spans="1:6" x14ac:dyDescent="0.3">
      <c r="A200" s="2332">
        <v>160</v>
      </c>
      <c r="B200" s="3422"/>
      <c r="C200" s="2356" t="s">
        <v>2565</v>
      </c>
      <c r="D200" s="2356" t="s">
        <v>4126</v>
      </c>
      <c r="E200" s="2341" t="s">
        <v>4415</v>
      </c>
      <c r="F200" s="2321">
        <v>30</v>
      </c>
    </row>
    <row r="201" spans="1:6" x14ac:dyDescent="0.3">
      <c r="A201" s="2332">
        <v>161</v>
      </c>
      <c r="B201" s="3422"/>
      <c r="C201" s="2356" t="s">
        <v>4177</v>
      </c>
      <c r="D201" s="2356" t="s">
        <v>4122</v>
      </c>
      <c r="E201" s="2341" t="s">
        <v>4416</v>
      </c>
      <c r="F201" s="2321">
        <v>25</v>
      </c>
    </row>
    <row r="202" spans="1:6" x14ac:dyDescent="0.3">
      <c r="A202" s="2332">
        <v>162</v>
      </c>
      <c r="B202" s="3422"/>
      <c r="C202" s="2356" t="s">
        <v>4177</v>
      </c>
      <c r="D202" s="2356" t="s">
        <v>4122</v>
      </c>
      <c r="E202" s="2341" t="s">
        <v>4417</v>
      </c>
      <c r="F202" s="2321">
        <v>25</v>
      </c>
    </row>
    <row r="203" spans="1:6" x14ac:dyDescent="0.3">
      <c r="A203" s="2332">
        <v>163</v>
      </c>
      <c r="B203" s="3422"/>
      <c r="C203" s="2356" t="s">
        <v>4177</v>
      </c>
      <c r="D203" s="2356" t="s">
        <v>4122</v>
      </c>
      <c r="E203" s="2341" t="s">
        <v>4418</v>
      </c>
      <c r="F203" s="2321">
        <v>30</v>
      </c>
    </row>
    <row r="204" spans="1:6" x14ac:dyDescent="0.3">
      <c r="A204" s="2332">
        <v>164</v>
      </c>
      <c r="B204" s="3422"/>
      <c r="C204" s="2356" t="s">
        <v>2565</v>
      </c>
      <c r="D204" s="2356" t="s">
        <v>4122</v>
      </c>
      <c r="E204" s="2341" t="s">
        <v>4419</v>
      </c>
      <c r="F204" s="2321">
        <v>90</v>
      </c>
    </row>
    <row r="205" spans="1:6" x14ac:dyDescent="0.3">
      <c r="A205" s="2332">
        <v>165</v>
      </c>
      <c r="B205" s="3422"/>
      <c r="C205" s="2356" t="s">
        <v>2565</v>
      </c>
      <c r="D205" s="2356" t="s">
        <v>4122</v>
      </c>
      <c r="E205" s="2341" t="s">
        <v>4420</v>
      </c>
      <c r="F205" s="2321">
        <v>25</v>
      </c>
    </row>
    <row r="206" spans="1:6" x14ac:dyDescent="0.3">
      <c r="A206" s="2332">
        <v>166</v>
      </c>
      <c r="B206" s="3422"/>
      <c r="C206" s="2356" t="s">
        <v>2066</v>
      </c>
      <c r="D206" s="2356" t="s">
        <v>4122</v>
      </c>
      <c r="E206" s="2341" t="s">
        <v>4421</v>
      </c>
      <c r="F206" s="2321">
        <v>50</v>
      </c>
    </row>
    <row r="207" spans="1:6" ht="30" x14ac:dyDescent="0.3">
      <c r="A207" s="2332">
        <v>167</v>
      </c>
      <c r="B207" s="3422"/>
      <c r="C207" s="2358" t="s">
        <v>4177</v>
      </c>
      <c r="D207" s="2356" t="s">
        <v>4122</v>
      </c>
      <c r="E207" s="2341" t="s">
        <v>4422</v>
      </c>
      <c r="F207" s="2321" t="s">
        <v>4123</v>
      </c>
    </row>
    <row r="208" spans="1:6" ht="30" x14ac:dyDescent="0.3">
      <c r="A208" s="2332">
        <v>168</v>
      </c>
      <c r="B208" s="3422"/>
      <c r="C208" s="2358" t="s">
        <v>4423</v>
      </c>
      <c r="D208" s="2356" t="s">
        <v>4122</v>
      </c>
      <c r="E208" s="2341" t="s">
        <v>4424</v>
      </c>
      <c r="F208" s="2321" t="s">
        <v>4123</v>
      </c>
    </row>
    <row r="209" spans="1:6" ht="30" x14ac:dyDescent="0.3">
      <c r="A209" s="2332">
        <v>169</v>
      </c>
      <c r="B209" s="3422"/>
      <c r="C209" s="2358" t="s">
        <v>2565</v>
      </c>
      <c r="D209" s="2356" t="s">
        <v>4122</v>
      </c>
      <c r="E209" s="2341" t="s">
        <v>4425</v>
      </c>
      <c r="F209" s="2321" t="s">
        <v>4123</v>
      </c>
    </row>
    <row r="210" spans="1:6" ht="30" x14ac:dyDescent="0.3">
      <c r="A210" s="2332">
        <v>170</v>
      </c>
      <c r="B210" s="3422"/>
      <c r="C210" s="2356" t="s">
        <v>4177</v>
      </c>
      <c r="D210" s="2356" t="s">
        <v>4122</v>
      </c>
      <c r="E210" s="2341" t="s">
        <v>4426</v>
      </c>
      <c r="F210" s="2321" t="s">
        <v>4123</v>
      </c>
    </row>
    <row r="211" spans="1:6" x14ac:dyDescent="0.3">
      <c r="A211" s="2332">
        <v>171</v>
      </c>
      <c r="B211" s="3422"/>
      <c r="C211" s="2356" t="s">
        <v>4427</v>
      </c>
      <c r="D211" s="2356" t="s">
        <v>4122</v>
      </c>
      <c r="E211" s="2341" t="s">
        <v>4428</v>
      </c>
      <c r="F211" s="2321">
        <v>20</v>
      </c>
    </row>
    <row r="212" spans="1:6" x14ac:dyDescent="0.3">
      <c r="A212" s="2332">
        <v>172</v>
      </c>
      <c r="B212" s="3422"/>
      <c r="C212" s="2356" t="s">
        <v>2066</v>
      </c>
      <c r="D212" s="2356" t="s">
        <v>4122</v>
      </c>
      <c r="E212" s="2341" t="s">
        <v>4429</v>
      </c>
      <c r="F212" s="2321">
        <v>8</v>
      </c>
    </row>
    <row r="213" spans="1:6" x14ac:dyDescent="0.3">
      <c r="A213" s="2332">
        <v>173</v>
      </c>
      <c r="B213" s="3422"/>
      <c r="C213" s="2356" t="s">
        <v>4177</v>
      </c>
      <c r="D213" s="2356" t="s">
        <v>4122</v>
      </c>
      <c r="E213" s="2341" t="s">
        <v>4430</v>
      </c>
      <c r="F213" s="2321">
        <v>30</v>
      </c>
    </row>
    <row r="214" spans="1:6" x14ac:dyDescent="0.3">
      <c r="A214" s="2332">
        <v>174</v>
      </c>
      <c r="B214" s="3422"/>
      <c r="C214" s="2356" t="s">
        <v>2565</v>
      </c>
      <c r="D214" s="2356" t="s">
        <v>4122</v>
      </c>
      <c r="E214" s="2341" t="s">
        <v>4431</v>
      </c>
      <c r="F214" s="2321">
        <v>80</v>
      </c>
    </row>
    <row r="215" spans="1:6" ht="30" x14ac:dyDescent="0.3">
      <c r="A215" s="2332">
        <v>175</v>
      </c>
      <c r="B215" s="3422"/>
      <c r="C215" s="2356" t="s">
        <v>4177</v>
      </c>
      <c r="D215" s="2356" t="s">
        <v>4122</v>
      </c>
      <c r="E215" s="2341" t="s">
        <v>4432</v>
      </c>
      <c r="F215" s="2321">
        <v>80</v>
      </c>
    </row>
    <row r="216" spans="1:6" ht="30" x14ac:dyDescent="0.3">
      <c r="A216" s="2332">
        <v>176</v>
      </c>
      <c r="B216" s="3422"/>
      <c r="C216" s="2356" t="s">
        <v>2565</v>
      </c>
      <c r="D216" s="2356" t="s">
        <v>4122</v>
      </c>
      <c r="E216" s="2341" t="s">
        <v>4433</v>
      </c>
      <c r="F216" s="2321" t="s">
        <v>4123</v>
      </c>
    </row>
    <row r="217" spans="1:6" x14ac:dyDescent="0.3">
      <c r="A217" s="2332">
        <v>177</v>
      </c>
      <c r="B217" s="3422"/>
      <c r="C217" s="2356" t="s">
        <v>2565</v>
      </c>
      <c r="D217" s="2356" t="s">
        <v>4122</v>
      </c>
      <c r="E217" s="2341" t="s">
        <v>4434</v>
      </c>
      <c r="F217" s="2321">
        <v>500</v>
      </c>
    </row>
    <row r="218" spans="1:6" x14ac:dyDescent="0.3">
      <c r="A218" s="2332">
        <v>178</v>
      </c>
      <c r="B218" s="3422"/>
      <c r="C218" s="2356" t="s">
        <v>4386</v>
      </c>
      <c r="D218" s="2359" t="s">
        <v>4122</v>
      </c>
      <c r="E218" s="2341" t="s">
        <v>4435</v>
      </c>
      <c r="F218" s="2344">
        <v>390</v>
      </c>
    </row>
    <row r="219" spans="1:6" x14ac:dyDescent="0.3">
      <c r="A219" s="2332">
        <v>179</v>
      </c>
      <c r="B219" s="3422"/>
      <c r="C219" s="2359" t="s">
        <v>4177</v>
      </c>
      <c r="D219" s="2359" t="s">
        <v>4122</v>
      </c>
      <c r="E219" s="2341" t="s">
        <v>4435</v>
      </c>
      <c r="F219" s="2344">
        <v>390</v>
      </c>
    </row>
    <row r="220" spans="1:6" ht="30" x14ac:dyDescent="0.3">
      <c r="A220" s="2332">
        <v>180</v>
      </c>
      <c r="B220" s="3422"/>
      <c r="C220" s="2356" t="s">
        <v>2565</v>
      </c>
      <c r="D220" s="2356" t="s">
        <v>4122</v>
      </c>
      <c r="E220" s="2341" t="s">
        <v>4436</v>
      </c>
      <c r="F220" s="2321">
        <v>50</v>
      </c>
    </row>
    <row r="221" spans="1:6" ht="45" x14ac:dyDescent="0.3">
      <c r="A221" s="2332">
        <v>181</v>
      </c>
      <c r="B221" s="3422"/>
      <c r="C221" s="2356" t="s">
        <v>4177</v>
      </c>
      <c r="D221" s="2356" t="s">
        <v>4122</v>
      </c>
      <c r="E221" s="2341" t="s">
        <v>4437</v>
      </c>
      <c r="F221" s="2321">
        <v>20</v>
      </c>
    </row>
    <row r="222" spans="1:6" ht="45" x14ac:dyDescent="0.3">
      <c r="A222" s="2332">
        <v>182</v>
      </c>
      <c r="B222" s="3422"/>
      <c r="C222" s="2356" t="s">
        <v>4177</v>
      </c>
      <c r="D222" s="2356" t="s">
        <v>4122</v>
      </c>
      <c r="E222" s="2341" t="s">
        <v>4438</v>
      </c>
      <c r="F222" s="2321">
        <v>10</v>
      </c>
    </row>
    <row r="223" spans="1:6" ht="30" x14ac:dyDescent="0.3">
      <c r="A223" s="2332">
        <v>183</v>
      </c>
      <c r="B223" s="3422"/>
      <c r="C223" s="2356" t="s">
        <v>4177</v>
      </c>
      <c r="D223" s="2356" t="s">
        <v>4122</v>
      </c>
      <c r="E223" s="2341" t="s">
        <v>4439</v>
      </c>
      <c r="F223" s="2321">
        <v>30</v>
      </c>
    </row>
    <row r="224" spans="1:6" ht="45" x14ac:dyDescent="0.3">
      <c r="A224" s="2332">
        <v>184</v>
      </c>
      <c r="B224" s="3422"/>
      <c r="C224" s="2356" t="s">
        <v>4177</v>
      </c>
      <c r="D224" s="2356" t="s">
        <v>4122</v>
      </c>
      <c r="E224" s="2341" t="s">
        <v>4440</v>
      </c>
      <c r="F224" s="2321">
        <v>40</v>
      </c>
    </row>
    <row r="225" spans="1:6" ht="30" x14ac:dyDescent="0.3">
      <c r="A225" s="2332">
        <v>185</v>
      </c>
      <c r="B225" s="3422"/>
      <c r="C225" s="2356" t="s">
        <v>4177</v>
      </c>
      <c r="D225" s="2356" t="s">
        <v>4122</v>
      </c>
      <c r="E225" s="2341" t="s">
        <v>4441</v>
      </c>
      <c r="F225" s="2321">
        <v>20</v>
      </c>
    </row>
    <row r="226" spans="1:6" ht="30" x14ac:dyDescent="0.3">
      <c r="A226" s="2332">
        <v>186</v>
      </c>
      <c r="B226" s="3422"/>
      <c r="C226" s="2356" t="s">
        <v>2565</v>
      </c>
      <c r="D226" s="2356" t="s">
        <v>4122</v>
      </c>
      <c r="E226" s="2341" t="s">
        <v>4442</v>
      </c>
      <c r="F226" s="2321">
        <v>40</v>
      </c>
    </row>
    <row r="227" spans="1:6" ht="30" x14ac:dyDescent="0.3">
      <c r="A227" s="2332">
        <v>187</v>
      </c>
      <c r="B227" s="3422"/>
      <c r="C227" s="2356" t="s">
        <v>4177</v>
      </c>
      <c r="D227" s="2356" t="s">
        <v>4122</v>
      </c>
      <c r="E227" s="2341" t="s">
        <v>4443</v>
      </c>
      <c r="F227" s="2321">
        <v>30</v>
      </c>
    </row>
    <row r="228" spans="1:6" ht="30" x14ac:dyDescent="0.3">
      <c r="A228" s="2332">
        <v>188</v>
      </c>
      <c r="B228" s="3422"/>
      <c r="C228" s="2356" t="s">
        <v>4177</v>
      </c>
      <c r="D228" s="2356" t="s">
        <v>4122</v>
      </c>
      <c r="E228" s="2341" t="s">
        <v>4444</v>
      </c>
      <c r="F228" s="2321" t="s">
        <v>4123</v>
      </c>
    </row>
    <row r="229" spans="1:6" ht="30" x14ac:dyDescent="0.3">
      <c r="A229" s="2332">
        <v>189</v>
      </c>
      <c r="B229" s="3422"/>
      <c r="C229" s="2356" t="s">
        <v>4177</v>
      </c>
      <c r="D229" s="2356" t="s">
        <v>4122</v>
      </c>
      <c r="E229" s="2341" t="s">
        <v>4445</v>
      </c>
      <c r="F229" s="2321" t="s">
        <v>4123</v>
      </c>
    </row>
    <row r="230" spans="1:6" ht="30" x14ac:dyDescent="0.3">
      <c r="A230" s="2332">
        <v>190</v>
      </c>
      <c r="B230" s="3422"/>
      <c r="C230" s="2356" t="s">
        <v>4177</v>
      </c>
      <c r="D230" s="2356" t="s">
        <v>4122</v>
      </c>
      <c r="E230" s="2341" t="s">
        <v>4446</v>
      </c>
      <c r="F230" s="2321" t="s">
        <v>4123</v>
      </c>
    </row>
    <row r="231" spans="1:6" ht="30" x14ac:dyDescent="0.3">
      <c r="A231" s="2332">
        <v>191</v>
      </c>
      <c r="B231" s="3422"/>
      <c r="C231" s="2356" t="s">
        <v>4177</v>
      </c>
      <c r="D231" s="2356" t="s">
        <v>4122</v>
      </c>
      <c r="E231" s="2341" t="s">
        <v>4447</v>
      </c>
      <c r="F231" s="2321" t="s">
        <v>4123</v>
      </c>
    </row>
    <row r="232" spans="1:6" ht="30" x14ac:dyDescent="0.3">
      <c r="A232" s="2332">
        <v>192</v>
      </c>
      <c r="B232" s="3422"/>
      <c r="C232" s="2356" t="s">
        <v>4177</v>
      </c>
      <c r="D232" s="2356" t="s">
        <v>4122</v>
      </c>
      <c r="E232" s="2341" t="s">
        <v>4448</v>
      </c>
      <c r="F232" s="2321" t="s">
        <v>4123</v>
      </c>
    </row>
    <row r="233" spans="1:6" ht="60" x14ac:dyDescent="0.3">
      <c r="A233" s="2332">
        <v>193</v>
      </c>
      <c r="B233" s="3422"/>
      <c r="C233" s="2356" t="s">
        <v>4177</v>
      </c>
      <c r="D233" s="2356" t="s">
        <v>4122</v>
      </c>
      <c r="E233" s="2341" t="s">
        <v>4449</v>
      </c>
      <c r="F233" s="2321" t="s">
        <v>4123</v>
      </c>
    </row>
    <row r="234" spans="1:6" ht="30" x14ac:dyDescent="0.3">
      <c r="A234" s="2332">
        <v>194</v>
      </c>
      <c r="B234" s="3422"/>
      <c r="C234" s="2356" t="s">
        <v>4177</v>
      </c>
      <c r="D234" s="2356" t="s">
        <v>4122</v>
      </c>
      <c r="E234" s="2341" t="s">
        <v>4450</v>
      </c>
      <c r="F234" s="2321" t="s">
        <v>4123</v>
      </c>
    </row>
    <row r="235" spans="1:6" ht="30" x14ac:dyDescent="0.3">
      <c r="A235" s="2332">
        <v>195</v>
      </c>
      <c r="B235" s="3422"/>
      <c r="C235" s="2356" t="s">
        <v>4166</v>
      </c>
      <c r="D235" s="2356" t="s">
        <v>4122</v>
      </c>
      <c r="E235" s="2341" t="s">
        <v>4451</v>
      </c>
      <c r="F235" s="2321" t="s">
        <v>4123</v>
      </c>
    </row>
    <row r="236" spans="1:6" ht="30" x14ac:dyDescent="0.3">
      <c r="A236" s="2332">
        <v>196</v>
      </c>
      <c r="B236" s="3422"/>
      <c r="C236" s="2356" t="s">
        <v>4179</v>
      </c>
      <c r="D236" s="2356" t="s">
        <v>4122</v>
      </c>
      <c r="E236" s="2341" t="s">
        <v>4452</v>
      </c>
      <c r="F236" s="2321" t="s">
        <v>4123</v>
      </c>
    </row>
    <row r="237" spans="1:6" ht="30" x14ac:dyDescent="0.3">
      <c r="A237" s="2332">
        <v>197</v>
      </c>
      <c r="B237" s="3422"/>
      <c r="C237" s="2356" t="s">
        <v>4166</v>
      </c>
      <c r="D237" s="2356" t="s">
        <v>4122</v>
      </c>
      <c r="E237" s="2341" t="s">
        <v>4453</v>
      </c>
      <c r="F237" s="2321" t="s">
        <v>4123</v>
      </c>
    </row>
    <row r="238" spans="1:6" x14ac:dyDescent="0.3">
      <c r="A238" s="2332">
        <v>198</v>
      </c>
      <c r="B238" s="3422"/>
      <c r="C238" s="2356" t="s">
        <v>4179</v>
      </c>
      <c r="D238" s="2356" t="s">
        <v>4122</v>
      </c>
      <c r="E238" s="2341" t="s">
        <v>4454</v>
      </c>
      <c r="F238" s="2321">
        <v>25</v>
      </c>
    </row>
    <row r="239" spans="1:6" x14ac:dyDescent="0.3">
      <c r="A239" s="2332">
        <v>199</v>
      </c>
      <c r="B239" s="3422"/>
      <c r="C239" s="2356" t="s">
        <v>4179</v>
      </c>
      <c r="D239" s="2356" t="s">
        <v>4122</v>
      </c>
      <c r="E239" s="2341" t="s">
        <v>4455</v>
      </c>
      <c r="F239" s="2321">
        <v>20</v>
      </c>
    </row>
    <row r="240" spans="1:6" x14ac:dyDescent="0.3">
      <c r="A240" s="2332">
        <v>200</v>
      </c>
      <c r="B240" s="3422"/>
      <c r="C240" s="2356" t="s">
        <v>4179</v>
      </c>
      <c r="D240" s="2356" t="s">
        <v>4122</v>
      </c>
      <c r="E240" s="2341" t="s">
        <v>4456</v>
      </c>
      <c r="F240" s="2321">
        <v>25</v>
      </c>
    </row>
    <row r="241" spans="1:6" x14ac:dyDescent="0.3">
      <c r="A241" s="2332">
        <v>201</v>
      </c>
      <c r="B241" s="3422"/>
      <c r="C241" s="2356" t="s">
        <v>4179</v>
      </c>
      <c r="D241" s="2356" t="s">
        <v>4122</v>
      </c>
      <c r="E241" s="2341" t="s">
        <v>4457</v>
      </c>
      <c r="F241" s="2321">
        <v>20</v>
      </c>
    </row>
    <row r="242" spans="1:6" x14ac:dyDescent="0.3">
      <c r="A242" s="2332">
        <v>202</v>
      </c>
      <c r="B242" s="3422"/>
      <c r="C242" s="2356" t="s">
        <v>4179</v>
      </c>
      <c r="D242" s="2356" t="s">
        <v>4122</v>
      </c>
      <c r="E242" s="2341" t="s">
        <v>4458</v>
      </c>
      <c r="F242" s="2321">
        <v>25</v>
      </c>
    </row>
    <row r="243" spans="1:6" ht="30" x14ac:dyDescent="0.3">
      <c r="A243" s="2332">
        <v>203</v>
      </c>
      <c r="B243" s="3422"/>
      <c r="C243" s="2356" t="s">
        <v>4177</v>
      </c>
      <c r="D243" s="2356" t="s">
        <v>4122</v>
      </c>
      <c r="E243" s="2341" t="s">
        <v>4459</v>
      </c>
      <c r="F243" s="2321" t="s">
        <v>4123</v>
      </c>
    </row>
    <row r="244" spans="1:6" ht="30" x14ac:dyDescent="0.3">
      <c r="A244" s="2332">
        <v>204</v>
      </c>
      <c r="B244" s="3422"/>
      <c r="C244" s="2356" t="s">
        <v>4177</v>
      </c>
      <c r="D244" s="2356" t="s">
        <v>4122</v>
      </c>
      <c r="E244" s="2341" t="s">
        <v>4460</v>
      </c>
      <c r="F244" s="2321" t="s">
        <v>4123</v>
      </c>
    </row>
    <row r="245" spans="1:6" ht="30" x14ac:dyDescent="0.3">
      <c r="A245" s="2332">
        <v>205</v>
      </c>
      <c r="B245" s="3422"/>
      <c r="C245" s="2356" t="s">
        <v>4177</v>
      </c>
      <c r="D245" s="2356" t="s">
        <v>4122</v>
      </c>
      <c r="E245" s="2341" t="s">
        <v>4461</v>
      </c>
      <c r="F245" s="2321" t="s">
        <v>4123</v>
      </c>
    </row>
    <row r="246" spans="1:6" ht="30" x14ac:dyDescent="0.3">
      <c r="A246" s="2332">
        <v>206</v>
      </c>
      <c r="B246" s="3422"/>
      <c r="C246" s="2356" t="s">
        <v>4177</v>
      </c>
      <c r="D246" s="2356" t="s">
        <v>4122</v>
      </c>
      <c r="E246" s="2341" t="s">
        <v>4462</v>
      </c>
      <c r="F246" s="2321" t="s">
        <v>4123</v>
      </c>
    </row>
    <row r="247" spans="1:6" ht="30" x14ac:dyDescent="0.3">
      <c r="A247" s="2332">
        <v>207</v>
      </c>
      <c r="B247" s="3422"/>
      <c r="C247" s="2356" t="s">
        <v>4177</v>
      </c>
      <c r="D247" s="2356" t="s">
        <v>4122</v>
      </c>
      <c r="E247" s="2341" t="s">
        <v>4463</v>
      </c>
      <c r="F247" s="2321" t="s">
        <v>4123</v>
      </c>
    </row>
    <row r="248" spans="1:6" ht="30" x14ac:dyDescent="0.3">
      <c r="A248" s="2332">
        <v>208</v>
      </c>
      <c r="B248" s="3422"/>
      <c r="C248" s="2356" t="s">
        <v>4177</v>
      </c>
      <c r="D248" s="2356" t="s">
        <v>4122</v>
      </c>
      <c r="E248" s="2341" t="s">
        <v>4464</v>
      </c>
      <c r="F248" s="2321" t="s">
        <v>4123</v>
      </c>
    </row>
    <row r="249" spans="1:6" ht="30" x14ac:dyDescent="0.3">
      <c r="A249" s="2332">
        <v>209</v>
      </c>
      <c r="B249" s="3422"/>
      <c r="C249" s="2356" t="s">
        <v>4177</v>
      </c>
      <c r="D249" s="2356" t="s">
        <v>4122</v>
      </c>
      <c r="E249" s="2341" t="s">
        <v>4465</v>
      </c>
      <c r="F249" s="2321" t="s">
        <v>4123</v>
      </c>
    </row>
    <row r="250" spans="1:6" ht="30" x14ac:dyDescent="0.3">
      <c r="A250" s="2332">
        <v>210</v>
      </c>
      <c r="B250" s="3422"/>
      <c r="C250" s="2356" t="s">
        <v>4177</v>
      </c>
      <c r="D250" s="2356" t="s">
        <v>4122</v>
      </c>
      <c r="E250" s="2341" t="s">
        <v>4466</v>
      </c>
      <c r="F250" s="2321" t="s">
        <v>4123</v>
      </c>
    </row>
    <row r="251" spans="1:6" ht="30" x14ac:dyDescent="0.3">
      <c r="A251" s="2332">
        <v>211</v>
      </c>
      <c r="B251" s="3422"/>
      <c r="C251" s="2356" t="s">
        <v>4177</v>
      </c>
      <c r="D251" s="2356" t="s">
        <v>4122</v>
      </c>
      <c r="E251" s="2341" t="s">
        <v>4467</v>
      </c>
      <c r="F251" s="2321" t="s">
        <v>4123</v>
      </c>
    </row>
    <row r="252" spans="1:6" ht="30" x14ac:dyDescent="0.3">
      <c r="A252" s="2332">
        <v>212</v>
      </c>
      <c r="B252" s="3422"/>
      <c r="C252" s="2356" t="s">
        <v>4427</v>
      </c>
      <c r="D252" s="2356" t="s">
        <v>4122</v>
      </c>
      <c r="E252" s="2341" t="s">
        <v>4468</v>
      </c>
      <c r="F252" s="2321" t="s">
        <v>4123</v>
      </c>
    </row>
    <row r="253" spans="1:6" x14ac:dyDescent="0.3">
      <c r="A253" s="2332">
        <v>213</v>
      </c>
      <c r="B253" s="3422"/>
      <c r="C253" s="2360" t="s">
        <v>4177</v>
      </c>
      <c r="D253" s="2360" t="s">
        <v>4122</v>
      </c>
      <c r="E253" s="2341" t="s">
        <v>4469</v>
      </c>
      <c r="F253" s="2323">
        <v>30</v>
      </c>
    </row>
    <row r="254" spans="1:6" ht="30" x14ac:dyDescent="0.3">
      <c r="A254" s="2332">
        <v>214</v>
      </c>
      <c r="B254" s="3422"/>
      <c r="C254" s="2360" t="s">
        <v>4386</v>
      </c>
      <c r="D254" s="2360" t="s">
        <v>4122</v>
      </c>
      <c r="E254" s="2341" t="s">
        <v>4470</v>
      </c>
      <c r="F254" s="2321" t="s">
        <v>4123</v>
      </c>
    </row>
    <row r="255" spans="1:6" ht="30" x14ac:dyDescent="0.3">
      <c r="A255" s="2332">
        <v>215</v>
      </c>
      <c r="B255" s="3422"/>
      <c r="C255" s="2360" t="s">
        <v>4177</v>
      </c>
      <c r="D255" s="2360" t="s">
        <v>4122</v>
      </c>
      <c r="E255" s="2341" t="s">
        <v>4471</v>
      </c>
      <c r="F255" s="2321" t="s">
        <v>4123</v>
      </c>
    </row>
    <row r="256" spans="1:6" ht="30" x14ac:dyDescent="0.3">
      <c r="A256" s="2332">
        <v>216</v>
      </c>
      <c r="B256" s="3422"/>
      <c r="C256" s="2360" t="s">
        <v>4177</v>
      </c>
      <c r="D256" s="2360" t="s">
        <v>4122</v>
      </c>
      <c r="E256" s="2341" t="s">
        <v>4472</v>
      </c>
      <c r="F256" s="2321" t="s">
        <v>4123</v>
      </c>
    </row>
    <row r="257" spans="1:6" ht="30" x14ac:dyDescent="0.3">
      <c r="A257" s="2332">
        <v>217</v>
      </c>
      <c r="B257" s="3422"/>
      <c r="C257" s="2360" t="s">
        <v>4177</v>
      </c>
      <c r="D257" s="2360" t="s">
        <v>4122</v>
      </c>
      <c r="E257" s="2341" t="s">
        <v>4473</v>
      </c>
      <c r="F257" s="2321" t="s">
        <v>4123</v>
      </c>
    </row>
    <row r="258" spans="1:6" ht="30" x14ac:dyDescent="0.3">
      <c r="A258" s="2332">
        <v>218</v>
      </c>
      <c r="B258" s="3422"/>
      <c r="C258" s="2360" t="s">
        <v>4177</v>
      </c>
      <c r="D258" s="2360" t="s">
        <v>4122</v>
      </c>
      <c r="E258" s="2341" t="s">
        <v>4474</v>
      </c>
      <c r="F258" s="2321" t="s">
        <v>4123</v>
      </c>
    </row>
    <row r="259" spans="1:6" x14ac:dyDescent="0.3">
      <c r="A259" s="2332">
        <v>219</v>
      </c>
      <c r="B259" s="3422"/>
      <c r="C259" s="2360" t="s">
        <v>4177</v>
      </c>
      <c r="D259" s="2360" t="s">
        <v>4122</v>
      </c>
      <c r="E259" s="2341" t="s">
        <v>4475</v>
      </c>
      <c r="F259" s="2323">
        <v>56</v>
      </c>
    </row>
    <row r="260" spans="1:6" x14ac:dyDescent="0.3">
      <c r="A260" s="2332">
        <v>220</v>
      </c>
      <c r="B260" s="3422"/>
      <c r="C260" s="2360" t="s">
        <v>4177</v>
      </c>
      <c r="D260" s="2360" t="s">
        <v>4122</v>
      </c>
      <c r="E260" s="2341" t="s">
        <v>4476</v>
      </c>
      <c r="F260" s="2323">
        <v>43</v>
      </c>
    </row>
    <row r="261" spans="1:6" x14ac:dyDescent="0.3">
      <c r="A261" s="2332">
        <v>221</v>
      </c>
      <c r="B261" s="3422"/>
      <c r="C261" s="2360" t="s">
        <v>4177</v>
      </c>
      <c r="D261" s="2360" t="s">
        <v>4122</v>
      </c>
      <c r="E261" s="2341" t="s">
        <v>4477</v>
      </c>
      <c r="F261" s="2323">
        <v>42</v>
      </c>
    </row>
    <row r="262" spans="1:6" x14ac:dyDescent="0.3">
      <c r="A262" s="2332">
        <v>222</v>
      </c>
      <c r="B262" s="3422"/>
      <c r="C262" s="2360" t="s">
        <v>2067</v>
      </c>
      <c r="D262" s="2360" t="s">
        <v>4122</v>
      </c>
      <c r="E262" s="2341" t="s">
        <v>4478</v>
      </c>
      <c r="F262" s="2323">
        <v>42</v>
      </c>
    </row>
    <row r="263" spans="1:6" x14ac:dyDescent="0.3">
      <c r="A263" s="2332">
        <v>223</v>
      </c>
      <c r="B263" s="3422"/>
      <c r="C263" s="2360" t="s">
        <v>4177</v>
      </c>
      <c r="D263" s="2360" t="s">
        <v>4122</v>
      </c>
      <c r="E263" s="2341" t="s">
        <v>4479</v>
      </c>
      <c r="F263" s="2323">
        <v>43</v>
      </c>
    </row>
    <row r="264" spans="1:6" x14ac:dyDescent="0.3">
      <c r="A264" s="2332">
        <v>224</v>
      </c>
      <c r="B264" s="3422"/>
      <c r="C264" s="2360" t="s">
        <v>4177</v>
      </c>
      <c r="D264" s="2360" t="s">
        <v>4122</v>
      </c>
      <c r="E264" s="2341" t="s">
        <v>4480</v>
      </c>
      <c r="F264" s="2323">
        <v>12</v>
      </c>
    </row>
    <row r="265" spans="1:6" ht="30" x14ac:dyDescent="0.3">
      <c r="A265" s="2332">
        <v>225</v>
      </c>
      <c r="B265" s="3422"/>
      <c r="C265" s="2360" t="s">
        <v>4121</v>
      </c>
      <c r="D265" s="2360" t="s">
        <v>4122</v>
      </c>
      <c r="E265" s="2341" t="s">
        <v>4481</v>
      </c>
      <c r="F265" s="2321" t="s">
        <v>4123</v>
      </c>
    </row>
    <row r="266" spans="1:6" x14ac:dyDescent="0.3">
      <c r="A266" s="2332">
        <v>226</v>
      </c>
      <c r="B266" s="3422"/>
      <c r="C266" s="2360" t="s">
        <v>4177</v>
      </c>
      <c r="D266" s="2360" t="s">
        <v>4122</v>
      </c>
      <c r="E266" s="2341" t="s">
        <v>4482</v>
      </c>
      <c r="F266" s="2323">
        <v>63</v>
      </c>
    </row>
    <row r="267" spans="1:6" ht="30" x14ac:dyDescent="0.3">
      <c r="A267" s="2332">
        <v>227</v>
      </c>
      <c r="B267" s="3422"/>
      <c r="C267" s="2360" t="s">
        <v>4177</v>
      </c>
      <c r="D267" s="2360" t="s">
        <v>4122</v>
      </c>
      <c r="E267" s="2341" t="s">
        <v>4483</v>
      </c>
      <c r="F267" s="2321" t="s">
        <v>4123</v>
      </c>
    </row>
    <row r="268" spans="1:6" ht="30" x14ac:dyDescent="0.3">
      <c r="A268" s="2332">
        <v>228</v>
      </c>
      <c r="B268" s="3422"/>
      <c r="C268" s="2360" t="s">
        <v>4177</v>
      </c>
      <c r="D268" s="2360" t="s">
        <v>4122</v>
      </c>
      <c r="E268" s="2341" t="s">
        <v>4484</v>
      </c>
      <c r="F268" s="2321" t="s">
        <v>4123</v>
      </c>
    </row>
    <row r="269" spans="1:6" x14ac:dyDescent="0.3">
      <c r="A269" s="2332">
        <v>229</v>
      </c>
      <c r="B269" s="3422"/>
      <c r="C269" s="2360" t="s">
        <v>4177</v>
      </c>
      <c r="D269" s="2360" t="s">
        <v>4122</v>
      </c>
      <c r="E269" s="2341" t="s">
        <v>4485</v>
      </c>
      <c r="F269" s="2323">
        <v>60</v>
      </c>
    </row>
    <row r="270" spans="1:6" ht="30" x14ac:dyDescent="0.3">
      <c r="A270" s="2332">
        <v>230</v>
      </c>
      <c r="B270" s="3422"/>
      <c r="C270" s="2360" t="s">
        <v>4177</v>
      </c>
      <c r="D270" s="2360" t="s">
        <v>4122</v>
      </c>
      <c r="E270" s="2341" t="s">
        <v>4486</v>
      </c>
      <c r="F270" s="2321" t="s">
        <v>4123</v>
      </c>
    </row>
    <row r="271" spans="1:6" ht="30" x14ac:dyDescent="0.3">
      <c r="A271" s="2332">
        <v>231</v>
      </c>
      <c r="B271" s="3422"/>
      <c r="C271" s="2360" t="s">
        <v>4177</v>
      </c>
      <c r="D271" s="2360" t="s">
        <v>4122</v>
      </c>
      <c r="E271" s="2341" t="s">
        <v>4487</v>
      </c>
      <c r="F271" s="2321" t="s">
        <v>4123</v>
      </c>
    </row>
    <row r="272" spans="1:6" ht="30" x14ac:dyDescent="0.3">
      <c r="A272" s="2332">
        <v>232</v>
      </c>
      <c r="B272" s="3422"/>
      <c r="C272" s="2360" t="s">
        <v>4177</v>
      </c>
      <c r="D272" s="2360" t="s">
        <v>4122</v>
      </c>
      <c r="E272" s="2341" t="s">
        <v>4488</v>
      </c>
      <c r="F272" s="2321" t="s">
        <v>4123</v>
      </c>
    </row>
    <row r="273" spans="1:6" ht="30" x14ac:dyDescent="0.3">
      <c r="A273" s="2332">
        <v>233</v>
      </c>
      <c r="B273" s="3422"/>
      <c r="C273" s="2360" t="s">
        <v>4177</v>
      </c>
      <c r="D273" s="2360" t="s">
        <v>4122</v>
      </c>
      <c r="E273" s="2341" t="s">
        <v>4489</v>
      </c>
      <c r="F273" s="2321" t="s">
        <v>4123</v>
      </c>
    </row>
    <row r="274" spans="1:6" ht="30" x14ac:dyDescent="0.3">
      <c r="A274" s="2332">
        <v>234</v>
      </c>
      <c r="B274" s="3422"/>
      <c r="C274" s="2360" t="s">
        <v>4177</v>
      </c>
      <c r="D274" s="2360" t="s">
        <v>4122</v>
      </c>
      <c r="E274" s="2341" t="s">
        <v>4490</v>
      </c>
      <c r="F274" s="2321" t="s">
        <v>4123</v>
      </c>
    </row>
    <row r="275" spans="1:6" ht="30" x14ac:dyDescent="0.3">
      <c r="A275" s="2332">
        <v>235</v>
      </c>
      <c r="B275" s="3422"/>
      <c r="C275" s="2360" t="s">
        <v>4177</v>
      </c>
      <c r="D275" s="2360" t="s">
        <v>4122</v>
      </c>
      <c r="E275" s="2341" t="s">
        <v>4491</v>
      </c>
      <c r="F275" s="2321" t="s">
        <v>4123</v>
      </c>
    </row>
    <row r="276" spans="1:6" ht="30" x14ac:dyDescent="0.3">
      <c r="A276" s="2332">
        <v>236</v>
      </c>
      <c r="B276" s="3422"/>
      <c r="C276" s="2360" t="s">
        <v>4177</v>
      </c>
      <c r="D276" s="2360" t="s">
        <v>4122</v>
      </c>
      <c r="E276" s="2341" t="s">
        <v>4492</v>
      </c>
      <c r="F276" s="2321" t="s">
        <v>4123</v>
      </c>
    </row>
    <row r="277" spans="1:6" ht="30" x14ac:dyDescent="0.3">
      <c r="A277" s="2332">
        <v>237</v>
      </c>
      <c r="B277" s="3422"/>
      <c r="C277" s="2360" t="s">
        <v>4177</v>
      </c>
      <c r="D277" s="2360" t="s">
        <v>4122</v>
      </c>
      <c r="E277" s="2341" t="s">
        <v>4492</v>
      </c>
      <c r="F277" s="2321" t="s">
        <v>4123</v>
      </c>
    </row>
    <row r="278" spans="1:6" ht="30" x14ac:dyDescent="0.3">
      <c r="A278" s="2332">
        <v>238</v>
      </c>
      <c r="B278" s="3422"/>
      <c r="C278" s="2360" t="s">
        <v>4427</v>
      </c>
      <c r="D278" s="2360" t="s">
        <v>4122</v>
      </c>
      <c r="E278" s="2341" t="s">
        <v>4493</v>
      </c>
      <c r="F278" s="2321" t="s">
        <v>4123</v>
      </c>
    </row>
    <row r="279" spans="1:6" ht="30" x14ac:dyDescent="0.3">
      <c r="A279" s="2332">
        <v>239</v>
      </c>
      <c r="B279" s="3422"/>
      <c r="C279" s="2360" t="s">
        <v>4427</v>
      </c>
      <c r="D279" s="2360" t="s">
        <v>4122</v>
      </c>
      <c r="E279" s="2341" t="s">
        <v>4494</v>
      </c>
      <c r="F279" s="2321" t="s">
        <v>4123</v>
      </c>
    </row>
    <row r="280" spans="1:6" ht="30" x14ac:dyDescent="0.3">
      <c r="A280" s="2332">
        <v>240</v>
      </c>
      <c r="B280" s="3422"/>
      <c r="C280" s="2360" t="s">
        <v>4427</v>
      </c>
      <c r="D280" s="2360" t="s">
        <v>4122</v>
      </c>
      <c r="E280" s="2341" t="s">
        <v>4495</v>
      </c>
      <c r="F280" s="2321" t="s">
        <v>4123</v>
      </c>
    </row>
    <row r="281" spans="1:6" x14ac:dyDescent="0.3">
      <c r="A281" s="2332">
        <v>241</v>
      </c>
      <c r="B281" s="3422"/>
      <c r="C281" s="2360" t="s">
        <v>4177</v>
      </c>
      <c r="D281" s="2360" t="s">
        <v>4122</v>
      </c>
      <c r="E281" s="2341" t="s">
        <v>4496</v>
      </c>
      <c r="F281" s="2323">
        <v>60</v>
      </c>
    </row>
    <row r="282" spans="1:6" x14ac:dyDescent="0.3">
      <c r="A282" s="2332">
        <v>242</v>
      </c>
      <c r="B282" s="3422"/>
      <c r="C282" s="2360" t="s">
        <v>4177</v>
      </c>
      <c r="D282" s="2360" t="s">
        <v>4122</v>
      </c>
      <c r="E282" s="2341" t="s">
        <v>4497</v>
      </c>
      <c r="F282" s="2323">
        <v>40</v>
      </c>
    </row>
    <row r="283" spans="1:6" x14ac:dyDescent="0.3">
      <c r="A283" s="2332">
        <v>243</v>
      </c>
      <c r="B283" s="3422"/>
      <c r="C283" s="2360" t="s">
        <v>4177</v>
      </c>
      <c r="D283" s="2360" t="s">
        <v>4122</v>
      </c>
      <c r="E283" s="2341" t="s">
        <v>4498</v>
      </c>
      <c r="F283" s="2323">
        <v>80</v>
      </c>
    </row>
    <row r="284" spans="1:6" x14ac:dyDescent="0.3">
      <c r="A284" s="2332">
        <v>244</v>
      </c>
      <c r="B284" s="3422"/>
      <c r="C284" s="2360" t="s">
        <v>4177</v>
      </c>
      <c r="D284" s="2360" t="s">
        <v>4122</v>
      </c>
      <c r="E284" s="2341" t="s">
        <v>4499</v>
      </c>
      <c r="F284" s="2323">
        <v>60</v>
      </c>
    </row>
    <row r="285" spans="1:6" x14ac:dyDescent="0.3">
      <c r="A285" s="2332">
        <v>245</v>
      </c>
      <c r="B285" s="3422"/>
      <c r="C285" s="2360" t="s">
        <v>4177</v>
      </c>
      <c r="D285" s="2360" t="s">
        <v>4122</v>
      </c>
      <c r="E285" s="2341" t="s">
        <v>4500</v>
      </c>
      <c r="F285" s="2323">
        <v>60</v>
      </c>
    </row>
    <row r="286" spans="1:6" ht="30" x14ac:dyDescent="0.3">
      <c r="A286" s="2332">
        <v>246</v>
      </c>
      <c r="B286" s="3422"/>
      <c r="C286" s="2360" t="s">
        <v>4177</v>
      </c>
      <c r="D286" s="2360" t="s">
        <v>4122</v>
      </c>
      <c r="E286" s="2341" t="s">
        <v>4501</v>
      </c>
      <c r="F286" s="2321" t="s">
        <v>4123</v>
      </c>
    </row>
    <row r="287" spans="1:6" ht="45" x14ac:dyDescent="0.3">
      <c r="A287" s="2332">
        <v>247</v>
      </c>
      <c r="B287" s="3422"/>
      <c r="C287" s="2360" t="s">
        <v>4177</v>
      </c>
      <c r="D287" s="2360" t="s">
        <v>4122</v>
      </c>
      <c r="E287" s="2341" t="s">
        <v>4502</v>
      </c>
      <c r="F287" s="2321" t="s">
        <v>4123</v>
      </c>
    </row>
    <row r="288" spans="1:6" ht="30" x14ac:dyDescent="0.3">
      <c r="A288" s="2332">
        <v>248</v>
      </c>
      <c r="B288" s="3422"/>
      <c r="C288" s="2360" t="s">
        <v>4177</v>
      </c>
      <c r="D288" s="2360" t="s">
        <v>4122</v>
      </c>
      <c r="E288" s="2341" t="s">
        <v>4503</v>
      </c>
      <c r="F288" s="2321" t="s">
        <v>4123</v>
      </c>
    </row>
    <row r="289" spans="1:6" x14ac:dyDescent="0.3">
      <c r="A289" s="2332">
        <v>249</v>
      </c>
      <c r="B289" s="3422"/>
      <c r="C289" s="2360" t="s">
        <v>4177</v>
      </c>
      <c r="D289" s="2360" t="s">
        <v>4122</v>
      </c>
      <c r="E289" s="2341" t="s">
        <v>4504</v>
      </c>
      <c r="F289" s="2323">
        <v>300</v>
      </c>
    </row>
    <row r="290" spans="1:6" x14ac:dyDescent="0.3">
      <c r="A290" s="2332">
        <v>250</v>
      </c>
      <c r="B290" s="3422"/>
      <c r="C290" s="2360" t="s">
        <v>4177</v>
      </c>
      <c r="D290" s="2360" t="s">
        <v>4122</v>
      </c>
      <c r="E290" s="2341" t="s">
        <v>4505</v>
      </c>
      <c r="F290" s="2323">
        <v>1500</v>
      </c>
    </row>
    <row r="291" spans="1:6" x14ac:dyDescent="0.3">
      <c r="A291" s="2332">
        <v>251</v>
      </c>
      <c r="B291" s="3422"/>
      <c r="C291" s="2360" t="s">
        <v>4177</v>
      </c>
      <c r="D291" s="2360" t="s">
        <v>4122</v>
      </c>
      <c r="E291" s="2341" t="s">
        <v>4506</v>
      </c>
      <c r="F291" s="2323">
        <v>150</v>
      </c>
    </row>
    <row r="292" spans="1:6" x14ac:dyDescent="0.3">
      <c r="A292" s="2332">
        <v>252</v>
      </c>
      <c r="B292" s="3422"/>
      <c r="C292" s="2360" t="s">
        <v>2565</v>
      </c>
      <c r="D292" s="2360" t="s">
        <v>4122</v>
      </c>
      <c r="E292" s="2341" t="s">
        <v>4507</v>
      </c>
      <c r="F292" s="2323">
        <v>150</v>
      </c>
    </row>
    <row r="293" spans="1:6" x14ac:dyDescent="0.3">
      <c r="A293" s="2332">
        <v>253</v>
      </c>
      <c r="B293" s="3422"/>
      <c r="C293" s="2360" t="s">
        <v>2565</v>
      </c>
      <c r="D293" s="2360" t="s">
        <v>4122</v>
      </c>
      <c r="E293" s="2341" t="s">
        <v>4508</v>
      </c>
      <c r="F293" s="2323">
        <v>150</v>
      </c>
    </row>
    <row r="294" spans="1:6" ht="30" x14ac:dyDescent="0.3">
      <c r="A294" s="2332">
        <v>254</v>
      </c>
      <c r="B294" s="3422"/>
      <c r="C294" s="2360" t="s">
        <v>4177</v>
      </c>
      <c r="D294" s="2360" t="s">
        <v>4122</v>
      </c>
      <c r="E294" s="2341" t="s">
        <v>4509</v>
      </c>
      <c r="F294" s="2323">
        <v>300</v>
      </c>
    </row>
    <row r="295" spans="1:6" ht="30" x14ac:dyDescent="0.3">
      <c r="A295" s="2332">
        <v>255</v>
      </c>
      <c r="B295" s="3422"/>
      <c r="C295" s="2360" t="s">
        <v>4177</v>
      </c>
      <c r="D295" s="2360" t="s">
        <v>4122</v>
      </c>
      <c r="E295" s="2341" t="s">
        <v>4510</v>
      </c>
      <c r="F295" s="2321" t="s">
        <v>4123</v>
      </c>
    </row>
    <row r="296" spans="1:6" ht="30" x14ac:dyDescent="0.3">
      <c r="A296" s="2332">
        <v>256</v>
      </c>
      <c r="B296" s="3422"/>
      <c r="C296" s="2360" t="s">
        <v>4177</v>
      </c>
      <c r="D296" s="2360" t="s">
        <v>4122</v>
      </c>
      <c r="E296" s="2341" t="s">
        <v>4511</v>
      </c>
      <c r="F296" s="2321" t="s">
        <v>4123</v>
      </c>
    </row>
    <row r="297" spans="1:6" ht="30" x14ac:dyDescent="0.3">
      <c r="A297" s="2332">
        <v>257</v>
      </c>
      <c r="B297" s="3422"/>
      <c r="C297" s="2360" t="s">
        <v>4177</v>
      </c>
      <c r="D297" s="2360" t="s">
        <v>4122</v>
      </c>
      <c r="E297" s="2341" t="s">
        <v>4512</v>
      </c>
      <c r="F297" s="2321" t="s">
        <v>4123</v>
      </c>
    </row>
    <row r="298" spans="1:6" ht="30" x14ac:dyDescent="0.3">
      <c r="A298" s="2332">
        <v>258</v>
      </c>
      <c r="B298" s="3422"/>
      <c r="C298" s="2360" t="s">
        <v>4410</v>
      </c>
      <c r="D298" s="2360" t="s">
        <v>4122</v>
      </c>
      <c r="E298" s="2341" t="s">
        <v>4513</v>
      </c>
      <c r="F298" s="2321" t="s">
        <v>4123</v>
      </c>
    </row>
    <row r="299" spans="1:6" x14ac:dyDescent="0.3">
      <c r="A299" s="2329" t="s">
        <v>4514</v>
      </c>
      <c r="B299" s="2329"/>
      <c r="C299" s="974"/>
      <c r="D299" s="2317"/>
      <c r="E299" s="974"/>
      <c r="F299" s="2345">
        <f>SUM(F41:F298)</f>
        <v>10477</v>
      </c>
    </row>
    <row r="300" spans="1:6" x14ac:dyDescent="0.3">
      <c r="A300" s="2326"/>
      <c r="B300" s="2326"/>
      <c r="C300" s="974"/>
      <c r="D300" s="2317"/>
      <c r="E300" s="974"/>
      <c r="F300" s="974"/>
    </row>
  </sheetData>
  <sheetProtection algorithmName="SHA-512" hashValue="DOn+vuEfQ58U1YsHuEK5bMD39qzrNXsU9O0p5YOgvEnCqcFdswhiRDNfImIAoiSAlrKxaNM1BL0kxKqESuimcA==" saltValue="bsGlH0CrVxcfhjdSACFCYQ==" spinCount="100000" sheet="1" objects="1" scenarios="1"/>
  <mergeCells count="12">
    <mergeCell ref="B168:B298"/>
    <mergeCell ref="A3:E3"/>
    <mergeCell ref="B5:B6"/>
    <mergeCell ref="B7:B11"/>
    <mergeCell ref="A14:E14"/>
    <mergeCell ref="B16:B31"/>
    <mergeCell ref="D30:D31"/>
    <mergeCell ref="B32:B37"/>
    <mergeCell ref="A39:E39"/>
    <mergeCell ref="B41:B44"/>
    <mergeCell ref="B45:B94"/>
    <mergeCell ref="B95:B167"/>
  </mergeCells>
  <hyperlinks>
    <hyperlink ref="A1" location="Índice!A1" display="ÍNDICE"/>
  </hyperlinks>
  <pageMargins left="0.70866141732283472" right="0.70866141732283472" top="0.74803149606299213" bottom="0.74803149606299213" header="0.31496062992125984" footer="0.31496062992125984"/>
  <pageSetup scale="6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J57"/>
  <sheetViews>
    <sheetView showGridLines="0" zoomScaleNormal="100" workbookViewId="0"/>
  </sheetViews>
  <sheetFormatPr baseColWidth="10" defaultColWidth="11.42578125" defaultRowHeight="16.5" x14ac:dyDescent="0.3"/>
  <cols>
    <col min="1" max="1" width="4.140625" style="212" bestFit="1" customWidth="1"/>
    <col min="2" max="2" width="17.7109375" style="212" customWidth="1"/>
    <col min="3" max="3" width="74.7109375" style="212" customWidth="1"/>
    <col min="4" max="4" width="23.28515625" style="212" bestFit="1" customWidth="1"/>
    <col min="5" max="6" width="10.7109375" style="212" customWidth="1"/>
    <col min="7" max="7" width="9.5703125" style="212" customWidth="1"/>
    <col min="8" max="8" width="7.28515625" style="212" bestFit="1" customWidth="1"/>
    <col min="9" max="16384" width="11.42578125" style="212"/>
  </cols>
  <sheetData>
    <row r="1" spans="1:10" x14ac:dyDescent="0.3">
      <c r="A1" s="218" t="s">
        <v>1177</v>
      </c>
      <c r="B1" s="213"/>
      <c r="C1" s="213"/>
      <c r="D1" s="456"/>
    </row>
    <row r="2" spans="1:10" x14ac:dyDescent="0.3">
      <c r="A2" s="1280" t="s">
        <v>1208</v>
      </c>
      <c r="B2" s="1280"/>
      <c r="C2" s="1280"/>
      <c r="D2" s="1280"/>
      <c r="E2" s="1280"/>
      <c r="F2" s="1280"/>
      <c r="G2" s="1280"/>
      <c r="H2" s="215"/>
    </row>
    <row r="3" spans="1:10" s="333" customFormat="1" ht="60" x14ac:dyDescent="0.3">
      <c r="A3" s="413" t="s">
        <v>1209</v>
      </c>
      <c r="B3" s="413" t="s">
        <v>36</v>
      </c>
      <c r="C3" s="413" t="s">
        <v>1210</v>
      </c>
      <c r="D3" s="413" t="s">
        <v>1211</v>
      </c>
      <c r="E3" s="413" t="s">
        <v>1212</v>
      </c>
      <c r="F3" s="413" t="s">
        <v>47</v>
      </c>
      <c r="G3" s="413" t="s">
        <v>46</v>
      </c>
      <c r="H3" s="413" t="s">
        <v>8</v>
      </c>
      <c r="I3" s="1054" t="s">
        <v>1213</v>
      </c>
      <c r="J3" s="1054" t="s">
        <v>3199</v>
      </c>
    </row>
    <row r="4" spans="1:10" x14ac:dyDescent="0.3">
      <c r="A4" s="2363">
        <v>1</v>
      </c>
      <c r="B4" s="3429" t="s">
        <v>4520</v>
      </c>
      <c r="C4" s="2364" t="s">
        <v>4521</v>
      </c>
      <c r="D4" s="2364" t="s">
        <v>4522</v>
      </c>
      <c r="E4" s="2366">
        <v>2</v>
      </c>
      <c r="F4" s="2366">
        <v>0</v>
      </c>
      <c r="G4" s="2366">
        <v>4</v>
      </c>
      <c r="H4" s="2366">
        <f>SUM(F4:G4)</f>
        <v>4</v>
      </c>
      <c r="I4" s="2366">
        <v>0</v>
      </c>
      <c r="J4" s="2366">
        <v>0</v>
      </c>
    </row>
    <row r="5" spans="1:10" x14ac:dyDescent="0.3">
      <c r="A5" s="2363">
        <v>2</v>
      </c>
      <c r="B5" s="3429"/>
      <c r="C5" s="2364" t="s">
        <v>4523</v>
      </c>
      <c r="D5" s="2364" t="s">
        <v>4522</v>
      </c>
      <c r="E5" s="2367">
        <v>2</v>
      </c>
      <c r="F5" s="2366">
        <v>2</v>
      </c>
      <c r="G5" s="2366">
        <v>4</v>
      </c>
      <c r="H5" s="2366">
        <f t="shared" ref="H5:H16" si="0">SUM(F5:G5)</f>
        <v>6</v>
      </c>
      <c r="I5" s="2279">
        <v>0</v>
      </c>
      <c r="J5" s="2279">
        <v>0</v>
      </c>
    </row>
    <row r="6" spans="1:10" ht="30" x14ac:dyDescent="0.3">
      <c r="A6" s="2363">
        <v>3</v>
      </c>
      <c r="B6" s="3429"/>
      <c r="C6" s="2365" t="s">
        <v>4524</v>
      </c>
      <c r="D6" s="2364" t="s">
        <v>4522</v>
      </c>
      <c r="E6" s="2367">
        <v>2</v>
      </c>
      <c r="F6" s="2366">
        <v>4</v>
      </c>
      <c r="G6" s="2366">
        <v>13</v>
      </c>
      <c r="H6" s="2366">
        <f t="shared" si="0"/>
        <v>17</v>
      </c>
      <c r="I6" s="2279">
        <v>0</v>
      </c>
      <c r="J6" s="2279">
        <v>0</v>
      </c>
    </row>
    <row r="7" spans="1:10" x14ac:dyDescent="0.3">
      <c r="A7" s="2363">
        <v>4</v>
      </c>
      <c r="B7" s="3429"/>
      <c r="C7" s="2365" t="s">
        <v>4525</v>
      </c>
      <c r="D7" s="2364" t="s">
        <v>4522</v>
      </c>
      <c r="E7" s="2368">
        <v>2</v>
      </c>
      <c r="F7" s="2366">
        <v>2</v>
      </c>
      <c r="G7" s="2366">
        <v>3</v>
      </c>
      <c r="H7" s="2366">
        <f t="shared" si="0"/>
        <v>5</v>
      </c>
      <c r="I7" s="2279">
        <v>0</v>
      </c>
      <c r="J7" s="2279">
        <v>0</v>
      </c>
    </row>
    <row r="8" spans="1:10" x14ac:dyDescent="0.3">
      <c r="A8" s="2363">
        <v>5</v>
      </c>
      <c r="B8" s="3429" t="s">
        <v>4115</v>
      </c>
      <c r="C8" s="2364" t="s">
        <v>4526</v>
      </c>
      <c r="D8" s="2364" t="s">
        <v>2067</v>
      </c>
      <c r="E8" s="2366">
        <v>70</v>
      </c>
      <c r="F8" s="2366">
        <v>6</v>
      </c>
      <c r="G8" s="2366">
        <v>16</v>
      </c>
      <c r="H8" s="2366">
        <f>SUM(F8:G8)</f>
        <v>22</v>
      </c>
      <c r="I8" s="2366">
        <v>0</v>
      </c>
      <c r="J8" s="2366">
        <v>0</v>
      </c>
    </row>
    <row r="9" spans="1:10" x14ac:dyDescent="0.3">
      <c r="A9" s="2363">
        <v>6</v>
      </c>
      <c r="B9" s="3429"/>
      <c r="C9" s="2364" t="s">
        <v>4527</v>
      </c>
      <c r="D9" s="2364" t="s">
        <v>2067</v>
      </c>
      <c r="E9" s="2367">
        <v>142</v>
      </c>
      <c r="F9" s="2366">
        <v>5</v>
      </c>
      <c r="G9" s="2366">
        <v>8</v>
      </c>
      <c r="H9" s="2366">
        <f t="shared" ref="H9:H13" si="1">SUM(F9:G9)</f>
        <v>13</v>
      </c>
      <c r="I9" s="2279">
        <v>0</v>
      </c>
      <c r="J9" s="2279">
        <v>0</v>
      </c>
    </row>
    <row r="10" spans="1:10" x14ac:dyDescent="0.3">
      <c r="A10" s="2363">
        <v>7</v>
      </c>
      <c r="B10" s="3429"/>
      <c r="C10" s="2364" t="s">
        <v>4528</v>
      </c>
      <c r="D10" s="2364" t="s">
        <v>2067</v>
      </c>
      <c r="E10" s="2367">
        <v>68</v>
      </c>
      <c r="F10" s="2366">
        <v>2</v>
      </c>
      <c r="G10" s="2366">
        <v>2</v>
      </c>
      <c r="H10" s="2366">
        <f t="shared" si="1"/>
        <v>4</v>
      </c>
      <c r="I10" s="2279">
        <v>0</v>
      </c>
      <c r="J10" s="2279">
        <v>0</v>
      </c>
    </row>
    <row r="11" spans="1:10" x14ac:dyDescent="0.3">
      <c r="A11" s="2363">
        <v>8</v>
      </c>
      <c r="B11" s="3429"/>
      <c r="C11" s="2364" t="s">
        <v>4529</v>
      </c>
      <c r="D11" s="2364" t="s">
        <v>2067</v>
      </c>
      <c r="E11" s="2368">
        <v>60</v>
      </c>
      <c r="F11" s="2366">
        <v>2</v>
      </c>
      <c r="G11" s="2366">
        <v>5</v>
      </c>
      <c r="H11" s="2366">
        <f t="shared" si="1"/>
        <v>7</v>
      </c>
      <c r="I11" s="2279">
        <v>0</v>
      </c>
      <c r="J11" s="2279">
        <v>0</v>
      </c>
    </row>
    <row r="12" spans="1:10" x14ac:dyDescent="0.3">
      <c r="A12" s="2363">
        <v>9</v>
      </c>
      <c r="B12" s="3429"/>
      <c r="C12" s="2364" t="s">
        <v>4530</v>
      </c>
      <c r="D12" s="2364" t="s">
        <v>2067</v>
      </c>
      <c r="E12" s="2368">
        <v>33</v>
      </c>
      <c r="F12" s="2366">
        <v>1</v>
      </c>
      <c r="G12" s="2366">
        <v>0</v>
      </c>
      <c r="H12" s="2366">
        <f t="shared" si="1"/>
        <v>1</v>
      </c>
      <c r="I12" s="2279">
        <v>0</v>
      </c>
      <c r="J12" s="2279">
        <v>0</v>
      </c>
    </row>
    <row r="13" spans="1:10" x14ac:dyDescent="0.3">
      <c r="A13" s="2363">
        <v>10</v>
      </c>
      <c r="B13" s="3429"/>
      <c r="C13" s="2364" t="s">
        <v>4531</v>
      </c>
      <c r="D13" s="2364" t="s">
        <v>2067</v>
      </c>
      <c r="E13" s="2366">
        <v>206</v>
      </c>
      <c r="F13" s="2366">
        <v>7</v>
      </c>
      <c r="G13" s="2366">
        <v>8</v>
      </c>
      <c r="H13" s="2366">
        <f t="shared" si="1"/>
        <v>15</v>
      </c>
      <c r="I13" s="2279">
        <v>0</v>
      </c>
      <c r="J13" s="2279">
        <v>0</v>
      </c>
    </row>
    <row r="14" spans="1:10" ht="30" x14ac:dyDescent="0.3">
      <c r="A14" s="2363">
        <v>11</v>
      </c>
      <c r="B14" s="3430" t="s">
        <v>1205</v>
      </c>
      <c r="C14" s="2365" t="s">
        <v>4532</v>
      </c>
      <c r="D14" s="2364" t="s">
        <v>4533</v>
      </c>
      <c r="E14" s="2366">
        <v>4</v>
      </c>
      <c r="F14" s="2366">
        <v>40</v>
      </c>
      <c r="G14" s="2366">
        <v>20</v>
      </c>
      <c r="H14" s="2366">
        <f t="shared" si="0"/>
        <v>60</v>
      </c>
      <c r="I14" s="2366">
        <v>0</v>
      </c>
      <c r="J14" s="2366">
        <v>0</v>
      </c>
    </row>
    <row r="15" spans="1:10" x14ac:dyDescent="0.3">
      <c r="A15" s="2363">
        <v>12</v>
      </c>
      <c r="B15" s="3430"/>
      <c r="C15" s="2364" t="s">
        <v>4534</v>
      </c>
      <c r="D15" s="2364" t="s">
        <v>3198</v>
      </c>
      <c r="E15" s="2367">
        <v>3</v>
      </c>
      <c r="F15" s="2366">
        <v>35</v>
      </c>
      <c r="G15" s="2366">
        <v>15</v>
      </c>
      <c r="H15" s="2366">
        <f>SUM(F15:G15)</f>
        <v>50</v>
      </c>
      <c r="I15" s="2279">
        <v>0</v>
      </c>
      <c r="J15" s="2279">
        <v>0</v>
      </c>
    </row>
    <row r="16" spans="1:10" ht="30" x14ac:dyDescent="0.3">
      <c r="A16" s="2363">
        <v>13</v>
      </c>
      <c r="B16" s="3430"/>
      <c r="C16" s="2365" t="s">
        <v>4535</v>
      </c>
      <c r="D16" s="2364" t="s">
        <v>4536</v>
      </c>
      <c r="E16" s="2367">
        <v>3</v>
      </c>
      <c r="F16" s="2366">
        <v>25</v>
      </c>
      <c r="G16" s="2366">
        <v>25</v>
      </c>
      <c r="H16" s="2366">
        <f t="shared" si="0"/>
        <v>50</v>
      </c>
      <c r="I16" s="2279">
        <v>0</v>
      </c>
      <c r="J16" s="2279">
        <v>0</v>
      </c>
    </row>
    <row r="17" spans="1:10" ht="30" x14ac:dyDescent="0.3">
      <c r="A17" s="2363">
        <v>14</v>
      </c>
      <c r="B17" s="3430"/>
      <c r="C17" s="2365" t="s">
        <v>4537</v>
      </c>
      <c r="D17" s="2364" t="s">
        <v>4533</v>
      </c>
      <c r="E17" s="2366">
        <v>16</v>
      </c>
      <c r="F17" s="2366" t="s">
        <v>1506</v>
      </c>
      <c r="G17" s="2366" t="s">
        <v>1506</v>
      </c>
      <c r="H17" s="2366" t="s">
        <v>1506</v>
      </c>
      <c r="I17" s="2279">
        <v>0</v>
      </c>
      <c r="J17" s="2279">
        <v>0</v>
      </c>
    </row>
    <row r="18" spans="1:10" x14ac:dyDescent="0.3">
      <c r="A18" s="2363">
        <v>15</v>
      </c>
      <c r="B18" s="3430"/>
      <c r="C18" s="2364" t="s">
        <v>4538</v>
      </c>
      <c r="D18" s="2364" t="s">
        <v>4533</v>
      </c>
      <c r="E18" s="2366">
        <v>10</v>
      </c>
      <c r="F18" s="2366" t="s">
        <v>1506</v>
      </c>
      <c r="G18" s="2366" t="s">
        <v>1506</v>
      </c>
      <c r="H18" s="2366" t="s">
        <v>1506</v>
      </c>
      <c r="I18" s="2279">
        <v>0</v>
      </c>
      <c r="J18" s="2279">
        <v>0</v>
      </c>
    </row>
    <row r="19" spans="1:10" ht="30" x14ac:dyDescent="0.3">
      <c r="A19" s="2363">
        <v>16</v>
      </c>
      <c r="B19" s="3430"/>
      <c r="C19" s="2365" t="s">
        <v>4539</v>
      </c>
      <c r="D19" s="2364" t="s">
        <v>4533</v>
      </c>
      <c r="E19" s="2366">
        <v>52</v>
      </c>
      <c r="F19" s="2366" t="s">
        <v>1506</v>
      </c>
      <c r="G19" s="2366" t="s">
        <v>1506</v>
      </c>
      <c r="H19" s="2366" t="s">
        <v>1506</v>
      </c>
      <c r="I19" s="2279">
        <v>0</v>
      </c>
      <c r="J19" s="2279">
        <v>0</v>
      </c>
    </row>
    <row r="20" spans="1:10" x14ac:dyDescent="0.3">
      <c r="A20" s="2363">
        <v>17</v>
      </c>
      <c r="B20" s="3430"/>
      <c r="C20" s="2365" t="s">
        <v>4540</v>
      </c>
      <c r="D20" s="2364" t="s">
        <v>4533</v>
      </c>
      <c r="E20" s="2366">
        <v>5</v>
      </c>
      <c r="F20" s="2366" t="s">
        <v>1506</v>
      </c>
      <c r="G20" s="2366" t="s">
        <v>1506</v>
      </c>
      <c r="H20" s="2366" t="s">
        <v>1506</v>
      </c>
      <c r="I20" s="2279">
        <v>0</v>
      </c>
      <c r="J20" s="2279">
        <v>0</v>
      </c>
    </row>
    <row r="21" spans="1:10" x14ac:dyDescent="0.3">
      <c r="A21" s="2363">
        <v>18</v>
      </c>
      <c r="B21" s="3430"/>
      <c r="C21" s="2365" t="s">
        <v>4541</v>
      </c>
      <c r="D21" s="2364" t="s">
        <v>4533</v>
      </c>
      <c r="E21" s="2366">
        <v>4</v>
      </c>
      <c r="F21" s="2366" t="s">
        <v>1506</v>
      </c>
      <c r="G21" s="2366" t="s">
        <v>1506</v>
      </c>
      <c r="H21" s="2366" t="s">
        <v>1506</v>
      </c>
      <c r="I21" s="2279">
        <v>0</v>
      </c>
      <c r="J21" s="2279">
        <v>0</v>
      </c>
    </row>
    <row r="22" spans="1:10" x14ac:dyDescent="0.3">
      <c r="A22" s="2363">
        <v>19</v>
      </c>
      <c r="B22" s="3430"/>
      <c r="C22" s="2365" t="s">
        <v>4542</v>
      </c>
      <c r="D22" s="2364" t="s">
        <v>4533</v>
      </c>
      <c r="E22" s="2366">
        <v>14</v>
      </c>
      <c r="F22" s="2366" t="s">
        <v>1506</v>
      </c>
      <c r="G22" s="2366" t="s">
        <v>1506</v>
      </c>
      <c r="H22" s="2366" t="s">
        <v>1506</v>
      </c>
      <c r="I22" s="2279">
        <v>0</v>
      </c>
      <c r="J22" s="2279">
        <v>0</v>
      </c>
    </row>
    <row r="23" spans="1:10" x14ac:dyDescent="0.3">
      <c r="A23" s="2363">
        <v>20</v>
      </c>
      <c r="B23" s="3430"/>
      <c r="C23" s="2364" t="s">
        <v>4543</v>
      </c>
      <c r="D23" s="2364" t="s">
        <v>4533</v>
      </c>
      <c r="E23" s="2366">
        <v>4</v>
      </c>
      <c r="F23" s="2366" t="s">
        <v>1506</v>
      </c>
      <c r="G23" s="2366" t="s">
        <v>1506</v>
      </c>
      <c r="H23" s="2366" t="s">
        <v>1506</v>
      </c>
      <c r="I23" s="2279">
        <v>0</v>
      </c>
      <c r="J23" s="2279">
        <v>0</v>
      </c>
    </row>
    <row r="24" spans="1:10" x14ac:dyDescent="0.3">
      <c r="A24" s="2363">
        <v>21</v>
      </c>
      <c r="B24" s="3430"/>
      <c r="C24" s="2364" t="s">
        <v>4544</v>
      </c>
      <c r="D24" s="2364" t="s">
        <v>4533</v>
      </c>
      <c r="E24" s="2366">
        <v>30</v>
      </c>
      <c r="F24" s="2366" t="s">
        <v>1506</v>
      </c>
      <c r="G24" s="2366" t="s">
        <v>1506</v>
      </c>
      <c r="H24" s="2366" t="s">
        <v>1506</v>
      </c>
      <c r="I24" s="2279">
        <v>0</v>
      </c>
      <c r="J24" s="2279">
        <v>0</v>
      </c>
    </row>
    <row r="25" spans="1:10" x14ac:dyDescent="0.3">
      <c r="A25" s="2363">
        <v>22</v>
      </c>
      <c r="B25" s="3430" t="s">
        <v>1206</v>
      </c>
      <c r="C25" s="2365" t="s">
        <v>4545</v>
      </c>
      <c r="D25" s="2365" t="s">
        <v>2066</v>
      </c>
      <c r="E25" s="2369">
        <v>20</v>
      </c>
      <c r="F25" s="2369">
        <v>12</v>
      </c>
      <c r="G25" s="2369">
        <v>16</v>
      </c>
      <c r="H25" s="2366">
        <f>SUM(F25:G25)</f>
        <v>28</v>
      </c>
      <c r="I25" s="2279" t="s">
        <v>1506</v>
      </c>
      <c r="J25" s="2279" t="s">
        <v>1506</v>
      </c>
    </row>
    <row r="26" spans="1:10" s="217" customFormat="1" ht="15" x14ac:dyDescent="0.25">
      <c r="A26" s="2363">
        <v>23</v>
      </c>
      <c r="B26" s="3430"/>
      <c r="C26" s="2365" t="s">
        <v>4546</v>
      </c>
      <c r="D26" s="2365" t="s">
        <v>2066</v>
      </c>
      <c r="E26" s="2369">
        <v>30</v>
      </c>
      <c r="F26" s="2366" t="s">
        <v>1506</v>
      </c>
      <c r="G26" s="2366" t="s">
        <v>1506</v>
      </c>
      <c r="H26" s="2366" t="s">
        <v>1506</v>
      </c>
      <c r="I26" s="2366" t="s">
        <v>1506</v>
      </c>
      <c r="J26" s="2366" t="s">
        <v>1506</v>
      </c>
    </row>
    <row r="27" spans="1:10" x14ac:dyDescent="0.3">
      <c r="A27" s="2363">
        <v>24</v>
      </c>
      <c r="B27" s="3430"/>
      <c r="C27" s="2365" t="s">
        <v>4547</v>
      </c>
      <c r="D27" s="2365" t="s">
        <v>2066</v>
      </c>
      <c r="E27" s="2370">
        <v>60</v>
      </c>
      <c r="F27" s="2366" t="s">
        <v>1506</v>
      </c>
      <c r="G27" s="2366" t="s">
        <v>1506</v>
      </c>
      <c r="H27" s="2366" t="s">
        <v>1506</v>
      </c>
      <c r="I27" s="2366" t="s">
        <v>1506</v>
      </c>
      <c r="J27" s="2366" t="s">
        <v>1506</v>
      </c>
    </row>
    <row r="28" spans="1:10" x14ac:dyDescent="0.3">
      <c r="A28" s="2363">
        <v>25</v>
      </c>
      <c r="B28" s="3430"/>
      <c r="C28" s="2365" t="s">
        <v>4548</v>
      </c>
      <c r="D28" s="2365" t="s">
        <v>2066</v>
      </c>
      <c r="E28" s="2370">
        <v>60</v>
      </c>
      <c r="F28" s="2366" t="s">
        <v>1506</v>
      </c>
      <c r="G28" s="2366" t="s">
        <v>1506</v>
      </c>
      <c r="H28" s="2366" t="s">
        <v>1506</v>
      </c>
      <c r="I28" s="2366" t="s">
        <v>1506</v>
      </c>
      <c r="J28" s="2366" t="s">
        <v>1506</v>
      </c>
    </row>
    <row r="29" spans="1:10" x14ac:dyDescent="0.3">
      <c r="A29" s="2363">
        <v>26</v>
      </c>
      <c r="B29" s="3430"/>
      <c r="C29" s="2365" t="s">
        <v>4549</v>
      </c>
      <c r="D29" s="2365" t="s">
        <v>2066</v>
      </c>
      <c r="E29" s="2371">
        <v>30</v>
      </c>
      <c r="F29" s="2366" t="s">
        <v>1506</v>
      </c>
      <c r="G29" s="2366" t="s">
        <v>1506</v>
      </c>
      <c r="H29" s="2366" t="s">
        <v>1506</v>
      </c>
      <c r="I29" s="2366" t="s">
        <v>1506</v>
      </c>
      <c r="J29" s="2366" t="s">
        <v>1506</v>
      </c>
    </row>
    <row r="30" spans="1:10" ht="30" x14ac:dyDescent="0.3">
      <c r="A30" s="2363">
        <v>27</v>
      </c>
      <c r="B30" s="3430"/>
      <c r="C30" s="2365" t="s">
        <v>4550</v>
      </c>
      <c r="D30" s="2365" t="s">
        <v>2066</v>
      </c>
      <c r="E30" s="2371">
        <v>30</v>
      </c>
      <c r="F30" s="2366" t="s">
        <v>1506</v>
      </c>
      <c r="G30" s="2366" t="s">
        <v>1506</v>
      </c>
      <c r="H30" s="2366" t="s">
        <v>1506</v>
      </c>
      <c r="I30" s="2366" t="s">
        <v>1506</v>
      </c>
      <c r="J30" s="2366" t="s">
        <v>1506</v>
      </c>
    </row>
    <row r="31" spans="1:10" x14ac:dyDescent="0.3">
      <c r="A31" s="2363">
        <v>28</v>
      </c>
      <c r="B31" s="3430"/>
      <c r="C31" s="2365" t="s">
        <v>4551</v>
      </c>
      <c r="D31" s="2365" t="s">
        <v>2066</v>
      </c>
      <c r="E31" s="2369">
        <v>30</v>
      </c>
      <c r="F31" s="2366" t="s">
        <v>1506</v>
      </c>
      <c r="G31" s="2366" t="s">
        <v>1506</v>
      </c>
      <c r="H31" s="2366" t="s">
        <v>1506</v>
      </c>
      <c r="I31" s="2366" t="s">
        <v>1506</v>
      </c>
      <c r="J31" s="2366" t="s">
        <v>1506</v>
      </c>
    </row>
    <row r="32" spans="1:10" x14ac:dyDescent="0.3">
      <c r="A32" s="2363">
        <v>29</v>
      </c>
      <c r="B32" s="3430"/>
      <c r="C32" s="2365" t="s">
        <v>4552</v>
      </c>
      <c r="D32" s="2365" t="s">
        <v>2066</v>
      </c>
      <c r="E32" s="2369">
        <v>60</v>
      </c>
      <c r="F32" s="2366" t="s">
        <v>1506</v>
      </c>
      <c r="G32" s="2366" t="s">
        <v>1506</v>
      </c>
      <c r="H32" s="2366" t="s">
        <v>1506</v>
      </c>
      <c r="I32" s="2366" t="s">
        <v>1506</v>
      </c>
      <c r="J32" s="2366" t="s">
        <v>1506</v>
      </c>
    </row>
    <row r="33" spans="1:10" x14ac:dyDescent="0.3">
      <c r="A33" s="2363">
        <v>30</v>
      </c>
      <c r="B33" s="3430"/>
      <c r="C33" s="2365" t="s">
        <v>4553</v>
      </c>
      <c r="D33" s="2365" t="s">
        <v>2066</v>
      </c>
      <c r="E33" s="2369">
        <v>30</v>
      </c>
      <c r="F33" s="2366" t="s">
        <v>1506</v>
      </c>
      <c r="G33" s="2366" t="s">
        <v>1506</v>
      </c>
      <c r="H33" s="2366" t="s">
        <v>1506</v>
      </c>
      <c r="I33" s="2366" t="s">
        <v>1506</v>
      </c>
      <c r="J33" s="2366" t="s">
        <v>1506</v>
      </c>
    </row>
    <row r="34" spans="1:10" x14ac:dyDescent="0.3">
      <c r="A34" s="2363">
        <v>31</v>
      </c>
      <c r="B34" s="3430"/>
      <c r="C34" s="2365" t="s">
        <v>4554</v>
      </c>
      <c r="D34" s="2365" t="s">
        <v>2066</v>
      </c>
      <c r="E34" s="2369">
        <v>30</v>
      </c>
      <c r="F34" s="2366" t="s">
        <v>1506</v>
      </c>
      <c r="G34" s="2366" t="s">
        <v>1506</v>
      </c>
      <c r="H34" s="2366" t="s">
        <v>1506</v>
      </c>
      <c r="I34" s="2366" t="s">
        <v>1506</v>
      </c>
      <c r="J34" s="2366" t="s">
        <v>1506</v>
      </c>
    </row>
    <row r="35" spans="1:10" x14ac:dyDescent="0.3">
      <c r="A35" s="2363">
        <v>32</v>
      </c>
      <c r="B35" s="3430"/>
      <c r="C35" s="2365" t="s">
        <v>4555</v>
      </c>
      <c r="D35" s="2365" t="s">
        <v>2066</v>
      </c>
      <c r="E35" s="2369">
        <v>60</v>
      </c>
      <c r="F35" s="2366" t="s">
        <v>1506</v>
      </c>
      <c r="G35" s="2366" t="s">
        <v>1506</v>
      </c>
      <c r="H35" s="2366" t="s">
        <v>1506</v>
      </c>
      <c r="I35" s="2366" t="s">
        <v>1506</v>
      </c>
      <c r="J35" s="2366" t="s">
        <v>1506</v>
      </c>
    </row>
    <row r="36" spans="1:10" x14ac:dyDescent="0.3">
      <c r="A36" s="2363">
        <v>33</v>
      </c>
      <c r="B36" s="3430"/>
      <c r="C36" s="2365" t="s">
        <v>4556</v>
      </c>
      <c r="D36" s="2365" t="s">
        <v>2066</v>
      </c>
      <c r="E36" s="2369">
        <v>60</v>
      </c>
      <c r="F36" s="2366" t="s">
        <v>1506</v>
      </c>
      <c r="G36" s="2366" t="s">
        <v>1506</v>
      </c>
      <c r="H36" s="2366" t="s">
        <v>1506</v>
      </c>
      <c r="I36" s="2366" t="s">
        <v>1506</v>
      </c>
      <c r="J36" s="2366" t="s">
        <v>1506</v>
      </c>
    </row>
    <row r="37" spans="1:10" x14ac:dyDescent="0.3">
      <c r="A37" s="2363">
        <v>34</v>
      </c>
      <c r="B37" s="3430"/>
      <c r="C37" s="2365" t="s">
        <v>4557</v>
      </c>
      <c r="D37" s="2365" t="s">
        <v>2066</v>
      </c>
      <c r="E37" s="2369">
        <v>60</v>
      </c>
      <c r="F37" s="2366" t="s">
        <v>1506</v>
      </c>
      <c r="G37" s="2366" t="s">
        <v>1506</v>
      </c>
      <c r="H37" s="2366" t="s">
        <v>1506</v>
      </c>
      <c r="I37" s="2366" t="s">
        <v>1506</v>
      </c>
      <c r="J37" s="2366" t="s">
        <v>1506</v>
      </c>
    </row>
    <row r="38" spans="1:10" x14ac:dyDescent="0.3">
      <c r="A38" s="2363">
        <v>35</v>
      </c>
      <c r="B38" s="3430"/>
      <c r="C38" s="2365" t="s">
        <v>3320</v>
      </c>
      <c r="D38" s="2365" t="s">
        <v>2066</v>
      </c>
      <c r="E38" s="2369">
        <v>60</v>
      </c>
      <c r="F38" s="2366" t="s">
        <v>1506</v>
      </c>
      <c r="G38" s="2366" t="s">
        <v>1506</v>
      </c>
      <c r="H38" s="2366" t="s">
        <v>1506</v>
      </c>
      <c r="I38" s="2366" t="s">
        <v>1506</v>
      </c>
      <c r="J38" s="2366" t="s">
        <v>1506</v>
      </c>
    </row>
    <row r="39" spans="1:10" x14ac:dyDescent="0.3">
      <c r="A39" s="2363">
        <v>36</v>
      </c>
      <c r="B39" s="3430"/>
      <c r="C39" s="2365" t="s">
        <v>3318</v>
      </c>
      <c r="D39" s="2365" t="s">
        <v>2066</v>
      </c>
      <c r="E39" s="2369">
        <v>60</v>
      </c>
      <c r="F39" s="2366" t="s">
        <v>1506</v>
      </c>
      <c r="G39" s="2366" t="s">
        <v>1506</v>
      </c>
      <c r="H39" s="2366" t="s">
        <v>1506</v>
      </c>
      <c r="I39" s="2366" t="s">
        <v>1506</v>
      </c>
      <c r="J39" s="2366" t="s">
        <v>1506</v>
      </c>
    </row>
    <row r="40" spans="1:10" x14ac:dyDescent="0.3">
      <c r="A40" s="2363">
        <v>37</v>
      </c>
      <c r="B40" s="3430"/>
      <c r="C40" s="2365" t="s">
        <v>4558</v>
      </c>
      <c r="D40" s="2365" t="s">
        <v>2066</v>
      </c>
      <c r="E40" s="2369">
        <v>60</v>
      </c>
      <c r="F40" s="2366" t="s">
        <v>1506</v>
      </c>
      <c r="G40" s="2366" t="s">
        <v>1506</v>
      </c>
      <c r="H40" s="2366" t="s">
        <v>1506</v>
      </c>
      <c r="I40" s="2366" t="s">
        <v>1506</v>
      </c>
      <c r="J40" s="2366" t="s">
        <v>1506</v>
      </c>
    </row>
    <row r="41" spans="1:10" x14ac:dyDescent="0.3">
      <c r="A41" s="2363">
        <v>38</v>
      </c>
      <c r="B41" s="3430"/>
      <c r="C41" s="2365" t="s">
        <v>4559</v>
      </c>
      <c r="D41" s="2365" t="s">
        <v>2066</v>
      </c>
      <c r="E41" s="2369">
        <v>30</v>
      </c>
      <c r="F41" s="2366" t="s">
        <v>1506</v>
      </c>
      <c r="G41" s="2366" t="s">
        <v>1506</v>
      </c>
      <c r="H41" s="2366" t="s">
        <v>1506</v>
      </c>
      <c r="I41" s="2366" t="s">
        <v>1506</v>
      </c>
      <c r="J41" s="2366" t="s">
        <v>1506</v>
      </c>
    </row>
    <row r="42" spans="1:10" x14ac:dyDescent="0.3">
      <c r="A42" s="2363">
        <v>39</v>
      </c>
      <c r="B42" s="3430"/>
      <c r="C42" s="2365" t="s">
        <v>4560</v>
      </c>
      <c r="D42" s="2365" t="s">
        <v>2066</v>
      </c>
      <c r="E42" s="2369">
        <v>30</v>
      </c>
      <c r="F42" s="2366" t="s">
        <v>1506</v>
      </c>
      <c r="G42" s="2366" t="s">
        <v>1506</v>
      </c>
      <c r="H42" s="2366" t="s">
        <v>1506</v>
      </c>
      <c r="I42" s="2366" t="s">
        <v>1506</v>
      </c>
      <c r="J42" s="2366" t="s">
        <v>1506</v>
      </c>
    </row>
    <row r="43" spans="1:10" x14ac:dyDescent="0.3">
      <c r="A43" s="2363">
        <v>40</v>
      </c>
      <c r="B43" s="3430"/>
      <c r="C43" s="2365" t="s">
        <v>4561</v>
      </c>
      <c r="D43" s="2365" t="s">
        <v>2066</v>
      </c>
      <c r="E43" s="2369">
        <v>30</v>
      </c>
      <c r="F43" s="2366" t="s">
        <v>1506</v>
      </c>
      <c r="G43" s="2366" t="s">
        <v>1506</v>
      </c>
      <c r="H43" s="2366" t="s">
        <v>1506</v>
      </c>
      <c r="I43" s="2366" t="s">
        <v>1506</v>
      </c>
      <c r="J43" s="2366" t="s">
        <v>1506</v>
      </c>
    </row>
    <row r="44" spans="1:10" x14ac:dyDescent="0.3">
      <c r="A44" s="2363">
        <v>41</v>
      </c>
      <c r="B44" s="3430"/>
      <c r="C44" s="2365" t="s">
        <v>4562</v>
      </c>
      <c r="D44" s="2365" t="s">
        <v>2066</v>
      </c>
      <c r="E44" s="2369">
        <v>60</v>
      </c>
      <c r="F44" s="2366" t="s">
        <v>1506</v>
      </c>
      <c r="G44" s="2366" t="s">
        <v>1506</v>
      </c>
      <c r="H44" s="2366" t="s">
        <v>1506</v>
      </c>
      <c r="I44" s="2366" t="s">
        <v>1506</v>
      </c>
      <c r="J44" s="2366" t="s">
        <v>1506</v>
      </c>
    </row>
    <row r="45" spans="1:10" x14ac:dyDescent="0.3">
      <c r="A45" s="2363">
        <v>42</v>
      </c>
      <c r="B45" s="3430"/>
      <c r="C45" s="2365" t="s">
        <v>4563</v>
      </c>
      <c r="D45" s="2365" t="s">
        <v>2066</v>
      </c>
      <c r="E45" s="2369">
        <v>60</v>
      </c>
      <c r="F45" s="2366" t="s">
        <v>1506</v>
      </c>
      <c r="G45" s="2366" t="s">
        <v>1506</v>
      </c>
      <c r="H45" s="2366" t="s">
        <v>1506</v>
      </c>
      <c r="I45" s="2366" t="s">
        <v>1506</v>
      </c>
      <c r="J45" s="2366" t="s">
        <v>1506</v>
      </c>
    </row>
    <row r="46" spans="1:10" x14ac:dyDescent="0.3">
      <c r="A46" s="2363">
        <v>43</v>
      </c>
      <c r="B46" s="3430"/>
      <c r="C46" s="2365" t="s">
        <v>4564</v>
      </c>
      <c r="D46" s="2365" t="s">
        <v>2066</v>
      </c>
      <c r="E46" s="2369">
        <v>30</v>
      </c>
      <c r="F46" s="2366" t="s">
        <v>1506</v>
      </c>
      <c r="G46" s="2366" t="s">
        <v>1506</v>
      </c>
      <c r="H46" s="2366" t="s">
        <v>1506</v>
      </c>
      <c r="I46" s="2366" t="s">
        <v>1506</v>
      </c>
      <c r="J46" s="2366" t="s">
        <v>1506</v>
      </c>
    </row>
    <row r="47" spans="1:10" x14ac:dyDescent="0.3">
      <c r="A47" s="2363">
        <v>44</v>
      </c>
      <c r="B47" s="3430"/>
      <c r="C47" s="2365" t="s">
        <v>4565</v>
      </c>
      <c r="D47" s="2365" t="s">
        <v>2066</v>
      </c>
      <c r="E47" s="2369">
        <v>30</v>
      </c>
      <c r="F47" s="2366" t="s">
        <v>1506</v>
      </c>
      <c r="G47" s="2366" t="s">
        <v>1506</v>
      </c>
      <c r="H47" s="2366" t="s">
        <v>1506</v>
      </c>
      <c r="I47" s="2366" t="s">
        <v>1506</v>
      </c>
      <c r="J47" s="2366" t="s">
        <v>1506</v>
      </c>
    </row>
    <row r="48" spans="1:10" x14ac:dyDescent="0.3">
      <c r="A48" s="2363">
        <v>45</v>
      </c>
      <c r="B48" s="3430"/>
      <c r="C48" s="2365" t="s">
        <v>4566</v>
      </c>
      <c r="D48" s="2365" t="s">
        <v>2066</v>
      </c>
      <c r="E48" s="2369">
        <v>30</v>
      </c>
      <c r="F48" s="2366" t="s">
        <v>1506</v>
      </c>
      <c r="G48" s="2366" t="s">
        <v>1506</v>
      </c>
      <c r="H48" s="2366" t="s">
        <v>1506</v>
      </c>
      <c r="I48" s="2366" t="s">
        <v>1506</v>
      </c>
      <c r="J48" s="2366" t="s">
        <v>1506</v>
      </c>
    </row>
    <row r="49" spans="1:10" x14ac:dyDescent="0.3">
      <c r="A49" s="2363">
        <v>46</v>
      </c>
      <c r="B49" s="3430"/>
      <c r="C49" s="2365" t="s">
        <v>4567</v>
      </c>
      <c r="D49" s="2365" t="s">
        <v>2066</v>
      </c>
      <c r="E49" s="2369">
        <v>30</v>
      </c>
      <c r="F49" s="2366" t="s">
        <v>1506</v>
      </c>
      <c r="G49" s="2366" t="s">
        <v>1506</v>
      </c>
      <c r="H49" s="2366" t="s">
        <v>1506</v>
      </c>
      <c r="I49" s="2366" t="s">
        <v>1506</v>
      </c>
      <c r="J49" s="2366" t="s">
        <v>1506</v>
      </c>
    </row>
    <row r="50" spans="1:10" x14ac:dyDescent="0.3">
      <c r="A50" s="2363">
        <v>47</v>
      </c>
      <c r="B50" s="3430" t="s">
        <v>1207</v>
      </c>
      <c r="C50" s="2365" t="s">
        <v>4568</v>
      </c>
      <c r="D50" s="2364" t="s">
        <v>4522</v>
      </c>
      <c r="E50" s="2366">
        <v>2</v>
      </c>
      <c r="F50" s="2366">
        <v>2</v>
      </c>
      <c r="G50" s="2366">
        <v>0</v>
      </c>
      <c r="H50" s="2366">
        <f>SUM(F50:G50)</f>
        <v>2</v>
      </c>
      <c r="I50" s="2279">
        <v>0</v>
      </c>
      <c r="J50" s="2279">
        <v>0</v>
      </c>
    </row>
    <row r="51" spans="1:10" x14ac:dyDescent="0.3">
      <c r="A51" s="2363">
        <v>48</v>
      </c>
      <c r="B51" s="3430"/>
      <c r="C51" s="2365" t="s">
        <v>4569</v>
      </c>
      <c r="D51" s="2364" t="s">
        <v>4522</v>
      </c>
      <c r="E51" s="2372">
        <v>2</v>
      </c>
      <c r="F51" s="2366">
        <v>6</v>
      </c>
      <c r="G51" s="2366">
        <v>10</v>
      </c>
      <c r="H51" s="2366">
        <f t="shared" ref="H51:H54" si="2">SUM(F51:G51)</f>
        <v>16</v>
      </c>
      <c r="I51" s="2279">
        <v>0</v>
      </c>
      <c r="J51" s="2279">
        <v>0</v>
      </c>
    </row>
    <row r="52" spans="1:10" x14ac:dyDescent="0.3">
      <c r="A52" s="2363">
        <v>49</v>
      </c>
      <c r="B52" s="3430"/>
      <c r="C52" s="2365" t="s">
        <v>4570</v>
      </c>
      <c r="D52" s="2364" t="s">
        <v>4522</v>
      </c>
      <c r="E52" s="2372">
        <v>2</v>
      </c>
      <c r="F52" s="2366">
        <v>5</v>
      </c>
      <c r="G52" s="2366">
        <v>4</v>
      </c>
      <c r="H52" s="2366">
        <f t="shared" si="2"/>
        <v>9</v>
      </c>
      <c r="I52" s="2279">
        <v>0</v>
      </c>
      <c r="J52" s="2279">
        <v>0</v>
      </c>
    </row>
    <row r="53" spans="1:10" ht="30" x14ac:dyDescent="0.3">
      <c r="A53" s="2363">
        <v>50</v>
      </c>
      <c r="B53" s="3430"/>
      <c r="C53" s="2365" t="s">
        <v>4571</v>
      </c>
      <c r="D53" s="2364" t="s">
        <v>4522</v>
      </c>
      <c r="E53" s="2368">
        <v>2</v>
      </c>
      <c r="F53" s="2366">
        <v>4</v>
      </c>
      <c r="G53" s="2366">
        <v>6</v>
      </c>
      <c r="H53" s="2366">
        <f t="shared" si="2"/>
        <v>10</v>
      </c>
      <c r="I53" s="2279">
        <v>0</v>
      </c>
      <c r="J53" s="2279">
        <v>0</v>
      </c>
    </row>
    <row r="54" spans="1:10" ht="30" x14ac:dyDescent="0.3">
      <c r="A54" s="2363">
        <v>51</v>
      </c>
      <c r="B54" s="3430"/>
      <c r="C54" s="2341" t="s">
        <v>4572</v>
      </c>
      <c r="D54" s="2364" t="s">
        <v>4522</v>
      </c>
      <c r="E54" s="2368">
        <v>2</v>
      </c>
      <c r="F54" s="2366">
        <v>10</v>
      </c>
      <c r="G54" s="2366">
        <v>12</v>
      </c>
      <c r="H54" s="2366">
        <f t="shared" si="2"/>
        <v>22</v>
      </c>
      <c r="I54" s="2366">
        <v>0</v>
      </c>
      <c r="J54" s="2366">
        <v>0</v>
      </c>
    </row>
    <row r="55" spans="1:10" x14ac:dyDescent="0.3">
      <c r="A55" s="1055"/>
      <c r="B55" s="1055"/>
      <c r="C55" s="974"/>
      <c r="D55" s="2362" t="s">
        <v>8</v>
      </c>
      <c r="E55" s="2373">
        <f>SUM(E4:E54)</f>
        <v>1812</v>
      </c>
      <c r="F55" s="2374">
        <f>SUM(F4:F54)</f>
        <v>170</v>
      </c>
      <c r="G55" s="2375">
        <f>SUM(G4:G54)</f>
        <v>171</v>
      </c>
      <c r="H55" s="2373">
        <f>SUM(H4:H54)</f>
        <v>341</v>
      </c>
      <c r="I55" s="2373">
        <f t="shared" ref="I55:J55" si="3">SUM(I14:I54)</f>
        <v>0</v>
      </c>
      <c r="J55" s="2373">
        <f t="shared" si="3"/>
        <v>0</v>
      </c>
    </row>
    <row r="56" spans="1:10" ht="24" customHeight="1" x14ac:dyDescent="0.3">
      <c r="A56" s="2361"/>
      <c r="B56" s="3428" t="s">
        <v>4573</v>
      </c>
      <c r="C56" s="3428"/>
      <c r="D56" s="214"/>
      <c r="E56" s="333"/>
      <c r="F56" s="333"/>
      <c r="G56" s="333"/>
      <c r="H56" s="333"/>
      <c r="I56" s="333"/>
      <c r="J56" s="333"/>
    </row>
    <row r="57" spans="1:10" ht="24" customHeight="1" x14ac:dyDescent="0.3"/>
  </sheetData>
  <sheetProtection algorithmName="SHA-512" hashValue="t17eBcJc1uc++eUx8gjRI3h5H9ViFWgtnF9SoEE0MCA/FtNBtgFhpi6kZ/SP8GGMqf8OAHA2woDSfAQ49mgB/A==" saltValue="AekO8owZTSTlxLRbNXx/dg==" spinCount="100000" sheet="1" objects="1" scenarios="1"/>
  <mergeCells count="6">
    <mergeCell ref="B56:C56"/>
    <mergeCell ref="B4:B7"/>
    <mergeCell ref="B8:B13"/>
    <mergeCell ref="B14:B24"/>
    <mergeCell ref="B25:B49"/>
    <mergeCell ref="B50:B5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91"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pageSetUpPr fitToPage="1"/>
  </sheetPr>
  <dimension ref="A1:Y1000"/>
  <sheetViews>
    <sheetView showGridLines="0" workbookViewId="0"/>
  </sheetViews>
  <sheetFormatPr baseColWidth="10" defaultColWidth="14.42578125" defaultRowHeight="15" x14ac:dyDescent="0.25"/>
  <cols>
    <col min="1" max="1" width="11" style="2393" customWidth="1"/>
    <col min="2" max="2" width="52.28515625" style="2393" customWidth="1"/>
    <col min="3" max="3" width="41.42578125" style="2393" customWidth="1"/>
    <col min="4" max="4" width="31.7109375" style="2393" customWidth="1"/>
    <col min="5" max="5" width="17.28515625" style="2393" customWidth="1"/>
    <col min="6" max="25" width="11.42578125" style="2393" customWidth="1"/>
    <col min="26" max="16384" width="14.42578125" style="2393"/>
  </cols>
  <sheetData>
    <row r="1" spans="1:25" x14ac:dyDescent="0.25">
      <c r="A1" s="2411" t="s">
        <v>1177</v>
      </c>
      <c r="B1" s="2392"/>
      <c r="C1" s="2392"/>
      <c r="D1" s="2392"/>
      <c r="E1" s="2392"/>
      <c r="F1" s="2392"/>
      <c r="G1" s="2392"/>
      <c r="H1" s="2392"/>
      <c r="I1" s="2392"/>
      <c r="J1" s="2392"/>
      <c r="K1" s="2392"/>
      <c r="L1" s="2392"/>
      <c r="M1" s="2392"/>
      <c r="N1" s="2392"/>
      <c r="O1" s="2392"/>
      <c r="P1" s="2392"/>
      <c r="Q1" s="2392"/>
      <c r="R1" s="2392"/>
      <c r="S1" s="2392"/>
      <c r="T1" s="2392"/>
      <c r="U1" s="2392"/>
      <c r="V1" s="2392"/>
      <c r="W1" s="2392"/>
      <c r="X1" s="2392"/>
      <c r="Y1" s="2392"/>
    </row>
    <row r="2" spans="1:25" ht="15.75" x14ac:dyDescent="0.25">
      <c r="A2" s="2394" t="s">
        <v>5084</v>
      </c>
      <c r="B2" s="2395"/>
      <c r="D2" s="2395"/>
      <c r="E2" s="2395"/>
      <c r="F2" s="2392"/>
      <c r="G2" s="2392"/>
      <c r="H2" s="2392"/>
      <c r="I2" s="2392"/>
      <c r="J2" s="2392"/>
      <c r="K2" s="2392"/>
      <c r="L2" s="2392"/>
      <c r="M2" s="2392"/>
      <c r="N2" s="2392"/>
      <c r="O2" s="2392"/>
      <c r="P2" s="2392"/>
      <c r="Q2" s="2392"/>
      <c r="R2" s="2392"/>
      <c r="S2" s="2392"/>
      <c r="T2" s="2392"/>
      <c r="U2" s="2392"/>
      <c r="V2" s="2392"/>
      <c r="W2" s="2392"/>
      <c r="X2" s="2392"/>
      <c r="Y2" s="2392"/>
    </row>
    <row r="3" spans="1:25" ht="72" x14ac:dyDescent="0.25">
      <c r="A3" s="2396" t="s">
        <v>0</v>
      </c>
      <c r="B3" s="2396" t="s">
        <v>5043</v>
      </c>
      <c r="C3" s="2396" t="s">
        <v>5044</v>
      </c>
      <c r="D3" s="2397" t="s">
        <v>5045</v>
      </c>
      <c r="E3" s="2397" t="s">
        <v>5046</v>
      </c>
      <c r="F3" s="2397" t="s">
        <v>5047</v>
      </c>
      <c r="G3" s="2396" t="s">
        <v>5048</v>
      </c>
      <c r="H3" s="2396" t="s">
        <v>5049</v>
      </c>
      <c r="I3" s="2396" t="s">
        <v>5050</v>
      </c>
      <c r="J3" s="2396" t="s">
        <v>5051</v>
      </c>
      <c r="K3" s="2396" t="s">
        <v>5052</v>
      </c>
      <c r="L3" s="2396" t="s">
        <v>5053</v>
      </c>
      <c r="M3" s="2396" t="s">
        <v>5054</v>
      </c>
      <c r="N3" s="2396" t="s">
        <v>5055</v>
      </c>
      <c r="O3" s="2392"/>
      <c r="P3" s="2392"/>
      <c r="Q3" s="2392"/>
      <c r="R3" s="2392"/>
      <c r="S3" s="2392"/>
      <c r="T3" s="2392"/>
      <c r="U3" s="2392"/>
      <c r="V3" s="2392"/>
      <c r="W3" s="2392"/>
      <c r="X3" s="2392"/>
      <c r="Y3" s="2392"/>
    </row>
    <row r="4" spans="1:25" ht="25.5" x14ac:dyDescent="0.25">
      <c r="A4" s="3431" t="s">
        <v>1205</v>
      </c>
      <c r="B4" s="2398" t="s">
        <v>5056</v>
      </c>
      <c r="C4" s="2398" t="s">
        <v>5057</v>
      </c>
      <c r="D4" s="2399" t="s">
        <v>5058</v>
      </c>
      <c r="E4" s="2400" t="s">
        <v>5059</v>
      </c>
      <c r="F4" s="2400">
        <v>0</v>
      </c>
      <c r="G4" s="2400" t="s">
        <v>4580</v>
      </c>
      <c r="H4" s="2400" t="s">
        <v>2129</v>
      </c>
      <c r="I4" s="2400" t="s">
        <v>1181</v>
      </c>
      <c r="J4" s="2400" t="s">
        <v>4580</v>
      </c>
      <c r="K4" s="2400" t="s">
        <v>4580</v>
      </c>
      <c r="L4" s="2400" t="s">
        <v>2129</v>
      </c>
      <c r="M4" s="2400" t="s">
        <v>1181</v>
      </c>
      <c r="N4" s="2400" t="s">
        <v>2129</v>
      </c>
      <c r="O4" s="2392"/>
      <c r="P4" s="2392"/>
      <c r="Q4" s="2392"/>
      <c r="R4" s="2392"/>
      <c r="S4" s="2392"/>
      <c r="T4" s="2392"/>
      <c r="U4" s="2392"/>
      <c r="V4" s="2392"/>
      <c r="W4" s="2392"/>
      <c r="X4" s="2392"/>
      <c r="Y4" s="2392"/>
    </row>
    <row r="5" spans="1:25" ht="25.5" x14ac:dyDescent="0.25">
      <c r="A5" s="3432"/>
      <c r="B5" s="2398" t="s">
        <v>4894</v>
      </c>
      <c r="C5" s="2398" t="s">
        <v>3316</v>
      </c>
      <c r="D5" s="2399" t="s">
        <v>5060</v>
      </c>
      <c r="E5" s="2399" t="s">
        <v>5061</v>
      </c>
      <c r="F5" s="2399">
        <v>0</v>
      </c>
      <c r="G5" s="2399" t="s">
        <v>2129</v>
      </c>
      <c r="H5" s="2399" t="s">
        <v>2129</v>
      </c>
      <c r="I5" s="2399" t="s">
        <v>1181</v>
      </c>
      <c r="J5" s="2399" t="s">
        <v>4580</v>
      </c>
      <c r="K5" s="2399" t="s">
        <v>4580</v>
      </c>
      <c r="L5" s="2399" t="s">
        <v>2129</v>
      </c>
      <c r="M5" s="2399" t="s">
        <v>1181</v>
      </c>
      <c r="N5" s="2399" t="s">
        <v>2129</v>
      </c>
      <c r="O5" s="2392"/>
      <c r="P5" s="2392"/>
      <c r="Q5" s="2392"/>
      <c r="R5" s="2392"/>
      <c r="S5" s="2392"/>
      <c r="T5" s="2392"/>
      <c r="U5" s="2392"/>
      <c r="V5" s="2392"/>
      <c r="W5" s="2392"/>
      <c r="X5" s="2392"/>
      <c r="Y5" s="2392"/>
    </row>
    <row r="6" spans="1:25" ht="38.25" x14ac:dyDescent="0.25">
      <c r="A6" s="3431" t="s">
        <v>1207</v>
      </c>
      <c r="B6" s="2401" t="s">
        <v>4898</v>
      </c>
      <c r="C6" s="2401" t="s">
        <v>4897</v>
      </c>
      <c r="D6" s="2399" t="s">
        <v>4231</v>
      </c>
      <c r="E6" s="2399" t="s">
        <v>5062</v>
      </c>
      <c r="F6" s="2399">
        <v>700</v>
      </c>
      <c r="G6" s="2399" t="s">
        <v>4580</v>
      </c>
      <c r="H6" s="2399" t="s">
        <v>2129</v>
      </c>
      <c r="I6" s="2399" t="s">
        <v>2129</v>
      </c>
      <c r="J6" s="2399" t="s">
        <v>2129</v>
      </c>
      <c r="K6" s="2399" t="s">
        <v>2129</v>
      </c>
      <c r="L6" s="2399" t="s">
        <v>2129</v>
      </c>
      <c r="M6" s="2399" t="s">
        <v>1181</v>
      </c>
      <c r="N6" s="2399" t="s">
        <v>2129</v>
      </c>
      <c r="O6" s="2402"/>
      <c r="P6" s="2402"/>
      <c r="Q6" s="2402"/>
      <c r="R6" s="2402"/>
      <c r="S6" s="2402"/>
      <c r="T6" s="2402"/>
      <c r="U6" s="2402"/>
      <c r="V6" s="2402"/>
      <c r="W6" s="2402"/>
      <c r="X6" s="2402"/>
      <c r="Y6" s="2402"/>
    </row>
    <row r="7" spans="1:25" ht="25.5" x14ac:dyDescent="0.25">
      <c r="A7" s="3433"/>
      <c r="B7" s="2401" t="s">
        <v>4896</v>
      </c>
      <c r="C7" s="2401" t="s">
        <v>4895</v>
      </c>
      <c r="D7" s="2399" t="s">
        <v>4231</v>
      </c>
      <c r="E7" s="2399" t="s">
        <v>5063</v>
      </c>
      <c r="F7" s="2399">
        <v>700</v>
      </c>
      <c r="G7" s="2399" t="s">
        <v>4580</v>
      </c>
      <c r="H7" s="2399" t="s">
        <v>2129</v>
      </c>
      <c r="I7" s="2399" t="s">
        <v>2129</v>
      </c>
      <c r="J7" s="2399" t="s">
        <v>2129</v>
      </c>
      <c r="K7" s="2399" t="s">
        <v>2129</v>
      </c>
      <c r="L7" s="2399" t="s">
        <v>2129</v>
      </c>
      <c r="M7" s="2399" t="s">
        <v>1181</v>
      </c>
      <c r="N7" s="2399" t="s">
        <v>2129</v>
      </c>
      <c r="O7" s="2402"/>
      <c r="P7" s="2402"/>
      <c r="Q7" s="2402"/>
      <c r="R7" s="2402"/>
      <c r="S7" s="2402"/>
      <c r="T7" s="2402"/>
      <c r="U7" s="2402"/>
      <c r="V7" s="2402"/>
      <c r="W7" s="2402"/>
      <c r="X7" s="2402"/>
      <c r="Y7" s="2402"/>
    </row>
    <row r="8" spans="1:25" x14ac:dyDescent="0.25">
      <c r="A8" s="3433"/>
      <c r="B8" s="2401" t="s">
        <v>5064</v>
      </c>
      <c r="C8" s="2401" t="s">
        <v>5065</v>
      </c>
      <c r="D8" s="2399" t="s">
        <v>4231</v>
      </c>
      <c r="E8" s="2399" t="s">
        <v>5066</v>
      </c>
      <c r="F8" s="2399">
        <v>700</v>
      </c>
      <c r="G8" s="2399" t="s">
        <v>4580</v>
      </c>
      <c r="H8" s="2399" t="s">
        <v>2129</v>
      </c>
      <c r="I8" s="2399" t="s">
        <v>2129</v>
      </c>
      <c r="J8" s="2399" t="s">
        <v>2129</v>
      </c>
      <c r="K8" s="2399" t="s">
        <v>2129</v>
      </c>
      <c r="L8" s="2399" t="s">
        <v>2129</v>
      </c>
      <c r="M8" s="2399" t="s">
        <v>1181</v>
      </c>
      <c r="N8" s="2399" t="s">
        <v>2129</v>
      </c>
      <c r="O8" s="2402"/>
      <c r="P8" s="2402"/>
      <c r="Q8" s="2402"/>
      <c r="R8" s="2402"/>
      <c r="S8" s="2402"/>
      <c r="T8" s="2402"/>
      <c r="U8" s="2402"/>
      <c r="V8" s="2402"/>
      <c r="W8" s="2402"/>
      <c r="X8" s="2402"/>
      <c r="Y8" s="2402"/>
    </row>
    <row r="9" spans="1:25" x14ac:dyDescent="0.25">
      <c r="A9" s="3433"/>
      <c r="B9" s="2401" t="s">
        <v>1660</v>
      </c>
      <c r="C9" s="2401" t="s">
        <v>4854</v>
      </c>
      <c r="D9" s="2399" t="s">
        <v>4231</v>
      </c>
      <c r="E9" s="2399" t="s">
        <v>5067</v>
      </c>
      <c r="F9" s="2399">
        <v>700</v>
      </c>
      <c r="G9" s="2399" t="s">
        <v>4580</v>
      </c>
      <c r="H9" s="2399" t="s">
        <v>2129</v>
      </c>
      <c r="I9" s="2399" t="s">
        <v>2129</v>
      </c>
      <c r="J9" s="2399" t="s">
        <v>2129</v>
      </c>
      <c r="K9" s="2399" t="s">
        <v>2129</v>
      </c>
      <c r="L9" s="2399" t="s">
        <v>2129</v>
      </c>
      <c r="M9" s="2399" t="s">
        <v>1181</v>
      </c>
      <c r="N9" s="2399" t="s">
        <v>2129</v>
      </c>
      <c r="O9" s="2402"/>
      <c r="P9" s="2402"/>
      <c r="Q9" s="2402"/>
      <c r="R9" s="2402"/>
      <c r="S9" s="2402"/>
      <c r="T9" s="2402"/>
      <c r="U9" s="2402"/>
      <c r="V9" s="2402"/>
      <c r="W9" s="2402"/>
      <c r="X9" s="2402"/>
      <c r="Y9" s="2402"/>
    </row>
    <row r="10" spans="1:25" x14ac:dyDescent="0.25">
      <c r="A10" s="3433"/>
      <c r="B10" s="2401" t="s">
        <v>4899</v>
      </c>
      <c r="C10" s="2401" t="s">
        <v>3208</v>
      </c>
      <c r="D10" s="2399" t="s">
        <v>4231</v>
      </c>
      <c r="E10" s="2399" t="s">
        <v>5068</v>
      </c>
      <c r="F10" s="2399" t="s">
        <v>1181</v>
      </c>
      <c r="G10" s="2399" t="s">
        <v>4580</v>
      </c>
      <c r="H10" s="2399" t="s">
        <v>2129</v>
      </c>
      <c r="I10" s="2399" t="s">
        <v>2129</v>
      </c>
      <c r="J10" s="2399" t="s">
        <v>4580</v>
      </c>
      <c r="K10" s="2399" t="s">
        <v>2129</v>
      </c>
      <c r="L10" s="2399" t="s">
        <v>2129</v>
      </c>
      <c r="M10" s="2399" t="s">
        <v>1181</v>
      </c>
      <c r="N10" s="2399" t="s">
        <v>2129</v>
      </c>
      <c r="O10" s="2402"/>
      <c r="P10" s="2402"/>
      <c r="Q10" s="2402"/>
      <c r="R10" s="2402"/>
      <c r="S10" s="2402"/>
      <c r="T10" s="2402"/>
      <c r="U10" s="2402"/>
      <c r="V10" s="2402"/>
      <c r="W10" s="2402"/>
      <c r="X10" s="2402"/>
      <c r="Y10" s="2402"/>
    </row>
    <row r="11" spans="1:25" ht="25.5" x14ac:dyDescent="0.25">
      <c r="A11" s="3433"/>
      <c r="B11" s="2401" t="s">
        <v>4900</v>
      </c>
      <c r="C11" s="2401" t="s">
        <v>5069</v>
      </c>
      <c r="D11" s="2399" t="s">
        <v>4231</v>
      </c>
      <c r="E11" s="2399" t="s">
        <v>5070</v>
      </c>
      <c r="F11" s="2399" t="s">
        <v>1181</v>
      </c>
      <c r="G11" s="2399" t="s">
        <v>4580</v>
      </c>
      <c r="H11" s="2399" t="s">
        <v>2129</v>
      </c>
      <c r="I11" s="2399" t="s">
        <v>2129</v>
      </c>
      <c r="J11" s="2399" t="s">
        <v>4580</v>
      </c>
      <c r="K11" s="2399" t="s">
        <v>2129</v>
      </c>
      <c r="L11" s="2399" t="s">
        <v>2129</v>
      </c>
      <c r="M11" s="2399" t="s">
        <v>1181</v>
      </c>
      <c r="N11" s="2399" t="s">
        <v>2129</v>
      </c>
      <c r="O11" s="2402"/>
      <c r="P11" s="2402"/>
      <c r="Q11" s="2402"/>
      <c r="R11" s="2402"/>
      <c r="S11" s="2402"/>
      <c r="T11" s="2402"/>
      <c r="U11" s="2402"/>
      <c r="V11" s="2402"/>
      <c r="W11" s="2402"/>
      <c r="X11" s="2402"/>
      <c r="Y11" s="2402"/>
    </row>
    <row r="12" spans="1:25" ht="25.5" x14ac:dyDescent="0.25">
      <c r="A12" s="3433"/>
      <c r="B12" s="2401" t="s">
        <v>4905</v>
      </c>
      <c r="C12" s="2401" t="s">
        <v>5071</v>
      </c>
      <c r="D12" s="2399" t="s">
        <v>4231</v>
      </c>
      <c r="E12" s="2399" t="s">
        <v>5072</v>
      </c>
      <c r="F12" s="2399" t="s">
        <v>1181</v>
      </c>
      <c r="G12" s="2399" t="s">
        <v>2129</v>
      </c>
      <c r="H12" s="2399" t="s">
        <v>2129</v>
      </c>
      <c r="I12" s="2399" t="s">
        <v>2129</v>
      </c>
      <c r="J12" s="2399" t="s">
        <v>4580</v>
      </c>
      <c r="K12" s="2399" t="s">
        <v>4580</v>
      </c>
      <c r="L12" s="2399" t="s">
        <v>2129</v>
      </c>
      <c r="M12" s="2399" t="s">
        <v>1181</v>
      </c>
      <c r="N12" s="2399" t="s">
        <v>4580</v>
      </c>
      <c r="O12" s="2402"/>
      <c r="P12" s="2402"/>
      <c r="Q12" s="2402"/>
      <c r="R12" s="2402"/>
      <c r="S12" s="2402"/>
      <c r="T12" s="2402"/>
      <c r="U12" s="2402"/>
      <c r="V12" s="2402"/>
      <c r="W12" s="2402"/>
      <c r="X12" s="2402"/>
      <c r="Y12" s="2402"/>
    </row>
    <row r="13" spans="1:25" ht="25.5" x14ac:dyDescent="0.25">
      <c r="A13" s="3433"/>
      <c r="B13" s="2401" t="s">
        <v>4908</v>
      </c>
      <c r="C13" s="2401" t="s">
        <v>4907</v>
      </c>
      <c r="D13" s="2399" t="s">
        <v>4231</v>
      </c>
      <c r="E13" s="2399" t="s">
        <v>5073</v>
      </c>
      <c r="F13" s="2399" t="s">
        <v>1181</v>
      </c>
      <c r="G13" s="2399" t="s">
        <v>2129</v>
      </c>
      <c r="H13" s="2399" t="s">
        <v>2129</v>
      </c>
      <c r="I13" s="2399" t="s">
        <v>2129</v>
      </c>
      <c r="J13" s="2399" t="s">
        <v>4580</v>
      </c>
      <c r="K13" s="2399" t="s">
        <v>4580</v>
      </c>
      <c r="L13" s="2399" t="s">
        <v>2129</v>
      </c>
      <c r="M13" s="2399" t="s">
        <v>1181</v>
      </c>
      <c r="N13" s="2399" t="s">
        <v>4580</v>
      </c>
      <c r="O13" s="2402"/>
      <c r="P13" s="2402"/>
      <c r="Q13" s="2402"/>
      <c r="R13" s="2402"/>
      <c r="S13" s="2402"/>
      <c r="T13" s="2402"/>
      <c r="U13" s="2402"/>
      <c r="V13" s="2402"/>
      <c r="W13" s="2402"/>
      <c r="X13" s="2402"/>
      <c r="Y13" s="2402"/>
    </row>
    <row r="14" spans="1:25" ht="25.5" x14ac:dyDescent="0.25">
      <c r="A14" s="3433"/>
      <c r="B14" s="2401" t="s">
        <v>4903</v>
      </c>
      <c r="C14" s="2401" t="s">
        <v>4902</v>
      </c>
      <c r="D14" s="2399" t="s">
        <v>5074</v>
      </c>
      <c r="E14" s="2403" t="s">
        <v>5075</v>
      </c>
      <c r="F14" s="2399">
        <v>700</v>
      </c>
      <c r="G14" s="2399" t="s">
        <v>4580</v>
      </c>
      <c r="H14" s="2399" t="s">
        <v>2129</v>
      </c>
      <c r="I14" s="2399" t="s">
        <v>2129</v>
      </c>
      <c r="J14" s="2399" t="s">
        <v>2129</v>
      </c>
      <c r="K14" s="2399" t="s">
        <v>2129</v>
      </c>
      <c r="L14" s="2399" t="s">
        <v>2129</v>
      </c>
      <c r="M14" s="2399" t="s">
        <v>1181</v>
      </c>
      <c r="N14" s="2399" t="s">
        <v>2129</v>
      </c>
      <c r="O14" s="2402"/>
      <c r="P14" s="2402"/>
      <c r="Q14" s="2402"/>
      <c r="R14" s="2402"/>
      <c r="S14" s="2402"/>
      <c r="T14" s="2402"/>
      <c r="U14" s="2402"/>
      <c r="V14" s="2402"/>
      <c r="W14" s="2402"/>
      <c r="X14" s="2402"/>
      <c r="Y14" s="2402"/>
    </row>
    <row r="15" spans="1:25" ht="25.5" x14ac:dyDescent="0.25">
      <c r="A15" s="3432"/>
      <c r="B15" s="2401" t="s">
        <v>5076</v>
      </c>
      <c r="C15" s="2401" t="s">
        <v>5077</v>
      </c>
      <c r="D15" s="2399" t="s">
        <v>5074</v>
      </c>
      <c r="E15" s="2403" t="s">
        <v>5078</v>
      </c>
      <c r="F15" s="2399">
        <v>700</v>
      </c>
      <c r="G15" s="2399" t="s">
        <v>2129</v>
      </c>
      <c r="H15" s="2399" t="s">
        <v>2129</v>
      </c>
      <c r="I15" s="2399" t="s">
        <v>2129</v>
      </c>
      <c r="J15" s="2399" t="s">
        <v>2129</v>
      </c>
      <c r="K15" s="2399" t="s">
        <v>2129</v>
      </c>
      <c r="L15" s="2399" t="s">
        <v>2129</v>
      </c>
      <c r="M15" s="2399" t="s">
        <v>1181</v>
      </c>
      <c r="N15" s="2399" t="s">
        <v>2129</v>
      </c>
      <c r="O15" s="2402"/>
      <c r="P15" s="2402"/>
      <c r="Q15" s="2402"/>
      <c r="R15" s="2402"/>
      <c r="S15" s="2402"/>
      <c r="T15" s="2402"/>
      <c r="U15" s="2402"/>
      <c r="V15" s="2402"/>
      <c r="W15" s="2402"/>
      <c r="X15" s="2402"/>
      <c r="Y15" s="2402"/>
    </row>
    <row r="16" spans="1:25" ht="25.5" x14ac:dyDescent="0.25">
      <c r="A16" s="2399" t="s">
        <v>5079</v>
      </c>
      <c r="B16" s="2401" t="s">
        <v>5080</v>
      </c>
      <c r="C16" s="2401" t="s">
        <v>5081</v>
      </c>
      <c r="D16" s="2399" t="s">
        <v>5082</v>
      </c>
      <c r="E16" s="2403" t="s">
        <v>5083</v>
      </c>
      <c r="F16" s="2399" t="s">
        <v>1181</v>
      </c>
      <c r="G16" s="2399" t="s">
        <v>2128</v>
      </c>
      <c r="H16" s="2399" t="s">
        <v>2129</v>
      </c>
      <c r="I16" s="2399" t="s">
        <v>2128</v>
      </c>
      <c r="J16" s="2399" t="s">
        <v>2128</v>
      </c>
      <c r="K16" s="2399" t="s">
        <v>2128</v>
      </c>
      <c r="L16" s="2399" t="s">
        <v>2129</v>
      </c>
      <c r="M16" s="2399" t="s">
        <v>1181</v>
      </c>
      <c r="N16" s="2399" t="s">
        <v>2128</v>
      </c>
      <c r="O16" s="2402"/>
      <c r="P16" s="2402"/>
      <c r="Q16" s="2402"/>
      <c r="R16" s="2402"/>
      <c r="S16" s="2402"/>
      <c r="T16" s="2402"/>
      <c r="U16" s="2402"/>
      <c r="V16" s="2402"/>
      <c r="W16" s="2402"/>
      <c r="X16" s="2402"/>
      <c r="Y16" s="2402"/>
    </row>
    <row r="17" spans="1:25" x14ac:dyDescent="0.25">
      <c r="A17" s="2404"/>
      <c r="B17" s="2405"/>
      <c r="C17" s="2405"/>
      <c r="D17" s="2404"/>
      <c r="E17" s="2406"/>
      <c r="F17" s="2404"/>
      <c r="G17" s="2404"/>
      <c r="H17" s="2404"/>
      <c r="I17" s="2404"/>
      <c r="J17" s="2404"/>
      <c r="K17" s="2404"/>
      <c r="L17" s="2404"/>
      <c r="M17" s="2404"/>
      <c r="N17" s="2404"/>
      <c r="O17" s="2402"/>
      <c r="P17" s="2402"/>
      <c r="Q17" s="2402"/>
      <c r="R17" s="2402"/>
      <c r="S17" s="2402"/>
      <c r="T17" s="2402"/>
      <c r="U17" s="2402"/>
      <c r="V17" s="2402"/>
      <c r="W17" s="2402"/>
      <c r="X17" s="2402"/>
      <c r="Y17" s="2402"/>
    </row>
    <row r="18" spans="1:25" x14ac:dyDescent="0.25">
      <c r="A18" s="2407" t="s">
        <v>5040</v>
      </c>
      <c r="B18" s="2392"/>
      <c r="C18" s="2392"/>
      <c r="D18" s="2408"/>
      <c r="E18" s="2392"/>
      <c r="F18" s="2392"/>
      <c r="G18" s="2392"/>
      <c r="H18" s="2392"/>
      <c r="I18" s="2392"/>
      <c r="J18" s="2392"/>
      <c r="K18" s="2392"/>
      <c r="L18" s="2392"/>
      <c r="M18" s="2392"/>
      <c r="N18" s="2392"/>
      <c r="O18" s="2392"/>
      <c r="P18" s="2392"/>
      <c r="Q18" s="2392"/>
      <c r="R18" s="2392"/>
      <c r="S18" s="2392"/>
      <c r="T18" s="2392"/>
      <c r="U18" s="2392"/>
      <c r="V18" s="2392"/>
      <c r="W18" s="2392"/>
      <c r="X18" s="2392"/>
      <c r="Y18" s="2392"/>
    </row>
    <row r="19" spans="1:25" x14ac:dyDescent="0.25">
      <c r="A19" s="2391"/>
      <c r="B19" s="2392"/>
      <c r="C19" s="2392"/>
      <c r="D19" s="2392"/>
      <c r="E19" s="2392"/>
      <c r="F19" s="2392"/>
      <c r="G19" s="2392"/>
      <c r="H19" s="2392"/>
      <c r="I19" s="2392"/>
      <c r="J19" s="2392"/>
      <c r="K19" s="2392"/>
      <c r="L19" s="2392"/>
      <c r="M19" s="2392"/>
      <c r="N19" s="2392"/>
      <c r="O19" s="2392"/>
      <c r="P19" s="2392"/>
      <c r="Q19" s="2392"/>
      <c r="R19" s="2392"/>
      <c r="S19" s="2392"/>
      <c r="T19" s="2392"/>
      <c r="U19" s="2392"/>
      <c r="V19" s="2392"/>
      <c r="W19" s="2392"/>
      <c r="X19" s="2392"/>
      <c r="Y19" s="2392"/>
    </row>
    <row r="20" spans="1:25" x14ac:dyDescent="0.25">
      <c r="A20" s="2391"/>
      <c r="B20" s="2392"/>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row>
    <row r="21" spans="1:25" x14ac:dyDescent="0.25">
      <c r="A21" s="2391"/>
      <c r="B21" s="2392"/>
      <c r="C21" s="2392"/>
      <c r="D21" s="2392"/>
      <c r="E21" s="2392"/>
      <c r="F21" s="2392"/>
      <c r="G21" s="2392"/>
      <c r="H21" s="2392"/>
      <c r="I21" s="2392"/>
      <c r="J21" s="2392"/>
      <c r="K21" s="2392"/>
      <c r="L21" s="2392"/>
      <c r="M21" s="2392"/>
      <c r="N21" s="2392"/>
      <c r="O21" s="2392"/>
      <c r="P21" s="2392"/>
      <c r="Q21" s="2392"/>
      <c r="R21" s="2392"/>
      <c r="S21" s="2392"/>
      <c r="T21" s="2392"/>
      <c r="U21" s="2392"/>
      <c r="V21" s="2392"/>
      <c r="W21" s="2392"/>
      <c r="X21" s="2392"/>
      <c r="Y21" s="2392"/>
    </row>
    <row r="22" spans="1:25" x14ac:dyDescent="0.25">
      <c r="A22" s="2391"/>
      <c r="B22" s="2392"/>
      <c r="C22" s="2392"/>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2392"/>
    </row>
    <row r="23" spans="1:25" x14ac:dyDescent="0.25">
      <c r="A23" s="2391"/>
      <c r="B23" s="2392"/>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row>
    <row r="24" spans="1:25" x14ac:dyDescent="0.25">
      <c r="A24" s="2391"/>
      <c r="B24" s="2392"/>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row>
    <row r="25" spans="1:25" ht="15.75" x14ac:dyDescent="0.25">
      <c r="A25" s="2409"/>
      <c r="B25" s="2410"/>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row>
    <row r="26" spans="1:25" x14ac:dyDescent="0.25">
      <c r="A26" s="2391"/>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row>
    <row r="27" spans="1:25" x14ac:dyDescent="0.25">
      <c r="A27" s="2391"/>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row>
    <row r="28" spans="1:25" x14ac:dyDescent="0.25">
      <c r="A28" s="2391"/>
      <c r="B28" s="2392"/>
      <c r="C28" s="2392"/>
      <c r="D28" s="2392"/>
      <c r="E28" s="2392"/>
      <c r="F28" s="2392"/>
      <c r="G28" s="2392"/>
      <c r="H28" s="2392"/>
      <c r="I28" s="2392"/>
      <c r="J28" s="2392"/>
      <c r="K28" s="2392"/>
      <c r="L28" s="2392"/>
      <c r="M28" s="2392"/>
      <c r="N28" s="2392"/>
      <c r="O28" s="2392"/>
      <c r="P28" s="2392"/>
      <c r="Q28" s="2392"/>
      <c r="R28" s="2392"/>
      <c r="S28" s="2392"/>
      <c r="T28" s="2392"/>
      <c r="U28" s="2392"/>
      <c r="V28" s="2392"/>
      <c r="W28" s="2392"/>
      <c r="X28" s="2392"/>
      <c r="Y28" s="2392"/>
    </row>
    <row r="29" spans="1:25" x14ac:dyDescent="0.25">
      <c r="A29" s="2391"/>
      <c r="B29" s="2392"/>
      <c r="C29" s="2392"/>
      <c r="D29" s="2392"/>
      <c r="E29" s="2392"/>
      <c r="F29" s="2392"/>
      <c r="G29" s="2392"/>
      <c r="H29" s="2392"/>
      <c r="I29" s="2392"/>
      <c r="J29" s="2392"/>
      <c r="K29" s="2392"/>
      <c r="L29" s="2392"/>
      <c r="M29" s="2392"/>
      <c r="N29" s="2392"/>
      <c r="O29" s="2392"/>
      <c r="P29" s="2392"/>
      <c r="Q29" s="2392"/>
      <c r="R29" s="2392"/>
      <c r="S29" s="2392"/>
      <c r="T29" s="2392"/>
      <c r="U29" s="2392"/>
      <c r="V29" s="2392"/>
      <c r="W29" s="2392"/>
      <c r="X29" s="2392"/>
      <c r="Y29" s="2392"/>
    </row>
    <row r="30" spans="1:25" x14ac:dyDescent="0.25">
      <c r="A30" s="2391"/>
      <c r="B30" s="2392"/>
      <c r="C30" s="2392"/>
      <c r="D30" s="2392"/>
      <c r="E30" s="2392"/>
      <c r="F30" s="2392"/>
      <c r="G30" s="2392"/>
      <c r="H30" s="2392"/>
      <c r="I30" s="2392"/>
      <c r="J30" s="2392"/>
      <c r="K30" s="2392"/>
      <c r="L30" s="2392"/>
      <c r="M30" s="2392"/>
      <c r="N30" s="2392"/>
      <c r="O30" s="2392"/>
      <c r="P30" s="2392"/>
      <c r="Q30" s="2392"/>
      <c r="R30" s="2392"/>
      <c r="S30" s="2392"/>
      <c r="T30" s="2392"/>
      <c r="U30" s="2392"/>
      <c r="V30" s="2392"/>
      <c r="W30" s="2392"/>
      <c r="X30" s="2392"/>
      <c r="Y30" s="2392"/>
    </row>
    <row r="31" spans="1:25" x14ac:dyDescent="0.25">
      <c r="A31" s="2391"/>
      <c r="B31" s="2392"/>
      <c r="C31" s="2392"/>
      <c r="D31" s="2392"/>
      <c r="E31" s="2392"/>
      <c r="F31" s="2392"/>
      <c r="G31" s="2392"/>
      <c r="H31" s="2392"/>
      <c r="I31" s="2392"/>
      <c r="J31" s="2392"/>
      <c r="K31" s="2392"/>
      <c r="L31" s="2392"/>
      <c r="M31" s="2392"/>
      <c r="N31" s="2392"/>
      <c r="O31" s="2392"/>
      <c r="P31" s="2392"/>
      <c r="Q31" s="2392"/>
      <c r="R31" s="2392"/>
      <c r="S31" s="2392"/>
      <c r="T31" s="2392"/>
      <c r="U31" s="2392"/>
      <c r="V31" s="2392"/>
      <c r="W31" s="2392"/>
      <c r="X31" s="2392"/>
      <c r="Y31" s="2392"/>
    </row>
    <row r="32" spans="1:25" x14ac:dyDescent="0.25">
      <c r="A32" s="2391"/>
      <c r="B32" s="2392"/>
      <c r="C32" s="2392"/>
      <c r="D32" s="2392"/>
      <c r="E32" s="2392"/>
      <c r="F32" s="2392"/>
      <c r="G32" s="2392"/>
      <c r="H32" s="2392"/>
      <c r="I32" s="2392"/>
      <c r="J32" s="2392"/>
      <c r="K32" s="2392"/>
      <c r="L32" s="2392"/>
      <c r="M32" s="2392"/>
      <c r="N32" s="2392"/>
      <c r="O32" s="2392"/>
      <c r="P32" s="2392"/>
      <c r="Q32" s="2392"/>
      <c r="R32" s="2392"/>
      <c r="S32" s="2392"/>
      <c r="T32" s="2392"/>
      <c r="U32" s="2392"/>
      <c r="V32" s="2392"/>
      <c r="W32" s="2392"/>
      <c r="X32" s="2392"/>
      <c r="Y32" s="2392"/>
    </row>
    <row r="33" spans="1:25" x14ac:dyDescent="0.25">
      <c r="A33" s="2391"/>
      <c r="B33" s="2392"/>
      <c r="C33" s="2392"/>
      <c r="D33" s="2392"/>
      <c r="E33" s="2392"/>
      <c r="F33" s="2392"/>
      <c r="G33" s="2392"/>
      <c r="H33" s="2392"/>
      <c r="I33" s="2392"/>
      <c r="J33" s="2392"/>
      <c r="K33" s="2392"/>
      <c r="L33" s="2392"/>
      <c r="M33" s="2392"/>
      <c r="N33" s="2392"/>
      <c r="O33" s="2392"/>
      <c r="P33" s="2392"/>
      <c r="Q33" s="2392"/>
      <c r="R33" s="2392"/>
      <c r="S33" s="2392"/>
      <c r="T33" s="2392"/>
      <c r="U33" s="2392"/>
      <c r="V33" s="2392"/>
      <c r="W33" s="2392"/>
      <c r="X33" s="2392"/>
      <c r="Y33" s="2392"/>
    </row>
    <row r="34" spans="1:25" x14ac:dyDescent="0.25">
      <c r="A34" s="2391"/>
      <c r="B34" s="2392"/>
      <c r="C34" s="2392"/>
      <c r="D34" s="2392"/>
      <c r="E34" s="2392"/>
      <c r="F34" s="2392"/>
      <c r="G34" s="2392"/>
      <c r="H34" s="2392"/>
      <c r="I34" s="2392"/>
      <c r="J34" s="2392"/>
      <c r="K34" s="2392"/>
      <c r="L34" s="2392"/>
      <c r="M34" s="2392"/>
      <c r="N34" s="2392"/>
      <c r="O34" s="2392"/>
      <c r="P34" s="2392"/>
      <c r="Q34" s="2392"/>
      <c r="R34" s="2392"/>
      <c r="S34" s="2392"/>
      <c r="T34" s="2392"/>
      <c r="U34" s="2392"/>
      <c r="V34" s="2392"/>
      <c r="W34" s="2392"/>
      <c r="X34" s="2392"/>
      <c r="Y34" s="2392"/>
    </row>
    <row r="35" spans="1:25" x14ac:dyDescent="0.25">
      <c r="A35" s="2391"/>
      <c r="B35" s="2392"/>
      <c r="C35" s="2392"/>
      <c r="D35" s="2392"/>
      <c r="E35" s="2392"/>
      <c r="F35" s="2392"/>
      <c r="G35" s="2392"/>
      <c r="H35" s="2392"/>
      <c r="I35" s="2392"/>
      <c r="J35" s="2392"/>
      <c r="K35" s="2392"/>
      <c r="L35" s="2392"/>
      <c r="M35" s="2392"/>
      <c r="N35" s="2392"/>
      <c r="O35" s="2392"/>
      <c r="P35" s="2392"/>
      <c r="Q35" s="2392"/>
      <c r="R35" s="2392"/>
      <c r="S35" s="2392"/>
      <c r="T35" s="2392"/>
      <c r="U35" s="2392"/>
      <c r="V35" s="2392"/>
      <c r="W35" s="2392"/>
      <c r="X35" s="2392"/>
      <c r="Y35" s="2392"/>
    </row>
    <row r="36" spans="1:25" x14ac:dyDescent="0.25">
      <c r="A36" s="2391"/>
      <c r="B36" s="2392"/>
      <c r="C36" s="2392"/>
      <c r="D36" s="2392"/>
      <c r="E36" s="2392"/>
      <c r="F36" s="2392"/>
      <c r="G36" s="2392"/>
      <c r="H36" s="2392"/>
      <c r="I36" s="2392"/>
      <c r="J36" s="2392"/>
      <c r="K36" s="2392"/>
      <c r="L36" s="2392"/>
      <c r="M36" s="2392"/>
      <c r="N36" s="2392"/>
      <c r="O36" s="2392"/>
      <c r="P36" s="2392"/>
      <c r="Q36" s="2392"/>
      <c r="R36" s="2392"/>
      <c r="S36" s="2392"/>
      <c r="T36" s="2392"/>
      <c r="U36" s="2392"/>
      <c r="V36" s="2392"/>
      <c r="W36" s="2392"/>
      <c r="X36" s="2392"/>
      <c r="Y36" s="2392"/>
    </row>
    <row r="37" spans="1:25" x14ac:dyDescent="0.25">
      <c r="A37" s="2391"/>
      <c r="B37" s="2392"/>
      <c r="C37" s="2392"/>
      <c r="D37" s="2392"/>
      <c r="E37" s="2392"/>
      <c r="F37" s="2392"/>
      <c r="G37" s="2392"/>
      <c r="H37" s="2392"/>
      <c r="I37" s="2392"/>
      <c r="J37" s="2392"/>
      <c r="K37" s="2392"/>
      <c r="L37" s="2392"/>
      <c r="M37" s="2392"/>
      <c r="N37" s="2392"/>
      <c r="O37" s="2392"/>
      <c r="P37" s="2392"/>
      <c r="Q37" s="2392"/>
      <c r="R37" s="2392"/>
      <c r="S37" s="2392"/>
      <c r="T37" s="2392"/>
      <c r="U37" s="2392"/>
      <c r="V37" s="2392"/>
      <c r="W37" s="2392"/>
      <c r="X37" s="2392"/>
      <c r="Y37" s="2392"/>
    </row>
    <row r="38" spans="1:25" x14ac:dyDescent="0.25">
      <c r="A38" s="2391"/>
      <c r="B38" s="2392"/>
      <c r="C38" s="2392"/>
      <c r="D38" s="2392"/>
      <c r="E38" s="2392"/>
      <c r="F38" s="2392"/>
      <c r="G38" s="2392"/>
      <c r="H38" s="2392"/>
      <c r="I38" s="2392"/>
      <c r="J38" s="2392"/>
      <c r="K38" s="2392"/>
      <c r="L38" s="2392"/>
      <c r="M38" s="2392"/>
      <c r="N38" s="2392"/>
      <c r="O38" s="2392"/>
      <c r="P38" s="2392"/>
      <c r="Q38" s="2392"/>
      <c r="R38" s="2392"/>
      <c r="S38" s="2392"/>
      <c r="T38" s="2392"/>
      <c r="U38" s="2392"/>
      <c r="V38" s="2392"/>
      <c r="W38" s="2392"/>
      <c r="X38" s="2392"/>
      <c r="Y38" s="2392"/>
    </row>
    <row r="39" spans="1:25" x14ac:dyDescent="0.25">
      <c r="A39" s="2391"/>
      <c r="B39" s="2392"/>
      <c r="C39" s="2392"/>
      <c r="D39" s="2392"/>
      <c r="E39" s="2392"/>
      <c r="F39" s="2392"/>
      <c r="G39" s="2392"/>
      <c r="H39" s="2392"/>
      <c r="I39" s="2392"/>
      <c r="J39" s="2392"/>
      <c r="K39" s="2392"/>
      <c r="L39" s="2392"/>
      <c r="M39" s="2392"/>
      <c r="N39" s="2392"/>
      <c r="O39" s="2392"/>
      <c r="P39" s="2392"/>
      <c r="Q39" s="2392"/>
      <c r="R39" s="2392"/>
      <c r="S39" s="2392"/>
      <c r="T39" s="2392"/>
      <c r="U39" s="2392"/>
      <c r="V39" s="2392"/>
      <c r="W39" s="2392"/>
      <c r="X39" s="2392"/>
      <c r="Y39" s="2392"/>
    </row>
    <row r="40" spans="1:25" x14ac:dyDescent="0.25">
      <c r="A40" s="2391"/>
      <c r="B40" s="2392"/>
      <c r="C40" s="2392"/>
      <c r="D40" s="2392"/>
      <c r="E40" s="2392"/>
      <c r="F40" s="2392"/>
      <c r="G40" s="2392"/>
      <c r="H40" s="2392"/>
      <c r="I40" s="2392"/>
      <c r="J40" s="2392"/>
      <c r="K40" s="2392"/>
      <c r="L40" s="2392"/>
      <c r="M40" s="2392"/>
      <c r="N40" s="2392"/>
      <c r="O40" s="2392"/>
      <c r="P40" s="2392"/>
      <c r="Q40" s="2392"/>
      <c r="R40" s="2392"/>
      <c r="S40" s="2392"/>
      <c r="T40" s="2392"/>
      <c r="U40" s="2392"/>
      <c r="V40" s="2392"/>
      <c r="W40" s="2392"/>
      <c r="X40" s="2392"/>
      <c r="Y40" s="2392"/>
    </row>
    <row r="41" spans="1:25" x14ac:dyDescent="0.25">
      <c r="A41" s="2391"/>
      <c r="B41" s="2392"/>
      <c r="C41" s="2392"/>
      <c r="D41" s="2392"/>
      <c r="E41" s="2392"/>
      <c r="F41" s="2392"/>
      <c r="G41" s="2392"/>
      <c r="H41" s="2392"/>
      <c r="I41" s="2392"/>
      <c r="J41" s="2392"/>
      <c r="K41" s="2392"/>
      <c r="L41" s="2392"/>
      <c r="M41" s="2392"/>
      <c r="N41" s="2392"/>
      <c r="O41" s="2392"/>
      <c r="P41" s="2392"/>
      <c r="Q41" s="2392"/>
      <c r="R41" s="2392"/>
      <c r="S41" s="2392"/>
      <c r="T41" s="2392"/>
      <c r="U41" s="2392"/>
      <c r="V41" s="2392"/>
      <c r="W41" s="2392"/>
      <c r="X41" s="2392"/>
      <c r="Y41" s="2392"/>
    </row>
    <row r="42" spans="1:25" x14ac:dyDescent="0.25">
      <c r="A42" s="2391"/>
      <c r="B42" s="2392"/>
      <c r="C42" s="2392"/>
      <c r="D42" s="2392"/>
      <c r="E42" s="2392"/>
      <c r="F42" s="2392"/>
      <c r="G42" s="2392"/>
      <c r="H42" s="2392"/>
      <c r="I42" s="2392"/>
      <c r="J42" s="2392"/>
      <c r="K42" s="2392"/>
      <c r="L42" s="2392"/>
      <c r="M42" s="2392"/>
      <c r="N42" s="2392"/>
      <c r="O42" s="2392"/>
      <c r="P42" s="2392"/>
      <c r="Q42" s="2392"/>
      <c r="R42" s="2392"/>
      <c r="S42" s="2392"/>
      <c r="T42" s="2392"/>
      <c r="U42" s="2392"/>
      <c r="V42" s="2392"/>
      <c r="W42" s="2392"/>
      <c r="X42" s="2392"/>
      <c r="Y42" s="2392"/>
    </row>
    <row r="43" spans="1:25" ht="15.75" x14ac:dyDescent="0.25">
      <c r="A43" s="2409"/>
      <c r="B43" s="2410"/>
      <c r="C43" s="2392"/>
      <c r="D43" s="2392"/>
      <c r="E43" s="2392"/>
      <c r="F43" s="2392"/>
      <c r="G43" s="2392"/>
      <c r="H43" s="2392"/>
      <c r="I43" s="2392"/>
      <c r="J43" s="2392"/>
      <c r="K43" s="2392"/>
      <c r="L43" s="2392"/>
      <c r="M43" s="2392"/>
      <c r="N43" s="2392"/>
      <c r="O43" s="2392"/>
      <c r="P43" s="2392"/>
      <c r="Q43" s="2392"/>
      <c r="R43" s="2392"/>
      <c r="S43" s="2392"/>
      <c r="T43" s="2392"/>
      <c r="U43" s="2392"/>
      <c r="V43" s="2392"/>
      <c r="W43" s="2392"/>
      <c r="X43" s="2392"/>
      <c r="Y43" s="2392"/>
    </row>
    <row r="44" spans="1:25" x14ac:dyDescent="0.25">
      <c r="A44" s="2391"/>
      <c r="B44" s="2392"/>
      <c r="C44" s="2392"/>
      <c r="D44" s="2392"/>
      <c r="E44" s="2392"/>
      <c r="F44" s="2392"/>
      <c r="G44" s="2392"/>
      <c r="H44" s="2392"/>
      <c r="I44" s="2392"/>
      <c r="J44" s="2392"/>
      <c r="K44" s="2392"/>
      <c r="L44" s="2392"/>
      <c r="M44" s="2392"/>
      <c r="N44" s="2392"/>
      <c r="O44" s="2392"/>
      <c r="P44" s="2392"/>
      <c r="Q44" s="2392"/>
      <c r="R44" s="2392"/>
      <c r="S44" s="2392"/>
      <c r="T44" s="2392"/>
      <c r="U44" s="2392"/>
      <c r="V44" s="2392"/>
      <c r="W44" s="2392"/>
      <c r="X44" s="2392"/>
      <c r="Y44" s="2392"/>
    </row>
    <row r="45" spans="1:25" x14ac:dyDescent="0.25">
      <c r="A45" s="2391"/>
      <c r="B45" s="2392"/>
      <c r="C45" s="2392"/>
      <c r="D45" s="2392"/>
      <c r="E45" s="2392"/>
      <c r="F45" s="2392"/>
      <c r="G45" s="2392"/>
      <c r="H45" s="2392"/>
      <c r="I45" s="2392"/>
      <c r="J45" s="2392"/>
      <c r="K45" s="2392"/>
      <c r="L45" s="2392"/>
      <c r="M45" s="2392"/>
      <c r="N45" s="2392"/>
      <c r="O45" s="2392"/>
      <c r="P45" s="2392"/>
      <c r="Q45" s="2392"/>
      <c r="R45" s="2392"/>
      <c r="S45" s="2392"/>
      <c r="T45" s="2392"/>
      <c r="U45" s="2392"/>
      <c r="V45" s="2392"/>
      <c r="W45" s="2392"/>
      <c r="X45" s="2392"/>
      <c r="Y45" s="2392"/>
    </row>
    <row r="46" spans="1:25" x14ac:dyDescent="0.25">
      <c r="A46" s="2391"/>
      <c r="B46" s="2392"/>
      <c r="C46" s="2392"/>
      <c r="D46" s="2392"/>
      <c r="E46" s="2392"/>
      <c r="F46" s="2392"/>
      <c r="G46" s="2392"/>
      <c r="H46" s="2392"/>
      <c r="I46" s="2392"/>
      <c r="J46" s="2392"/>
      <c r="K46" s="2392"/>
      <c r="L46" s="2392"/>
      <c r="M46" s="2392"/>
      <c r="N46" s="2392"/>
      <c r="O46" s="2392"/>
      <c r="P46" s="2392"/>
      <c r="Q46" s="2392"/>
      <c r="R46" s="2392"/>
      <c r="S46" s="2392"/>
      <c r="T46" s="2392"/>
      <c r="U46" s="2392"/>
      <c r="V46" s="2392"/>
      <c r="W46" s="2392"/>
      <c r="X46" s="2392"/>
      <c r="Y46" s="2392"/>
    </row>
    <row r="47" spans="1:25" x14ac:dyDescent="0.25">
      <c r="A47" s="2391"/>
      <c r="B47" s="2392"/>
      <c r="C47" s="2392"/>
      <c r="D47" s="2392"/>
      <c r="E47" s="2392"/>
      <c r="F47" s="2392"/>
      <c r="G47" s="2392"/>
      <c r="H47" s="2392"/>
      <c r="I47" s="2392"/>
      <c r="J47" s="2392"/>
      <c r="K47" s="2392"/>
      <c r="L47" s="2392"/>
      <c r="M47" s="2392"/>
      <c r="N47" s="2392"/>
      <c r="O47" s="2392"/>
      <c r="P47" s="2392"/>
      <c r="Q47" s="2392"/>
      <c r="R47" s="2392"/>
      <c r="S47" s="2392"/>
      <c r="T47" s="2392"/>
      <c r="U47" s="2392"/>
      <c r="V47" s="2392"/>
      <c r="W47" s="2392"/>
      <c r="X47" s="2392"/>
      <c r="Y47" s="2392"/>
    </row>
    <row r="48" spans="1:25" x14ac:dyDescent="0.25">
      <c r="A48" s="2391"/>
      <c r="B48" s="2392"/>
      <c r="C48" s="2392"/>
      <c r="D48" s="2392"/>
      <c r="E48" s="2392"/>
      <c r="F48" s="2392"/>
      <c r="G48" s="2392"/>
      <c r="H48" s="2392"/>
      <c r="I48" s="2392"/>
      <c r="J48" s="2392"/>
      <c r="K48" s="2392"/>
      <c r="L48" s="2392"/>
      <c r="M48" s="2392"/>
      <c r="N48" s="2392"/>
      <c r="O48" s="2392"/>
      <c r="P48" s="2392"/>
      <c r="Q48" s="2392"/>
      <c r="R48" s="2392"/>
      <c r="S48" s="2392"/>
      <c r="T48" s="2392"/>
      <c r="U48" s="2392"/>
      <c r="V48" s="2392"/>
      <c r="W48" s="2392"/>
      <c r="X48" s="2392"/>
      <c r="Y48" s="2392"/>
    </row>
    <row r="49" spans="1:25" x14ac:dyDescent="0.25">
      <c r="A49" s="2391"/>
      <c r="B49" s="2392"/>
      <c r="C49" s="2392"/>
      <c r="D49" s="2392"/>
      <c r="E49" s="2392"/>
      <c r="F49" s="2392"/>
      <c r="G49" s="2392"/>
      <c r="H49" s="2392"/>
      <c r="I49" s="2392"/>
      <c r="J49" s="2392"/>
      <c r="K49" s="2392"/>
      <c r="L49" s="2392"/>
      <c r="M49" s="2392"/>
      <c r="N49" s="2392"/>
      <c r="O49" s="2392"/>
      <c r="P49" s="2392"/>
      <c r="Q49" s="2392"/>
      <c r="R49" s="2392"/>
      <c r="S49" s="2392"/>
      <c r="T49" s="2392"/>
      <c r="U49" s="2392"/>
      <c r="V49" s="2392"/>
      <c r="W49" s="2392"/>
      <c r="X49" s="2392"/>
      <c r="Y49" s="2392"/>
    </row>
    <row r="50" spans="1:25" x14ac:dyDescent="0.25">
      <c r="A50" s="2391"/>
      <c r="B50" s="2392"/>
      <c r="C50" s="2392"/>
      <c r="D50" s="2392"/>
      <c r="E50" s="2392"/>
      <c r="F50" s="2392"/>
      <c r="G50" s="2392"/>
      <c r="H50" s="2392"/>
      <c r="I50" s="2392"/>
      <c r="J50" s="2392"/>
      <c r="K50" s="2392"/>
      <c r="L50" s="2392"/>
      <c r="M50" s="2392"/>
      <c r="N50" s="2392"/>
      <c r="O50" s="2392"/>
      <c r="P50" s="2392"/>
      <c r="Q50" s="2392"/>
      <c r="R50" s="2392"/>
      <c r="S50" s="2392"/>
      <c r="T50" s="2392"/>
      <c r="U50" s="2392"/>
      <c r="V50" s="2392"/>
      <c r="W50" s="2392"/>
      <c r="X50" s="2392"/>
      <c r="Y50" s="2392"/>
    </row>
    <row r="51" spans="1:25" x14ac:dyDescent="0.25">
      <c r="A51" s="2391"/>
      <c r="B51" s="2392"/>
      <c r="C51" s="2392"/>
      <c r="D51" s="2392"/>
      <c r="E51" s="2392"/>
      <c r="F51" s="2392"/>
      <c r="G51" s="2392"/>
      <c r="H51" s="2392"/>
      <c r="I51" s="2392"/>
      <c r="J51" s="2392"/>
      <c r="K51" s="2392"/>
      <c r="L51" s="2392"/>
      <c r="M51" s="2392"/>
      <c r="N51" s="2392"/>
      <c r="O51" s="2392"/>
      <c r="P51" s="2392"/>
      <c r="Q51" s="2392"/>
      <c r="R51" s="2392"/>
      <c r="S51" s="2392"/>
      <c r="T51" s="2392"/>
      <c r="U51" s="2392"/>
      <c r="V51" s="2392"/>
      <c r="W51" s="2392"/>
      <c r="X51" s="2392"/>
      <c r="Y51" s="2392"/>
    </row>
    <row r="52" spans="1:25" x14ac:dyDescent="0.25">
      <c r="A52" s="2391"/>
      <c r="B52" s="2392"/>
      <c r="C52" s="2392"/>
      <c r="D52" s="2392"/>
      <c r="E52" s="2392"/>
      <c r="F52" s="2392"/>
      <c r="G52" s="2392"/>
      <c r="H52" s="2392"/>
      <c r="I52" s="2392"/>
      <c r="J52" s="2392"/>
      <c r="K52" s="2392"/>
      <c r="L52" s="2392"/>
      <c r="M52" s="2392"/>
      <c r="N52" s="2392"/>
      <c r="O52" s="2392"/>
      <c r="P52" s="2392"/>
      <c r="Q52" s="2392"/>
      <c r="R52" s="2392"/>
      <c r="S52" s="2392"/>
      <c r="T52" s="2392"/>
      <c r="U52" s="2392"/>
      <c r="V52" s="2392"/>
      <c r="W52" s="2392"/>
      <c r="X52" s="2392"/>
      <c r="Y52" s="2392"/>
    </row>
    <row r="53" spans="1:25" ht="15.75" x14ac:dyDescent="0.25">
      <c r="A53" s="2409"/>
      <c r="B53" s="2410"/>
      <c r="C53" s="2392"/>
      <c r="D53" s="2392"/>
      <c r="E53" s="2392"/>
      <c r="F53" s="2392"/>
      <c r="G53" s="2392"/>
      <c r="H53" s="2392"/>
      <c r="I53" s="2392"/>
      <c r="J53" s="2392"/>
      <c r="K53" s="2392"/>
      <c r="L53" s="2392"/>
      <c r="M53" s="2392"/>
      <c r="N53" s="2392"/>
      <c r="O53" s="2392"/>
      <c r="P53" s="2392"/>
      <c r="Q53" s="2392"/>
      <c r="R53" s="2392"/>
      <c r="S53" s="2392"/>
      <c r="T53" s="2392"/>
      <c r="U53" s="2392"/>
      <c r="V53" s="2392"/>
      <c r="W53" s="2392"/>
      <c r="X53" s="2392"/>
      <c r="Y53" s="2392"/>
    </row>
    <row r="54" spans="1:25" x14ac:dyDescent="0.25">
      <c r="A54" s="2391"/>
      <c r="B54" s="2392"/>
      <c r="C54" s="2392"/>
      <c r="D54" s="2392"/>
      <c r="E54" s="2392"/>
      <c r="F54" s="2392"/>
      <c r="G54" s="2392"/>
      <c r="H54" s="2392"/>
      <c r="I54" s="2392"/>
      <c r="J54" s="2392"/>
      <c r="K54" s="2392"/>
      <c r="L54" s="2392"/>
      <c r="M54" s="2392"/>
      <c r="N54" s="2392"/>
      <c r="O54" s="2392"/>
      <c r="P54" s="2392"/>
      <c r="Q54" s="2392"/>
      <c r="R54" s="2392"/>
      <c r="S54" s="2392"/>
      <c r="T54" s="2392"/>
      <c r="U54" s="2392"/>
      <c r="V54" s="2392"/>
      <c r="W54" s="2392"/>
      <c r="X54" s="2392"/>
      <c r="Y54" s="2392"/>
    </row>
    <row r="55" spans="1:25" x14ac:dyDescent="0.25">
      <c r="A55" s="2391"/>
      <c r="B55" s="2392"/>
      <c r="C55" s="2392"/>
      <c r="D55" s="2392"/>
      <c r="E55" s="2392"/>
      <c r="F55" s="2392"/>
      <c r="G55" s="2392"/>
      <c r="H55" s="2392"/>
      <c r="I55" s="2392"/>
      <c r="J55" s="2392"/>
      <c r="K55" s="2392"/>
      <c r="L55" s="2392"/>
      <c r="M55" s="2392"/>
      <c r="N55" s="2392"/>
      <c r="O55" s="2392"/>
      <c r="P55" s="2392"/>
      <c r="Q55" s="2392"/>
      <c r="R55" s="2392"/>
      <c r="S55" s="2392"/>
      <c r="T55" s="2392"/>
      <c r="U55" s="2392"/>
      <c r="V55" s="2392"/>
      <c r="W55" s="2392"/>
      <c r="X55" s="2392"/>
      <c r="Y55" s="2392"/>
    </row>
    <row r="56" spans="1:25" x14ac:dyDescent="0.25">
      <c r="A56" s="2391"/>
      <c r="B56" s="2392"/>
      <c r="C56" s="2392"/>
      <c r="D56" s="2392"/>
      <c r="E56" s="2392"/>
      <c r="F56" s="2392"/>
      <c r="G56" s="2392"/>
      <c r="H56" s="2392"/>
      <c r="I56" s="2392"/>
      <c r="J56" s="2392"/>
      <c r="K56" s="2392"/>
      <c r="L56" s="2392"/>
      <c r="M56" s="2392"/>
      <c r="N56" s="2392"/>
      <c r="O56" s="2392"/>
      <c r="P56" s="2392"/>
      <c r="Q56" s="2392"/>
      <c r="R56" s="2392"/>
      <c r="S56" s="2392"/>
      <c r="T56" s="2392"/>
      <c r="U56" s="2392"/>
      <c r="V56" s="2392"/>
      <c r="W56" s="2392"/>
      <c r="X56" s="2392"/>
      <c r="Y56" s="2392"/>
    </row>
    <row r="57" spans="1:25" x14ac:dyDescent="0.25">
      <c r="A57" s="2391"/>
      <c r="B57" s="2392"/>
      <c r="C57" s="2392"/>
      <c r="D57" s="2392"/>
      <c r="E57" s="2392"/>
      <c r="F57" s="2392"/>
      <c r="G57" s="2392"/>
      <c r="H57" s="2392"/>
      <c r="I57" s="2392"/>
      <c r="J57" s="2392"/>
      <c r="K57" s="2392"/>
      <c r="L57" s="2392"/>
      <c r="M57" s="2392"/>
      <c r="N57" s="2392"/>
      <c r="O57" s="2392"/>
      <c r="P57" s="2392"/>
      <c r="Q57" s="2392"/>
      <c r="R57" s="2392"/>
      <c r="S57" s="2392"/>
      <c r="T57" s="2392"/>
      <c r="U57" s="2392"/>
      <c r="V57" s="2392"/>
      <c r="W57" s="2392"/>
      <c r="X57" s="2392"/>
      <c r="Y57" s="2392"/>
    </row>
    <row r="58" spans="1:25" x14ac:dyDescent="0.25">
      <c r="A58" s="2391"/>
      <c r="B58" s="2392"/>
      <c r="C58" s="2392"/>
      <c r="D58" s="2392"/>
      <c r="E58" s="2392"/>
      <c r="F58" s="2392"/>
      <c r="G58" s="2392"/>
      <c r="H58" s="2392"/>
      <c r="I58" s="2392"/>
      <c r="J58" s="2392"/>
      <c r="K58" s="2392"/>
      <c r="L58" s="2392"/>
      <c r="M58" s="2392"/>
      <c r="N58" s="2392"/>
      <c r="O58" s="2392"/>
      <c r="P58" s="2392"/>
      <c r="Q58" s="2392"/>
      <c r="R58" s="2392"/>
      <c r="S58" s="2392"/>
      <c r="T58" s="2392"/>
      <c r="U58" s="2392"/>
      <c r="V58" s="2392"/>
      <c r="W58" s="2392"/>
      <c r="X58" s="2392"/>
      <c r="Y58" s="2392"/>
    </row>
    <row r="59" spans="1:25" x14ac:dyDescent="0.25">
      <c r="A59" s="2391"/>
      <c r="B59" s="2392"/>
      <c r="C59" s="2392"/>
      <c r="D59" s="2392"/>
      <c r="E59" s="2392"/>
      <c r="F59" s="2392"/>
      <c r="G59" s="2392"/>
      <c r="H59" s="2392"/>
      <c r="I59" s="2392"/>
      <c r="J59" s="2392"/>
      <c r="K59" s="2392"/>
      <c r="L59" s="2392"/>
      <c r="M59" s="2392"/>
      <c r="N59" s="2392"/>
      <c r="O59" s="2392"/>
      <c r="P59" s="2392"/>
      <c r="Q59" s="2392"/>
      <c r="R59" s="2392"/>
      <c r="S59" s="2392"/>
      <c r="T59" s="2392"/>
      <c r="U59" s="2392"/>
      <c r="V59" s="2392"/>
      <c r="W59" s="2392"/>
      <c r="X59" s="2392"/>
      <c r="Y59" s="2392"/>
    </row>
    <row r="60" spans="1:25" x14ac:dyDescent="0.25">
      <c r="A60" s="2391"/>
      <c r="B60" s="2392"/>
      <c r="C60" s="2392"/>
      <c r="D60" s="2392"/>
      <c r="E60" s="2392"/>
      <c r="F60" s="2392"/>
      <c r="G60" s="2392"/>
      <c r="H60" s="2392"/>
      <c r="I60" s="2392"/>
      <c r="J60" s="2392"/>
      <c r="K60" s="2392"/>
      <c r="L60" s="2392"/>
      <c r="M60" s="2392"/>
      <c r="N60" s="2392"/>
      <c r="O60" s="2392"/>
      <c r="P60" s="2392"/>
      <c r="Q60" s="2392"/>
      <c r="R60" s="2392"/>
      <c r="S60" s="2392"/>
      <c r="T60" s="2392"/>
      <c r="U60" s="2392"/>
      <c r="V60" s="2392"/>
      <c r="W60" s="2392"/>
      <c r="X60" s="2392"/>
      <c r="Y60" s="2392"/>
    </row>
    <row r="61" spans="1:25" x14ac:dyDescent="0.25">
      <c r="A61" s="2391"/>
      <c r="B61" s="2392"/>
      <c r="C61" s="2392"/>
      <c r="D61" s="2392"/>
      <c r="E61" s="2392"/>
      <c r="F61" s="2392"/>
      <c r="G61" s="2392"/>
      <c r="H61" s="2392"/>
      <c r="I61" s="2392"/>
      <c r="J61" s="2392"/>
      <c r="K61" s="2392"/>
      <c r="L61" s="2392"/>
      <c r="M61" s="2392"/>
      <c r="N61" s="2392"/>
      <c r="O61" s="2392"/>
      <c r="P61" s="2392"/>
      <c r="Q61" s="2392"/>
      <c r="R61" s="2392"/>
      <c r="S61" s="2392"/>
      <c r="T61" s="2392"/>
      <c r="U61" s="2392"/>
      <c r="V61" s="2392"/>
      <c r="W61" s="2392"/>
      <c r="X61" s="2392"/>
      <c r="Y61" s="2392"/>
    </row>
    <row r="62" spans="1:25" x14ac:dyDescent="0.25">
      <c r="A62" s="2391"/>
      <c r="B62" s="2392"/>
      <c r="C62" s="2392"/>
      <c r="D62" s="2392"/>
      <c r="E62" s="2392"/>
      <c r="F62" s="2392"/>
      <c r="G62" s="2392"/>
      <c r="H62" s="2392"/>
      <c r="I62" s="2392"/>
      <c r="J62" s="2392"/>
      <c r="K62" s="2392"/>
      <c r="L62" s="2392"/>
      <c r="M62" s="2392"/>
      <c r="N62" s="2392"/>
      <c r="O62" s="2392"/>
      <c r="P62" s="2392"/>
      <c r="Q62" s="2392"/>
      <c r="R62" s="2392"/>
      <c r="S62" s="2392"/>
      <c r="T62" s="2392"/>
      <c r="U62" s="2392"/>
      <c r="V62" s="2392"/>
      <c r="W62" s="2392"/>
      <c r="X62" s="2392"/>
      <c r="Y62" s="2392"/>
    </row>
    <row r="63" spans="1:25" x14ac:dyDescent="0.25">
      <c r="A63" s="2391"/>
      <c r="B63" s="2392"/>
      <c r="C63" s="2392"/>
      <c r="D63" s="2392"/>
      <c r="E63" s="2392"/>
      <c r="F63" s="2392"/>
      <c r="G63" s="2392"/>
      <c r="H63" s="2392"/>
      <c r="I63" s="2392"/>
      <c r="J63" s="2392"/>
      <c r="K63" s="2392"/>
      <c r="L63" s="2392"/>
      <c r="M63" s="2392"/>
      <c r="N63" s="2392"/>
      <c r="O63" s="2392"/>
      <c r="P63" s="2392"/>
      <c r="Q63" s="2392"/>
      <c r="R63" s="2392"/>
      <c r="S63" s="2392"/>
      <c r="T63" s="2392"/>
      <c r="U63" s="2392"/>
      <c r="V63" s="2392"/>
      <c r="W63" s="2392"/>
      <c r="X63" s="2392"/>
      <c r="Y63" s="2392"/>
    </row>
    <row r="64" spans="1:25" x14ac:dyDescent="0.25">
      <c r="A64" s="2391"/>
      <c r="B64" s="2392"/>
      <c r="C64" s="2392"/>
      <c r="D64" s="2392"/>
      <c r="E64" s="2392"/>
      <c r="F64" s="2392"/>
      <c r="G64" s="2392"/>
      <c r="H64" s="2392"/>
      <c r="I64" s="2392"/>
      <c r="J64" s="2392"/>
      <c r="K64" s="2392"/>
      <c r="L64" s="2392"/>
      <c r="M64" s="2392"/>
      <c r="N64" s="2392"/>
      <c r="O64" s="2392"/>
      <c r="P64" s="2392"/>
      <c r="Q64" s="2392"/>
      <c r="R64" s="2392"/>
      <c r="S64" s="2392"/>
      <c r="T64" s="2392"/>
      <c r="U64" s="2392"/>
      <c r="V64" s="2392"/>
      <c r="W64" s="2392"/>
      <c r="X64" s="2392"/>
      <c r="Y64" s="2392"/>
    </row>
    <row r="65" spans="1:25" x14ac:dyDescent="0.25">
      <c r="A65" s="2391"/>
      <c r="B65" s="2392"/>
      <c r="C65" s="2392"/>
      <c r="D65" s="2392"/>
      <c r="E65" s="2392"/>
      <c r="F65" s="2392"/>
      <c r="G65" s="2392"/>
      <c r="H65" s="2392"/>
      <c r="I65" s="2392"/>
      <c r="J65" s="2392"/>
      <c r="K65" s="2392"/>
      <c r="L65" s="2392"/>
      <c r="M65" s="2392"/>
      <c r="N65" s="2392"/>
      <c r="O65" s="2392"/>
      <c r="P65" s="2392"/>
      <c r="Q65" s="2392"/>
      <c r="R65" s="2392"/>
      <c r="S65" s="2392"/>
      <c r="T65" s="2392"/>
      <c r="U65" s="2392"/>
      <c r="V65" s="2392"/>
      <c r="W65" s="2392"/>
      <c r="X65" s="2392"/>
      <c r="Y65" s="2392"/>
    </row>
    <row r="66" spans="1:25" x14ac:dyDescent="0.25">
      <c r="A66" s="2391"/>
      <c r="B66" s="2392"/>
      <c r="C66" s="2392"/>
      <c r="D66" s="2392"/>
      <c r="E66" s="2392"/>
      <c r="F66" s="2392"/>
      <c r="G66" s="2392"/>
      <c r="H66" s="2392"/>
      <c r="I66" s="2392"/>
      <c r="J66" s="2392"/>
      <c r="K66" s="2392"/>
      <c r="L66" s="2392"/>
      <c r="M66" s="2392"/>
      <c r="N66" s="2392"/>
      <c r="O66" s="2392"/>
      <c r="P66" s="2392"/>
      <c r="Q66" s="2392"/>
      <c r="R66" s="2392"/>
      <c r="S66" s="2392"/>
      <c r="T66" s="2392"/>
      <c r="U66" s="2392"/>
      <c r="V66" s="2392"/>
      <c r="W66" s="2392"/>
      <c r="X66" s="2392"/>
      <c r="Y66" s="2392"/>
    </row>
    <row r="67" spans="1:25" x14ac:dyDescent="0.25">
      <c r="A67" s="2391"/>
      <c r="B67" s="2392"/>
      <c r="C67" s="2392"/>
      <c r="D67" s="2392"/>
      <c r="E67" s="2392"/>
      <c r="F67" s="2392"/>
      <c r="G67" s="2392"/>
      <c r="H67" s="2392"/>
      <c r="I67" s="2392"/>
      <c r="J67" s="2392"/>
      <c r="K67" s="2392"/>
      <c r="L67" s="2392"/>
      <c r="M67" s="2392"/>
      <c r="N67" s="2392"/>
      <c r="O67" s="2392"/>
      <c r="P67" s="2392"/>
      <c r="Q67" s="2392"/>
      <c r="R67" s="2392"/>
      <c r="S67" s="2392"/>
      <c r="T67" s="2392"/>
      <c r="U67" s="2392"/>
      <c r="V67" s="2392"/>
      <c r="W67" s="2392"/>
      <c r="X67" s="2392"/>
      <c r="Y67" s="2392"/>
    </row>
    <row r="68" spans="1:25" x14ac:dyDescent="0.25">
      <c r="A68" s="2391"/>
      <c r="B68" s="2392"/>
      <c r="C68" s="2392"/>
      <c r="D68" s="2392"/>
      <c r="E68" s="2392"/>
      <c r="F68" s="2392"/>
      <c r="G68" s="2392"/>
      <c r="H68" s="2392"/>
      <c r="I68" s="2392"/>
      <c r="J68" s="2392"/>
      <c r="K68" s="2392"/>
      <c r="L68" s="2392"/>
      <c r="M68" s="2392"/>
      <c r="N68" s="2392"/>
      <c r="O68" s="2392"/>
      <c r="P68" s="2392"/>
      <c r="Q68" s="2392"/>
      <c r="R68" s="2392"/>
      <c r="S68" s="2392"/>
      <c r="T68" s="2392"/>
      <c r="U68" s="2392"/>
      <c r="V68" s="2392"/>
      <c r="W68" s="2392"/>
      <c r="X68" s="2392"/>
      <c r="Y68" s="2392"/>
    </row>
    <row r="69" spans="1:25" x14ac:dyDescent="0.25">
      <c r="A69" s="2391"/>
      <c r="B69" s="2392"/>
      <c r="C69" s="2392"/>
      <c r="D69" s="2392"/>
      <c r="E69" s="2392"/>
      <c r="F69" s="2392"/>
      <c r="G69" s="2392"/>
      <c r="H69" s="2392"/>
      <c r="I69" s="2392"/>
      <c r="J69" s="2392"/>
      <c r="K69" s="2392"/>
      <c r="L69" s="2392"/>
      <c r="M69" s="2392"/>
      <c r="N69" s="2392"/>
      <c r="O69" s="2392"/>
      <c r="P69" s="2392"/>
      <c r="Q69" s="2392"/>
      <c r="R69" s="2392"/>
      <c r="S69" s="2392"/>
      <c r="T69" s="2392"/>
      <c r="U69" s="2392"/>
      <c r="V69" s="2392"/>
      <c r="W69" s="2392"/>
      <c r="X69" s="2392"/>
      <c r="Y69" s="2392"/>
    </row>
    <row r="70" spans="1:25" x14ac:dyDescent="0.25">
      <c r="A70" s="2391"/>
      <c r="B70" s="2392"/>
      <c r="C70" s="2392"/>
      <c r="D70" s="2392"/>
      <c r="E70" s="2392"/>
      <c r="F70" s="2392"/>
      <c r="G70" s="2392"/>
      <c r="H70" s="2392"/>
      <c r="I70" s="2392"/>
      <c r="J70" s="2392"/>
      <c r="K70" s="2392"/>
      <c r="L70" s="2392"/>
      <c r="M70" s="2392"/>
      <c r="N70" s="2392"/>
      <c r="O70" s="2392"/>
      <c r="P70" s="2392"/>
      <c r="Q70" s="2392"/>
      <c r="R70" s="2392"/>
      <c r="S70" s="2392"/>
      <c r="T70" s="2392"/>
      <c r="U70" s="2392"/>
      <c r="V70" s="2392"/>
      <c r="W70" s="2392"/>
      <c r="X70" s="2392"/>
      <c r="Y70" s="2392"/>
    </row>
    <row r="71" spans="1:25" x14ac:dyDescent="0.25">
      <c r="A71" s="2391"/>
      <c r="B71" s="2392"/>
      <c r="C71" s="2392"/>
      <c r="D71" s="2392"/>
      <c r="E71" s="2392"/>
      <c r="F71" s="2392"/>
      <c r="G71" s="2392"/>
      <c r="H71" s="2392"/>
      <c r="I71" s="2392"/>
      <c r="J71" s="2392"/>
      <c r="K71" s="2392"/>
      <c r="L71" s="2392"/>
      <c r="M71" s="2392"/>
      <c r="N71" s="2392"/>
      <c r="O71" s="2392"/>
      <c r="P71" s="2392"/>
      <c r="Q71" s="2392"/>
      <c r="R71" s="2392"/>
      <c r="S71" s="2392"/>
      <c r="T71" s="2392"/>
      <c r="U71" s="2392"/>
      <c r="V71" s="2392"/>
      <c r="W71" s="2392"/>
      <c r="X71" s="2392"/>
      <c r="Y71" s="2392"/>
    </row>
    <row r="72" spans="1:25" x14ac:dyDescent="0.25">
      <c r="A72" s="2391"/>
      <c r="B72" s="2392"/>
      <c r="C72" s="2392"/>
      <c r="D72" s="2392"/>
      <c r="E72" s="2392"/>
      <c r="F72" s="2392"/>
      <c r="G72" s="2392"/>
      <c r="H72" s="2392"/>
      <c r="I72" s="2392"/>
      <c r="J72" s="2392"/>
      <c r="K72" s="2392"/>
      <c r="L72" s="2392"/>
      <c r="M72" s="2392"/>
      <c r="N72" s="2392"/>
      <c r="O72" s="2392"/>
      <c r="P72" s="2392"/>
      <c r="Q72" s="2392"/>
      <c r="R72" s="2392"/>
      <c r="S72" s="2392"/>
      <c r="T72" s="2392"/>
      <c r="U72" s="2392"/>
      <c r="V72" s="2392"/>
      <c r="W72" s="2392"/>
      <c r="X72" s="2392"/>
      <c r="Y72" s="2392"/>
    </row>
    <row r="73" spans="1:25" x14ac:dyDescent="0.25">
      <c r="A73" s="2391"/>
      <c r="B73" s="2392"/>
      <c r="C73" s="2392"/>
      <c r="D73" s="2392"/>
      <c r="E73" s="2392"/>
      <c r="F73" s="2392"/>
      <c r="G73" s="2392"/>
      <c r="H73" s="2392"/>
      <c r="I73" s="2392"/>
      <c r="J73" s="2392"/>
      <c r="K73" s="2392"/>
      <c r="L73" s="2392"/>
      <c r="M73" s="2392"/>
      <c r="N73" s="2392"/>
      <c r="O73" s="2392"/>
      <c r="P73" s="2392"/>
      <c r="Q73" s="2392"/>
      <c r="R73" s="2392"/>
      <c r="S73" s="2392"/>
      <c r="T73" s="2392"/>
      <c r="U73" s="2392"/>
      <c r="V73" s="2392"/>
      <c r="W73" s="2392"/>
      <c r="X73" s="2392"/>
      <c r="Y73" s="2392"/>
    </row>
    <row r="74" spans="1:25" x14ac:dyDescent="0.25">
      <c r="A74" s="2391"/>
      <c r="B74" s="2392"/>
      <c r="C74" s="2392"/>
      <c r="D74" s="2392"/>
      <c r="E74" s="2392"/>
      <c r="F74" s="2392"/>
      <c r="G74" s="2392"/>
      <c r="H74" s="2392"/>
      <c r="I74" s="2392"/>
      <c r="J74" s="2392"/>
      <c r="K74" s="2392"/>
      <c r="L74" s="2392"/>
      <c r="M74" s="2392"/>
      <c r="N74" s="2392"/>
      <c r="O74" s="2392"/>
      <c r="P74" s="2392"/>
      <c r="Q74" s="2392"/>
      <c r="R74" s="2392"/>
      <c r="S74" s="2392"/>
      <c r="T74" s="2392"/>
      <c r="U74" s="2392"/>
      <c r="V74" s="2392"/>
      <c r="W74" s="2392"/>
      <c r="X74" s="2392"/>
      <c r="Y74" s="2392"/>
    </row>
    <row r="75" spans="1:25" x14ac:dyDescent="0.25">
      <c r="A75" s="2391"/>
      <c r="B75" s="2392"/>
      <c r="C75" s="2392"/>
      <c r="D75" s="2392"/>
      <c r="E75" s="2392"/>
      <c r="F75" s="2392"/>
      <c r="G75" s="2392"/>
      <c r="H75" s="2392"/>
      <c r="I75" s="2392"/>
      <c r="J75" s="2392"/>
      <c r="K75" s="2392"/>
      <c r="L75" s="2392"/>
      <c r="M75" s="2392"/>
      <c r="N75" s="2392"/>
      <c r="O75" s="2392"/>
      <c r="P75" s="2392"/>
      <c r="Q75" s="2392"/>
      <c r="R75" s="2392"/>
      <c r="S75" s="2392"/>
      <c r="T75" s="2392"/>
      <c r="U75" s="2392"/>
      <c r="V75" s="2392"/>
      <c r="W75" s="2392"/>
      <c r="X75" s="2392"/>
      <c r="Y75" s="2392"/>
    </row>
    <row r="76" spans="1:25" ht="15.75" x14ac:dyDescent="0.25">
      <c r="A76" s="2409"/>
      <c r="B76" s="2410"/>
      <c r="C76" s="2392"/>
      <c r="D76" s="2392"/>
      <c r="E76" s="2392"/>
      <c r="F76" s="2392"/>
      <c r="G76" s="2392"/>
      <c r="H76" s="2392"/>
      <c r="I76" s="2392"/>
      <c r="J76" s="2392"/>
      <c r="K76" s="2392"/>
      <c r="L76" s="2392"/>
      <c r="M76" s="2392"/>
      <c r="N76" s="2392"/>
      <c r="O76" s="2392"/>
      <c r="P76" s="2392"/>
      <c r="Q76" s="2392"/>
      <c r="R76" s="2392"/>
      <c r="S76" s="2392"/>
      <c r="T76" s="2392"/>
      <c r="U76" s="2392"/>
      <c r="V76" s="2392"/>
      <c r="W76" s="2392"/>
      <c r="X76" s="2392"/>
      <c r="Y76" s="2392"/>
    </row>
    <row r="77" spans="1:25" x14ac:dyDescent="0.25">
      <c r="A77" s="2391"/>
      <c r="B77" s="2392"/>
      <c r="C77" s="2392"/>
      <c r="D77" s="2392"/>
      <c r="E77" s="2392"/>
      <c r="F77" s="2392"/>
      <c r="G77" s="2392"/>
      <c r="H77" s="2392"/>
      <c r="I77" s="2392"/>
      <c r="J77" s="2392"/>
      <c r="K77" s="2392"/>
      <c r="L77" s="2392"/>
      <c r="M77" s="2392"/>
      <c r="N77" s="2392"/>
      <c r="O77" s="2392"/>
      <c r="P77" s="2392"/>
      <c r="Q77" s="2392"/>
      <c r="R77" s="2392"/>
      <c r="S77" s="2392"/>
      <c r="T77" s="2392"/>
      <c r="U77" s="2392"/>
      <c r="V77" s="2392"/>
      <c r="W77" s="2392"/>
      <c r="X77" s="2392"/>
      <c r="Y77" s="2392"/>
    </row>
    <row r="78" spans="1:25" x14ac:dyDescent="0.25">
      <c r="A78" s="2391"/>
      <c r="B78" s="2392"/>
      <c r="C78" s="2392"/>
      <c r="D78" s="2392"/>
      <c r="E78" s="2392"/>
      <c r="F78" s="2392"/>
      <c r="G78" s="2392"/>
      <c r="H78" s="2392"/>
      <c r="I78" s="2392"/>
      <c r="J78" s="2392"/>
      <c r="K78" s="2392"/>
      <c r="L78" s="2392"/>
      <c r="M78" s="2392"/>
      <c r="N78" s="2392"/>
      <c r="O78" s="2392"/>
      <c r="P78" s="2392"/>
      <c r="Q78" s="2392"/>
      <c r="R78" s="2392"/>
      <c r="S78" s="2392"/>
      <c r="T78" s="2392"/>
      <c r="U78" s="2392"/>
      <c r="V78" s="2392"/>
      <c r="W78" s="2392"/>
      <c r="X78" s="2392"/>
      <c r="Y78" s="2392"/>
    </row>
    <row r="79" spans="1:25" x14ac:dyDescent="0.25">
      <c r="A79" s="2391"/>
      <c r="B79" s="2392"/>
      <c r="C79" s="2392"/>
      <c r="D79" s="2392"/>
      <c r="E79" s="2392"/>
      <c r="F79" s="2392"/>
      <c r="G79" s="2392"/>
      <c r="H79" s="2392"/>
      <c r="I79" s="2392"/>
      <c r="J79" s="2392"/>
      <c r="K79" s="2392"/>
      <c r="L79" s="2392"/>
      <c r="M79" s="2392"/>
      <c r="N79" s="2392"/>
      <c r="O79" s="2392"/>
      <c r="P79" s="2392"/>
      <c r="Q79" s="2392"/>
      <c r="R79" s="2392"/>
      <c r="S79" s="2392"/>
      <c r="T79" s="2392"/>
      <c r="U79" s="2392"/>
      <c r="V79" s="2392"/>
      <c r="W79" s="2392"/>
      <c r="X79" s="2392"/>
      <c r="Y79" s="2392"/>
    </row>
    <row r="80" spans="1:25" x14ac:dyDescent="0.25">
      <c r="A80" s="2391"/>
      <c r="B80" s="2392"/>
      <c r="C80" s="2392"/>
      <c r="D80" s="2392"/>
      <c r="E80" s="2392"/>
      <c r="F80" s="2392"/>
      <c r="G80" s="2392"/>
      <c r="H80" s="2392"/>
      <c r="I80" s="2392"/>
      <c r="J80" s="2392"/>
      <c r="K80" s="2392"/>
      <c r="L80" s="2392"/>
      <c r="M80" s="2392"/>
      <c r="N80" s="2392"/>
      <c r="O80" s="2392"/>
      <c r="P80" s="2392"/>
      <c r="Q80" s="2392"/>
      <c r="R80" s="2392"/>
      <c r="S80" s="2392"/>
      <c r="T80" s="2392"/>
      <c r="U80" s="2392"/>
      <c r="V80" s="2392"/>
      <c r="W80" s="2392"/>
      <c r="X80" s="2392"/>
      <c r="Y80" s="2392"/>
    </row>
    <row r="81" spans="1:25" x14ac:dyDescent="0.25">
      <c r="A81" s="2391"/>
      <c r="B81" s="2392"/>
      <c r="C81" s="2392"/>
      <c r="D81" s="2392"/>
      <c r="E81" s="2392"/>
      <c r="F81" s="2392"/>
      <c r="G81" s="2392"/>
      <c r="H81" s="2392"/>
      <c r="I81" s="2392"/>
      <c r="J81" s="2392"/>
      <c r="K81" s="2392"/>
      <c r="L81" s="2392"/>
      <c r="M81" s="2392"/>
      <c r="N81" s="2392"/>
      <c r="O81" s="2392"/>
      <c r="P81" s="2392"/>
      <c r="Q81" s="2392"/>
      <c r="R81" s="2392"/>
      <c r="S81" s="2392"/>
      <c r="T81" s="2392"/>
      <c r="U81" s="2392"/>
      <c r="V81" s="2392"/>
      <c r="W81" s="2392"/>
      <c r="X81" s="2392"/>
      <c r="Y81" s="2392"/>
    </row>
    <row r="82" spans="1:25" x14ac:dyDescent="0.25">
      <c r="A82" s="2391"/>
      <c r="B82" s="2392"/>
      <c r="C82" s="2392"/>
      <c r="D82" s="2392"/>
      <c r="E82" s="2392"/>
      <c r="F82" s="2392"/>
      <c r="G82" s="2392"/>
      <c r="H82" s="2392"/>
      <c r="I82" s="2392"/>
      <c r="J82" s="2392"/>
      <c r="K82" s="2392"/>
      <c r="L82" s="2392"/>
      <c r="M82" s="2392"/>
      <c r="N82" s="2392"/>
      <c r="O82" s="2392"/>
      <c r="P82" s="2392"/>
      <c r="Q82" s="2392"/>
      <c r="R82" s="2392"/>
      <c r="S82" s="2392"/>
      <c r="T82" s="2392"/>
      <c r="U82" s="2392"/>
      <c r="V82" s="2392"/>
      <c r="W82" s="2392"/>
      <c r="X82" s="2392"/>
      <c r="Y82" s="2392"/>
    </row>
    <row r="83" spans="1:25" x14ac:dyDescent="0.25">
      <c r="A83" s="2391"/>
      <c r="B83" s="2392"/>
      <c r="C83" s="2392"/>
      <c r="D83" s="2392"/>
      <c r="E83" s="2392"/>
      <c r="F83" s="2392"/>
      <c r="G83" s="2392"/>
      <c r="H83" s="2392"/>
      <c r="I83" s="2392"/>
      <c r="J83" s="2392"/>
      <c r="K83" s="2392"/>
      <c r="L83" s="2392"/>
      <c r="M83" s="2392"/>
      <c r="N83" s="2392"/>
      <c r="O83" s="2392"/>
      <c r="P83" s="2392"/>
      <c r="Q83" s="2392"/>
      <c r="R83" s="2392"/>
      <c r="S83" s="2392"/>
      <c r="T83" s="2392"/>
      <c r="U83" s="2392"/>
      <c r="V83" s="2392"/>
      <c r="W83" s="2392"/>
      <c r="X83" s="2392"/>
      <c r="Y83" s="2392"/>
    </row>
    <row r="84" spans="1:25" x14ac:dyDescent="0.25">
      <c r="A84" s="2391"/>
      <c r="B84" s="2392"/>
      <c r="C84" s="2392"/>
      <c r="D84" s="2392"/>
      <c r="E84" s="2392"/>
      <c r="F84" s="2392"/>
      <c r="G84" s="2392"/>
      <c r="H84" s="2392"/>
      <c r="I84" s="2392"/>
      <c r="J84" s="2392"/>
      <c r="K84" s="2392"/>
      <c r="L84" s="2392"/>
      <c r="M84" s="2392"/>
      <c r="N84" s="2392"/>
      <c r="O84" s="2392"/>
      <c r="P84" s="2392"/>
      <c r="Q84" s="2392"/>
      <c r="R84" s="2392"/>
      <c r="S84" s="2392"/>
      <c r="T84" s="2392"/>
      <c r="U84" s="2392"/>
      <c r="V84" s="2392"/>
      <c r="W84" s="2392"/>
      <c r="X84" s="2392"/>
      <c r="Y84" s="2392"/>
    </row>
    <row r="85" spans="1:25" x14ac:dyDescent="0.25">
      <c r="A85" s="2391"/>
      <c r="B85" s="2392"/>
      <c r="C85" s="2392"/>
      <c r="D85" s="2392"/>
      <c r="E85" s="2392"/>
      <c r="F85" s="2392"/>
      <c r="G85" s="2392"/>
      <c r="H85" s="2392"/>
      <c r="I85" s="2392"/>
      <c r="J85" s="2392"/>
      <c r="K85" s="2392"/>
      <c r="L85" s="2392"/>
      <c r="M85" s="2392"/>
      <c r="N85" s="2392"/>
      <c r="O85" s="2392"/>
      <c r="P85" s="2392"/>
      <c r="Q85" s="2392"/>
      <c r="R85" s="2392"/>
      <c r="S85" s="2392"/>
      <c r="T85" s="2392"/>
      <c r="U85" s="2392"/>
      <c r="V85" s="2392"/>
      <c r="W85" s="2392"/>
      <c r="X85" s="2392"/>
      <c r="Y85" s="2392"/>
    </row>
    <row r="86" spans="1:25" x14ac:dyDescent="0.25">
      <c r="A86" s="2391"/>
      <c r="B86" s="2392"/>
      <c r="C86" s="2392"/>
      <c r="D86" s="2392"/>
      <c r="E86" s="2392"/>
      <c r="F86" s="2392"/>
      <c r="G86" s="2392"/>
      <c r="H86" s="2392"/>
      <c r="I86" s="2392"/>
      <c r="J86" s="2392"/>
      <c r="K86" s="2392"/>
      <c r="L86" s="2392"/>
      <c r="M86" s="2392"/>
      <c r="N86" s="2392"/>
      <c r="O86" s="2392"/>
      <c r="P86" s="2392"/>
      <c r="Q86" s="2392"/>
      <c r="R86" s="2392"/>
      <c r="S86" s="2392"/>
      <c r="T86" s="2392"/>
      <c r="U86" s="2392"/>
      <c r="V86" s="2392"/>
      <c r="W86" s="2392"/>
      <c r="X86" s="2392"/>
      <c r="Y86" s="2392"/>
    </row>
    <row r="87" spans="1:25" x14ac:dyDescent="0.25">
      <c r="A87" s="2391"/>
      <c r="B87" s="2392"/>
      <c r="C87" s="2392"/>
      <c r="D87" s="2392"/>
      <c r="E87" s="2392"/>
      <c r="F87" s="2392"/>
      <c r="G87" s="2392"/>
      <c r="H87" s="2392"/>
      <c r="I87" s="2392"/>
      <c r="J87" s="2392"/>
      <c r="K87" s="2392"/>
      <c r="L87" s="2392"/>
      <c r="M87" s="2392"/>
      <c r="N87" s="2392"/>
      <c r="O87" s="2392"/>
      <c r="P87" s="2392"/>
      <c r="Q87" s="2392"/>
      <c r="R87" s="2392"/>
      <c r="S87" s="2392"/>
      <c r="T87" s="2392"/>
      <c r="U87" s="2392"/>
      <c r="V87" s="2392"/>
      <c r="W87" s="2392"/>
      <c r="X87" s="2392"/>
      <c r="Y87" s="2392"/>
    </row>
    <row r="88" spans="1:25" x14ac:dyDescent="0.25">
      <c r="A88" s="2391"/>
      <c r="B88" s="2392"/>
      <c r="C88" s="2392"/>
      <c r="D88" s="2392"/>
      <c r="E88" s="2392"/>
      <c r="F88" s="2392"/>
      <c r="G88" s="2392"/>
      <c r="H88" s="2392"/>
      <c r="I88" s="2392"/>
      <c r="J88" s="2392"/>
      <c r="K88" s="2392"/>
      <c r="L88" s="2392"/>
      <c r="M88" s="2392"/>
      <c r="N88" s="2392"/>
      <c r="O88" s="2392"/>
      <c r="P88" s="2392"/>
      <c r="Q88" s="2392"/>
      <c r="R88" s="2392"/>
      <c r="S88" s="2392"/>
      <c r="T88" s="2392"/>
      <c r="U88" s="2392"/>
      <c r="V88" s="2392"/>
      <c r="W88" s="2392"/>
      <c r="X88" s="2392"/>
      <c r="Y88" s="2392"/>
    </row>
    <row r="89" spans="1:25" x14ac:dyDescent="0.25">
      <c r="A89" s="2391"/>
      <c r="B89" s="2392"/>
      <c r="C89" s="2392"/>
      <c r="D89" s="2392"/>
      <c r="E89" s="2392"/>
      <c r="F89" s="2392"/>
      <c r="G89" s="2392"/>
      <c r="H89" s="2392"/>
      <c r="I89" s="2392"/>
      <c r="J89" s="2392"/>
      <c r="K89" s="2392"/>
      <c r="L89" s="2392"/>
      <c r="M89" s="2392"/>
      <c r="N89" s="2392"/>
      <c r="O89" s="2392"/>
      <c r="P89" s="2392"/>
      <c r="Q89" s="2392"/>
      <c r="R89" s="2392"/>
      <c r="S89" s="2392"/>
      <c r="T89" s="2392"/>
      <c r="U89" s="2392"/>
      <c r="V89" s="2392"/>
      <c r="W89" s="2392"/>
      <c r="X89" s="2392"/>
      <c r="Y89" s="2392"/>
    </row>
    <row r="90" spans="1:25" x14ac:dyDescent="0.25">
      <c r="A90" s="2391"/>
      <c r="B90" s="2392"/>
      <c r="C90" s="2392"/>
      <c r="D90" s="2392"/>
      <c r="E90" s="2392"/>
      <c r="F90" s="2392"/>
      <c r="G90" s="2392"/>
      <c r="H90" s="2392"/>
      <c r="I90" s="2392"/>
      <c r="J90" s="2392"/>
      <c r="K90" s="2392"/>
      <c r="L90" s="2392"/>
      <c r="M90" s="2392"/>
      <c r="N90" s="2392"/>
      <c r="O90" s="2392"/>
      <c r="P90" s="2392"/>
      <c r="Q90" s="2392"/>
      <c r="R90" s="2392"/>
      <c r="S90" s="2392"/>
      <c r="T90" s="2392"/>
      <c r="U90" s="2392"/>
      <c r="V90" s="2392"/>
      <c r="W90" s="2392"/>
      <c r="X90" s="2392"/>
      <c r="Y90" s="2392"/>
    </row>
    <row r="91" spans="1:25" x14ac:dyDescent="0.25">
      <c r="A91" s="2391"/>
      <c r="B91" s="2392"/>
      <c r="C91" s="2392"/>
      <c r="D91" s="2392"/>
      <c r="E91" s="2392"/>
      <c r="F91" s="2392"/>
      <c r="G91" s="2392"/>
      <c r="H91" s="2392"/>
      <c r="I91" s="2392"/>
      <c r="J91" s="2392"/>
      <c r="K91" s="2392"/>
      <c r="L91" s="2392"/>
      <c r="M91" s="2392"/>
      <c r="N91" s="2392"/>
      <c r="O91" s="2392"/>
      <c r="P91" s="2392"/>
      <c r="Q91" s="2392"/>
      <c r="R91" s="2392"/>
      <c r="S91" s="2392"/>
      <c r="T91" s="2392"/>
      <c r="U91" s="2392"/>
      <c r="V91" s="2392"/>
      <c r="W91" s="2392"/>
      <c r="X91" s="2392"/>
      <c r="Y91" s="2392"/>
    </row>
    <row r="92" spans="1:25" x14ac:dyDescent="0.25">
      <c r="A92" s="2391"/>
      <c r="B92" s="2392"/>
      <c r="C92" s="2392"/>
      <c r="D92" s="2392"/>
      <c r="E92" s="2392"/>
      <c r="F92" s="2392"/>
      <c r="G92" s="2392"/>
      <c r="H92" s="2392"/>
      <c r="I92" s="2392"/>
      <c r="J92" s="2392"/>
      <c r="K92" s="2392"/>
      <c r="L92" s="2392"/>
      <c r="M92" s="2392"/>
      <c r="N92" s="2392"/>
      <c r="O92" s="2392"/>
      <c r="P92" s="2392"/>
      <c r="Q92" s="2392"/>
      <c r="R92" s="2392"/>
      <c r="S92" s="2392"/>
      <c r="T92" s="2392"/>
      <c r="U92" s="2392"/>
      <c r="V92" s="2392"/>
      <c r="W92" s="2392"/>
      <c r="X92" s="2392"/>
      <c r="Y92" s="2392"/>
    </row>
    <row r="93" spans="1:25" x14ac:dyDescent="0.25">
      <c r="A93" s="2391"/>
      <c r="B93" s="2392"/>
      <c r="C93" s="2392"/>
      <c r="D93" s="2392"/>
      <c r="E93" s="2392"/>
      <c r="F93" s="2392"/>
      <c r="G93" s="2392"/>
      <c r="H93" s="2392"/>
      <c r="I93" s="2392"/>
      <c r="J93" s="2392"/>
      <c r="K93" s="2392"/>
      <c r="L93" s="2392"/>
      <c r="M93" s="2392"/>
      <c r="N93" s="2392"/>
      <c r="O93" s="2392"/>
      <c r="P93" s="2392"/>
      <c r="Q93" s="2392"/>
      <c r="R93" s="2392"/>
      <c r="S93" s="2392"/>
      <c r="T93" s="2392"/>
      <c r="U93" s="2392"/>
      <c r="V93" s="2392"/>
      <c r="W93" s="2392"/>
      <c r="X93" s="2392"/>
      <c r="Y93" s="2392"/>
    </row>
    <row r="94" spans="1:25" x14ac:dyDescent="0.25">
      <c r="A94" s="2391"/>
      <c r="B94" s="2392"/>
      <c r="C94" s="2392"/>
      <c r="D94" s="2392"/>
      <c r="E94" s="2392"/>
      <c r="F94" s="2392"/>
      <c r="G94" s="2392"/>
      <c r="H94" s="2392"/>
      <c r="I94" s="2392"/>
      <c r="J94" s="2392"/>
      <c r="K94" s="2392"/>
      <c r="L94" s="2392"/>
      <c r="M94" s="2392"/>
      <c r="N94" s="2392"/>
      <c r="O94" s="2392"/>
      <c r="P94" s="2392"/>
      <c r="Q94" s="2392"/>
      <c r="R94" s="2392"/>
      <c r="S94" s="2392"/>
      <c r="T94" s="2392"/>
      <c r="U94" s="2392"/>
      <c r="V94" s="2392"/>
      <c r="W94" s="2392"/>
      <c r="X94" s="2392"/>
      <c r="Y94" s="2392"/>
    </row>
    <row r="95" spans="1:25" x14ac:dyDescent="0.25">
      <c r="A95" s="2391"/>
      <c r="B95" s="2392"/>
      <c r="C95" s="2392"/>
      <c r="D95" s="2392"/>
      <c r="E95" s="2392"/>
      <c r="F95" s="2392"/>
      <c r="G95" s="2392"/>
      <c r="H95" s="2392"/>
      <c r="I95" s="2392"/>
      <c r="J95" s="2392"/>
      <c r="K95" s="2392"/>
      <c r="L95" s="2392"/>
      <c r="M95" s="2392"/>
      <c r="N95" s="2392"/>
      <c r="O95" s="2392"/>
      <c r="P95" s="2392"/>
      <c r="Q95" s="2392"/>
      <c r="R95" s="2392"/>
      <c r="S95" s="2392"/>
      <c r="T95" s="2392"/>
      <c r="U95" s="2392"/>
      <c r="V95" s="2392"/>
      <c r="W95" s="2392"/>
      <c r="X95" s="2392"/>
      <c r="Y95" s="2392"/>
    </row>
    <row r="96" spans="1:25" x14ac:dyDescent="0.25">
      <c r="A96" s="2391"/>
      <c r="B96" s="2392"/>
      <c r="C96" s="2392"/>
      <c r="D96" s="2392"/>
      <c r="E96" s="2392"/>
      <c r="F96" s="2392"/>
      <c r="G96" s="2392"/>
      <c r="H96" s="2392"/>
      <c r="I96" s="2392"/>
      <c r="J96" s="2392"/>
      <c r="K96" s="2392"/>
      <c r="L96" s="2392"/>
      <c r="M96" s="2392"/>
      <c r="N96" s="2392"/>
      <c r="O96" s="2392"/>
      <c r="P96" s="2392"/>
      <c r="Q96" s="2392"/>
      <c r="R96" s="2392"/>
      <c r="S96" s="2392"/>
      <c r="T96" s="2392"/>
      <c r="U96" s="2392"/>
      <c r="V96" s="2392"/>
      <c r="W96" s="2392"/>
      <c r="X96" s="2392"/>
      <c r="Y96" s="2392"/>
    </row>
    <row r="97" spans="1:25" x14ac:dyDescent="0.25">
      <c r="A97" s="2391"/>
      <c r="B97" s="2392"/>
      <c r="C97" s="2392"/>
      <c r="D97" s="2392"/>
      <c r="E97" s="2392"/>
      <c r="F97" s="2392"/>
      <c r="G97" s="2392"/>
      <c r="H97" s="2392"/>
      <c r="I97" s="2392"/>
      <c r="J97" s="2392"/>
      <c r="K97" s="2392"/>
      <c r="L97" s="2392"/>
      <c r="M97" s="2392"/>
      <c r="N97" s="2392"/>
      <c r="O97" s="2392"/>
      <c r="P97" s="2392"/>
      <c r="Q97" s="2392"/>
      <c r="R97" s="2392"/>
      <c r="S97" s="2392"/>
      <c r="T97" s="2392"/>
      <c r="U97" s="2392"/>
      <c r="V97" s="2392"/>
      <c r="W97" s="2392"/>
      <c r="X97" s="2392"/>
      <c r="Y97" s="2392"/>
    </row>
    <row r="98" spans="1:25" x14ac:dyDescent="0.25">
      <c r="A98" s="2391"/>
      <c r="B98" s="2392"/>
      <c r="C98" s="2392"/>
      <c r="D98" s="2392"/>
      <c r="E98" s="2392"/>
      <c r="F98" s="2392"/>
      <c r="G98" s="2392"/>
      <c r="H98" s="2392"/>
      <c r="I98" s="2392"/>
      <c r="J98" s="2392"/>
      <c r="K98" s="2392"/>
      <c r="L98" s="2392"/>
      <c r="M98" s="2392"/>
      <c r="N98" s="2392"/>
      <c r="O98" s="2392"/>
      <c r="P98" s="2392"/>
      <c r="Q98" s="2392"/>
      <c r="R98" s="2392"/>
      <c r="S98" s="2392"/>
      <c r="T98" s="2392"/>
      <c r="U98" s="2392"/>
      <c r="V98" s="2392"/>
      <c r="W98" s="2392"/>
      <c r="X98" s="2392"/>
      <c r="Y98" s="2392"/>
    </row>
    <row r="99" spans="1:25" x14ac:dyDescent="0.25">
      <c r="A99" s="2391"/>
      <c r="B99" s="2392"/>
      <c r="C99" s="2392"/>
      <c r="D99" s="2392"/>
      <c r="E99" s="2392"/>
      <c r="F99" s="2392"/>
      <c r="G99" s="2392"/>
      <c r="H99" s="2392"/>
      <c r="I99" s="2392"/>
      <c r="J99" s="2392"/>
      <c r="K99" s="2392"/>
      <c r="L99" s="2392"/>
      <c r="M99" s="2392"/>
      <c r="N99" s="2392"/>
      <c r="O99" s="2392"/>
      <c r="P99" s="2392"/>
      <c r="Q99" s="2392"/>
      <c r="R99" s="2392"/>
      <c r="S99" s="2392"/>
      <c r="T99" s="2392"/>
      <c r="U99" s="2392"/>
      <c r="V99" s="2392"/>
      <c r="W99" s="2392"/>
      <c r="X99" s="2392"/>
      <c r="Y99" s="2392"/>
    </row>
    <row r="100" spans="1:25" x14ac:dyDescent="0.25">
      <c r="A100" s="2391"/>
      <c r="B100" s="2392"/>
      <c r="C100" s="2392"/>
      <c r="D100" s="2392"/>
      <c r="E100" s="2392"/>
      <c r="F100" s="2392"/>
      <c r="G100" s="2392"/>
      <c r="H100" s="2392"/>
      <c r="I100" s="2392"/>
      <c r="J100" s="2392"/>
      <c r="K100" s="2392"/>
      <c r="L100" s="2392"/>
      <c r="M100" s="2392"/>
      <c r="N100" s="2392"/>
      <c r="O100" s="2392"/>
      <c r="P100" s="2392"/>
      <c r="Q100" s="2392"/>
      <c r="R100" s="2392"/>
      <c r="S100" s="2392"/>
      <c r="T100" s="2392"/>
      <c r="U100" s="2392"/>
      <c r="V100" s="2392"/>
      <c r="W100" s="2392"/>
      <c r="X100" s="2392"/>
      <c r="Y100" s="2392"/>
    </row>
    <row r="101" spans="1:25" x14ac:dyDescent="0.25">
      <c r="A101" s="2391"/>
      <c r="B101" s="2392"/>
      <c r="C101" s="2392"/>
      <c r="D101" s="2392"/>
      <c r="E101" s="2392"/>
      <c r="F101" s="2392"/>
      <c r="G101" s="2392"/>
      <c r="H101" s="2392"/>
      <c r="I101" s="2392"/>
      <c r="J101" s="2392"/>
      <c r="K101" s="2392"/>
      <c r="L101" s="2392"/>
      <c r="M101" s="2392"/>
      <c r="N101" s="2392"/>
      <c r="O101" s="2392"/>
      <c r="P101" s="2392"/>
      <c r="Q101" s="2392"/>
      <c r="R101" s="2392"/>
      <c r="S101" s="2392"/>
      <c r="T101" s="2392"/>
      <c r="U101" s="2392"/>
      <c r="V101" s="2392"/>
      <c r="W101" s="2392"/>
      <c r="X101" s="2392"/>
      <c r="Y101" s="2392"/>
    </row>
    <row r="102" spans="1:25" x14ac:dyDescent="0.25">
      <c r="A102" s="2391"/>
      <c r="B102" s="2392"/>
      <c r="C102" s="2392"/>
      <c r="D102" s="2392"/>
      <c r="E102" s="2392"/>
      <c r="F102" s="2392"/>
      <c r="G102" s="2392"/>
      <c r="H102" s="2392"/>
      <c r="I102" s="2392"/>
      <c r="J102" s="2392"/>
      <c r="K102" s="2392"/>
      <c r="L102" s="2392"/>
      <c r="M102" s="2392"/>
      <c r="N102" s="2392"/>
      <c r="O102" s="2392"/>
      <c r="P102" s="2392"/>
      <c r="Q102" s="2392"/>
      <c r="R102" s="2392"/>
      <c r="S102" s="2392"/>
      <c r="T102" s="2392"/>
      <c r="U102" s="2392"/>
      <c r="V102" s="2392"/>
      <c r="W102" s="2392"/>
      <c r="X102" s="2392"/>
      <c r="Y102" s="2392"/>
    </row>
    <row r="103" spans="1:25" x14ac:dyDescent="0.25">
      <c r="A103" s="2391"/>
      <c r="B103" s="2392"/>
      <c r="C103" s="2392"/>
      <c r="D103" s="2392"/>
      <c r="E103" s="2392"/>
      <c r="F103" s="2392"/>
      <c r="G103" s="2392"/>
      <c r="H103" s="2392"/>
      <c r="I103" s="2392"/>
      <c r="J103" s="2392"/>
      <c r="K103" s="2392"/>
      <c r="L103" s="2392"/>
      <c r="M103" s="2392"/>
      <c r="N103" s="2392"/>
      <c r="O103" s="2392"/>
      <c r="P103" s="2392"/>
      <c r="Q103" s="2392"/>
      <c r="R103" s="2392"/>
      <c r="S103" s="2392"/>
      <c r="T103" s="2392"/>
      <c r="U103" s="2392"/>
      <c r="V103" s="2392"/>
      <c r="W103" s="2392"/>
      <c r="X103" s="2392"/>
      <c r="Y103" s="2392"/>
    </row>
    <row r="104" spans="1:25" x14ac:dyDescent="0.25">
      <c r="A104" s="2391"/>
      <c r="B104" s="2392"/>
      <c r="C104" s="2392"/>
      <c r="D104" s="2392"/>
      <c r="E104" s="2392"/>
      <c r="F104" s="2392"/>
      <c r="G104" s="2392"/>
      <c r="H104" s="2392"/>
      <c r="I104" s="2392"/>
      <c r="J104" s="2392"/>
      <c r="K104" s="2392"/>
      <c r="L104" s="2392"/>
      <c r="M104" s="2392"/>
      <c r="N104" s="2392"/>
      <c r="O104" s="2392"/>
      <c r="P104" s="2392"/>
      <c r="Q104" s="2392"/>
      <c r="R104" s="2392"/>
      <c r="S104" s="2392"/>
      <c r="T104" s="2392"/>
      <c r="U104" s="2392"/>
      <c r="V104" s="2392"/>
      <c r="W104" s="2392"/>
      <c r="X104" s="2392"/>
      <c r="Y104" s="2392"/>
    </row>
    <row r="105" spans="1:25" x14ac:dyDescent="0.25">
      <c r="A105" s="2391"/>
      <c r="B105" s="2392"/>
      <c r="C105" s="2392"/>
      <c r="D105" s="2392"/>
      <c r="E105" s="2392"/>
      <c r="F105" s="2392"/>
      <c r="G105" s="2392"/>
      <c r="H105" s="2392"/>
      <c r="I105" s="2392"/>
      <c r="J105" s="2392"/>
      <c r="K105" s="2392"/>
      <c r="L105" s="2392"/>
      <c r="M105" s="2392"/>
      <c r="N105" s="2392"/>
      <c r="O105" s="2392"/>
      <c r="P105" s="2392"/>
      <c r="Q105" s="2392"/>
      <c r="R105" s="2392"/>
      <c r="S105" s="2392"/>
      <c r="T105" s="2392"/>
      <c r="U105" s="2392"/>
      <c r="V105" s="2392"/>
      <c r="W105" s="2392"/>
      <c r="X105" s="2392"/>
      <c r="Y105" s="2392"/>
    </row>
    <row r="106" spans="1:25" x14ac:dyDescent="0.25">
      <c r="A106" s="2391"/>
      <c r="B106" s="2392"/>
      <c r="C106" s="2392"/>
      <c r="D106" s="2392"/>
      <c r="E106" s="2392"/>
      <c r="F106" s="2392"/>
      <c r="G106" s="2392"/>
      <c r="H106" s="2392"/>
      <c r="I106" s="2392"/>
      <c r="J106" s="2392"/>
      <c r="K106" s="2392"/>
      <c r="L106" s="2392"/>
      <c r="M106" s="2392"/>
      <c r="N106" s="2392"/>
      <c r="O106" s="2392"/>
      <c r="P106" s="2392"/>
      <c r="Q106" s="2392"/>
      <c r="R106" s="2392"/>
      <c r="S106" s="2392"/>
      <c r="T106" s="2392"/>
      <c r="U106" s="2392"/>
      <c r="V106" s="2392"/>
      <c r="W106" s="2392"/>
      <c r="X106" s="2392"/>
      <c r="Y106" s="2392"/>
    </row>
    <row r="107" spans="1:25" x14ac:dyDescent="0.25">
      <c r="A107" s="2391"/>
      <c r="B107" s="2392"/>
      <c r="C107" s="2392"/>
      <c r="D107" s="2392"/>
      <c r="E107" s="2392"/>
      <c r="F107" s="2392"/>
      <c r="G107" s="2392"/>
      <c r="H107" s="2392"/>
      <c r="I107" s="2392"/>
      <c r="J107" s="2392"/>
      <c r="K107" s="2392"/>
      <c r="L107" s="2392"/>
      <c r="M107" s="2392"/>
      <c r="N107" s="2392"/>
      <c r="O107" s="2392"/>
      <c r="P107" s="2392"/>
      <c r="Q107" s="2392"/>
      <c r="R107" s="2392"/>
      <c r="S107" s="2392"/>
      <c r="T107" s="2392"/>
      <c r="U107" s="2392"/>
      <c r="V107" s="2392"/>
      <c r="W107" s="2392"/>
      <c r="X107" s="2392"/>
      <c r="Y107" s="2392"/>
    </row>
    <row r="108" spans="1:25" x14ac:dyDescent="0.25">
      <c r="A108" s="2391"/>
      <c r="B108" s="2392"/>
      <c r="C108" s="2392"/>
      <c r="D108" s="2392"/>
      <c r="E108" s="2392"/>
      <c r="F108" s="2392"/>
      <c r="G108" s="2392"/>
      <c r="H108" s="2392"/>
      <c r="I108" s="2392"/>
      <c r="J108" s="2392"/>
      <c r="K108" s="2392"/>
      <c r="L108" s="2392"/>
      <c r="M108" s="2392"/>
      <c r="N108" s="2392"/>
      <c r="O108" s="2392"/>
      <c r="P108" s="2392"/>
      <c r="Q108" s="2392"/>
      <c r="R108" s="2392"/>
      <c r="S108" s="2392"/>
      <c r="T108" s="2392"/>
      <c r="U108" s="2392"/>
      <c r="V108" s="2392"/>
      <c r="W108" s="2392"/>
      <c r="X108" s="2392"/>
      <c r="Y108" s="2392"/>
    </row>
    <row r="109" spans="1:25" x14ac:dyDescent="0.25">
      <c r="A109" s="2391"/>
      <c r="B109" s="2392"/>
      <c r="C109" s="2392"/>
      <c r="D109" s="2392"/>
      <c r="E109" s="2392"/>
      <c r="F109" s="2392"/>
      <c r="G109" s="2392"/>
      <c r="H109" s="2392"/>
      <c r="I109" s="2392"/>
      <c r="J109" s="2392"/>
      <c r="K109" s="2392"/>
      <c r="L109" s="2392"/>
      <c r="M109" s="2392"/>
      <c r="N109" s="2392"/>
      <c r="O109" s="2392"/>
      <c r="P109" s="2392"/>
      <c r="Q109" s="2392"/>
      <c r="R109" s="2392"/>
      <c r="S109" s="2392"/>
      <c r="T109" s="2392"/>
      <c r="U109" s="2392"/>
      <c r="V109" s="2392"/>
      <c r="W109" s="2392"/>
      <c r="X109" s="2392"/>
      <c r="Y109" s="2392"/>
    </row>
    <row r="110" spans="1:25" x14ac:dyDescent="0.25">
      <c r="A110" s="2391"/>
      <c r="B110" s="2392"/>
      <c r="C110" s="2392"/>
      <c r="D110" s="2392"/>
      <c r="E110" s="2392"/>
      <c r="F110" s="2392"/>
      <c r="G110" s="2392"/>
      <c r="H110" s="2392"/>
      <c r="I110" s="2392"/>
      <c r="J110" s="2392"/>
      <c r="K110" s="2392"/>
      <c r="L110" s="2392"/>
      <c r="M110" s="2392"/>
      <c r="N110" s="2392"/>
      <c r="O110" s="2392"/>
      <c r="P110" s="2392"/>
      <c r="Q110" s="2392"/>
      <c r="R110" s="2392"/>
      <c r="S110" s="2392"/>
      <c r="T110" s="2392"/>
      <c r="U110" s="2392"/>
      <c r="V110" s="2392"/>
      <c r="W110" s="2392"/>
      <c r="X110" s="2392"/>
      <c r="Y110" s="2392"/>
    </row>
    <row r="111" spans="1:25" x14ac:dyDescent="0.25">
      <c r="A111" s="2391"/>
      <c r="B111" s="2392"/>
      <c r="C111" s="2392"/>
      <c r="D111" s="2392"/>
      <c r="E111" s="2392"/>
      <c r="F111" s="2392"/>
      <c r="G111" s="2392"/>
      <c r="H111" s="2392"/>
      <c r="I111" s="2392"/>
      <c r="J111" s="2392"/>
      <c r="K111" s="2392"/>
      <c r="L111" s="2392"/>
      <c r="M111" s="2392"/>
      <c r="N111" s="2392"/>
      <c r="O111" s="2392"/>
      <c r="P111" s="2392"/>
      <c r="Q111" s="2392"/>
      <c r="R111" s="2392"/>
      <c r="S111" s="2392"/>
      <c r="T111" s="2392"/>
      <c r="U111" s="2392"/>
      <c r="V111" s="2392"/>
      <c r="W111" s="2392"/>
      <c r="X111" s="2392"/>
      <c r="Y111" s="2392"/>
    </row>
    <row r="112" spans="1:25" x14ac:dyDescent="0.25">
      <c r="A112" s="2391"/>
      <c r="B112" s="2392"/>
      <c r="C112" s="2392"/>
      <c r="D112" s="2392"/>
      <c r="E112" s="2392"/>
      <c r="F112" s="2392"/>
      <c r="G112" s="2392"/>
      <c r="H112" s="2392"/>
      <c r="I112" s="2392"/>
      <c r="J112" s="2392"/>
      <c r="K112" s="2392"/>
      <c r="L112" s="2392"/>
      <c r="M112" s="2392"/>
      <c r="N112" s="2392"/>
      <c r="O112" s="2392"/>
      <c r="P112" s="2392"/>
      <c r="Q112" s="2392"/>
      <c r="R112" s="2392"/>
      <c r="S112" s="2392"/>
      <c r="T112" s="2392"/>
      <c r="U112" s="2392"/>
      <c r="V112" s="2392"/>
      <c r="W112" s="2392"/>
      <c r="X112" s="2392"/>
      <c r="Y112" s="2392"/>
    </row>
    <row r="113" spans="1:25" x14ac:dyDescent="0.25">
      <c r="A113" s="2391"/>
      <c r="B113" s="2392"/>
      <c r="C113" s="2392"/>
      <c r="D113" s="2392"/>
      <c r="E113" s="2392"/>
      <c r="F113" s="2392"/>
      <c r="G113" s="2392"/>
      <c r="H113" s="2392"/>
      <c r="I113" s="2392"/>
      <c r="J113" s="2392"/>
      <c r="K113" s="2392"/>
      <c r="L113" s="2392"/>
      <c r="M113" s="2392"/>
      <c r="N113" s="2392"/>
      <c r="O113" s="2392"/>
      <c r="P113" s="2392"/>
      <c r="Q113" s="2392"/>
      <c r="R113" s="2392"/>
      <c r="S113" s="2392"/>
      <c r="T113" s="2392"/>
      <c r="U113" s="2392"/>
      <c r="V113" s="2392"/>
      <c r="W113" s="2392"/>
      <c r="X113" s="2392"/>
      <c r="Y113" s="2392"/>
    </row>
    <row r="114" spans="1:25" x14ac:dyDescent="0.25">
      <c r="A114" s="2391"/>
      <c r="B114" s="2392"/>
      <c r="C114" s="2392"/>
      <c r="D114" s="2392"/>
      <c r="E114" s="2392"/>
      <c r="F114" s="2392"/>
      <c r="G114" s="2392"/>
      <c r="H114" s="2392"/>
      <c r="I114" s="2392"/>
      <c r="J114" s="2392"/>
      <c r="K114" s="2392"/>
      <c r="L114" s="2392"/>
      <c r="M114" s="2392"/>
      <c r="N114" s="2392"/>
      <c r="O114" s="2392"/>
      <c r="P114" s="2392"/>
      <c r="Q114" s="2392"/>
      <c r="R114" s="2392"/>
      <c r="S114" s="2392"/>
      <c r="T114" s="2392"/>
      <c r="U114" s="2392"/>
      <c r="V114" s="2392"/>
      <c r="W114" s="2392"/>
      <c r="X114" s="2392"/>
      <c r="Y114" s="2392"/>
    </row>
    <row r="115" spans="1:25" x14ac:dyDescent="0.25">
      <c r="A115" s="2391"/>
      <c r="B115" s="2392"/>
      <c r="C115" s="2392"/>
      <c r="D115" s="2392"/>
      <c r="E115" s="2392"/>
      <c r="F115" s="2392"/>
      <c r="G115" s="2392"/>
      <c r="H115" s="2392"/>
      <c r="I115" s="2392"/>
      <c r="J115" s="2392"/>
      <c r="K115" s="2392"/>
      <c r="L115" s="2392"/>
      <c r="M115" s="2392"/>
      <c r="N115" s="2392"/>
      <c r="O115" s="2392"/>
      <c r="P115" s="2392"/>
      <c r="Q115" s="2392"/>
      <c r="R115" s="2392"/>
      <c r="S115" s="2392"/>
      <c r="T115" s="2392"/>
      <c r="U115" s="2392"/>
      <c r="V115" s="2392"/>
      <c r="W115" s="2392"/>
      <c r="X115" s="2392"/>
      <c r="Y115" s="2392"/>
    </row>
    <row r="116" spans="1:25" x14ac:dyDescent="0.25">
      <c r="A116" s="2391"/>
      <c r="B116" s="2392"/>
      <c r="C116" s="2392"/>
      <c r="D116" s="2392"/>
      <c r="E116" s="2392"/>
      <c r="F116" s="2392"/>
      <c r="G116" s="2392"/>
      <c r="H116" s="2392"/>
      <c r="I116" s="2392"/>
      <c r="J116" s="2392"/>
      <c r="K116" s="2392"/>
      <c r="L116" s="2392"/>
      <c r="M116" s="2392"/>
      <c r="N116" s="2392"/>
      <c r="O116" s="2392"/>
      <c r="P116" s="2392"/>
      <c r="Q116" s="2392"/>
      <c r="R116" s="2392"/>
      <c r="S116" s="2392"/>
      <c r="T116" s="2392"/>
      <c r="U116" s="2392"/>
      <c r="V116" s="2392"/>
      <c r="W116" s="2392"/>
      <c r="X116" s="2392"/>
      <c r="Y116" s="2392"/>
    </row>
    <row r="117" spans="1:25" x14ac:dyDescent="0.25">
      <c r="A117" s="2391"/>
      <c r="B117" s="2392"/>
      <c r="C117" s="2392"/>
      <c r="D117" s="2392"/>
      <c r="E117" s="2392"/>
      <c r="F117" s="2392"/>
      <c r="G117" s="2392"/>
      <c r="H117" s="2392"/>
      <c r="I117" s="2392"/>
      <c r="J117" s="2392"/>
      <c r="K117" s="2392"/>
      <c r="L117" s="2392"/>
      <c r="M117" s="2392"/>
      <c r="N117" s="2392"/>
      <c r="O117" s="2392"/>
      <c r="P117" s="2392"/>
      <c r="Q117" s="2392"/>
      <c r="R117" s="2392"/>
      <c r="S117" s="2392"/>
      <c r="T117" s="2392"/>
      <c r="U117" s="2392"/>
      <c r="V117" s="2392"/>
      <c r="W117" s="2392"/>
      <c r="X117" s="2392"/>
      <c r="Y117" s="2392"/>
    </row>
    <row r="118" spans="1:25" x14ac:dyDescent="0.25">
      <c r="A118" s="2391"/>
      <c r="B118" s="2392"/>
      <c r="C118" s="2392"/>
      <c r="D118" s="2392"/>
      <c r="E118" s="2392"/>
      <c r="F118" s="2392"/>
      <c r="G118" s="2392"/>
      <c r="H118" s="2392"/>
      <c r="I118" s="2392"/>
      <c r="J118" s="2392"/>
      <c r="K118" s="2392"/>
      <c r="L118" s="2392"/>
      <c r="M118" s="2392"/>
      <c r="N118" s="2392"/>
      <c r="O118" s="2392"/>
      <c r="P118" s="2392"/>
      <c r="Q118" s="2392"/>
      <c r="R118" s="2392"/>
      <c r="S118" s="2392"/>
      <c r="T118" s="2392"/>
      <c r="U118" s="2392"/>
      <c r="V118" s="2392"/>
      <c r="W118" s="2392"/>
      <c r="X118" s="2392"/>
      <c r="Y118" s="2392"/>
    </row>
    <row r="119" spans="1:25" x14ac:dyDescent="0.25">
      <c r="A119" s="2391"/>
      <c r="B119" s="2392"/>
      <c r="C119" s="2392"/>
      <c r="D119" s="2392"/>
      <c r="E119" s="2392"/>
      <c r="F119" s="2392"/>
      <c r="G119" s="2392"/>
      <c r="H119" s="2392"/>
      <c r="I119" s="2392"/>
      <c r="J119" s="2392"/>
      <c r="K119" s="2392"/>
      <c r="L119" s="2392"/>
      <c r="M119" s="2392"/>
      <c r="N119" s="2392"/>
      <c r="O119" s="2392"/>
      <c r="P119" s="2392"/>
      <c r="Q119" s="2392"/>
      <c r="R119" s="2392"/>
      <c r="S119" s="2392"/>
      <c r="T119" s="2392"/>
      <c r="U119" s="2392"/>
      <c r="V119" s="2392"/>
      <c r="W119" s="2392"/>
      <c r="X119" s="2392"/>
      <c r="Y119" s="2392"/>
    </row>
    <row r="120" spans="1:25" x14ac:dyDescent="0.25">
      <c r="A120" s="2391"/>
      <c r="B120" s="2392"/>
      <c r="C120" s="2392"/>
      <c r="D120" s="2392"/>
      <c r="E120" s="2392"/>
      <c r="F120" s="2392"/>
      <c r="G120" s="2392"/>
      <c r="H120" s="2392"/>
      <c r="I120" s="2392"/>
      <c r="J120" s="2392"/>
      <c r="K120" s="2392"/>
      <c r="L120" s="2392"/>
      <c r="M120" s="2392"/>
      <c r="N120" s="2392"/>
      <c r="O120" s="2392"/>
      <c r="P120" s="2392"/>
      <c r="Q120" s="2392"/>
      <c r="R120" s="2392"/>
      <c r="S120" s="2392"/>
      <c r="T120" s="2392"/>
      <c r="U120" s="2392"/>
      <c r="V120" s="2392"/>
      <c r="W120" s="2392"/>
      <c r="X120" s="2392"/>
      <c r="Y120" s="2392"/>
    </row>
    <row r="121" spans="1:25" x14ac:dyDescent="0.25">
      <c r="A121" s="2391"/>
      <c r="B121" s="2392"/>
      <c r="C121" s="2392"/>
      <c r="D121" s="2392"/>
      <c r="E121" s="2392"/>
      <c r="F121" s="2392"/>
      <c r="G121" s="2392"/>
      <c r="H121" s="2392"/>
      <c r="I121" s="2392"/>
      <c r="J121" s="2392"/>
      <c r="K121" s="2392"/>
      <c r="L121" s="2392"/>
      <c r="M121" s="2392"/>
      <c r="N121" s="2392"/>
      <c r="O121" s="2392"/>
      <c r="P121" s="2392"/>
      <c r="Q121" s="2392"/>
      <c r="R121" s="2392"/>
      <c r="S121" s="2392"/>
      <c r="T121" s="2392"/>
      <c r="U121" s="2392"/>
      <c r="V121" s="2392"/>
      <c r="W121" s="2392"/>
      <c r="X121" s="2392"/>
      <c r="Y121" s="2392"/>
    </row>
    <row r="122" spans="1:25" x14ac:dyDescent="0.25">
      <c r="A122" s="2391"/>
      <c r="B122" s="2392"/>
      <c r="C122" s="2392"/>
      <c r="D122" s="2392"/>
      <c r="E122" s="2392"/>
      <c r="F122" s="2392"/>
      <c r="G122" s="2392"/>
      <c r="H122" s="2392"/>
      <c r="I122" s="2392"/>
      <c r="J122" s="2392"/>
      <c r="K122" s="2392"/>
      <c r="L122" s="2392"/>
      <c r="M122" s="2392"/>
      <c r="N122" s="2392"/>
      <c r="O122" s="2392"/>
      <c r="P122" s="2392"/>
      <c r="Q122" s="2392"/>
      <c r="R122" s="2392"/>
      <c r="S122" s="2392"/>
      <c r="T122" s="2392"/>
      <c r="U122" s="2392"/>
      <c r="V122" s="2392"/>
      <c r="W122" s="2392"/>
      <c r="X122" s="2392"/>
      <c r="Y122" s="2392"/>
    </row>
    <row r="123" spans="1:25" x14ac:dyDescent="0.25">
      <c r="A123" s="2391"/>
      <c r="B123" s="2392"/>
      <c r="C123" s="2392"/>
      <c r="D123" s="2392"/>
      <c r="E123" s="2392"/>
      <c r="F123" s="2392"/>
      <c r="G123" s="2392"/>
      <c r="H123" s="2392"/>
      <c r="I123" s="2392"/>
      <c r="J123" s="2392"/>
      <c r="K123" s="2392"/>
      <c r="L123" s="2392"/>
      <c r="M123" s="2392"/>
      <c r="N123" s="2392"/>
      <c r="O123" s="2392"/>
      <c r="P123" s="2392"/>
      <c r="Q123" s="2392"/>
      <c r="R123" s="2392"/>
      <c r="S123" s="2392"/>
      <c r="T123" s="2392"/>
      <c r="U123" s="2392"/>
      <c r="V123" s="2392"/>
      <c r="W123" s="2392"/>
      <c r="X123" s="2392"/>
      <c r="Y123" s="2392"/>
    </row>
    <row r="124" spans="1:25" x14ac:dyDescent="0.25">
      <c r="A124" s="2391"/>
      <c r="B124" s="2392"/>
      <c r="C124" s="2392"/>
      <c r="D124" s="2392"/>
      <c r="E124" s="2392"/>
      <c r="F124" s="2392"/>
      <c r="G124" s="2392"/>
      <c r="H124" s="2392"/>
      <c r="I124" s="2392"/>
      <c r="J124" s="2392"/>
      <c r="K124" s="2392"/>
      <c r="L124" s="2392"/>
      <c r="M124" s="2392"/>
      <c r="N124" s="2392"/>
      <c r="O124" s="2392"/>
      <c r="P124" s="2392"/>
      <c r="Q124" s="2392"/>
      <c r="R124" s="2392"/>
      <c r="S124" s="2392"/>
      <c r="T124" s="2392"/>
      <c r="U124" s="2392"/>
      <c r="V124" s="2392"/>
      <c r="W124" s="2392"/>
      <c r="X124" s="2392"/>
      <c r="Y124" s="2392"/>
    </row>
    <row r="125" spans="1:25" x14ac:dyDescent="0.25">
      <c r="A125" s="2391"/>
      <c r="B125" s="2392"/>
      <c r="C125" s="2392"/>
      <c r="D125" s="2392"/>
      <c r="E125" s="2392"/>
      <c r="F125" s="2392"/>
      <c r="G125" s="2392"/>
      <c r="H125" s="2392"/>
      <c r="I125" s="2392"/>
      <c r="J125" s="2392"/>
      <c r="K125" s="2392"/>
      <c r="L125" s="2392"/>
      <c r="M125" s="2392"/>
      <c r="N125" s="2392"/>
      <c r="O125" s="2392"/>
      <c r="P125" s="2392"/>
      <c r="Q125" s="2392"/>
      <c r="R125" s="2392"/>
      <c r="S125" s="2392"/>
      <c r="T125" s="2392"/>
      <c r="U125" s="2392"/>
      <c r="V125" s="2392"/>
      <c r="W125" s="2392"/>
      <c r="X125" s="2392"/>
      <c r="Y125" s="2392"/>
    </row>
    <row r="126" spans="1:25" x14ac:dyDescent="0.25">
      <c r="A126" s="2391"/>
      <c r="B126" s="2392"/>
      <c r="C126" s="2392"/>
      <c r="D126" s="2392"/>
      <c r="E126" s="2392"/>
      <c r="F126" s="2392"/>
      <c r="G126" s="2392"/>
      <c r="H126" s="2392"/>
      <c r="I126" s="2392"/>
      <c r="J126" s="2392"/>
      <c r="K126" s="2392"/>
      <c r="L126" s="2392"/>
      <c r="M126" s="2392"/>
      <c r="N126" s="2392"/>
      <c r="O126" s="2392"/>
      <c r="P126" s="2392"/>
      <c r="Q126" s="2392"/>
      <c r="R126" s="2392"/>
      <c r="S126" s="2392"/>
      <c r="T126" s="2392"/>
      <c r="U126" s="2392"/>
      <c r="V126" s="2392"/>
      <c r="W126" s="2392"/>
      <c r="X126" s="2392"/>
      <c r="Y126" s="2392"/>
    </row>
    <row r="127" spans="1:25" x14ac:dyDescent="0.25">
      <c r="A127" s="2391"/>
      <c r="B127" s="2392"/>
      <c r="C127" s="2392"/>
      <c r="D127" s="2392"/>
      <c r="E127" s="2392"/>
      <c r="F127" s="2392"/>
      <c r="G127" s="2392"/>
      <c r="H127" s="2392"/>
      <c r="I127" s="2392"/>
      <c r="J127" s="2392"/>
      <c r="K127" s="2392"/>
      <c r="L127" s="2392"/>
      <c r="M127" s="2392"/>
      <c r="N127" s="2392"/>
      <c r="O127" s="2392"/>
      <c r="P127" s="2392"/>
      <c r="Q127" s="2392"/>
      <c r="R127" s="2392"/>
      <c r="S127" s="2392"/>
      <c r="T127" s="2392"/>
      <c r="U127" s="2392"/>
      <c r="V127" s="2392"/>
      <c r="W127" s="2392"/>
      <c r="X127" s="2392"/>
      <c r="Y127" s="2392"/>
    </row>
    <row r="128" spans="1:25" x14ac:dyDescent="0.25">
      <c r="A128" s="2391"/>
      <c r="B128" s="2392"/>
      <c r="C128" s="2392"/>
      <c r="D128" s="2392"/>
      <c r="E128" s="2392"/>
      <c r="F128" s="2392"/>
      <c r="G128" s="2392"/>
      <c r="H128" s="2392"/>
      <c r="I128" s="2392"/>
      <c r="J128" s="2392"/>
      <c r="K128" s="2392"/>
      <c r="L128" s="2392"/>
      <c r="M128" s="2392"/>
      <c r="N128" s="2392"/>
      <c r="O128" s="2392"/>
      <c r="P128" s="2392"/>
      <c r="Q128" s="2392"/>
      <c r="R128" s="2392"/>
      <c r="S128" s="2392"/>
      <c r="T128" s="2392"/>
      <c r="U128" s="2392"/>
      <c r="V128" s="2392"/>
      <c r="W128" s="2392"/>
      <c r="X128" s="2392"/>
      <c r="Y128" s="2392"/>
    </row>
    <row r="129" spans="1:25" x14ac:dyDescent="0.25">
      <c r="A129" s="2391"/>
      <c r="B129" s="2392"/>
      <c r="C129" s="2392"/>
      <c r="D129" s="2392"/>
      <c r="E129" s="2392"/>
      <c r="F129" s="2392"/>
      <c r="G129" s="2392"/>
      <c r="H129" s="2392"/>
      <c r="I129" s="2392"/>
      <c r="J129" s="2392"/>
      <c r="K129" s="2392"/>
      <c r="L129" s="2392"/>
      <c r="M129" s="2392"/>
      <c r="N129" s="2392"/>
      <c r="O129" s="2392"/>
      <c r="P129" s="2392"/>
      <c r="Q129" s="2392"/>
      <c r="R129" s="2392"/>
      <c r="S129" s="2392"/>
      <c r="T129" s="2392"/>
      <c r="U129" s="2392"/>
      <c r="V129" s="2392"/>
      <c r="W129" s="2392"/>
      <c r="X129" s="2392"/>
      <c r="Y129" s="2392"/>
    </row>
    <row r="130" spans="1:25" x14ac:dyDescent="0.25">
      <c r="A130" s="2391"/>
      <c r="B130" s="2392"/>
      <c r="C130" s="2392"/>
      <c r="D130" s="2392"/>
      <c r="E130" s="2392"/>
      <c r="F130" s="2392"/>
      <c r="G130" s="2392"/>
      <c r="H130" s="2392"/>
      <c r="I130" s="2392"/>
      <c r="J130" s="2392"/>
      <c r="K130" s="2392"/>
      <c r="L130" s="2392"/>
      <c r="M130" s="2392"/>
      <c r="N130" s="2392"/>
      <c r="O130" s="2392"/>
      <c r="P130" s="2392"/>
      <c r="Q130" s="2392"/>
      <c r="R130" s="2392"/>
      <c r="S130" s="2392"/>
      <c r="T130" s="2392"/>
      <c r="U130" s="2392"/>
      <c r="V130" s="2392"/>
      <c r="W130" s="2392"/>
      <c r="X130" s="2392"/>
      <c r="Y130" s="2392"/>
    </row>
    <row r="131" spans="1:25" x14ac:dyDescent="0.25">
      <c r="A131" s="2391"/>
      <c r="B131" s="2392"/>
      <c r="C131" s="2392"/>
      <c r="D131" s="2392"/>
      <c r="E131" s="2392"/>
      <c r="F131" s="2392"/>
      <c r="G131" s="2392"/>
      <c r="H131" s="2392"/>
      <c r="I131" s="2392"/>
      <c r="J131" s="2392"/>
      <c r="K131" s="2392"/>
      <c r="L131" s="2392"/>
      <c r="M131" s="2392"/>
      <c r="N131" s="2392"/>
      <c r="O131" s="2392"/>
      <c r="P131" s="2392"/>
      <c r="Q131" s="2392"/>
      <c r="R131" s="2392"/>
      <c r="S131" s="2392"/>
      <c r="T131" s="2392"/>
      <c r="U131" s="2392"/>
      <c r="V131" s="2392"/>
      <c r="W131" s="2392"/>
      <c r="X131" s="2392"/>
      <c r="Y131" s="2392"/>
    </row>
    <row r="132" spans="1:25" x14ac:dyDescent="0.25">
      <c r="A132" s="2391"/>
      <c r="B132" s="2392"/>
      <c r="C132" s="2392"/>
      <c r="D132" s="2392"/>
      <c r="E132" s="2392"/>
      <c r="F132" s="2392"/>
      <c r="G132" s="2392"/>
      <c r="H132" s="2392"/>
      <c r="I132" s="2392"/>
      <c r="J132" s="2392"/>
      <c r="K132" s="2392"/>
      <c r="L132" s="2392"/>
      <c r="M132" s="2392"/>
      <c r="N132" s="2392"/>
      <c r="O132" s="2392"/>
      <c r="P132" s="2392"/>
      <c r="Q132" s="2392"/>
      <c r="R132" s="2392"/>
      <c r="S132" s="2392"/>
      <c r="T132" s="2392"/>
      <c r="U132" s="2392"/>
      <c r="V132" s="2392"/>
      <c r="W132" s="2392"/>
      <c r="X132" s="2392"/>
      <c r="Y132" s="2392"/>
    </row>
    <row r="133" spans="1:25" x14ac:dyDescent="0.25">
      <c r="A133" s="2391"/>
      <c r="B133" s="2392"/>
      <c r="C133" s="2392"/>
      <c r="D133" s="2392"/>
      <c r="E133" s="2392"/>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row>
    <row r="134" spans="1:25" x14ac:dyDescent="0.25">
      <c r="A134" s="2391"/>
      <c r="B134" s="2392"/>
      <c r="C134" s="2392"/>
      <c r="D134" s="2392"/>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row>
    <row r="135" spans="1:25" x14ac:dyDescent="0.25">
      <c r="A135" s="2391"/>
      <c r="B135" s="2392"/>
      <c r="C135" s="2392"/>
      <c r="D135" s="2392"/>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row>
    <row r="136" spans="1:25" x14ac:dyDescent="0.25">
      <c r="A136" s="2391"/>
      <c r="B136" s="2392"/>
      <c r="C136" s="2392"/>
      <c r="D136" s="2392"/>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row>
    <row r="137" spans="1:25" x14ac:dyDescent="0.25">
      <c r="A137" s="2391"/>
      <c r="B137" s="2392"/>
      <c r="C137" s="2392"/>
      <c r="D137" s="2392"/>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row>
    <row r="138" spans="1:25" x14ac:dyDescent="0.25">
      <c r="A138" s="2391"/>
      <c r="B138" s="2392"/>
      <c r="C138" s="2392"/>
      <c r="D138" s="2392"/>
      <c r="E138" s="2392"/>
      <c r="F138" s="2392"/>
      <c r="G138" s="2392"/>
      <c r="H138" s="2392"/>
      <c r="I138" s="2392"/>
      <c r="J138" s="2392"/>
      <c r="K138" s="2392"/>
      <c r="L138" s="2392"/>
      <c r="M138" s="2392"/>
      <c r="N138" s="2392"/>
      <c r="O138" s="2392"/>
      <c r="P138" s="2392"/>
      <c r="Q138" s="2392"/>
      <c r="R138" s="2392"/>
      <c r="S138" s="2392"/>
      <c r="T138" s="2392"/>
      <c r="U138" s="2392"/>
      <c r="V138" s="2392"/>
      <c r="W138" s="2392"/>
      <c r="X138" s="2392"/>
      <c r="Y138" s="2392"/>
    </row>
    <row r="139" spans="1:25" x14ac:dyDescent="0.25">
      <c r="A139" s="2391"/>
      <c r="B139" s="2392"/>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row>
    <row r="140" spans="1:25" x14ac:dyDescent="0.25">
      <c r="A140" s="2391"/>
      <c r="B140" s="2392"/>
      <c r="C140" s="2392"/>
      <c r="D140" s="2392"/>
      <c r="E140" s="2392"/>
      <c r="F140" s="2392"/>
      <c r="G140" s="2392"/>
      <c r="H140" s="2392"/>
      <c r="I140" s="2392"/>
      <c r="J140" s="2392"/>
      <c r="K140" s="2392"/>
      <c r="L140" s="2392"/>
      <c r="M140" s="2392"/>
      <c r="N140" s="2392"/>
      <c r="O140" s="2392"/>
      <c r="P140" s="2392"/>
      <c r="Q140" s="2392"/>
      <c r="R140" s="2392"/>
      <c r="S140" s="2392"/>
      <c r="T140" s="2392"/>
      <c r="U140" s="2392"/>
      <c r="V140" s="2392"/>
      <c r="W140" s="2392"/>
      <c r="X140" s="2392"/>
      <c r="Y140" s="2392"/>
    </row>
    <row r="141" spans="1:25" x14ac:dyDescent="0.25">
      <c r="A141" s="2391"/>
      <c r="B141" s="2392"/>
      <c r="C141" s="2392"/>
      <c r="D141" s="2392"/>
      <c r="E141" s="2392"/>
      <c r="F141" s="2392"/>
      <c r="G141" s="2392"/>
      <c r="H141" s="2392"/>
      <c r="I141" s="2392"/>
      <c r="J141" s="2392"/>
      <c r="K141" s="2392"/>
      <c r="L141" s="2392"/>
      <c r="M141" s="2392"/>
      <c r="N141" s="2392"/>
      <c r="O141" s="2392"/>
      <c r="P141" s="2392"/>
      <c r="Q141" s="2392"/>
      <c r="R141" s="2392"/>
      <c r="S141" s="2392"/>
      <c r="T141" s="2392"/>
      <c r="U141" s="2392"/>
      <c r="V141" s="2392"/>
      <c r="W141" s="2392"/>
      <c r="X141" s="2392"/>
      <c r="Y141" s="2392"/>
    </row>
    <row r="142" spans="1:25" x14ac:dyDescent="0.25">
      <c r="A142" s="2391"/>
      <c r="B142" s="2392"/>
      <c r="C142" s="2392"/>
      <c r="D142" s="2392"/>
      <c r="E142" s="2392"/>
      <c r="F142" s="2392"/>
      <c r="G142" s="2392"/>
      <c r="H142" s="2392"/>
      <c r="I142" s="2392"/>
      <c r="J142" s="2392"/>
      <c r="K142" s="2392"/>
      <c r="L142" s="2392"/>
      <c r="M142" s="2392"/>
      <c r="N142" s="2392"/>
      <c r="O142" s="2392"/>
      <c r="P142" s="2392"/>
      <c r="Q142" s="2392"/>
      <c r="R142" s="2392"/>
      <c r="S142" s="2392"/>
      <c r="T142" s="2392"/>
      <c r="U142" s="2392"/>
      <c r="V142" s="2392"/>
      <c r="W142" s="2392"/>
      <c r="X142" s="2392"/>
      <c r="Y142" s="2392"/>
    </row>
    <row r="143" spans="1:25" x14ac:dyDescent="0.25">
      <c r="A143" s="2391"/>
      <c r="B143" s="2392"/>
      <c r="C143" s="2392"/>
      <c r="D143" s="2392"/>
      <c r="E143" s="2392"/>
      <c r="F143" s="2392"/>
      <c r="G143" s="2392"/>
      <c r="H143" s="2392"/>
      <c r="I143" s="2392"/>
      <c r="J143" s="2392"/>
      <c r="K143" s="2392"/>
      <c r="L143" s="2392"/>
      <c r="M143" s="2392"/>
      <c r="N143" s="2392"/>
      <c r="O143" s="2392"/>
      <c r="P143" s="2392"/>
      <c r="Q143" s="2392"/>
      <c r="R143" s="2392"/>
      <c r="S143" s="2392"/>
      <c r="T143" s="2392"/>
      <c r="U143" s="2392"/>
      <c r="V143" s="2392"/>
      <c r="W143" s="2392"/>
      <c r="X143" s="2392"/>
      <c r="Y143" s="2392"/>
    </row>
    <row r="144" spans="1:25" x14ac:dyDescent="0.25">
      <c r="A144" s="2391"/>
      <c r="B144" s="2392"/>
      <c r="C144" s="2392"/>
      <c r="D144" s="2392"/>
      <c r="E144" s="2392"/>
      <c r="F144" s="2392"/>
      <c r="G144" s="2392"/>
      <c r="H144" s="2392"/>
      <c r="I144" s="2392"/>
      <c r="J144" s="2392"/>
      <c r="K144" s="2392"/>
      <c r="L144" s="2392"/>
      <c r="M144" s="2392"/>
      <c r="N144" s="2392"/>
      <c r="O144" s="2392"/>
      <c r="P144" s="2392"/>
      <c r="Q144" s="2392"/>
      <c r="R144" s="2392"/>
      <c r="S144" s="2392"/>
      <c r="T144" s="2392"/>
      <c r="U144" s="2392"/>
      <c r="V144" s="2392"/>
      <c r="W144" s="2392"/>
      <c r="X144" s="2392"/>
      <c r="Y144" s="2392"/>
    </row>
    <row r="145" spans="1:25" x14ac:dyDescent="0.25">
      <c r="A145" s="2391"/>
      <c r="B145" s="2392"/>
      <c r="C145" s="2392"/>
      <c r="D145" s="2392"/>
      <c r="E145" s="2392"/>
      <c r="F145" s="2392"/>
      <c r="G145" s="2392"/>
      <c r="H145" s="2392"/>
      <c r="I145" s="2392"/>
      <c r="J145" s="2392"/>
      <c r="K145" s="2392"/>
      <c r="L145" s="2392"/>
      <c r="M145" s="2392"/>
      <c r="N145" s="2392"/>
      <c r="O145" s="2392"/>
      <c r="P145" s="2392"/>
      <c r="Q145" s="2392"/>
      <c r="R145" s="2392"/>
      <c r="S145" s="2392"/>
      <c r="T145" s="2392"/>
      <c r="U145" s="2392"/>
      <c r="V145" s="2392"/>
      <c r="W145" s="2392"/>
      <c r="X145" s="2392"/>
      <c r="Y145" s="2392"/>
    </row>
    <row r="146" spans="1:25" x14ac:dyDescent="0.25">
      <c r="A146" s="2391"/>
      <c r="B146" s="2392"/>
      <c r="C146" s="2392"/>
      <c r="D146" s="2392"/>
      <c r="E146" s="2392"/>
      <c r="F146" s="2392"/>
      <c r="G146" s="2392"/>
      <c r="H146" s="2392"/>
      <c r="I146" s="2392"/>
      <c r="J146" s="2392"/>
      <c r="K146" s="2392"/>
      <c r="L146" s="2392"/>
      <c r="M146" s="2392"/>
      <c r="N146" s="2392"/>
      <c r="O146" s="2392"/>
      <c r="P146" s="2392"/>
      <c r="Q146" s="2392"/>
      <c r="R146" s="2392"/>
      <c r="S146" s="2392"/>
      <c r="T146" s="2392"/>
      <c r="U146" s="2392"/>
      <c r="V146" s="2392"/>
      <c r="W146" s="2392"/>
      <c r="X146" s="2392"/>
      <c r="Y146" s="2392"/>
    </row>
    <row r="147" spans="1:25" x14ac:dyDescent="0.25">
      <c r="A147" s="2391"/>
      <c r="B147" s="2392"/>
      <c r="C147" s="2392"/>
      <c r="D147" s="2392"/>
      <c r="E147" s="2392"/>
      <c r="F147" s="2392"/>
      <c r="G147" s="2392"/>
      <c r="H147" s="2392"/>
      <c r="I147" s="2392"/>
      <c r="J147" s="2392"/>
      <c r="K147" s="2392"/>
      <c r="L147" s="2392"/>
      <c r="M147" s="2392"/>
      <c r="N147" s="2392"/>
      <c r="O147" s="2392"/>
      <c r="P147" s="2392"/>
      <c r="Q147" s="2392"/>
      <c r="R147" s="2392"/>
      <c r="S147" s="2392"/>
      <c r="T147" s="2392"/>
      <c r="U147" s="2392"/>
      <c r="V147" s="2392"/>
      <c r="W147" s="2392"/>
      <c r="X147" s="2392"/>
      <c r="Y147" s="2392"/>
    </row>
    <row r="148" spans="1:25" x14ac:dyDescent="0.25">
      <c r="A148" s="2391"/>
      <c r="B148" s="2392"/>
      <c r="C148" s="2392"/>
      <c r="D148" s="2392"/>
      <c r="E148" s="2392"/>
      <c r="F148" s="2392"/>
      <c r="G148" s="2392"/>
      <c r="H148" s="2392"/>
      <c r="I148" s="2392"/>
      <c r="J148" s="2392"/>
      <c r="K148" s="2392"/>
      <c r="L148" s="2392"/>
      <c r="M148" s="2392"/>
      <c r="N148" s="2392"/>
      <c r="O148" s="2392"/>
      <c r="P148" s="2392"/>
      <c r="Q148" s="2392"/>
      <c r="R148" s="2392"/>
      <c r="S148" s="2392"/>
      <c r="T148" s="2392"/>
      <c r="U148" s="2392"/>
      <c r="V148" s="2392"/>
      <c r="W148" s="2392"/>
      <c r="X148" s="2392"/>
      <c r="Y148" s="2392"/>
    </row>
    <row r="149" spans="1:25" x14ac:dyDescent="0.25">
      <c r="A149" s="2391"/>
      <c r="B149" s="2392"/>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row>
    <row r="150" spans="1:25" x14ac:dyDescent="0.25">
      <c r="A150" s="2391"/>
      <c r="B150" s="2392"/>
      <c r="C150" s="2392"/>
      <c r="D150" s="2392"/>
      <c r="E150" s="2392"/>
      <c r="F150" s="2392"/>
      <c r="G150" s="2392"/>
      <c r="H150" s="2392"/>
      <c r="I150" s="2392"/>
      <c r="J150" s="2392"/>
      <c r="K150" s="2392"/>
      <c r="L150" s="2392"/>
      <c r="M150" s="2392"/>
      <c r="N150" s="2392"/>
      <c r="O150" s="2392"/>
      <c r="P150" s="2392"/>
      <c r="Q150" s="2392"/>
      <c r="R150" s="2392"/>
      <c r="S150" s="2392"/>
      <c r="T150" s="2392"/>
      <c r="U150" s="2392"/>
      <c r="V150" s="2392"/>
      <c r="W150" s="2392"/>
      <c r="X150" s="2392"/>
      <c r="Y150" s="2392"/>
    </row>
    <row r="151" spans="1:25" x14ac:dyDescent="0.25">
      <c r="A151" s="2391"/>
      <c r="B151" s="2392"/>
      <c r="C151" s="2392"/>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row>
    <row r="152" spans="1:25" x14ac:dyDescent="0.25">
      <c r="A152" s="2391"/>
      <c r="B152" s="2392"/>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row>
    <row r="153" spans="1:25" x14ac:dyDescent="0.25">
      <c r="A153" s="2391"/>
      <c r="B153" s="2392"/>
      <c r="C153" s="2392"/>
      <c r="D153" s="2392"/>
      <c r="E153" s="2392"/>
      <c r="F153" s="2392"/>
      <c r="G153" s="2392"/>
      <c r="H153" s="2392"/>
      <c r="I153" s="2392"/>
      <c r="J153" s="2392"/>
      <c r="K153" s="2392"/>
      <c r="L153" s="2392"/>
      <c r="M153" s="2392"/>
      <c r="N153" s="2392"/>
      <c r="O153" s="2392"/>
      <c r="P153" s="2392"/>
      <c r="Q153" s="2392"/>
      <c r="R153" s="2392"/>
      <c r="S153" s="2392"/>
      <c r="T153" s="2392"/>
      <c r="U153" s="2392"/>
      <c r="V153" s="2392"/>
      <c r="W153" s="2392"/>
      <c r="X153" s="2392"/>
      <c r="Y153" s="2392"/>
    </row>
    <row r="154" spans="1:25" x14ac:dyDescent="0.25">
      <c r="A154" s="2391"/>
      <c r="B154" s="2392"/>
      <c r="C154" s="2392"/>
      <c r="D154" s="2392"/>
      <c r="E154" s="2392"/>
      <c r="F154" s="2392"/>
      <c r="G154" s="2392"/>
      <c r="H154" s="2392"/>
      <c r="I154" s="2392"/>
      <c r="J154" s="2392"/>
      <c r="K154" s="2392"/>
      <c r="L154" s="2392"/>
      <c r="M154" s="2392"/>
      <c r="N154" s="2392"/>
      <c r="O154" s="2392"/>
      <c r="P154" s="2392"/>
      <c r="Q154" s="2392"/>
      <c r="R154" s="2392"/>
      <c r="S154" s="2392"/>
      <c r="T154" s="2392"/>
      <c r="U154" s="2392"/>
      <c r="V154" s="2392"/>
      <c r="W154" s="2392"/>
      <c r="X154" s="2392"/>
      <c r="Y154" s="2392"/>
    </row>
    <row r="155" spans="1:25" x14ac:dyDescent="0.25">
      <c r="A155" s="2391"/>
      <c r="B155" s="2392"/>
      <c r="C155" s="2392"/>
      <c r="D155" s="2392"/>
      <c r="E155" s="2392"/>
      <c r="F155" s="2392"/>
      <c r="G155" s="2392"/>
      <c r="H155" s="2392"/>
      <c r="I155" s="2392"/>
      <c r="J155" s="2392"/>
      <c r="K155" s="2392"/>
      <c r="L155" s="2392"/>
      <c r="M155" s="2392"/>
      <c r="N155" s="2392"/>
      <c r="O155" s="2392"/>
      <c r="P155" s="2392"/>
      <c r="Q155" s="2392"/>
      <c r="R155" s="2392"/>
      <c r="S155" s="2392"/>
      <c r="T155" s="2392"/>
      <c r="U155" s="2392"/>
      <c r="V155" s="2392"/>
      <c r="W155" s="2392"/>
      <c r="X155" s="2392"/>
      <c r="Y155" s="2392"/>
    </row>
    <row r="156" spans="1:25" x14ac:dyDescent="0.25">
      <c r="A156" s="2391"/>
      <c r="B156" s="2392"/>
      <c r="C156" s="2392"/>
      <c r="D156" s="2392"/>
      <c r="E156" s="2392"/>
      <c r="F156" s="2392"/>
      <c r="G156" s="2392"/>
      <c r="H156" s="2392"/>
      <c r="I156" s="2392"/>
      <c r="J156" s="2392"/>
      <c r="K156" s="2392"/>
      <c r="L156" s="2392"/>
      <c r="M156" s="2392"/>
      <c r="N156" s="2392"/>
      <c r="O156" s="2392"/>
      <c r="P156" s="2392"/>
      <c r="Q156" s="2392"/>
      <c r="R156" s="2392"/>
      <c r="S156" s="2392"/>
      <c r="T156" s="2392"/>
      <c r="U156" s="2392"/>
      <c r="V156" s="2392"/>
      <c r="W156" s="2392"/>
      <c r="X156" s="2392"/>
      <c r="Y156" s="2392"/>
    </row>
    <row r="157" spans="1:25" x14ac:dyDescent="0.25">
      <c r="A157" s="2391"/>
      <c r="B157" s="2392"/>
      <c r="C157" s="2392"/>
      <c r="D157" s="2392"/>
      <c r="E157" s="2392"/>
      <c r="F157" s="2392"/>
      <c r="G157" s="2392"/>
      <c r="H157" s="2392"/>
      <c r="I157" s="2392"/>
      <c r="J157" s="2392"/>
      <c r="K157" s="2392"/>
      <c r="L157" s="2392"/>
      <c r="M157" s="2392"/>
      <c r="N157" s="2392"/>
      <c r="O157" s="2392"/>
      <c r="P157" s="2392"/>
      <c r="Q157" s="2392"/>
      <c r="R157" s="2392"/>
      <c r="S157" s="2392"/>
      <c r="T157" s="2392"/>
      <c r="U157" s="2392"/>
      <c r="V157" s="2392"/>
      <c r="W157" s="2392"/>
      <c r="X157" s="2392"/>
      <c r="Y157" s="2392"/>
    </row>
    <row r="158" spans="1:25" x14ac:dyDescent="0.25">
      <c r="A158" s="2391"/>
      <c r="B158" s="2392"/>
      <c r="C158" s="2392"/>
      <c r="D158" s="2392"/>
      <c r="E158" s="2392"/>
      <c r="F158" s="2392"/>
      <c r="G158" s="2392"/>
      <c r="H158" s="2392"/>
      <c r="I158" s="2392"/>
      <c r="J158" s="2392"/>
      <c r="K158" s="2392"/>
      <c r="L158" s="2392"/>
      <c r="M158" s="2392"/>
      <c r="N158" s="2392"/>
      <c r="O158" s="2392"/>
      <c r="P158" s="2392"/>
      <c r="Q158" s="2392"/>
      <c r="R158" s="2392"/>
      <c r="S158" s="2392"/>
      <c r="T158" s="2392"/>
      <c r="U158" s="2392"/>
      <c r="V158" s="2392"/>
      <c r="W158" s="2392"/>
      <c r="X158" s="2392"/>
      <c r="Y158" s="2392"/>
    </row>
    <row r="159" spans="1:25" x14ac:dyDescent="0.25">
      <c r="A159" s="2391"/>
      <c r="B159" s="2392"/>
      <c r="C159" s="2392"/>
      <c r="D159" s="2392"/>
      <c r="E159" s="2392"/>
      <c r="F159" s="2392"/>
      <c r="G159" s="2392"/>
      <c r="H159" s="2392"/>
      <c r="I159" s="2392"/>
      <c r="J159" s="2392"/>
      <c r="K159" s="2392"/>
      <c r="L159" s="2392"/>
      <c r="M159" s="2392"/>
      <c r="N159" s="2392"/>
      <c r="O159" s="2392"/>
      <c r="P159" s="2392"/>
      <c r="Q159" s="2392"/>
      <c r="R159" s="2392"/>
      <c r="S159" s="2392"/>
      <c r="T159" s="2392"/>
      <c r="U159" s="2392"/>
      <c r="V159" s="2392"/>
      <c r="W159" s="2392"/>
      <c r="X159" s="2392"/>
      <c r="Y159" s="2392"/>
    </row>
    <row r="160" spans="1:25" x14ac:dyDescent="0.25">
      <c r="A160" s="2391"/>
      <c r="B160" s="2392"/>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row>
    <row r="161" spans="1:25" x14ac:dyDescent="0.25">
      <c r="A161" s="239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row>
    <row r="162" spans="1:25" x14ac:dyDescent="0.25">
      <c r="A162" s="239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row>
    <row r="163" spans="1:25" x14ac:dyDescent="0.25">
      <c r="A163" s="2391"/>
      <c r="B163" s="2392"/>
      <c r="C163" s="2392"/>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row>
    <row r="164" spans="1:25" x14ac:dyDescent="0.25">
      <c r="A164" s="2391"/>
      <c r="B164" s="2392"/>
      <c r="C164" s="2392"/>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row>
    <row r="165" spans="1:25" x14ac:dyDescent="0.25">
      <c r="A165" s="2391"/>
      <c r="B165" s="2392"/>
      <c r="C165" s="2392"/>
      <c r="D165" s="2392"/>
      <c r="E165" s="2392"/>
      <c r="F165" s="2392"/>
      <c r="G165" s="2392"/>
      <c r="H165" s="2392"/>
      <c r="I165" s="2392"/>
      <c r="J165" s="2392"/>
      <c r="K165" s="2392"/>
      <c r="L165" s="2392"/>
      <c r="M165" s="2392"/>
      <c r="N165" s="2392"/>
      <c r="O165" s="2392"/>
      <c r="P165" s="2392"/>
      <c r="Q165" s="2392"/>
      <c r="R165" s="2392"/>
      <c r="S165" s="2392"/>
      <c r="T165" s="2392"/>
      <c r="U165" s="2392"/>
      <c r="V165" s="2392"/>
      <c r="W165" s="2392"/>
      <c r="X165" s="2392"/>
      <c r="Y165" s="2392"/>
    </row>
    <row r="166" spans="1:25" x14ac:dyDescent="0.25">
      <c r="A166" s="2391"/>
      <c r="B166" s="2392"/>
      <c r="C166" s="2392"/>
      <c r="D166" s="2392"/>
      <c r="E166" s="2392"/>
      <c r="F166" s="2392"/>
      <c r="G166" s="2392"/>
      <c r="H166" s="2392"/>
      <c r="I166" s="2392"/>
      <c r="J166" s="2392"/>
      <c r="K166" s="2392"/>
      <c r="L166" s="2392"/>
      <c r="M166" s="2392"/>
      <c r="N166" s="2392"/>
      <c r="O166" s="2392"/>
      <c r="P166" s="2392"/>
      <c r="Q166" s="2392"/>
      <c r="R166" s="2392"/>
      <c r="S166" s="2392"/>
      <c r="T166" s="2392"/>
      <c r="U166" s="2392"/>
      <c r="V166" s="2392"/>
      <c r="W166" s="2392"/>
      <c r="X166" s="2392"/>
      <c r="Y166" s="2392"/>
    </row>
    <row r="167" spans="1:25" x14ac:dyDescent="0.25">
      <c r="A167" s="2391"/>
      <c r="B167" s="2392"/>
      <c r="C167" s="2392"/>
      <c r="D167" s="2392"/>
      <c r="E167" s="2392"/>
      <c r="F167" s="2392"/>
      <c r="G167" s="2392"/>
      <c r="H167" s="2392"/>
      <c r="I167" s="2392"/>
      <c r="J167" s="2392"/>
      <c r="K167" s="2392"/>
      <c r="L167" s="2392"/>
      <c r="M167" s="2392"/>
      <c r="N167" s="2392"/>
      <c r="O167" s="2392"/>
      <c r="P167" s="2392"/>
      <c r="Q167" s="2392"/>
      <c r="R167" s="2392"/>
      <c r="S167" s="2392"/>
      <c r="T167" s="2392"/>
      <c r="U167" s="2392"/>
      <c r="V167" s="2392"/>
      <c r="W167" s="2392"/>
      <c r="X167" s="2392"/>
      <c r="Y167" s="2392"/>
    </row>
    <row r="168" spans="1:25" x14ac:dyDescent="0.25">
      <c r="A168" s="2391"/>
      <c r="B168" s="2392"/>
      <c r="C168" s="2392"/>
      <c r="D168" s="2392"/>
      <c r="E168" s="2392"/>
      <c r="F168" s="2392"/>
      <c r="G168" s="2392"/>
      <c r="H168" s="2392"/>
      <c r="I168" s="2392"/>
      <c r="J168" s="2392"/>
      <c r="K168" s="2392"/>
      <c r="L168" s="2392"/>
      <c r="M168" s="2392"/>
      <c r="N168" s="2392"/>
      <c r="O168" s="2392"/>
      <c r="P168" s="2392"/>
      <c r="Q168" s="2392"/>
      <c r="R168" s="2392"/>
      <c r="S168" s="2392"/>
      <c r="T168" s="2392"/>
      <c r="U168" s="2392"/>
      <c r="V168" s="2392"/>
      <c r="W168" s="2392"/>
      <c r="X168" s="2392"/>
      <c r="Y168" s="2392"/>
    </row>
    <row r="169" spans="1:25" x14ac:dyDescent="0.25">
      <c r="A169" s="2391"/>
      <c r="B169" s="2392"/>
      <c r="C169" s="2392"/>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row>
    <row r="170" spans="1:25" x14ac:dyDescent="0.25">
      <c r="A170" s="2391"/>
      <c r="B170" s="2392"/>
      <c r="C170" s="2392"/>
      <c r="D170" s="2392"/>
      <c r="E170" s="2392"/>
      <c r="F170" s="2392"/>
      <c r="G170" s="2392"/>
      <c r="H170" s="2392"/>
      <c r="I170" s="2392"/>
      <c r="J170" s="2392"/>
      <c r="K170" s="2392"/>
      <c r="L170" s="2392"/>
      <c r="M170" s="2392"/>
      <c r="N170" s="2392"/>
      <c r="O170" s="2392"/>
      <c r="P170" s="2392"/>
      <c r="Q170" s="2392"/>
      <c r="R170" s="2392"/>
      <c r="S170" s="2392"/>
      <c r="T170" s="2392"/>
      <c r="U170" s="2392"/>
      <c r="V170" s="2392"/>
      <c r="W170" s="2392"/>
      <c r="X170" s="2392"/>
      <c r="Y170" s="2392"/>
    </row>
    <row r="171" spans="1:25" x14ac:dyDescent="0.25">
      <c r="A171" s="2391"/>
      <c r="B171" s="2392"/>
      <c r="C171" s="2392"/>
      <c r="D171" s="2392"/>
      <c r="E171" s="2392"/>
      <c r="F171" s="2392"/>
      <c r="G171" s="2392"/>
      <c r="H171" s="2392"/>
      <c r="I171" s="2392"/>
      <c r="J171" s="2392"/>
      <c r="K171" s="2392"/>
      <c r="L171" s="2392"/>
      <c r="M171" s="2392"/>
      <c r="N171" s="2392"/>
      <c r="O171" s="2392"/>
      <c r="P171" s="2392"/>
      <c r="Q171" s="2392"/>
      <c r="R171" s="2392"/>
      <c r="S171" s="2392"/>
      <c r="T171" s="2392"/>
      <c r="U171" s="2392"/>
      <c r="V171" s="2392"/>
      <c r="W171" s="2392"/>
      <c r="X171" s="2392"/>
      <c r="Y171" s="2392"/>
    </row>
    <row r="172" spans="1:25" x14ac:dyDescent="0.25">
      <c r="A172" s="2391"/>
      <c r="B172" s="2392"/>
      <c r="C172" s="2392"/>
      <c r="D172" s="2392"/>
      <c r="E172" s="2392"/>
      <c r="F172" s="2392"/>
      <c r="G172" s="2392"/>
      <c r="H172" s="2392"/>
      <c r="I172" s="2392"/>
      <c r="J172" s="2392"/>
      <c r="K172" s="2392"/>
      <c r="L172" s="2392"/>
      <c r="M172" s="2392"/>
      <c r="N172" s="2392"/>
      <c r="O172" s="2392"/>
      <c r="P172" s="2392"/>
      <c r="Q172" s="2392"/>
      <c r="R172" s="2392"/>
      <c r="S172" s="2392"/>
      <c r="T172" s="2392"/>
      <c r="U172" s="2392"/>
      <c r="V172" s="2392"/>
      <c r="W172" s="2392"/>
      <c r="X172" s="2392"/>
      <c r="Y172" s="2392"/>
    </row>
    <row r="173" spans="1:25" x14ac:dyDescent="0.25">
      <c r="A173" s="2391"/>
      <c r="B173" s="2392"/>
      <c r="C173" s="2392"/>
      <c r="D173" s="2392"/>
      <c r="E173" s="2392"/>
      <c r="F173" s="2392"/>
      <c r="G173" s="2392"/>
      <c r="H173" s="2392"/>
      <c r="I173" s="2392"/>
      <c r="J173" s="2392"/>
      <c r="K173" s="2392"/>
      <c r="L173" s="2392"/>
      <c r="M173" s="2392"/>
      <c r="N173" s="2392"/>
      <c r="O173" s="2392"/>
      <c r="P173" s="2392"/>
      <c r="Q173" s="2392"/>
      <c r="R173" s="2392"/>
      <c r="S173" s="2392"/>
      <c r="T173" s="2392"/>
      <c r="U173" s="2392"/>
      <c r="V173" s="2392"/>
      <c r="W173" s="2392"/>
      <c r="X173" s="2392"/>
      <c r="Y173" s="2392"/>
    </row>
    <row r="174" spans="1:25" x14ac:dyDescent="0.25">
      <c r="A174" s="2391"/>
      <c r="B174" s="2392"/>
      <c r="C174" s="2392"/>
      <c r="D174" s="2392"/>
      <c r="E174" s="2392"/>
      <c r="F174" s="2392"/>
      <c r="G174" s="2392"/>
      <c r="H174" s="2392"/>
      <c r="I174" s="2392"/>
      <c r="J174" s="2392"/>
      <c r="K174" s="2392"/>
      <c r="L174" s="2392"/>
      <c r="M174" s="2392"/>
      <c r="N174" s="2392"/>
      <c r="O174" s="2392"/>
      <c r="P174" s="2392"/>
      <c r="Q174" s="2392"/>
      <c r="R174" s="2392"/>
      <c r="S174" s="2392"/>
      <c r="T174" s="2392"/>
      <c r="U174" s="2392"/>
      <c r="V174" s="2392"/>
      <c r="W174" s="2392"/>
      <c r="X174" s="2392"/>
      <c r="Y174" s="2392"/>
    </row>
    <row r="175" spans="1:25" x14ac:dyDescent="0.25">
      <c r="A175" s="2391"/>
      <c r="B175" s="2392"/>
      <c r="C175" s="2392"/>
      <c r="D175" s="2392"/>
      <c r="E175" s="2392"/>
      <c r="F175" s="2392"/>
      <c r="G175" s="2392"/>
      <c r="H175" s="2392"/>
      <c r="I175" s="2392"/>
      <c r="J175" s="2392"/>
      <c r="K175" s="2392"/>
      <c r="L175" s="2392"/>
      <c r="M175" s="2392"/>
      <c r="N175" s="2392"/>
      <c r="O175" s="2392"/>
      <c r="P175" s="2392"/>
      <c r="Q175" s="2392"/>
      <c r="R175" s="2392"/>
      <c r="S175" s="2392"/>
      <c r="T175" s="2392"/>
      <c r="U175" s="2392"/>
      <c r="V175" s="2392"/>
      <c r="W175" s="2392"/>
      <c r="X175" s="2392"/>
      <c r="Y175" s="2392"/>
    </row>
    <row r="176" spans="1:25" x14ac:dyDescent="0.25">
      <c r="A176" s="2391"/>
      <c r="B176" s="2392"/>
      <c r="C176" s="2392"/>
      <c r="D176" s="2392"/>
      <c r="E176" s="2392"/>
      <c r="F176" s="2392"/>
      <c r="G176" s="2392"/>
      <c r="H176" s="2392"/>
      <c r="I176" s="2392"/>
      <c r="J176" s="2392"/>
      <c r="K176" s="2392"/>
      <c r="L176" s="2392"/>
      <c r="M176" s="2392"/>
      <c r="N176" s="2392"/>
      <c r="O176" s="2392"/>
      <c r="P176" s="2392"/>
      <c r="Q176" s="2392"/>
      <c r="R176" s="2392"/>
      <c r="S176" s="2392"/>
      <c r="T176" s="2392"/>
      <c r="U176" s="2392"/>
      <c r="V176" s="2392"/>
      <c r="W176" s="2392"/>
      <c r="X176" s="2392"/>
      <c r="Y176" s="2392"/>
    </row>
    <row r="177" spans="1:25" x14ac:dyDescent="0.25">
      <c r="A177" s="2391"/>
      <c r="B177" s="2392"/>
      <c r="C177" s="2392"/>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row>
    <row r="178" spans="1:25" x14ac:dyDescent="0.25">
      <c r="A178" s="2391"/>
      <c r="B178" s="2392"/>
      <c r="C178" s="2392"/>
      <c r="D178" s="2392"/>
      <c r="E178" s="2392"/>
      <c r="F178" s="2392"/>
      <c r="G178" s="2392"/>
      <c r="H178" s="2392"/>
      <c r="I178" s="2392"/>
      <c r="J178" s="2392"/>
      <c r="K178" s="2392"/>
      <c r="L178" s="2392"/>
      <c r="M178" s="2392"/>
      <c r="N178" s="2392"/>
      <c r="O178" s="2392"/>
      <c r="P178" s="2392"/>
      <c r="Q178" s="2392"/>
      <c r="R178" s="2392"/>
      <c r="S178" s="2392"/>
      <c r="T178" s="2392"/>
      <c r="U178" s="2392"/>
      <c r="V178" s="2392"/>
      <c r="W178" s="2392"/>
      <c r="X178" s="2392"/>
      <c r="Y178" s="2392"/>
    </row>
    <row r="179" spans="1:25" x14ac:dyDescent="0.25">
      <c r="A179" s="2391"/>
      <c r="B179" s="2392"/>
      <c r="C179" s="2392"/>
      <c r="D179" s="2392"/>
      <c r="E179" s="2392"/>
      <c r="F179" s="2392"/>
      <c r="G179" s="2392"/>
      <c r="H179" s="2392"/>
      <c r="I179" s="2392"/>
      <c r="J179" s="2392"/>
      <c r="K179" s="2392"/>
      <c r="L179" s="2392"/>
      <c r="M179" s="2392"/>
      <c r="N179" s="2392"/>
      <c r="O179" s="2392"/>
      <c r="P179" s="2392"/>
      <c r="Q179" s="2392"/>
      <c r="R179" s="2392"/>
      <c r="S179" s="2392"/>
      <c r="T179" s="2392"/>
      <c r="U179" s="2392"/>
      <c r="V179" s="2392"/>
      <c r="W179" s="2392"/>
      <c r="X179" s="2392"/>
      <c r="Y179" s="2392"/>
    </row>
    <row r="180" spans="1:25" x14ac:dyDescent="0.25">
      <c r="A180" s="2391"/>
      <c r="B180" s="2392"/>
      <c r="C180" s="2392"/>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row>
    <row r="181" spans="1:25" x14ac:dyDescent="0.25">
      <c r="A181" s="2391"/>
      <c r="B181" s="2392"/>
      <c r="C181" s="2392"/>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row>
    <row r="182" spans="1:25" x14ac:dyDescent="0.25">
      <c r="A182" s="2391"/>
      <c r="B182" s="2392"/>
      <c r="C182" s="2392"/>
      <c r="D182" s="2392"/>
      <c r="E182" s="2392"/>
      <c r="F182" s="2392"/>
      <c r="G182" s="2392"/>
      <c r="H182" s="2392"/>
      <c r="I182" s="2392"/>
      <c r="J182" s="2392"/>
      <c r="K182" s="2392"/>
      <c r="L182" s="2392"/>
      <c r="M182" s="2392"/>
      <c r="N182" s="2392"/>
      <c r="O182" s="2392"/>
      <c r="P182" s="2392"/>
      <c r="Q182" s="2392"/>
      <c r="R182" s="2392"/>
      <c r="S182" s="2392"/>
      <c r="T182" s="2392"/>
      <c r="U182" s="2392"/>
      <c r="V182" s="2392"/>
      <c r="W182" s="2392"/>
      <c r="X182" s="2392"/>
      <c r="Y182" s="2392"/>
    </row>
    <row r="183" spans="1:25" x14ac:dyDescent="0.25">
      <c r="A183" s="2391"/>
      <c r="B183" s="2392"/>
      <c r="C183" s="2392"/>
      <c r="D183" s="2392"/>
      <c r="E183" s="2392"/>
      <c r="F183" s="2392"/>
      <c r="G183" s="2392"/>
      <c r="H183" s="2392"/>
      <c r="I183" s="2392"/>
      <c r="J183" s="2392"/>
      <c r="K183" s="2392"/>
      <c r="L183" s="2392"/>
      <c r="M183" s="2392"/>
      <c r="N183" s="2392"/>
      <c r="O183" s="2392"/>
      <c r="P183" s="2392"/>
      <c r="Q183" s="2392"/>
      <c r="R183" s="2392"/>
      <c r="S183" s="2392"/>
      <c r="T183" s="2392"/>
      <c r="U183" s="2392"/>
      <c r="V183" s="2392"/>
      <c r="W183" s="2392"/>
      <c r="X183" s="2392"/>
      <c r="Y183" s="2392"/>
    </row>
    <row r="184" spans="1:25" x14ac:dyDescent="0.25">
      <c r="A184" s="2391"/>
      <c r="B184" s="2392"/>
      <c r="C184" s="2392"/>
      <c r="D184" s="2392"/>
      <c r="E184" s="2392"/>
      <c r="F184" s="2392"/>
      <c r="G184" s="2392"/>
      <c r="H184" s="2392"/>
      <c r="I184" s="2392"/>
      <c r="J184" s="2392"/>
      <c r="K184" s="2392"/>
      <c r="L184" s="2392"/>
      <c r="M184" s="2392"/>
      <c r="N184" s="2392"/>
      <c r="O184" s="2392"/>
      <c r="P184" s="2392"/>
      <c r="Q184" s="2392"/>
      <c r="R184" s="2392"/>
      <c r="S184" s="2392"/>
      <c r="T184" s="2392"/>
      <c r="U184" s="2392"/>
      <c r="V184" s="2392"/>
      <c r="W184" s="2392"/>
      <c r="X184" s="2392"/>
      <c r="Y184" s="2392"/>
    </row>
    <row r="185" spans="1:25" x14ac:dyDescent="0.25">
      <c r="A185" s="2391"/>
      <c r="B185" s="2392"/>
      <c r="C185" s="2392"/>
      <c r="D185" s="2392"/>
      <c r="E185" s="2392"/>
      <c r="F185" s="2392"/>
      <c r="G185" s="2392"/>
      <c r="H185" s="2392"/>
      <c r="I185" s="2392"/>
      <c r="J185" s="2392"/>
      <c r="K185" s="2392"/>
      <c r="L185" s="2392"/>
      <c r="M185" s="2392"/>
      <c r="N185" s="2392"/>
      <c r="O185" s="2392"/>
      <c r="P185" s="2392"/>
      <c r="Q185" s="2392"/>
      <c r="R185" s="2392"/>
      <c r="S185" s="2392"/>
      <c r="T185" s="2392"/>
      <c r="U185" s="2392"/>
      <c r="V185" s="2392"/>
      <c r="W185" s="2392"/>
      <c r="X185" s="2392"/>
      <c r="Y185" s="2392"/>
    </row>
    <row r="186" spans="1:25" x14ac:dyDescent="0.25">
      <c r="A186" s="2391"/>
      <c r="B186" s="2392"/>
      <c r="C186" s="2392"/>
      <c r="D186" s="2392"/>
      <c r="E186" s="2392"/>
      <c r="F186" s="2392"/>
      <c r="G186" s="2392"/>
      <c r="H186" s="2392"/>
      <c r="I186" s="2392"/>
      <c r="J186" s="2392"/>
      <c r="K186" s="2392"/>
      <c r="L186" s="2392"/>
      <c r="M186" s="2392"/>
      <c r="N186" s="2392"/>
      <c r="O186" s="2392"/>
      <c r="P186" s="2392"/>
      <c r="Q186" s="2392"/>
      <c r="R186" s="2392"/>
      <c r="S186" s="2392"/>
      <c r="T186" s="2392"/>
      <c r="U186" s="2392"/>
      <c r="V186" s="2392"/>
      <c r="W186" s="2392"/>
      <c r="X186" s="2392"/>
      <c r="Y186" s="2392"/>
    </row>
    <row r="187" spans="1:25" x14ac:dyDescent="0.25">
      <c r="A187" s="2391"/>
      <c r="B187" s="2392"/>
      <c r="C187" s="2392"/>
      <c r="D187" s="2392"/>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row>
    <row r="188" spans="1:25" x14ac:dyDescent="0.25">
      <c r="A188" s="2391"/>
      <c r="B188" s="2392"/>
      <c r="C188" s="2392"/>
      <c r="D188" s="2392"/>
      <c r="E188" s="2392"/>
      <c r="F188" s="2392"/>
      <c r="G188" s="2392"/>
      <c r="H188" s="2392"/>
      <c r="I188" s="2392"/>
      <c r="J188" s="2392"/>
      <c r="K188" s="2392"/>
      <c r="L188" s="2392"/>
      <c r="M188" s="2392"/>
      <c r="N188" s="2392"/>
      <c r="O188" s="2392"/>
      <c r="P188" s="2392"/>
      <c r="Q188" s="2392"/>
      <c r="R188" s="2392"/>
      <c r="S188" s="2392"/>
      <c r="T188" s="2392"/>
      <c r="U188" s="2392"/>
      <c r="V188" s="2392"/>
      <c r="W188" s="2392"/>
      <c r="X188" s="2392"/>
      <c r="Y188" s="2392"/>
    </row>
    <row r="189" spans="1:25" x14ac:dyDescent="0.25">
      <c r="A189" s="2391"/>
      <c r="B189" s="2392"/>
      <c r="C189" s="2392"/>
      <c r="D189" s="2392"/>
      <c r="E189" s="2392"/>
      <c r="F189" s="2392"/>
      <c r="G189" s="2392"/>
      <c r="H189" s="2392"/>
      <c r="I189" s="2392"/>
      <c r="J189" s="2392"/>
      <c r="K189" s="2392"/>
      <c r="L189" s="2392"/>
      <c r="M189" s="2392"/>
      <c r="N189" s="2392"/>
      <c r="O189" s="2392"/>
      <c r="P189" s="2392"/>
      <c r="Q189" s="2392"/>
      <c r="R189" s="2392"/>
      <c r="S189" s="2392"/>
      <c r="T189" s="2392"/>
      <c r="U189" s="2392"/>
      <c r="V189" s="2392"/>
      <c r="W189" s="2392"/>
      <c r="X189" s="2392"/>
      <c r="Y189" s="2392"/>
    </row>
    <row r="190" spans="1:25" x14ac:dyDescent="0.25">
      <c r="A190" s="2391"/>
      <c r="B190" s="2392"/>
      <c r="C190" s="2392"/>
      <c r="D190" s="2392"/>
      <c r="E190" s="2392"/>
      <c r="F190" s="2392"/>
      <c r="G190" s="2392"/>
      <c r="H190" s="2392"/>
      <c r="I190" s="2392"/>
      <c r="J190" s="2392"/>
      <c r="K190" s="2392"/>
      <c r="L190" s="2392"/>
      <c r="M190" s="2392"/>
      <c r="N190" s="2392"/>
      <c r="O190" s="2392"/>
      <c r="P190" s="2392"/>
      <c r="Q190" s="2392"/>
      <c r="R190" s="2392"/>
      <c r="S190" s="2392"/>
      <c r="T190" s="2392"/>
      <c r="U190" s="2392"/>
      <c r="V190" s="2392"/>
      <c r="W190" s="2392"/>
      <c r="X190" s="2392"/>
      <c r="Y190" s="2392"/>
    </row>
    <row r="191" spans="1:25" x14ac:dyDescent="0.25">
      <c r="A191" s="2391"/>
      <c r="B191" s="2392"/>
      <c r="C191" s="2392"/>
      <c r="D191" s="2392"/>
      <c r="E191" s="2392"/>
      <c r="F191" s="2392"/>
      <c r="G191" s="2392"/>
      <c r="H191" s="2392"/>
      <c r="I191" s="2392"/>
      <c r="J191" s="2392"/>
      <c r="K191" s="2392"/>
      <c r="L191" s="2392"/>
      <c r="M191" s="2392"/>
      <c r="N191" s="2392"/>
      <c r="O191" s="2392"/>
      <c r="P191" s="2392"/>
      <c r="Q191" s="2392"/>
      <c r="R191" s="2392"/>
      <c r="S191" s="2392"/>
      <c r="T191" s="2392"/>
      <c r="U191" s="2392"/>
      <c r="V191" s="2392"/>
      <c r="W191" s="2392"/>
      <c r="X191" s="2392"/>
      <c r="Y191" s="2392"/>
    </row>
    <row r="192" spans="1:25" x14ac:dyDescent="0.25">
      <c r="A192" s="2391"/>
      <c r="B192" s="2392"/>
      <c r="C192" s="2392"/>
      <c r="D192" s="2392"/>
      <c r="E192" s="2392"/>
      <c r="F192" s="2392"/>
      <c r="G192" s="2392"/>
      <c r="H192" s="2392"/>
      <c r="I192" s="2392"/>
      <c r="J192" s="2392"/>
      <c r="K192" s="2392"/>
      <c r="L192" s="2392"/>
      <c r="M192" s="2392"/>
      <c r="N192" s="2392"/>
      <c r="O192" s="2392"/>
      <c r="P192" s="2392"/>
      <c r="Q192" s="2392"/>
      <c r="R192" s="2392"/>
      <c r="S192" s="2392"/>
      <c r="T192" s="2392"/>
      <c r="U192" s="2392"/>
      <c r="V192" s="2392"/>
      <c r="W192" s="2392"/>
      <c r="X192" s="2392"/>
      <c r="Y192" s="2392"/>
    </row>
    <row r="193" spans="1:25" x14ac:dyDescent="0.25">
      <c r="A193" s="2391"/>
      <c r="B193" s="2392"/>
      <c r="C193" s="2392"/>
      <c r="D193" s="2392"/>
      <c r="E193" s="2392"/>
      <c r="F193" s="2392"/>
      <c r="G193" s="2392"/>
      <c r="H193" s="2392"/>
      <c r="I193" s="2392"/>
      <c r="J193" s="2392"/>
      <c r="K193" s="2392"/>
      <c r="L193" s="2392"/>
      <c r="M193" s="2392"/>
      <c r="N193" s="2392"/>
      <c r="O193" s="2392"/>
      <c r="P193" s="2392"/>
      <c r="Q193" s="2392"/>
      <c r="R193" s="2392"/>
      <c r="S193" s="2392"/>
      <c r="T193" s="2392"/>
      <c r="U193" s="2392"/>
      <c r="V193" s="2392"/>
      <c r="W193" s="2392"/>
      <c r="X193" s="2392"/>
      <c r="Y193" s="2392"/>
    </row>
    <row r="194" spans="1:25" x14ac:dyDescent="0.25">
      <c r="A194" s="2391"/>
      <c r="B194" s="2392"/>
      <c r="C194" s="2392"/>
      <c r="D194" s="2392"/>
      <c r="E194" s="2392"/>
      <c r="F194" s="2392"/>
      <c r="G194" s="2392"/>
      <c r="H194" s="2392"/>
      <c r="I194" s="2392"/>
      <c r="J194" s="2392"/>
      <c r="K194" s="2392"/>
      <c r="L194" s="2392"/>
      <c r="M194" s="2392"/>
      <c r="N194" s="2392"/>
      <c r="O194" s="2392"/>
      <c r="P194" s="2392"/>
      <c r="Q194" s="2392"/>
      <c r="R194" s="2392"/>
      <c r="S194" s="2392"/>
      <c r="T194" s="2392"/>
      <c r="U194" s="2392"/>
      <c r="V194" s="2392"/>
      <c r="W194" s="2392"/>
      <c r="X194" s="2392"/>
      <c r="Y194" s="2392"/>
    </row>
    <row r="195" spans="1:25" x14ac:dyDescent="0.25">
      <c r="A195" s="2391"/>
      <c r="B195" s="2392"/>
      <c r="C195" s="2392"/>
      <c r="D195" s="2392"/>
      <c r="E195" s="2392"/>
      <c r="F195" s="2392"/>
      <c r="G195" s="2392"/>
      <c r="H195" s="2392"/>
      <c r="I195" s="2392"/>
      <c r="J195" s="2392"/>
      <c r="K195" s="2392"/>
      <c r="L195" s="2392"/>
      <c r="M195" s="2392"/>
      <c r="N195" s="2392"/>
      <c r="O195" s="2392"/>
      <c r="P195" s="2392"/>
      <c r="Q195" s="2392"/>
      <c r="R195" s="2392"/>
      <c r="S195" s="2392"/>
      <c r="T195" s="2392"/>
      <c r="U195" s="2392"/>
      <c r="V195" s="2392"/>
      <c r="W195" s="2392"/>
      <c r="X195" s="2392"/>
      <c r="Y195" s="2392"/>
    </row>
    <row r="196" spans="1:25" x14ac:dyDescent="0.25">
      <c r="A196" s="2391"/>
      <c r="B196" s="2392"/>
      <c r="C196" s="2392"/>
      <c r="D196" s="2392"/>
      <c r="E196" s="2392"/>
      <c r="F196" s="2392"/>
      <c r="G196" s="2392"/>
      <c r="H196" s="2392"/>
      <c r="I196" s="2392"/>
      <c r="J196" s="2392"/>
      <c r="K196" s="2392"/>
      <c r="L196" s="2392"/>
      <c r="M196" s="2392"/>
      <c r="N196" s="2392"/>
      <c r="O196" s="2392"/>
      <c r="P196" s="2392"/>
      <c r="Q196" s="2392"/>
      <c r="R196" s="2392"/>
      <c r="S196" s="2392"/>
      <c r="T196" s="2392"/>
      <c r="U196" s="2392"/>
      <c r="V196" s="2392"/>
      <c r="W196" s="2392"/>
      <c r="X196" s="2392"/>
      <c r="Y196" s="2392"/>
    </row>
    <row r="197" spans="1:25" x14ac:dyDescent="0.25">
      <c r="A197" s="2391"/>
      <c r="B197" s="2392"/>
      <c r="C197" s="2392"/>
      <c r="D197" s="2392"/>
      <c r="E197" s="2392"/>
      <c r="F197" s="2392"/>
      <c r="G197" s="2392"/>
      <c r="H197" s="2392"/>
      <c r="I197" s="2392"/>
      <c r="J197" s="2392"/>
      <c r="K197" s="2392"/>
      <c r="L197" s="2392"/>
      <c r="M197" s="2392"/>
      <c r="N197" s="2392"/>
      <c r="O197" s="2392"/>
      <c r="P197" s="2392"/>
      <c r="Q197" s="2392"/>
      <c r="R197" s="2392"/>
      <c r="S197" s="2392"/>
      <c r="T197" s="2392"/>
      <c r="U197" s="2392"/>
      <c r="V197" s="2392"/>
      <c r="W197" s="2392"/>
      <c r="X197" s="2392"/>
      <c r="Y197" s="2392"/>
    </row>
    <row r="198" spans="1:25" x14ac:dyDescent="0.25">
      <c r="A198" s="2391"/>
      <c r="B198" s="2392"/>
      <c r="C198" s="2392"/>
      <c r="D198" s="2392"/>
      <c r="E198" s="2392"/>
      <c r="F198" s="2392"/>
      <c r="G198" s="2392"/>
      <c r="H198" s="2392"/>
      <c r="I198" s="2392"/>
      <c r="J198" s="2392"/>
      <c r="K198" s="2392"/>
      <c r="L198" s="2392"/>
      <c r="M198" s="2392"/>
      <c r="N198" s="2392"/>
      <c r="O198" s="2392"/>
      <c r="P198" s="2392"/>
      <c r="Q198" s="2392"/>
      <c r="R198" s="2392"/>
      <c r="S198" s="2392"/>
      <c r="T198" s="2392"/>
      <c r="U198" s="2392"/>
      <c r="V198" s="2392"/>
      <c r="W198" s="2392"/>
      <c r="X198" s="2392"/>
      <c r="Y198" s="2392"/>
    </row>
    <row r="199" spans="1:25" x14ac:dyDescent="0.25">
      <c r="A199" s="2391"/>
      <c r="B199" s="2392"/>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row>
    <row r="200" spans="1:25" x14ac:dyDescent="0.25">
      <c r="A200" s="2391"/>
      <c r="B200" s="2392"/>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row>
    <row r="201" spans="1:25" x14ac:dyDescent="0.25">
      <c r="A201" s="2391"/>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row>
    <row r="202" spans="1:25" x14ac:dyDescent="0.25">
      <c r="A202" s="2391"/>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row>
    <row r="203" spans="1:25" x14ac:dyDescent="0.25">
      <c r="A203" s="2391"/>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row>
    <row r="204" spans="1:25" x14ac:dyDescent="0.25">
      <c r="A204" s="2391"/>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row>
    <row r="205" spans="1:25" x14ac:dyDescent="0.25">
      <c r="A205" s="2391"/>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row>
    <row r="206" spans="1:25" x14ac:dyDescent="0.25">
      <c r="A206" s="2391"/>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row>
    <row r="207" spans="1:25" x14ac:dyDescent="0.25">
      <c r="A207" s="2391"/>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row>
    <row r="208" spans="1:25" x14ac:dyDescent="0.25">
      <c r="A208" s="2391"/>
      <c r="B208" s="2392"/>
      <c r="C208" s="2392"/>
      <c r="D208" s="2392"/>
      <c r="E208" s="2392"/>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row>
    <row r="209" spans="1:25" x14ac:dyDescent="0.25">
      <c r="A209" s="2391"/>
      <c r="B209" s="2392"/>
      <c r="C209" s="2392"/>
      <c r="D209" s="2392"/>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row>
    <row r="210" spans="1:25" x14ac:dyDescent="0.25">
      <c r="A210" s="2391"/>
      <c r="B210" s="2392"/>
      <c r="C210" s="2392"/>
      <c r="D210" s="2392"/>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row>
    <row r="211" spans="1:25" x14ac:dyDescent="0.25">
      <c r="A211" s="2391"/>
      <c r="B211" s="2392"/>
      <c r="C211" s="2392"/>
      <c r="D211" s="2392"/>
      <c r="E211" s="2392"/>
      <c r="F211" s="2392"/>
      <c r="G211" s="2392"/>
      <c r="H211" s="2392"/>
      <c r="I211" s="2392"/>
      <c r="J211" s="2392"/>
      <c r="K211" s="2392"/>
      <c r="L211" s="2392"/>
      <c r="M211" s="2392"/>
      <c r="N211" s="2392"/>
      <c r="O211" s="2392"/>
      <c r="P211" s="2392"/>
      <c r="Q211" s="2392"/>
      <c r="R211" s="2392"/>
      <c r="S211" s="2392"/>
      <c r="T211" s="2392"/>
      <c r="U211" s="2392"/>
      <c r="V211" s="2392"/>
      <c r="W211" s="2392"/>
      <c r="X211" s="2392"/>
      <c r="Y211" s="2392"/>
    </row>
    <row r="212" spans="1:25" x14ac:dyDescent="0.25">
      <c r="A212" s="2391"/>
      <c r="B212" s="2392"/>
      <c r="C212" s="2392"/>
      <c r="D212" s="2392"/>
      <c r="E212" s="2392"/>
      <c r="F212" s="2392"/>
      <c r="G212" s="2392"/>
      <c r="H212" s="2392"/>
      <c r="I212" s="2392"/>
      <c r="J212" s="2392"/>
      <c r="K212" s="2392"/>
      <c r="L212" s="2392"/>
      <c r="M212" s="2392"/>
      <c r="N212" s="2392"/>
      <c r="O212" s="2392"/>
      <c r="P212" s="2392"/>
      <c r="Q212" s="2392"/>
      <c r="R212" s="2392"/>
      <c r="S212" s="2392"/>
      <c r="T212" s="2392"/>
      <c r="U212" s="2392"/>
      <c r="V212" s="2392"/>
      <c r="W212" s="2392"/>
      <c r="X212" s="2392"/>
      <c r="Y212" s="2392"/>
    </row>
    <row r="213" spans="1:25" x14ac:dyDescent="0.25">
      <c r="A213" s="2391"/>
      <c r="B213" s="2392"/>
      <c r="C213" s="2392"/>
      <c r="D213" s="2392"/>
      <c r="E213" s="2392"/>
      <c r="F213" s="2392"/>
      <c r="G213" s="2392"/>
      <c r="H213" s="2392"/>
      <c r="I213" s="2392"/>
      <c r="J213" s="2392"/>
      <c r="K213" s="2392"/>
      <c r="L213" s="2392"/>
      <c r="M213" s="2392"/>
      <c r="N213" s="2392"/>
      <c r="O213" s="2392"/>
      <c r="P213" s="2392"/>
      <c r="Q213" s="2392"/>
      <c r="R213" s="2392"/>
      <c r="S213" s="2392"/>
      <c r="T213" s="2392"/>
      <c r="U213" s="2392"/>
      <c r="V213" s="2392"/>
      <c r="W213" s="2392"/>
      <c r="X213" s="2392"/>
      <c r="Y213" s="2392"/>
    </row>
    <row r="214" spans="1:25" x14ac:dyDescent="0.25">
      <c r="A214" s="2391"/>
      <c r="B214" s="2392"/>
      <c r="C214" s="2392"/>
      <c r="D214" s="2392"/>
      <c r="E214" s="2392"/>
      <c r="F214" s="2392"/>
      <c r="G214" s="2392"/>
      <c r="H214" s="2392"/>
      <c r="I214" s="2392"/>
      <c r="J214" s="2392"/>
      <c r="K214" s="2392"/>
      <c r="L214" s="2392"/>
      <c r="M214" s="2392"/>
      <c r="N214" s="2392"/>
      <c r="O214" s="2392"/>
      <c r="P214" s="2392"/>
      <c r="Q214" s="2392"/>
      <c r="R214" s="2392"/>
      <c r="S214" s="2392"/>
      <c r="T214" s="2392"/>
      <c r="U214" s="2392"/>
      <c r="V214" s="2392"/>
      <c r="W214" s="2392"/>
      <c r="X214" s="2392"/>
      <c r="Y214" s="2392"/>
    </row>
    <row r="215" spans="1:25" x14ac:dyDescent="0.25">
      <c r="A215" s="2391"/>
      <c r="B215" s="2392"/>
      <c r="C215" s="2392"/>
      <c r="D215" s="2392"/>
      <c r="E215" s="2392"/>
      <c r="F215" s="2392"/>
      <c r="G215" s="2392"/>
      <c r="H215" s="2392"/>
      <c r="I215" s="2392"/>
      <c r="J215" s="2392"/>
      <c r="K215" s="2392"/>
      <c r="L215" s="2392"/>
      <c r="M215" s="2392"/>
      <c r="N215" s="2392"/>
      <c r="O215" s="2392"/>
      <c r="P215" s="2392"/>
      <c r="Q215" s="2392"/>
      <c r="R215" s="2392"/>
      <c r="S215" s="2392"/>
      <c r="T215" s="2392"/>
      <c r="U215" s="2392"/>
      <c r="V215" s="2392"/>
      <c r="W215" s="2392"/>
      <c r="X215" s="2392"/>
      <c r="Y215" s="2392"/>
    </row>
    <row r="216" spans="1:25" x14ac:dyDescent="0.25">
      <c r="A216" s="2391"/>
      <c r="B216" s="2392"/>
      <c r="C216" s="2392"/>
      <c r="D216" s="2392"/>
      <c r="E216" s="2392"/>
      <c r="F216" s="2392"/>
      <c r="G216" s="2392"/>
      <c r="H216" s="2392"/>
      <c r="I216" s="2392"/>
      <c r="J216" s="2392"/>
      <c r="K216" s="2392"/>
      <c r="L216" s="2392"/>
      <c r="M216" s="2392"/>
      <c r="N216" s="2392"/>
      <c r="O216" s="2392"/>
      <c r="P216" s="2392"/>
      <c r="Q216" s="2392"/>
      <c r="R216" s="2392"/>
      <c r="S216" s="2392"/>
      <c r="T216" s="2392"/>
      <c r="U216" s="2392"/>
      <c r="V216" s="2392"/>
      <c r="W216" s="2392"/>
      <c r="X216" s="2392"/>
      <c r="Y216" s="2392"/>
    </row>
    <row r="217" spans="1:25" x14ac:dyDescent="0.25">
      <c r="A217" s="2391"/>
      <c r="B217" s="2392"/>
      <c r="C217" s="2392"/>
      <c r="D217" s="2392"/>
      <c r="E217" s="2392"/>
      <c r="F217" s="2392"/>
      <c r="G217" s="2392"/>
      <c r="H217" s="2392"/>
      <c r="I217" s="2392"/>
      <c r="J217" s="2392"/>
      <c r="K217" s="2392"/>
      <c r="L217" s="2392"/>
      <c r="M217" s="2392"/>
      <c r="N217" s="2392"/>
      <c r="O217" s="2392"/>
      <c r="P217" s="2392"/>
      <c r="Q217" s="2392"/>
      <c r="R217" s="2392"/>
      <c r="S217" s="2392"/>
      <c r="T217" s="2392"/>
      <c r="U217" s="2392"/>
      <c r="V217" s="2392"/>
      <c r="W217" s="2392"/>
      <c r="X217" s="2392"/>
      <c r="Y217" s="2392"/>
    </row>
    <row r="218" spans="1:25" x14ac:dyDescent="0.25">
      <c r="A218" s="2391"/>
      <c r="B218" s="2392"/>
      <c r="C218" s="2392"/>
      <c r="D218" s="2392"/>
      <c r="E218" s="2392"/>
      <c r="F218" s="2392"/>
      <c r="G218" s="2392"/>
      <c r="H218" s="2392"/>
      <c r="I218" s="2392"/>
      <c r="J218" s="2392"/>
      <c r="K218" s="2392"/>
      <c r="L218" s="2392"/>
      <c r="M218" s="2392"/>
      <c r="N218" s="2392"/>
      <c r="O218" s="2392"/>
      <c r="P218" s="2392"/>
      <c r="Q218" s="2392"/>
      <c r="R218" s="2392"/>
      <c r="S218" s="2392"/>
      <c r="T218" s="2392"/>
      <c r="U218" s="2392"/>
      <c r="V218" s="2392"/>
      <c r="W218" s="2392"/>
      <c r="X218" s="2392"/>
      <c r="Y218" s="2392"/>
    </row>
    <row r="219" spans="1:25" x14ac:dyDescent="0.25">
      <c r="A219" s="2391"/>
      <c r="B219" s="2392"/>
      <c r="C219" s="2392"/>
      <c r="D219" s="2392"/>
      <c r="E219" s="2392"/>
      <c r="F219" s="2392"/>
      <c r="G219" s="2392"/>
      <c r="H219" s="2392"/>
      <c r="I219" s="2392"/>
      <c r="J219" s="2392"/>
      <c r="K219" s="2392"/>
      <c r="L219" s="2392"/>
      <c r="M219" s="2392"/>
      <c r="N219" s="2392"/>
      <c r="O219" s="2392"/>
      <c r="P219" s="2392"/>
      <c r="Q219" s="2392"/>
      <c r="R219" s="2392"/>
      <c r="S219" s="2392"/>
      <c r="T219" s="2392"/>
      <c r="U219" s="2392"/>
      <c r="V219" s="2392"/>
      <c r="W219" s="2392"/>
      <c r="X219" s="2392"/>
      <c r="Y219" s="2392"/>
    </row>
    <row r="220" spans="1:25" x14ac:dyDescent="0.25">
      <c r="A220" s="2391"/>
      <c r="B220" s="2392"/>
      <c r="C220" s="2392"/>
      <c r="D220" s="2392"/>
      <c r="E220" s="2392"/>
      <c r="F220" s="2392"/>
      <c r="G220" s="2392"/>
      <c r="H220" s="2392"/>
      <c r="I220" s="2392"/>
      <c r="J220" s="2392"/>
      <c r="K220" s="2392"/>
      <c r="L220" s="2392"/>
      <c r="M220" s="2392"/>
      <c r="N220" s="2392"/>
      <c r="O220" s="2392"/>
      <c r="P220" s="2392"/>
      <c r="Q220" s="2392"/>
      <c r="R220" s="2392"/>
      <c r="S220" s="2392"/>
      <c r="T220" s="2392"/>
      <c r="U220" s="2392"/>
      <c r="V220" s="2392"/>
      <c r="W220" s="2392"/>
      <c r="X220" s="2392"/>
      <c r="Y220" s="2392"/>
    </row>
    <row r="221" spans="1:25" x14ac:dyDescent="0.25">
      <c r="A221" s="2391"/>
      <c r="B221" s="2392"/>
      <c r="C221" s="2392"/>
      <c r="D221" s="2392"/>
      <c r="E221" s="2392"/>
      <c r="F221" s="2392"/>
      <c r="G221" s="2392"/>
      <c r="H221" s="2392"/>
      <c r="I221" s="2392"/>
      <c r="J221" s="2392"/>
      <c r="K221" s="2392"/>
      <c r="L221" s="2392"/>
      <c r="M221" s="2392"/>
      <c r="N221" s="2392"/>
      <c r="O221" s="2392"/>
      <c r="P221" s="2392"/>
      <c r="Q221" s="2392"/>
      <c r="R221" s="2392"/>
      <c r="S221" s="2392"/>
      <c r="T221" s="2392"/>
      <c r="U221" s="2392"/>
      <c r="V221" s="2392"/>
      <c r="W221" s="2392"/>
      <c r="X221" s="2392"/>
      <c r="Y221" s="2392"/>
    </row>
    <row r="222" spans="1:25" x14ac:dyDescent="0.25">
      <c r="A222" s="2391"/>
      <c r="B222" s="2392"/>
      <c r="C222" s="2392"/>
      <c r="D222" s="2392"/>
      <c r="E222" s="2392"/>
      <c r="F222" s="2392"/>
      <c r="G222" s="2392"/>
      <c r="H222" s="2392"/>
      <c r="I222" s="2392"/>
      <c r="J222" s="2392"/>
      <c r="K222" s="2392"/>
      <c r="L222" s="2392"/>
      <c r="M222" s="2392"/>
      <c r="N222" s="2392"/>
      <c r="O222" s="2392"/>
      <c r="P222" s="2392"/>
      <c r="Q222" s="2392"/>
      <c r="R222" s="2392"/>
      <c r="S222" s="2392"/>
      <c r="T222" s="2392"/>
      <c r="U222" s="2392"/>
      <c r="V222" s="2392"/>
      <c r="W222" s="2392"/>
      <c r="X222" s="2392"/>
      <c r="Y222" s="2392"/>
    </row>
    <row r="223" spans="1:25" x14ac:dyDescent="0.25">
      <c r="A223" s="2391"/>
      <c r="B223" s="2392"/>
      <c r="C223" s="2392"/>
      <c r="D223" s="2392"/>
      <c r="E223" s="2392"/>
      <c r="F223" s="2392"/>
      <c r="G223" s="2392"/>
      <c r="H223" s="2392"/>
      <c r="I223" s="2392"/>
      <c r="J223" s="2392"/>
      <c r="K223" s="2392"/>
      <c r="L223" s="2392"/>
      <c r="M223" s="2392"/>
      <c r="N223" s="2392"/>
      <c r="O223" s="2392"/>
      <c r="P223" s="2392"/>
      <c r="Q223" s="2392"/>
      <c r="R223" s="2392"/>
      <c r="S223" s="2392"/>
      <c r="T223" s="2392"/>
      <c r="U223" s="2392"/>
      <c r="V223" s="2392"/>
      <c r="W223" s="2392"/>
      <c r="X223" s="2392"/>
      <c r="Y223" s="2392"/>
    </row>
    <row r="224" spans="1:25" x14ac:dyDescent="0.25">
      <c r="A224" s="2391"/>
      <c r="B224" s="2392"/>
      <c r="C224" s="2392"/>
      <c r="D224" s="2392"/>
      <c r="E224" s="2392"/>
      <c r="F224" s="2392"/>
      <c r="G224" s="2392"/>
      <c r="H224" s="2392"/>
      <c r="I224" s="2392"/>
      <c r="J224" s="2392"/>
      <c r="K224" s="2392"/>
      <c r="L224" s="2392"/>
      <c r="M224" s="2392"/>
      <c r="N224" s="2392"/>
      <c r="O224" s="2392"/>
      <c r="P224" s="2392"/>
      <c r="Q224" s="2392"/>
      <c r="R224" s="2392"/>
      <c r="S224" s="2392"/>
      <c r="T224" s="2392"/>
      <c r="U224" s="2392"/>
      <c r="V224" s="2392"/>
      <c r="W224" s="2392"/>
      <c r="X224" s="2392"/>
      <c r="Y224" s="2392"/>
    </row>
    <row r="225" spans="1:25" x14ac:dyDescent="0.25">
      <c r="A225" s="2391"/>
      <c r="B225" s="2392"/>
      <c r="C225" s="2392"/>
      <c r="D225" s="2392"/>
      <c r="E225" s="2392"/>
      <c r="F225" s="2392"/>
      <c r="G225" s="2392"/>
      <c r="H225" s="2392"/>
      <c r="I225" s="2392"/>
      <c r="J225" s="2392"/>
      <c r="K225" s="2392"/>
      <c r="L225" s="2392"/>
      <c r="M225" s="2392"/>
      <c r="N225" s="2392"/>
      <c r="O225" s="2392"/>
      <c r="P225" s="2392"/>
      <c r="Q225" s="2392"/>
      <c r="R225" s="2392"/>
      <c r="S225" s="2392"/>
      <c r="T225" s="2392"/>
      <c r="U225" s="2392"/>
      <c r="V225" s="2392"/>
      <c r="W225" s="2392"/>
      <c r="X225" s="2392"/>
      <c r="Y225" s="2392"/>
    </row>
    <row r="226" spans="1:25" x14ac:dyDescent="0.25">
      <c r="A226" s="2391"/>
      <c r="B226" s="2392"/>
      <c r="C226" s="2392"/>
      <c r="D226" s="2392"/>
      <c r="E226" s="2392"/>
      <c r="F226" s="2392"/>
      <c r="G226" s="2392"/>
      <c r="H226" s="2392"/>
      <c r="I226" s="2392"/>
      <c r="J226" s="2392"/>
      <c r="K226" s="2392"/>
      <c r="L226" s="2392"/>
      <c r="M226" s="2392"/>
      <c r="N226" s="2392"/>
      <c r="O226" s="2392"/>
      <c r="P226" s="2392"/>
      <c r="Q226" s="2392"/>
      <c r="R226" s="2392"/>
      <c r="S226" s="2392"/>
      <c r="T226" s="2392"/>
      <c r="U226" s="2392"/>
      <c r="V226" s="2392"/>
      <c r="W226" s="2392"/>
      <c r="X226" s="2392"/>
      <c r="Y226" s="2392"/>
    </row>
    <row r="227" spans="1:25" x14ac:dyDescent="0.25">
      <c r="A227" s="2391"/>
      <c r="B227" s="2392"/>
      <c r="C227" s="2392"/>
      <c r="D227" s="2392"/>
      <c r="E227" s="2392"/>
      <c r="F227" s="2392"/>
      <c r="G227" s="2392"/>
      <c r="H227" s="2392"/>
      <c r="I227" s="2392"/>
      <c r="J227" s="2392"/>
      <c r="K227" s="2392"/>
      <c r="L227" s="2392"/>
      <c r="M227" s="2392"/>
      <c r="N227" s="2392"/>
      <c r="O227" s="2392"/>
      <c r="P227" s="2392"/>
      <c r="Q227" s="2392"/>
      <c r="R227" s="2392"/>
      <c r="S227" s="2392"/>
      <c r="T227" s="2392"/>
      <c r="U227" s="2392"/>
      <c r="V227" s="2392"/>
      <c r="W227" s="2392"/>
      <c r="X227" s="2392"/>
      <c r="Y227" s="2392"/>
    </row>
    <row r="228" spans="1:25" x14ac:dyDescent="0.25">
      <c r="A228" s="2391"/>
      <c r="B228" s="2392"/>
      <c r="C228" s="2392"/>
      <c r="D228" s="2392"/>
      <c r="E228" s="2392"/>
      <c r="F228" s="2392"/>
      <c r="G228" s="2392"/>
      <c r="H228" s="2392"/>
      <c r="I228" s="2392"/>
      <c r="J228" s="2392"/>
      <c r="K228" s="2392"/>
      <c r="L228" s="2392"/>
      <c r="M228" s="2392"/>
      <c r="N228" s="2392"/>
      <c r="O228" s="2392"/>
      <c r="P228" s="2392"/>
      <c r="Q228" s="2392"/>
      <c r="R228" s="2392"/>
      <c r="S228" s="2392"/>
      <c r="T228" s="2392"/>
      <c r="U228" s="2392"/>
      <c r="V228" s="2392"/>
      <c r="W228" s="2392"/>
      <c r="X228" s="2392"/>
      <c r="Y228" s="2392"/>
    </row>
    <row r="229" spans="1:25" x14ac:dyDescent="0.25">
      <c r="A229" s="2391"/>
      <c r="B229" s="2392"/>
      <c r="C229" s="2392"/>
      <c r="D229" s="2392"/>
      <c r="E229" s="2392"/>
      <c r="F229" s="2392"/>
      <c r="G229" s="2392"/>
      <c r="H229" s="2392"/>
      <c r="I229" s="2392"/>
      <c r="J229" s="2392"/>
      <c r="K229" s="2392"/>
      <c r="L229" s="2392"/>
      <c r="M229" s="2392"/>
      <c r="N229" s="2392"/>
      <c r="O229" s="2392"/>
      <c r="P229" s="2392"/>
      <c r="Q229" s="2392"/>
      <c r="R229" s="2392"/>
      <c r="S229" s="2392"/>
      <c r="T229" s="2392"/>
      <c r="U229" s="2392"/>
      <c r="V229" s="2392"/>
      <c r="W229" s="2392"/>
      <c r="X229" s="2392"/>
      <c r="Y229" s="2392"/>
    </row>
    <row r="230" spans="1:25" x14ac:dyDescent="0.25">
      <c r="A230" s="2391"/>
      <c r="B230" s="2392"/>
      <c r="C230" s="2392"/>
      <c r="D230" s="2392"/>
      <c r="E230" s="2392"/>
      <c r="F230" s="2392"/>
      <c r="G230" s="2392"/>
      <c r="H230" s="2392"/>
      <c r="I230" s="2392"/>
      <c r="J230" s="2392"/>
      <c r="K230" s="2392"/>
      <c r="L230" s="2392"/>
      <c r="M230" s="2392"/>
      <c r="N230" s="2392"/>
      <c r="O230" s="2392"/>
      <c r="P230" s="2392"/>
      <c r="Q230" s="2392"/>
      <c r="R230" s="2392"/>
      <c r="S230" s="2392"/>
      <c r="T230" s="2392"/>
      <c r="U230" s="2392"/>
      <c r="V230" s="2392"/>
      <c r="W230" s="2392"/>
      <c r="X230" s="2392"/>
      <c r="Y230" s="2392"/>
    </row>
    <row r="231" spans="1:25" x14ac:dyDescent="0.25">
      <c r="A231" s="2391"/>
      <c r="B231" s="2392"/>
      <c r="C231" s="2392"/>
      <c r="D231" s="2392"/>
      <c r="E231" s="2392"/>
      <c r="F231" s="2392"/>
      <c r="G231" s="2392"/>
      <c r="H231" s="2392"/>
      <c r="I231" s="2392"/>
      <c r="J231" s="2392"/>
      <c r="K231" s="2392"/>
      <c r="L231" s="2392"/>
      <c r="M231" s="2392"/>
      <c r="N231" s="2392"/>
      <c r="O231" s="2392"/>
      <c r="P231" s="2392"/>
      <c r="Q231" s="2392"/>
      <c r="R231" s="2392"/>
      <c r="S231" s="2392"/>
      <c r="T231" s="2392"/>
      <c r="U231" s="2392"/>
      <c r="V231" s="2392"/>
      <c r="W231" s="2392"/>
      <c r="X231" s="2392"/>
      <c r="Y231" s="2392"/>
    </row>
    <row r="232" spans="1:25" x14ac:dyDescent="0.25">
      <c r="A232" s="2391"/>
      <c r="B232" s="2392"/>
      <c r="C232" s="2392"/>
      <c r="D232" s="2392"/>
      <c r="E232" s="2392"/>
      <c r="F232" s="2392"/>
      <c r="G232" s="2392"/>
      <c r="H232" s="2392"/>
      <c r="I232" s="2392"/>
      <c r="J232" s="2392"/>
      <c r="K232" s="2392"/>
      <c r="L232" s="2392"/>
      <c r="M232" s="2392"/>
      <c r="N232" s="2392"/>
      <c r="O232" s="2392"/>
      <c r="P232" s="2392"/>
      <c r="Q232" s="2392"/>
      <c r="R232" s="2392"/>
      <c r="S232" s="2392"/>
      <c r="T232" s="2392"/>
      <c r="U232" s="2392"/>
      <c r="V232" s="2392"/>
      <c r="W232" s="2392"/>
      <c r="X232" s="2392"/>
      <c r="Y232" s="2392"/>
    </row>
    <row r="233" spans="1:25" x14ac:dyDescent="0.25">
      <c r="A233" s="2391"/>
      <c r="B233" s="2392"/>
      <c r="C233" s="2392"/>
      <c r="D233" s="2392"/>
      <c r="E233" s="2392"/>
      <c r="F233" s="2392"/>
      <c r="G233" s="2392"/>
      <c r="H233" s="2392"/>
      <c r="I233" s="2392"/>
      <c r="J233" s="2392"/>
      <c r="K233" s="2392"/>
      <c r="L233" s="2392"/>
      <c r="M233" s="2392"/>
      <c r="N233" s="2392"/>
      <c r="O233" s="2392"/>
      <c r="P233" s="2392"/>
      <c r="Q233" s="2392"/>
      <c r="R233" s="2392"/>
      <c r="S233" s="2392"/>
      <c r="T233" s="2392"/>
      <c r="U233" s="2392"/>
      <c r="V233" s="2392"/>
      <c r="W233" s="2392"/>
      <c r="X233" s="2392"/>
      <c r="Y233" s="2392"/>
    </row>
    <row r="234" spans="1:25" x14ac:dyDescent="0.25">
      <c r="A234" s="2391"/>
      <c r="B234" s="2392"/>
      <c r="C234" s="2392"/>
      <c r="D234" s="2392"/>
      <c r="E234" s="2392"/>
      <c r="F234" s="2392"/>
      <c r="G234" s="2392"/>
      <c r="H234" s="2392"/>
      <c r="I234" s="2392"/>
      <c r="J234" s="2392"/>
      <c r="K234" s="2392"/>
      <c r="L234" s="2392"/>
      <c r="M234" s="2392"/>
      <c r="N234" s="2392"/>
      <c r="O234" s="2392"/>
      <c r="P234" s="2392"/>
      <c r="Q234" s="2392"/>
      <c r="R234" s="2392"/>
      <c r="S234" s="2392"/>
      <c r="T234" s="2392"/>
      <c r="U234" s="2392"/>
      <c r="V234" s="2392"/>
      <c r="W234" s="2392"/>
      <c r="X234" s="2392"/>
      <c r="Y234" s="2392"/>
    </row>
    <row r="235" spans="1:25" x14ac:dyDescent="0.25">
      <c r="A235" s="2391"/>
      <c r="B235" s="2392"/>
      <c r="C235" s="2392"/>
      <c r="D235" s="2392"/>
      <c r="E235" s="2392"/>
      <c r="F235" s="2392"/>
      <c r="G235" s="2392"/>
      <c r="H235" s="2392"/>
      <c r="I235" s="2392"/>
      <c r="J235" s="2392"/>
      <c r="K235" s="2392"/>
      <c r="L235" s="2392"/>
      <c r="M235" s="2392"/>
      <c r="N235" s="2392"/>
      <c r="O235" s="2392"/>
      <c r="P235" s="2392"/>
      <c r="Q235" s="2392"/>
      <c r="R235" s="2392"/>
      <c r="S235" s="2392"/>
      <c r="T235" s="2392"/>
      <c r="U235" s="2392"/>
      <c r="V235" s="2392"/>
      <c r="W235" s="2392"/>
      <c r="X235" s="2392"/>
      <c r="Y235" s="2392"/>
    </row>
    <row r="236" spans="1:25" x14ac:dyDescent="0.25">
      <c r="A236" s="2391"/>
      <c r="B236" s="2392"/>
      <c r="C236" s="2392"/>
      <c r="D236" s="2392"/>
      <c r="E236" s="2392"/>
      <c r="F236" s="2392"/>
      <c r="G236" s="2392"/>
      <c r="H236" s="2392"/>
      <c r="I236" s="2392"/>
      <c r="J236" s="2392"/>
      <c r="K236" s="2392"/>
      <c r="L236" s="2392"/>
      <c r="M236" s="2392"/>
      <c r="N236" s="2392"/>
      <c r="O236" s="2392"/>
      <c r="P236" s="2392"/>
      <c r="Q236" s="2392"/>
      <c r="R236" s="2392"/>
      <c r="S236" s="2392"/>
      <c r="T236" s="2392"/>
      <c r="U236" s="2392"/>
      <c r="V236" s="2392"/>
      <c r="W236" s="2392"/>
      <c r="X236" s="2392"/>
      <c r="Y236" s="2392"/>
    </row>
    <row r="237" spans="1:25" x14ac:dyDescent="0.25">
      <c r="A237" s="2391"/>
      <c r="B237" s="2392"/>
      <c r="C237" s="2392"/>
      <c r="D237" s="2392"/>
      <c r="E237" s="2392"/>
      <c r="F237" s="2392"/>
      <c r="G237" s="2392"/>
      <c r="H237" s="2392"/>
      <c r="I237" s="2392"/>
      <c r="J237" s="2392"/>
      <c r="K237" s="2392"/>
      <c r="L237" s="2392"/>
      <c r="M237" s="2392"/>
      <c r="N237" s="2392"/>
      <c r="O237" s="2392"/>
      <c r="P237" s="2392"/>
      <c r="Q237" s="2392"/>
      <c r="R237" s="2392"/>
      <c r="S237" s="2392"/>
      <c r="T237" s="2392"/>
      <c r="U237" s="2392"/>
      <c r="V237" s="2392"/>
      <c r="W237" s="2392"/>
      <c r="X237" s="2392"/>
      <c r="Y237" s="2392"/>
    </row>
    <row r="238" spans="1:25" x14ac:dyDescent="0.25">
      <c r="A238" s="2391"/>
      <c r="B238" s="2392"/>
      <c r="C238" s="2392"/>
      <c r="D238" s="2392"/>
      <c r="E238" s="2392"/>
      <c r="F238" s="2392"/>
      <c r="G238" s="2392"/>
      <c r="H238" s="2392"/>
      <c r="I238" s="2392"/>
      <c r="J238" s="2392"/>
      <c r="K238" s="2392"/>
      <c r="L238" s="2392"/>
      <c r="M238" s="2392"/>
      <c r="N238" s="2392"/>
      <c r="O238" s="2392"/>
      <c r="P238" s="2392"/>
      <c r="Q238" s="2392"/>
      <c r="R238" s="2392"/>
      <c r="S238" s="2392"/>
      <c r="T238" s="2392"/>
      <c r="U238" s="2392"/>
      <c r="V238" s="2392"/>
      <c r="W238" s="2392"/>
      <c r="X238" s="2392"/>
      <c r="Y238" s="2392"/>
    </row>
    <row r="239" spans="1:25" x14ac:dyDescent="0.25">
      <c r="A239" s="2391"/>
      <c r="B239" s="2392"/>
      <c r="C239" s="2392"/>
      <c r="D239" s="2392"/>
      <c r="E239" s="2392"/>
      <c r="F239" s="2392"/>
      <c r="G239" s="2392"/>
      <c r="H239" s="2392"/>
      <c r="I239" s="2392"/>
      <c r="J239" s="2392"/>
      <c r="K239" s="2392"/>
      <c r="L239" s="2392"/>
      <c r="M239" s="2392"/>
      <c r="N239" s="2392"/>
      <c r="O239" s="2392"/>
      <c r="P239" s="2392"/>
      <c r="Q239" s="2392"/>
      <c r="R239" s="2392"/>
      <c r="S239" s="2392"/>
      <c r="T239" s="2392"/>
      <c r="U239" s="2392"/>
      <c r="V239" s="2392"/>
      <c r="W239" s="2392"/>
      <c r="X239" s="2392"/>
      <c r="Y239" s="2392"/>
    </row>
    <row r="240" spans="1:25" x14ac:dyDescent="0.25">
      <c r="A240" s="2391"/>
      <c r="B240" s="2392"/>
      <c r="C240" s="2392"/>
      <c r="D240" s="2392"/>
      <c r="E240" s="2392"/>
      <c r="F240" s="2392"/>
      <c r="G240" s="2392"/>
      <c r="H240" s="2392"/>
      <c r="I240" s="2392"/>
      <c r="J240" s="2392"/>
      <c r="K240" s="2392"/>
      <c r="L240" s="2392"/>
      <c r="M240" s="2392"/>
      <c r="N240" s="2392"/>
      <c r="O240" s="2392"/>
      <c r="P240" s="2392"/>
      <c r="Q240" s="2392"/>
      <c r="R240" s="2392"/>
      <c r="S240" s="2392"/>
      <c r="T240" s="2392"/>
      <c r="U240" s="2392"/>
      <c r="V240" s="2392"/>
      <c r="W240" s="2392"/>
      <c r="X240" s="2392"/>
      <c r="Y240" s="2392"/>
    </row>
    <row r="241" spans="1:25" x14ac:dyDescent="0.25">
      <c r="A241" s="2391"/>
      <c r="B241" s="2392"/>
      <c r="C241" s="2392"/>
      <c r="D241" s="2392"/>
      <c r="E241" s="2392"/>
      <c r="F241" s="2392"/>
      <c r="G241" s="2392"/>
      <c r="H241" s="2392"/>
      <c r="I241" s="2392"/>
      <c r="J241" s="2392"/>
      <c r="K241" s="2392"/>
      <c r="L241" s="2392"/>
      <c r="M241" s="2392"/>
      <c r="N241" s="2392"/>
      <c r="O241" s="2392"/>
      <c r="P241" s="2392"/>
      <c r="Q241" s="2392"/>
      <c r="R241" s="2392"/>
      <c r="S241" s="2392"/>
      <c r="T241" s="2392"/>
      <c r="U241" s="2392"/>
      <c r="V241" s="2392"/>
      <c r="W241" s="2392"/>
      <c r="X241" s="2392"/>
      <c r="Y241" s="2392"/>
    </row>
    <row r="242" spans="1:25" x14ac:dyDescent="0.25">
      <c r="A242" s="2391"/>
      <c r="B242" s="2392"/>
      <c r="C242" s="2392"/>
      <c r="D242" s="2392"/>
      <c r="E242" s="2392"/>
      <c r="F242" s="2392"/>
      <c r="G242" s="2392"/>
      <c r="H242" s="2392"/>
      <c r="I242" s="2392"/>
      <c r="J242" s="2392"/>
      <c r="K242" s="2392"/>
      <c r="L242" s="2392"/>
      <c r="M242" s="2392"/>
      <c r="N242" s="2392"/>
      <c r="O242" s="2392"/>
      <c r="P242" s="2392"/>
      <c r="Q242" s="2392"/>
      <c r="R242" s="2392"/>
      <c r="S242" s="2392"/>
      <c r="T242" s="2392"/>
      <c r="U242" s="2392"/>
      <c r="V242" s="2392"/>
      <c r="W242" s="2392"/>
      <c r="X242" s="2392"/>
      <c r="Y242" s="2392"/>
    </row>
    <row r="243" spans="1:25" x14ac:dyDescent="0.25">
      <c r="A243" s="2391"/>
      <c r="B243" s="2392"/>
      <c r="C243" s="2392"/>
      <c r="D243" s="2392"/>
      <c r="E243" s="2392"/>
      <c r="F243" s="2392"/>
      <c r="G243" s="2392"/>
      <c r="H243" s="2392"/>
      <c r="I243" s="2392"/>
      <c r="J243" s="2392"/>
      <c r="K243" s="2392"/>
      <c r="L243" s="2392"/>
      <c r="M243" s="2392"/>
      <c r="N243" s="2392"/>
      <c r="O243" s="2392"/>
      <c r="P243" s="2392"/>
      <c r="Q243" s="2392"/>
      <c r="R243" s="2392"/>
      <c r="S243" s="2392"/>
      <c r="T243" s="2392"/>
      <c r="U243" s="2392"/>
      <c r="V243" s="2392"/>
      <c r="W243" s="2392"/>
      <c r="X243" s="2392"/>
      <c r="Y243" s="2392"/>
    </row>
    <row r="244" spans="1:25" x14ac:dyDescent="0.25">
      <c r="A244" s="2391"/>
      <c r="B244" s="2392"/>
      <c r="C244" s="2392"/>
      <c r="D244" s="2392"/>
      <c r="E244" s="2392"/>
      <c r="F244" s="2392"/>
      <c r="G244" s="2392"/>
      <c r="H244" s="2392"/>
      <c r="I244" s="2392"/>
      <c r="J244" s="2392"/>
      <c r="K244" s="2392"/>
      <c r="L244" s="2392"/>
      <c r="M244" s="2392"/>
      <c r="N244" s="2392"/>
      <c r="O244" s="2392"/>
      <c r="P244" s="2392"/>
      <c r="Q244" s="2392"/>
      <c r="R244" s="2392"/>
      <c r="S244" s="2392"/>
      <c r="T244" s="2392"/>
      <c r="U244" s="2392"/>
      <c r="V244" s="2392"/>
      <c r="W244" s="2392"/>
      <c r="X244" s="2392"/>
      <c r="Y244" s="2392"/>
    </row>
    <row r="245" spans="1:25" x14ac:dyDescent="0.25">
      <c r="A245" s="2391"/>
      <c r="B245" s="2392"/>
      <c r="C245" s="2392"/>
      <c r="D245" s="2392"/>
      <c r="E245" s="2392"/>
      <c r="F245" s="2392"/>
      <c r="G245" s="2392"/>
      <c r="H245" s="2392"/>
      <c r="I245" s="2392"/>
      <c r="J245" s="2392"/>
      <c r="K245" s="2392"/>
      <c r="L245" s="2392"/>
      <c r="M245" s="2392"/>
      <c r="N245" s="2392"/>
      <c r="O245" s="2392"/>
      <c r="P245" s="2392"/>
      <c r="Q245" s="2392"/>
      <c r="R245" s="2392"/>
      <c r="S245" s="2392"/>
      <c r="T245" s="2392"/>
      <c r="U245" s="2392"/>
      <c r="V245" s="2392"/>
      <c r="W245" s="2392"/>
      <c r="X245" s="2392"/>
      <c r="Y245" s="2392"/>
    </row>
    <row r="246" spans="1:25" x14ac:dyDescent="0.25">
      <c r="A246" s="2391"/>
      <c r="B246" s="2392"/>
      <c r="C246" s="2392"/>
      <c r="D246" s="2392"/>
      <c r="E246" s="2392"/>
      <c r="F246" s="2392"/>
      <c r="G246" s="2392"/>
      <c r="H246" s="2392"/>
      <c r="I246" s="2392"/>
      <c r="J246" s="2392"/>
      <c r="K246" s="2392"/>
      <c r="L246" s="2392"/>
      <c r="M246" s="2392"/>
      <c r="N246" s="2392"/>
      <c r="O246" s="2392"/>
      <c r="P246" s="2392"/>
      <c r="Q246" s="2392"/>
      <c r="R246" s="2392"/>
      <c r="S246" s="2392"/>
      <c r="T246" s="2392"/>
      <c r="U246" s="2392"/>
      <c r="V246" s="2392"/>
      <c r="W246" s="2392"/>
      <c r="X246" s="2392"/>
      <c r="Y246" s="2392"/>
    </row>
    <row r="247" spans="1:25" x14ac:dyDescent="0.25">
      <c r="A247" s="2391"/>
      <c r="B247" s="2392"/>
      <c r="C247" s="2392"/>
      <c r="D247" s="2392"/>
      <c r="E247" s="2392"/>
      <c r="F247" s="2392"/>
      <c r="G247" s="2392"/>
      <c r="H247" s="2392"/>
      <c r="I247" s="2392"/>
      <c r="J247" s="2392"/>
      <c r="K247" s="2392"/>
      <c r="L247" s="2392"/>
      <c r="M247" s="2392"/>
      <c r="N247" s="2392"/>
      <c r="O247" s="2392"/>
      <c r="P247" s="2392"/>
      <c r="Q247" s="2392"/>
      <c r="R247" s="2392"/>
      <c r="S247" s="2392"/>
      <c r="T247" s="2392"/>
      <c r="U247" s="2392"/>
      <c r="V247" s="2392"/>
      <c r="W247" s="2392"/>
      <c r="X247" s="2392"/>
      <c r="Y247" s="2392"/>
    </row>
    <row r="248" spans="1:25" x14ac:dyDescent="0.25">
      <c r="A248" s="2391"/>
      <c r="B248" s="2392"/>
      <c r="C248" s="2392"/>
      <c r="D248" s="2392"/>
      <c r="E248" s="2392"/>
      <c r="F248" s="2392"/>
      <c r="G248" s="2392"/>
      <c r="H248" s="2392"/>
      <c r="I248" s="2392"/>
      <c r="J248" s="2392"/>
      <c r="K248" s="2392"/>
      <c r="L248" s="2392"/>
      <c r="M248" s="2392"/>
      <c r="N248" s="2392"/>
      <c r="O248" s="2392"/>
      <c r="P248" s="2392"/>
      <c r="Q248" s="2392"/>
      <c r="R248" s="2392"/>
      <c r="S248" s="2392"/>
      <c r="T248" s="2392"/>
      <c r="U248" s="2392"/>
      <c r="V248" s="2392"/>
      <c r="W248" s="2392"/>
      <c r="X248" s="2392"/>
      <c r="Y248" s="2392"/>
    </row>
    <row r="249" spans="1:25" x14ac:dyDescent="0.25">
      <c r="A249" s="2391"/>
      <c r="B249" s="2392"/>
      <c r="C249" s="2392"/>
      <c r="D249" s="2392"/>
      <c r="E249" s="2392"/>
      <c r="F249" s="2392"/>
      <c r="G249" s="2392"/>
      <c r="H249" s="2392"/>
      <c r="I249" s="2392"/>
      <c r="J249" s="2392"/>
      <c r="K249" s="2392"/>
      <c r="L249" s="2392"/>
      <c r="M249" s="2392"/>
      <c r="N249" s="2392"/>
      <c r="O249" s="2392"/>
      <c r="P249" s="2392"/>
      <c r="Q249" s="2392"/>
      <c r="R249" s="2392"/>
      <c r="S249" s="2392"/>
      <c r="T249" s="2392"/>
      <c r="U249" s="2392"/>
      <c r="V249" s="2392"/>
      <c r="W249" s="2392"/>
      <c r="X249" s="2392"/>
      <c r="Y249" s="2392"/>
    </row>
    <row r="250" spans="1:25" x14ac:dyDescent="0.25">
      <c r="A250" s="2391"/>
      <c r="B250" s="2392"/>
      <c r="C250" s="2392"/>
      <c r="D250" s="2392"/>
      <c r="E250" s="2392"/>
      <c r="F250" s="2392"/>
      <c r="G250" s="2392"/>
      <c r="H250" s="2392"/>
      <c r="I250" s="2392"/>
      <c r="J250" s="2392"/>
      <c r="K250" s="2392"/>
      <c r="L250" s="2392"/>
      <c r="M250" s="2392"/>
      <c r="N250" s="2392"/>
      <c r="O250" s="2392"/>
      <c r="P250" s="2392"/>
      <c r="Q250" s="2392"/>
      <c r="R250" s="2392"/>
      <c r="S250" s="2392"/>
      <c r="T250" s="2392"/>
      <c r="U250" s="2392"/>
      <c r="V250" s="2392"/>
      <c r="W250" s="2392"/>
      <c r="X250" s="2392"/>
      <c r="Y250" s="2392"/>
    </row>
    <row r="251" spans="1:25" x14ac:dyDescent="0.25">
      <c r="A251" s="2391"/>
      <c r="B251" s="2392"/>
      <c r="C251" s="2392"/>
      <c r="D251" s="2392"/>
      <c r="E251" s="2392"/>
      <c r="F251" s="2392"/>
      <c r="G251" s="2392"/>
      <c r="H251" s="2392"/>
      <c r="I251" s="2392"/>
      <c r="J251" s="2392"/>
      <c r="K251" s="2392"/>
      <c r="L251" s="2392"/>
      <c r="M251" s="2392"/>
      <c r="N251" s="2392"/>
      <c r="O251" s="2392"/>
      <c r="P251" s="2392"/>
      <c r="Q251" s="2392"/>
      <c r="R251" s="2392"/>
      <c r="S251" s="2392"/>
      <c r="T251" s="2392"/>
      <c r="U251" s="2392"/>
      <c r="V251" s="2392"/>
      <c r="W251" s="2392"/>
      <c r="X251" s="2392"/>
      <c r="Y251" s="2392"/>
    </row>
    <row r="252" spans="1:25" x14ac:dyDescent="0.25">
      <c r="A252" s="2391"/>
      <c r="B252" s="2392"/>
      <c r="C252" s="2392"/>
      <c r="D252" s="2392"/>
      <c r="E252" s="2392"/>
      <c r="F252" s="2392"/>
      <c r="G252" s="2392"/>
      <c r="H252" s="2392"/>
      <c r="I252" s="2392"/>
      <c r="J252" s="2392"/>
      <c r="K252" s="2392"/>
      <c r="L252" s="2392"/>
      <c r="M252" s="2392"/>
      <c r="N252" s="2392"/>
      <c r="O252" s="2392"/>
      <c r="P252" s="2392"/>
      <c r="Q252" s="2392"/>
      <c r="R252" s="2392"/>
      <c r="S252" s="2392"/>
      <c r="T252" s="2392"/>
      <c r="U252" s="2392"/>
      <c r="V252" s="2392"/>
      <c r="W252" s="2392"/>
      <c r="X252" s="2392"/>
      <c r="Y252" s="2392"/>
    </row>
    <row r="253" spans="1:25" x14ac:dyDescent="0.25">
      <c r="A253" s="2391"/>
      <c r="B253" s="2392"/>
      <c r="C253" s="2392"/>
      <c r="D253" s="2392"/>
      <c r="E253" s="2392"/>
      <c r="F253" s="2392"/>
      <c r="G253" s="2392"/>
      <c r="H253" s="2392"/>
      <c r="I253" s="2392"/>
      <c r="J253" s="2392"/>
      <c r="K253" s="2392"/>
      <c r="L253" s="2392"/>
      <c r="M253" s="2392"/>
      <c r="N253" s="2392"/>
      <c r="O253" s="2392"/>
      <c r="P253" s="2392"/>
      <c r="Q253" s="2392"/>
      <c r="R253" s="2392"/>
      <c r="S253" s="2392"/>
      <c r="T253" s="2392"/>
      <c r="U253" s="2392"/>
      <c r="V253" s="2392"/>
      <c r="W253" s="2392"/>
      <c r="X253" s="2392"/>
      <c r="Y253" s="2392"/>
    </row>
    <row r="254" spans="1:25" x14ac:dyDescent="0.25">
      <c r="A254" s="2391"/>
      <c r="B254" s="2392"/>
      <c r="C254" s="2392"/>
      <c r="D254" s="2392"/>
      <c r="E254" s="2392"/>
      <c r="F254" s="2392"/>
      <c r="G254" s="2392"/>
      <c r="H254" s="2392"/>
      <c r="I254" s="2392"/>
      <c r="J254" s="2392"/>
      <c r="K254" s="2392"/>
      <c r="L254" s="2392"/>
      <c r="M254" s="2392"/>
      <c r="N254" s="2392"/>
      <c r="O254" s="2392"/>
      <c r="P254" s="2392"/>
      <c r="Q254" s="2392"/>
      <c r="R254" s="2392"/>
      <c r="S254" s="2392"/>
      <c r="T254" s="2392"/>
      <c r="U254" s="2392"/>
      <c r="V254" s="2392"/>
      <c r="W254" s="2392"/>
      <c r="X254" s="2392"/>
      <c r="Y254" s="2392"/>
    </row>
    <row r="255" spans="1:25" x14ac:dyDescent="0.25">
      <c r="A255" s="2391"/>
      <c r="B255" s="2392"/>
      <c r="C255" s="2392"/>
      <c r="D255" s="2392"/>
      <c r="E255" s="2392"/>
      <c r="F255" s="2392"/>
      <c r="G255" s="2392"/>
      <c r="H255" s="2392"/>
      <c r="I255" s="2392"/>
      <c r="J255" s="2392"/>
      <c r="K255" s="2392"/>
      <c r="L255" s="2392"/>
      <c r="M255" s="2392"/>
      <c r="N255" s="2392"/>
      <c r="O255" s="2392"/>
      <c r="P255" s="2392"/>
      <c r="Q255" s="2392"/>
      <c r="R255" s="2392"/>
      <c r="S255" s="2392"/>
      <c r="T255" s="2392"/>
      <c r="U255" s="2392"/>
      <c r="V255" s="2392"/>
      <c r="W255" s="2392"/>
      <c r="X255" s="2392"/>
      <c r="Y255" s="2392"/>
    </row>
    <row r="256" spans="1:25" x14ac:dyDescent="0.25">
      <c r="A256" s="2391"/>
      <c r="B256" s="2392"/>
      <c r="C256" s="2392"/>
      <c r="D256" s="2392"/>
      <c r="E256" s="2392"/>
      <c r="F256" s="2392"/>
      <c r="G256" s="2392"/>
      <c r="H256" s="2392"/>
      <c r="I256" s="2392"/>
      <c r="J256" s="2392"/>
      <c r="K256" s="2392"/>
      <c r="L256" s="2392"/>
      <c r="M256" s="2392"/>
      <c r="N256" s="2392"/>
      <c r="O256" s="2392"/>
      <c r="P256" s="2392"/>
      <c r="Q256" s="2392"/>
      <c r="R256" s="2392"/>
      <c r="S256" s="2392"/>
      <c r="T256" s="2392"/>
      <c r="U256" s="2392"/>
      <c r="V256" s="2392"/>
      <c r="W256" s="2392"/>
      <c r="X256" s="2392"/>
      <c r="Y256" s="2392"/>
    </row>
    <row r="257" spans="1:25" x14ac:dyDescent="0.25">
      <c r="A257" s="2391"/>
      <c r="B257" s="2392"/>
      <c r="C257" s="2392"/>
      <c r="D257" s="2392"/>
      <c r="E257" s="2392"/>
      <c r="F257" s="2392"/>
      <c r="G257" s="2392"/>
      <c r="H257" s="2392"/>
      <c r="I257" s="2392"/>
      <c r="J257" s="2392"/>
      <c r="K257" s="2392"/>
      <c r="L257" s="2392"/>
      <c r="M257" s="2392"/>
      <c r="N257" s="2392"/>
      <c r="O257" s="2392"/>
      <c r="P257" s="2392"/>
      <c r="Q257" s="2392"/>
      <c r="R257" s="2392"/>
      <c r="S257" s="2392"/>
      <c r="T257" s="2392"/>
      <c r="U257" s="2392"/>
      <c r="V257" s="2392"/>
      <c r="W257" s="2392"/>
      <c r="X257" s="2392"/>
      <c r="Y257" s="2392"/>
    </row>
    <row r="258" spans="1:25" x14ac:dyDescent="0.25">
      <c r="A258" s="2391"/>
      <c r="B258" s="2392"/>
      <c r="C258" s="2392"/>
      <c r="D258" s="2392"/>
      <c r="E258" s="2392"/>
      <c r="F258" s="2392"/>
      <c r="G258" s="2392"/>
      <c r="H258" s="2392"/>
      <c r="I258" s="2392"/>
      <c r="J258" s="2392"/>
      <c r="K258" s="2392"/>
      <c r="L258" s="2392"/>
      <c r="M258" s="2392"/>
      <c r="N258" s="2392"/>
      <c r="O258" s="2392"/>
      <c r="P258" s="2392"/>
      <c r="Q258" s="2392"/>
      <c r="R258" s="2392"/>
      <c r="S258" s="2392"/>
      <c r="T258" s="2392"/>
      <c r="U258" s="2392"/>
      <c r="V258" s="2392"/>
      <c r="W258" s="2392"/>
      <c r="X258" s="2392"/>
      <c r="Y258" s="2392"/>
    </row>
    <row r="259" spans="1:25" x14ac:dyDescent="0.25">
      <c r="A259" s="2391"/>
      <c r="B259" s="2392"/>
      <c r="C259" s="2392"/>
      <c r="D259" s="2392"/>
      <c r="E259" s="2392"/>
      <c r="F259" s="2392"/>
      <c r="G259" s="2392"/>
      <c r="H259" s="2392"/>
      <c r="I259" s="2392"/>
      <c r="J259" s="2392"/>
      <c r="K259" s="2392"/>
      <c r="L259" s="2392"/>
      <c r="M259" s="2392"/>
      <c r="N259" s="2392"/>
      <c r="O259" s="2392"/>
      <c r="P259" s="2392"/>
      <c r="Q259" s="2392"/>
      <c r="R259" s="2392"/>
      <c r="S259" s="2392"/>
      <c r="T259" s="2392"/>
      <c r="U259" s="2392"/>
      <c r="V259" s="2392"/>
      <c r="W259" s="2392"/>
      <c r="X259" s="2392"/>
      <c r="Y259" s="2392"/>
    </row>
    <row r="260" spans="1:25" x14ac:dyDescent="0.25">
      <c r="A260" s="2391"/>
      <c r="B260" s="2392"/>
      <c r="C260" s="2392"/>
      <c r="D260" s="2392"/>
      <c r="E260" s="2392"/>
      <c r="F260" s="2392"/>
      <c r="G260" s="2392"/>
      <c r="H260" s="2392"/>
      <c r="I260" s="2392"/>
      <c r="J260" s="2392"/>
      <c r="K260" s="2392"/>
      <c r="L260" s="2392"/>
      <c r="M260" s="2392"/>
      <c r="N260" s="2392"/>
      <c r="O260" s="2392"/>
      <c r="P260" s="2392"/>
      <c r="Q260" s="2392"/>
      <c r="R260" s="2392"/>
      <c r="S260" s="2392"/>
      <c r="T260" s="2392"/>
      <c r="U260" s="2392"/>
      <c r="V260" s="2392"/>
      <c r="W260" s="2392"/>
      <c r="X260" s="2392"/>
      <c r="Y260" s="2392"/>
    </row>
    <row r="261" spans="1:25" x14ac:dyDescent="0.25">
      <c r="A261" s="2391"/>
      <c r="B261" s="2392"/>
      <c r="C261" s="2392"/>
      <c r="D261" s="2392"/>
      <c r="E261" s="2392"/>
      <c r="F261" s="2392"/>
      <c r="G261" s="2392"/>
      <c r="H261" s="2392"/>
      <c r="I261" s="2392"/>
      <c r="J261" s="2392"/>
      <c r="K261" s="2392"/>
      <c r="L261" s="2392"/>
      <c r="M261" s="2392"/>
      <c r="N261" s="2392"/>
      <c r="O261" s="2392"/>
      <c r="P261" s="2392"/>
      <c r="Q261" s="2392"/>
      <c r="R261" s="2392"/>
      <c r="S261" s="2392"/>
      <c r="T261" s="2392"/>
      <c r="U261" s="2392"/>
      <c r="V261" s="2392"/>
      <c r="W261" s="2392"/>
      <c r="X261" s="2392"/>
      <c r="Y261" s="2392"/>
    </row>
    <row r="262" spans="1:25" x14ac:dyDescent="0.25">
      <c r="A262" s="2391"/>
      <c r="B262" s="2392"/>
      <c r="C262" s="2392"/>
      <c r="D262" s="2392"/>
      <c r="E262" s="2392"/>
      <c r="F262" s="2392"/>
      <c r="G262" s="2392"/>
      <c r="H262" s="2392"/>
      <c r="I262" s="2392"/>
      <c r="J262" s="2392"/>
      <c r="K262" s="2392"/>
      <c r="L262" s="2392"/>
      <c r="M262" s="2392"/>
      <c r="N262" s="2392"/>
      <c r="O262" s="2392"/>
      <c r="P262" s="2392"/>
      <c r="Q262" s="2392"/>
      <c r="R262" s="2392"/>
      <c r="S262" s="2392"/>
      <c r="T262" s="2392"/>
      <c r="U262" s="2392"/>
      <c r="V262" s="2392"/>
      <c r="W262" s="2392"/>
      <c r="X262" s="2392"/>
      <c r="Y262" s="2392"/>
    </row>
    <row r="263" spans="1:25" x14ac:dyDescent="0.25">
      <c r="A263" s="2391"/>
      <c r="B263" s="2392"/>
      <c r="C263" s="2392"/>
      <c r="D263" s="2392"/>
      <c r="E263" s="2392"/>
      <c r="F263" s="2392"/>
      <c r="G263" s="2392"/>
      <c r="H263" s="2392"/>
      <c r="I263" s="2392"/>
      <c r="J263" s="2392"/>
      <c r="K263" s="2392"/>
      <c r="L263" s="2392"/>
      <c r="M263" s="2392"/>
      <c r="N263" s="2392"/>
      <c r="O263" s="2392"/>
      <c r="P263" s="2392"/>
      <c r="Q263" s="2392"/>
      <c r="R263" s="2392"/>
      <c r="S263" s="2392"/>
      <c r="T263" s="2392"/>
      <c r="U263" s="2392"/>
      <c r="V263" s="2392"/>
      <c r="W263" s="2392"/>
      <c r="X263" s="2392"/>
      <c r="Y263" s="2392"/>
    </row>
    <row r="264" spans="1:25" x14ac:dyDescent="0.25">
      <c r="A264" s="2391"/>
      <c r="B264" s="2392"/>
      <c r="C264" s="2392"/>
      <c r="D264" s="2392"/>
      <c r="E264" s="2392"/>
      <c r="F264" s="2392"/>
      <c r="G264" s="2392"/>
      <c r="H264" s="2392"/>
      <c r="I264" s="2392"/>
      <c r="J264" s="2392"/>
      <c r="K264" s="2392"/>
      <c r="L264" s="2392"/>
      <c r="M264" s="2392"/>
      <c r="N264" s="2392"/>
      <c r="O264" s="2392"/>
      <c r="P264" s="2392"/>
      <c r="Q264" s="2392"/>
      <c r="R264" s="2392"/>
      <c r="S264" s="2392"/>
      <c r="T264" s="2392"/>
      <c r="U264" s="2392"/>
      <c r="V264" s="2392"/>
      <c r="W264" s="2392"/>
      <c r="X264" s="2392"/>
      <c r="Y264" s="2392"/>
    </row>
    <row r="265" spans="1:25" x14ac:dyDescent="0.25">
      <c r="A265" s="2391"/>
      <c r="B265" s="2392"/>
      <c r="C265" s="2392"/>
      <c r="D265" s="2392"/>
      <c r="E265" s="2392"/>
      <c r="F265" s="2392"/>
      <c r="G265" s="2392"/>
      <c r="H265" s="2392"/>
      <c r="I265" s="2392"/>
      <c r="J265" s="2392"/>
      <c r="K265" s="2392"/>
      <c r="L265" s="2392"/>
      <c r="M265" s="2392"/>
      <c r="N265" s="2392"/>
      <c r="O265" s="2392"/>
      <c r="P265" s="2392"/>
      <c r="Q265" s="2392"/>
      <c r="R265" s="2392"/>
      <c r="S265" s="2392"/>
      <c r="T265" s="2392"/>
      <c r="U265" s="2392"/>
      <c r="V265" s="2392"/>
      <c r="W265" s="2392"/>
      <c r="X265" s="2392"/>
      <c r="Y265" s="2392"/>
    </row>
    <row r="266" spans="1:25" x14ac:dyDescent="0.25">
      <c r="A266" s="2391"/>
      <c r="B266" s="2392"/>
      <c r="C266" s="2392"/>
      <c r="D266" s="2392"/>
      <c r="E266" s="2392"/>
      <c r="F266" s="2392"/>
      <c r="G266" s="2392"/>
      <c r="H266" s="2392"/>
      <c r="I266" s="2392"/>
      <c r="J266" s="2392"/>
      <c r="K266" s="2392"/>
      <c r="L266" s="2392"/>
      <c r="M266" s="2392"/>
      <c r="N266" s="2392"/>
      <c r="O266" s="2392"/>
      <c r="P266" s="2392"/>
      <c r="Q266" s="2392"/>
      <c r="R266" s="2392"/>
      <c r="S266" s="2392"/>
      <c r="T266" s="2392"/>
      <c r="U266" s="2392"/>
      <c r="V266" s="2392"/>
      <c r="W266" s="2392"/>
      <c r="X266" s="2392"/>
      <c r="Y266" s="2392"/>
    </row>
    <row r="267" spans="1:25" x14ac:dyDescent="0.25">
      <c r="A267" s="2391"/>
      <c r="B267" s="2392"/>
      <c r="C267" s="2392"/>
      <c r="D267" s="2392"/>
      <c r="E267" s="2392"/>
      <c r="F267" s="2392"/>
      <c r="G267" s="2392"/>
      <c r="H267" s="2392"/>
      <c r="I267" s="2392"/>
      <c r="J267" s="2392"/>
      <c r="K267" s="2392"/>
      <c r="L267" s="2392"/>
      <c r="M267" s="2392"/>
      <c r="N267" s="2392"/>
      <c r="O267" s="2392"/>
      <c r="P267" s="2392"/>
      <c r="Q267" s="2392"/>
      <c r="R267" s="2392"/>
      <c r="S267" s="2392"/>
      <c r="T267" s="2392"/>
      <c r="U267" s="2392"/>
      <c r="V267" s="2392"/>
      <c r="W267" s="2392"/>
      <c r="X267" s="2392"/>
      <c r="Y267" s="2392"/>
    </row>
    <row r="268" spans="1:25" x14ac:dyDescent="0.25">
      <c r="A268" s="2391"/>
      <c r="B268" s="2392"/>
      <c r="C268" s="2392"/>
      <c r="D268" s="2392"/>
      <c r="E268" s="2392"/>
      <c r="F268" s="2392"/>
      <c r="G268" s="2392"/>
      <c r="H268" s="2392"/>
      <c r="I268" s="2392"/>
      <c r="J268" s="2392"/>
      <c r="K268" s="2392"/>
      <c r="L268" s="2392"/>
      <c r="M268" s="2392"/>
      <c r="N268" s="2392"/>
      <c r="O268" s="2392"/>
      <c r="P268" s="2392"/>
      <c r="Q268" s="2392"/>
      <c r="R268" s="2392"/>
      <c r="S268" s="2392"/>
      <c r="T268" s="2392"/>
      <c r="U268" s="2392"/>
      <c r="V268" s="2392"/>
      <c r="W268" s="2392"/>
      <c r="X268" s="2392"/>
      <c r="Y268" s="2392"/>
    </row>
    <row r="269" spans="1:25" x14ac:dyDescent="0.25">
      <c r="A269" s="2391"/>
      <c r="B269" s="2392"/>
      <c r="C269" s="2392"/>
      <c r="D269" s="2392"/>
      <c r="E269" s="2392"/>
      <c r="F269" s="2392"/>
      <c r="G269" s="2392"/>
      <c r="H269" s="2392"/>
      <c r="I269" s="2392"/>
      <c r="J269" s="2392"/>
      <c r="K269" s="2392"/>
      <c r="L269" s="2392"/>
      <c r="M269" s="2392"/>
      <c r="N269" s="2392"/>
      <c r="O269" s="2392"/>
      <c r="P269" s="2392"/>
      <c r="Q269" s="2392"/>
      <c r="R269" s="2392"/>
      <c r="S269" s="2392"/>
      <c r="T269" s="2392"/>
      <c r="U269" s="2392"/>
      <c r="V269" s="2392"/>
      <c r="W269" s="2392"/>
      <c r="X269" s="2392"/>
      <c r="Y269" s="2392"/>
    </row>
    <row r="270" spans="1:25" x14ac:dyDescent="0.25">
      <c r="A270" s="2391"/>
      <c r="B270" s="2392"/>
      <c r="C270" s="2392"/>
      <c r="D270" s="2392"/>
      <c r="E270" s="2392"/>
      <c r="F270" s="2392"/>
      <c r="G270" s="2392"/>
      <c r="H270" s="2392"/>
      <c r="I270" s="2392"/>
      <c r="J270" s="2392"/>
      <c r="K270" s="2392"/>
      <c r="L270" s="2392"/>
      <c r="M270" s="2392"/>
      <c r="N270" s="2392"/>
      <c r="O270" s="2392"/>
      <c r="P270" s="2392"/>
      <c r="Q270" s="2392"/>
      <c r="R270" s="2392"/>
      <c r="S270" s="2392"/>
      <c r="T270" s="2392"/>
      <c r="U270" s="2392"/>
      <c r="V270" s="2392"/>
      <c r="W270" s="2392"/>
      <c r="X270" s="2392"/>
      <c r="Y270" s="2392"/>
    </row>
    <row r="271" spans="1:25" x14ac:dyDescent="0.25">
      <c r="A271" s="2391"/>
      <c r="B271" s="2392"/>
      <c r="C271" s="2392"/>
      <c r="D271" s="2392"/>
      <c r="E271" s="2392"/>
      <c r="F271" s="2392"/>
      <c r="G271" s="2392"/>
      <c r="H271" s="2392"/>
      <c r="I271" s="2392"/>
      <c r="J271" s="2392"/>
      <c r="K271" s="2392"/>
      <c r="L271" s="2392"/>
      <c r="M271" s="2392"/>
      <c r="N271" s="2392"/>
      <c r="O271" s="2392"/>
      <c r="P271" s="2392"/>
      <c r="Q271" s="2392"/>
      <c r="R271" s="2392"/>
      <c r="S271" s="2392"/>
      <c r="T271" s="2392"/>
      <c r="U271" s="2392"/>
      <c r="V271" s="2392"/>
      <c r="W271" s="2392"/>
      <c r="X271" s="2392"/>
      <c r="Y271" s="2392"/>
    </row>
    <row r="272" spans="1:25" x14ac:dyDescent="0.25">
      <c r="A272" s="2391"/>
      <c r="B272" s="2392"/>
      <c r="C272" s="2392"/>
      <c r="D272" s="2392"/>
      <c r="E272" s="2392"/>
      <c r="F272" s="2392"/>
      <c r="G272" s="2392"/>
      <c r="H272" s="2392"/>
      <c r="I272" s="2392"/>
      <c r="J272" s="2392"/>
      <c r="K272" s="2392"/>
      <c r="L272" s="2392"/>
      <c r="M272" s="2392"/>
      <c r="N272" s="2392"/>
      <c r="O272" s="2392"/>
      <c r="P272" s="2392"/>
      <c r="Q272" s="2392"/>
      <c r="R272" s="2392"/>
      <c r="S272" s="2392"/>
      <c r="T272" s="2392"/>
      <c r="U272" s="2392"/>
      <c r="V272" s="2392"/>
      <c r="W272" s="2392"/>
      <c r="X272" s="2392"/>
      <c r="Y272" s="2392"/>
    </row>
    <row r="273" spans="1:25" x14ac:dyDescent="0.25">
      <c r="A273" s="2391"/>
      <c r="B273" s="2392"/>
      <c r="C273" s="2392"/>
      <c r="D273" s="2392"/>
      <c r="E273" s="2392"/>
      <c r="F273" s="2392"/>
      <c r="G273" s="2392"/>
      <c r="H273" s="2392"/>
      <c r="I273" s="2392"/>
      <c r="J273" s="2392"/>
      <c r="K273" s="2392"/>
      <c r="L273" s="2392"/>
      <c r="M273" s="2392"/>
      <c r="N273" s="2392"/>
      <c r="O273" s="2392"/>
      <c r="P273" s="2392"/>
      <c r="Q273" s="2392"/>
      <c r="R273" s="2392"/>
      <c r="S273" s="2392"/>
      <c r="T273" s="2392"/>
      <c r="U273" s="2392"/>
      <c r="V273" s="2392"/>
      <c r="W273" s="2392"/>
      <c r="X273" s="2392"/>
      <c r="Y273" s="2392"/>
    </row>
    <row r="274" spans="1:25" x14ac:dyDescent="0.25">
      <c r="A274" s="2391"/>
      <c r="B274" s="2392"/>
      <c r="C274" s="2392"/>
      <c r="D274" s="2392"/>
      <c r="E274" s="2392"/>
      <c r="F274" s="2392"/>
      <c r="G274" s="2392"/>
      <c r="H274" s="2392"/>
      <c r="I274" s="2392"/>
      <c r="J274" s="2392"/>
      <c r="K274" s="2392"/>
      <c r="L274" s="2392"/>
      <c r="M274" s="2392"/>
      <c r="N274" s="2392"/>
      <c r="O274" s="2392"/>
      <c r="P274" s="2392"/>
      <c r="Q274" s="2392"/>
      <c r="R274" s="2392"/>
      <c r="S274" s="2392"/>
      <c r="T274" s="2392"/>
      <c r="U274" s="2392"/>
      <c r="V274" s="2392"/>
      <c r="W274" s="2392"/>
      <c r="X274" s="2392"/>
      <c r="Y274" s="2392"/>
    </row>
    <row r="275" spans="1:25" x14ac:dyDescent="0.25">
      <c r="A275" s="2391"/>
      <c r="B275" s="2392"/>
      <c r="C275" s="2392"/>
      <c r="D275" s="2392"/>
      <c r="E275" s="2392"/>
      <c r="F275" s="2392"/>
      <c r="G275" s="2392"/>
      <c r="H275" s="2392"/>
      <c r="I275" s="2392"/>
      <c r="J275" s="2392"/>
      <c r="K275" s="2392"/>
      <c r="L275" s="2392"/>
      <c r="M275" s="2392"/>
      <c r="N275" s="2392"/>
      <c r="O275" s="2392"/>
      <c r="P275" s="2392"/>
      <c r="Q275" s="2392"/>
      <c r="R275" s="2392"/>
      <c r="S275" s="2392"/>
      <c r="T275" s="2392"/>
      <c r="U275" s="2392"/>
      <c r="V275" s="2392"/>
      <c r="W275" s="2392"/>
      <c r="X275" s="2392"/>
      <c r="Y275" s="2392"/>
    </row>
    <row r="276" spans="1:25" x14ac:dyDescent="0.25">
      <c r="A276" s="2391"/>
      <c r="B276" s="2392"/>
      <c r="C276" s="2392"/>
      <c r="D276" s="2392"/>
      <c r="E276" s="2392"/>
      <c r="F276" s="2392"/>
      <c r="G276" s="2392"/>
      <c r="H276" s="2392"/>
      <c r="I276" s="2392"/>
      <c r="J276" s="2392"/>
      <c r="K276" s="2392"/>
      <c r="L276" s="2392"/>
      <c r="M276" s="2392"/>
      <c r="N276" s="2392"/>
      <c r="O276" s="2392"/>
      <c r="P276" s="2392"/>
      <c r="Q276" s="2392"/>
      <c r="R276" s="2392"/>
      <c r="S276" s="2392"/>
      <c r="T276" s="2392"/>
      <c r="U276" s="2392"/>
      <c r="V276" s="2392"/>
      <c r="W276" s="2392"/>
      <c r="X276" s="2392"/>
      <c r="Y276" s="2392"/>
    </row>
    <row r="277" spans="1:25" x14ac:dyDescent="0.25">
      <c r="A277" s="2391"/>
      <c r="B277" s="2392"/>
      <c r="C277" s="2392"/>
      <c r="D277" s="2392"/>
      <c r="E277" s="2392"/>
      <c r="F277" s="2392"/>
      <c r="G277" s="2392"/>
      <c r="H277" s="2392"/>
      <c r="I277" s="2392"/>
      <c r="J277" s="2392"/>
      <c r="K277" s="2392"/>
      <c r="L277" s="2392"/>
      <c r="M277" s="2392"/>
      <c r="N277" s="2392"/>
      <c r="O277" s="2392"/>
      <c r="P277" s="2392"/>
      <c r="Q277" s="2392"/>
      <c r="R277" s="2392"/>
      <c r="S277" s="2392"/>
      <c r="T277" s="2392"/>
      <c r="U277" s="2392"/>
      <c r="V277" s="2392"/>
      <c r="W277" s="2392"/>
      <c r="X277" s="2392"/>
      <c r="Y277" s="2392"/>
    </row>
    <row r="278" spans="1:25" x14ac:dyDescent="0.25">
      <c r="A278" s="2391"/>
      <c r="B278" s="2392"/>
      <c r="C278" s="2392"/>
      <c r="D278" s="2392"/>
      <c r="E278" s="2392"/>
      <c r="F278" s="2392"/>
      <c r="G278" s="2392"/>
      <c r="H278" s="2392"/>
      <c r="I278" s="2392"/>
      <c r="J278" s="2392"/>
      <c r="K278" s="2392"/>
      <c r="L278" s="2392"/>
      <c r="M278" s="2392"/>
      <c r="N278" s="2392"/>
      <c r="O278" s="2392"/>
      <c r="P278" s="2392"/>
      <c r="Q278" s="2392"/>
      <c r="R278" s="2392"/>
      <c r="S278" s="2392"/>
      <c r="T278" s="2392"/>
      <c r="U278" s="2392"/>
      <c r="V278" s="2392"/>
      <c r="W278" s="2392"/>
      <c r="X278" s="2392"/>
      <c r="Y278" s="2392"/>
    </row>
    <row r="279" spans="1:25" x14ac:dyDescent="0.25">
      <c r="A279" s="2391"/>
      <c r="B279" s="2392"/>
      <c r="C279" s="2392"/>
      <c r="D279" s="2392"/>
      <c r="E279" s="2392"/>
      <c r="F279" s="2392"/>
      <c r="G279" s="2392"/>
      <c r="H279" s="2392"/>
      <c r="I279" s="2392"/>
      <c r="J279" s="2392"/>
      <c r="K279" s="2392"/>
      <c r="L279" s="2392"/>
      <c r="M279" s="2392"/>
      <c r="N279" s="2392"/>
      <c r="O279" s="2392"/>
      <c r="P279" s="2392"/>
      <c r="Q279" s="2392"/>
      <c r="R279" s="2392"/>
      <c r="S279" s="2392"/>
      <c r="T279" s="2392"/>
      <c r="U279" s="2392"/>
      <c r="V279" s="2392"/>
      <c r="W279" s="2392"/>
      <c r="X279" s="2392"/>
      <c r="Y279" s="2392"/>
    </row>
    <row r="280" spans="1:25" x14ac:dyDescent="0.25">
      <c r="A280" s="2391"/>
      <c r="B280" s="2392"/>
      <c r="C280" s="2392"/>
      <c r="D280" s="2392"/>
      <c r="E280" s="2392"/>
      <c r="F280" s="2392"/>
      <c r="G280" s="2392"/>
      <c r="H280" s="2392"/>
      <c r="I280" s="2392"/>
      <c r="J280" s="2392"/>
      <c r="K280" s="2392"/>
      <c r="L280" s="2392"/>
      <c r="M280" s="2392"/>
      <c r="N280" s="2392"/>
      <c r="O280" s="2392"/>
      <c r="P280" s="2392"/>
      <c r="Q280" s="2392"/>
      <c r="R280" s="2392"/>
      <c r="S280" s="2392"/>
      <c r="T280" s="2392"/>
      <c r="U280" s="2392"/>
      <c r="V280" s="2392"/>
      <c r="W280" s="2392"/>
      <c r="X280" s="2392"/>
      <c r="Y280" s="2392"/>
    </row>
    <row r="281" spans="1:25" x14ac:dyDescent="0.25">
      <c r="A281" s="2391"/>
      <c r="B281" s="2392"/>
      <c r="C281" s="2392"/>
      <c r="D281" s="2392"/>
      <c r="E281" s="2392"/>
      <c r="F281" s="2392"/>
      <c r="G281" s="2392"/>
      <c r="H281" s="2392"/>
      <c r="I281" s="2392"/>
      <c r="J281" s="2392"/>
      <c r="K281" s="2392"/>
      <c r="L281" s="2392"/>
      <c r="M281" s="2392"/>
      <c r="N281" s="2392"/>
      <c r="O281" s="2392"/>
      <c r="P281" s="2392"/>
      <c r="Q281" s="2392"/>
      <c r="R281" s="2392"/>
      <c r="S281" s="2392"/>
      <c r="T281" s="2392"/>
      <c r="U281" s="2392"/>
      <c r="V281" s="2392"/>
      <c r="W281" s="2392"/>
      <c r="X281" s="2392"/>
      <c r="Y281" s="2392"/>
    </row>
    <row r="282" spans="1:25" x14ac:dyDescent="0.25">
      <c r="A282" s="2391"/>
      <c r="B282" s="2392"/>
      <c r="C282" s="2392"/>
      <c r="D282" s="2392"/>
      <c r="E282" s="2392"/>
      <c r="F282" s="2392"/>
      <c r="G282" s="2392"/>
      <c r="H282" s="2392"/>
      <c r="I282" s="2392"/>
      <c r="J282" s="2392"/>
      <c r="K282" s="2392"/>
      <c r="L282" s="2392"/>
      <c r="M282" s="2392"/>
      <c r="N282" s="2392"/>
      <c r="O282" s="2392"/>
      <c r="P282" s="2392"/>
      <c r="Q282" s="2392"/>
      <c r="R282" s="2392"/>
      <c r="S282" s="2392"/>
      <c r="T282" s="2392"/>
      <c r="U282" s="2392"/>
      <c r="V282" s="2392"/>
      <c r="W282" s="2392"/>
      <c r="X282" s="2392"/>
      <c r="Y282" s="2392"/>
    </row>
    <row r="283" spans="1:25" x14ac:dyDescent="0.25">
      <c r="A283" s="2391"/>
      <c r="B283" s="2392"/>
      <c r="C283" s="2392"/>
      <c r="D283" s="2392"/>
      <c r="E283" s="2392"/>
      <c r="F283" s="2392"/>
      <c r="G283" s="2392"/>
      <c r="H283" s="2392"/>
      <c r="I283" s="2392"/>
      <c r="J283" s="2392"/>
      <c r="K283" s="2392"/>
      <c r="L283" s="2392"/>
      <c r="M283" s="2392"/>
      <c r="N283" s="2392"/>
      <c r="O283" s="2392"/>
      <c r="P283" s="2392"/>
      <c r="Q283" s="2392"/>
      <c r="R283" s="2392"/>
      <c r="S283" s="2392"/>
      <c r="T283" s="2392"/>
      <c r="U283" s="2392"/>
      <c r="V283" s="2392"/>
      <c r="W283" s="2392"/>
      <c r="X283" s="2392"/>
      <c r="Y283" s="2392"/>
    </row>
    <row r="284" spans="1:25" x14ac:dyDescent="0.25">
      <c r="A284" s="2391"/>
      <c r="B284" s="2392"/>
      <c r="C284" s="2392"/>
      <c r="D284" s="2392"/>
      <c r="E284" s="2392"/>
      <c r="F284" s="2392"/>
      <c r="G284" s="2392"/>
      <c r="H284" s="2392"/>
      <c r="I284" s="2392"/>
      <c r="J284" s="2392"/>
      <c r="K284" s="2392"/>
      <c r="L284" s="2392"/>
      <c r="M284" s="2392"/>
      <c r="N284" s="2392"/>
      <c r="O284" s="2392"/>
      <c r="P284" s="2392"/>
      <c r="Q284" s="2392"/>
      <c r="R284" s="2392"/>
      <c r="S284" s="2392"/>
      <c r="T284" s="2392"/>
      <c r="U284" s="2392"/>
      <c r="V284" s="2392"/>
      <c r="W284" s="2392"/>
      <c r="X284" s="2392"/>
      <c r="Y284" s="2392"/>
    </row>
    <row r="285" spans="1:25" x14ac:dyDescent="0.25">
      <c r="A285" s="2391"/>
      <c r="B285" s="2392"/>
      <c r="C285" s="2392"/>
      <c r="D285" s="2392"/>
      <c r="E285" s="2392"/>
      <c r="F285" s="2392"/>
      <c r="G285" s="2392"/>
      <c r="H285" s="2392"/>
      <c r="I285" s="2392"/>
      <c r="J285" s="2392"/>
      <c r="K285" s="2392"/>
      <c r="L285" s="2392"/>
      <c r="M285" s="2392"/>
      <c r="N285" s="2392"/>
      <c r="O285" s="2392"/>
      <c r="P285" s="2392"/>
      <c r="Q285" s="2392"/>
      <c r="R285" s="2392"/>
      <c r="S285" s="2392"/>
      <c r="T285" s="2392"/>
      <c r="U285" s="2392"/>
      <c r="V285" s="2392"/>
      <c r="W285" s="2392"/>
      <c r="X285" s="2392"/>
      <c r="Y285" s="2392"/>
    </row>
    <row r="286" spans="1:25" x14ac:dyDescent="0.25">
      <c r="A286" s="2391"/>
      <c r="B286" s="2392"/>
      <c r="C286" s="2392"/>
      <c r="D286" s="2392"/>
      <c r="E286" s="2392"/>
      <c r="F286" s="2392"/>
      <c r="G286" s="2392"/>
      <c r="H286" s="2392"/>
      <c r="I286" s="2392"/>
      <c r="J286" s="2392"/>
      <c r="K286" s="2392"/>
      <c r="L286" s="2392"/>
      <c r="M286" s="2392"/>
      <c r="N286" s="2392"/>
      <c r="O286" s="2392"/>
      <c r="P286" s="2392"/>
      <c r="Q286" s="2392"/>
      <c r="R286" s="2392"/>
      <c r="S286" s="2392"/>
      <c r="T286" s="2392"/>
      <c r="U286" s="2392"/>
      <c r="V286" s="2392"/>
      <c r="W286" s="2392"/>
      <c r="X286" s="2392"/>
      <c r="Y286" s="2392"/>
    </row>
    <row r="287" spans="1:25" x14ac:dyDescent="0.25">
      <c r="A287" s="2391"/>
      <c r="B287" s="2392"/>
      <c r="C287" s="2392"/>
      <c r="D287" s="2392"/>
      <c r="E287" s="2392"/>
      <c r="F287" s="2392"/>
      <c r="G287" s="2392"/>
      <c r="H287" s="2392"/>
      <c r="I287" s="2392"/>
      <c r="J287" s="2392"/>
      <c r="K287" s="2392"/>
      <c r="L287" s="2392"/>
      <c r="M287" s="2392"/>
      <c r="N287" s="2392"/>
      <c r="O287" s="2392"/>
      <c r="P287" s="2392"/>
      <c r="Q287" s="2392"/>
      <c r="R287" s="2392"/>
      <c r="S287" s="2392"/>
      <c r="T287" s="2392"/>
      <c r="U287" s="2392"/>
      <c r="V287" s="2392"/>
      <c r="W287" s="2392"/>
      <c r="X287" s="2392"/>
      <c r="Y287" s="2392"/>
    </row>
    <row r="288" spans="1:25" x14ac:dyDescent="0.25">
      <c r="A288" s="2391"/>
      <c r="B288" s="2392"/>
      <c r="C288" s="2392"/>
      <c r="D288" s="2392"/>
      <c r="E288" s="2392"/>
      <c r="F288" s="2392"/>
      <c r="G288" s="2392"/>
      <c r="H288" s="2392"/>
      <c r="I288" s="2392"/>
      <c r="J288" s="2392"/>
      <c r="K288" s="2392"/>
      <c r="L288" s="2392"/>
      <c r="M288" s="2392"/>
      <c r="N288" s="2392"/>
      <c r="O288" s="2392"/>
      <c r="P288" s="2392"/>
      <c r="Q288" s="2392"/>
      <c r="R288" s="2392"/>
      <c r="S288" s="2392"/>
      <c r="T288" s="2392"/>
      <c r="U288" s="2392"/>
      <c r="V288" s="2392"/>
      <c r="W288" s="2392"/>
      <c r="X288" s="2392"/>
      <c r="Y288" s="2392"/>
    </row>
    <row r="289" spans="1:25" x14ac:dyDescent="0.25">
      <c r="A289" s="2391"/>
      <c r="B289" s="2392"/>
      <c r="C289" s="2392"/>
      <c r="D289" s="2392"/>
      <c r="E289" s="2392"/>
      <c r="F289" s="2392"/>
      <c r="G289" s="2392"/>
      <c r="H289" s="2392"/>
      <c r="I289" s="2392"/>
      <c r="J289" s="2392"/>
      <c r="K289" s="2392"/>
      <c r="L289" s="2392"/>
      <c r="M289" s="2392"/>
      <c r="N289" s="2392"/>
      <c r="O289" s="2392"/>
      <c r="P289" s="2392"/>
      <c r="Q289" s="2392"/>
      <c r="R289" s="2392"/>
      <c r="S289" s="2392"/>
      <c r="T289" s="2392"/>
      <c r="U289" s="2392"/>
      <c r="V289" s="2392"/>
      <c r="W289" s="2392"/>
      <c r="X289" s="2392"/>
      <c r="Y289" s="2392"/>
    </row>
    <row r="290" spans="1:25" x14ac:dyDescent="0.25">
      <c r="A290" s="2391"/>
      <c r="B290" s="2392"/>
      <c r="C290" s="2392"/>
      <c r="D290" s="2392"/>
      <c r="E290" s="2392"/>
      <c r="F290" s="2392"/>
      <c r="G290" s="2392"/>
      <c r="H290" s="2392"/>
      <c r="I290" s="2392"/>
      <c r="J290" s="2392"/>
      <c r="K290" s="2392"/>
      <c r="L290" s="2392"/>
      <c r="M290" s="2392"/>
      <c r="N290" s="2392"/>
      <c r="O290" s="2392"/>
      <c r="P290" s="2392"/>
      <c r="Q290" s="2392"/>
      <c r="R290" s="2392"/>
      <c r="S290" s="2392"/>
      <c r="T290" s="2392"/>
      <c r="U290" s="2392"/>
      <c r="V290" s="2392"/>
      <c r="W290" s="2392"/>
      <c r="X290" s="2392"/>
      <c r="Y290" s="2392"/>
    </row>
    <row r="291" spans="1:25" x14ac:dyDescent="0.25">
      <c r="A291" s="2391"/>
      <c r="B291" s="2392"/>
      <c r="C291" s="2392"/>
      <c r="D291" s="2392"/>
      <c r="E291" s="2392"/>
      <c r="F291" s="2392"/>
      <c r="G291" s="2392"/>
      <c r="H291" s="2392"/>
      <c r="I291" s="2392"/>
      <c r="J291" s="2392"/>
      <c r="K291" s="2392"/>
      <c r="L291" s="2392"/>
      <c r="M291" s="2392"/>
      <c r="N291" s="2392"/>
      <c r="O291" s="2392"/>
      <c r="P291" s="2392"/>
      <c r="Q291" s="2392"/>
      <c r="R291" s="2392"/>
      <c r="S291" s="2392"/>
      <c r="T291" s="2392"/>
      <c r="U291" s="2392"/>
      <c r="V291" s="2392"/>
      <c r="W291" s="2392"/>
      <c r="X291" s="2392"/>
      <c r="Y291" s="2392"/>
    </row>
    <row r="292" spans="1:25" x14ac:dyDescent="0.25">
      <c r="A292" s="2391"/>
      <c r="B292" s="2392"/>
      <c r="C292" s="2392"/>
      <c r="D292" s="2392"/>
      <c r="E292" s="2392"/>
      <c r="F292" s="2392"/>
      <c r="G292" s="2392"/>
      <c r="H292" s="2392"/>
      <c r="I292" s="2392"/>
      <c r="J292" s="2392"/>
      <c r="K292" s="2392"/>
      <c r="L292" s="2392"/>
      <c r="M292" s="2392"/>
      <c r="N292" s="2392"/>
      <c r="O292" s="2392"/>
      <c r="P292" s="2392"/>
      <c r="Q292" s="2392"/>
      <c r="R292" s="2392"/>
      <c r="S292" s="2392"/>
      <c r="T292" s="2392"/>
      <c r="U292" s="2392"/>
      <c r="V292" s="2392"/>
      <c r="W292" s="2392"/>
      <c r="X292" s="2392"/>
      <c r="Y292" s="2392"/>
    </row>
    <row r="293" spans="1:25" x14ac:dyDescent="0.25">
      <c r="A293" s="2391"/>
      <c r="B293" s="2392"/>
      <c r="C293" s="2392"/>
      <c r="D293" s="2392"/>
      <c r="E293" s="2392"/>
      <c r="F293" s="2392"/>
      <c r="G293" s="2392"/>
      <c r="H293" s="2392"/>
      <c r="I293" s="2392"/>
      <c r="J293" s="2392"/>
      <c r="K293" s="2392"/>
      <c r="L293" s="2392"/>
      <c r="M293" s="2392"/>
      <c r="N293" s="2392"/>
      <c r="O293" s="2392"/>
      <c r="P293" s="2392"/>
      <c r="Q293" s="2392"/>
      <c r="R293" s="2392"/>
      <c r="S293" s="2392"/>
      <c r="T293" s="2392"/>
      <c r="U293" s="2392"/>
      <c r="V293" s="2392"/>
      <c r="W293" s="2392"/>
      <c r="X293" s="2392"/>
      <c r="Y293" s="2392"/>
    </row>
    <row r="294" spans="1:25" x14ac:dyDescent="0.25">
      <c r="A294" s="2391"/>
      <c r="B294" s="2392"/>
      <c r="C294" s="2392"/>
      <c r="D294" s="2392"/>
      <c r="E294" s="2392"/>
      <c r="F294" s="2392"/>
      <c r="G294" s="2392"/>
      <c r="H294" s="2392"/>
      <c r="I294" s="2392"/>
      <c r="J294" s="2392"/>
      <c r="K294" s="2392"/>
      <c r="L294" s="2392"/>
      <c r="M294" s="2392"/>
      <c r="N294" s="2392"/>
      <c r="O294" s="2392"/>
      <c r="P294" s="2392"/>
      <c r="Q294" s="2392"/>
      <c r="R294" s="2392"/>
      <c r="S294" s="2392"/>
      <c r="T294" s="2392"/>
      <c r="U294" s="2392"/>
      <c r="V294" s="2392"/>
      <c r="W294" s="2392"/>
      <c r="X294" s="2392"/>
      <c r="Y294" s="2392"/>
    </row>
    <row r="295" spans="1:25" x14ac:dyDescent="0.25">
      <c r="A295" s="2391"/>
      <c r="B295" s="2392"/>
      <c r="C295" s="2392"/>
      <c r="D295" s="2392"/>
      <c r="E295" s="2392"/>
      <c r="F295" s="2392"/>
      <c r="G295" s="2392"/>
      <c r="H295" s="2392"/>
      <c r="I295" s="2392"/>
      <c r="J295" s="2392"/>
      <c r="K295" s="2392"/>
      <c r="L295" s="2392"/>
      <c r="M295" s="2392"/>
      <c r="N295" s="2392"/>
      <c r="O295" s="2392"/>
      <c r="P295" s="2392"/>
      <c r="Q295" s="2392"/>
      <c r="R295" s="2392"/>
      <c r="S295" s="2392"/>
      <c r="T295" s="2392"/>
      <c r="U295" s="2392"/>
      <c r="V295" s="2392"/>
      <c r="W295" s="2392"/>
      <c r="X295" s="2392"/>
      <c r="Y295" s="2392"/>
    </row>
    <row r="296" spans="1:25" x14ac:dyDescent="0.25">
      <c r="A296" s="2391"/>
      <c r="B296" s="2392"/>
      <c r="C296" s="2392"/>
      <c r="D296" s="2392"/>
      <c r="E296" s="2392"/>
      <c r="F296" s="2392"/>
      <c r="G296" s="2392"/>
      <c r="H296" s="2392"/>
      <c r="I296" s="2392"/>
      <c r="J296" s="2392"/>
      <c r="K296" s="2392"/>
      <c r="L296" s="2392"/>
      <c r="M296" s="2392"/>
      <c r="N296" s="2392"/>
      <c r="O296" s="2392"/>
      <c r="P296" s="2392"/>
      <c r="Q296" s="2392"/>
      <c r="R296" s="2392"/>
      <c r="S296" s="2392"/>
      <c r="T296" s="2392"/>
      <c r="U296" s="2392"/>
      <c r="V296" s="2392"/>
      <c r="W296" s="2392"/>
      <c r="X296" s="2392"/>
      <c r="Y296" s="2392"/>
    </row>
    <row r="297" spans="1:25" x14ac:dyDescent="0.25">
      <c r="A297" s="2391"/>
      <c r="B297" s="2392"/>
      <c r="C297" s="2392"/>
      <c r="D297" s="2392"/>
      <c r="E297" s="2392"/>
      <c r="F297" s="2392"/>
      <c r="G297" s="2392"/>
      <c r="H297" s="2392"/>
      <c r="I297" s="2392"/>
      <c r="J297" s="2392"/>
      <c r="K297" s="2392"/>
      <c r="L297" s="2392"/>
      <c r="M297" s="2392"/>
      <c r="N297" s="2392"/>
      <c r="O297" s="2392"/>
      <c r="P297" s="2392"/>
      <c r="Q297" s="2392"/>
      <c r="R297" s="2392"/>
      <c r="S297" s="2392"/>
      <c r="T297" s="2392"/>
      <c r="U297" s="2392"/>
      <c r="V297" s="2392"/>
      <c r="W297" s="2392"/>
      <c r="X297" s="2392"/>
      <c r="Y297" s="2392"/>
    </row>
    <row r="298" spans="1:25" x14ac:dyDescent="0.25">
      <c r="A298" s="2391"/>
      <c r="B298" s="2392"/>
      <c r="C298" s="2392"/>
      <c r="D298" s="2392"/>
      <c r="E298" s="2392"/>
      <c r="F298" s="2392"/>
      <c r="G298" s="2392"/>
      <c r="H298" s="2392"/>
      <c r="I298" s="2392"/>
      <c r="J298" s="2392"/>
      <c r="K298" s="2392"/>
      <c r="L298" s="2392"/>
      <c r="M298" s="2392"/>
      <c r="N298" s="2392"/>
      <c r="O298" s="2392"/>
      <c r="P298" s="2392"/>
      <c r="Q298" s="2392"/>
      <c r="R298" s="2392"/>
      <c r="S298" s="2392"/>
      <c r="T298" s="2392"/>
      <c r="U298" s="2392"/>
      <c r="V298" s="2392"/>
      <c r="W298" s="2392"/>
      <c r="X298" s="2392"/>
      <c r="Y298" s="2392"/>
    </row>
    <row r="299" spans="1:25" x14ac:dyDescent="0.25">
      <c r="A299" s="2391"/>
      <c r="B299" s="2392"/>
      <c r="C299" s="2392"/>
      <c r="D299" s="2392"/>
      <c r="E299" s="2392"/>
      <c r="F299" s="2392"/>
      <c r="G299" s="2392"/>
      <c r="H299" s="2392"/>
      <c r="I299" s="2392"/>
      <c r="J299" s="2392"/>
      <c r="K299" s="2392"/>
      <c r="L299" s="2392"/>
      <c r="M299" s="2392"/>
      <c r="N299" s="2392"/>
      <c r="O299" s="2392"/>
      <c r="P299" s="2392"/>
      <c r="Q299" s="2392"/>
      <c r="R299" s="2392"/>
      <c r="S299" s="2392"/>
      <c r="T299" s="2392"/>
      <c r="U299" s="2392"/>
      <c r="V299" s="2392"/>
      <c r="W299" s="2392"/>
      <c r="X299" s="2392"/>
      <c r="Y299" s="2392"/>
    </row>
    <row r="300" spans="1:25" x14ac:dyDescent="0.25">
      <c r="A300" s="2391"/>
      <c r="B300" s="2392"/>
      <c r="C300" s="2392"/>
      <c r="D300" s="2392"/>
      <c r="E300" s="2392"/>
      <c r="F300" s="2392"/>
      <c r="G300" s="2392"/>
      <c r="H300" s="2392"/>
      <c r="I300" s="2392"/>
      <c r="J300" s="2392"/>
      <c r="K300" s="2392"/>
      <c r="L300" s="2392"/>
      <c r="M300" s="2392"/>
      <c r="N300" s="2392"/>
      <c r="O300" s="2392"/>
      <c r="P300" s="2392"/>
      <c r="Q300" s="2392"/>
      <c r="R300" s="2392"/>
      <c r="S300" s="2392"/>
      <c r="T300" s="2392"/>
      <c r="U300" s="2392"/>
      <c r="V300" s="2392"/>
      <c r="W300" s="2392"/>
      <c r="X300" s="2392"/>
      <c r="Y300" s="2392"/>
    </row>
    <row r="301" spans="1:25" x14ac:dyDescent="0.25">
      <c r="A301" s="2391"/>
      <c r="B301" s="2392"/>
      <c r="C301" s="2392"/>
      <c r="D301" s="2392"/>
      <c r="E301" s="2392"/>
      <c r="F301" s="2392"/>
      <c r="G301" s="2392"/>
      <c r="H301" s="2392"/>
      <c r="I301" s="2392"/>
      <c r="J301" s="2392"/>
      <c r="K301" s="2392"/>
      <c r="L301" s="2392"/>
      <c r="M301" s="2392"/>
      <c r="N301" s="2392"/>
      <c r="O301" s="2392"/>
      <c r="P301" s="2392"/>
      <c r="Q301" s="2392"/>
      <c r="R301" s="2392"/>
      <c r="S301" s="2392"/>
      <c r="T301" s="2392"/>
      <c r="U301" s="2392"/>
      <c r="V301" s="2392"/>
      <c r="W301" s="2392"/>
      <c r="X301" s="2392"/>
      <c r="Y301" s="2392"/>
    </row>
    <row r="302" spans="1:25" x14ac:dyDescent="0.25">
      <c r="A302" s="2391"/>
      <c r="B302" s="2392"/>
      <c r="C302" s="2392"/>
      <c r="D302" s="2392"/>
      <c r="E302" s="2392"/>
      <c r="F302" s="2392"/>
      <c r="G302" s="2392"/>
      <c r="H302" s="2392"/>
      <c r="I302" s="2392"/>
      <c r="J302" s="2392"/>
      <c r="K302" s="2392"/>
      <c r="L302" s="2392"/>
      <c r="M302" s="2392"/>
      <c r="N302" s="2392"/>
      <c r="O302" s="2392"/>
      <c r="P302" s="2392"/>
      <c r="Q302" s="2392"/>
      <c r="R302" s="2392"/>
      <c r="S302" s="2392"/>
      <c r="T302" s="2392"/>
      <c r="U302" s="2392"/>
      <c r="V302" s="2392"/>
      <c r="W302" s="2392"/>
      <c r="X302" s="2392"/>
      <c r="Y302" s="2392"/>
    </row>
    <row r="303" spans="1:25" x14ac:dyDescent="0.25">
      <c r="A303" s="2391"/>
      <c r="B303" s="2392"/>
      <c r="C303" s="2392"/>
      <c r="D303" s="2392"/>
      <c r="E303" s="2392"/>
      <c r="F303" s="2392"/>
      <c r="G303" s="2392"/>
      <c r="H303" s="2392"/>
      <c r="I303" s="2392"/>
      <c r="J303" s="2392"/>
      <c r="K303" s="2392"/>
      <c r="L303" s="2392"/>
      <c r="M303" s="2392"/>
      <c r="N303" s="2392"/>
      <c r="O303" s="2392"/>
      <c r="P303" s="2392"/>
      <c r="Q303" s="2392"/>
      <c r="R303" s="2392"/>
      <c r="S303" s="2392"/>
      <c r="T303" s="2392"/>
      <c r="U303" s="2392"/>
      <c r="V303" s="2392"/>
      <c r="W303" s="2392"/>
      <c r="X303" s="2392"/>
      <c r="Y303" s="2392"/>
    </row>
    <row r="304" spans="1:25" x14ac:dyDescent="0.25">
      <c r="A304" s="2391"/>
      <c r="B304" s="2392"/>
      <c r="C304" s="2392"/>
      <c r="D304" s="2392"/>
      <c r="E304" s="2392"/>
      <c r="F304" s="2392"/>
      <c r="G304" s="2392"/>
      <c r="H304" s="2392"/>
      <c r="I304" s="2392"/>
      <c r="J304" s="2392"/>
      <c r="K304" s="2392"/>
      <c r="L304" s="2392"/>
      <c r="M304" s="2392"/>
      <c r="N304" s="2392"/>
      <c r="O304" s="2392"/>
      <c r="P304" s="2392"/>
      <c r="Q304" s="2392"/>
      <c r="R304" s="2392"/>
      <c r="S304" s="2392"/>
      <c r="T304" s="2392"/>
      <c r="U304" s="2392"/>
      <c r="V304" s="2392"/>
      <c r="W304" s="2392"/>
      <c r="X304" s="2392"/>
      <c r="Y304" s="2392"/>
    </row>
    <row r="305" spans="1:25" x14ac:dyDescent="0.25">
      <c r="A305" s="2391"/>
      <c r="B305" s="2392"/>
      <c r="C305" s="2392"/>
      <c r="D305" s="2392"/>
      <c r="E305" s="2392"/>
      <c r="F305" s="2392"/>
      <c r="G305" s="2392"/>
      <c r="H305" s="2392"/>
      <c r="I305" s="2392"/>
      <c r="J305" s="2392"/>
      <c r="K305" s="2392"/>
      <c r="L305" s="2392"/>
      <c r="M305" s="2392"/>
      <c r="N305" s="2392"/>
      <c r="O305" s="2392"/>
      <c r="P305" s="2392"/>
      <c r="Q305" s="2392"/>
      <c r="R305" s="2392"/>
      <c r="S305" s="2392"/>
      <c r="T305" s="2392"/>
      <c r="U305" s="2392"/>
      <c r="V305" s="2392"/>
      <c r="W305" s="2392"/>
      <c r="X305" s="2392"/>
      <c r="Y305" s="2392"/>
    </row>
    <row r="306" spans="1:25" x14ac:dyDescent="0.25">
      <c r="A306" s="2391"/>
      <c r="B306" s="2392"/>
      <c r="C306" s="2392"/>
      <c r="D306" s="2392"/>
      <c r="E306" s="2392"/>
      <c r="F306" s="2392"/>
      <c r="G306" s="2392"/>
      <c r="H306" s="2392"/>
      <c r="I306" s="2392"/>
      <c r="J306" s="2392"/>
      <c r="K306" s="2392"/>
      <c r="L306" s="2392"/>
      <c r="M306" s="2392"/>
      <c r="N306" s="2392"/>
      <c r="O306" s="2392"/>
      <c r="P306" s="2392"/>
      <c r="Q306" s="2392"/>
      <c r="R306" s="2392"/>
      <c r="S306" s="2392"/>
      <c r="T306" s="2392"/>
      <c r="U306" s="2392"/>
      <c r="V306" s="2392"/>
      <c r="W306" s="2392"/>
      <c r="X306" s="2392"/>
      <c r="Y306" s="2392"/>
    </row>
    <row r="307" spans="1:25" x14ac:dyDescent="0.25">
      <c r="A307" s="2391"/>
      <c r="B307" s="2392"/>
      <c r="C307" s="2392"/>
      <c r="D307" s="2392"/>
      <c r="E307" s="2392"/>
      <c r="F307" s="2392"/>
      <c r="G307" s="2392"/>
      <c r="H307" s="2392"/>
      <c r="I307" s="2392"/>
      <c r="J307" s="2392"/>
      <c r="K307" s="2392"/>
      <c r="L307" s="2392"/>
      <c r="M307" s="2392"/>
      <c r="N307" s="2392"/>
      <c r="O307" s="2392"/>
      <c r="P307" s="2392"/>
      <c r="Q307" s="2392"/>
      <c r="R307" s="2392"/>
      <c r="S307" s="2392"/>
      <c r="T307" s="2392"/>
      <c r="U307" s="2392"/>
      <c r="V307" s="2392"/>
      <c r="W307" s="2392"/>
      <c r="X307" s="2392"/>
      <c r="Y307" s="2392"/>
    </row>
    <row r="308" spans="1:25" x14ac:dyDescent="0.25">
      <c r="A308" s="2391"/>
      <c r="B308" s="2392"/>
      <c r="C308" s="2392"/>
      <c r="D308" s="2392"/>
      <c r="E308" s="2392"/>
      <c r="F308" s="2392"/>
      <c r="G308" s="2392"/>
      <c r="H308" s="2392"/>
      <c r="I308" s="2392"/>
      <c r="J308" s="2392"/>
      <c r="K308" s="2392"/>
      <c r="L308" s="2392"/>
      <c r="M308" s="2392"/>
      <c r="N308" s="2392"/>
      <c r="O308" s="2392"/>
      <c r="P308" s="2392"/>
      <c r="Q308" s="2392"/>
      <c r="R308" s="2392"/>
      <c r="S308" s="2392"/>
      <c r="T308" s="2392"/>
      <c r="U308" s="2392"/>
      <c r="V308" s="2392"/>
      <c r="W308" s="2392"/>
      <c r="X308" s="2392"/>
      <c r="Y308" s="2392"/>
    </row>
    <row r="309" spans="1:25" x14ac:dyDescent="0.25">
      <c r="A309" s="2391"/>
      <c r="B309" s="2392"/>
      <c r="C309" s="2392"/>
      <c r="D309" s="2392"/>
      <c r="E309" s="2392"/>
      <c r="F309" s="2392"/>
      <c r="G309" s="2392"/>
      <c r="H309" s="2392"/>
      <c r="I309" s="2392"/>
      <c r="J309" s="2392"/>
      <c r="K309" s="2392"/>
      <c r="L309" s="2392"/>
      <c r="M309" s="2392"/>
      <c r="N309" s="2392"/>
      <c r="O309" s="2392"/>
      <c r="P309" s="2392"/>
      <c r="Q309" s="2392"/>
      <c r="R309" s="2392"/>
      <c r="S309" s="2392"/>
      <c r="T309" s="2392"/>
      <c r="U309" s="2392"/>
      <c r="V309" s="2392"/>
      <c r="W309" s="2392"/>
      <c r="X309" s="2392"/>
      <c r="Y309" s="2392"/>
    </row>
    <row r="310" spans="1:25" x14ac:dyDescent="0.25">
      <c r="A310" s="2391"/>
      <c r="B310" s="2392"/>
      <c r="C310" s="2392"/>
      <c r="D310" s="2392"/>
      <c r="E310" s="2392"/>
      <c r="F310" s="2392"/>
      <c r="G310" s="2392"/>
      <c r="H310" s="2392"/>
      <c r="I310" s="2392"/>
      <c r="J310" s="2392"/>
      <c r="K310" s="2392"/>
      <c r="L310" s="2392"/>
      <c r="M310" s="2392"/>
      <c r="N310" s="2392"/>
      <c r="O310" s="2392"/>
      <c r="P310" s="2392"/>
      <c r="Q310" s="2392"/>
      <c r="R310" s="2392"/>
      <c r="S310" s="2392"/>
      <c r="T310" s="2392"/>
      <c r="U310" s="2392"/>
      <c r="V310" s="2392"/>
      <c r="W310" s="2392"/>
      <c r="X310" s="2392"/>
      <c r="Y310" s="2392"/>
    </row>
    <row r="311" spans="1:25" x14ac:dyDescent="0.25">
      <c r="A311" s="2391"/>
      <c r="B311" s="2392"/>
      <c r="C311" s="2392"/>
      <c r="D311" s="2392"/>
      <c r="E311" s="2392"/>
      <c r="F311" s="2392"/>
      <c r="G311" s="2392"/>
      <c r="H311" s="2392"/>
      <c r="I311" s="2392"/>
      <c r="J311" s="2392"/>
      <c r="K311" s="2392"/>
      <c r="L311" s="2392"/>
      <c r="M311" s="2392"/>
      <c r="N311" s="2392"/>
      <c r="O311" s="2392"/>
      <c r="P311" s="2392"/>
      <c r="Q311" s="2392"/>
      <c r="R311" s="2392"/>
      <c r="S311" s="2392"/>
      <c r="T311" s="2392"/>
      <c r="U311" s="2392"/>
      <c r="V311" s="2392"/>
      <c r="W311" s="2392"/>
      <c r="X311" s="2392"/>
      <c r="Y311" s="2392"/>
    </row>
    <row r="312" spans="1:25" x14ac:dyDescent="0.25">
      <c r="A312" s="2391"/>
      <c r="B312" s="2392"/>
      <c r="C312" s="2392"/>
      <c r="D312" s="2392"/>
      <c r="E312" s="2392"/>
      <c r="F312" s="2392"/>
      <c r="G312" s="2392"/>
      <c r="H312" s="2392"/>
      <c r="I312" s="2392"/>
      <c r="J312" s="2392"/>
      <c r="K312" s="2392"/>
      <c r="L312" s="2392"/>
      <c r="M312" s="2392"/>
      <c r="N312" s="2392"/>
      <c r="O312" s="2392"/>
      <c r="P312" s="2392"/>
      <c r="Q312" s="2392"/>
      <c r="R312" s="2392"/>
      <c r="S312" s="2392"/>
      <c r="T312" s="2392"/>
      <c r="U312" s="2392"/>
      <c r="V312" s="2392"/>
      <c r="W312" s="2392"/>
      <c r="X312" s="2392"/>
      <c r="Y312" s="2392"/>
    </row>
    <row r="313" spans="1:25" x14ac:dyDescent="0.25">
      <c r="A313" s="2391"/>
      <c r="B313" s="2392"/>
      <c r="C313" s="2392"/>
      <c r="D313" s="2392"/>
      <c r="E313" s="2392"/>
      <c r="F313" s="2392"/>
      <c r="G313" s="2392"/>
      <c r="H313" s="2392"/>
      <c r="I313" s="2392"/>
      <c r="J313" s="2392"/>
      <c r="K313" s="2392"/>
      <c r="L313" s="2392"/>
      <c r="M313" s="2392"/>
      <c r="N313" s="2392"/>
      <c r="O313" s="2392"/>
      <c r="P313" s="2392"/>
      <c r="Q313" s="2392"/>
      <c r="R313" s="2392"/>
      <c r="S313" s="2392"/>
      <c r="T313" s="2392"/>
      <c r="U313" s="2392"/>
      <c r="V313" s="2392"/>
      <c r="W313" s="2392"/>
      <c r="X313" s="2392"/>
      <c r="Y313" s="2392"/>
    </row>
    <row r="314" spans="1:25" x14ac:dyDescent="0.25">
      <c r="A314" s="2391"/>
      <c r="B314" s="2392"/>
      <c r="C314" s="2392"/>
      <c r="D314" s="2392"/>
      <c r="E314" s="2392"/>
      <c r="F314" s="2392"/>
      <c r="G314" s="2392"/>
      <c r="H314" s="2392"/>
      <c r="I314" s="2392"/>
      <c r="J314" s="2392"/>
      <c r="K314" s="2392"/>
      <c r="L314" s="2392"/>
      <c r="M314" s="2392"/>
      <c r="N314" s="2392"/>
      <c r="O314" s="2392"/>
      <c r="P314" s="2392"/>
      <c r="Q314" s="2392"/>
      <c r="R314" s="2392"/>
      <c r="S314" s="2392"/>
      <c r="T314" s="2392"/>
      <c r="U314" s="2392"/>
      <c r="V314" s="2392"/>
      <c r="W314" s="2392"/>
      <c r="X314" s="2392"/>
      <c r="Y314" s="2392"/>
    </row>
    <row r="315" spans="1:25" x14ac:dyDescent="0.25">
      <c r="A315" s="2391"/>
      <c r="B315" s="2392"/>
      <c r="C315" s="2392"/>
      <c r="D315" s="2392"/>
      <c r="E315" s="2392"/>
      <c r="F315" s="2392"/>
      <c r="G315" s="2392"/>
      <c r="H315" s="2392"/>
      <c r="I315" s="2392"/>
      <c r="J315" s="2392"/>
      <c r="K315" s="2392"/>
      <c r="L315" s="2392"/>
      <c r="M315" s="2392"/>
      <c r="N315" s="2392"/>
      <c r="O315" s="2392"/>
      <c r="P315" s="2392"/>
      <c r="Q315" s="2392"/>
      <c r="R315" s="2392"/>
      <c r="S315" s="2392"/>
      <c r="T315" s="2392"/>
      <c r="U315" s="2392"/>
      <c r="V315" s="2392"/>
      <c r="W315" s="2392"/>
      <c r="X315" s="2392"/>
      <c r="Y315" s="2392"/>
    </row>
    <row r="316" spans="1:25" x14ac:dyDescent="0.25">
      <c r="A316" s="2391"/>
      <c r="B316" s="2392"/>
      <c r="C316" s="2392"/>
      <c r="D316" s="2392"/>
      <c r="E316" s="2392"/>
      <c r="F316" s="2392"/>
      <c r="G316" s="2392"/>
      <c r="H316" s="2392"/>
      <c r="I316" s="2392"/>
      <c r="J316" s="2392"/>
      <c r="K316" s="2392"/>
      <c r="L316" s="2392"/>
      <c r="M316" s="2392"/>
      <c r="N316" s="2392"/>
      <c r="O316" s="2392"/>
      <c r="P316" s="2392"/>
      <c r="Q316" s="2392"/>
      <c r="R316" s="2392"/>
      <c r="S316" s="2392"/>
      <c r="T316" s="2392"/>
      <c r="U316" s="2392"/>
      <c r="V316" s="2392"/>
      <c r="W316" s="2392"/>
      <c r="X316" s="2392"/>
      <c r="Y316" s="2392"/>
    </row>
    <row r="317" spans="1:25" x14ac:dyDescent="0.25">
      <c r="A317" s="2391"/>
      <c r="B317" s="2392"/>
      <c r="C317" s="2392"/>
      <c r="D317" s="2392"/>
      <c r="E317" s="2392"/>
      <c r="F317" s="2392"/>
      <c r="G317" s="2392"/>
      <c r="H317" s="2392"/>
      <c r="I317" s="2392"/>
      <c r="J317" s="2392"/>
      <c r="K317" s="2392"/>
      <c r="L317" s="2392"/>
      <c r="M317" s="2392"/>
      <c r="N317" s="2392"/>
      <c r="O317" s="2392"/>
      <c r="P317" s="2392"/>
      <c r="Q317" s="2392"/>
      <c r="R317" s="2392"/>
      <c r="S317" s="2392"/>
      <c r="T317" s="2392"/>
      <c r="U317" s="2392"/>
      <c r="V317" s="2392"/>
      <c r="W317" s="2392"/>
      <c r="X317" s="2392"/>
      <c r="Y317" s="2392"/>
    </row>
    <row r="318" spans="1:25" x14ac:dyDescent="0.25">
      <c r="A318" s="2391"/>
      <c r="B318" s="2392"/>
      <c r="C318" s="2392"/>
      <c r="D318" s="2392"/>
      <c r="E318" s="2392"/>
      <c r="F318" s="2392"/>
      <c r="G318" s="2392"/>
      <c r="H318" s="2392"/>
      <c r="I318" s="2392"/>
      <c r="J318" s="2392"/>
      <c r="K318" s="2392"/>
      <c r="L318" s="2392"/>
      <c r="M318" s="2392"/>
      <c r="N318" s="2392"/>
      <c r="O318" s="2392"/>
      <c r="P318" s="2392"/>
      <c r="Q318" s="2392"/>
      <c r="R318" s="2392"/>
      <c r="S318" s="2392"/>
      <c r="T318" s="2392"/>
      <c r="U318" s="2392"/>
      <c r="V318" s="2392"/>
      <c r="W318" s="2392"/>
      <c r="X318" s="2392"/>
      <c r="Y318" s="2392"/>
    </row>
    <row r="319" spans="1:25" x14ac:dyDescent="0.25">
      <c r="A319" s="2391"/>
      <c r="B319" s="2392"/>
      <c r="C319" s="2392"/>
      <c r="D319" s="2392"/>
      <c r="E319" s="2392"/>
      <c r="F319" s="2392"/>
      <c r="G319" s="2392"/>
      <c r="H319" s="2392"/>
      <c r="I319" s="2392"/>
      <c r="J319" s="2392"/>
      <c r="K319" s="2392"/>
      <c r="L319" s="2392"/>
      <c r="M319" s="2392"/>
      <c r="N319" s="2392"/>
      <c r="O319" s="2392"/>
      <c r="P319" s="2392"/>
      <c r="Q319" s="2392"/>
      <c r="R319" s="2392"/>
      <c r="S319" s="2392"/>
      <c r="T319" s="2392"/>
      <c r="U319" s="2392"/>
      <c r="V319" s="2392"/>
      <c r="W319" s="2392"/>
      <c r="X319" s="2392"/>
      <c r="Y319" s="2392"/>
    </row>
    <row r="320" spans="1:25" x14ac:dyDescent="0.25">
      <c r="A320" s="2391"/>
      <c r="B320" s="2392"/>
      <c r="C320" s="2392"/>
      <c r="D320" s="2392"/>
      <c r="E320" s="2392"/>
      <c r="F320" s="2392"/>
      <c r="G320" s="2392"/>
      <c r="H320" s="2392"/>
      <c r="I320" s="2392"/>
      <c r="J320" s="2392"/>
      <c r="K320" s="2392"/>
      <c r="L320" s="2392"/>
      <c r="M320" s="2392"/>
      <c r="N320" s="2392"/>
      <c r="O320" s="2392"/>
      <c r="P320" s="2392"/>
      <c r="Q320" s="2392"/>
      <c r="R320" s="2392"/>
      <c r="S320" s="2392"/>
      <c r="T320" s="2392"/>
      <c r="U320" s="2392"/>
      <c r="V320" s="2392"/>
      <c r="W320" s="2392"/>
      <c r="X320" s="2392"/>
      <c r="Y320" s="2392"/>
    </row>
    <row r="321" spans="1:25" x14ac:dyDescent="0.25">
      <c r="A321" s="2391"/>
      <c r="B321" s="2392"/>
      <c r="C321" s="2392"/>
      <c r="D321" s="2392"/>
      <c r="E321" s="2392"/>
      <c r="F321" s="2392"/>
      <c r="G321" s="2392"/>
      <c r="H321" s="2392"/>
      <c r="I321" s="2392"/>
      <c r="J321" s="2392"/>
      <c r="K321" s="2392"/>
      <c r="L321" s="2392"/>
      <c r="M321" s="2392"/>
      <c r="N321" s="2392"/>
      <c r="O321" s="2392"/>
      <c r="P321" s="2392"/>
      <c r="Q321" s="2392"/>
      <c r="R321" s="2392"/>
      <c r="S321" s="2392"/>
      <c r="T321" s="2392"/>
      <c r="U321" s="2392"/>
      <c r="V321" s="2392"/>
      <c r="W321" s="2392"/>
      <c r="X321" s="2392"/>
      <c r="Y321" s="2392"/>
    </row>
    <row r="322" spans="1:25" x14ac:dyDescent="0.25">
      <c r="A322" s="2391"/>
      <c r="B322" s="2392"/>
      <c r="C322" s="2392"/>
      <c r="D322" s="2392"/>
      <c r="E322" s="2392"/>
      <c r="F322" s="2392"/>
      <c r="G322" s="2392"/>
      <c r="H322" s="2392"/>
      <c r="I322" s="2392"/>
      <c r="J322" s="2392"/>
      <c r="K322" s="2392"/>
      <c r="L322" s="2392"/>
      <c r="M322" s="2392"/>
      <c r="N322" s="2392"/>
      <c r="O322" s="2392"/>
      <c r="P322" s="2392"/>
      <c r="Q322" s="2392"/>
      <c r="R322" s="2392"/>
      <c r="S322" s="2392"/>
      <c r="T322" s="2392"/>
      <c r="U322" s="2392"/>
      <c r="V322" s="2392"/>
      <c r="W322" s="2392"/>
      <c r="X322" s="2392"/>
      <c r="Y322" s="2392"/>
    </row>
    <row r="323" spans="1:25" x14ac:dyDescent="0.25">
      <c r="A323" s="2391"/>
      <c r="B323" s="2392"/>
      <c r="C323" s="2392"/>
      <c r="D323" s="2392"/>
      <c r="E323" s="2392"/>
      <c r="F323" s="2392"/>
      <c r="G323" s="2392"/>
      <c r="H323" s="2392"/>
      <c r="I323" s="2392"/>
      <c r="J323" s="2392"/>
      <c r="K323" s="2392"/>
      <c r="L323" s="2392"/>
      <c r="M323" s="2392"/>
      <c r="N323" s="2392"/>
      <c r="O323" s="2392"/>
      <c r="P323" s="2392"/>
      <c r="Q323" s="2392"/>
      <c r="R323" s="2392"/>
      <c r="S323" s="2392"/>
      <c r="T323" s="2392"/>
      <c r="U323" s="2392"/>
      <c r="V323" s="2392"/>
      <c r="W323" s="2392"/>
      <c r="X323" s="2392"/>
      <c r="Y323" s="2392"/>
    </row>
    <row r="324" spans="1:25" x14ac:dyDescent="0.25">
      <c r="A324" s="2391"/>
      <c r="B324" s="2392"/>
      <c r="C324" s="2392"/>
      <c r="D324" s="2392"/>
      <c r="E324" s="2392"/>
      <c r="F324" s="2392"/>
      <c r="G324" s="2392"/>
      <c r="H324" s="2392"/>
      <c r="I324" s="2392"/>
      <c r="J324" s="2392"/>
      <c r="K324" s="2392"/>
      <c r="L324" s="2392"/>
      <c r="M324" s="2392"/>
      <c r="N324" s="2392"/>
      <c r="O324" s="2392"/>
      <c r="P324" s="2392"/>
      <c r="Q324" s="2392"/>
      <c r="R324" s="2392"/>
      <c r="S324" s="2392"/>
      <c r="T324" s="2392"/>
      <c r="U324" s="2392"/>
      <c r="V324" s="2392"/>
      <c r="W324" s="2392"/>
      <c r="X324" s="2392"/>
      <c r="Y324" s="2392"/>
    </row>
    <row r="325" spans="1:25" x14ac:dyDescent="0.25">
      <c r="A325" s="2391"/>
      <c r="B325" s="2392"/>
      <c r="C325" s="2392"/>
      <c r="D325" s="2392"/>
      <c r="E325" s="2392"/>
      <c r="F325" s="2392"/>
      <c r="G325" s="2392"/>
      <c r="H325" s="2392"/>
      <c r="I325" s="2392"/>
      <c r="J325" s="2392"/>
      <c r="K325" s="2392"/>
      <c r="L325" s="2392"/>
      <c r="M325" s="2392"/>
      <c r="N325" s="2392"/>
      <c r="O325" s="2392"/>
      <c r="P325" s="2392"/>
      <c r="Q325" s="2392"/>
      <c r="R325" s="2392"/>
      <c r="S325" s="2392"/>
      <c r="T325" s="2392"/>
      <c r="U325" s="2392"/>
      <c r="V325" s="2392"/>
      <c r="W325" s="2392"/>
      <c r="X325" s="2392"/>
      <c r="Y325" s="2392"/>
    </row>
    <row r="326" spans="1:25" x14ac:dyDescent="0.25">
      <c r="A326" s="2391"/>
      <c r="B326" s="2392"/>
      <c r="C326" s="2392"/>
      <c r="D326" s="2392"/>
      <c r="E326" s="2392"/>
      <c r="F326" s="2392"/>
      <c r="G326" s="2392"/>
      <c r="H326" s="2392"/>
      <c r="I326" s="2392"/>
      <c r="J326" s="2392"/>
      <c r="K326" s="2392"/>
      <c r="L326" s="2392"/>
      <c r="M326" s="2392"/>
      <c r="N326" s="2392"/>
      <c r="O326" s="2392"/>
      <c r="P326" s="2392"/>
      <c r="Q326" s="2392"/>
      <c r="R326" s="2392"/>
      <c r="S326" s="2392"/>
      <c r="T326" s="2392"/>
      <c r="U326" s="2392"/>
      <c r="V326" s="2392"/>
      <c r="W326" s="2392"/>
      <c r="X326" s="2392"/>
      <c r="Y326" s="2392"/>
    </row>
    <row r="327" spans="1:25" x14ac:dyDescent="0.25">
      <c r="A327" s="2391"/>
      <c r="B327" s="2392"/>
      <c r="C327" s="2392"/>
      <c r="D327" s="2392"/>
      <c r="E327" s="2392"/>
      <c r="F327" s="2392"/>
      <c r="G327" s="2392"/>
      <c r="H327" s="2392"/>
      <c r="I327" s="2392"/>
      <c r="J327" s="2392"/>
      <c r="K327" s="2392"/>
      <c r="L327" s="2392"/>
      <c r="M327" s="2392"/>
      <c r="N327" s="2392"/>
      <c r="O327" s="2392"/>
      <c r="P327" s="2392"/>
      <c r="Q327" s="2392"/>
      <c r="R327" s="2392"/>
      <c r="S327" s="2392"/>
      <c r="T327" s="2392"/>
      <c r="U327" s="2392"/>
      <c r="V327" s="2392"/>
      <c r="W327" s="2392"/>
      <c r="X327" s="2392"/>
      <c r="Y327" s="2392"/>
    </row>
    <row r="328" spans="1:25" x14ac:dyDescent="0.25">
      <c r="A328" s="2391"/>
      <c r="B328" s="2392"/>
      <c r="C328" s="2392"/>
      <c r="D328" s="2392"/>
      <c r="E328" s="2392"/>
      <c r="F328" s="2392"/>
      <c r="G328" s="2392"/>
      <c r="H328" s="2392"/>
      <c r="I328" s="2392"/>
      <c r="J328" s="2392"/>
      <c r="K328" s="2392"/>
      <c r="L328" s="2392"/>
      <c r="M328" s="2392"/>
      <c r="N328" s="2392"/>
      <c r="O328" s="2392"/>
      <c r="P328" s="2392"/>
      <c r="Q328" s="2392"/>
      <c r="R328" s="2392"/>
      <c r="S328" s="2392"/>
      <c r="T328" s="2392"/>
      <c r="U328" s="2392"/>
      <c r="V328" s="2392"/>
      <c r="W328" s="2392"/>
      <c r="X328" s="2392"/>
      <c r="Y328" s="2392"/>
    </row>
    <row r="329" spans="1:25" x14ac:dyDescent="0.25">
      <c r="A329" s="2391"/>
      <c r="B329" s="2392"/>
      <c r="C329" s="2392"/>
      <c r="D329" s="2392"/>
      <c r="E329" s="2392"/>
      <c r="F329" s="2392"/>
      <c r="G329" s="2392"/>
      <c r="H329" s="2392"/>
      <c r="I329" s="2392"/>
      <c r="J329" s="2392"/>
      <c r="K329" s="2392"/>
      <c r="L329" s="2392"/>
      <c r="M329" s="2392"/>
      <c r="N329" s="2392"/>
      <c r="O329" s="2392"/>
      <c r="P329" s="2392"/>
      <c r="Q329" s="2392"/>
      <c r="R329" s="2392"/>
      <c r="S329" s="2392"/>
      <c r="T329" s="2392"/>
      <c r="U329" s="2392"/>
      <c r="V329" s="2392"/>
      <c r="W329" s="2392"/>
      <c r="X329" s="2392"/>
      <c r="Y329" s="2392"/>
    </row>
    <row r="330" spans="1:25" x14ac:dyDescent="0.25">
      <c r="A330" s="2391"/>
      <c r="B330" s="2392"/>
      <c r="C330" s="2392"/>
      <c r="D330" s="2392"/>
      <c r="E330" s="2392"/>
      <c r="F330" s="2392"/>
      <c r="G330" s="2392"/>
      <c r="H330" s="2392"/>
      <c r="I330" s="2392"/>
      <c r="J330" s="2392"/>
      <c r="K330" s="2392"/>
      <c r="L330" s="2392"/>
      <c r="M330" s="2392"/>
      <c r="N330" s="2392"/>
      <c r="O330" s="2392"/>
      <c r="P330" s="2392"/>
      <c r="Q330" s="2392"/>
      <c r="R330" s="2392"/>
      <c r="S330" s="2392"/>
      <c r="T330" s="2392"/>
      <c r="U330" s="2392"/>
      <c r="V330" s="2392"/>
      <c r="W330" s="2392"/>
      <c r="X330" s="2392"/>
      <c r="Y330" s="2392"/>
    </row>
    <row r="331" spans="1:25" x14ac:dyDescent="0.25">
      <c r="A331" s="2391"/>
      <c r="B331" s="2392"/>
      <c r="C331" s="2392"/>
      <c r="D331" s="2392"/>
      <c r="E331" s="2392"/>
      <c r="F331" s="2392"/>
      <c r="G331" s="2392"/>
      <c r="H331" s="2392"/>
      <c r="I331" s="2392"/>
      <c r="J331" s="2392"/>
      <c r="K331" s="2392"/>
      <c r="L331" s="2392"/>
      <c r="M331" s="2392"/>
      <c r="N331" s="2392"/>
      <c r="O331" s="2392"/>
      <c r="P331" s="2392"/>
      <c r="Q331" s="2392"/>
      <c r="R331" s="2392"/>
      <c r="S331" s="2392"/>
      <c r="T331" s="2392"/>
      <c r="U331" s="2392"/>
      <c r="V331" s="2392"/>
      <c r="W331" s="2392"/>
      <c r="X331" s="2392"/>
      <c r="Y331" s="2392"/>
    </row>
    <row r="332" spans="1:25" x14ac:dyDescent="0.25">
      <c r="A332" s="2391"/>
      <c r="B332" s="2392"/>
      <c r="C332" s="2392"/>
      <c r="D332" s="2392"/>
      <c r="E332" s="2392"/>
      <c r="F332" s="2392"/>
      <c r="G332" s="2392"/>
      <c r="H332" s="2392"/>
      <c r="I332" s="2392"/>
      <c r="J332" s="2392"/>
      <c r="K332" s="2392"/>
      <c r="L332" s="2392"/>
      <c r="M332" s="2392"/>
      <c r="N332" s="2392"/>
      <c r="O332" s="2392"/>
      <c r="P332" s="2392"/>
      <c r="Q332" s="2392"/>
      <c r="R332" s="2392"/>
      <c r="S332" s="2392"/>
      <c r="T332" s="2392"/>
      <c r="U332" s="2392"/>
      <c r="V332" s="2392"/>
      <c r="W332" s="2392"/>
      <c r="X332" s="2392"/>
      <c r="Y332" s="2392"/>
    </row>
    <row r="333" spans="1:25" x14ac:dyDescent="0.25">
      <c r="A333" s="2391"/>
      <c r="B333" s="2392"/>
      <c r="C333" s="2392"/>
      <c r="D333" s="2392"/>
      <c r="E333" s="2392"/>
      <c r="F333" s="2392"/>
      <c r="G333" s="2392"/>
      <c r="H333" s="2392"/>
      <c r="I333" s="2392"/>
      <c r="J333" s="2392"/>
      <c r="K333" s="2392"/>
      <c r="L333" s="2392"/>
      <c r="M333" s="2392"/>
      <c r="N333" s="2392"/>
      <c r="O333" s="2392"/>
      <c r="P333" s="2392"/>
      <c r="Q333" s="2392"/>
      <c r="R333" s="2392"/>
      <c r="S333" s="2392"/>
      <c r="T333" s="2392"/>
      <c r="U333" s="2392"/>
      <c r="V333" s="2392"/>
      <c r="W333" s="2392"/>
      <c r="X333" s="2392"/>
      <c r="Y333" s="2392"/>
    </row>
    <row r="334" spans="1:25" x14ac:dyDescent="0.25">
      <c r="A334" s="2391"/>
      <c r="B334" s="2392"/>
      <c r="C334" s="2392"/>
      <c r="D334" s="2392"/>
      <c r="E334" s="2392"/>
      <c r="F334" s="2392"/>
      <c r="G334" s="2392"/>
      <c r="H334" s="2392"/>
      <c r="I334" s="2392"/>
      <c r="J334" s="2392"/>
      <c r="K334" s="2392"/>
      <c r="L334" s="2392"/>
      <c r="M334" s="2392"/>
      <c r="N334" s="2392"/>
      <c r="O334" s="2392"/>
      <c r="P334" s="2392"/>
      <c r="Q334" s="2392"/>
      <c r="R334" s="2392"/>
      <c r="S334" s="2392"/>
      <c r="T334" s="2392"/>
      <c r="U334" s="2392"/>
      <c r="V334" s="2392"/>
      <c r="W334" s="2392"/>
      <c r="X334" s="2392"/>
      <c r="Y334" s="2392"/>
    </row>
    <row r="335" spans="1:25" x14ac:dyDescent="0.25">
      <c r="A335" s="2391"/>
      <c r="B335" s="2392"/>
      <c r="C335" s="2392"/>
      <c r="D335" s="2392"/>
      <c r="E335" s="2392"/>
      <c r="F335" s="2392"/>
      <c r="G335" s="2392"/>
      <c r="H335" s="2392"/>
      <c r="I335" s="2392"/>
      <c r="J335" s="2392"/>
      <c r="K335" s="2392"/>
      <c r="L335" s="2392"/>
      <c r="M335" s="2392"/>
      <c r="N335" s="2392"/>
      <c r="O335" s="2392"/>
      <c r="P335" s="2392"/>
      <c r="Q335" s="2392"/>
      <c r="R335" s="2392"/>
      <c r="S335" s="2392"/>
      <c r="T335" s="2392"/>
      <c r="U335" s="2392"/>
      <c r="V335" s="2392"/>
      <c r="W335" s="2392"/>
      <c r="X335" s="2392"/>
      <c r="Y335" s="2392"/>
    </row>
    <row r="336" spans="1:25" x14ac:dyDescent="0.25">
      <c r="A336" s="2391"/>
      <c r="B336" s="2392"/>
      <c r="C336" s="2392"/>
      <c r="D336" s="2392"/>
      <c r="E336" s="2392"/>
      <c r="F336" s="2392"/>
      <c r="G336" s="2392"/>
      <c r="H336" s="2392"/>
      <c r="I336" s="2392"/>
      <c r="J336" s="2392"/>
      <c r="K336" s="2392"/>
      <c r="L336" s="2392"/>
      <c r="M336" s="2392"/>
      <c r="N336" s="2392"/>
      <c r="O336" s="2392"/>
      <c r="P336" s="2392"/>
      <c r="Q336" s="2392"/>
      <c r="R336" s="2392"/>
      <c r="S336" s="2392"/>
      <c r="T336" s="2392"/>
      <c r="U336" s="2392"/>
      <c r="V336" s="2392"/>
      <c r="W336" s="2392"/>
      <c r="X336" s="2392"/>
      <c r="Y336" s="2392"/>
    </row>
    <row r="337" spans="1:25" x14ac:dyDescent="0.25">
      <c r="A337" s="2391"/>
      <c r="B337" s="2392"/>
      <c r="C337" s="2392"/>
      <c r="D337" s="2392"/>
      <c r="E337" s="2392"/>
      <c r="F337" s="2392"/>
      <c r="G337" s="2392"/>
      <c r="H337" s="2392"/>
      <c r="I337" s="2392"/>
      <c r="J337" s="2392"/>
      <c r="K337" s="2392"/>
      <c r="L337" s="2392"/>
      <c r="M337" s="2392"/>
      <c r="N337" s="2392"/>
      <c r="O337" s="2392"/>
      <c r="P337" s="2392"/>
      <c r="Q337" s="2392"/>
      <c r="R337" s="2392"/>
      <c r="S337" s="2392"/>
      <c r="T337" s="2392"/>
      <c r="U337" s="2392"/>
      <c r="V337" s="2392"/>
      <c r="W337" s="2392"/>
      <c r="X337" s="2392"/>
      <c r="Y337" s="2392"/>
    </row>
    <row r="338" spans="1:25" x14ac:dyDescent="0.25">
      <c r="A338" s="2391"/>
      <c r="B338" s="2392"/>
      <c r="C338" s="2392"/>
      <c r="D338" s="2392"/>
      <c r="E338" s="2392"/>
      <c r="F338" s="2392"/>
      <c r="G338" s="2392"/>
      <c r="H338" s="2392"/>
      <c r="I338" s="2392"/>
      <c r="J338" s="2392"/>
      <c r="K338" s="2392"/>
      <c r="L338" s="2392"/>
      <c r="M338" s="2392"/>
      <c r="N338" s="2392"/>
      <c r="O338" s="2392"/>
      <c r="P338" s="2392"/>
      <c r="Q338" s="2392"/>
      <c r="R338" s="2392"/>
      <c r="S338" s="2392"/>
      <c r="T338" s="2392"/>
      <c r="U338" s="2392"/>
      <c r="V338" s="2392"/>
      <c r="W338" s="2392"/>
      <c r="X338" s="2392"/>
      <c r="Y338" s="2392"/>
    </row>
    <row r="339" spans="1:25" x14ac:dyDescent="0.25">
      <c r="A339" s="2391"/>
      <c r="B339" s="2392"/>
      <c r="C339" s="2392"/>
      <c r="D339" s="2392"/>
      <c r="E339" s="2392"/>
      <c r="F339" s="2392"/>
      <c r="G339" s="2392"/>
      <c r="H339" s="2392"/>
      <c r="I339" s="2392"/>
      <c r="J339" s="2392"/>
      <c r="K339" s="2392"/>
      <c r="L339" s="2392"/>
      <c r="M339" s="2392"/>
      <c r="N339" s="2392"/>
      <c r="O339" s="2392"/>
      <c r="P339" s="2392"/>
      <c r="Q339" s="2392"/>
      <c r="R339" s="2392"/>
      <c r="S339" s="2392"/>
      <c r="T339" s="2392"/>
      <c r="U339" s="2392"/>
      <c r="V339" s="2392"/>
      <c r="W339" s="2392"/>
      <c r="X339" s="2392"/>
      <c r="Y339" s="2392"/>
    </row>
    <row r="340" spans="1:25" x14ac:dyDescent="0.25">
      <c r="A340" s="2391"/>
      <c r="B340" s="2392"/>
      <c r="C340" s="2392"/>
      <c r="D340" s="2392"/>
      <c r="E340" s="2392"/>
      <c r="F340" s="2392"/>
      <c r="G340" s="2392"/>
      <c r="H340" s="2392"/>
      <c r="I340" s="2392"/>
      <c r="J340" s="2392"/>
      <c r="K340" s="2392"/>
      <c r="L340" s="2392"/>
      <c r="M340" s="2392"/>
      <c r="N340" s="2392"/>
      <c r="O340" s="2392"/>
      <c r="P340" s="2392"/>
      <c r="Q340" s="2392"/>
      <c r="R340" s="2392"/>
      <c r="S340" s="2392"/>
      <c r="T340" s="2392"/>
      <c r="U340" s="2392"/>
      <c r="V340" s="2392"/>
      <c r="W340" s="2392"/>
      <c r="X340" s="2392"/>
      <c r="Y340" s="2392"/>
    </row>
    <row r="341" spans="1:25" x14ac:dyDescent="0.25">
      <c r="A341" s="2391"/>
      <c r="B341" s="2392"/>
      <c r="C341" s="2392"/>
      <c r="D341" s="2392"/>
      <c r="E341" s="2392"/>
      <c r="F341" s="2392"/>
      <c r="G341" s="2392"/>
      <c r="H341" s="2392"/>
      <c r="I341" s="2392"/>
      <c r="J341" s="2392"/>
      <c r="K341" s="2392"/>
      <c r="L341" s="2392"/>
      <c r="M341" s="2392"/>
      <c r="N341" s="2392"/>
      <c r="O341" s="2392"/>
      <c r="P341" s="2392"/>
      <c r="Q341" s="2392"/>
      <c r="R341" s="2392"/>
      <c r="S341" s="2392"/>
      <c r="T341" s="2392"/>
      <c r="U341" s="2392"/>
      <c r="V341" s="2392"/>
      <c r="W341" s="2392"/>
      <c r="X341" s="2392"/>
      <c r="Y341" s="2392"/>
    </row>
    <row r="342" spans="1:25" x14ac:dyDescent="0.25">
      <c r="A342" s="2391"/>
      <c r="B342" s="2392"/>
      <c r="C342" s="2392"/>
      <c r="D342" s="2392"/>
      <c r="E342" s="2392"/>
      <c r="F342" s="2392"/>
      <c r="G342" s="2392"/>
      <c r="H342" s="2392"/>
      <c r="I342" s="2392"/>
      <c r="J342" s="2392"/>
      <c r="K342" s="2392"/>
      <c r="L342" s="2392"/>
      <c r="M342" s="2392"/>
      <c r="N342" s="2392"/>
      <c r="O342" s="2392"/>
      <c r="P342" s="2392"/>
      <c r="Q342" s="2392"/>
      <c r="R342" s="2392"/>
      <c r="S342" s="2392"/>
      <c r="T342" s="2392"/>
      <c r="U342" s="2392"/>
      <c r="V342" s="2392"/>
      <c r="W342" s="2392"/>
      <c r="X342" s="2392"/>
      <c r="Y342" s="2392"/>
    </row>
    <row r="343" spans="1:25" x14ac:dyDescent="0.25">
      <c r="A343" s="2391"/>
      <c r="B343" s="2392"/>
      <c r="C343" s="2392"/>
      <c r="D343" s="2392"/>
      <c r="E343" s="2392"/>
      <c r="F343" s="2392"/>
      <c r="G343" s="2392"/>
      <c r="H343" s="2392"/>
      <c r="I343" s="2392"/>
      <c r="J343" s="2392"/>
      <c r="K343" s="2392"/>
      <c r="L343" s="2392"/>
      <c r="M343" s="2392"/>
      <c r="N343" s="2392"/>
      <c r="O343" s="2392"/>
      <c r="P343" s="2392"/>
      <c r="Q343" s="2392"/>
      <c r="R343" s="2392"/>
      <c r="S343" s="2392"/>
      <c r="T343" s="2392"/>
      <c r="U343" s="2392"/>
      <c r="V343" s="2392"/>
      <c r="W343" s="2392"/>
      <c r="X343" s="2392"/>
      <c r="Y343" s="2392"/>
    </row>
    <row r="344" spans="1:25" x14ac:dyDescent="0.25">
      <c r="A344" s="2391"/>
      <c r="B344" s="2392"/>
      <c r="C344" s="2392"/>
      <c r="D344" s="2392"/>
      <c r="E344" s="2392"/>
      <c r="F344" s="2392"/>
      <c r="G344" s="2392"/>
      <c r="H344" s="2392"/>
      <c r="I344" s="2392"/>
      <c r="J344" s="2392"/>
      <c r="K344" s="2392"/>
      <c r="L344" s="2392"/>
      <c r="M344" s="2392"/>
      <c r="N344" s="2392"/>
      <c r="O344" s="2392"/>
      <c r="P344" s="2392"/>
      <c r="Q344" s="2392"/>
      <c r="R344" s="2392"/>
      <c r="S344" s="2392"/>
      <c r="T344" s="2392"/>
      <c r="U344" s="2392"/>
      <c r="V344" s="2392"/>
      <c r="W344" s="2392"/>
      <c r="X344" s="2392"/>
      <c r="Y344" s="2392"/>
    </row>
    <row r="345" spans="1:25" x14ac:dyDescent="0.25">
      <c r="A345" s="2391"/>
      <c r="B345" s="2392"/>
      <c r="C345" s="2392"/>
      <c r="D345" s="2392"/>
      <c r="E345" s="2392"/>
      <c r="F345" s="2392"/>
      <c r="G345" s="2392"/>
      <c r="H345" s="2392"/>
      <c r="I345" s="2392"/>
      <c r="J345" s="2392"/>
      <c r="K345" s="2392"/>
      <c r="L345" s="2392"/>
      <c r="M345" s="2392"/>
      <c r="N345" s="2392"/>
      <c r="O345" s="2392"/>
      <c r="P345" s="2392"/>
      <c r="Q345" s="2392"/>
      <c r="R345" s="2392"/>
      <c r="S345" s="2392"/>
      <c r="T345" s="2392"/>
      <c r="U345" s="2392"/>
      <c r="V345" s="2392"/>
      <c r="W345" s="2392"/>
      <c r="X345" s="2392"/>
      <c r="Y345" s="2392"/>
    </row>
    <row r="346" spans="1:25" x14ac:dyDescent="0.25">
      <c r="A346" s="2391"/>
      <c r="B346" s="2392"/>
      <c r="C346" s="2392"/>
      <c r="D346" s="2392"/>
      <c r="E346" s="2392"/>
      <c r="F346" s="2392"/>
      <c r="G346" s="2392"/>
      <c r="H346" s="2392"/>
      <c r="I346" s="2392"/>
      <c r="J346" s="2392"/>
      <c r="K346" s="2392"/>
      <c r="L346" s="2392"/>
      <c r="M346" s="2392"/>
      <c r="N346" s="2392"/>
      <c r="O346" s="2392"/>
      <c r="P346" s="2392"/>
      <c r="Q346" s="2392"/>
      <c r="R346" s="2392"/>
      <c r="S346" s="2392"/>
      <c r="T346" s="2392"/>
      <c r="U346" s="2392"/>
      <c r="V346" s="2392"/>
      <c r="W346" s="2392"/>
      <c r="X346" s="2392"/>
      <c r="Y346" s="2392"/>
    </row>
    <row r="347" spans="1:25" x14ac:dyDescent="0.25">
      <c r="A347" s="2391"/>
      <c r="B347" s="2392"/>
      <c r="C347" s="2392"/>
      <c r="D347" s="2392"/>
      <c r="E347" s="2392"/>
      <c r="F347" s="2392"/>
      <c r="G347" s="2392"/>
      <c r="H347" s="2392"/>
      <c r="I347" s="2392"/>
      <c r="J347" s="2392"/>
      <c r="K347" s="2392"/>
      <c r="L347" s="2392"/>
      <c r="M347" s="2392"/>
      <c r="N347" s="2392"/>
      <c r="O347" s="2392"/>
      <c r="P347" s="2392"/>
      <c r="Q347" s="2392"/>
      <c r="R347" s="2392"/>
      <c r="S347" s="2392"/>
      <c r="T347" s="2392"/>
      <c r="U347" s="2392"/>
      <c r="V347" s="2392"/>
      <c r="W347" s="2392"/>
      <c r="X347" s="2392"/>
      <c r="Y347" s="2392"/>
    </row>
    <row r="348" spans="1:25" x14ac:dyDescent="0.25">
      <c r="A348" s="2391"/>
      <c r="B348" s="2392"/>
      <c r="C348" s="2392"/>
      <c r="D348" s="2392"/>
      <c r="E348" s="2392"/>
      <c r="F348" s="2392"/>
      <c r="G348" s="2392"/>
      <c r="H348" s="2392"/>
      <c r="I348" s="2392"/>
      <c r="J348" s="2392"/>
      <c r="K348" s="2392"/>
      <c r="L348" s="2392"/>
      <c r="M348" s="2392"/>
      <c r="N348" s="2392"/>
      <c r="O348" s="2392"/>
      <c r="P348" s="2392"/>
      <c r="Q348" s="2392"/>
      <c r="R348" s="2392"/>
      <c r="S348" s="2392"/>
      <c r="T348" s="2392"/>
      <c r="U348" s="2392"/>
      <c r="V348" s="2392"/>
      <c r="W348" s="2392"/>
      <c r="X348" s="2392"/>
      <c r="Y348" s="2392"/>
    </row>
    <row r="349" spans="1:25" x14ac:dyDescent="0.25">
      <c r="A349" s="2391"/>
      <c r="B349" s="2392"/>
      <c r="C349" s="2392"/>
      <c r="D349" s="2392"/>
      <c r="E349" s="2392"/>
      <c r="F349" s="2392"/>
      <c r="G349" s="2392"/>
      <c r="H349" s="2392"/>
      <c r="I349" s="2392"/>
      <c r="J349" s="2392"/>
      <c r="K349" s="2392"/>
      <c r="L349" s="2392"/>
      <c r="M349" s="2392"/>
      <c r="N349" s="2392"/>
      <c r="O349" s="2392"/>
      <c r="P349" s="2392"/>
      <c r="Q349" s="2392"/>
      <c r="R349" s="2392"/>
      <c r="S349" s="2392"/>
      <c r="T349" s="2392"/>
      <c r="U349" s="2392"/>
      <c r="V349" s="2392"/>
      <c r="W349" s="2392"/>
      <c r="X349" s="2392"/>
      <c r="Y349" s="2392"/>
    </row>
    <row r="350" spans="1:25" x14ac:dyDescent="0.25">
      <c r="A350" s="2391"/>
      <c r="B350" s="2392"/>
      <c r="C350" s="2392"/>
      <c r="D350" s="2392"/>
      <c r="E350" s="2392"/>
      <c r="F350" s="2392"/>
      <c r="G350" s="2392"/>
      <c r="H350" s="2392"/>
      <c r="I350" s="2392"/>
      <c r="J350" s="2392"/>
      <c r="K350" s="2392"/>
      <c r="L350" s="2392"/>
      <c r="M350" s="2392"/>
      <c r="N350" s="2392"/>
      <c r="O350" s="2392"/>
      <c r="P350" s="2392"/>
      <c r="Q350" s="2392"/>
      <c r="R350" s="2392"/>
      <c r="S350" s="2392"/>
      <c r="T350" s="2392"/>
      <c r="U350" s="2392"/>
      <c r="V350" s="2392"/>
      <c r="W350" s="2392"/>
      <c r="X350" s="2392"/>
      <c r="Y350" s="2392"/>
    </row>
    <row r="351" spans="1:25" x14ac:dyDescent="0.25">
      <c r="A351" s="2391"/>
      <c r="B351" s="2392"/>
      <c r="C351" s="2392"/>
      <c r="D351" s="2392"/>
      <c r="E351" s="2392"/>
      <c r="F351" s="2392"/>
      <c r="G351" s="2392"/>
      <c r="H351" s="2392"/>
      <c r="I351" s="2392"/>
      <c r="J351" s="2392"/>
      <c r="K351" s="2392"/>
      <c r="L351" s="2392"/>
      <c r="M351" s="2392"/>
      <c r="N351" s="2392"/>
      <c r="O351" s="2392"/>
      <c r="P351" s="2392"/>
      <c r="Q351" s="2392"/>
      <c r="R351" s="2392"/>
      <c r="S351" s="2392"/>
      <c r="T351" s="2392"/>
      <c r="U351" s="2392"/>
      <c r="V351" s="2392"/>
      <c r="W351" s="2392"/>
      <c r="X351" s="2392"/>
      <c r="Y351" s="2392"/>
    </row>
    <row r="352" spans="1:25" x14ac:dyDescent="0.25">
      <c r="A352" s="2391"/>
      <c r="B352" s="2392"/>
      <c r="C352" s="2392"/>
      <c r="D352" s="2392"/>
      <c r="E352" s="2392"/>
      <c r="F352" s="2392"/>
      <c r="G352" s="2392"/>
      <c r="H352" s="2392"/>
      <c r="I352" s="2392"/>
      <c r="J352" s="2392"/>
      <c r="K352" s="2392"/>
      <c r="L352" s="2392"/>
      <c r="M352" s="2392"/>
      <c r="N352" s="2392"/>
      <c r="O352" s="2392"/>
      <c r="P352" s="2392"/>
      <c r="Q352" s="2392"/>
      <c r="R352" s="2392"/>
      <c r="S352" s="2392"/>
      <c r="T352" s="2392"/>
      <c r="U352" s="2392"/>
      <c r="V352" s="2392"/>
      <c r="W352" s="2392"/>
      <c r="X352" s="2392"/>
      <c r="Y352" s="2392"/>
    </row>
    <row r="353" spans="1:25" x14ac:dyDescent="0.25">
      <c r="A353" s="2391"/>
      <c r="B353" s="2392"/>
      <c r="C353" s="2392"/>
      <c r="D353" s="2392"/>
      <c r="E353" s="2392"/>
      <c r="F353" s="2392"/>
      <c r="G353" s="2392"/>
      <c r="H353" s="2392"/>
      <c r="I353" s="2392"/>
      <c r="J353" s="2392"/>
      <c r="K353" s="2392"/>
      <c r="L353" s="2392"/>
      <c r="M353" s="2392"/>
      <c r="N353" s="2392"/>
      <c r="O353" s="2392"/>
      <c r="P353" s="2392"/>
      <c r="Q353" s="2392"/>
      <c r="R353" s="2392"/>
      <c r="S353" s="2392"/>
      <c r="T353" s="2392"/>
      <c r="U353" s="2392"/>
      <c r="V353" s="2392"/>
      <c r="W353" s="2392"/>
      <c r="X353" s="2392"/>
      <c r="Y353" s="2392"/>
    </row>
    <row r="354" spans="1:25" x14ac:dyDescent="0.25">
      <c r="A354" s="2391"/>
      <c r="B354" s="2392"/>
      <c r="C354" s="2392"/>
      <c r="D354" s="2392"/>
      <c r="E354" s="2392"/>
      <c r="F354" s="2392"/>
      <c r="G354" s="2392"/>
      <c r="H354" s="2392"/>
      <c r="I354" s="2392"/>
      <c r="J354" s="2392"/>
      <c r="K354" s="2392"/>
      <c r="L354" s="2392"/>
      <c r="M354" s="2392"/>
      <c r="N354" s="2392"/>
      <c r="O354" s="2392"/>
      <c r="P354" s="2392"/>
      <c r="Q354" s="2392"/>
      <c r="R354" s="2392"/>
      <c r="S354" s="2392"/>
      <c r="T354" s="2392"/>
      <c r="U354" s="2392"/>
      <c r="V354" s="2392"/>
      <c r="W354" s="2392"/>
      <c r="X354" s="2392"/>
      <c r="Y354" s="2392"/>
    </row>
    <row r="355" spans="1:25" x14ac:dyDescent="0.25">
      <c r="A355" s="2391"/>
      <c r="B355" s="2392"/>
      <c r="C355" s="2392"/>
      <c r="D355" s="2392"/>
      <c r="E355" s="2392"/>
      <c r="F355" s="2392"/>
      <c r="G355" s="2392"/>
      <c r="H355" s="2392"/>
      <c r="I355" s="2392"/>
      <c r="J355" s="2392"/>
      <c r="K355" s="2392"/>
      <c r="L355" s="2392"/>
      <c r="M355" s="2392"/>
      <c r="N355" s="2392"/>
      <c r="O355" s="2392"/>
      <c r="P355" s="2392"/>
      <c r="Q355" s="2392"/>
      <c r="R355" s="2392"/>
      <c r="S355" s="2392"/>
      <c r="T355" s="2392"/>
      <c r="U355" s="2392"/>
      <c r="V355" s="2392"/>
      <c r="W355" s="2392"/>
      <c r="X355" s="2392"/>
      <c r="Y355" s="2392"/>
    </row>
    <row r="356" spans="1:25" x14ac:dyDescent="0.25">
      <c r="A356" s="2391"/>
      <c r="B356" s="2392"/>
      <c r="C356" s="2392"/>
      <c r="D356" s="2392"/>
      <c r="E356" s="2392"/>
      <c r="F356" s="2392"/>
      <c r="G356" s="2392"/>
      <c r="H356" s="2392"/>
      <c r="I356" s="2392"/>
      <c r="J356" s="2392"/>
      <c r="K356" s="2392"/>
      <c r="L356" s="2392"/>
      <c r="M356" s="2392"/>
      <c r="N356" s="2392"/>
      <c r="O356" s="2392"/>
      <c r="P356" s="2392"/>
      <c r="Q356" s="2392"/>
      <c r="R356" s="2392"/>
      <c r="S356" s="2392"/>
      <c r="T356" s="2392"/>
      <c r="U356" s="2392"/>
      <c r="V356" s="2392"/>
      <c r="W356" s="2392"/>
      <c r="X356" s="2392"/>
      <c r="Y356" s="2392"/>
    </row>
    <row r="357" spans="1:25" x14ac:dyDescent="0.25">
      <c r="A357" s="2391"/>
      <c r="B357" s="2392"/>
      <c r="C357" s="2392"/>
      <c r="D357" s="2392"/>
      <c r="E357" s="2392"/>
      <c r="F357" s="2392"/>
      <c r="G357" s="2392"/>
      <c r="H357" s="2392"/>
      <c r="I357" s="2392"/>
      <c r="J357" s="2392"/>
      <c r="K357" s="2392"/>
      <c r="L357" s="2392"/>
      <c r="M357" s="2392"/>
      <c r="N357" s="2392"/>
      <c r="O357" s="2392"/>
      <c r="P357" s="2392"/>
      <c r="Q357" s="2392"/>
      <c r="R357" s="2392"/>
      <c r="S357" s="2392"/>
      <c r="T357" s="2392"/>
      <c r="U357" s="2392"/>
      <c r="V357" s="2392"/>
      <c r="W357" s="2392"/>
      <c r="X357" s="2392"/>
      <c r="Y357" s="2392"/>
    </row>
    <row r="358" spans="1:25" x14ac:dyDescent="0.25">
      <c r="A358" s="2391"/>
      <c r="B358" s="2392"/>
      <c r="C358" s="2392"/>
      <c r="D358" s="2392"/>
      <c r="E358" s="2392"/>
      <c r="F358" s="2392"/>
      <c r="G358" s="2392"/>
      <c r="H358" s="2392"/>
      <c r="I358" s="2392"/>
      <c r="J358" s="2392"/>
      <c r="K358" s="2392"/>
      <c r="L358" s="2392"/>
      <c r="M358" s="2392"/>
      <c r="N358" s="2392"/>
      <c r="O358" s="2392"/>
      <c r="P358" s="2392"/>
      <c r="Q358" s="2392"/>
      <c r="R358" s="2392"/>
      <c r="S358" s="2392"/>
      <c r="T358" s="2392"/>
      <c r="U358" s="2392"/>
      <c r="V358" s="2392"/>
      <c r="W358" s="2392"/>
      <c r="X358" s="2392"/>
      <c r="Y358" s="2392"/>
    </row>
    <row r="359" spans="1:25" x14ac:dyDescent="0.25">
      <c r="A359" s="2391"/>
      <c r="B359" s="2392"/>
      <c r="C359" s="2392"/>
      <c r="D359" s="2392"/>
      <c r="E359" s="2392"/>
      <c r="F359" s="2392"/>
      <c r="G359" s="2392"/>
      <c r="H359" s="2392"/>
      <c r="I359" s="2392"/>
      <c r="J359" s="2392"/>
      <c r="K359" s="2392"/>
      <c r="L359" s="2392"/>
      <c r="M359" s="2392"/>
      <c r="N359" s="2392"/>
      <c r="O359" s="2392"/>
      <c r="P359" s="2392"/>
      <c r="Q359" s="2392"/>
      <c r="R359" s="2392"/>
      <c r="S359" s="2392"/>
      <c r="T359" s="2392"/>
      <c r="U359" s="2392"/>
      <c r="V359" s="2392"/>
      <c r="W359" s="2392"/>
      <c r="X359" s="2392"/>
      <c r="Y359" s="2392"/>
    </row>
    <row r="360" spans="1:25" x14ac:dyDescent="0.25">
      <c r="A360" s="2391"/>
      <c r="B360" s="2392"/>
      <c r="C360" s="2392"/>
      <c r="D360" s="2392"/>
      <c r="E360" s="2392"/>
      <c r="F360" s="2392"/>
      <c r="G360" s="2392"/>
      <c r="H360" s="2392"/>
      <c r="I360" s="2392"/>
      <c r="J360" s="2392"/>
      <c r="K360" s="2392"/>
      <c r="L360" s="2392"/>
      <c r="M360" s="2392"/>
      <c r="N360" s="2392"/>
      <c r="O360" s="2392"/>
      <c r="P360" s="2392"/>
      <c r="Q360" s="2392"/>
      <c r="R360" s="2392"/>
      <c r="S360" s="2392"/>
      <c r="T360" s="2392"/>
      <c r="U360" s="2392"/>
      <c r="V360" s="2392"/>
      <c r="W360" s="2392"/>
      <c r="X360" s="2392"/>
      <c r="Y360" s="2392"/>
    </row>
    <row r="361" spans="1:25" x14ac:dyDescent="0.25">
      <c r="A361" s="2391"/>
      <c r="B361" s="2392"/>
      <c r="C361" s="2392"/>
      <c r="D361" s="2392"/>
      <c r="E361" s="2392"/>
      <c r="F361" s="2392"/>
      <c r="G361" s="2392"/>
      <c r="H361" s="2392"/>
      <c r="I361" s="2392"/>
      <c r="J361" s="2392"/>
      <c r="K361" s="2392"/>
      <c r="L361" s="2392"/>
      <c r="M361" s="2392"/>
      <c r="N361" s="2392"/>
      <c r="O361" s="2392"/>
      <c r="P361" s="2392"/>
      <c r="Q361" s="2392"/>
      <c r="R361" s="2392"/>
      <c r="S361" s="2392"/>
      <c r="T361" s="2392"/>
      <c r="U361" s="2392"/>
      <c r="V361" s="2392"/>
      <c r="W361" s="2392"/>
      <c r="X361" s="2392"/>
      <c r="Y361" s="2392"/>
    </row>
    <row r="362" spans="1:25" x14ac:dyDescent="0.25">
      <c r="A362" s="2391"/>
      <c r="B362" s="2392"/>
      <c r="C362" s="2392"/>
      <c r="D362" s="2392"/>
      <c r="E362" s="2392"/>
      <c r="F362" s="2392"/>
      <c r="G362" s="2392"/>
      <c r="H362" s="2392"/>
      <c r="I362" s="2392"/>
      <c r="J362" s="2392"/>
      <c r="K362" s="2392"/>
      <c r="L362" s="2392"/>
      <c r="M362" s="2392"/>
      <c r="N362" s="2392"/>
      <c r="O362" s="2392"/>
      <c r="P362" s="2392"/>
      <c r="Q362" s="2392"/>
      <c r="R362" s="2392"/>
      <c r="S362" s="2392"/>
      <c r="T362" s="2392"/>
      <c r="U362" s="2392"/>
      <c r="V362" s="2392"/>
      <c r="W362" s="2392"/>
      <c r="X362" s="2392"/>
      <c r="Y362" s="2392"/>
    </row>
    <row r="363" spans="1:25" x14ac:dyDescent="0.25">
      <c r="A363" s="2391"/>
      <c r="B363" s="2392"/>
      <c r="C363" s="2392"/>
      <c r="D363" s="2392"/>
      <c r="E363" s="2392"/>
      <c r="F363" s="2392"/>
      <c r="G363" s="2392"/>
      <c r="H363" s="2392"/>
      <c r="I363" s="2392"/>
      <c r="J363" s="2392"/>
      <c r="K363" s="2392"/>
      <c r="L363" s="2392"/>
      <c r="M363" s="2392"/>
      <c r="N363" s="2392"/>
      <c r="O363" s="2392"/>
      <c r="P363" s="2392"/>
      <c r="Q363" s="2392"/>
      <c r="R363" s="2392"/>
      <c r="S363" s="2392"/>
      <c r="T363" s="2392"/>
      <c r="U363" s="2392"/>
      <c r="V363" s="2392"/>
      <c r="W363" s="2392"/>
      <c r="X363" s="2392"/>
      <c r="Y363" s="2392"/>
    </row>
    <row r="364" spans="1:25" x14ac:dyDescent="0.25">
      <c r="A364" s="2391"/>
      <c r="B364" s="2392"/>
      <c r="C364" s="2392"/>
      <c r="D364" s="2392"/>
      <c r="E364" s="2392"/>
      <c r="F364" s="2392"/>
      <c r="G364" s="2392"/>
      <c r="H364" s="2392"/>
      <c r="I364" s="2392"/>
      <c r="J364" s="2392"/>
      <c r="K364" s="2392"/>
      <c r="L364" s="2392"/>
      <c r="M364" s="2392"/>
      <c r="N364" s="2392"/>
      <c r="O364" s="2392"/>
      <c r="P364" s="2392"/>
      <c r="Q364" s="2392"/>
      <c r="R364" s="2392"/>
      <c r="S364" s="2392"/>
      <c r="T364" s="2392"/>
      <c r="U364" s="2392"/>
      <c r="V364" s="2392"/>
      <c r="W364" s="2392"/>
      <c r="X364" s="2392"/>
      <c r="Y364" s="2392"/>
    </row>
    <row r="365" spans="1:25" x14ac:dyDescent="0.25">
      <c r="A365" s="2391"/>
      <c r="B365" s="2392"/>
      <c r="C365" s="2392"/>
      <c r="D365" s="2392"/>
      <c r="E365" s="2392"/>
      <c r="F365" s="2392"/>
      <c r="G365" s="2392"/>
      <c r="H365" s="2392"/>
      <c r="I365" s="2392"/>
      <c r="J365" s="2392"/>
      <c r="K365" s="2392"/>
      <c r="L365" s="2392"/>
      <c r="M365" s="2392"/>
      <c r="N365" s="2392"/>
      <c r="O365" s="2392"/>
      <c r="P365" s="2392"/>
      <c r="Q365" s="2392"/>
      <c r="R365" s="2392"/>
      <c r="S365" s="2392"/>
      <c r="T365" s="2392"/>
      <c r="U365" s="2392"/>
      <c r="V365" s="2392"/>
      <c r="W365" s="2392"/>
      <c r="X365" s="2392"/>
      <c r="Y365" s="2392"/>
    </row>
    <row r="366" spans="1:25" x14ac:dyDescent="0.25">
      <c r="A366" s="2391"/>
      <c r="B366" s="2392"/>
      <c r="C366" s="2392"/>
      <c r="D366" s="2392"/>
      <c r="E366" s="2392"/>
      <c r="F366" s="2392"/>
      <c r="G366" s="2392"/>
      <c r="H366" s="2392"/>
      <c r="I366" s="2392"/>
      <c r="J366" s="2392"/>
      <c r="K366" s="2392"/>
      <c r="L366" s="2392"/>
      <c r="M366" s="2392"/>
      <c r="N366" s="2392"/>
      <c r="O366" s="2392"/>
      <c r="P366" s="2392"/>
      <c r="Q366" s="2392"/>
      <c r="R366" s="2392"/>
      <c r="S366" s="2392"/>
      <c r="T366" s="2392"/>
      <c r="U366" s="2392"/>
      <c r="V366" s="2392"/>
      <c r="W366" s="2392"/>
      <c r="X366" s="2392"/>
      <c r="Y366" s="2392"/>
    </row>
    <row r="367" spans="1:25" x14ac:dyDescent="0.25">
      <c r="A367" s="2391"/>
      <c r="B367" s="2392"/>
      <c r="C367" s="2392"/>
      <c r="D367" s="2392"/>
      <c r="E367" s="2392"/>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row>
    <row r="368" spans="1:25" x14ac:dyDescent="0.25">
      <c r="A368" s="2391"/>
      <c r="B368" s="2392"/>
      <c r="C368" s="2392"/>
      <c r="D368" s="2392"/>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row>
    <row r="369" spans="1:25" x14ac:dyDescent="0.25">
      <c r="A369" s="2391"/>
      <c r="B369" s="2392"/>
      <c r="C369" s="2392"/>
      <c r="D369" s="2392"/>
      <c r="E369" s="2392"/>
      <c r="F369" s="2392"/>
      <c r="G369" s="2392"/>
      <c r="H369" s="2392"/>
      <c r="I369" s="2392"/>
      <c r="J369" s="2392"/>
      <c r="K369" s="2392"/>
      <c r="L369" s="2392"/>
      <c r="M369" s="2392"/>
      <c r="N369" s="2392"/>
      <c r="O369" s="2392"/>
      <c r="P369" s="2392"/>
      <c r="Q369" s="2392"/>
      <c r="R369" s="2392"/>
      <c r="S369" s="2392"/>
      <c r="T369" s="2392"/>
      <c r="U369" s="2392"/>
      <c r="V369" s="2392"/>
      <c r="W369" s="2392"/>
      <c r="X369" s="2392"/>
      <c r="Y369" s="2392"/>
    </row>
    <row r="370" spans="1:25" x14ac:dyDescent="0.25">
      <c r="A370" s="2391"/>
      <c r="B370" s="2392"/>
      <c r="C370" s="2392"/>
      <c r="D370" s="2392"/>
      <c r="E370" s="2392"/>
      <c r="F370" s="2392"/>
      <c r="G370" s="2392"/>
      <c r="H370" s="2392"/>
      <c r="I370" s="2392"/>
      <c r="J370" s="2392"/>
      <c r="K370" s="2392"/>
      <c r="L370" s="2392"/>
      <c r="M370" s="2392"/>
      <c r="N370" s="2392"/>
      <c r="O370" s="2392"/>
      <c r="P370" s="2392"/>
      <c r="Q370" s="2392"/>
      <c r="R370" s="2392"/>
      <c r="S370" s="2392"/>
      <c r="T370" s="2392"/>
      <c r="U370" s="2392"/>
      <c r="V370" s="2392"/>
      <c r="W370" s="2392"/>
      <c r="X370" s="2392"/>
      <c r="Y370" s="2392"/>
    </row>
    <row r="371" spans="1:25" x14ac:dyDescent="0.25">
      <c r="A371" s="2391"/>
      <c r="B371" s="2392"/>
      <c r="C371" s="2392"/>
      <c r="D371" s="2392"/>
      <c r="E371" s="2392"/>
      <c r="F371" s="2392"/>
      <c r="G371" s="2392"/>
      <c r="H371" s="2392"/>
      <c r="I371" s="2392"/>
      <c r="J371" s="2392"/>
      <c r="K371" s="2392"/>
      <c r="L371" s="2392"/>
      <c r="M371" s="2392"/>
      <c r="N371" s="2392"/>
      <c r="O371" s="2392"/>
      <c r="P371" s="2392"/>
      <c r="Q371" s="2392"/>
      <c r="R371" s="2392"/>
      <c r="S371" s="2392"/>
      <c r="T371" s="2392"/>
      <c r="U371" s="2392"/>
      <c r="V371" s="2392"/>
      <c r="W371" s="2392"/>
      <c r="X371" s="2392"/>
      <c r="Y371" s="2392"/>
    </row>
    <row r="372" spans="1:25" x14ac:dyDescent="0.25">
      <c r="A372" s="2391"/>
      <c r="B372" s="2392"/>
      <c r="C372" s="2392"/>
      <c r="D372" s="2392"/>
      <c r="E372" s="2392"/>
      <c r="F372" s="2392"/>
      <c r="G372" s="2392"/>
      <c r="H372" s="2392"/>
      <c r="I372" s="2392"/>
      <c r="J372" s="2392"/>
      <c r="K372" s="2392"/>
      <c r="L372" s="2392"/>
      <c r="M372" s="2392"/>
      <c r="N372" s="2392"/>
      <c r="O372" s="2392"/>
      <c r="P372" s="2392"/>
      <c r="Q372" s="2392"/>
      <c r="R372" s="2392"/>
      <c r="S372" s="2392"/>
      <c r="T372" s="2392"/>
      <c r="U372" s="2392"/>
      <c r="V372" s="2392"/>
      <c r="W372" s="2392"/>
      <c r="X372" s="2392"/>
      <c r="Y372" s="2392"/>
    </row>
    <row r="373" spans="1:25" x14ac:dyDescent="0.25">
      <c r="A373" s="2391"/>
      <c r="B373" s="2392"/>
      <c r="C373" s="2392"/>
      <c r="D373" s="2392"/>
      <c r="E373" s="2392"/>
      <c r="F373" s="2392"/>
      <c r="G373" s="2392"/>
      <c r="H373" s="2392"/>
      <c r="I373" s="2392"/>
      <c r="J373" s="2392"/>
      <c r="K373" s="2392"/>
      <c r="L373" s="2392"/>
      <c r="M373" s="2392"/>
      <c r="N373" s="2392"/>
      <c r="O373" s="2392"/>
      <c r="P373" s="2392"/>
      <c r="Q373" s="2392"/>
      <c r="R373" s="2392"/>
      <c r="S373" s="2392"/>
      <c r="T373" s="2392"/>
      <c r="U373" s="2392"/>
      <c r="V373" s="2392"/>
      <c r="W373" s="2392"/>
      <c r="X373" s="2392"/>
      <c r="Y373" s="2392"/>
    </row>
    <row r="374" spans="1:25" x14ac:dyDescent="0.25">
      <c r="A374" s="2391"/>
      <c r="B374" s="2392"/>
      <c r="C374" s="2392"/>
      <c r="D374" s="2392"/>
      <c r="E374" s="2392"/>
      <c r="F374" s="2392"/>
      <c r="G374" s="2392"/>
      <c r="H374" s="2392"/>
      <c r="I374" s="2392"/>
      <c r="J374" s="2392"/>
      <c r="K374" s="2392"/>
      <c r="L374" s="2392"/>
      <c r="M374" s="2392"/>
      <c r="N374" s="2392"/>
      <c r="O374" s="2392"/>
      <c r="P374" s="2392"/>
      <c r="Q374" s="2392"/>
      <c r="R374" s="2392"/>
      <c r="S374" s="2392"/>
      <c r="T374" s="2392"/>
      <c r="U374" s="2392"/>
      <c r="V374" s="2392"/>
      <c r="W374" s="2392"/>
      <c r="X374" s="2392"/>
      <c r="Y374" s="2392"/>
    </row>
    <row r="375" spans="1:25" x14ac:dyDescent="0.25">
      <c r="A375" s="2391"/>
      <c r="B375" s="2392"/>
      <c r="C375" s="2392"/>
      <c r="D375" s="2392"/>
      <c r="E375" s="2392"/>
      <c r="F375" s="2392"/>
      <c r="G375" s="2392"/>
      <c r="H375" s="2392"/>
      <c r="I375" s="2392"/>
      <c r="J375" s="2392"/>
      <c r="K375" s="2392"/>
      <c r="L375" s="2392"/>
      <c r="M375" s="2392"/>
      <c r="N375" s="2392"/>
      <c r="O375" s="2392"/>
      <c r="P375" s="2392"/>
      <c r="Q375" s="2392"/>
      <c r="R375" s="2392"/>
      <c r="S375" s="2392"/>
      <c r="T375" s="2392"/>
      <c r="U375" s="2392"/>
      <c r="V375" s="2392"/>
      <c r="W375" s="2392"/>
      <c r="X375" s="2392"/>
      <c r="Y375" s="2392"/>
    </row>
    <row r="376" spans="1:25" x14ac:dyDescent="0.25">
      <c r="A376" s="2391"/>
      <c r="B376" s="2392"/>
      <c r="C376" s="2392"/>
      <c r="D376" s="2392"/>
      <c r="E376" s="2392"/>
      <c r="F376" s="2392"/>
      <c r="G376" s="2392"/>
      <c r="H376" s="2392"/>
      <c r="I376" s="2392"/>
      <c r="J376" s="2392"/>
      <c r="K376" s="2392"/>
      <c r="L376" s="2392"/>
      <c r="M376" s="2392"/>
      <c r="N376" s="2392"/>
      <c r="O376" s="2392"/>
      <c r="P376" s="2392"/>
      <c r="Q376" s="2392"/>
      <c r="R376" s="2392"/>
      <c r="S376" s="2392"/>
      <c r="T376" s="2392"/>
      <c r="U376" s="2392"/>
      <c r="V376" s="2392"/>
      <c r="W376" s="2392"/>
      <c r="X376" s="2392"/>
      <c r="Y376" s="2392"/>
    </row>
    <row r="377" spans="1:25" x14ac:dyDescent="0.25">
      <c r="A377" s="2391"/>
      <c r="B377" s="2392"/>
      <c r="C377" s="2392"/>
      <c r="D377" s="2392"/>
      <c r="E377" s="2392"/>
      <c r="F377" s="2392"/>
      <c r="G377" s="2392"/>
      <c r="H377" s="2392"/>
      <c r="I377" s="2392"/>
      <c r="J377" s="2392"/>
      <c r="K377" s="2392"/>
      <c r="L377" s="2392"/>
      <c r="M377" s="2392"/>
      <c r="N377" s="2392"/>
      <c r="O377" s="2392"/>
      <c r="P377" s="2392"/>
      <c r="Q377" s="2392"/>
      <c r="R377" s="2392"/>
      <c r="S377" s="2392"/>
      <c r="T377" s="2392"/>
      <c r="U377" s="2392"/>
      <c r="V377" s="2392"/>
      <c r="W377" s="2392"/>
      <c r="X377" s="2392"/>
      <c r="Y377" s="2392"/>
    </row>
    <row r="378" spans="1:25" x14ac:dyDescent="0.25">
      <c r="A378" s="2391"/>
      <c r="B378" s="2392"/>
      <c r="C378" s="2392"/>
      <c r="D378" s="2392"/>
      <c r="E378" s="2392"/>
      <c r="F378" s="2392"/>
      <c r="G378" s="2392"/>
      <c r="H378" s="2392"/>
      <c r="I378" s="2392"/>
      <c r="J378" s="2392"/>
      <c r="K378" s="2392"/>
      <c r="L378" s="2392"/>
      <c r="M378" s="2392"/>
      <c r="N378" s="2392"/>
      <c r="O378" s="2392"/>
      <c r="P378" s="2392"/>
      <c r="Q378" s="2392"/>
      <c r="R378" s="2392"/>
      <c r="S378" s="2392"/>
      <c r="T378" s="2392"/>
      <c r="U378" s="2392"/>
      <c r="V378" s="2392"/>
      <c r="W378" s="2392"/>
      <c r="X378" s="2392"/>
      <c r="Y378" s="2392"/>
    </row>
    <row r="379" spans="1:25" x14ac:dyDescent="0.25">
      <c r="A379" s="2391"/>
      <c r="B379" s="2392"/>
      <c r="C379" s="2392"/>
      <c r="D379" s="2392"/>
      <c r="E379" s="2392"/>
      <c r="F379" s="2392"/>
      <c r="G379" s="2392"/>
      <c r="H379" s="2392"/>
      <c r="I379" s="2392"/>
      <c r="J379" s="2392"/>
      <c r="K379" s="2392"/>
      <c r="L379" s="2392"/>
      <c r="M379" s="2392"/>
      <c r="N379" s="2392"/>
      <c r="O379" s="2392"/>
      <c r="P379" s="2392"/>
      <c r="Q379" s="2392"/>
      <c r="R379" s="2392"/>
      <c r="S379" s="2392"/>
      <c r="T379" s="2392"/>
      <c r="U379" s="2392"/>
      <c r="V379" s="2392"/>
      <c r="W379" s="2392"/>
      <c r="X379" s="2392"/>
      <c r="Y379" s="2392"/>
    </row>
    <row r="380" spans="1:25" x14ac:dyDescent="0.25">
      <c r="A380" s="2391"/>
      <c r="B380" s="2392"/>
      <c r="C380" s="2392"/>
      <c r="D380" s="2392"/>
      <c r="E380" s="2392"/>
      <c r="F380" s="2392"/>
      <c r="G380" s="2392"/>
      <c r="H380" s="2392"/>
      <c r="I380" s="2392"/>
      <c r="J380" s="2392"/>
      <c r="K380" s="2392"/>
      <c r="L380" s="2392"/>
      <c r="M380" s="2392"/>
      <c r="N380" s="2392"/>
      <c r="O380" s="2392"/>
      <c r="P380" s="2392"/>
      <c r="Q380" s="2392"/>
      <c r="R380" s="2392"/>
      <c r="S380" s="2392"/>
      <c r="T380" s="2392"/>
      <c r="U380" s="2392"/>
      <c r="V380" s="2392"/>
      <c r="W380" s="2392"/>
      <c r="X380" s="2392"/>
      <c r="Y380" s="2392"/>
    </row>
    <row r="381" spans="1:25" x14ac:dyDescent="0.25">
      <c r="A381" s="2391"/>
      <c r="B381" s="2392"/>
      <c r="C381" s="2392"/>
      <c r="D381" s="2392"/>
      <c r="E381" s="2392"/>
      <c r="F381" s="2392"/>
      <c r="G381" s="2392"/>
      <c r="H381" s="2392"/>
      <c r="I381" s="2392"/>
      <c r="J381" s="2392"/>
      <c r="K381" s="2392"/>
      <c r="L381" s="2392"/>
      <c r="M381" s="2392"/>
      <c r="N381" s="2392"/>
      <c r="O381" s="2392"/>
      <c r="P381" s="2392"/>
      <c r="Q381" s="2392"/>
      <c r="R381" s="2392"/>
      <c r="S381" s="2392"/>
      <c r="T381" s="2392"/>
      <c r="U381" s="2392"/>
      <c r="V381" s="2392"/>
      <c r="W381" s="2392"/>
      <c r="X381" s="2392"/>
      <c r="Y381" s="2392"/>
    </row>
    <row r="382" spans="1:25" x14ac:dyDescent="0.25">
      <c r="A382" s="2391"/>
      <c r="B382" s="2392"/>
      <c r="C382" s="2392"/>
      <c r="D382" s="2392"/>
      <c r="E382" s="2392"/>
      <c r="F382" s="2392"/>
      <c r="G382" s="2392"/>
      <c r="H382" s="2392"/>
      <c r="I382" s="2392"/>
      <c r="J382" s="2392"/>
      <c r="K382" s="2392"/>
      <c r="L382" s="2392"/>
      <c r="M382" s="2392"/>
      <c r="N382" s="2392"/>
      <c r="O382" s="2392"/>
      <c r="P382" s="2392"/>
      <c r="Q382" s="2392"/>
      <c r="R382" s="2392"/>
      <c r="S382" s="2392"/>
      <c r="T382" s="2392"/>
      <c r="U382" s="2392"/>
      <c r="V382" s="2392"/>
      <c r="W382" s="2392"/>
      <c r="X382" s="2392"/>
      <c r="Y382" s="2392"/>
    </row>
    <row r="383" spans="1:25" x14ac:dyDescent="0.25">
      <c r="A383" s="2391"/>
      <c r="B383" s="2392"/>
      <c r="C383" s="2392"/>
      <c r="D383" s="2392"/>
      <c r="E383" s="2392"/>
      <c r="F383" s="2392"/>
      <c r="G383" s="2392"/>
      <c r="H383" s="2392"/>
      <c r="I383" s="2392"/>
      <c r="J383" s="2392"/>
      <c r="K383" s="2392"/>
      <c r="L383" s="2392"/>
      <c r="M383" s="2392"/>
      <c r="N383" s="2392"/>
      <c r="O383" s="2392"/>
      <c r="P383" s="2392"/>
      <c r="Q383" s="2392"/>
      <c r="R383" s="2392"/>
      <c r="S383" s="2392"/>
      <c r="T383" s="2392"/>
      <c r="U383" s="2392"/>
      <c r="V383" s="2392"/>
      <c r="W383" s="2392"/>
      <c r="X383" s="2392"/>
      <c r="Y383" s="2392"/>
    </row>
    <row r="384" spans="1:25" x14ac:dyDescent="0.25">
      <c r="A384" s="2391"/>
      <c r="B384" s="2392"/>
      <c r="C384" s="2392"/>
      <c r="D384" s="2392"/>
      <c r="E384" s="2392"/>
      <c r="F384" s="2392"/>
      <c r="G384" s="2392"/>
      <c r="H384" s="2392"/>
      <c r="I384" s="2392"/>
      <c r="J384" s="2392"/>
      <c r="K384" s="2392"/>
      <c r="L384" s="2392"/>
      <c r="M384" s="2392"/>
      <c r="N384" s="2392"/>
      <c r="O384" s="2392"/>
      <c r="P384" s="2392"/>
      <c r="Q384" s="2392"/>
      <c r="R384" s="2392"/>
      <c r="S384" s="2392"/>
      <c r="T384" s="2392"/>
      <c r="U384" s="2392"/>
      <c r="V384" s="2392"/>
      <c r="W384" s="2392"/>
      <c r="X384" s="2392"/>
      <c r="Y384" s="2392"/>
    </row>
    <row r="385" spans="1:25" x14ac:dyDescent="0.25">
      <c r="A385" s="2391"/>
      <c r="B385" s="2392"/>
      <c r="C385" s="2392"/>
      <c r="D385" s="2392"/>
      <c r="E385" s="2392"/>
      <c r="F385" s="2392"/>
      <c r="G385" s="2392"/>
      <c r="H385" s="2392"/>
      <c r="I385" s="2392"/>
      <c r="J385" s="2392"/>
      <c r="K385" s="2392"/>
      <c r="L385" s="2392"/>
      <c r="M385" s="2392"/>
      <c r="N385" s="2392"/>
      <c r="O385" s="2392"/>
      <c r="P385" s="2392"/>
      <c r="Q385" s="2392"/>
      <c r="R385" s="2392"/>
      <c r="S385" s="2392"/>
      <c r="T385" s="2392"/>
      <c r="U385" s="2392"/>
      <c r="V385" s="2392"/>
      <c r="W385" s="2392"/>
      <c r="X385" s="2392"/>
      <c r="Y385" s="2392"/>
    </row>
    <row r="386" spans="1:25" x14ac:dyDescent="0.25">
      <c r="A386" s="2391"/>
      <c r="B386" s="2392"/>
      <c r="C386" s="2392"/>
      <c r="D386" s="2392"/>
      <c r="E386" s="2392"/>
      <c r="F386" s="2392"/>
      <c r="G386" s="2392"/>
      <c r="H386" s="2392"/>
      <c r="I386" s="2392"/>
      <c r="J386" s="2392"/>
      <c r="K386" s="2392"/>
      <c r="L386" s="2392"/>
      <c r="M386" s="2392"/>
      <c r="N386" s="2392"/>
      <c r="O386" s="2392"/>
      <c r="P386" s="2392"/>
      <c r="Q386" s="2392"/>
      <c r="R386" s="2392"/>
      <c r="S386" s="2392"/>
      <c r="T386" s="2392"/>
      <c r="U386" s="2392"/>
      <c r="V386" s="2392"/>
      <c r="W386" s="2392"/>
      <c r="X386" s="2392"/>
      <c r="Y386" s="2392"/>
    </row>
    <row r="387" spans="1:25" x14ac:dyDescent="0.25">
      <c r="A387" s="2391"/>
      <c r="B387" s="2392"/>
      <c r="C387" s="2392"/>
      <c r="D387" s="2392"/>
      <c r="E387" s="2392"/>
      <c r="F387" s="2392"/>
      <c r="G387" s="2392"/>
      <c r="H387" s="2392"/>
      <c r="I387" s="2392"/>
      <c r="J387" s="2392"/>
      <c r="K387" s="2392"/>
      <c r="L387" s="2392"/>
      <c r="M387" s="2392"/>
      <c r="N387" s="2392"/>
      <c r="O387" s="2392"/>
      <c r="P387" s="2392"/>
      <c r="Q387" s="2392"/>
      <c r="R387" s="2392"/>
      <c r="S387" s="2392"/>
      <c r="T387" s="2392"/>
      <c r="U387" s="2392"/>
      <c r="V387" s="2392"/>
      <c r="W387" s="2392"/>
      <c r="X387" s="2392"/>
      <c r="Y387" s="2392"/>
    </row>
    <row r="388" spans="1:25" x14ac:dyDescent="0.25">
      <c r="A388" s="2391"/>
      <c r="B388" s="2392"/>
      <c r="C388" s="2392"/>
      <c r="D388" s="2392"/>
      <c r="E388" s="2392"/>
      <c r="F388" s="2392"/>
      <c r="G388" s="2392"/>
      <c r="H388" s="2392"/>
      <c r="I388" s="2392"/>
      <c r="J388" s="2392"/>
      <c r="K388" s="2392"/>
      <c r="L388" s="2392"/>
      <c r="M388" s="2392"/>
      <c r="N388" s="2392"/>
      <c r="O388" s="2392"/>
      <c r="P388" s="2392"/>
      <c r="Q388" s="2392"/>
      <c r="R388" s="2392"/>
      <c r="S388" s="2392"/>
      <c r="T388" s="2392"/>
      <c r="U388" s="2392"/>
      <c r="V388" s="2392"/>
      <c r="W388" s="2392"/>
      <c r="X388" s="2392"/>
      <c r="Y388" s="2392"/>
    </row>
    <row r="389" spans="1:25" x14ac:dyDescent="0.25">
      <c r="A389" s="2391"/>
      <c r="B389" s="2392"/>
      <c r="C389" s="2392"/>
      <c r="D389" s="2392"/>
      <c r="E389" s="2392"/>
      <c r="F389" s="2392"/>
      <c r="G389" s="2392"/>
      <c r="H389" s="2392"/>
      <c r="I389" s="2392"/>
      <c r="J389" s="2392"/>
      <c r="K389" s="2392"/>
      <c r="L389" s="2392"/>
      <c r="M389" s="2392"/>
      <c r="N389" s="2392"/>
      <c r="O389" s="2392"/>
      <c r="P389" s="2392"/>
      <c r="Q389" s="2392"/>
      <c r="R389" s="2392"/>
      <c r="S389" s="2392"/>
      <c r="T389" s="2392"/>
      <c r="U389" s="2392"/>
      <c r="V389" s="2392"/>
      <c r="W389" s="2392"/>
      <c r="X389" s="2392"/>
      <c r="Y389" s="2392"/>
    </row>
    <row r="390" spans="1:25" x14ac:dyDescent="0.25">
      <c r="A390" s="2391"/>
      <c r="B390" s="2392"/>
      <c r="C390" s="2392"/>
      <c r="D390" s="2392"/>
      <c r="E390" s="2392"/>
      <c r="F390" s="2392"/>
      <c r="G390" s="2392"/>
      <c r="H390" s="2392"/>
      <c r="I390" s="2392"/>
      <c r="J390" s="2392"/>
      <c r="K390" s="2392"/>
      <c r="L390" s="2392"/>
      <c r="M390" s="2392"/>
      <c r="N390" s="2392"/>
      <c r="O390" s="2392"/>
      <c r="P390" s="2392"/>
      <c r="Q390" s="2392"/>
      <c r="R390" s="2392"/>
      <c r="S390" s="2392"/>
      <c r="T390" s="2392"/>
      <c r="U390" s="2392"/>
      <c r="V390" s="2392"/>
      <c r="W390" s="2392"/>
      <c r="X390" s="2392"/>
      <c r="Y390" s="2392"/>
    </row>
    <row r="391" spans="1:25" x14ac:dyDescent="0.25">
      <c r="A391" s="2391"/>
      <c r="B391" s="2392"/>
      <c r="C391" s="2392"/>
      <c r="D391" s="2392"/>
      <c r="E391" s="2392"/>
      <c r="F391" s="2392"/>
      <c r="G391" s="2392"/>
      <c r="H391" s="2392"/>
      <c r="I391" s="2392"/>
      <c r="J391" s="2392"/>
      <c r="K391" s="2392"/>
      <c r="L391" s="2392"/>
      <c r="M391" s="2392"/>
      <c r="N391" s="2392"/>
      <c r="O391" s="2392"/>
      <c r="P391" s="2392"/>
      <c r="Q391" s="2392"/>
      <c r="R391" s="2392"/>
      <c r="S391" s="2392"/>
      <c r="T391" s="2392"/>
      <c r="U391" s="2392"/>
      <c r="V391" s="2392"/>
      <c r="W391" s="2392"/>
      <c r="X391" s="2392"/>
      <c r="Y391" s="2392"/>
    </row>
    <row r="392" spans="1:25" x14ac:dyDescent="0.25">
      <c r="A392" s="2391"/>
      <c r="B392" s="2392"/>
      <c r="C392" s="2392"/>
      <c r="D392" s="2392"/>
      <c r="E392" s="2392"/>
      <c r="F392" s="2392"/>
      <c r="G392" s="2392"/>
      <c r="H392" s="2392"/>
      <c r="I392" s="2392"/>
      <c r="J392" s="2392"/>
      <c r="K392" s="2392"/>
      <c r="L392" s="2392"/>
      <c r="M392" s="2392"/>
      <c r="N392" s="2392"/>
      <c r="O392" s="2392"/>
      <c r="P392" s="2392"/>
      <c r="Q392" s="2392"/>
      <c r="R392" s="2392"/>
      <c r="S392" s="2392"/>
      <c r="T392" s="2392"/>
      <c r="U392" s="2392"/>
      <c r="V392" s="2392"/>
      <c r="W392" s="2392"/>
      <c r="X392" s="2392"/>
      <c r="Y392" s="2392"/>
    </row>
    <row r="393" spans="1:25" x14ac:dyDescent="0.25">
      <c r="A393" s="2391"/>
      <c r="B393" s="2392"/>
      <c r="C393" s="2392"/>
      <c r="D393" s="2392"/>
      <c r="E393" s="2392"/>
      <c r="F393" s="2392"/>
      <c r="G393" s="2392"/>
      <c r="H393" s="2392"/>
      <c r="I393" s="2392"/>
      <c r="J393" s="2392"/>
      <c r="K393" s="2392"/>
      <c r="L393" s="2392"/>
      <c r="M393" s="2392"/>
      <c r="N393" s="2392"/>
      <c r="O393" s="2392"/>
      <c r="P393" s="2392"/>
      <c r="Q393" s="2392"/>
      <c r="R393" s="2392"/>
      <c r="S393" s="2392"/>
      <c r="T393" s="2392"/>
      <c r="U393" s="2392"/>
      <c r="V393" s="2392"/>
      <c r="W393" s="2392"/>
      <c r="X393" s="2392"/>
      <c r="Y393" s="2392"/>
    </row>
    <row r="394" spans="1:25" x14ac:dyDescent="0.25">
      <c r="A394" s="2391"/>
      <c r="B394" s="2392"/>
      <c r="C394" s="2392"/>
      <c r="D394" s="2392"/>
      <c r="E394" s="2392"/>
      <c r="F394" s="2392"/>
      <c r="G394" s="2392"/>
      <c r="H394" s="2392"/>
      <c r="I394" s="2392"/>
      <c r="J394" s="2392"/>
      <c r="K394" s="2392"/>
      <c r="L394" s="2392"/>
      <c r="M394" s="2392"/>
      <c r="N394" s="2392"/>
      <c r="O394" s="2392"/>
      <c r="P394" s="2392"/>
      <c r="Q394" s="2392"/>
      <c r="R394" s="2392"/>
      <c r="S394" s="2392"/>
      <c r="T394" s="2392"/>
      <c r="U394" s="2392"/>
      <c r="V394" s="2392"/>
      <c r="W394" s="2392"/>
      <c r="X394" s="2392"/>
      <c r="Y394" s="2392"/>
    </row>
    <row r="395" spans="1:25" x14ac:dyDescent="0.25">
      <c r="A395" s="2391"/>
      <c r="B395" s="2392"/>
      <c r="C395" s="2392"/>
      <c r="D395" s="2392"/>
      <c r="E395" s="2392"/>
      <c r="F395" s="2392"/>
      <c r="G395" s="2392"/>
      <c r="H395" s="2392"/>
      <c r="I395" s="2392"/>
      <c r="J395" s="2392"/>
      <c r="K395" s="2392"/>
      <c r="L395" s="2392"/>
      <c r="M395" s="2392"/>
      <c r="N395" s="2392"/>
      <c r="O395" s="2392"/>
      <c r="P395" s="2392"/>
      <c r="Q395" s="2392"/>
      <c r="R395" s="2392"/>
      <c r="S395" s="2392"/>
      <c r="T395" s="2392"/>
      <c r="U395" s="2392"/>
      <c r="V395" s="2392"/>
      <c r="W395" s="2392"/>
      <c r="X395" s="2392"/>
      <c r="Y395" s="2392"/>
    </row>
    <row r="396" spans="1:25" x14ac:dyDescent="0.25">
      <c r="A396" s="2391"/>
      <c r="B396" s="2392"/>
      <c r="C396" s="2392"/>
      <c r="D396" s="2392"/>
      <c r="E396" s="2392"/>
      <c r="F396" s="2392"/>
      <c r="G396" s="2392"/>
      <c r="H396" s="2392"/>
      <c r="I396" s="2392"/>
      <c r="J396" s="2392"/>
      <c r="K396" s="2392"/>
      <c r="L396" s="2392"/>
      <c r="M396" s="2392"/>
      <c r="N396" s="2392"/>
      <c r="O396" s="2392"/>
      <c r="P396" s="2392"/>
      <c r="Q396" s="2392"/>
      <c r="R396" s="2392"/>
      <c r="S396" s="2392"/>
      <c r="T396" s="2392"/>
      <c r="U396" s="2392"/>
      <c r="V396" s="2392"/>
      <c r="W396" s="2392"/>
      <c r="X396" s="2392"/>
      <c r="Y396" s="2392"/>
    </row>
    <row r="397" spans="1:25" x14ac:dyDescent="0.25">
      <c r="A397" s="2391"/>
      <c r="B397" s="2392"/>
      <c r="C397" s="2392"/>
      <c r="D397" s="2392"/>
      <c r="E397" s="2392"/>
      <c r="F397" s="2392"/>
      <c r="G397" s="2392"/>
      <c r="H397" s="2392"/>
      <c r="I397" s="2392"/>
      <c r="J397" s="2392"/>
      <c r="K397" s="2392"/>
      <c r="L397" s="2392"/>
      <c r="M397" s="2392"/>
      <c r="N397" s="2392"/>
      <c r="O397" s="2392"/>
      <c r="P397" s="2392"/>
      <c r="Q397" s="2392"/>
      <c r="R397" s="2392"/>
      <c r="S397" s="2392"/>
      <c r="T397" s="2392"/>
      <c r="U397" s="2392"/>
      <c r="V397" s="2392"/>
      <c r="W397" s="2392"/>
      <c r="X397" s="2392"/>
      <c r="Y397" s="2392"/>
    </row>
    <row r="398" spans="1:25" x14ac:dyDescent="0.25">
      <c r="A398" s="2391"/>
      <c r="B398" s="2392"/>
      <c r="C398" s="2392"/>
      <c r="D398" s="2392"/>
      <c r="E398" s="2392"/>
      <c r="F398" s="2392"/>
      <c r="G398" s="2392"/>
      <c r="H398" s="2392"/>
      <c r="I398" s="2392"/>
      <c r="J398" s="2392"/>
      <c r="K398" s="2392"/>
      <c r="L398" s="2392"/>
      <c r="M398" s="2392"/>
      <c r="N398" s="2392"/>
      <c r="O398" s="2392"/>
      <c r="P398" s="2392"/>
      <c r="Q398" s="2392"/>
      <c r="R398" s="2392"/>
      <c r="S398" s="2392"/>
      <c r="T398" s="2392"/>
      <c r="U398" s="2392"/>
      <c r="V398" s="2392"/>
      <c r="W398" s="2392"/>
      <c r="X398" s="2392"/>
      <c r="Y398" s="2392"/>
    </row>
    <row r="399" spans="1:25" x14ac:dyDescent="0.25">
      <c r="A399" s="2391"/>
      <c r="B399" s="2392"/>
      <c r="C399" s="2392"/>
      <c r="D399" s="2392"/>
      <c r="E399" s="2392"/>
      <c r="F399" s="2392"/>
      <c r="G399" s="2392"/>
      <c r="H399" s="2392"/>
      <c r="I399" s="2392"/>
      <c r="J399" s="2392"/>
      <c r="K399" s="2392"/>
      <c r="L399" s="2392"/>
      <c r="M399" s="2392"/>
      <c r="N399" s="2392"/>
      <c r="O399" s="2392"/>
      <c r="P399" s="2392"/>
      <c r="Q399" s="2392"/>
      <c r="R399" s="2392"/>
      <c r="S399" s="2392"/>
      <c r="T399" s="2392"/>
      <c r="U399" s="2392"/>
      <c r="V399" s="2392"/>
      <c r="W399" s="2392"/>
      <c r="X399" s="2392"/>
      <c r="Y399" s="2392"/>
    </row>
    <row r="400" spans="1:25" x14ac:dyDescent="0.25">
      <c r="A400" s="2391"/>
      <c r="B400" s="2392"/>
      <c r="C400" s="2392"/>
      <c r="D400" s="2392"/>
      <c r="E400" s="2392"/>
      <c r="F400" s="2392"/>
      <c r="G400" s="2392"/>
      <c r="H400" s="2392"/>
      <c r="I400" s="2392"/>
      <c r="J400" s="2392"/>
      <c r="K400" s="2392"/>
      <c r="L400" s="2392"/>
      <c r="M400" s="2392"/>
      <c r="N400" s="2392"/>
      <c r="O400" s="2392"/>
      <c r="P400" s="2392"/>
      <c r="Q400" s="2392"/>
      <c r="R400" s="2392"/>
      <c r="S400" s="2392"/>
      <c r="T400" s="2392"/>
      <c r="U400" s="2392"/>
      <c r="V400" s="2392"/>
      <c r="W400" s="2392"/>
      <c r="X400" s="2392"/>
      <c r="Y400" s="2392"/>
    </row>
    <row r="401" spans="1:25" x14ac:dyDescent="0.25">
      <c r="A401" s="2391"/>
      <c r="B401" s="2392"/>
      <c r="C401" s="2392"/>
      <c r="D401" s="2392"/>
      <c r="E401" s="2392"/>
      <c r="F401" s="2392"/>
      <c r="G401" s="2392"/>
      <c r="H401" s="2392"/>
      <c r="I401" s="2392"/>
      <c r="J401" s="2392"/>
      <c r="K401" s="2392"/>
      <c r="L401" s="2392"/>
      <c r="M401" s="2392"/>
      <c r="N401" s="2392"/>
      <c r="O401" s="2392"/>
      <c r="P401" s="2392"/>
      <c r="Q401" s="2392"/>
      <c r="R401" s="2392"/>
      <c r="S401" s="2392"/>
      <c r="T401" s="2392"/>
      <c r="U401" s="2392"/>
      <c r="V401" s="2392"/>
      <c r="W401" s="2392"/>
      <c r="X401" s="2392"/>
      <c r="Y401" s="2392"/>
    </row>
    <row r="402" spans="1:25" x14ac:dyDescent="0.25">
      <c r="A402" s="2391"/>
      <c r="B402" s="2392"/>
      <c r="C402" s="2392"/>
      <c r="D402" s="2392"/>
      <c r="E402" s="2392"/>
      <c r="F402" s="2392"/>
      <c r="G402" s="2392"/>
      <c r="H402" s="2392"/>
      <c r="I402" s="2392"/>
      <c r="J402" s="2392"/>
      <c r="K402" s="2392"/>
      <c r="L402" s="2392"/>
      <c r="M402" s="2392"/>
      <c r="N402" s="2392"/>
      <c r="O402" s="2392"/>
      <c r="P402" s="2392"/>
      <c r="Q402" s="2392"/>
      <c r="R402" s="2392"/>
      <c r="S402" s="2392"/>
      <c r="T402" s="2392"/>
      <c r="U402" s="2392"/>
      <c r="V402" s="2392"/>
      <c r="W402" s="2392"/>
      <c r="X402" s="2392"/>
      <c r="Y402" s="2392"/>
    </row>
    <row r="403" spans="1:25" x14ac:dyDescent="0.25">
      <c r="A403" s="2391"/>
      <c r="B403" s="2392"/>
      <c r="C403" s="2392"/>
      <c r="D403" s="2392"/>
      <c r="E403" s="2392"/>
      <c r="F403" s="2392"/>
      <c r="G403" s="2392"/>
      <c r="H403" s="2392"/>
      <c r="I403" s="2392"/>
      <c r="J403" s="2392"/>
      <c r="K403" s="2392"/>
      <c r="L403" s="2392"/>
      <c r="M403" s="2392"/>
      <c r="N403" s="2392"/>
      <c r="O403" s="2392"/>
      <c r="P403" s="2392"/>
      <c r="Q403" s="2392"/>
      <c r="R403" s="2392"/>
      <c r="S403" s="2392"/>
      <c r="T403" s="2392"/>
      <c r="U403" s="2392"/>
      <c r="V403" s="2392"/>
      <c r="W403" s="2392"/>
      <c r="X403" s="2392"/>
      <c r="Y403" s="2392"/>
    </row>
    <row r="404" spans="1:25" x14ac:dyDescent="0.25">
      <c r="A404" s="2391"/>
      <c r="B404" s="2392"/>
      <c r="C404" s="2392"/>
      <c r="D404" s="2392"/>
      <c r="E404" s="2392"/>
      <c r="F404" s="2392"/>
      <c r="G404" s="2392"/>
      <c r="H404" s="2392"/>
      <c r="I404" s="2392"/>
      <c r="J404" s="2392"/>
      <c r="K404" s="2392"/>
      <c r="L404" s="2392"/>
      <c r="M404" s="2392"/>
      <c r="N404" s="2392"/>
      <c r="O404" s="2392"/>
      <c r="P404" s="2392"/>
      <c r="Q404" s="2392"/>
      <c r="R404" s="2392"/>
      <c r="S404" s="2392"/>
      <c r="T404" s="2392"/>
      <c r="U404" s="2392"/>
      <c r="V404" s="2392"/>
      <c r="W404" s="2392"/>
      <c r="X404" s="2392"/>
      <c r="Y404" s="2392"/>
    </row>
    <row r="405" spans="1:25" x14ac:dyDescent="0.25">
      <c r="A405" s="2391"/>
      <c r="B405" s="2392"/>
      <c r="C405" s="2392"/>
      <c r="D405" s="2392"/>
      <c r="E405" s="2392"/>
      <c r="F405" s="2392"/>
      <c r="G405" s="2392"/>
      <c r="H405" s="2392"/>
      <c r="I405" s="2392"/>
      <c r="J405" s="2392"/>
      <c r="K405" s="2392"/>
      <c r="L405" s="2392"/>
      <c r="M405" s="2392"/>
      <c r="N405" s="2392"/>
      <c r="O405" s="2392"/>
      <c r="P405" s="2392"/>
      <c r="Q405" s="2392"/>
      <c r="R405" s="2392"/>
      <c r="S405" s="2392"/>
      <c r="T405" s="2392"/>
      <c r="U405" s="2392"/>
      <c r="V405" s="2392"/>
      <c r="W405" s="2392"/>
      <c r="X405" s="2392"/>
      <c r="Y405" s="2392"/>
    </row>
    <row r="406" spans="1:25" x14ac:dyDescent="0.25">
      <c r="A406" s="2391"/>
      <c r="B406" s="2392"/>
      <c r="C406" s="2392"/>
      <c r="D406" s="2392"/>
      <c r="E406" s="2392"/>
      <c r="F406" s="2392"/>
      <c r="G406" s="2392"/>
      <c r="H406" s="2392"/>
      <c r="I406" s="2392"/>
      <c r="J406" s="2392"/>
      <c r="K406" s="2392"/>
      <c r="L406" s="2392"/>
      <c r="M406" s="2392"/>
      <c r="N406" s="2392"/>
      <c r="O406" s="2392"/>
      <c r="P406" s="2392"/>
      <c r="Q406" s="2392"/>
      <c r="R406" s="2392"/>
      <c r="S406" s="2392"/>
      <c r="T406" s="2392"/>
      <c r="U406" s="2392"/>
      <c r="V406" s="2392"/>
      <c r="W406" s="2392"/>
      <c r="X406" s="2392"/>
      <c r="Y406" s="2392"/>
    </row>
    <row r="407" spans="1:25" x14ac:dyDescent="0.25">
      <c r="A407" s="2391"/>
      <c r="B407" s="2392"/>
      <c r="C407" s="2392"/>
      <c r="D407" s="2392"/>
      <c r="E407" s="2392"/>
      <c r="F407" s="2392"/>
      <c r="G407" s="2392"/>
      <c r="H407" s="2392"/>
      <c r="I407" s="2392"/>
      <c r="J407" s="2392"/>
      <c r="K407" s="2392"/>
      <c r="L407" s="2392"/>
      <c r="M407" s="2392"/>
      <c r="N407" s="2392"/>
      <c r="O407" s="2392"/>
      <c r="P407" s="2392"/>
      <c r="Q407" s="2392"/>
      <c r="R407" s="2392"/>
      <c r="S407" s="2392"/>
      <c r="T407" s="2392"/>
      <c r="U407" s="2392"/>
      <c r="V407" s="2392"/>
      <c r="W407" s="2392"/>
      <c r="X407" s="2392"/>
      <c r="Y407" s="2392"/>
    </row>
    <row r="408" spans="1:25" x14ac:dyDescent="0.25">
      <c r="A408" s="2391"/>
      <c r="B408" s="2392"/>
      <c r="C408" s="2392"/>
      <c r="D408" s="2392"/>
      <c r="E408" s="2392"/>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row>
    <row r="409" spans="1:25" x14ac:dyDescent="0.25">
      <c r="A409" s="2391"/>
      <c r="B409" s="2392"/>
      <c r="C409" s="2392"/>
      <c r="D409" s="2392"/>
      <c r="E409" s="2392"/>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row>
    <row r="410" spans="1:25" x14ac:dyDescent="0.25">
      <c r="A410" s="2391"/>
      <c r="B410" s="2392"/>
      <c r="C410" s="2392"/>
      <c r="D410" s="2392"/>
      <c r="E410" s="2392"/>
      <c r="F410" s="2392"/>
      <c r="G410" s="2392"/>
      <c r="H410" s="2392"/>
      <c r="I410" s="2392"/>
      <c r="J410" s="2392"/>
      <c r="K410" s="2392"/>
      <c r="L410" s="2392"/>
      <c r="M410" s="2392"/>
      <c r="N410" s="2392"/>
      <c r="O410" s="2392"/>
      <c r="P410" s="2392"/>
      <c r="Q410" s="2392"/>
      <c r="R410" s="2392"/>
      <c r="S410" s="2392"/>
      <c r="T410" s="2392"/>
      <c r="U410" s="2392"/>
      <c r="V410" s="2392"/>
      <c r="W410" s="2392"/>
      <c r="X410" s="2392"/>
      <c r="Y410" s="2392"/>
    </row>
    <row r="411" spans="1:25" x14ac:dyDescent="0.25">
      <c r="A411" s="2391"/>
      <c r="B411" s="2392"/>
      <c r="C411" s="2392"/>
      <c r="D411" s="2392"/>
      <c r="E411" s="2392"/>
      <c r="F411" s="2392"/>
      <c r="G411" s="2392"/>
      <c r="H411" s="2392"/>
      <c r="I411" s="2392"/>
      <c r="J411" s="2392"/>
      <c r="K411" s="2392"/>
      <c r="L411" s="2392"/>
      <c r="M411" s="2392"/>
      <c r="N411" s="2392"/>
      <c r="O411" s="2392"/>
      <c r="P411" s="2392"/>
      <c r="Q411" s="2392"/>
      <c r="R411" s="2392"/>
      <c r="S411" s="2392"/>
      <c r="T411" s="2392"/>
      <c r="U411" s="2392"/>
      <c r="V411" s="2392"/>
      <c r="W411" s="2392"/>
      <c r="X411" s="2392"/>
      <c r="Y411" s="2392"/>
    </row>
    <row r="412" spans="1:25" x14ac:dyDescent="0.25">
      <c r="A412" s="2391"/>
      <c r="B412" s="2392"/>
      <c r="C412" s="2392"/>
      <c r="D412" s="2392"/>
      <c r="E412" s="2392"/>
      <c r="F412" s="2392"/>
      <c r="G412" s="2392"/>
      <c r="H412" s="2392"/>
      <c r="I412" s="2392"/>
      <c r="J412" s="2392"/>
      <c r="K412" s="2392"/>
      <c r="L412" s="2392"/>
      <c r="M412" s="2392"/>
      <c r="N412" s="2392"/>
      <c r="O412" s="2392"/>
      <c r="P412" s="2392"/>
      <c r="Q412" s="2392"/>
      <c r="R412" s="2392"/>
      <c r="S412" s="2392"/>
      <c r="T412" s="2392"/>
      <c r="U412" s="2392"/>
      <c r="V412" s="2392"/>
      <c r="W412" s="2392"/>
      <c r="X412" s="2392"/>
      <c r="Y412" s="2392"/>
    </row>
    <row r="413" spans="1:25" x14ac:dyDescent="0.25">
      <c r="A413" s="2391"/>
      <c r="B413" s="2392"/>
      <c r="C413" s="2392"/>
      <c r="D413" s="2392"/>
      <c r="E413" s="2392"/>
      <c r="F413" s="2392"/>
      <c r="G413" s="2392"/>
      <c r="H413" s="2392"/>
      <c r="I413" s="2392"/>
      <c r="J413" s="2392"/>
      <c r="K413" s="2392"/>
      <c r="L413" s="2392"/>
      <c r="M413" s="2392"/>
      <c r="N413" s="2392"/>
      <c r="O413" s="2392"/>
      <c r="P413" s="2392"/>
      <c r="Q413" s="2392"/>
      <c r="R413" s="2392"/>
      <c r="S413" s="2392"/>
      <c r="T413" s="2392"/>
      <c r="U413" s="2392"/>
      <c r="V413" s="2392"/>
      <c r="W413" s="2392"/>
      <c r="X413" s="2392"/>
      <c r="Y413" s="2392"/>
    </row>
    <row r="414" spans="1:25" x14ac:dyDescent="0.25">
      <c r="A414" s="2391"/>
      <c r="B414" s="2392"/>
      <c r="C414" s="2392"/>
      <c r="D414" s="2392"/>
      <c r="E414" s="2392"/>
      <c r="F414" s="2392"/>
      <c r="G414" s="2392"/>
      <c r="H414" s="2392"/>
      <c r="I414" s="2392"/>
      <c r="J414" s="2392"/>
      <c r="K414" s="2392"/>
      <c r="L414" s="2392"/>
      <c r="M414" s="2392"/>
      <c r="N414" s="2392"/>
      <c r="O414" s="2392"/>
      <c r="P414" s="2392"/>
      <c r="Q414" s="2392"/>
      <c r="R414" s="2392"/>
      <c r="S414" s="2392"/>
      <c r="T414" s="2392"/>
      <c r="U414" s="2392"/>
      <c r="V414" s="2392"/>
      <c r="W414" s="2392"/>
      <c r="X414" s="2392"/>
      <c r="Y414" s="2392"/>
    </row>
    <row r="415" spans="1:25" x14ac:dyDescent="0.25">
      <c r="A415" s="2391"/>
      <c r="B415" s="2392"/>
      <c r="C415" s="2392"/>
      <c r="D415" s="2392"/>
      <c r="E415" s="2392"/>
      <c r="F415" s="2392"/>
      <c r="G415" s="2392"/>
      <c r="H415" s="2392"/>
      <c r="I415" s="2392"/>
      <c r="J415" s="2392"/>
      <c r="K415" s="2392"/>
      <c r="L415" s="2392"/>
      <c r="M415" s="2392"/>
      <c r="N415" s="2392"/>
      <c r="O415" s="2392"/>
      <c r="P415" s="2392"/>
      <c r="Q415" s="2392"/>
      <c r="R415" s="2392"/>
      <c r="S415" s="2392"/>
      <c r="T415" s="2392"/>
      <c r="U415" s="2392"/>
      <c r="V415" s="2392"/>
      <c r="W415" s="2392"/>
      <c r="X415" s="2392"/>
      <c r="Y415" s="2392"/>
    </row>
    <row r="416" spans="1:25" x14ac:dyDescent="0.25">
      <c r="A416" s="2391"/>
      <c r="B416" s="2392"/>
      <c r="C416" s="2392"/>
      <c r="D416" s="2392"/>
      <c r="E416" s="2392"/>
      <c r="F416" s="2392"/>
      <c r="G416" s="2392"/>
      <c r="H416" s="2392"/>
      <c r="I416" s="2392"/>
      <c r="J416" s="2392"/>
      <c r="K416" s="2392"/>
      <c r="L416" s="2392"/>
      <c r="M416" s="2392"/>
      <c r="N416" s="2392"/>
      <c r="O416" s="2392"/>
      <c r="P416" s="2392"/>
      <c r="Q416" s="2392"/>
      <c r="R416" s="2392"/>
      <c r="S416" s="2392"/>
      <c r="T416" s="2392"/>
      <c r="U416" s="2392"/>
      <c r="V416" s="2392"/>
      <c r="W416" s="2392"/>
      <c r="X416" s="2392"/>
      <c r="Y416" s="2392"/>
    </row>
    <row r="417" spans="1:25" x14ac:dyDescent="0.25">
      <c r="A417" s="2391"/>
      <c r="B417" s="2392"/>
      <c r="C417" s="2392"/>
      <c r="D417" s="2392"/>
      <c r="E417" s="2392"/>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row>
    <row r="418" spans="1:25" x14ac:dyDescent="0.25">
      <c r="A418" s="2391"/>
      <c r="B418" s="2392"/>
      <c r="C418" s="2392"/>
      <c r="D418" s="2392"/>
      <c r="E418" s="2392"/>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row>
    <row r="419" spans="1:25" x14ac:dyDescent="0.25">
      <c r="A419" s="2391"/>
      <c r="B419" s="2392"/>
      <c r="C419" s="2392"/>
      <c r="D419" s="2392"/>
      <c r="E419" s="2392"/>
      <c r="F419" s="2392"/>
      <c r="G419" s="2392"/>
      <c r="H419" s="2392"/>
      <c r="I419" s="2392"/>
      <c r="J419" s="2392"/>
      <c r="K419" s="2392"/>
      <c r="L419" s="2392"/>
      <c r="M419" s="2392"/>
      <c r="N419" s="2392"/>
      <c r="O419" s="2392"/>
      <c r="P419" s="2392"/>
      <c r="Q419" s="2392"/>
      <c r="R419" s="2392"/>
      <c r="S419" s="2392"/>
      <c r="T419" s="2392"/>
      <c r="U419" s="2392"/>
      <c r="V419" s="2392"/>
      <c r="W419" s="2392"/>
      <c r="X419" s="2392"/>
      <c r="Y419" s="2392"/>
    </row>
    <row r="420" spans="1:25" x14ac:dyDescent="0.25">
      <c r="A420" s="2391"/>
      <c r="B420" s="2392"/>
      <c r="C420" s="2392"/>
      <c r="D420" s="2392"/>
      <c r="E420" s="2392"/>
      <c r="F420" s="2392"/>
      <c r="G420" s="2392"/>
      <c r="H420" s="2392"/>
      <c r="I420" s="2392"/>
      <c r="J420" s="2392"/>
      <c r="K420" s="2392"/>
      <c r="L420" s="2392"/>
      <c r="M420" s="2392"/>
      <c r="N420" s="2392"/>
      <c r="O420" s="2392"/>
      <c r="P420" s="2392"/>
      <c r="Q420" s="2392"/>
      <c r="R420" s="2392"/>
      <c r="S420" s="2392"/>
      <c r="T420" s="2392"/>
      <c r="U420" s="2392"/>
      <c r="V420" s="2392"/>
      <c r="W420" s="2392"/>
      <c r="X420" s="2392"/>
      <c r="Y420" s="2392"/>
    </row>
    <row r="421" spans="1:25" x14ac:dyDescent="0.25">
      <c r="A421" s="2391"/>
      <c r="B421" s="2392"/>
      <c r="C421" s="2392"/>
      <c r="D421" s="2392"/>
      <c r="E421" s="2392"/>
      <c r="F421" s="2392"/>
      <c r="G421" s="2392"/>
      <c r="H421" s="2392"/>
      <c r="I421" s="2392"/>
      <c r="J421" s="2392"/>
      <c r="K421" s="2392"/>
      <c r="L421" s="2392"/>
      <c r="M421" s="2392"/>
      <c r="N421" s="2392"/>
      <c r="O421" s="2392"/>
      <c r="P421" s="2392"/>
      <c r="Q421" s="2392"/>
      <c r="R421" s="2392"/>
      <c r="S421" s="2392"/>
      <c r="T421" s="2392"/>
      <c r="U421" s="2392"/>
      <c r="V421" s="2392"/>
      <c r="W421" s="2392"/>
      <c r="X421" s="2392"/>
      <c r="Y421" s="2392"/>
    </row>
    <row r="422" spans="1:25" x14ac:dyDescent="0.25">
      <c r="A422" s="2391"/>
      <c r="B422" s="2392"/>
      <c r="C422" s="2392"/>
      <c r="D422" s="2392"/>
      <c r="E422" s="2392"/>
      <c r="F422" s="2392"/>
      <c r="G422" s="2392"/>
      <c r="H422" s="2392"/>
      <c r="I422" s="2392"/>
      <c r="J422" s="2392"/>
      <c r="K422" s="2392"/>
      <c r="L422" s="2392"/>
      <c r="M422" s="2392"/>
      <c r="N422" s="2392"/>
      <c r="O422" s="2392"/>
      <c r="P422" s="2392"/>
      <c r="Q422" s="2392"/>
      <c r="R422" s="2392"/>
      <c r="S422" s="2392"/>
      <c r="T422" s="2392"/>
      <c r="U422" s="2392"/>
      <c r="V422" s="2392"/>
      <c r="W422" s="2392"/>
      <c r="X422" s="2392"/>
      <c r="Y422" s="2392"/>
    </row>
    <row r="423" spans="1:25" x14ac:dyDescent="0.25">
      <c r="A423" s="2391"/>
      <c r="B423" s="2392"/>
      <c r="C423" s="2392"/>
      <c r="D423" s="2392"/>
      <c r="E423" s="2392"/>
      <c r="F423" s="2392"/>
      <c r="G423" s="2392"/>
      <c r="H423" s="2392"/>
      <c r="I423" s="2392"/>
      <c r="J423" s="2392"/>
      <c r="K423" s="2392"/>
      <c r="L423" s="2392"/>
      <c r="M423" s="2392"/>
      <c r="N423" s="2392"/>
      <c r="O423" s="2392"/>
      <c r="P423" s="2392"/>
      <c r="Q423" s="2392"/>
      <c r="R423" s="2392"/>
      <c r="S423" s="2392"/>
      <c r="T423" s="2392"/>
      <c r="U423" s="2392"/>
      <c r="V423" s="2392"/>
      <c r="W423" s="2392"/>
      <c r="X423" s="2392"/>
      <c r="Y423" s="2392"/>
    </row>
    <row r="424" spans="1:25" x14ac:dyDescent="0.25">
      <c r="A424" s="2391"/>
      <c r="B424" s="2392"/>
      <c r="C424" s="2392"/>
      <c r="D424" s="2392"/>
      <c r="E424" s="2392"/>
      <c r="F424" s="2392"/>
      <c r="G424" s="2392"/>
      <c r="H424" s="2392"/>
      <c r="I424" s="2392"/>
      <c r="J424" s="2392"/>
      <c r="K424" s="2392"/>
      <c r="L424" s="2392"/>
      <c r="M424" s="2392"/>
      <c r="N424" s="2392"/>
      <c r="O424" s="2392"/>
      <c r="P424" s="2392"/>
      <c r="Q424" s="2392"/>
      <c r="R424" s="2392"/>
      <c r="S424" s="2392"/>
      <c r="T424" s="2392"/>
      <c r="U424" s="2392"/>
      <c r="V424" s="2392"/>
      <c r="W424" s="2392"/>
      <c r="X424" s="2392"/>
      <c r="Y424" s="2392"/>
    </row>
    <row r="425" spans="1:25" x14ac:dyDescent="0.25">
      <c r="A425" s="2391"/>
      <c r="B425" s="2392"/>
      <c r="C425" s="2392"/>
      <c r="D425" s="2392"/>
      <c r="E425" s="2392"/>
      <c r="F425" s="2392"/>
      <c r="G425" s="2392"/>
      <c r="H425" s="2392"/>
      <c r="I425" s="2392"/>
      <c r="J425" s="2392"/>
      <c r="K425" s="2392"/>
      <c r="L425" s="2392"/>
      <c r="M425" s="2392"/>
      <c r="N425" s="2392"/>
      <c r="O425" s="2392"/>
      <c r="P425" s="2392"/>
      <c r="Q425" s="2392"/>
      <c r="R425" s="2392"/>
      <c r="S425" s="2392"/>
      <c r="T425" s="2392"/>
      <c r="U425" s="2392"/>
      <c r="V425" s="2392"/>
      <c r="W425" s="2392"/>
      <c r="X425" s="2392"/>
      <c r="Y425" s="2392"/>
    </row>
    <row r="426" spans="1:25" x14ac:dyDescent="0.25">
      <c r="A426" s="2391"/>
      <c r="B426" s="2392"/>
      <c r="C426" s="2392"/>
      <c r="D426" s="2392"/>
      <c r="E426" s="2392"/>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row>
    <row r="427" spans="1:25" x14ac:dyDescent="0.25">
      <c r="A427" s="2391"/>
      <c r="B427" s="2392"/>
      <c r="C427" s="2392"/>
      <c r="D427" s="2392"/>
      <c r="E427" s="2392"/>
      <c r="F427" s="2392"/>
      <c r="G427" s="2392"/>
      <c r="H427" s="2392"/>
      <c r="I427" s="2392"/>
      <c r="J427" s="2392"/>
      <c r="K427" s="2392"/>
      <c r="L427" s="2392"/>
      <c r="M427" s="2392"/>
      <c r="N427" s="2392"/>
      <c r="O427" s="2392"/>
      <c r="P427" s="2392"/>
      <c r="Q427" s="2392"/>
      <c r="R427" s="2392"/>
      <c r="S427" s="2392"/>
      <c r="T427" s="2392"/>
      <c r="U427" s="2392"/>
      <c r="V427" s="2392"/>
      <c r="W427" s="2392"/>
      <c r="X427" s="2392"/>
      <c r="Y427" s="2392"/>
    </row>
    <row r="428" spans="1:25" x14ac:dyDescent="0.25">
      <c r="A428" s="2391"/>
      <c r="B428" s="2392"/>
      <c r="C428" s="2392"/>
      <c r="D428" s="2392"/>
      <c r="E428" s="2392"/>
      <c r="F428" s="2392"/>
      <c r="G428" s="2392"/>
      <c r="H428" s="2392"/>
      <c r="I428" s="2392"/>
      <c r="J428" s="2392"/>
      <c r="K428" s="2392"/>
      <c r="L428" s="2392"/>
      <c r="M428" s="2392"/>
      <c r="N428" s="2392"/>
      <c r="O428" s="2392"/>
      <c r="P428" s="2392"/>
      <c r="Q428" s="2392"/>
      <c r="R428" s="2392"/>
      <c r="S428" s="2392"/>
      <c r="T428" s="2392"/>
      <c r="U428" s="2392"/>
      <c r="V428" s="2392"/>
      <c r="W428" s="2392"/>
      <c r="X428" s="2392"/>
      <c r="Y428" s="2392"/>
    </row>
    <row r="429" spans="1:25" x14ac:dyDescent="0.25">
      <c r="A429" s="2391"/>
      <c r="B429" s="2392"/>
      <c r="C429" s="2392"/>
      <c r="D429" s="2392"/>
      <c r="E429" s="2392"/>
      <c r="F429" s="2392"/>
      <c r="G429" s="2392"/>
      <c r="H429" s="2392"/>
      <c r="I429" s="2392"/>
      <c r="J429" s="2392"/>
      <c r="K429" s="2392"/>
      <c r="L429" s="2392"/>
      <c r="M429" s="2392"/>
      <c r="N429" s="2392"/>
      <c r="O429" s="2392"/>
      <c r="P429" s="2392"/>
      <c r="Q429" s="2392"/>
      <c r="R429" s="2392"/>
      <c r="S429" s="2392"/>
      <c r="T429" s="2392"/>
      <c r="U429" s="2392"/>
      <c r="V429" s="2392"/>
      <c r="W429" s="2392"/>
      <c r="X429" s="2392"/>
      <c r="Y429" s="2392"/>
    </row>
    <row r="430" spans="1:25" x14ac:dyDescent="0.25">
      <c r="A430" s="2391"/>
      <c r="B430" s="2392"/>
      <c r="C430" s="2392"/>
      <c r="D430" s="2392"/>
      <c r="E430" s="2392"/>
      <c r="F430" s="2392"/>
      <c r="G430" s="2392"/>
      <c r="H430" s="2392"/>
      <c r="I430" s="2392"/>
      <c r="J430" s="2392"/>
      <c r="K430" s="2392"/>
      <c r="L430" s="2392"/>
      <c r="M430" s="2392"/>
      <c r="N430" s="2392"/>
      <c r="O430" s="2392"/>
      <c r="P430" s="2392"/>
      <c r="Q430" s="2392"/>
      <c r="R430" s="2392"/>
      <c r="S430" s="2392"/>
      <c r="T430" s="2392"/>
      <c r="U430" s="2392"/>
      <c r="V430" s="2392"/>
      <c r="W430" s="2392"/>
      <c r="X430" s="2392"/>
      <c r="Y430" s="2392"/>
    </row>
    <row r="431" spans="1:25" x14ac:dyDescent="0.25">
      <c r="A431" s="2391"/>
      <c r="B431" s="2392"/>
      <c r="C431" s="2392"/>
      <c r="D431" s="2392"/>
      <c r="E431" s="2392"/>
      <c r="F431" s="2392"/>
      <c r="G431" s="2392"/>
      <c r="H431" s="2392"/>
      <c r="I431" s="2392"/>
      <c r="J431" s="2392"/>
      <c r="K431" s="2392"/>
      <c r="L431" s="2392"/>
      <c r="M431" s="2392"/>
      <c r="N431" s="2392"/>
      <c r="O431" s="2392"/>
      <c r="P431" s="2392"/>
      <c r="Q431" s="2392"/>
      <c r="R431" s="2392"/>
      <c r="S431" s="2392"/>
      <c r="T431" s="2392"/>
      <c r="U431" s="2392"/>
      <c r="V431" s="2392"/>
      <c r="W431" s="2392"/>
      <c r="X431" s="2392"/>
      <c r="Y431" s="2392"/>
    </row>
    <row r="432" spans="1:25" x14ac:dyDescent="0.25">
      <c r="A432" s="2391"/>
      <c r="B432" s="2392"/>
      <c r="C432" s="2392"/>
      <c r="D432" s="2392"/>
      <c r="E432" s="2392"/>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row>
    <row r="433" spans="1:25" x14ac:dyDescent="0.25">
      <c r="A433" s="2391"/>
      <c r="B433" s="2392"/>
      <c r="C433" s="2392"/>
      <c r="D433" s="2392"/>
      <c r="E433" s="2392"/>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row>
    <row r="434" spans="1:25" x14ac:dyDescent="0.25">
      <c r="A434" s="2391"/>
      <c r="B434" s="2392"/>
      <c r="C434" s="2392"/>
      <c r="D434" s="2392"/>
      <c r="E434" s="2392"/>
      <c r="F434" s="2392"/>
      <c r="G434" s="2392"/>
      <c r="H434" s="2392"/>
      <c r="I434" s="2392"/>
      <c r="J434" s="2392"/>
      <c r="K434" s="2392"/>
      <c r="L434" s="2392"/>
      <c r="M434" s="2392"/>
      <c r="N434" s="2392"/>
      <c r="O434" s="2392"/>
      <c r="P434" s="2392"/>
      <c r="Q434" s="2392"/>
      <c r="R434" s="2392"/>
      <c r="S434" s="2392"/>
      <c r="T434" s="2392"/>
      <c r="U434" s="2392"/>
      <c r="V434" s="2392"/>
      <c r="W434" s="2392"/>
      <c r="X434" s="2392"/>
      <c r="Y434" s="2392"/>
    </row>
    <row r="435" spans="1:25" x14ac:dyDescent="0.25">
      <c r="A435" s="2391"/>
      <c r="B435" s="2392"/>
      <c r="C435" s="2392"/>
      <c r="D435" s="2392"/>
      <c r="E435" s="2392"/>
      <c r="F435" s="2392"/>
      <c r="G435" s="2392"/>
      <c r="H435" s="2392"/>
      <c r="I435" s="2392"/>
      <c r="J435" s="2392"/>
      <c r="K435" s="2392"/>
      <c r="L435" s="2392"/>
      <c r="M435" s="2392"/>
      <c r="N435" s="2392"/>
      <c r="O435" s="2392"/>
      <c r="P435" s="2392"/>
      <c r="Q435" s="2392"/>
      <c r="R435" s="2392"/>
      <c r="S435" s="2392"/>
      <c r="T435" s="2392"/>
      <c r="U435" s="2392"/>
      <c r="V435" s="2392"/>
      <c r="W435" s="2392"/>
      <c r="X435" s="2392"/>
      <c r="Y435" s="2392"/>
    </row>
    <row r="436" spans="1:25" x14ac:dyDescent="0.25">
      <c r="A436" s="2391"/>
      <c r="B436" s="2392"/>
      <c r="C436" s="2392"/>
      <c r="D436" s="2392"/>
      <c r="E436" s="2392"/>
      <c r="F436" s="2392"/>
      <c r="G436" s="2392"/>
      <c r="H436" s="2392"/>
      <c r="I436" s="2392"/>
      <c r="J436" s="2392"/>
      <c r="K436" s="2392"/>
      <c r="L436" s="2392"/>
      <c r="M436" s="2392"/>
      <c r="N436" s="2392"/>
      <c r="O436" s="2392"/>
      <c r="P436" s="2392"/>
      <c r="Q436" s="2392"/>
      <c r="R436" s="2392"/>
      <c r="S436" s="2392"/>
      <c r="T436" s="2392"/>
      <c r="U436" s="2392"/>
      <c r="V436" s="2392"/>
      <c r="W436" s="2392"/>
      <c r="X436" s="2392"/>
      <c r="Y436" s="2392"/>
    </row>
    <row r="437" spans="1:25" x14ac:dyDescent="0.25">
      <c r="A437" s="2391"/>
      <c r="B437" s="2392"/>
      <c r="C437" s="2392"/>
      <c r="D437" s="2392"/>
      <c r="E437" s="2392"/>
      <c r="F437" s="2392"/>
      <c r="G437" s="2392"/>
      <c r="H437" s="2392"/>
      <c r="I437" s="2392"/>
      <c r="J437" s="2392"/>
      <c r="K437" s="2392"/>
      <c r="L437" s="2392"/>
      <c r="M437" s="2392"/>
      <c r="N437" s="2392"/>
      <c r="O437" s="2392"/>
      <c r="P437" s="2392"/>
      <c r="Q437" s="2392"/>
      <c r="R437" s="2392"/>
      <c r="S437" s="2392"/>
      <c r="T437" s="2392"/>
      <c r="U437" s="2392"/>
      <c r="V437" s="2392"/>
      <c r="W437" s="2392"/>
      <c r="X437" s="2392"/>
      <c r="Y437" s="2392"/>
    </row>
    <row r="438" spans="1:25" x14ac:dyDescent="0.25">
      <c r="A438" s="2391"/>
      <c r="B438" s="2392"/>
      <c r="C438" s="2392"/>
      <c r="D438" s="2392"/>
      <c r="E438" s="2392"/>
      <c r="F438" s="2392"/>
      <c r="G438" s="2392"/>
      <c r="H438" s="2392"/>
      <c r="I438" s="2392"/>
      <c r="J438" s="2392"/>
      <c r="K438" s="2392"/>
      <c r="L438" s="2392"/>
      <c r="M438" s="2392"/>
      <c r="N438" s="2392"/>
      <c r="O438" s="2392"/>
      <c r="P438" s="2392"/>
      <c r="Q438" s="2392"/>
      <c r="R438" s="2392"/>
      <c r="S438" s="2392"/>
      <c r="T438" s="2392"/>
      <c r="U438" s="2392"/>
      <c r="V438" s="2392"/>
      <c r="W438" s="2392"/>
      <c r="X438" s="2392"/>
      <c r="Y438" s="2392"/>
    </row>
    <row r="439" spans="1:25" x14ac:dyDescent="0.25">
      <c r="A439" s="2391"/>
      <c r="B439" s="2392"/>
      <c r="C439" s="2392"/>
      <c r="D439" s="2392"/>
      <c r="E439" s="2392"/>
      <c r="F439" s="2392"/>
      <c r="G439" s="2392"/>
      <c r="H439" s="2392"/>
      <c r="I439" s="2392"/>
      <c r="J439" s="2392"/>
      <c r="K439" s="2392"/>
      <c r="L439" s="2392"/>
      <c r="M439" s="2392"/>
      <c r="N439" s="2392"/>
      <c r="O439" s="2392"/>
      <c r="P439" s="2392"/>
      <c r="Q439" s="2392"/>
      <c r="R439" s="2392"/>
      <c r="S439" s="2392"/>
      <c r="T439" s="2392"/>
      <c r="U439" s="2392"/>
      <c r="V439" s="2392"/>
      <c r="W439" s="2392"/>
      <c r="X439" s="2392"/>
      <c r="Y439" s="2392"/>
    </row>
    <row r="440" spans="1:25" x14ac:dyDescent="0.25">
      <c r="A440" s="2391"/>
      <c r="B440" s="2392"/>
      <c r="C440" s="2392"/>
      <c r="D440" s="2392"/>
      <c r="E440" s="2392"/>
      <c r="F440" s="2392"/>
      <c r="G440" s="2392"/>
      <c r="H440" s="2392"/>
      <c r="I440" s="2392"/>
      <c r="J440" s="2392"/>
      <c r="K440" s="2392"/>
      <c r="L440" s="2392"/>
      <c r="M440" s="2392"/>
      <c r="N440" s="2392"/>
      <c r="O440" s="2392"/>
      <c r="P440" s="2392"/>
      <c r="Q440" s="2392"/>
      <c r="R440" s="2392"/>
      <c r="S440" s="2392"/>
      <c r="T440" s="2392"/>
      <c r="U440" s="2392"/>
      <c r="V440" s="2392"/>
      <c r="W440" s="2392"/>
      <c r="X440" s="2392"/>
      <c r="Y440" s="2392"/>
    </row>
    <row r="441" spans="1:25" x14ac:dyDescent="0.25">
      <c r="A441" s="2391"/>
      <c r="B441" s="2392"/>
      <c r="C441" s="2392"/>
      <c r="D441" s="2392"/>
      <c r="E441" s="2392"/>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row>
    <row r="442" spans="1:25" x14ac:dyDescent="0.25">
      <c r="A442" s="2391"/>
      <c r="B442" s="2392"/>
      <c r="C442" s="2392"/>
      <c r="D442" s="2392"/>
      <c r="E442" s="2392"/>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row>
    <row r="443" spans="1:25" x14ac:dyDescent="0.25">
      <c r="A443" s="2391"/>
      <c r="B443" s="2392"/>
      <c r="C443" s="2392"/>
      <c r="D443" s="2392"/>
      <c r="E443" s="2392"/>
      <c r="F443" s="2392"/>
      <c r="G443" s="2392"/>
      <c r="H443" s="2392"/>
      <c r="I443" s="2392"/>
      <c r="J443" s="2392"/>
      <c r="K443" s="2392"/>
      <c r="L443" s="2392"/>
      <c r="M443" s="2392"/>
      <c r="N443" s="2392"/>
      <c r="O443" s="2392"/>
      <c r="P443" s="2392"/>
      <c r="Q443" s="2392"/>
      <c r="R443" s="2392"/>
      <c r="S443" s="2392"/>
      <c r="T443" s="2392"/>
      <c r="U443" s="2392"/>
      <c r="V443" s="2392"/>
      <c r="W443" s="2392"/>
      <c r="X443" s="2392"/>
      <c r="Y443" s="2392"/>
    </row>
    <row r="444" spans="1:25" x14ac:dyDescent="0.25">
      <c r="A444" s="2391"/>
      <c r="B444" s="2392"/>
      <c r="C444" s="2392"/>
      <c r="D444" s="2392"/>
      <c r="E444" s="2392"/>
      <c r="F444" s="2392"/>
      <c r="G444" s="2392"/>
      <c r="H444" s="2392"/>
      <c r="I444" s="2392"/>
      <c r="J444" s="2392"/>
      <c r="K444" s="2392"/>
      <c r="L444" s="2392"/>
      <c r="M444" s="2392"/>
      <c r="N444" s="2392"/>
      <c r="O444" s="2392"/>
      <c r="P444" s="2392"/>
      <c r="Q444" s="2392"/>
      <c r="R444" s="2392"/>
      <c r="S444" s="2392"/>
      <c r="T444" s="2392"/>
      <c r="U444" s="2392"/>
      <c r="V444" s="2392"/>
      <c r="W444" s="2392"/>
      <c r="X444" s="2392"/>
      <c r="Y444" s="2392"/>
    </row>
    <row r="445" spans="1:25" x14ac:dyDescent="0.25">
      <c r="A445" s="2391"/>
      <c r="B445" s="2392"/>
      <c r="C445" s="2392"/>
      <c r="D445" s="2392"/>
      <c r="E445" s="2392"/>
      <c r="F445" s="2392"/>
      <c r="G445" s="2392"/>
      <c r="H445" s="2392"/>
      <c r="I445" s="2392"/>
      <c r="J445" s="2392"/>
      <c r="K445" s="2392"/>
      <c r="L445" s="2392"/>
      <c r="M445" s="2392"/>
      <c r="N445" s="2392"/>
      <c r="O445" s="2392"/>
      <c r="P445" s="2392"/>
      <c r="Q445" s="2392"/>
      <c r="R445" s="2392"/>
      <c r="S445" s="2392"/>
      <c r="T445" s="2392"/>
      <c r="U445" s="2392"/>
      <c r="V445" s="2392"/>
      <c r="W445" s="2392"/>
      <c r="X445" s="2392"/>
      <c r="Y445" s="2392"/>
    </row>
    <row r="446" spans="1:25" x14ac:dyDescent="0.25">
      <c r="A446" s="2391"/>
      <c r="B446" s="2392"/>
      <c r="C446" s="2392"/>
      <c r="D446" s="2392"/>
      <c r="E446" s="2392"/>
      <c r="F446" s="2392"/>
      <c r="G446" s="2392"/>
      <c r="H446" s="2392"/>
      <c r="I446" s="2392"/>
      <c r="J446" s="2392"/>
      <c r="K446" s="2392"/>
      <c r="L446" s="2392"/>
      <c r="M446" s="2392"/>
      <c r="N446" s="2392"/>
      <c r="O446" s="2392"/>
      <c r="P446" s="2392"/>
      <c r="Q446" s="2392"/>
      <c r="R446" s="2392"/>
      <c r="S446" s="2392"/>
      <c r="T446" s="2392"/>
      <c r="U446" s="2392"/>
      <c r="V446" s="2392"/>
      <c r="W446" s="2392"/>
      <c r="X446" s="2392"/>
      <c r="Y446" s="2392"/>
    </row>
    <row r="447" spans="1:25" x14ac:dyDescent="0.25">
      <c r="A447" s="2391"/>
      <c r="B447" s="2392"/>
      <c r="C447" s="2392"/>
      <c r="D447" s="2392"/>
      <c r="E447" s="2392"/>
      <c r="F447" s="2392"/>
      <c r="G447" s="2392"/>
      <c r="H447" s="2392"/>
      <c r="I447" s="2392"/>
      <c r="J447" s="2392"/>
      <c r="K447" s="2392"/>
      <c r="L447" s="2392"/>
      <c r="M447" s="2392"/>
      <c r="N447" s="2392"/>
      <c r="O447" s="2392"/>
      <c r="P447" s="2392"/>
      <c r="Q447" s="2392"/>
      <c r="R447" s="2392"/>
      <c r="S447" s="2392"/>
      <c r="T447" s="2392"/>
      <c r="U447" s="2392"/>
      <c r="V447" s="2392"/>
      <c r="W447" s="2392"/>
      <c r="X447" s="2392"/>
      <c r="Y447" s="2392"/>
    </row>
    <row r="448" spans="1:25" x14ac:dyDescent="0.25">
      <c r="A448" s="2391"/>
      <c r="B448" s="2392"/>
      <c r="C448" s="2392"/>
      <c r="D448" s="2392"/>
      <c r="E448" s="2392"/>
      <c r="F448" s="2392"/>
      <c r="G448" s="2392"/>
      <c r="H448" s="2392"/>
      <c r="I448" s="2392"/>
      <c r="J448" s="2392"/>
      <c r="K448" s="2392"/>
      <c r="L448" s="2392"/>
      <c r="M448" s="2392"/>
      <c r="N448" s="2392"/>
      <c r="O448" s="2392"/>
      <c r="P448" s="2392"/>
      <c r="Q448" s="2392"/>
      <c r="R448" s="2392"/>
      <c r="S448" s="2392"/>
      <c r="T448" s="2392"/>
      <c r="U448" s="2392"/>
      <c r="V448" s="2392"/>
      <c r="W448" s="2392"/>
      <c r="X448" s="2392"/>
      <c r="Y448" s="2392"/>
    </row>
    <row r="449" spans="1:25" x14ac:dyDescent="0.25">
      <c r="A449" s="2391"/>
      <c r="B449" s="2392"/>
      <c r="C449" s="2392"/>
      <c r="D449" s="2392"/>
      <c r="E449" s="2392"/>
      <c r="F449" s="2392"/>
      <c r="G449" s="2392"/>
      <c r="H449" s="2392"/>
      <c r="I449" s="2392"/>
      <c r="J449" s="2392"/>
      <c r="K449" s="2392"/>
      <c r="L449" s="2392"/>
      <c r="M449" s="2392"/>
      <c r="N449" s="2392"/>
      <c r="O449" s="2392"/>
      <c r="P449" s="2392"/>
      <c r="Q449" s="2392"/>
      <c r="R449" s="2392"/>
      <c r="S449" s="2392"/>
      <c r="T449" s="2392"/>
      <c r="U449" s="2392"/>
      <c r="V449" s="2392"/>
      <c r="W449" s="2392"/>
      <c r="X449" s="2392"/>
      <c r="Y449" s="2392"/>
    </row>
    <row r="450" spans="1:25" x14ac:dyDescent="0.25">
      <c r="A450" s="2391"/>
      <c r="B450" s="2392"/>
      <c r="C450" s="2392"/>
      <c r="D450" s="2392"/>
      <c r="E450" s="2392"/>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row>
    <row r="451" spans="1:25" x14ac:dyDescent="0.25">
      <c r="A451" s="2391"/>
      <c r="B451" s="2392"/>
      <c r="C451" s="2392"/>
      <c r="D451" s="2392"/>
      <c r="E451" s="2392"/>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row>
    <row r="452" spans="1:25" x14ac:dyDescent="0.25">
      <c r="A452" s="2391"/>
      <c r="B452" s="2392"/>
      <c r="C452" s="2392"/>
      <c r="D452" s="2392"/>
      <c r="E452" s="2392"/>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row>
    <row r="453" spans="1:25" x14ac:dyDescent="0.25">
      <c r="A453" s="2391"/>
      <c r="B453" s="2392"/>
      <c r="C453" s="2392"/>
      <c r="D453" s="2392"/>
      <c r="E453" s="2392"/>
      <c r="F453" s="2392"/>
      <c r="G453" s="2392"/>
      <c r="H453" s="2392"/>
      <c r="I453" s="2392"/>
      <c r="J453" s="2392"/>
      <c r="K453" s="2392"/>
      <c r="L453" s="2392"/>
      <c r="M453" s="2392"/>
      <c r="N453" s="2392"/>
      <c r="O453" s="2392"/>
      <c r="P453" s="2392"/>
      <c r="Q453" s="2392"/>
      <c r="R453" s="2392"/>
      <c r="S453" s="2392"/>
      <c r="T453" s="2392"/>
      <c r="U453" s="2392"/>
      <c r="V453" s="2392"/>
      <c r="W453" s="2392"/>
      <c r="X453" s="2392"/>
      <c r="Y453" s="2392"/>
    </row>
    <row r="454" spans="1:25" x14ac:dyDescent="0.25">
      <c r="A454" s="2391"/>
      <c r="B454" s="2392"/>
      <c r="C454" s="2392"/>
      <c r="D454" s="2392"/>
      <c r="E454" s="2392"/>
      <c r="F454" s="2392"/>
      <c r="G454" s="2392"/>
      <c r="H454" s="2392"/>
      <c r="I454" s="2392"/>
      <c r="J454" s="2392"/>
      <c r="K454" s="2392"/>
      <c r="L454" s="2392"/>
      <c r="M454" s="2392"/>
      <c r="N454" s="2392"/>
      <c r="O454" s="2392"/>
      <c r="P454" s="2392"/>
      <c r="Q454" s="2392"/>
      <c r="R454" s="2392"/>
      <c r="S454" s="2392"/>
      <c r="T454" s="2392"/>
      <c r="U454" s="2392"/>
      <c r="V454" s="2392"/>
      <c r="W454" s="2392"/>
      <c r="X454" s="2392"/>
      <c r="Y454" s="2392"/>
    </row>
    <row r="455" spans="1:25" x14ac:dyDescent="0.25">
      <c r="A455" s="2391"/>
      <c r="B455" s="2392"/>
      <c r="C455" s="2392"/>
      <c r="D455" s="2392"/>
      <c r="E455" s="2392"/>
      <c r="F455" s="2392"/>
      <c r="G455" s="2392"/>
      <c r="H455" s="2392"/>
      <c r="I455" s="2392"/>
      <c r="J455" s="2392"/>
      <c r="K455" s="2392"/>
      <c r="L455" s="2392"/>
      <c r="M455" s="2392"/>
      <c r="N455" s="2392"/>
      <c r="O455" s="2392"/>
      <c r="P455" s="2392"/>
      <c r="Q455" s="2392"/>
      <c r="R455" s="2392"/>
      <c r="S455" s="2392"/>
      <c r="T455" s="2392"/>
      <c r="U455" s="2392"/>
      <c r="V455" s="2392"/>
      <c r="W455" s="2392"/>
      <c r="X455" s="2392"/>
      <c r="Y455" s="2392"/>
    </row>
    <row r="456" spans="1:25" x14ac:dyDescent="0.25">
      <c r="A456" s="2391"/>
      <c r="B456" s="2392"/>
      <c r="C456" s="2392"/>
      <c r="D456" s="2392"/>
      <c r="E456" s="2392"/>
      <c r="F456" s="2392"/>
      <c r="G456" s="2392"/>
      <c r="H456" s="2392"/>
      <c r="I456" s="2392"/>
      <c r="J456" s="2392"/>
      <c r="K456" s="2392"/>
      <c r="L456" s="2392"/>
      <c r="M456" s="2392"/>
      <c r="N456" s="2392"/>
      <c r="O456" s="2392"/>
      <c r="P456" s="2392"/>
      <c r="Q456" s="2392"/>
      <c r="R456" s="2392"/>
      <c r="S456" s="2392"/>
      <c r="T456" s="2392"/>
      <c r="U456" s="2392"/>
      <c r="V456" s="2392"/>
      <c r="W456" s="2392"/>
      <c r="X456" s="2392"/>
      <c r="Y456" s="2392"/>
    </row>
    <row r="457" spans="1:25" x14ac:dyDescent="0.25">
      <c r="A457" s="2391"/>
      <c r="B457" s="2392"/>
      <c r="C457" s="2392"/>
      <c r="D457" s="2392"/>
      <c r="E457" s="2392"/>
      <c r="F457" s="2392"/>
      <c r="G457" s="2392"/>
      <c r="H457" s="2392"/>
      <c r="I457" s="2392"/>
      <c r="J457" s="2392"/>
      <c r="K457" s="2392"/>
      <c r="L457" s="2392"/>
      <c r="M457" s="2392"/>
      <c r="N457" s="2392"/>
      <c r="O457" s="2392"/>
      <c r="P457" s="2392"/>
      <c r="Q457" s="2392"/>
      <c r="R457" s="2392"/>
      <c r="S457" s="2392"/>
      <c r="T457" s="2392"/>
      <c r="U457" s="2392"/>
      <c r="V457" s="2392"/>
      <c r="W457" s="2392"/>
      <c r="X457" s="2392"/>
      <c r="Y457" s="2392"/>
    </row>
    <row r="458" spans="1:25" x14ac:dyDescent="0.25">
      <c r="A458" s="2391"/>
      <c r="B458" s="2392"/>
      <c r="C458" s="2392"/>
      <c r="D458" s="2392"/>
      <c r="E458" s="2392"/>
      <c r="F458" s="2392"/>
      <c r="G458" s="2392"/>
      <c r="H458" s="2392"/>
      <c r="I458" s="2392"/>
      <c r="J458" s="2392"/>
      <c r="K458" s="2392"/>
      <c r="L458" s="2392"/>
      <c r="M458" s="2392"/>
      <c r="N458" s="2392"/>
      <c r="O458" s="2392"/>
      <c r="P458" s="2392"/>
      <c r="Q458" s="2392"/>
      <c r="R458" s="2392"/>
      <c r="S458" s="2392"/>
      <c r="T458" s="2392"/>
      <c r="U458" s="2392"/>
      <c r="V458" s="2392"/>
      <c r="W458" s="2392"/>
      <c r="X458" s="2392"/>
      <c r="Y458" s="2392"/>
    </row>
    <row r="459" spans="1:25" x14ac:dyDescent="0.25">
      <c r="A459" s="2391"/>
      <c r="B459" s="2392"/>
      <c r="C459" s="2392"/>
      <c r="D459" s="2392"/>
      <c r="E459" s="2392"/>
      <c r="F459" s="2392"/>
      <c r="G459" s="2392"/>
      <c r="H459" s="2392"/>
      <c r="I459" s="2392"/>
      <c r="J459" s="2392"/>
      <c r="K459" s="2392"/>
      <c r="L459" s="2392"/>
      <c r="M459" s="2392"/>
      <c r="N459" s="2392"/>
      <c r="O459" s="2392"/>
      <c r="P459" s="2392"/>
      <c r="Q459" s="2392"/>
      <c r="R459" s="2392"/>
      <c r="S459" s="2392"/>
      <c r="T459" s="2392"/>
      <c r="U459" s="2392"/>
      <c r="V459" s="2392"/>
      <c r="W459" s="2392"/>
      <c r="X459" s="2392"/>
      <c r="Y459" s="2392"/>
    </row>
    <row r="460" spans="1:25" x14ac:dyDescent="0.25">
      <c r="A460" s="2391"/>
      <c r="B460" s="2392"/>
      <c r="C460" s="2392"/>
      <c r="D460" s="2392"/>
      <c r="E460" s="2392"/>
      <c r="F460" s="2392"/>
      <c r="G460" s="2392"/>
      <c r="H460" s="2392"/>
      <c r="I460" s="2392"/>
      <c r="J460" s="2392"/>
      <c r="K460" s="2392"/>
      <c r="L460" s="2392"/>
      <c r="M460" s="2392"/>
      <c r="N460" s="2392"/>
      <c r="O460" s="2392"/>
      <c r="P460" s="2392"/>
      <c r="Q460" s="2392"/>
      <c r="R460" s="2392"/>
      <c r="S460" s="2392"/>
      <c r="T460" s="2392"/>
      <c r="U460" s="2392"/>
      <c r="V460" s="2392"/>
      <c r="W460" s="2392"/>
      <c r="X460" s="2392"/>
      <c r="Y460" s="2392"/>
    </row>
    <row r="461" spans="1:25" x14ac:dyDescent="0.25">
      <c r="A461" s="2391"/>
      <c r="B461" s="2392"/>
      <c r="C461" s="2392"/>
      <c r="D461" s="2392"/>
      <c r="E461" s="2392"/>
      <c r="F461" s="2392"/>
      <c r="G461" s="2392"/>
      <c r="H461" s="2392"/>
      <c r="I461" s="2392"/>
      <c r="J461" s="2392"/>
      <c r="K461" s="2392"/>
      <c r="L461" s="2392"/>
      <c r="M461" s="2392"/>
      <c r="N461" s="2392"/>
      <c r="O461" s="2392"/>
      <c r="P461" s="2392"/>
      <c r="Q461" s="2392"/>
      <c r="R461" s="2392"/>
      <c r="S461" s="2392"/>
      <c r="T461" s="2392"/>
      <c r="U461" s="2392"/>
      <c r="V461" s="2392"/>
      <c r="W461" s="2392"/>
      <c r="X461" s="2392"/>
      <c r="Y461" s="2392"/>
    </row>
    <row r="462" spans="1:25" x14ac:dyDescent="0.25">
      <c r="A462" s="2391"/>
      <c r="B462" s="2392"/>
      <c r="C462" s="2392"/>
      <c r="D462" s="2392"/>
      <c r="E462" s="2392"/>
      <c r="F462" s="2392"/>
      <c r="G462" s="2392"/>
      <c r="H462" s="2392"/>
      <c r="I462" s="2392"/>
      <c r="J462" s="2392"/>
      <c r="K462" s="2392"/>
      <c r="L462" s="2392"/>
      <c r="M462" s="2392"/>
      <c r="N462" s="2392"/>
      <c r="O462" s="2392"/>
      <c r="P462" s="2392"/>
      <c r="Q462" s="2392"/>
      <c r="R462" s="2392"/>
      <c r="S462" s="2392"/>
      <c r="T462" s="2392"/>
      <c r="U462" s="2392"/>
      <c r="V462" s="2392"/>
      <c r="W462" s="2392"/>
      <c r="X462" s="2392"/>
      <c r="Y462" s="2392"/>
    </row>
    <row r="463" spans="1:25" x14ac:dyDescent="0.25">
      <c r="A463" s="2391"/>
      <c r="B463" s="2392"/>
      <c r="C463" s="2392"/>
      <c r="D463" s="2392"/>
      <c r="E463" s="2392"/>
      <c r="F463" s="2392"/>
      <c r="G463" s="2392"/>
      <c r="H463" s="2392"/>
      <c r="I463" s="2392"/>
      <c r="J463" s="2392"/>
      <c r="K463" s="2392"/>
      <c r="L463" s="2392"/>
      <c r="M463" s="2392"/>
      <c r="N463" s="2392"/>
      <c r="O463" s="2392"/>
      <c r="P463" s="2392"/>
      <c r="Q463" s="2392"/>
      <c r="R463" s="2392"/>
      <c r="S463" s="2392"/>
      <c r="T463" s="2392"/>
      <c r="U463" s="2392"/>
      <c r="V463" s="2392"/>
      <c r="W463" s="2392"/>
      <c r="X463" s="2392"/>
      <c r="Y463" s="2392"/>
    </row>
    <row r="464" spans="1:25" x14ac:dyDescent="0.25">
      <c r="A464" s="2391"/>
      <c r="B464" s="2392"/>
      <c r="C464" s="2392"/>
      <c r="D464" s="2392"/>
      <c r="E464" s="2392"/>
      <c r="F464" s="2392"/>
      <c r="G464" s="2392"/>
      <c r="H464" s="2392"/>
      <c r="I464" s="2392"/>
      <c r="J464" s="2392"/>
      <c r="K464" s="2392"/>
      <c r="L464" s="2392"/>
      <c r="M464" s="2392"/>
      <c r="N464" s="2392"/>
      <c r="O464" s="2392"/>
      <c r="P464" s="2392"/>
      <c r="Q464" s="2392"/>
      <c r="R464" s="2392"/>
      <c r="S464" s="2392"/>
      <c r="T464" s="2392"/>
      <c r="U464" s="2392"/>
      <c r="V464" s="2392"/>
      <c r="W464" s="2392"/>
      <c r="X464" s="2392"/>
      <c r="Y464" s="2392"/>
    </row>
    <row r="465" spans="1:25" x14ac:dyDescent="0.25">
      <c r="A465" s="2391"/>
      <c r="B465" s="2392"/>
      <c r="C465" s="2392"/>
      <c r="D465" s="2392"/>
      <c r="E465" s="2392"/>
      <c r="F465" s="2392"/>
      <c r="G465" s="2392"/>
      <c r="H465" s="2392"/>
      <c r="I465" s="2392"/>
      <c r="J465" s="2392"/>
      <c r="K465" s="2392"/>
      <c r="L465" s="2392"/>
      <c r="M465" s="2392"/>
      <c r="N465" s="2392"/>
      <c r="O465" s="2392"/>
      <c r="P465" s="2392"/>
      <c r="Q465" s="2392"/>
      <c r="R465" s="2392"/>
      <c r="S465" s="2392"/>
      <c r="T465" s="2392"/>
      <c r="U465" s="2392"/>
      <c r="V465" s="2392"/>
      <c r="W465" s="2392"/>
      <c r="X465" s="2392"/>
      <c r="Y465" s="2392"/>
    </row>
    <row r="466" spans="1:25" x14ac:dyDescent="0.25">
      <c r="A466" s="2391"/>
      <c r="B466" s="2392"/>
      <c r="C466" s="2392"/>
      <c r="D466" s="2392"/>
      <c r="E466" s="2392"/>
      <c r="F466" s="2392"/>
      <c r="G466" s="2392"/>
      <c r="H466" s="2392"/>
      <c r="I466" s="2392"/>
      <c r="J466" s="2392"/>
      <c r="K466" s="2392"/>
      <c r="L466" s="2392"/>
      <c r="M466" s="2392"/>
      <c r="N466" s="2392"/>
      <c r="O466" s="2392"/>
      <c r="P466" s="2392"/>
      <c r="Q466" s="2392"/>
      <c r="R466" s="2392"/>
      <c r="S466" s="2392"/>
      <c r="T466" s="2392"/>
      <c r="U466" s="2392"/>
      <c r="V466" s="2392"/>
      <c r="W466" s="2392"/>
      <c r="X466" s="2392"/>
      <c r="Y466" s="2392"/>
    </row>
    <row r="467" spans="1:25" x14ac:dyDescent="0.25">
      <c r="A467" s="2391"/>
      <c r="B467" s="2392"/>
      <c r="C467" s="2392"/>
      <c r="D467" s="2392"/>
      <c r="E467" s="2392"/>
      <c r="F467" s="2392"/>
      <c r="G467" s="2392"/>
      <c r="H467" s="2392"/>
      <c r="I467" s="2392"/>
      <c r="J467" s="2392"/>
      <c r="K467" s="2392"/>
      <c r="L467" s="2392"/>
      <c r="M467" s="2392"/>
      <c r="N467" s="2392"/>
      <c r="O467" s="2392"/>
      <c r="P467" s="2392"/>
      <c r="Q467" s="2392"/>
      <c r="R467" s="2392"/>
      <c r="S467" s="2392"/>
      <c r="T467" s="2392"/>
      <c r="U467" s="2392"/>
      <c r="V467" s="2392"/>
      <c r="W467" s="2392"/>
      <c r="X467" s="2392"/>
      <c r="Y467" s="2392"/>
    </row>
    <row r="468" spans="1:25" x14ac:dyDescent="0.25">
      <c r="A468" s="2391"/>
      <c r="B468" s="2392"/>
      <c r="C468" s="2392"/>
      <c r="D468" s="2392"/>
      <c r="E468" s="2392"/>
      <c r="F468" s="2392"/>
      <c r="G468" s="2392"/>
      <c r="H468" s="2392"/>
      <c r="I468" s="2392"/>
      <c r="J468" s="2392"/>
      <c r="K468" s="2392"/>
      <c r="L468" s="2392"/>
      <c r="M468" s="2392"/>
      <c r="N468" s="2392"/>
      <c r="O468" s="2392"/>
      <c r="P468" s="2392"/>
      <c r="Q468" s="2392"/>
      <c r="R468" s="2392"/>
      <c r="S468" s="2392"/>
      <c r="T468" s="2392"/>
      <c r="U468" s="2392"/>
      <c r="V468" s="2392"/>
      <c r="W468" s="2392"/>
      <c r="X468" s="2392"/>
      <c r="Y468" s="2392"/>
    </row>
    <row r="469" spans="1:25" x14ac:dyDescent="0.25">
      <c r="A469" s="2391"/>
      <c r="B469" s="2392"/>
      <c r="C469" s="2392"/>
      <c r="D469" s="2392"/>
      <c r="E469" s="2392"/>
      <c r="F469" s="2392"/>
      <c r="G469" s="2392"/>
      <c r="H469" s="2392"/>
      <c r="I469" s="2392"/>
      <c r="J469" s="2392"/>
      <c r="K469" s="2392"/>
      <c r="L469" s="2392"/>
      <c r="M469" s="2392"/>
      <c r="N469" s="2392"/>
      <c r="O469" s="2392"/>
      <c r="P469" s="2392"/>
      <c r="Q469" s="2392"/>
      <c r="R469" s="2392"/>
      <c r="S469" s="2392"/>
      <c r="T469" s="2392"/>
      <c r="U469" s="2392"/>
      <c r="V469" s="2392"/>
      <c r="W469" s="2392"/>
      <c r="X469" s="2392"/>
      <c r="Y469" s="2392"/>
    </row>
    <row r="470" spans="1:25" x14ac:dyDescent="0.25">
      <c r="A470" s="2391"/>
      <c r="B470" s="2392"/>
      <c r="C470" s="2392"/>
      <c r="D470" s="2392"/>
      <c r="E470" s="2392"/>
      <c r="F470" s="2392"/>
      <c r="G470" s="2392"/>
      <c r="H470" s="2392"/>
      <c r="I470" s="2392"/>
      <c r="J470" s="2392"/>
      <c r="K470" s="2392"/>
      <c r="L470" s="2392"/>
      <c r="M470" s="2392"/>
      <c r="N470" s="2392"/>
      <c r="O470" s="2392"/>
      <c r="P470" s="2392"/>
      <c r="Q470" s="2392"/>
      <c r="R470" s="2392"/>
      <c r="S470" s="2392"/>
      <c r="T470" s="2392"/>
      <c r="U470" s="2392"/>
      <c r="V470" s="2392"/>
      <c r="W470" s="2392"/>
      <c r="X470" s="2392"/>
      <c r="Y470" s="2392"/>
    </row>
    <row r="471" spans="1:25" x14ac:dyDescent="0.25">
      <c r="A471" s="2391"/>
      <c r="B471" s="2392"/>
      <c r="C471" s="2392"/>
      <c r="D471" s="2392"/>
      <c r="E471" s="2392"/>
      <c r="F471" s="2392"/>
      <c r="G471" s="2392"/>
      <c r="H471" s="2392"/>
      <c r="I471" s="2392"/>
      <c r="J471" s="2392"/>
      <c r="K471" s="2392"/>
      <c r="L471" s="2392"/>
      <c r="M471" s="2392"/>
      <c r="N471" s="2392"/>
      <c r="O471" s="2392"/>
      <c r="P471" s="2392"/>
      <c r="Q471" s="2392"/>
      <c r="R471" s="2392"/>
      <c r="S471" s="2392"/>
      <c r="T471" s="2392"/>
      <c r="U471" s="2392"/>
      <c r="V471" s="2392"/>
      <c r="W471" s="2392"/>
      <c r="X471" s="2392"/>
      <c r="Y471" s="2392"/>
    </row>
    <row r="472" spans="1:25" x14ac:dyDescent="0.25">
      <c r="A472" s="2391"/>
      <c r="B472" s="2392"/>
      <c r="C472" s="2392"/>
      <c r="D472" s="2392"/>
      <c r="E472" s="2392"/>
      <c r="F472" s="2392"/>
      <c r="G472" s="2392"/>
      <c r="H472" s="2392"/>
      <c r="I472" s="2392"/>
      <c r="J472" s="2392"/>
      <c r="K472" s="2392"/>
      <c r="L472" s="2392"/>
      <c r="M472" s="2392"/>
      <c r="N472" s="2392"/>
      <c r="O472" s="2392"/>
      <c r="P472" s="2392"/>
      <c r="Q472" s="2392"/>
      <c r="R472" s="2392"/>
      <c r="S472" s="2392"/>
      <c r="T472" s="2392"/>
      <c r="U472" s="2392"/>
      <c r="V472" s="2392"/>
      <c r="W472" s="2392"/>
      <c r="X472" s="2392"/>
      <c r="Y472" s="2392"/>
    </row>
    <row r="473" spans="1:25" x14ac:dyDescent="0.25">
      <c r="A473" s="2391"/>
      <c r="B473" s="2392"/>
      <c r="C473" s="2392"/>
      <c r="D473" s="2392"/>
      <c r="E473" s="2392"/>
      <c r="F473" s="2392"/>
      <c r="G473" s="2392"/>
      <c r="H473" s="2392"/>
      <c r="I473" s="2392"/>
      <c r="J473" s="2392"/>
      <c r="K473" s="2392"/>
      <c r="L473" s="2392"/>
      <c r="M473" s="2392"/>
      <c r="N473" s="2392"/>
      <c r="O473" s="2392"/>
      <c r="P473" s="2392"/>
      <c r="Q473" s="2392"/>
      <c r="R473" s="2392"/>
      <c r="S473" s="2392"/>
      <c r="T473" s="2392"/>
      <c r="U473" s="2392"/>
      <c r="V473" s="2392"/>
      <c r="W473" s="2392"/>
      <c r="X473" s="2392"/>
      <c r="Y473" s="2392"/>
    </row>
    <row r="474" spans="1:25" x14ac:dyDescent="0.25">
      <c r="A474" s="2391"/>
      <c r="B474" s="2392"/>
      <c r="C474" s="2392"/>
      <c r="D474" s="2392"/>
      <c r="E474" s="2392"/>
      <c r="F474" s="2392"/>
      <c r="G474" s="2392"/>
      <c r="H474" s="2392"/>
      <c r="I474" s="2392"/>
      <c r="J474" s="2392"/>
      <c r="K474" s="2392"/>
      <c r="L474" s="2392"/>
      <c r="M474" s="2392"/>
      <c r="N474" s="2392"/>
      <c r="O474" s="2392"/>
      <c r="P474" s="2392"/>
      <c r="Q474" s="2392"/>
      <c r="R474" s="2392"/>
      <c r="S474" s="2392"/>
      <c r="T474" s="2392"/>
      <c r="U474" s="2392"/>
      <c r="V474" s="2392"/>
      <c r="W474" s="2392"/>
      <c r="X474" s="2392"/>
      <c r="Y474" s="2392"/>
    </row>
    <row r="475" spans="1:25" x14ac:dyDescent="0.25">
      <c r="A475" s="2391"/>
      <c r="B475" s="2392"/>
      <c r="C475" s="2392"/>
      <c r="D475" s="2392"/>
      <c r="E475" s="2392"/>
      <c r="F475" s="2392"/>
      <c r="G475" s="2392"/>
      <c r="H475" s="2392"/>
      <c r="I475" s="2392"/>
      <c r="J475" s="2392"/>
      <c r="K475" s="2392"/>
      <c r="L475" s="2392"/>
      <c r="M475" s="2392"/>
      <c r="N475" s="2392"/>
      <c r="O475" s="2392"/>
      <c r="P475" s="2392"/>
      <c r="Q475" s="2392"/>
      <c r="R475" s="2392"/>
      <c r="S475" s="2392"/>
      <c r="T475" s="2392"/>
      <c r="U475" s="2392"/>
      <c r="V475" s="2392"/>
      <c r="W475" s="2392"/>
      <c r="X475" s="2392"/>
      <c r="Y475" s="2392"/>
    </row>
    <row r="476" spans="1:25" x14ac:dyDescent="0.25">
      <c r="A476" s="2391"/>
      <c r="B476" s="2392"/>
      <c r="C476" s="2392"/>
      <c r="D476" s="2392"/>
      <c r="E476" s="2392"/>
      <c r="F476" s="2392"/>
      <c r="G476" s="2392"/>
      <c r="H476" s="2392"/>
      <c r="I476" s="2392"/>
      <c r="J476" s="2392"/>
      <c r="K476" s="2392"/>
      <c r="L476" s="2392"/>
      <c r="M476" s="2392"/>
      <c r="N476" s="2392"/>
      <c r="O476" s="2392"/>
      <c r="P476" s="2392"/>
      <c r="Q476" s="2392"/>
      <c r="R476" s="2392"/>
      <c r="S476" s="2392"/>
      <c r="T476" s="2392"/>
      <c r="U476" s="2392"/>
      <c r="V476" s="2392"/>
      <c r="W476" s="2392"/>
      <c r="X476" s="2392"/>
      <c r="Y476" s="2392"/>
    </row>
    <row r="477" spans="1:25" x14ac:dyDescent="0.25">
      <c r="A477" s="2391"/>
      <c r="B477" s="2392"/>
      <c r="C477" s="2392"/>
      <c r="D477" s="2392"/>
      <c r="E477" s="2392"/>
      <c r="F477" s="2392"/>
      <c r="G477" s="2392"/>
      <c r="H477" s="2392"/>
      <c r="I477" s="2392"/>
      <c r="J477" s="2392"/>
      <c r="K477" s="2392"/>
      <c r="L477" s="2392"/>
      <c r="M477" s="2392"/>
      <c r="N477" s="2392"/>
      <c r="O477" s="2392"/>
      <c r="P477" s="2392"/>
      <c r="Q477" s="2392"/>
      <c r="R477" s="2392"/>
      <c r="S477" s="2392"/>
      <c r="T477" s="2392"/>
      <c r="U477" s="2392"/>
      <c r="V477" s="2392"/>
      <c r="W477" s="2392"/>
      <c r="X477" s="2392"/>
      <c r="Y477" s="2392"/>
    </row>
    <row r="478" spans="1:25" x14ac:dyDescent="0.25">
      <c r="A478" s="2391"/>
      <c r="B478" s="2392"/>
      <c r="C478" s="2392"/>
      <c r="D478" s="2392"/>
      <c r="E478" s="2392"/>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row>
    <row r="479" spans="1:25" x14ac:dyDescent="0.25">
      <c r="A479" s="2391"/>
      <c r="B479" s="2392"/>
      <c r="C479" s="2392"/>
      <c r="D479" s="2392"/>
      <c r="E479" s="2392"/>
      <c r="F479" s="2392"/>
      <c r="G479" s="2392"/>
      <c r="H479" s="2392"/>
      <c r="I479" s="2392"/>
      <c r="J479" s="2392"/>
      <c r="K479" s="2392"/>
      <c r="L479" s="2392"/>
      <c r="M479" s="2392"/>
      <c r="N479" s="2392"/>
      <c r="O479" s="2392"/>
      <c r="P479" s="2392"/>
      <c r="Q479" s="2392"/>
      <c r="R479" s="2392"/>
      <c r="S479" s="2392"/>
      <c r="T479" s="2392"/>
      <c r="U479" s="2392"/>
      <c r="V479" s="2392"/>
      <c r="W479" s="2392"/>
      <c r="X479" s="2392"/>
      <c r="Y479" s="2392"/>
    </row>
    <row r="480" spans="1:25" x14ac:dyDescent="0.25">
      <c r="A480" s="2391"/>
      <c r="B480" s="2392"/>
      <c r="C480" s="2392"/>
      <c r="D480" s="2392"/>
      <c r="E480" s="2392"/>
      <c r="F480" s="2392"/>
      <c r="G480" s="2392"/>
      <c r="H480" s="2392"/>
      <c r="I480" s="2392"/>
      <c r="J480" s="2392"/>
      <c r="K480" s="2392"/>
      <c r="L480" s="2392"/>
      <c r="M480" s="2392"/>
      <c r="N480" s="2392"/>
      <c r="O480" s="2392"/>
      <c r="P480" s="2392"/>
      <c r="Q480" s="2392"/>
      <c r="R480" s="2392"/>
      <c r="S480" s="2392"/>
      <c r="T480" s="2392"/>
      <c r="U480" s="2392"/>
      <c r="V480" s="2392"/>
      <c r="W480" s="2392"/>
      <c r="X480" s="2392"/>
      <c r="Y480" s="2392"/>
    </row>
    <row r="481" spans="1:25" x14ac:dyDescent="0.25">
      <c r="A481" s="2391"/>
      <c r="B481" s="2392"/>
      <c r="C481" s="2392"/>
      <c r="D481" s="2392"/>
      <c r="E481" s="2392"/>
      <c r="F481" s="2392"/>
      <c r="G481" s="2392"/>
      <c r="H481" s="2392"/>
      <c r="I481" s="2392"/>
      <c r="J481" s="2392"/>
      <c r="K481" s="2392"/>
      <c r="L481" s="2392"/>
      <c r="M481" s="2392"/>
      <c r="N481" s="2392"/>
      <c r="O481" s="2392"/>
      <c r="P481" s="2392"/>
      <c r="Q481" s="2392"/>
      <c r="R481" s="2392"/>
      <c r="S481" s="2392"/>
      <c r="T481" s="2392"/>
      <c r="U481" s="2392"/>
      <c r="V481" s="2392"/>
      <c r="W481" s="2392"/>
      <c r="X481" s="2392"/>
      <c r="Y481" s="2392"/>
    </row>
    <row r="482" spans="1:25" x14ac:dyDescent="0.25">
      <c r="A482" s="2391"/>
      <c r="B482" s="2392"/>
      <c r="C482" s="2392"/>
      <c r="D482" s="2392"/>
      <c r="E482" s="2392"/>
      <c r="F482" s="2392"/>
      <c r="G482" s="2392"/>
      <c r="H482" s="2392"/>
      <c r="I482" s="2392"/>
      <c r="J482" s="2392"/>
      <c r="K482" s="2392"/>
      <c r="L482" s="2392"/>
      <c r="M482" s="2392"/>
      <c r="N482" s="2392"/>
      <c r="O482" s="2392"/>
      <c r="P482" s="2392"/>
      <c r="Q482" s="2392"/>
      <c r="R482" s="2392"/>
      <c r="S482" s="2392"/>
      <c r="T482" s="2392"/>
      <c r="U482" s="2392"/>
      <c r="V482" s="2392"/>
      <c r="W482" s="2392"/>
      <c r="X482" s="2392"/>
      <c r="Y482" s="2392"/>
    </row>
    <row r="483" spans="1:25" x14ac:dyDescent="0.25">
      <c r="A483" s="2391"/>
      <c r="B483" s="2392"/>
      <c r="C483" s="2392"/>
      <c r="D483" s="2392"/>
      <c r="E483" s="2392"/>
      <c r="F483" s="2392"/>
      <c r="G483" s="2392"/>
      <c r="H483" s="2392"/>
      <c r="I483" s="2392"/>
      <c r="J483" s="2392"/>
      <c r="K483" s="2392"/>
      <c r="L483" s="2392"/>
      <c r="M483" s="2392"/>
      <c r="N483" s="2392"/>
      <c r="O483" s="2392"/>
      <c r="P483" s="2392"/>
      <c r="Q483" s="2392"/>
      <c r="R483" s="2392"/>
      <c r="S483" s="2392"/>
      <c r="T483" s="2392"/>
      <c r="U483" s="2392"/>
      <c r="V483" s="2392"/>
      <c r="W483" s="2392"/>
      <c r="X483" s="2392"/>
      <c r="Y483" s="2392"/>
    </row>
    <row r="484" spans="1:25" x14ac:dyDescent="0.25">
      <c r="A484" s="2391"/>
      <c r="B484" s="2392"/>
      <c r="C484" s="2392"/>
      <c r="D484" s="2392"/>
      <c r="E484" s="2392"/>
      <c r="F484" s="2392"/>
      <c r="G484" s="2392"/>
      <c r="H484" s="2392"/>
      <c r="I484" s="2392"/>
      <c r="J484" s="2392"/>
      <c r="K484" s="2392"/>
      <c r="L484" s="2392"/>
      <c r="M484" s="2392"/>
      <c r="N484" s="2392"/>
      <c r="O484" s="2392"/>
      <c r="P484" s="2392"/>
      <c r="Q484" s="2392"/>
      <c r="R484" s="2392"/>
      <c r="S484" s="2392"/>
      <c r="T484" s="2392"/>
      <c r="U484" s="2392"/>
      <c r="V484" s="2392"/>
      <c r="W484" s="2392"/>
      <c r="X484" s="2392"/>
      <c r="Y484" s="2392"/>
    </row>
    <row r="485" spans="1:25" x14ac:dyDescent="0.25">
      <c r="A485" s="2391"/>
      <c r="B485" s="2392"/>
      <c r="C485" s="2392"/>
      <c r="D485" s="2392"/>
      <c r="E485" s="2392"/>
      <c r="F485" s="2392"/>
      <c r="G485" s="2392"/>
      <c r="H485" s="2392"/>
      <c r="I485" s="2392"/>
      <c r="J485" s="2392"/>
      <c r="K485" s="2392"/>
      <c r="L485" s="2392"/>
      <c r="M485" s="2392"/>
      <c r="N485" s="2392"/>
      <c r="O485" s="2392"/>
      <c r="P485" s="2392"/>
      <c r="Q485" s="2392"/>
      <c r="R485" s="2392"/>
      <c r="S485" s="2392"/>
      <c r="T485" s="2392"/>
      <c r="U485" s="2392"/>
      <c r="V485" s="2392"/>
      <c r="W485" s="2392"/>
      <c r="X485" s="2392"/>
      <c r="Y485" s="2392"/>
    </row>
    <row r="486" spans="1:25" x14ac:dyDescent="0.25">
      <c r="A486" s="2391"/>
      <c r="B486" s="2392"/>
      <c r="C486" s="2392"/>
      <c r="D486" s="2392"/>
      <c r="E486" s="2392"/>
      <c r="F486" s="2392"/>
      <c r="G486" s="2392"/>
      <c r="H486" s="2392"/>
      <c r="I486" s="2392"/>
      <c r="J486" s="2392"/>
      <c r="K486" s="2392"/>
      <c r="L486" s="2392"/>
      <c r="M486" s="2392"/>
      <c r="N486" s="2392"/>
      <c r="O486" s="2392"/>
      <c r="P486" s="2392"/>
      <c r="Q486" s="2392"/>
      <c r="R486" s="2392"/>
      <c r="S486" s="2392"/>
      <c r="T486" s="2392"/>
      <c r="U486" s="2392"/>
      <c r="V486" s="2392"/>
      <c r="W486" s="2392"/>
      <c r="X486" s="2392"/>
      <c r="Y486" s="2392"/>
    </row>
    <row r="487" spans="1:25" x14ac:dyDescent="0.25">
      <c r="A487" s="2391"/>
      <c r="B487" s="2392"/>
      <c r="C487" s="2392"/>
      <c r="D487" s="2392"/>
      <c r="E487" s="2392"/>
      <c r="F487" s="2392"/>
      <c r="G487" s="2392"/>
      <c r="H487" s="2392"/>
      <c r="I487" s="2392"/>
      <c r="J487" s="2392"/>
      <c r="K487" s="2392"/>
      <c r="L487" s="2392"/>
      <c r="M487" s="2392"/>
      <c r="N487" s="2392"/>
      <c r="O487" s="2392"/>
      <c r="P487" s="2392"/>
      <c r="Q487" s="2392"/>
      <c r="R487" s="2392"/>
      <c r="S487" s="2392"/>
      <c r="T487" s="2392"/>
      <c r="U487" s="2392"/>
      <c r="V487" s="2392"/>
      <c r="W487" s="2392"/>
      <c r="X487" s="2392"/>
      <c r="Y487" s="2392"/>
    </row>
    <row r="488" spans="1:25" x14ac:dyDescent="0.25">
      <c r="A488" s="2391"/>
      <c r="B488" s="2392"/>
      <c r="C488" s="2392"/>
      <c r="D488" s="2392"/>
      <c r="E488" s="2392"/>
      <c r="F488" s="2392"/>
      <c r="G488" s="2392"/>
      <c r="H488" s="2392"/>
      <c r="I488" s="2392"/>
      <c r="J488" s="2392"/>
      <c r="K488" s="2392"/>
      <c r="L488" s="2392"/>
      <c r="M488" s="2392"/>
      <c r="N488" s="2392"/>
      <c r="O488" s="2392"/>
      <c r="P488" s="2392"/>
      <c r="Q488" s="2392"/>
      <c r="R488" s="2392"/>
      <c r="S488" s="2392"/>
      <c r="T488" s="2392"/>
      <c r="U488" s="2392"/>
      <c r="V488" s="2392"/>
      <c r="W488" s="2392"/>
      <c r="X488" s="2392"/>
      <c r="Y488" s="2392"/>
    </row>
    <row r="489" spans="1:25" x14ac:dyDescent="0.25">
      <c r="A489" s="2391"/>
      <c r="B489" s="2392"/>
      <c r="C489" s="2392"/>
      <c r="D489" s="2392"/>
      <c r="E489" s="2392"/>
      <c r="F489" s="2392"/>
      <c r="G489" s="2392"/>
      <c r="H489" s="2392"/>
      <c r="I489" s="2392"/>
      <c r="J489" s="2392"/>
      <c r="K489" s="2392"/>
      <c r="L489" s="2392"/>
      <c r="M489" s="2392"/>
      <c r="N489" s="2392"/>
      <c r="O489" s="2392"/>
      <c r="P489" s="2392"/>
      <c r="Q489" s="2392"/>
      <c r="R489" s="2392"/>
      <c r="S489" s="2392"/>
      <c r="T489" s="2392"/>
      <c r="U489" s="2392"/>
      <c r="V489" s="2392"/>
      <c r="W489" s="2392"/>
      <c r="X489" s="2392"/>
      <c r="Y489" s="2392"/>
    </row>
    <row r="490" spans="1:25" x14ac:dyDescent="0.25">
      <c r="A490" s="2391"/>
      <c r="B490" s="2392"/>
      <c r="C490" s="2392"/>
      <c r="D490" s="2392"/>
      <c r="E490" s="2392"/>
      <c r="F490" s="2392"/>
      <c r="G490" s="2392"/>
      <c r="H490" s="2392"/>
      <c r="I490" s="2392"/>
      <c r="J490" s="2392"/>
      <c r="K490" s="2392"/>
      <c r="L490" s="2392"/>
      <c r="M490" s="2392"/>
      <c r="N490" s="2392"/>
      <c r="O490" s="2392"/>
      <c r="P490" s="2392"/>
      <c r="Q490" s="2392"/>
      <c r="R490" s="2392"/>
      <c r="S490" s="2392"/>
      <c r="T490" s="2392"/>
      <c r="U490" s="2392"/>
      <c r="V490" s="2392"/>
      <c r="W490" s="2392"/>
      <c r="X490" s="2392"/>
      <c r="Y490" s="2392"/>
    </row>
    <row r="491" spans="1:25" x14ac:dyDescent="0.25">
      <c r="A491" s="2391"/>
      <c r="B491" s="2392"/>
      <c r="C491" s="2392"/>
      <c r="D491" s="2392"/>
      <c r="E491" s="2392"/>
      <c r="F491" s="2392"/>
      <c r="G491" s="2392"/>
      <c r="H491" s="2392"/>
      <c r="I491" s="2392"/>
      <c r="J491" s="2392"/>
      <c r="K491" s="2392"/>
      <c r="L491" s="2392"/>
      <c r="M491" s="2392"/>
      <c r="N491" s="2392"/>
      <c r="O491" s="2392"/>
      <c r="P491" s="2392"/>
      <c r="Q491" s="2392"/>
      <c r="R491" s="2392"/>
      <c r="S491" s="2392"/>
      <c r="T491" s="2392"/>
      <c r="U491" s="2392"/>
      <c r="V491" s="2392"/>
      <c r="W491" s="2392"/>
      <c r="X491" s="2392"/>
      <c r="Y491" s="2392"/>
    </row>
    <row r="492" spans="1:25" x14ac:dyDescent="0.25">
      <c r="A492" s="2391"/>
      <c r="B492" s="2392"/>
      <c r="C492" s="2392"/>
      <c r="D492" s="2392"/>
      <c r="E492" s="2392"/>
      <c r="F492" s="2392"/>
      <c r="G492" s="2392"/>
      <c r="H492" s="2392"/>
      <c r="I492" s="2392"/>
      <c r="J492" s="2392"/>
      <c r="K492" s="2392"/>
      <c r="L492" s="2392"/>
      <c r="M492" s="2392"/>
      <c r="N492" s="2392"/>
      <c r="O492" s="2392"/>
      <c r="P492" s="2392"/>
      <c r="Q492" s="2392"/>
      <c r="R492" s="2392"/>
      <c r="S492" s="2392"/>
      <c r="T492" s="2392"/>
      <c r="U492" s="2392"/>
      <c r="V492" s="2392"/>
      <c r="W492" s="2392"/>
      <c r="X492" s="2392"/>
      <c r="Y492" s="2392"/>
    </row>
    <row r="493" spans="1:25" x14ac:dyDescent="0.25">
      <c r="A493" s="2391"/>
      <c r="B493" s="2392"/>
      <c r="C493" s="2392"/>
      <c r="D493" s="2392"/>
      <c r="E493" s="2392"/>
      <c r="F493" s="2392"/>
      <c r="G493" s="2392"/>
      <c r="H493" s="2392"/>
      <c r="I493" s="2392"/>
      <c r="J493" s="2392"/>
      <c r="K493" s="2392"/>
      <c r="L493" s="2392"/>
      <c r="M493" s="2392"/>
      <c r="N493" s="2392"/>
      <c r="O493" s="2392"/>
      <c r="P493" s="2392"/>
      <c r="Q493" s="2392"/>
      <c r="R493" s="2392"/>
      <c r="S493" s="2392"/>
      <c r="T493" s="2392"/>
      <c r="U493" s="2392"/>
      <c r="V493" s="2392"/>
      <c r="W493" s="2392"/>
      <c r="X493" s="2392"/>
      <c r="Y493" s="2392"/>
    </row>
    <row r="494" spans="1:25" x14ac:dyDescent="0.25">
      <c r="A494" s="2391"/>
      <c r="B494" s="2392"/>
      <c r="C494" s="2392"/>
      <c r="D494" s="2392"/>
      <c r="E494" s="2392"/>
      <c r="F494" s="2392"/>
      <c r="G494" s="2392"/>
      <c r="H494" s="2392"/>
      <c r="I494" s="2392"/>
      <c r="J494" s="2392"/>
      <c r="K494" s="2392"/>
      <c r="L494" s="2392"/>
      <c r="M494" s="2392"/>
      <c r="N494" s="2392"/>
      <c r="O494" s="2392"/>
      <c r="P494" s="2392"/>
      <c r="Q494" s="2392"/>
      <c r="R494" s="2392"/>
      <c r="S494" s="2392"/>
      <c r="T494" s="2392"/>
      <c r="U494" s="2392"/>
      <c r="V494" s="2392"/>
      <c r="W494" s="2392"/>
      <c r="X494" s="2392"/>
      <c r="Y494" s="2392"/>
    </row>
    <row r="495" spans="1:25" x14ac:dyDescent="0.25">
      <c r="A495" s="2391"/>
      <c r="B495" s="2392"/>
      <c r="C495" s="2392"/>
      <c r="D495" s="2392"/>
      <c r="E495" s="2392"/>
      <c r="F495" s="2392"/>
      <c r="G495" s="2392"/>
      <c r="H495" s="2392"/>
      <c r="I495" s="2392"/>
      <c r="J495" s="2392"/>
      <c r="K495" s="2392"/>
      <c r="L495" s="2392"/>
      <c r="M495" s="2392"/>
      <c r="N495" s="2392"/>
      <c r="O495" s="2392"/>
      <c r="P495" s="2392"/>
      <c r="Q495" s="2392"/>
      <c r="R495" s="2392"/>
      <c r="S495" s="2392"/>
      <c r="T495" s="2392"/>
      <c r="U495" s="2392"/>
      <c r="V495" s="2392"/>
      <c r="W495" s="2392"/>
      <c r="X495" s="2392"/>
      <c r="Y495" s="2392"/>
    </row>
    <row r="496" spans="1:25" x14ac:dyDescent="0.25">
      <c r="A496" s="2391"/>
      <c r="B496" s="2392"/>
      <c r="C496" s="2392"/>
      <c r="D496" s="2392"/>
      <c r="E496" s="2392"/>
      <c r="F496" s="2392"/>
      <c r="G496" s="2392"/>
      <c r="H496" s="2392"/>
      <c r="I496" s="2392"/>
      <c r="J496" s="2392"/>
      <c r="K496" s="2392"/>
      <c r="L496" s="2392"/>
      <c r="M496" s="2392"/>
      <c r="N496" s="2392"/>
      <c r="O496" s="2392"/>
      <c r="P496" s="2392"/>
      <c r="Q496" s="2392"/>
      <c r="R496" s="2392"/>
      <c r="S496" s="2392"/>
      <c r="T496" s="2392"/>
      <c r="U496" s="2392"/>
      <c r="V496" s="2392"/>
      <c r="W496" s="2392"/>
      <c r="X496" s="2392"/>
      <c r="Y496" s="2392"/>
    </row>
    <row r="497" spans="1:25" x14ac:dyDescent="0.25">
      <c r="A497" s="2391"/>
      <c r="B497" s="2392"/>
      <c r="C497" s="2392"/>
      <c r="D497" s="2392"/>
      <c r="E497" s="2392"/>
      <c r="F497" s="2392"/>
      <c r="G497" s="2392"/>
      <c r="H497" s="2392"/>
      <c r="I497" s="2392"/>
      <c r="J497" s="2392"/>
      <c r="K497" s="2392"/>
      <c r="L497" s="2392"/>
      <c r="M497" s="2392"/>
      <c r="N497" s="2392"/>
      <c r="O497" s="2392"/>
      <c r="P497" s="2392"/>
      <c r="Q497" s="2392"/>
      <c r="R497" s="2392"/>
      <c r="S497" s="2392"/>
      <c r="T497" s="2392"/>
      <c r="U497" s="2392"/>
      <c r="V497" s="2392"/>
      <c r="W497" s="2392"/>
      <c r="X497" s="2392"/>
      <c r="Y497" s="2392"/>
    </row>
    <row r="498" spans="1:25" x14ac:dyDescent="0.25">
      <c r="A498" s="2391"/>
      <c r="B498" s="2392"/>
      <c r="C498" s="2392"/>
      <c r="D498" s="2392"/>
      <c r="E498" s="2392"/>
      <c r="F498" s="2392"/>
      <c r="G498" s="2392"/>
      <c r="H498" s="2392"/>
      <c r="I498" s="2392"/>
      <c r="J498" s="2392"/>
      <c r="K498" s="2392"/>
      <c r="L498" s="2392"/>
      <c r="M498" s="2392"/>
      <c r="N498" s="2392"/>
      <c r="O498" s="2392"/>
      <c r="P498" s="2392"/>
      <c r="Q498" s="2392"/>
      <c r="R498" s="2392"/>
      <c r="S498" s="2392"/>
      <c r="T498" s="2392"/>
      <c r="U498" s="2392"/>
      <c r="V498" s="2392"/>
      <c r="W498" s="2392"/>
      <c r="X498" s="2392"/>
      <c r="Y498" s="2392"/>
    </row>
    <row r="499" spans="1:25" x14ac:dyDescent="0.25">
      <c r="A499" s="2391"/>
      <c r="B499" s="2392"/>
      <c r="C499" s="2392"/>
      <c r="D499" s="2392"/>
      <c r="E499" s="2392"/>
      <c r="F499" s="2392"/>
      <c r="G499" s="2392"/>
      <c r="H499" s="2392"/>
      <c r="I499" s="2392"/>
      <c r="J499" s="2392"/>
      <c r="K499" s="2392"/>
      <c r="L499" s="2392"/>
      <c r="M499" s="2392"/>
      <c r="N499" s="2392"/>
      <c r="O499" s="2392"/>
      <c r="P499" s="2392"/>
      <c r="Q499" s="2392"/>
      <c r="R499" s="2392"/>
      <c r="S499" s="2392"/>
      <c r="T499" s="2392"/>
      <c r="U499" s="2392"/>
      <c r="V499" s="2392"/>
      <c r="W499" s="2392"/>
      <c r="X499" s="2392"/>
      <c r="Y499" s="2392"/>
    </row>
    <row r="500" spans="1:25" x14ac:dyDescent="0.25">
      <c r="A500" s="2391"/>
      <c r="B500" s="2392"/>
      <c r="C500" s="2392"/>
      <c r="D500" s="2392"/>
      <c r="E500" s="2392"/>
      <c r="F500" s="2392"/>
      <c r="G500" s="2392"/>
      <c r="H500" s="2392"/>
      <c r="I500" s="2392"/>
      <c r="J500" s="2392"/>
      <c r="K500" s="2392"/>
      <c r="L500" s="2392"/>
      <c r="M500" s="2392"/>
      <c r="N500" s="2392"/>
      <c r="O500" s="2392"/>
      <c r="P500" s="2392"/>
      <c r="Q500" s="2392"/>
      <c r="R500" s="2392"/>
      <c r="S500" s="2392"/>
      <c r="T500" s="2392"/>
      <c r="U500" s="2392"/>
      <c r="V500" s="2392"/>
      <c r="W500" s="2392"/>
      <c r="X500" s="2392"/>
      <c r="Y500" s="2392"/>
    </row>
    <row r="501" spans="1:25" x14ac:dyDescent="0.25">
      <c r="A501" s="2391"/>
      <c r="B501" s="2392"/>
      <c r="C501" s="2392"/>
      <c r="D501" s="2392"/>
      <c r="E501" s="2392"/>
      <c r="F501" s="2392"/>
      <c r="G501" s="2392"/>
      <c r="H501" s="2392"/>
      <c r="I501" s="2392"/>
      <c r="J501" s="2392"/>
      <c r="K501" s="2392"/>
      <c r="L501" s="2392"/>
      <c r="M501" s="2392"/>
      <c r="N501" s="2392"/>
      <c r="O501" s="2392"/>
      <c r="P501" s="2392"/>
      <c r="Q501" s="2392"/>
      <c r="R501" s="2392"/>
      <c r="S501" s="2392"/>
      <c r="T501" s="2392"/>
      <c r="U501" s="2392"/>
      <c r="V501" s="2392"/>
      <c r="W501" s="2392"/>
      <c r="X501" s="2392"/>
      <c r="Y501" s="2392"/>
    </row>
    <row r="502" spans="1:25" x14ac:dyDescent="0.25">
      <c r="A502" s="2391"/>
      <c r="B502" s="2392"/>
      <c r="C502" s="2392"/>
      <c r="D502" s="2392"/>
      <c r="E502" s="2392"/>
      <c r="F502" s="2392"/>
      <c r="G502" s="2392"/>
      <c r="H502" s="2392"/>
      <c r="I502" s="2392"/>
      <c r="J502" s="2392"/>
      <c r="K502" s="2392"/>
      <c r="L502" s="2392"/>
      <c r="M502" s="2392"/>
      <c r="N502" s="2392"/>
      <c r="O502" s="2392"/>
      <c r="P502" s="2392"/>
      <c r="Q502" s="2392"/>
      <c r="R502" s="2392"/>
      <c r="S502" s="2392"/>
      <c r="T502" s="2392"/>
      <c r="U502" s="2392"/>
      <c r="V502" s="2392"/>
      <c r="W502" s="2392"/>
      <c r="X502" s="2392"/>
      <c r="Y502" s="2392"/>
    </row>
    <row r="503" spans="1:25" x14ac:dyDescent="0.25">
      <c r="A503" s="2391"/>
      <c r="B503" s="2392"/>
      <c r="C503" s="2392"/>
      <c r="D503" s="2392"/>
      <c r="E503" s="2392"/>
      <c r="F503" s="2392"/>
      <c r="G503" s="2392"/>
      <c r="H503" s="2392"/>
      <c r="I503" s="2392"/>
      <c r="J503" s="2392"/>
      <c r="K503" s="2392"/>
      <c r="L503" s="2392"/>
      <c r="M503" s="2392"/>
      <c r="N503" s="2392"/>
      <c r="O503" s="2392"/>
      <c r="P503" s="2392"/>
      <c r="Q503" s="2392"/>
      <c r="R503" s="2392"/>
      <c r="S503" s="2392"/>
      <c r="T503" s="2392"/>
      <c r="U503" s="2392"/>
      <c r="V503" s="2392"/>
      <c r="W503" s="2392"/>
      <c r="X503" s="2392"/>
      <c r="Y503" s="2392"/>
    </row>
    <row r="504" spans="1:25" x14ac:dyDescent="0.25">
      <c r="A504" s="2391"/>
      <c r="B504" s="2392"/>
      <c r="C504" s="2392"/>
      <c r="D504" s="2392"/>
      <c r="E504" s="2392"/>
      <c r="F504" s="2392"/>
      <c r="G504" s="2392"/>
      <c r="H504" s="2392"/>
      <c r="I504" s="2392"/>
      <c r="J504" s="2392"/>
      <c r="K504" s="2392"/>
      <c r="L504" s="2392"/>
      <c r="M504" s="2392"/>
      <c r="N504" s="2392"/>
      <c r="O504" s="2392"/>
      <c r="P504" s="2392"/>
      <c r="Q504" s="2392"/>
      <c r="R504" s="2392"/>
      <c r="S504" s="2392"/>
      <c r="T504" s="2392"/>
      <c r="U504" s="2392"/>
      <c r="V504" s="2392"/>
      <c r="W504" s="2392"/>
      <c r="X504" s="2392"/>
      <c r="Y504" s="2392"/>
    </row>
    <row r="505" spans="1:25" x14ac:dyDescent="0.25">
      <c r="A505" s="2391"/>
      <c r="B505" s="2392"/>
      <c r="C505" s="2392"/>
      <c r="D505" s="2392"/>
      <c r="E505" s="2392"/>
      <c r="F505" s="2392"/>
      <c r="G505" s="2392"/>
      <c r="H505" s="2392"/>
      <c r="I505" s="2392"/>
      <c r="J505" s="2392"/>
      <c r="K505" s="2392"/>
      <c r="L505" s="2392"/>
      <c r="M505" s="2392"/>
      <c r="N505" s="2392"/>
      <c r="O505" s="2392"/>
      <c r="P505" s="2392"/>
      <c r="Q505" s="2392"/>
      <c r="R505" s="2392"/>
      <c r="S505" s="2392"/>
      <c r="T505" s="2392"/>
      <c r="U505" s="2392"/>
      <c r="V505" s="2392"/>
      <c r="W505" s="2392"/>
      <c r="X505" s="2392"/>
      <c r="Y505" s="2392"/>
    </row>
    <row r="506" spans="1:25" x14ac:dyDescent="0.25">
      <c r="A506" s="2391"/>
      <c r="B506" s="2392"/>
      <c r="C506" s="2392"/>
      <c r="D506" s="2392"/>
      <c r="E506" s="2392"/>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row>
    <row r="507" spans="1:25" x14ac:dyDescent="0.25">
      <c r="A507" s="2391"/>
      <c r="B507" s="2392"/>
      <c r="C507" s="2392"/>
      <c r="D507" s="2392"/>
      <c r="E507" s="2392"/>
      <c r="F507" s="2392"/>
      <c r="G507" s="2392"/>
      <c r="H507" s="2392"/>
      <c r="I507" s="2392"/>
      <c r="J507" s="2392"/>
      <c r="K507" s="2392"/>
      <c r="L507" s="2392"/>
      <c r="M507" s="2392"/>
      <c r="N507" s="2392"/>
      <c r="O507" s="2392"/>
      <c r="P507" s="2392"/>
      <c r="Q507" s="2392"/>
      <c r="R507" s="2392"/>
      <c r="S507" s="2392"/>
      <c r="T507" s="2392"/>
      <c r="U507" s="2392"/>
      <c r="V507" s="2392"/>
      <c r="W507" s="2392"/>
      <c r="X507" s="2392"/>
      <c r="Y507" s="2392"/>
    </row>
    <row r="508" spans="1:25" x14ac:dyDescent="0.25">
      <c r="A508" s="2391"/>
      <c r="B508" s="2392"/>
      <c r="C508" s="2392"/>
      <c r="D508" s="2392"/>
      <c r="E508" s="2392"/>
      <c r="F508" s="2392"/>
      <c r="G508" s="2392"/>
      <c r="H508" s="2392"/>
      <c r="I508" s="2392"/>
      <c r="J508" s="2392"/>
      <c r="K508" s="2392"/>
      <c r="L508" s="2392"/>
      <c r="M508" s="2392"/>
      <c r="N508" s="2392"/>
      <c r="O508" s="2392"/>
      <c r="P508" s="2392"/>
      <c r="Q508" s="2392"/>
      <c r="R508" s="2392"/>
      <c r="S508" s="2392"/>
      <c r="T508" s="2392"/>
      <c r="U508" s="2392"/>
      <c r="V508" s="2392"/>
      <c r="W508" s="2392"/>
      <c r="X508" s="2392"/>
      <c r="Y508" s="2392"/>
    </row>
    <row r="509" spans="1:25" x14ac:dyDescent="0.25">
      <c r="A509" s="2391"/>
      <c r="B509" s="2392"/>
      <c r="C509" s="2392"/>
      <c r="D509" s="2392"/>
      <c r="E509" s="2392"/>
      <c r="F509" s="2392"/>
      <c r="G509" s="2392"/>
      <c r="H509" s="2392"/>
      <c r="I509" s="2392"/>
      <c r="J509" s="2392"/>
      <c r="K509" s="2392"/>
      <c r="L509" s="2392"/>
      <c r="M509" s="2392"/>
      <c r="N509" s="2392"/>
      <c r="O509" s="2392"/>
      <c r="P509" s="2392"/>
      <c r="Q509" s="2392"/>
      <c r="R509" s="2392"/>
      <c r="S509" s="2392"/>
      <c r="T509" s="2392"/>
      <c r="U509" s="2392"/>
      <c r="V509" s="2392"/>
      <c r="W509" s="2392"/>
      <c r="X509" s="2392"/>
      <c r="Y509" s="2392"/>
    </row>
    <row r="510" spans="1:25" x14ac:dyDescent="0.25">
      <c r="A510" s="2391"/>
      <c r="B510" s="2392"/>
      <c r="C510" s="2392"/>
      <c r="D510" s="2392"/>
      <c r="E510" s="2392"/>
      <c r="F510" s="2392"/>
      <c r="G510" s="2392"/>
      <c r="H510" s="2392"/>
      <c r="I510" s="2392"/>
      <c r="J510" s="2392"/>
      <c r="K510" s="2392"/>
      <c r="L510" s="2392"/>
      <c r="M510" s="2392"/>
      <c r="N510" s="2392"/>
      <c r="O510" s="2392"/>
      <c r="P510" s="2392"/>
      <c r="Q510" s="2392"/>
      <c r="R510" s="2392"/>
      <c r="S510" s="2392"/>
      <c r="T510" s="2392"/>
      <c r="U510" s="2392"/>
      <c r="V510" s="2392"/>
      <c r="W510" s="2392"/>
      <c r="X510" s="2392"/>
      <c r="Y510" s="2392"/>
    </row>
    <row r="511" spans="1:25" x14ac:dyDescent="0.25">
      <c r="A511" s="2391"/>
      <c r="B511" s="2392"/>
      <c r="C511" s="2392"/>
      <c r="D511" s="2392"/>
      <c r="E511" s="2392"/>
      <c r="F511" s="2392"/>
      <c r="G511" s="2392"/>
      <c r="H511" s="2392"/>
      <c r="I511" s="2392"/>
      <c r="J511" s="2392"/>
      <c r="K511" s="2392"/>
      <c r="L511" s="2392"/>
      <c r="M511" s="2392"/>
      <c r="N511" s="2392"/>
      <c r="O511" s="2392"/>
      <c r="P511" s="2392"/>
      <c r="Q511" s="2392"/>
      <c r="R511" s="2392"/>
      <c r="S511" s="2392"/>
      <c r="T511" s="2392"/>
      <c r="U511" s="2392"/>
      <c r="V511" s="2392"/>
      <c r="W511" s="2392"/>
      <c r="X511" s="2392"/>
      <c r="Y511" s="2392"/>
    </row>
    <row r="512" spans="1:25" x14ac:dyDescent="0.25">
      <c r="A512" s="2391"/>
      <c r="B512" s="2392"/>
      <c r="C512" s="2392"/>
      <c r="D512" s="2392"/>
      <c r="E512" s="2392"/>
      <c r="F512" s="2392"/>
      <c r="G512" s="2392"/>
      <c r="H512" s="2392"/>
      <c r="I512" s="2392"/>
      <c r="J512" s="2392"/>
      <c r="K512" s="2392"/>
      <c r="L512" s="2392"/>
      <c r="M512" s="2392"/>
      <c r="N512" s="2392"/>
      <c r="O512" s="2392"/>
      <c r="P512" s="2392"/>
      <c r="Q512" s="2392"/>
      <c r="R512" s="2392"/>
      <c r="S512" s="2392"/>
      <c r="T512" s="2392"/>
      <c r="U512" s="2392"/>
      <c r="V512" s="2392"/>
      <c r="W512" s="2392"/>
      <c r="X512" s="2392"/>
      <c r="Y512" s="2392"/>
    </row>
    <row r="513" spans="1:25" x14ac:dyDescent="0.25">
      <c r="A513" s="2391"/>
      <c r="B513" s="2392"/>
      <c r="C513" s="2392"/>
      <c r="D513" s="2392"/>
      <c r="E513" s="2392"/>
      <c r="F513" s="2392"/>
      <c r="G513" s="2392"/>
      <c r="H513" s="2392"/>
      <c r="I513" s="2392"/>
      <c r="J513" s="2392"/>
      <c r="K513" s="2392"/>
      <c r="L513" s="2392"/>
      <c r="M513" s="2392"/>
      <c r="N513" s="2392"/>
      <c r="O513" s="2392"/>
      <c r="P513" s="2392"/>
      <c r="Q513" s="2392"/>
      <c r="R513" s="2392"/>
      <c r="S513" s="2392"/>
      <c r="T513" s="2392"/>
      <c r="U513" s="2392"/>
      <c r="V513" s="2392"/>
      <c r="W513" s="2392"/>
      <c r="X513" s="2392"/>
      <c r="Y513" s="2392"/>
    </row>
    <row r="514" spans="1:25" x14ac:dyDescent="0.25">
      <c r="A514" s="2391"/>
      <c r="B514" s="2392"/>
      <c r="C514" s="2392"/>
      <c r="D514" s="2392"/>
      <c r="E514" s="2392"/>
      <c r="F514" s="2392"/>
      <c r="G514" s="2392"/>
      <c r="H514" s="2392"/>
      <c r="I514" s="2392"/>
      <c r="J514" s="2392"/>
      <c r="K514" s="2392"/>
      <c r="L514" s="2392"/>
      <c r="M514" s="2392"/>
      <c r="N514" s="2392"/>
      <c r="O514" s="2392"/>
      <c r="P514" s="2392"/>
      <c r="Q514" s="2392"/>
      <c r="R514" s="2392"/>
      <c r="S514" s="2392"/>
      <c r="T514" s="2392"/>
      <c r="U514" s="2392"/>
      <c r="V514" s="2392"/>
      <c r="W514" s="2392"/>
      <c r="X514" s="2392"/>
      <c r="Y514" s="2392"/>
    </row>
    <row r="515" spans="1:25" x14ac:dyDescent="0.25">
      <c r="A515" s="2391"/>
      <c r="B515" s="2392"/>
      <c r="C515" s="2392"/>
      <c r="D515" s="2392"/>
      <c r="E515" s="2392"/>
      <c r="F515" s="2392"/>
      <c r="G515" s="2392"/>
      <c r="H515" s="2392"/>
      <c r="I515" s="2392"/>
      <c r="J515" s="2392"/>
      <c r="K515" s="2392"/>
      <c r="L515" s="2392"/>
      <c r="M515" s="2392"/>
      <c r="N515" s="2392"/>
      <c r="O515" s="2392"/>
      <c r="P515" s="2392"/>
      <c r="Q515" s="2392"/>
      <c r="R515" s="2392"/>
      <c r="S515" s="2392"/>
      <c r="T515" s="2392"/>
      <c r="U515" s="2392"/>
      <c r="V515" s="2392"/>
      <c r="W515" s="2392"/>
      <c r="X515" s="2392"/>
      <c r="Y515" s="2392"/>
    </row>
    <row r="516" spans="1:25" x14ac:dyDescent="0.25">
      <c r="A516" s="2391"/>
      <c r="B516" s="2392"/>
      <c r="C516" s="2392"/>
      <c r="D516" s="2392"/>
      <c r="E516" s="2392"/>
      <c r="F516" s="2392"/>
      <c r="G516" s="2392"/>
      <c r="H516" s="2392"/>
      <c r="I516" s="2392"/>
      <c r="J516" s="2392"/>
      <c r="K516" s="2392"/>
      <c r="L516" s="2392"/>
      <c r="M516" s="2392"/>
      <c r="N516" s="2392"/>
      <c r="O516" s="2392"/>
      <c r="P516" s="2392"/>
      <c r="Q516" s="2392"/>
      <c r="R516" s="2392"/>
      <c r="S516" s="2392"/>
      <c r="T516" s="2392"/>
      <c r="U516" s="2392"/>
      <c r="V516" s="2392"/>
      <c r="W516" s="2392"/>
      <c r="X516" s="2392"/>
      <c r="Y516" s="2392"/>
    </row>
    <row r="517" spans="1:25" x14ac:dyDescent="0.25">
      <c r="A517" s="2391"/>
      <c r="B517" s="2392"/>
      <c r="C517" s="2392"/>
      <c r="D517" s="2392"/>
      <c r="E517" s="2392"/>
      <c r="F517" s="2392"/>
      <c r="G517" s="2392"/>
      <c r="H517" s="2392"/>
      <c r="I517" s="2392"/>
      <c r="J517" s="2392"/>
      <c r="K517" s="2392"/>
      <c r="L517" s="2392"/>
      <c r="M517" s="2392"/>
      <c r="N517" s="2392"/>
      <c r="O517" s="2392"/>
      <c r="P517" s="2392"/>
      <c r="Q517" s="2392"/>
      <c r="R517" s="2392"/>
      <c r="S517" s="2392"/>
      <c r="T517" s="2392"/>
      <c r="U517" s="2392"/>
      <c r="V517" s="2392"/>
      <c r="W517" s="2392"/>
      <c r="X517" s="2392"/>
      <c r="Y517" s="2392"/>
    </row>
    <row r="518" spans="1:25" x14ac:dyDescent="0.25">
      <c r="A518" s="2391"/>
      <c r="B518" s="2392"/>
      <c r="C518" s="2392"/>
      <c r="D518" s="2392"/>
      <c r="E518" s="2392"/>
      <c r="F518" s="2392"/>
      <c r="G518" s="2392"/>
      <c r="H518" s="2392"/>
      <c r="I518" s="2392"/>
      <c r="J518" s="2392"/>
      <c r="K518" s="2392"/>
      <c r="L518" s="2392"/>
      <c r="M518" s="2392"/>
      <c r="N518" s="2392"/>
      <c r="O518" s="2392"/>
      <c r="P518" s="2392"/>
      <c r="Q518" s="2392"/>
      <c r="R518" s="2392"/>
      <c r="S518" s="2392"/>
      <c r="T518" s="2392"/>
      <c r="U518" s="2392"/>
      <c r="V518" s="2392"/>
      <c r="W518" s="2392"/>
      <c r="X518" s="2392"/>
      <c r="Y518" s="2392"/>
    </row>
    <row r="519" spans="1:25" x14ac:dyDescent="0.25">
      <c r="A519" s="2391"/>
      <c r="B519" s="2392"/>
      <c r="C519" s="2392"/>
      <c r="D519" s="2392"/>
      <c r="E519" s="2392"/>
      <c r="F519" s="2392"/>
      <c r="G519" s="2392"/>
      <c r="H519" s="2392"/>
      <c r="I519" s="2392"/>
      <c r="J519" s="2392"/>
      <c r="K519" s="2392"/>
      <c r="L519" s="2392"/>
      <c r="M519" s="2392"/>
      <c r="N519" s="2392"/>
      <c r="O519" s="2392"/>
      <c r="P519" s="2392"/>
      <c r="Q519" s="2392"/>
      <c r="R519" s="2392"/>
      <c r="S519" s="2392"/>
      <c r="T519" s="2392"/>
      <c r="U519" s="2392"/>
      <c r="V519" s="2392"/>
      <c r="W519" s="2392"/>
      <c r="X519" s="2392"/>
      <c r="Y519" s="2392"/>
    </row>
    <row r="520" spans="1:25" x14ac:dyDescent="0.25">
      <c r="A520" s="2391"/>
      <c r="B520" s="2392"/>
      <c r="C520" s="2392"/>
      <c r="D520" s="2392"/>
      <c r="E520" s="2392"/>
      <c r="F520" s="2392"/>
      <c r="G520" s="2392"/>
      <c r="H520" s="2392"/>
      <c r="I520" s="2392"/>
      <c r="J520" s="2392"/>
      <c r="K520" s="2392"/>
      <c r="L520" s="2392"/>
      <c r="M520" s="2392"/>
      <c r="N520" s="2392"/>
      <c r="O520" s="2392"/>
      <c r="P520" s="2392"/>
      <c r="Q520" s="2392"/>
      <c r="R520" s="2392"/>
      <c r="S520" s="2392"/>
      <c r="T520" s="2392"/>
      <c r="U520" s="2392"/>
      <c r="V520" s="2392"/>
      <c r="W520" s="2392"/>
      <c r="X520" s="2392"/>
      <c r="Y520" s="2392"/>
    </row>
    <row r="521" spans="1:25" x14ac:dyDescent="0.25">
      <c r="A521" s="2391"/>
      <c r="B521" s="2392"/>
      <c r="C521" s="2392"/>
      <c r="D521" s="2392"/>
      <c r="E521" s="2392"/>
      <c r="F521" s="2392"/>
      <c r="G521" s="2392"/>
      <c r="H521" s="2392"/>
      <c r="I521" s="2392"/>
      <c r="J521" s="2392"/>
      <c r="K521" s="2392"/>
      <c r="L521" s="2392"/>
      <c r="M521" s="2392"/>
      <c r="N521" s="2392"/>
      <c r="O521" s="2392"/>
      <c r="P521" s="2392"/>
      <c r="Q521" s="2392"/>
      <c r="R521" s="2392"/>
      <c r="S521" s="2392"/>
      <c r="T521" s="2392"/>
      <c r="U521" s="2392"/>
      <c r="V521" s="2392"/>
      <c r="W521" s="2392"/>
      <c r="X521" s="2392"/>
      <c r="Y521" s="2392"/>
    </row>
    <row r="522" spans="1:25" x14ac:dyDescent="0.25">
      <c r="A522" s="2391"/>
      <c r="B522" s="2392"/>
      <c r="C522" s="2392"/>
      <c r="D522" s="2392"/>
      <c r="E522" s="2392"/>
      <c r="F522" s="2392"/>
      <c r="G522" s="2392"/>
      <c r="H522" s="2392"/>
      <c r="I522" s="2392"/>
      <c r="J522" s="2392"/>
      <c r="K522" s="2392"/>
      <c r="L522" s="2392"/>
      <c r="M522" s="2392"/>
      <c r="N522" s="2392"/>
      <c r="O522" s="2392"/>
      <c r="P522" s="2392"/>
      <c r="Q522" s="2392"/>
      <c r="R522" s="2392"/>
      <c r="S522" s="2392"/>
      <c r="T522" s="2392"/>
      <c r="U522" s="2392"/>
      <c r="V522" s="2392"/>
      <c r="W522" s="2392"/>
      <c r="X522" s="2392"/>
      <c r="Y522" s="2392"/>
    </row>
    <row r="523" spans="1:25" x14ac:dyDescent="0.25">
      <c r="A523" s="2391"/>
      <c r="B523" s="2392"/>
      <c r="C523" s="2392"/>
      <c r="D523" s="2392"/>
      <c r="E523" s="2392"/>
      <c r="F523" s="2392"/>
      <c r="G523" s="2392"/>
      <c r="H523" s="2392"/>
      <c r="I523" s="2392"/>
      <c r="J523" s="2392"/>
      <c r="K523" s="2392"/>
      <c r="L523" s="2392"/>
      <c r="M523" s="2392"/>
      <c r="N523" s="2392"/>
      <c r="O523" s="2392"/>
      <c r="P523" s="2392"/>
      <c r="Q523" s="2392"/>
      <c r="R523" s="2392"/>
      <c r="S523" s="2392"/>
      <c r="T523" s="2392"/>
      <c r="U523" s="2392"/>
      <c r="V523" s="2392"/>
      <c r="W523" s="2392"/>
      <c r="X523" s="2392"/>
      <c r="Y523" s="2392"/>
    </row>
    <row r="524" spans="1:25" x14ac:dyDescent="0.25">
      <c r="A524" s="2391"/>
      <c r="B524" s="2392"/>
      <c r="C524" s="2392"/>
      <c r="D524" s="2392"/>
      <c r="E524" s="2392"/>
      <c r="F524" s="2392"/>
      <c r="G524" s="2392"/>
      <c r="H524" s="2392"/>
      <c r="I524" s="2392"/>
      <c r="J524" s="2392"/>
      <c r="K524" s="2392"/>
      <c r="L524" s="2392"/>
      <c r="M524" s="2392"/>
      <c r="N524" s="2392"/>
      <c r="O524" s="2392"/>
      <c r="P524" s="2392"/>
      <c r="Q524" s="2392"/>
      <c r="R524" s="2392"/>
      <c r="S524" s="2392"/>
      <c r="T524" s="2392"/>
      <c r="U524" s="2392"/>
      <c r="V524" s="2392"/>
      <c r="W524" s="2392"/>
      <c r="X524" s="2392"/>
      <c r="Y524" s="2392"/>
    </row>
    <row r="525" spans="1:25" x14ac:dyDescent="0.25">
      <c r="A525" s="2391"/>
      <c r="B525" s="2392"/>
      <c r="C525" s="2392"/>
      <c r="D525" s="2392"/>
      <c r="E525" s="2392"/>
      <c r="F525" s="2392"/>
      <c r="G525" s="2392"/>
      <c r="H525" s="2392"/>
      <c r="I525" s="2392"/>
      <c r="J525" s="2392"/>
      <c r="K525" s="2392"/>
      <c r="L525" s="2392"/>
      <c r="M525" s="2392"/>
      <c r="N525" s="2392"/>
      <c r="O525" s="2392"/>
      <c r="P525" s="2392"/>
      <c r="Q525" s="2392"/>
      <c r="R525" s="2392"/>
      <c r="S525" s="2392"/>
      <c r="T525" s="2392"/>
      <c r="U525" s="2392"/>
      <c r="V525" s="2392"/>
      <c r="W525" s="2392"/>
      <c r="X525" s="2392"/>
      <c r="Y525" s="2392"/>
    </row>
    <row r="526" spans="1:25" x14ac:dyDescent="0.25">
      <c r="A526" s="2391"/>
      <c r="B526" s="2392"/>
      <c r="C526" s="2392"/>
      <c r="D526" s="2392"/>
      <c r="E526" s="2392"/>
      <c r="F526" s="2392"/>
      <c r="G526" s="2392"/>
      <c r="H526" s="2392"/>
      <c r="I526" s="2392"/>
      <c r="J526" s="2392"/>
      <c r="K526" s="2392"/>
      <c r="L526" s="2392"/>
      <c r="M526" s="2392"/>
      <c r="N526" s="2392"/>
      <c r="O526" s="2392"/>
      <c r="P526" s="2392"/>
      <c r="Q526" s="2392"/>
      <c r="R526" s="2392"/>
      <c r="S526" s="2392"/>
      <c r="T526" s="2392"/>
      <c r="U526" s="2392"/>
      <c r="V526" s="2392"/>
      <c r="W526" s="2392"/>
      <c r="X526" s="2392"/>
      <c r="Y526" s="2392"/>
    </row>
    <row r="527" spans="1:25" x14ac:dyDescent="0.25">
      <c r="A527" s="2391"/>
      <c r="B527" s="2392"/>
      <c r="C527" s="2392"/>
      <c r="D527" s="2392"/>
      <c r="E527" s="2392"/>
      <c r="F527" s="2392"/>
      <c r="G527" s="2392"/>
      <c r="H527" s="2392"/>
      <c r="I527" s="2392"/>
      <c r="J527" s="2392"/>
      <c r="K527" s="2392"/>
      <c r="L527" s="2392"/>
      <c r="M527" s="2392"/>
      <c r="N527" s="2392"/>
      <c r="O527" s="2392"/>
      <c r="P527" s="2392"/>
      <c r="Q527" s="2392"/>
      <c r="R527" s="2392"/>
      <c r="S527" s="2392"/>
      <c r="T527" s="2392"/>
      <c r="U527" s="2392"/>
      <c r="V527" s="2392"/>
      <c r="W527" s="2392"/>
      <c r="X527" s="2392"/>
      <c r="Y527" s="2392"/>
    </row>
    <row r="528" spans="1:25" x14ac:dyDescent="0.25">
      <c r="A528" s="2391"/>
      <c r="B528" s="2392"/>
      <c r="C528" s="2392"/>
      <c r="D528" s="2392"/>
      <c r="E528" s="2392"/>
      <c r="F528" s="2392"/>
      <c r="G528" s="2392"/>
      <c r="H528" s="2392"/>
      <c r="I528" s="2392"/>
      <c r="J528" s="2392"/>
      <c r="K528" s="2392"/>
      <c r="L528" s="2392"/>
      <c r="M528" s="2392"/>
      <c r="N528" s="2392"/>
      <c r="O528" s="2392"/>
      <c r="P528" s="2392"/>
      <c r="Q528" s="2392"/>
      <c r="R528" s="2392"/>
      <c r="S528" s="2392"/>
      <c r="T528" s="2392"/>
      <c r="U528" s="2392"/>
      <c r="V528" s="2392"/>
      <c r="W528" s="2392"/>
      <c r="X528" s="2392"/>
      <c r="Y528" s="2392"/>
    </row>
    <row r="529" spans="1:25" x14ac:dyDescent="0.25">
      <c r="A529" s="2391"/>
      <c r="B529" s="2392"/>
      <c r="C529" s="2392"/>
      <c r="D529" s="2392"/>
      <c r="E529" s="2392"/>
      <c r="F529" s="2392"/>
      <c r="G529" s="2392"/>
      <c r="H529" s="2392"/>
      <c r="I529" s="2392"/>
      <c r="J529" s="2392"/>
      <c r="K529" s="2392"/>
      <c r="L529" s="2392"/>
      <c r="M529" s="2392"/>
      <c r="N529" s="2392"/>
      <c r="O529" s="2392"/>
      <c r="P529" s="2392"/>
      <c r="Q529" s="2392"/>
      <c r="R529" s="2392"/>
      <c r="S529" s="2392"/>
      <c r="T529" s="2392"/>
      <c r="U529" s="2392"/>
      <c r="V529" s="2392"/>
      <c r="W529" s="2392"/>
      <c r="X529" s="2392"/>
      <c r="Y529" s="2392"/>
    </row>
    <row r="530" spans="1:25" x14ac:dyDescent="0.25">
      <c r="A530" s="2391"/>
      <c r="B530" s="2392"/>
      <c r="C530" s="2392"/>
      <c r="D530" s="2392"/>
      <c r="E530" s="2392"/>
      <c r="F530" s="2392"/>
      <c r="G530" s="2392"/>
      <c r="H530" s="2392"/>
      <c r="I530" s="2392"/>
      <c r="J530" s="2392"/>
      <c r="K530" s="2392"/>
      <c r="L530" s="2392"/>
      <c r="M530" s="2392"/>
      <c r="N530" s="2392"/>
      <c r="O530" s="2392"/>
      <c r="P530" s="2392"/>
      <c r="Q530" s="2392"/>
      <c r="R530" s="2392"/>
      <c r="S530" s="2392"/>
      <c r="T530" s="2392"/>
      <c r="U530" s="2392"/>
      <c r="V530" s="2392"/>
      <c r="W530" s="2392"/>
      <c r="X530" s="2392"/>
      <c r="Y530" s="2392"/>
    </row>
    <row r="531" spans="1:25" x14ac:dyDescent="0.25">
      <c r="A531" s="2391"/>
      <c r="B531" s="2392"/>
      <c r="C531" s="2392"/>
      <c r="D531" s="2392"/>
      <c r="E531" s="2392"/>
      <c r="F531" s="2392"/>
      <c r="G531" s="2392"/>
      <c r="H531" s="2392"/>
      <c r="I531" s="2392"/>
      <c r="J531" s="2392"/>
      <c r="K531" s="2392"/>
      <c r="L531" s="2392"/>
      <c r="M531" s="2392"/>
      <c r="N531" s="2392"/>
      <c r="O531" s="2392"/>
      <c r="P531" s="2392"/>
      <c r="Q531" s="2392"/>
      <c r="R531" s="2392"/>
      <c r="S531" s="2392"/>
      <c r="T531" s="2392"/>
      <c r="U531" s="2392"/>
      <c r="V531" s="2392"/>
      <c r="W531" s="2392"/>
      <c r="X531" s="2392"/>
      <c r="Y531" s="2392"/>
    </row>
    <row r="532" spans="1:25" x14ac:dyDescent="0.25">
      <c r="A532" s="2391"/>
      <c r="B532" s="2392"/>
      <c r="C532" s="2392"/>
      <c r="D532" s="2392"/>
      <c r="E532" s="2392"/>
      <c r="F532" s="2392"/>
      <c r="G532" s="2392"/>
      <c r="H532" s="2392"/>
      <c r="I532" s="2392"/>
      <c r="J532" s="2392"/>
      <c r="K532" s="2392"/>
      <c r="L532" s="2392"/>
      <c r="M532" s="2392"/>
      <c r="N532" s="2392"/>
      <c r="O532" s="2392"/>
      <c r="P532" s="2392"/>
      <c r="Q532" s="2392"/>
      <c r="R532" s="2392"/>
      <c r="S532" s="2392"/>
      <c r="T532" s="2392"/>
      <c r="U532" s="2392"/>
      <c r="V532" s="2392"/>
      <c r="W532" s="2392"/>
      <c r="X532" s="2392"/>
      <c r="Y532" s="2392"/>
    </row>
    <row r="533" spans="1:25" x14ac:dyDescent="0.25">
      <c r="A533" s="2391"/>
      <c r="B533" s="2392"/>
      <c r="C533" s="2392"/>
      <c r="D533" s="2392"/>
      <c r="E533" s="2392"/>
      <c r="F533" s="2392"/>
      <c r="G533" s="2392"/>
      <c r="H533" s="2392"/>
      <c r="I533" s="2392"/>
      <c r="J533" s="2392"/>
      <c r="K533" s="2392"/>
      <c r="L533" s="2392"/>
      <c r="M533" s="2392"/>
      <c r="N533" s="2392"/>
      <c r="O533" s="2392"/>
      <c r="P533" s="2392"/>
      <c r="Q533" s="2392"/>
      <c r="R533" s="2392"/>
      <c r="S533" s="2392"/>
      <c r="T533" s="2392"/>
      <c r="U533" s="2392"/>
      <c r="V533" s="2392"/>
      <c r="W533" s="2392"/>
      <c r="X533" s="2392"/>
      <c r="Y533" s="2392"/>
    </row>
    <row r="534" spans="1:25" x14ac:dyDescent="0.25">
      <c r="A534" s="2391"/>
      <c r="B534" s="2392"/>
      <c r="C534" s="2392"/>
      <c r="D534" s="2392"/>
      <c r="E534" s="2392"/>
      <c r="F534" s="2392"/>
      <c r="G534" s="2392"/>
      <c r="H534" s="2392"/>
      <c r="I534" s="2392"/>
      <c r="J534" s="2392"/>
      <c r="K534" s="2392"/>
      <c r="L534" s="2392"/>
      <c r="M534" s="2392"/>
      <c r="N534" s="2392"/>
      <c r="O534" s="2392"/>
      <c r="P534" s="2392"/>
      <c r="Q534" s="2392"/>
      <c r="R534" s="2392"/>
      <c r="S534" s="2392"/>
      <c r="T534" s="2392"/>
      <c r="U534" s="2392"/>
      <c r="V534" s="2392"/>
      <c r="W534" s="2392"/>
      <c r="X534" s="2392"/>
      <c r="Y534" s="2392"/>
    </row>
    <row r="535" spans="1:25" x14ac:dyDescent="0.25">
      <c r="A535" s="2391"/>
      <c r="B535" s="2392"/>
      <c r="C535" s="2392"/>
      <c r="D535" s="2392"/>
      <c r="E535" s="2392"/>
      <c r="F535" s="2392"/>
      <c r="G535" s="2392"/>
      <c r="H535" s="2392"/>
      <c r="I535" s="2392"/>
      <c r="J535" s="2392"/>
      <c r="K535" s="2392"/>
      <c r="L535" s="2392"/>
      <c r="M535" s="2392"/>
      <c r="N535" s="2392"/>
      <c r="O535" s="2392"/>
      <c r="P535" s="2392"/>
      <c r="Q535" s="2392"/>
      <c r="R535" s="2392"/>
      <c r="S535" s="2392"/>
      <c r="T535" s="2392"/>
      <c r="U535" s="2392"/>
      <c r="V535" s="2392"/>
      <c r="W535" s="2392"/>
      <c r="X535" s="2392"/>
      <c r="Y535" s="2392"/>
    </row>
    <row r="536" spans="1:25" x14ac:dyDescent="0.25">
      <c r="A536" s="2391"/>
      <c r="B536" s="2392"/>
      <c r="C536" s="2392"/>
      <c r="D536" s="2392"/>
      <c r="E536" s="2392"/>
      <c r="F536" s="2392"/>
      <c r="G536" s="2392"/>
      <c r="H536" s="2392"/>
      <c r="I536" s="2392"/>
      <c r="J536" s="2392"/>
      <c r="K536" s="2392"/>
      <c r="L536" s="2392"/>
      <c r="M536" s="2392"/>
      <c r="N536" s="2392"/>
      <c r="O536" s="2392"/>
      <c r="P536" s="2392"/>
      <c r="Q536" s="2392"/>
      <c r="R536" s="2392"/>
      <c r="S536" s="2392"/>
      <c r="T536" s="2392"/>
      <c r="U536" s="2392"/>
      <c r="V536" s="2392"/>
      <c r="W536" s="2392"/>
      <c r="X536" s="2392"/>
      <c r="Y536" s="2392"/>
    </row>
    <row r="537" spans="1:25" x14ac:dyDescent="0.25">
      <c r="A537" s="2391"/>
      <c r="B537" s="2392"/>
      <c r="C537" s="2392"/>
      <c r="D537" s="2392"/>
      <c r="E537" s="2392"/>
      <c r="F537" s="2392"/>
      <c r="G537" s="2392"/>
      <c r="H537" s="2392"/>
      <c r="I537" s="2392"/>
      <c r="J537" s="2392"/>
      <c r="K537" s="2392"/>
      <c r="L537" s="2392"/>
      <c r="M537" s="2392"/>
      <c r="N537" s="2392"/>
      <c r="O537" s="2392"/>
      <c r="P537" s="2392"/>
      <c r="Q537" s="2392"/>
      <c r="R537" s="2392"/>
      <c r="S537" s="2392"/>
      <c r="T537" s="2392"/>
      <c r="U537" s="2392"/>
      <c r="V537" s="2392"/>
      <c r="W537" s="2392"/>
      <c r="X537" s="2392"/>
      <c r="Y537" s="2392"/>
    </row>
    <row r="538" spans="1:25" x14ac:dyDescent="0.25">
      <c r="A538" s="2391"/>
      <c r="B538" s="2392"/>
      <c r="C538" s="2392"/>
      <c r="D538" s="2392"/>
      <c r="E538" s="2392"/>
      <c r="F538" s="2392"/>
      <c r="G538" s="2392"/>
      <c r="H538" s="2392"/>
      <c r="I538" s="2392"/>
      <c r="J538" s="2392"/>
      <c r="K538" s="2392"/>
      <c r="L538" s="2392"/>
      <c r="M538" s="2392"/>
      <c r="N538" s="2392"/>
      <c r="O538" s="2392"/>
      <c r="P538" s="2392"/>
      <c r="Q538" s="2392"/>
      <c r="R538" s="2392"/>
      <c r="S538" s="2392"/>
      <c r="T538" s="2392"/>
      <c r="U538" s="2392"/>
      <c r="V538" s="2392"/>
      <c r="W538" s="2392"/>
      <c r="X538" s="2392"/>
      <c r="Y538" s="2392"/>
    </row>
    <row r="539" spans="1:25" x14ac:dyDescent="0.25">
      <c r="A539" s="2391"/>
      <c r="B539" s="2392"/>
      <c r="C539" s="2392"/>
      <c r="D539" s="2392"/>
      <c r="E539" s="2392"/>
      <c r="F539" s="2392"/>
      <c r="G539" s="2392"/>
      <c r="H539" s="2392"/>
      <c r="I539" s="2392"/>
      <c r="J539" s="2392"/>
      <c r="K539" s="2392"/>
      <c r="L539" s="2392"/>
      <c r="M539" s="2392"/>
      <c r="N539" s="2392"/>
      <c r="O539" s="2392"/>
      <c r="P539" s="2392"/>
      <c r="Q539" s="2392"/>
      <c r="R539" s="2392"/>
      <c r="S539" s="2392"/>
      <c r="T539" s="2392"/>
      <c r="U539" s="2392"/>
      <c r="V539" s="2392"/>
      <c r="W539" s="2392"/>
      <c r="X539" s="2392"/>
      <c r="Y539" s="2392"/>
    </row>
    <row r="540" spans="1:25" x14ac:dyDescent="0.25">
      <c r="A540" s="2391"/>
      <c r="B540" s="2392"/>
      <c r="C540" s="2392"/>
      <c r="D540" s="2392"/>
      <c r="E540" s="2392"/>
      <c r="F540" s="2392"/>
      <c r="G540" s="2392"/>
      <c r="H540" s="2392"/>
      <c r="I540" s="2392"/>
      <c r="J540" s="2392"/>
      <c r="K540" s="2392"/>
      <c r="L540" s="2392"/>
      <c r="M540" s="2392"/>
      <c r="N540" s="2392"/>
      <c r="O540" s="2392"/>
      <c r="P540" s="2392"/>
      <c r="Q540" s="2392"/>
      <c r="R540" s="2392"/>
      <c r="S540" s="2392"/>
      <c r="T540" s="2392"/>
      <c r="U540" s="2392"/>
      <c r="V540" s="2392"/>
      <c r="W540" s="2392"/>
      <c r="X540" s="2392"/>
      <c r="Y540" s="2392"/>
    </row>
    <row r="541" spans="1:25" x14ac:dyDescent="0.25">
      <c r="A541" s="2391"/>
      <c r="B541" s="2392"/>
      <c r="C541" s="2392"/>
      <c r="D541" s="2392"/>
      <c r="E541" s="2392"/>
      <c r="F541" s="2392"/>
      <c r="G541" s="2392"/>
      <c r="H541" s="2392"/>
      <c r="I541" s="2392"/>
      <c r="J541" s="2392"/>
      <c r="K541" s="2392"/>
      <c r="L541" s="2392"/>
      <c r="M541" s="2392"/>
      <c r="N541" s="2392"/>
      <c r="O541" s="2392"/>
      <c r="P541" s="2392"/>
      <c r="Q541" s="2392"/>
      <c r="R541" s="2392"/>
      <c r="S541" s="2392"/>
      <c r="T541" s="2392"/>
      <c r="U541" s="2392"/>
      <c r="V541" s="2392"/>
      <c r="W541" s="2392"/>
      <c r="X541" s="2392"/>
      <c r="Y541" s="2392"/>
    </row>
    <row r="542" spans="1:25" x14ac:dyDescent="0.25">
      <c r="A542" s="2391"/>
      <c r="B542" s="2392"/>
      <c r="C542" s="2392"/>
      <c r="D542" s="2392"/>
      <c r="E542" s="2392"/>
      <c r="F542" s="2392"/>
      <c r="G542" s="2392"/>
      <c r="H542" s="2392"/>
      <c r="I542" s="2392"/>
      <c r="J542" s="2392"/>
      <c r="K542" s="2392"/>
      <c r="L542" s="2392"/>
      <c r="M542" s="2392"/>
      <c r="N542" s="2392"/>
      <c r="O542" s="2392"/>
      <c r="P542" s="2392"/>
      <c r="Q542" s="2392"/>
      <c r="R542" s="2392"/>
      <c r="S542" s="2392"/>
      <c r="T542" s="2392"/>
      <c r="U542" s="2392"/>
      <c r="V542" s="2392"/>
      <c r="W542" s="2392"/>
      <c r="X542" s="2392"/>
      <c r="Y542" s="2392"/>
    </row>
    <row r="543" spans="1:25" x14ac:dyDescent="0.25">
      <c r="A543" s="2391"/>
      <c r="B543" s="2392"/>
      <c r="C543" s="2392"/>
      <c r="D543" s="2392"/>
      <c r="E543" s="2392"/>
      <c r="F543" s="2392"/>
      <c r="G543" s="2392"/>
      <c r="H543" s="2392"/>
      <c r="I543" s="2392"/>
      <c r="J543" s="2392"/>
      <c r="K543" s="2392"/>
      <c r="L543" s="2392"/>
      <c r="M543" s="2392"/>
      <c r="N543" s="2392"/>
      <c r="O543" s="2392"/>
      <c r="P543" s="2392"/>
      <c r="Q543" s="2392"/>
      <c r="R543" s="2392"/>
      <c r="S543" s="2392"/>
      <c r="T543" s="2392"/>
      <c r="U543" s="2392"/>
      <c r="V543" s="2392"/>
      <c r="W543" s="2392"/>
      <c r="X543" s="2392"/>
      <c r="Y543" s="2392"/>
    </row>
    <row r="544" spans="1:25" x14ac:dyDescent="0.25">
      <c r="A544" s="2391"/>
      <c r="B544" s="2392"/>
      <c r="C544" s="2392"/>
      <c r="D544" s="2392"/>
      <c r="E544" s="2392"/>
      <c r="F544" s="2392"/>
      <c r="G544" s="2392"/>
      <c r="H544" s="2392"/>
      <c r="I544" s="2392"/>
      <c r="J544" s="2392"/>
      <c r="K544" s="2392"/>
      <c r="L544" s="2392"/>
      <c r="M544" s="2392"/>
      <c r="N544" s="2392"/>
      <c r="O544" s="2392"/>
      <c r="P544" s="2392"/>
      <c r="Q544" s="2392"/>
      <c r="R544" s="2392"/>
      <c r="S544" s="2392"/>
      <c r="T544" s="2392"/>
      <c r="U544" s="2392"/>
      <c r="V544" s="2392"/>
      <c r="W544" s="2392"/>
      <c r="X544" s="2392"/>
      <c r="Y544" s="2392"/>
    </row>
    <row r="545" spans="1:25" x14ac:dyDescent="0.25">
      <c r="A545" s="2391"/>
      <c r="B545" s="2392"/>
      <c r="C545" s="2392"/>
      <c r="D545" s="2392"/>
      <c r="E545" s="2392"/>
      <c r="F545" s="2392"/>
      <c r="G545" s="2392"/>
      <c r="H545" s="2392"/>
      <c r="I545" s="2392"/>
      <c r="J545" s="2392"/>
      <c r="K545" s="2392"/>
      <c r="L545" s="2392"/>
      <c r="M545" s="2392"/>
      <c r="N545" s="2392"/>
      <c r="O545" s="2392"/>
      <c r="P545" s="2392"/>
      <c r="Q545" s="2392"/>
      <c r="R545" s="2392"/>
      <c r="S545" s="2392"/>
      <c r="T545" s="2392"/>
      <c r="U545" s="2392"/>
      <c r="V545" s="2392"/>
      <c r="W545" s="2392"/>
      <c r="X545" s="2392"/>
      <c r="Y545" s="2392"/>
    </row>
    <row r="546" spans="1:25" x14ac:dyDescent="0.25">
      <c r="A546" s="2391"/>
      <c r="B546" s="2392"/>
      <c r="C546" s="2392"/>
      <c r="D546" s="2392"/>
      <c r="E546" s="2392"/>
      <c r="F546" s="2392"/>
      <c r="G546" s="2392"/>
      <c r="H546" s="2392"/>
      <c r="I546" s="2392"/>
      <c r="J546" s="2392"/>
      <c r="K546" s="2392"/>
      <c r="L546" s="2392"/>
      <c r="M546" s="2392"/>
      <c r="N546" s="2392"/>
      <c r="O546" s="2392"/>
      <c r="P546" s="2392"/>
      <c r="Q546" s="2392"/>
      <c r="R546" s="2392"/>
      <c r="S546" s="2392"/>
      <c r="T546" s="2392"/>
      <c r="U546" s="2392"/>
      <c r="V546" s="2392"/>
      <c r="W546" s="2392"/>
      <c r="X546" s="2392"/>
      <c r="Y546" s="2392"/>
    </row>
    <row r="547" spans="1:25" x14ac:dyDescent="0.25">
      <c r="A547" s="2391"/>
      <c r="B547" s="2392"/>
      <c r="C547" s="2392"/>
      <c r="D547" s="2392"/>
      <c r="E547" s="2392"/>
      <c r="F547" s="2392"/>
      <c r="G547" s="2392"/>
      <c r="H547" s="2392"/>
      <c r="I547" s="2392"/>
      <c r="J547" s="2392"/>
      <c r="K547" s="2392"/>
      <c r="L547" s="2392"/>
      <c r="M547" s="2392"/>
      <c r="N547" s="2392"/>
      <c r="O547" s="2392"/>
      <c r="P547" s="2392"/>
      <c r="Q547" s="2392"/>
      <c r="R547" s="2392"/>
      <c r="S547" s="2392"/>
      <c r="T547" s="2392"/>
      <c r="U547" s="2392"/>
      <c r="V547" s="2392"/>
      <c r="W547" s="2392"/>
      <c r="X547" s="2392"/>
      <c r="Y547" s="2392"/>
    </row>
    <row r="548" spans="1:25" x14ac:dyDescent="0.25">
      <c r="A548" s="2391"/>
      <c r="B548" s="2392"/>
      <c r="C548" s="2392"/>
      <c r="D548" s="2392"/>
      <c r="E548" s="2392"/>
      <c r="F548" s="2392"/>
      <c r="G548" s="2392"/>
      <c r="H548" s="2392"/>
      <c r="I548" s="2392"/>
      <c r="J548" s="2392"/>
      <c r="K548" s="2392"/>
      <c r="L548" s="2392"/>
      <c r="M548" s="2392"/>
      <c r="N548" s="2392"/>
      <c r="O548" s="2392"/>
      <c r="P548" s="2392"/>
      <c r="Q548" s="2392"/>
      <c r="R548" s="2392"/>
      <c r="S548" s="2392"/>
      <c r="T548" s="2392"/>
      <c r="U548" s="2392"/>
      <c r="V548" s="2392"/>
      <c r="W548" s="2392"/>
      <c r="X548" s="2392"/>
      <c r="Y548" s="2392"/>
    </row>
    <row r="549" spans="1:25" x14ac:dyDescent="0.25">
      <c r="A549" s="2391"/>
      <c r="B549" s="2392"/>
      <c r="C549" s="2392"/>
      <c r="D549" s="2392"/>
      <c r="E549" s="2392"/>
      <c r="F549" s="2392"/>
      <c r="G549" s="2392"/>
      <c r="H549" s="2392"/>
      <c r="I549" s="2392"/>
      <c r="J549" s="2392"/>
      <c r="K549" s="2392"/>
      <c r="L549" s="2392"/>
      <c r="M549" s="2392"/>
      <c r="N549" s="2392"/>
      <c r="O549" s="2392"/>
      <c r="P549" s="2392"/>
      <c r="Q549" s="2392"/>
      <c r="R549" s="2392"/>
      <c r="S549" s="2392"/>
      <c r="T549" s="2392"/>
      <c r="U549" s="2392"/>
      <c r="V549" s="2392"/>
      <c r="W549" s="2392"/>
      <c r="X549" s="2392"/>
      <c r="Y549" s="2392"/>
    </row>
    <row r="550" spans="1:25" x14ac:dyDescent="0.25">
      <c r="A550" s="2391"/>
      <c r="B550" s="2392"/>
      <c r="C550" s="2392"/>
      <c r="D550" s="2392"/>
      <c r="E550" s="2392"/>
      <c r="F550" s="2392"/>
      <c r="G550" s="2392"/>
      <c r="H550" s="2392"/>
      <c r="I550" s="2392"/>
      <c r="J550" s="2392"/>
      <c r="K550" s="2392"/>
      <c r="L550" s="2392"/>
      <c r="M550" s="2392"/>
      <c r="N550" s="2392"/>
      <c r="O550" s="2392"/>
      <c r="P550" s="2392"/>
      <c r="Q550" s="2392"/>
      <c r="R550" s="2392"/>
      <c r="S550" s="2392"/>
      <c r="T550" s="2392"/>
      <c r="U550" s="2392"/>
      <c r="V550" s="2392"/>
      <c r="W550" s="2392"/>
      <c r="X550" s="2392"/>
      <c r="Y550" s="2392"/>
    </row>
    <row r="551" spans="1:25" x14ac:dyDescent="0.25">
      <c r="A551" s="2391"/>
      <c r="B551" s="2392"/>
      <c r="C551" s="2392"/>
      <c r="D551" s="2392"/>
      <c r="E551" s="2392"/>
      <c r="F551" s="2392"/>
      <c r="G551" s="2392"/>
      <c r="H551" s="2392"/>
      <c r="I551" s="2392"/>
      <c r="J551" s="2392"/>
      <c r="K551" s="2392"/>
      <c r="L551" s="2392"/>
      <c r="M551" s="2392"/>
      <c r="N551" s="2392"/>
      <c r="O551" s="2392"/>
      <c r="P551" s="2392"/>
      <c r="Q551" s="2392"/>
      <c r="R551" s="2392"/>
      <c r="S551" s="2392"/>
      <c r="T551" s="2392"/>
      <c r="U551" s="2392"/>
      <c r="V551" s="2392"/>
      <c r="W551" s="2392"/>
      <c r="X551" s="2392"/>
      <c r="Y551" s="2392"/>
    </row>
    <row r="552" spans="1:25" x14ac:dyDescent="0.25">
      <c r="A552" s="2391"/>
      <c r="B552" s="2392"/>
      <c r="C552" s="2392"/>
      <c r="D552" s="2392"/>
      <c r="E552" s="2392"/>
      <c r="F552" s="2392"/>
      <c r="G552" s="2392"/>
      <c r="H552" s="2392"/>
      <c r="I552" s="2392"/>
      <c r="J552" s="2392"/>
      <c r="K552" s="2392"/>
      <c r="L552" s="2392"/>
      <c r="M552" s="2392"/>
      <c r="N552" s="2392"/>
      <c r="O552" s="2392"/>
      <c r="P552" s="2392"/>
      <c r="Q552" s="2392"/>
      <c r="R552" s="2392"/>
      <c r="S552" s="2392"/>
      <c r="T552" s="2392"/>
      <c r="U552" s="2392"/>
      <c r="V552" s="2392"/>
      <c r="W552" s="2392"/>
      <c r="X552" s="2392"/>
      <c r="Y552" s="2392"/>
    </row>
    <row r="553" spans="1:25" x14ac:dyDescent="0.25">
      <c r="A553" s="2391"/>
      <c r="B553" s="2392"/>
      <c r="C553" s="2392"/>
      <c r="D553" s="2392"/>
      <c r="E553" s="2392"/>
      <c r="F553" s="2392"/>
      <c r="G553" s="2392"/>
      <c r="H553" s="2392"/>
      <c r="I553" s="2392"/>
      <c r="J553" s="2392"/>
      <c r="K553" s="2392"/>
      <c r="L553" s="2392"/>
      <c r="M553" s="2392"/>
      <c r="N553" s="2392"/>
      <c r="O553" s="2392"/>
      <c r="P553" s="2392"/>
      <c r="Q553" s="2392"/>
      <c r="R553" s="2392"/>
      <c r="S553" s="2392"/>
      <c r="T553" s="2392"/>
      <c r="U553" s="2392"/>
      <c r="V553" s="2392"/>
      <c r="W553" s="2392"/>
      <c r="X553" s="2392"/>
      <c r="Y553" s="2392"/>
    </row>
    <row r="554" spans="1:25" x14ac:dyDescent="0.25">
      <c r="A554" s="2391"/>
      <c r="B554" s="2392"/>
      <c r="C554" s="2392"/>
      <c r="D554" s="2392"/>
      <c r="E554" s="2392"/>
      <c r="F554" s="2392"/>
      <c r="G554" s="2392"/>
      <c r="H554" s="2392"/>
      <c r="I554" s="2392"/>
      <c r="J554" s="2392"/>
      <c r="K554" s="2392"/>
      <c r="L554" s="2392"/>
      <c r="M554" s="2392"/>
      <c r="N554" s="2392"/>
      <c r="O554" s="2392"/>
      <c r="P554" s="2392"/>
      <c r="Q554" s="2392"/>
      <c r="R554" s="2392"/>
      <c r="S554" s="2392"/>
      <c r="T554" s="2392"/>
      <c r="U554" s="2392"/>
      <c r="V554" s="2392"/>
      <c r="W554" s="2392"/>
      <c r="X554" s="2392"/>
      <c r="Y554" s="2392"/>
    </row>
    <row r="555" spans="1:25" x14ac:dyDescent="0.25">
      <c r="A555" s="2391"/>
      <c r="B555" s="2392"/>
      <c r="C555" s="2392"/>
      <c r="D555" s="2392"/>
      <c r="E555" s="2392"/>
      <c r="F555" s="2392"/>
      <c r="G555" s="2392"/>
      <c r="H555" s="2392"/>
      <c r="I555" s="2392"/>
      <c r="J555" s="2392"/>
      <c r="K555" s="2392"/>
      <c r="L555" s="2392"/>
      <c r="M555" s="2392"/>
      <c r="N555" s="2392"/>
      <c r="O555" s="2392"/>
      <c r="P555" s="2392"/>
      <c r="Q555" s="2392"/>
      <c r="R555" s="2392"/>
      <c r="S555" s="2392"/>
      <c r="T555" s="2392"/>
      <c r="U555" s="2392"/>
      <c r="V555" s="2392"/>
      <c r="W555" s="2392"/>
      <c r="X555" s="2392"/>
      <c r="Y555" s="2392"/>
    </row>
    <row r="556" spans="1:25" x14ac:dyDescent="0.25">
      <c r="A556" s="2391"/>
      <c r="B556" s="2392"/>
      <c r="C556" s="2392"/>
      <c r="D556" s="2392"/>
      <c r="E556" s="2392"/>
      <c r="F556" s="2392"/>
      <c r="G556" s="2392"/>
      <c r="H556" s="2392"/>
      <c r="I556" s="2392"/>
      <c r="J556" s="2392"/>
      <c r="K556" s="2392"/>
      <c r="L556" s="2392"/>
      <c r="M556" s="2392"/>
      <c r="N556" s="2392"/>
      <c r="O556" s="2392"/>
      <c r="P556" s="2392"/>
      <c r="Q556" s="2392"/>
      <c r="R556" s="2392"/>
      <c r="S556" s="2392"/>
      <c r="T556" s="2392"/>
      <c r="U556" s="2392"/>
      <c r="V556" s="2392"/>
      <c r="W556" s="2392"/>
      <c r="X556" s="2392"/>
      <c r="Y556" s="2392"/>
    </row>
    <row r="557" spans="1:25" x14ac:dyDescent="0.25">
      <c r="A557" s="2391"/>
      <c r="B557" s="2392"/>
      <c r="C557" s="2392"/>
      <c r="D557" s="2392"/>
      <c r="E557" s="2392"/>
      <c r="F557" s="2392"/>
      <c r="G557" s="2392"/>
      <c r="H557" s="2392"/>
      <c r="I557" s="2392"/>
      <c r="J557" s="2392"/>
      <c r="K557" s="2392"/>
      <c r="L557" s="2392"/>
      <c r="M557" s="2392"/>
      <c r="N557" s="2392"/>
      <c r="O557" s="2392"/>
      <c r="P557" s="2392"/>
      <c r="Q557" s="2392"/>
      <c r="R557" s="2392"/>
      <c r="S557" s="2392"/>
      <c r="T557" s="2392"/>
      <c r="U557" s="2392"/>
      <c r="V557" s="2392"/>
      <c r="W557" s="2392"/>
      <c r="X557" s="2392"/>
      <c r="Y557" s="2392"/>
    </row>
    <row r="558" spans="1:25" x14ac:dyDescent="0.25">
      <c r="A558" s="2391"/>
      <c r="B558" s="2392"/>
      <c r="C558" s="2392"/>
      <c r="D558" s="2392"/>
      <c r="E558" s="2392"/>
      <c r="F558" s="2392"/>
      <c r="G558" s="2392"/>
      <c r="H558" s="2392"/>
      <c r="I558" s="2392"/>
      <c r="J558" s="2392"/>
      <c r="K558" s="2392"/>
      <c r="L558" s="2392"/>
      <c r="M558" s="2392"/>
      <c r="N558" s="2392"/>
      <c r="O558" s="2392"/>
      <c r="P558" s="2392"/>
      <c r="Q558" s="2392"/>
      <c r="R558" s="2392"/>
      <c r="S558" s="2392"/>
      <c r="T558" s="2392"/>
      <c r="U558" s="2392"/>
      <c r="V558" s="2392"/>
      <c r="W558" s="2392"/>
      <c r="X558" s="2392"/>
      <c r="Y558" s="2392"/>
    </row>
    <row r="559" spans="1:25" x14ac:dyDescent="0.25">
      <c r="A559" s="2391"/>
      <c r="B559" s="2392"/>
      <c r="C559" s="2392"/>
      <c r="D559" s="2392"/>
      <c r="E559" s="2392"/>
      <c r="F559" s="2392"/>
      <c r="G559" s="2392"/>
      <c r="H559" s="2392"/>
      <c r="I559" s="2392"/>
      <c r="J559" s="2392"/>
      <c r="K559" s="2392"/>
      <c r="L559" s="2392"/>
      <c r="M559" s="2392"/>
      <c r="N559" s="2392"/>
      <c r="O559" s="2392"/>
      <c r="P559" s="2392"/>
      <c r="Q559" s="2392"/>
      <c r="R559" s="2392"/>
      <c r="S559" s="2392"/>
      <c r="T559" s="2392"/>
      <c r="U559" s="2392"/>
      <c r="V559" s="2392"/>
      <c r="W559" s="2392"/>
      <c r="X559" s="2392"/>
      <c r="Y559" s="2392"/>
    </row>
    <row r="560" spans="1:25" x14ac:dyDescent="0.25">
      <c r="A560" s="2391"/>
      <c r="B560" s="2392"/>
      <c r="C560" s="2392"/>
      <c r="D560" s="2392"/>
      <c r="E560" s="2392"/>
      <c r="F560" s="2392"/>
      <c r="G560" s="2392"/>
      <c r="H560" s="2392"/>
      <c r="I560" s="2392"/>
      <c r="J560" s="2392"/>
      <c r="K560" s="2392"/>
      <c r="L560" s="2392"/>
      <c r="M560" s="2392"/>
      <c r="N560" s="2392"/>
      <c r="O560" s="2392"/>
      <c r="P560" s="2392"/>
      <c r="Q560" s="2392"/>
      <c r="R560" s="2392"/>
      <c r="S560" s="2392"/>
      <c r="T560" s="2392"/>
      <c r="U560" s="2392"/>
      <c r="V560" s="2392"/>
      <c r="W560" s="2392"/>
      <c r="X560" s="2392"/>
      <c r="Y560" s="2392"/>
    </row>
    <row r="561" spans="1:25" x14ac:dyDescent="0.25">
      <c r="A561" s="2391"/>
      <c r="B561" s="2392"/>
      <c r="C561" s="2392"/>
      <c r="D561" s="2392"/>
      <c r="E561" s="2392"/>
      <c r="F561" s="2392"/>
      <c r="G561" s="2392"/>
      <c r="H561" s="2392"/>
      <c r="I561" s="2392"/>
      <c r="J561" s="2392"/>
      <c r="K561" s="2392"/>
      <c r="L561" s="2392"/>
      <c r="M561" s="2392"/>
      <c r="N561" s="2392"/>
      <c r="O561" s="2392"/>
      <c r="P561" s="2392"/>
      <c r="Q561" s="2392"/>
      <c r="R561" s="2392"/>
      <c r="S561" s="2392"/>
      <c r="T561" s="2392"/>
      <c r="U561" s="2392"/>
      <c r="V561" s="2392"/>
      <c r="W561" s="2392"/>
      <c r="X561" s="2392"/>
      <c r="Y561" s="2392"/>
    </row>
    <row r="562" spans="1:25" x14ac:dyDescent="0.25">
      <c r="A562" s="2391"/>
      <c r="B562" s="2392"/>
      <c r="C562" s="2392"/>
      <c r="D562" s="2392"/>
      <c r="E562" s="2392"/>
      <c r="F562" s="2392"/>
      <c r="G562" s="2392"/>
      <c r="H562" s="2392"/>
      <c r="I562" s="2392"/>
      <c r="J562" s="2392"/>
      <c r="K562" s="2392"/>
      <c r="L562" s="2392"/>
      <c r="M562" s="2392"/>
      <c r="N562" s="2392"/>
      <c r="O562" s="2392"/>
      <c r="P562" s="2392"/>
      <c r="Q562" s="2392"/>
      <c r="R562" s="2392"/>
      <c r="S562" s="2392"/>
      <c r="T562" s="2392"/>
      <c r="U562" s="2392"/>
      <c r="V562" s="2392"/>
      <c r="W562" s="2392"/>
      <c r="X562" s="2392"/>
      <c r="Y562" s="2392"/>
    </row>
    <row r="563" spans="1:25" x14ac:dyDescent="0.25">
      <c r="A563" s="2391"/>
      <c r="B563" s="2392"/>
      <c r="C563" s="2392"/>
      <c r="D563" s="2392"/>
      <c r="E563" s="2392"/>
      <c r="F563" s="2392"/>
      <c r="G563" s="2392"/>
      <c r="H563" s="2392"/>
      <c r="I563" s="2392"/>
      <c r="J563" s="2392"/>
      <c r="K563" s="2392"/>
      <c r="L563" s="2392"/>
      <c r="M563" s="2392"/>
      <c r="N563" s="2392"/>
      <c r="O563" s="2392"/>
      <c r="P563" s="2392"/>
      <c r="Q563" s="2392"/>
      <c r="R563" s="2392"/>
      <c r="S563" s="2392"/>
      <c r="T563" s="2392"/>
      <c r="U563" s="2392"/>
      <c r="V563" s="2392"/>
      <c r="W563" s="2392"/>
      <c r="X563" s="2392"/>
      <c r="Y563" s="2392"/>
    </row>
    <row r="564" spans="1:25" x14ac:dyDescent="0.25">
      <c r="A564" s="2391"/>
      <c r="B564" s="2392"/>
      <c r="C564" s="2392"/>
      <c r="D564" s="2392"/>
      <c r="E564" s="2392"/>
      <c r="F564" s="2392"/>
      <c r="G564" s="2392"/>
      <c r="H564" s="2392"/>
      <c r="I564" s="2392"/>
      <c r="J564" s="2392"/>
      <c r="K564" s="2392"/>
      <c r="L564" s="2392"/>
      <c r="M564" s="2392"/>
      <c r="N564" s="2392"/>
      <c r="O564" s="2392"/>
      <c r="P564" s="2392"/>
      <c r="Q564" s="2392"/>
      <c r="R564" s="2392"/>
      <c r="S564" s="2392"/>
      <c r="T564" s="2392"/>
      <c r="U564" s="2392"/>
      <c r="V564" s="2392"/>
      <c r="W564" s="2392"/>
      <c r="X564" s="2392"/>
      <c r="Y564" s="2392"/>
    </row>
    <row r="565" spans="1:25" x14ac:dyDescent="0.25">
      <c r="A565" s="2391"/>
      <c r="B565" s="2392"/>
      <c r="C565" s="2392"/>
      <c r="D565" s="2392"/>
      <c r="E565" s="2392"/>
      <c r="F565" s="2392"/>
      <c r="G565" s="2392"/>
      <c r="H565" s="2392"/>
      <c r="I565" s="2392"/>
      <c r="J565" s="2392"/>
      <c r="K565" s="2392"/>
      <c r="L565" s="2392"/>
      <c r="M565" s="2392"/>
      <c r="N565" s="2392"/>
      <c r="O565" s="2392"/>
      <c r="P565" s="2392"/>
      <c r="Q565" s="2392"/>
      <c r="R565" s="2392"/>
      <c r="S565" s="2392"/>
      <c r="T565" s="2392"/>
      <c r="U565" s="2392"/>
      <c r="V565" s="2392"/>
      <c r="W565" s="2392"/>
      <c r="X565" s="2392"/>
      <c r="Y565" s="2392"/>
    </row>
    <row r="566" spans="1:25" x14ac:dyDescent="0.25">
      <c r="A566" s="2391"/>
      <c r="B566" s="2392"/>
      <c r="C566" s="2392"/>
      <c r="D566" s="2392"/>
      <c r="E566" s="2392"/>
      <c r="F566" s="2392"/>
      <c r="G566" s="2392"/>
      <c r="H566" s="2392"/>
      <c r="I566" s="2392"/>
      <c r="J566" s="2392"/>
      <c r="K566" s="2392"/>
      <c r="L566" s="2392"/>
      <c r="M566" s="2392"/>
      <c r="N566" s="2392"/>
      <c r="O566" s="2392"/>
      <c r="P566" s="2392"/>
      <c r="Q566" s="2392"/>
      <c r="R566" s="2392"/>
      <c r="S566" s="2392"/>
      <c r="T566" s="2392"/>
      <c r="U566" s="2392"/>
      <c r="V566" s="2392"/>
      <c r="W566" s="2392"/>
      <c r="X566" s="2392"/>
      <c r="Y566" s="2392"/>
    </row>
    <row r="567" spans="1:25" x14ac:dyDescent="0.25">
      <c r="A567" s="2391"/>
      <c r="B567" s="2392"/>
      <c r="C567" s="2392"/>
      <c r="D567" s="2392"/>
      <c r="E567" s="2392"/>
      <c r="F567" s="2392"/>
      <c r="G567" s="2392"/>
      <c r="H567" s="2392"/>
      <c r="I567" s="2392"/>
      <c r="J567" s="2392"/>
      <c r="K567" s="2392"/>
      <c r="L567" s="2392"/>
      <c r="M567" s="2392"/>
      <c r="N567" s="2392"/>
      <c r="O567" s="2392"/>
      <c r="P567" s="2392"/>
      <c r="Q567" s="2392"/>
      <c r="R567" s="2392"/>
      <c r="S567" s="2392"/>
      <c r="T567" s="2392"/>
      <c r="U567" s="2392"/>
      <c r="V567" s="2392"/>
      <c r="W567" s="2392"/>
      <c r="X567" s="2392"/>
      <c r="Y567" s="2392"/>
    </row>
    <row r="568" spans="1:25" x14ac:dyDescent="0.25">
      <c r="A568" s="2391"/>
      <c r="B568" s="2392"/>
      <c r="C568" s="2392"/>
      <c r="D568" s="2392"/>
      <c r="E568" s="2392"/>
      <c r="F568" s="2392"/>
      <c r="G568" s="2392"/>
      <c r="H568" s="2392"/>
      <c r="I568" s="2392"/>
      <c r="J568" s="2392"/>
      <c r="K568" s="2392"/>
      <c r="L568" s="2392"/>
      <c r="M568" s="2392"/>
      <c r="N568" s="2392"/>
      <c r="O568" s="2392"/>
      <c r="P568" s="2392"/>
      <c r="Q568" s="2392"/>
      <c r="R568" s="2392"/>
      <c r="S568" s="2392"/>
      <c r="T568" s="2392"/>
      <c r="U568" s="2392"/>
      <c r="V568" s="2392"/>
      <c r="W568" s="2392"/>
      <c r="X568" s="2392"/>
      <c r="Y568" s="2392"/>
    </row>
    <row r="569" spans="1:25" x14ac:dyDescent="0.25">
      <c r="A569" s="2391"/>
      <c r="B569" s="2392"/>
      <c r="C569" s="2392"/>
      <c r="D569" s="2392"/>
      <c r="E569" s="2392"/>
      <c r="F569" s="2392"/>
      <c r="G569" s="2392"/>
      <c r="H569" s="2392"/>
      <c r="I569" s="2392"/>
      <c r="J569" s="2392"/>
      <c r="K569" s="2392"/>
      <c r="L569" s="2392"/>
      <c r="M569" s="2392"/>
      <c r="N569" s="2392"/>
      <c r="O569" s="2392"/>
      <c r="P569" s="2392"/>
      <c r="Q569" s="2392"/>
      <c r="R569" s="2392"/>
      <c r="S569" s="2392"/>
      <c r="T569" s="2392"/>
      <c r="U569" s="2392"/>
      <c r="V569" s="2392"/>
      <c r="W569" s="2392"/>
      <c r="X569" s="2392"/>
      <c r="Y569" s="2392"/>
    </row>
    <row r="570" spans="1:25" x14ac:dyDescent="0.25">
      <c r="A570" s="2391"/>
      <c r="B570" s="2392"/>
      <c r="C570" s="2392"/>
      <c r="D570" s="2392"/>
      <c r="E570" s="2392"/>
      <c r="F570" s="2392"/>
      <c r="G570" s="2392"/>
      <c r="H570" s="2392"/>
      <c r="I570" s="2392"/>
      <c r="J570" s="2392"/>
      <c r="K570" s="2392"/>
      <c r="L570" s="2392"/>
      <c r="M570" s="2392"/>
      <c r="N570" s="2392"/>
      <c r="O570" s="2392"/>
      <c r="P570" s="2392"/>
      <c r="Q570" s="2392"/>
      <c r="R570" s="2392"/>
      <c r="S570" s="2392"/>
      <c r="T570" s="2392"/>
      <c r="U570" s="2392"/>
      <c r="V570" s="2392"/>
      <c r="W570" s="2392"/>
      <c r="X570" s="2392"/>
      <c r="Y570" s="2392"/>
    </row>
    <row r="571" spans="1:25" x14ac:dyDescent="0.25">
      <c r="A571" s="2391"/>
      <c r="B571" s="2392"/>
      <c r="C571" s="2392"/>
      <c r="D571" s="2392"/>
      <c r="E571" s="2392"/>
      <c r="F571" s="2392"/>
      <c r="G571" s="2392"/>
      <c r="H571" s="2392"/>
      <c r="I571" s="2392"/>
      <c r="J571" s="2392"/>
      <c r="K571" s="2392"/>
      <c r="L571" s="2392"/>
      <c r="M571" s="2392"/>
      <c r="N571" s="2392"/>
      <c r="O571" s="2392"/>
      <c r="P571" s="2392"/>
      <c r="Q571" s="2392"/>
      <c r="R571" s="2392"/>
      <c r="S571" s="2392"/>
      <c r="T571" s="2392"/>
      <c r="U571" s="2392"/>
      <c r="V571" s="2392"/>
      <c r="W571" s="2392"/>
      <c r="X571" s="2392"/>
      <c r="Y571" s="2392"/>
    </row>
    <row r="572" spans="1:25" x14ac:dyDescent="0.25">
      <c r="A572" s="2391"/>
      <c r="B572" s="2392"/>
      <c r="C572" s="2392"/>
      <c r="D572" s="2392"/>
      <c r="E572" s="2392"/>
      <c r="F572" s="2392"/>
      <c r="G572" s="2392"/>
      <c r="H572" s="2392"/>
      <c r="I572" s="2392"/>
      <c r="J572" s="2392"/>
      <c r="K572" s="2392"/>
      <c r="L572" s="2392"/>
      <c r="M572" s="2392"/>
      <c r="N572" s="2392"/>
      <c r="O572" s="2392"/>
      <c r="P572" s="2392"/>
      <c r="Q572" s="2392"/>
      <c r="R572" s="2392"/>
      <c r="S572" s="2392"/>
      <c r="T572" s="2392"/>
      <c r="U572" s="2392"/>
      <c r="V572" s="2392"/>
      <c r="W572" s="2392"/>
      <c r="X572" s="2392"/>
      <c r="Y572" s="2392"/>
    </row>
    <row r="573" spans="1:25" x14ac:dyDescent="0.25">
      <c r="A573" s="2391"/>
      <c r="B573" s="2392"/>
      <c r="C573" s="2392"/>
      <c r="D573" s="2392"/>
      <c r="E573" s="2392"/>
      <c r="F573" s="2392"/>
      <c r="G573" s="2392"/>
      <c r="H573" s="2392"/>
      <c r="I573" s="2392"/>
      <c r="J573" s="2392"/>
      <c r="K573" s="2392"/>
      <c r="L573" s="2392"/>
      <c r="M573" s="2392"/>
      <c r="N573" s="2392"/>
      <c r="O573" s="2392"/>
      <c r="P573" s="2392"/>
      <c r="Q573" s="2392"/>
      <c r="R573" s="2392"/>
      <c r="S573" s="2392"/>
      <c r="T573" s="2392"/>
      <c r="U573" s="2392"/>
      <c r="V573" s="2392"/>
      <c r="W573" s="2392"/>
      <c r="X573" s="2392"/>
      <c r="Y573" s="2392"/>
    </row>
    <row r="574" spans="1:25" x14ac:dyDescent="0.25">
      <c r="A574" s="2391"/>
      <c r="B574" s="2392"/>
      <c r="C574" s="2392"/>
      <c r="D574" s="2392"/>
      <c r="E574" s="2392"/>
      <c r="F574" s="2392"/>
      <c r="G574" s="2392"/>
      <c r="H574" s="2392"/>
      <c r="I574" s="2392"/>
      <c r="J574" s="2392"/>
      <c r="K574" s="2392"/>
      <c r="L574" s="2392"/>
      <c r="M574" s="2392"/>
      <c r="N574" s="2392"/>
      <c r="O574" s="2392"/>
      <c r="P574" s="2392"/>
      <c r="Q574" s="2392"/>
      <c r="R574" s="2392"/>
      <c r="S574" s="2392"/>
      <c r="T574" s="2392"/>
      <c r="U574" s="2392"/>
      <c r="V574" s="2392"/>
      <c r="W574" s="2392"/>
      <c r="X574" s="2392"/>
      <c r="Y574" s="2392"/>
    </row>
    <row r="575" spans="1:25" x14ac:dyDescent="0.25">
      <c r="A575" s="2391"/>
      <c r="B575" s="2392"/>
      <c r="C575" s="2392"/>
      <c r="D575" s="2392"/>
      <c r="E575" s="2392"/>
      <c r="F575" s="2392"/>
      <c r="G575" s="2392"/>
      <c r="H575" s="2392"/>
      <c r="I575" s="2392"/>
      <c r="J575" s="2392"/>
      <c r="K575" s="2392"/>
      <c r="L575" s="2392"/>
      <c r="M575" s="2392"/>
      <c r="N575" s="2392"/>
      <c r="O575" s="2392"/>
      <c r="P575" s="2392"/>
      <c r="Q575" s="2392"/>
      <c r="R575" s="2392"/>
      <c r="S575" s="2392"/>
      <c r="T575" s="2392"/>
      <c r="U575" s="2392"/>
      <c r="V575" s="2392"/>
      <c r="W575" s="2392"/>
      <c r="X575" s="2392"/>
      <c r="Y575" s="2392"/>
    </row>
    <row r="576" spans="1:25" x14ac:dyDescent="0.25">
      <c r="A576" s="2391"/>
      <c r="B576" s="2392"/>
      <c r="C576" s="2392"/>
      <c r="D576" s="2392"/>
      <c r="E576" s="2392"/>
      <c r="F576" s="2392"/>
      <c r="G576" s="2392"/>
      <c r="H576" s="2392"/>
      <c r="I576" s="2392"/>
      <c r="J576" s="2392"/>
      <c r="K576" s="2392"/>
      <c r="L576" s="2392"/>
      <c r="M576" s="2392"/>
      <c r="N576" s="2392"/>
      <c r="O576" s="2392"/>
      <c r="P576" s="2392"/>
      <c r="Q576" s="2392"/>
      <c r="R576" s="2392"/>
      <c r="S576" s="2392"/>
      <c r="T576" s="2392"/>
      <c r="U576" s="2392"/>
      <c r="V576" s="2392"/>
      <c r="W576" s="2392"/>
      <c r="X576" s="2392"/>
      <c r="Y576" s="2392"/>
    </row>
    <row r="577" spans="1:25" x14ac:dyDescent="0.25">
      <c r="A577" s="2391"/>
      <c r="B577" s="2392"/>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row>
    <row r="578" spans="1:25" x14ac:dyDescent="0.25">
      <c r="A578" s="2391"/>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row>
    <row r="579" spans="1:25" x14ac:dyDescent="0.25">
      <c r="A579" s="2391"/>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row>
    <row r="580" spans="1:25" x14ac:dyDescent="0.25">
      <c r="A580" s="2391"/>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row>
    <row r="581" spans="1:25" x14ac:dyDescent="0.25">
      <c r="A581" s="2391"/>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row>
    <row r="582" spans="1:25" x14ac:dyDescent="0.25">
      <c r="A582" s="2391"/>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row>
    <row r="583" spans="1:25" x14ac:dyDescent="0.25">
      <c r="A583" s="2391"/>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row>
    <row r="584" spans="1:25" x14ac:dyDescent="0.25">
      <c r="A584" s="2391"/>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row>
    <row r="585" spans="1:25" x14ac:dyDescent="0.25">
      <c r="A585" s="2391"/>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row>
    <row r="586" spans="1:25" x14ac:dyDescent="0.25">
      <c r="A586" s="2391"/>
      <c r="B586" s="2392"/>
      <c r="C586" s="2392"/>
      <c r="D586" s="2392"/>
      <c r="E586" s="2392"/>
      <c r="F586" s="2392"/>
      <c r="G586" s="2392"/>
      <c r="H586" s="2392"/>
      <c r="I586" s="2392"/>
      <c r="J586" s="2392"/>
      <c r="K586" s="2392"/>
      <c r="L586" s="2392"/>
      <c r="M586" s="2392"/>
      <c r="N586" s="2392"/>
      <c r="O586" s="2392"/>
      <c r="P586" s="2392"/>
      <c r="Q586" s="2392"/>
      <c r="R586" s="2392"/>
      <c r="S586" s="2392"/>
      <c r="T586" s="2392"/>
      <c r="U586" s="2392"/>
      <c r="V586" s="2392"/>
      <c r="W586" s="2392"/>
      <c r="X586" s="2392"/>
      <c r="Y586" s="2392"/>
    </row>
    <row r="587" spans="1:25" x14ac:dyDescent="0.25">
      <c r="A587" s="2391"/>
      <c r="B587" s="2392"/>
      <c r="C587" s="2392"/>
      <c r="D587" s="2392"/>
      <c r="E587" s="2392"/>
      <c r="F587" s="2392"/>
      <c r="G587" s="2392"/>
      <c r="H587" s="2392"/>
      <c r="I587" s="2392"/>
      <c r="J587" s="2392"/>
      <c r="K587" s="2392"/>
      <c r="L587" s="2392"/>
      <c r="M587" s="2392"/>
      <c r="N587" s="2392"/>
      <c r="O587" s="2392"/>
      <c r="P587" s="2392"/>
      <c r="Q587" s="2392"/>
      <c r="R587" s="2392"/>
      <c r="S587" s="2392"/>
      <c r="T587" s="2392"/>
      <c r="U587" s="2392"/>
      <c r="V587" s="2392"/>
      <c r="W587" s="2392"/>
      <c r="X587" s="2392"/>
      <c r="Y587" s="2392"/>
    </row>
    <row r="588" spans="1:25" x14ac:dyDescent="0.25">
      <c r="A588" s="2391"/>
      <c r="B588" s="2392"/>
      <c r="C588" s="2392"/>
      <c r="D588" s="2392"/>
      <c r="E588" s="2392"/>
      <c r="F588" s="2392"/>
      <c r="G588" s="2392"/>
      <c r="H588" s="2392"/>
      <c r="I588" s="2392"/>
      <c r="J588" s="2392"/>
      <c r="K588" s="2392"/>
      <c r="L588" s="2392"/>
      <c r="M588" s="2392"/>
      <c r="N588" s="2392"/>
      <c r="O588" s="2392"/>
      <c r="P588" s="2392"/>
      <c r="Q588" s="2392"/>
      <c r="R588" s="2392"/>
      <c r="S588" s="2392"/>
      <c r="T588" s="2392"/>
      <c r="U588" s="2392"/>
      <c r="V588" s="2392"/>
      <c r="W588" s="2392"/>
      <c r="X588" s="2392"/>
      <c r="Y588" s="2392"/>
    </row>
    <row r="589" spans="1:25" x14ac:dyDescent="0.25">
      <c r="A589" s="2391"/>
      <c r="B589" s="2392"/>
      <c r="C589" s="2392"/>
      <c r="D589" s="2392"/>
      <c r="E589" s="2392"/>
      <c r="F589" s="2392"/>
      <c r="G589" s="2392"/>
      <c r="H589" s="2392"/>
      <c r="I589" s="2392"/>
      <c r="J589" s="2392"/>
      <c r="K589" s="2392"/>
      <c r="L589" s="2392"/>
      <c r="M589" s="2392"/>
      <c r="N589" s="2392"/>
      <c r="O589" s="2392"/>
      <c r="P589" s="2392"/>
      <c r="Q589" s="2392"/>
      <c r="R589" s="2392"/>
      <c r="S589" s="2392"/>
      <c r="T589" s="2392"/>
      <c r="U589" s="2392"/>
      <c r="V589" s="2392"/>
      <c r="W589" s="2392"/>
      <c r="X589" s="2392"/>
      <c r="Y589" s="2392"/>
    </row>
    <row r="590" spans="1:25" x14ac:dyDescent="0.25">
      <c r="A590" s="2391"/>
      <c r="B590" s="2392"/>
      <c r="C590" s="2392"/>
      <c r="D590" s="2392"/>
      <c r="E590" s="2392"/>
      <c r="F590" s="2392"/>
      <c r="G590" s="2392"/>
      <c r="H590" s="2392"/>
      <c r="I590" s="2392"/>
      <c r="J590" s="2392"/>
      <c r="K590" s="2392"/>
      <c r="L590" s="2392"/>
      <c r="M590" s="2392"/>
      <c r="N590" s="2392"/>
      <c r="O590" s="2392"/>
      <c r="P590" s="2392"/>
      <c r="Q590" s="2392"/>
      <c r="R590" s="2392"/>
      <c r="S590" s="2392"/>
      <c r="T590" s="2392"/>
      <c r="U590" s="2392"/>
      <c r="V590" s="2392"/>
      <c r="W590" s="2392"/>
      <c r="X590" s="2392"/>
      <c r="Y590" s="2392"/>
    </row>
    <row r="591" spans="1:25" x14ac:dyDescent="0.25">
      <c r="A591" s="2391"/>
      <c r="B591" s="2392"/>
      <c r="C591" s="2392"/>
      <c r="D591" s="2392"/>
      <c r="E591" s="2392"/>
      <c r="F591" s="2392"/>
      <c r="G591" s="2392"/>
      <c r="H591" s="2392"/>
      <c r="I591" s="2392"/>
      <c r="J591" s="2392"/>
      <c r="K591" s="2392"/>
      <c r="L591" s="2392"/>
      <c r="M591" s="2392"/>
      <c r="N591" s="2392"/>
      <c r="O591" s="2392"/>
      <c r="P591" s="2392"/>
      <c r="Q591" s="2392"/>
      <c r="R591" s="2392"/>
      <c r="S591" s="2392"/>
      <c r="T591" s="2392"/>
      <c r="U591" s="2392"/>
      <c r="V591" s="2392"/>
      <c r="W591" s="2392"/>
      <c r="X591" s="2392"/>
      <c r="Y591" s="2392"/>
    </row>
    <row r="592" spans="1:25" x14ac:dyDescent="0.25">
      <c r="A592" s="2391"/>
      <c r="B592" s="2392"/>
      <c r="C592" s="2392"/>
      <c r="D592" s="2392"/>
      <c r="E592" s="2392"/>
      <c r="F592" s="2392"/>
      <c r="G592" s="2392"/>
      <c r="H592" s="2392"/>
      <c r="I592" s="2392"/>
      <c r="J592" s="2392"/>
      <c r="K592" s="2392"/>
      <c r="L592" s="2392"/>
      <c r="M592" s="2392"/>
      <c r="N592" s="2392"/>
      <c r="O592" s="2392"/>
      <c r="P592" s="2392"/>
      <c r="Q592" s="2392"/>
      <c r="R592" s="2392"/>
      <c r="S592" s="2392"/>
      <c r="T592" s="2392"/>
      <c r="U592" s="2392"/>
      <c r="V592" s="2392"/>
      <c r="W592" s="2392"/>
      <c r="X592" s="2392"/>
      <c r="Y592" s="2392"/>
    </row>
    <row r="593" spans="1:25" x14ac:dyDescent="0.25">
      <c r="A593" s="2391"/>
      <c r="B593" s="2392"/>
      <c r="C593" s="2392"/>
      <c r="D593" s="2392"/>
      <c r="E593" s="2392"/>
      <c r="F593" s="2392"/>
      <c r="G593" s="2392"/>
      <c r="H593" s="2392"/>
      <c r="I593" s="2392"/>
      <c r="J593" s="2392"/>
      <c r="K593" s="2392"/>
      <c r="L593" s="2392"/>
      <c r="M593" s="2392"/>
      <c r="N593" s="2392"/>
      <c r="O593" s="2392"/>
      <c r="P593" s="2392"/>
      <c r="Q593" s="2392"/>
      <c r="R593" s="2392"/>
      <c r="S593" s="2392"/>
      <c r="T593" s="2392"/>
      <c r="U593" s="2392"/>
      <c r="V593" s="2392"/>
      <c r="W593" s="2392"/>
      <c r="X593" s="2392"/>
      <c r="Y593" s="2392"/>
    </row>
    <row r="594" spans="1:25" x14ac:dyDescent="0.25">
      <c r="A594" s="2391"/>
      <c r="B594" s="2392"/>
      <c r="C594" s="2392"/>
      <c r="D594" s="2392"/>
      <c r="E594" s="2392"/>
      <c r="F594" s="2392"/>
      <c r="G594" s="2392"/>
      <c r="H594" s="2392"/>
      <c r="I594" s="2392"/>
      <c r="J594" s="2392"/>
      <c r="K594" s="2392"/>
      <c r="L594" s="2392"/>
      <c r="M594" s="2392"/>
      <c r="N594" s="2392"/>
      <c r="O594" s="2392"/>
      <c r="P594" s="2392"/>
      <c r="Q594" s="2392"/>
      <c r="R594" s="2392"/>
      <c r="S594" s="2392"/>
      <c r="T594" s="2392"/>
      <c r="U594" s="2392"/>
      <c r="V594" s="2392"/>
      <c r="W594" s="2392"/>
      <c r="X594" s="2392"/>
      <c r="Y594" s="2392"/>
    </row>
    <row r="595" spans="1:25" x14ac:dyDescent="0.25">
      <c r="A595" s="2391"/>
      <c r="B595" s="2392"/>
      <c r="C595" s="2392"/>
      <c r="D595" s="2392"/>
      <c r="E595" s="2392"/>
      <c r="F595" s="2392"/>
      <c r="G595" s="2392"/>
      <c r="H595" s="2392"/>
      <c r="I595" s="2392"/>
      <c r="J595" s="2392"/>
      <c r="K595" s="2392"/>
      <c r="L595" s="2392"/>
      <c r="M595" s="2392"/>
      <c r="N595" s="2392"/>
      <c r="O595" s="2392"/>
      <c r="P595" s="2392"/>
      <c r="Q595" s="2392"/>
      <c r="R595" s="2392"/>
      <c r="S595" s="2392"/>
      <c r="T595" s="2392"/>
      <c r="U595" s="2392"/>
      <c r="V595" s="2392"/>
      <c r="W595" s="2392"/>
      <c r="X595" s="2392"/>
      <c r="Y595" s="2392"/>
    </row>
    <row r="596" spans="1:25" x14ac:dyDescent="0.25">
      <c r="A596" s="2391"/>
      <c r="B596" s="2392"/>
      <c r="C596" s="2392"/>
      <c r="D596" s="2392"/>
      <c r="E596" s="2392"/>
      <c r="F596" s="2392"/>
      <c r="G596" s="2392"/>
      <c r="H596" s="2392"/>
      <c r="I596" s="2392"/>
      <c r="J596" s="2392"/>
      <c r="K596" s="2392"/>
      <c r="L596" s="2392"/>
      <c r="M596" s="2392"/>
      <c r="N596" s="2392"/>
      <c r="O596" s="2392"/>
      <c r="P596" s="2392"/>
      <c r="Q596" s="2392"/>
      <c r="R596" s="2392"/>
      <c r="S596" s="2392"/>
      <c r="T596" s="2392"/>
      <c r="U596" s="2392"/>
      <c r="V596" s="2392"/>
      <c r="W596" s="2392"/>
      <c r="X596" s="2392"/>
      <c r="Y596" s="2392"/>
    </row>
    <row r="597" spans="1:25" x14ac:dyDescent="0.25">
      <c r="A597" s="2391"/>
      <c r="B597" s="2392"/>
      <c r="C597" s="2392"/>
      <c r="D597" s="2392"/>
      <c r="E597" s="2392"/>
      <c r="F597" s="2392"/>
      <c r="G597" s="2392"/>
      <c r="H597" s="2392"/>
      <c r="I597" s="2392"/>
      <c r="J597" s="2392"/>
      <c r="K597" s="2392"/>
      <c r="L597" s="2392"/>
      <c r="M597" s="2392"/>
      <c r="N597" s="2392"/>
      <c r="O597" s="2392"/>
      <c r="P597" s="2392"/>
      <c r="Q597" s="2392"/>
      <c r="R597" s="2392"/>
      <c r="S597" s="2392"/>
      <c r="T597" s="2392"/>
      <c r="U597" s="2392"/>
      <c r="V597" s="2392"/>
      <c r="W597" s="2392"/>
      <c r="X597" s="2392"/>
      <c r="Y597" s="2392"/>
    </row>
    <row r="598" spans="1:25" x14ac:dyDescent="0.25">
      <c r="A598" s="2391"/>
      <c r="B598" s="2392"/>
      <c r="C598" s="2392"/>
      <c r="D598" s="2392"/>
      <c r="E598" s="2392"/>
      <c r="F598" s="2392"/>
      <c r="G598" s="2392"/>
      <c r="H598" s="2392"/>
      <c r="I598" s="2392"/>
      <c r="J598" s="2392"/>
      <c r="K598" s="2392"/>
      <c r="L598" s="2392"/>
      <c r="M598" s="2392"/>
      <c r="N598" s="2392"/>
      <c r="O598" s="2392"/>
      <c r="P598" s="2392"/>
      <c r="Q598" s="2392"/>
      <c r="R598" s="2392"/>
      <c r="S598" s="2392"/>
      <c r="T598" s="2392"/>
      <c r="U598" s="2392"/>
      <c r="V598" s="2392"/>
      <c r="W598" s="2392"/>
      <c r="X598" s="2392"/>
      <c r="Y598" s="2392"/>
    </row>
    <row r="599" spans="1:25" x14ac:dyDescent="0.25">
      <c r="A599" s="2391"/>
      <c r="B599" s="2392"/>
      <c r="C599" s="2392"/>
      <c r="D599" s="2392"/>
      <c r="E599" s="2392"/>
      <c r="F599" s="2392"/>
      <c r="G599" s="2392"/>
      <c r="H599" s="2392"/>
      <c r="I599" s="2392"/>
      <c r="J599" s="2392"/>
      <c r="K599" s="2392"/>
      <c r="L599" s="2392"/>
      <c r="M599" s="2392"/>
      <c r="N599" s="2392"/>
      <c r="O599" s="2392"/>
      <c r="P599" s="2392"/>
      <c r="Q599" s="2392"/>
      <c r="R599" s="2392"/>
      <c r="S599" s="2392"/>
      <c r="T599" s="2392"/>
      <c r="U599" s="2392"/>
      <c r="V599" s="2392"/>
      <c r="W599" s="2392"/>
      <c r="X599" s="2392"/>
      <c r="Y599" s="2392"/>
    </row>
    <row r="600" spans="1:25" x14ac:dyDescent="0.25">
      <c r="A600" s="2391"/>
      <c r="B600" s="2392"/>
      <c r="C600" s="2392"/>
      <c r="D600" s="2392"/>
      <c r="E600" s="2392"/>
      <c r="F600" s="2392"/>
      <c r="G600" s="2392"/>
      <c r="H600" s="2392"/>
      <c r="I600" s="2392"/>
      <c r="J600" s="2392"/>
      <c r="K600" s="2392"/>
      <c r="L600" s="2392"/>
      <c r="M600" s="2392"/>
      <c r="N600" s="2392"/>
      <c r="O600" s="2392"/>
      <c r="P600" s="2392"/>
      <c r="Q600" s="2392"/>
      <c r="R600" s="2392"/>
      <c r="S600" s="2392"/>
      <c r="T600" s="2392"/>
      <c r="U600" s="2392"/>
      <c r="V600" s="2392"/>
      <c r="W600" s="2392"/>
      <c r="X600" s="2392"/>
      <c r="Y600" s="2392"/>
    </row>
    <row r="601" spans="1:25" x14ac:dyDescent="0.25">
      <c r="A601" s="2391"/>
      <c r="B601" s="2392"/>
      <c r="C601" s="2392"/>
      <c r="D601" s="2392"/>
      <c r="E601" s="2392"/>
      <c r="F601" s="2392"/>
      <c r="G601" s="2392"/>
      <c r="H601" s="2392"/>
      <c r="I601" s="2392"/>
      <c r="J601" s="2392"/>
      <c r="K601" s="2392"/>
      <c r="L601" s="2392"/>
      <c r="M601" s="2392"/>
      <c r="N601" s="2392"/>
      <c r="O601" s="2392"/>
      <c r="P601" s="2392"/>
      <c r="Q601" s="2392"/>
      <c r="R601" s="2392"/>
      <c r="S601" s="2392"/>
      <c r="T601" s="2392"/>
      <c r="U601" s="2392"/>
      <c r="V601" s="2392"/>
      <c r="W601" s="2392"/>
      <c r="X601" s="2392"/>
      <c r="Y601" s="2392"/>
    </row>
    <row r="602" spans="1:25" x14ac:dyDescent="0.25">
      <c r="A602" s="2391"/>
      <c r="B602" s="2392"/>
      <c r="C602" s="2392"/>
      <c r="D602" s="2392"/>
      <c r="E602" s="2392"/>
      <c r="F602" s="2392"/>
      <c r="G602" s="2392"/>
      <c r="H602" s="2392"/>
      <c r="I602" s="2392"/>
      <c r="J602" s="2392"/>
      <c r="K602" s="2392"/>
      <c r="L602" s="2392"/>
      <c r="M602" s="2392"/>
      <c r="N602" s="2392"/>
      <c r="O602" s="2392"/>
      <c r="P602" s="2392"/>
      <c r="Q602" s="2392"/>
      <c r="R602" s="2392"/>
      <c r="S602" s="2392"/>
      <c r="T602" s="2392"/>
      <c r="U602" s="2392"/>
      <c r="V602" s="2392"/>
      <c r="W602" s="2392"/>
      <c r="X602" s="2392"/>
      <c r="Y602" s="2392"/>
    </row>
    <row r="603" spans="1:25" x14ac:dyDescent="0.25">
      <c r="A603" s="2391"/>
      <c r="B603" s="2392"/>
      <c r="C603" s="2392"/>
      <c r="D603" s="2392"/>
      <c r="E603" s="2392"/>
      <c r="F603" s="2392"/>
      <c r="G603" s="2392"/>
      <c r="H603" s="2392"/>
      <c r="I603" s="2392"/>
      <c r="J603" s="2392"/>
      <c r="K603" s="2392"/>
      <c r="L603" s="2392"/>
      <c r="M603" s="2392"/>
      <c r="N603" s="2392"/>
      <c r="O603" s="2392"/>
      <c r="P603" s="2392"/>
      <c r="Q603" s="2392"/>
      <c r="R603" s="2392"/>
      <c r="S603" s="2392"/>
      <c r="T603" s="2392"/>
      <c r="U603" s="2392"/>
      <c r="V603" s="2392"/>
      <c r="W603" s="2392"/>
      <c r="X603" s="2392"/>
      <c r="Y603" s="2392"/>
    </row>
    <row r="604" spans="1:25" x14ac:dyDescent="0.25">
      <c r="A604" s="2391"/>
      <c r="B604" s="2392"/>
      <c r="C604" s="2392"/>
      <c r="D604" s="2392"/>
      <c r="E604" s="2392"/>
      <c r="F604" s="2392"/>
      <c r="G604" s="2392"/>
      <c r="H604" s="2392"/>
      <c r="I604" s="2392"/>
      <c r="J604" s="2392"/>
      <c r="K604" s="2392"/>
      <c r="L604" s="2392"/>
      <c r="M604" s="2392"/>
      <c r="N604" s="2392"/>
      <c r="O604" s="2392"/>
      <c r="P604" s="2392"/>
      <c r="Q604" s="2392"/>
      <c r="R604" s="2392"/>
      <c r="S604" s="2392"/>
      <c r="T604" s="2392"/>
      <c r="U604" s="2392"/>
      <c r="V604" s="2392"/>
      <c r="W604" s="2392"/>
      <c r="X604" s="2392"/>
      <c r="Y604" s="2392"/>
    </row>
    <row r="605" spans="1:25" x14ac:dyDescent="0.25">
      <c r="A605" s="2391"/>
      <c r="B605" s="2392"/>
      <c r="C605" s="2392"/>
      <c r="D605" s="2392"/>
      <c r="E605" s="2392"/>
      <c r="F605" s="2392"/>
      <c r="G605" s="2392"/>
      <c r="H605" s="2392"/>
      <c r="I605" s="2392"/>
      <c r="J605" s="2392"/>
      <c r="K605" s="2392"/>
      <c r="L605" s="2392"/>
      <c r="M605" s="2392"/>
      <c r="N605" s="2392"/>
      <c r="O605" s="2392"/>
      <c r="P605" s="2392"/>
      <c r="Q605" s="2392"/>
      <c r="R605" s="2392"/>
      <c r="S605" s="2392"/>
      <c r="T605" s="2392"/>
      <c r="U605" s="2392"/>
      <c r="V605" s="2392"/>
      <c r="W605" s="2392"/>
      <c r="X605" s="2392"/>
      <c r="Y605" s="2392"/>
    </row>
    <row r="606" spans="1:25" x14ac:dyDescent="0.25">
      <c r="A606" s="2391"/>
      <c r="B606" s="2392"/>
      <c r="C606" s="2392"/>
      <c r="D606" s="2392"/>
      <c r="E606" s="2392"/>
      <c r="F606" s="2392"/>
      <c r="G606" s="2392"/>
      <c r="H606" s="2392"/>
      <c r="I606" s="2392"/>
      <c r="J606" s="2392"/>
      <c r="K606" s="2392"/>
      <c r="L606" s="2392"/>
      <c r="M606" s="2392"/>
      <c r="N606" s="2392"/>
      <c r="O606" s="2392"/>
      <c r="P606" s="2392"/>
      <c r="Q606" s="2392"/>
      <c r="R606" s="2392"/>
      <c r="S606" s="2392"/>
      <c r="T606" s="2392"/>
      <c r="U606" s="2392"/>
      <c r="V606" s="2392"/>
      <c r="W606" s="2392"/>
      <c r="X606" s="2392"/>
      <c r="Y606" s="2392"/>
    </row>
    <row r="607" spans="1:25" x14ac:dyDescent="0.25">
      <c r="A607" s="2391"/>
      <c r="B607" s="2392"/>
      <c r="C607" s="2392"/>
      <c r="D607" s="2392"/>
      <c r="E607" s="2392"/>
      <c r="F607" s="2392"/>
      <c r="G607" s="2392"/>
      <c r="H607" s="2392"/>
      <c r="I607" s="2392"/>
      <c r="J607" s="2392"/>
      <c r="K607" s="2392"/>
      <c r="L607" s="2392"/>
      <c r="M607" s="2392"/>
      <c r="N607" s="2392"/>
      <c r="O607" s="2392"/>
      <c r="P607" s="2392"/>
      <c r="Q607" s="2392"/>
      <c r="R607" s="2392"/>
      <c r="S607" s="2392"/>
      <c r="T607" s="2392"/>
      <c r="U607" s="2392"/>
      <c r="V607" s="2392"/>
      <c r="W607" s="2392"/>
      <c r="X607" s="2392"/>
      <c r="Y607" s="2392"/>
    </row>
    <row r="608" spans="1:25" x14ac:dyDescent="0.25">
      <c r="A608" s="2391"/>
      <c r="B608" s="2392"/>
      <c r="C608" s="2392"/>
      <c r="D608" s="2392"/>
      <c r="E608" s="2392"/>
      <c r="F608" s="2392"/>
      <c r="G608" s="2392"/>
      <c r="H608" s="2392"/>
      <c r="I608" s="2392"/>
      <c r="J608" s="2392"/>
      <c r="K608" s="2392"/>
      <c r="L608" s="2392"/>
      <c r="M608" s="2392"/>
      <c r="N608" s="2392"/>
      <c r="O608" s="2392"/>
      <c r="P608" s="2392"/>
      <c r="Q608" s="2392"/>
      <c r="R608" s="2392"/>
      <c r="S608" s="2392"/>
      <c r="T608" s="2392"/>
      <c r="U608" s="2392"/>
      <c r="V608" s="2392"/>
      <c r="W608" s="2392"/>
      <c r="X608" s="2392"/>
      <c r="Y608" s="2392"/>
    </row>
    <row r="609" spans="1:25" x14ac:dyDescent="0.25">
      <c r="A609" s="2391"/>
      <c r="B609" s="2392"/>
      <c r="C609" s="2392"/>
      <c r="D609" s="2392"/>
      <c r="E609" s="2392"/>
      <c r="F609" s="2392"/>
      <c r="G609" s="2392"/>
      <c r="H609" s="2392"/>
      <c r="I609" s="2392"/>
      <c r="J609" s="2392"/>
      <c r="K609" s="2392"/>
      <c r="L609" s="2392"/>
      <c r="M609" s="2392"/>
      <c r="N609" s="2392"/>
      <c r="O609" s="2392"/>
      <c r="P609" s="2392"/>
      <c r="Q609" s="2392"/>
      <c r="R609" s="2392"/>
      <c r="S609" s="2392"/>
      <c r="T609" s="2392"/>
      <c r="U609" s="2392"/>
      <c r="V609" s="2392"/>
      <c r="W609" s="2392"/>
      <c r="X609" s="2392"/>
      <c r="Y609" s="2392"/>
    </row>
    <row r="610" spans="1:25" x14ac:dyDescent="0.25">
      <c r="A610" s="2391"/>
      <c r="B610" s="2392"/>
      <c r="C610" s="2392"/>
      <c r="D610" s="2392"/>
      <c r="E610" s="2392"/>
      <c r="F610" s="2392"/>
      <c r="G610" s="2392"/>
      <c r="H610" s="2392"/>
      <c r="I610" s="2392"/>
      <c r="J610" s="2392"/>
      <c r="K610" s="2392"/>
      <c r="L610" s="2392"/>
      <c r="M610" s="2392"/>
      <c r="N610" s="2392"/>
      <c r="O610" s="2392"/>
      <c r="P610" s="2392"/>
      <c r="Q610" s="2392"/>
      <c r="R610" s="2392"/>
      <c r="S610" s="2392"/>
      <c r="T610" s="2392"/>
      <c r="U610" s="2392"/>
      <c r="V610" s="2392"/>
      <c r="W610" s="2392"/>
      <c r="X610" s="2392"/>
      <c r="Y610" s="2392"/>
    </row>
    <row r="611" spans="1:25" x14ac:dyDescent="0.25">
      <c r="A611" s="2391"/>
      <c r="B611" s="2392"/>
      <c r="C611" s="2392"/>
      <c r="D611" s="2392"/>
      <c r="E611" s="2392"/>
      <c r="F611" s="2392"/>
      <c r="G611" s="2392"/>
      <c r="H611" s="2392"/>
      <c r="I611" s="2392"/>
      <c r="J611" s="2392"/>
      <c r="K611" s="2392"/>
      <c r="L611" s="2392"/>
      <c r="M611" s="2392"/>
      <c r="N611" s="2392"/>
      <c r="O611" s="2392"/>
      <c r="P611" s="2392"/>
      <c r="Q611" s="2392"/>
      <c r="R611" s="2392"/>
      <c r="S611" s="2392"/>
      <c r="T611" s="2392"/>
      <c r="U611" s="2392"/>
      <c r="V611" s="2392"/>
      <c r="W611" s="2392"/>
      <c r="X611" s="2392"/>
      <c r="Y611" s="2392"/>
    </row>
    <row r="612" spans="1:25" x14ac:dyDescent="0.25">
      <c r="A612" s="2391"/>
      <c r="B612" s="2392"/>
      <c r="C612" s="2392"/>
      <c r="D612" s="2392"/>
      <c r="E612" s="2392"/>
      <c r="F612" s="2392"/>
      <c r="G612" s="2392"/>
      <c r="H612" s="2392"/>
      <c r="I612" s="2392"/>
      <c r="J612" s="2392"/>
      <c r="K612" s="2392"/>
      <c r="L612" s="2392"/>
      <c r="M612" s="2392"/>
      <c r="N612" s="2392"/>
      <c r="O612" s="2392"/>
      <c r="P612" s="2392"/>
      <c r="Q612" s="2392"/>
      <c r="R612" s="2392"/>
      <c r="S612" s="2392"/>
      <c r="T612" s="2392"/>
      <c r="U612" s="2392"/>
      <c r="V612" s="2392"/>
      <c r="W612" s="2392"/>
      <c r="X612" s="2392"/>
      <c r="Y612" s="2392"/>
    </row>
    <row r="613" spans="1:25" x14ac:dyDescent="0.25">
      <c r="A613" s="2391"/>
      <c r="B613" s="2392"/>
      <c r="C613" s="2392"/>
      <c r="D613" s="2392"/>
      <c r="E613" s="2392"/>
      <c r="F613" s="2392"/>
      <c r="G613" s="2392"/>
      <c r="H613" s="2392"/>
      <c r="I613" s="2392"/>
      <c r="J613" s="2392"/>
      <c r="K613" s="2392"/>
      <c r="L613" s="2392"/>
      <c r="M613" s="2392"/>
      <c r="N613" s="2392"/>
      <c r="O613" s="2392"/>
      <c r="P613" s="2392"/>
      <c r="Q613" s="2392"/>
      <c r="R613" s="2392"/>
      <c r="S613" s="2392"/>
      <c r="T613" s="2392"/>
      <c r="U613" s="2392"/>
      <c r="V613" s="2392"/>
      <c r="W613" s="2392"/>
      <c r="X613" s="2392"/>
      <c r="Y613" s="2392"/>
    </row>
    <row r="614" spans="1:25" x14ac:dyDescent="0.25">
      <c r="A614" s="2391"/>
      <c r="B614" s="2392"/>
      <c r="C614" s="2392"/>
      <c r="D614" s="2392"/>
      <c r="E614" s="2392"/>
      <c r="F614" s="2392"/>
      <c r="G614" s="2392"/>
      <c r="H614" s="2392"/>
      <c r="I614" s="2392"/>
      <c r="J614" s="2392"/>
      <c r="K614" s="2392"/>
      <c r="L614" s="2392"/>
      <c r="M614" s="2392"/>
      <c r="N614" s="2392"/>
      <c r="O614" s="2392"/>
      <c r="P614" s="2392"/>
      <c r="Q614" s="2392"/>
      <c r="R614" s="2392"/>
      <c r="S614" s="2392"/>
      <c r="T614" s="2392"/>
      <c r="U614" s="2392"/>
      <c r="V614" s="2392"/>
      <c r="W614" s="2392"/>
      <c r="X614" s="2392"/>
      <c r="Y614" s="2392"/>
    </row>
    <row r="615" spans="1:25" x14ac:dyDescent="0.25">
      <c r="A615" s="2391"/>
      <c r="B615" s="2392"/>
      <c r="C615" s="2392"/>
      <c r="D615" s="2392"/>
      <c r="E615" s="2392"/>
      <c r="F615" s="2392"/>
      <c r="G615" s="2392"/>
      <c r="H615" s="2392"/>
      <c r="I615" s="2392"/>
      <c r="J615" s="2392"/>
      <c r="K615" s="2392"/>
      <c r="L615" s="2392"/>
      <c r="M615" s="2392"/>
      <c r="N615" s="2392"/>
      <c r="O615" s="2392"/>
      <c r="P615" s="2392"/>
      <c r="Q615" s="2392"/>
      <c r="R615" s="2392"/>
      <c r="S615" s="2392"/>
      <c r="T615" s="2392"/>
      <c r="U615" s="2392"/>
      <c r="V615" s="2392"/>
      <c r="W615" s="2392"/>
      <c r="X615" s="2392"/>
      <c r="Y615" s="2392"/>
    </row>
    <row r="616" spans="1:25" x14ac:dyDescent="0.25">
      <c r="A616" s="2391"/>
      <c r="B616" s="2392"/>
      <c r="C616" s="2392"/>
      <c r="D616" s="2392"/>
      <c r="E616" s="2392"/>
      <c r="F616" s="2392"/>
      <c r="G616" s="2392"/>
      <c r="H616" s="2392"/>
      <c r="I616" s="2392"/>
      <c r="J616" s="2392"/>
      <c r="K616" s="2392"/>
      <c r="L616" s="2392"/>
      <c r="M616" s="2392"/>
      <c r="N616" s="2392"/>
      <c r="O616" s="2392"/>
      <c r="P616" s="2392"/>
      <c r="Q616" s="2392"/>
      <c r="R616" s="2392"/>
      <c r="S616" s="2392"/>
      <c r="T616" s="2392"/>
      <c r="U616" s="2392"/>
      <c r="V616" s="2392"/>
      <c r="W616" s="2392"/>
      <c r="X616" s="2392"/>
      <c r="Y616" s="2392"/>
    </row>
    <row r="617" spans="1:25" x14ac:dyDescent="0.25">
      <c r="A617" s="2391"/>
      <c r="B617" s="2392"/>
      <c r="C617" s="2392"/>
      <c r="D617" s="2392"/>
      <c r="E617" s="2392"/>
      <c r="F617" s="2392"/>
      <c r="G617" s="2392"/>
      <c r="H617" s="2392"/>
      <c r="I617" s="2392"/>
      <c r="J617" s="2392"/>
      <c r="K617" s="2392"/>
      <c r="L617" s="2392"/>
      <c r="M617" s="2392"/>
      <c r="N617" s="2392"/>
      <c r="O617" s="2392"/>
      <c r="P617" s="2392"/>
      <c r="Q617" s="2392"/>
      <c r="R617" s="2392"/>
      <c r="S617" s="2392"/>
      <c r="T617" s="2392"/>
      <c r="U617" s="2392"/>
      <c r="V617" s="2392"/>
      <c r="W617" s="2392"/>
      <c r="X617" s="2392"/>
      <c r="Y617" s="2392"/>
    </row>
    <row r="618" spans="1:25" x14ac:dyDescent="0.25">
      <c r="A618" s="2391"/>
      <c r="B618" s="2392"/>
      <c r="C618" s="2392"/>
      <c r="D618" s="2392"/>
      <c r="E618" s="2392"/>
      <c r="F618" s="2392"/>
      <c r="G618" s="2392"/>
      <c r="H618" s="2392"/>
      <c r="I618" s="2392"/>
      <c r="J618" s="2392"/>
      <c r="K618" s="2392"/>
      <c r="L618" s="2392"/>
      <c r="M618" s="2392"/>
      <c r="N618" s="2392"/>
      <c r="O618" s="2392"/>
      <c r="P618" s="2392"/>
      <c r="Q618" s="2392"/>
      <c r="R618" s="2392"/>
      <c r="S618" s="2392"/>
      <c r="T618" s="2392"/>
      <c r="U618" s="2392"/>
      <c r="V618" s="2392"/>
      <c r="W618" s="2392"/>
      <c r="X618" s="2392"/>
      <c r="Y618" s="2392"/>
    </row>
    <row r="619" spans="1:25" x14ac:dyDescent="0.25">
      <c r="A619" s="2391"/>
      <c r="B619" s="2392"/>
      <c r="C619" s="2392"/>
      <c r="D619" s="2392"/>
      <c r="E619" s="2392"/>
      <c r="F619" s="2392"/>
      <c r="G619" s="2392"/>
      <c r="H619" s="2392"/>
      <c r="I619" s="2392"/>
      <c r="J619" s="2392"/>
      <c r="K619" s="2392"/>
      <c r="L619" s="2392"/>
      <c r="M619" s="2392"/>
      <c r="N619" s="2392"/>
      <c r="O619" s="2392"/>
      <c r="P619" s="2392"/>
      <c r="Q619" s="2392"/>
      <c r="R619" s="2392"/>
      <c r="S619" s="2392"/>
      <c r="T619" s="2392"/>
      <c r="U619" s="2392"/>
      <c r="V619" s="2392"/>
      <c r="W619" s="2392"/>
      <c r="X619" s="2392"/>
      <c r="Y619" s="2392"/>
    </row>
    <row r="620" spans="1:25" x14ac:dyDescent="0.25">
      <c r="A620" s="2391"/>
      <c r="B620" s="2392"/>
      <c r="C620" s="2392"/>
      <c r="D620" s="2392"/>
      <c r="E620" s="2392"/>
      <c r="F620" s="2392"/>
      <c r="G620" s="2392"/>
      <c r="H620" s="2392"/>
      <c r="I620" s="2392"/>
      <c r="J620" s="2392"/>
      <c r="K620" s="2392"/>
      <c r="L620" s="2392"/>
      <c r="M620" s="2392"/>
      <c r="N620" s="2392"/>
      <c r="O620" s="2392"/>
      <c r="P620" s="2392"/>
      <c r="Q620" s="2392"/>
      <c r="R620" s="2392"/>
      <c r="S620" s="2392"/>
      <c r="T620" s="2392"/>
      <c r="U620" s="2392"/>
      <c r="V620" s="2392"/>
      <c r="W620" s="2392"/>
      <c r="X620" s="2392"/>
      <c r="Y620" s="2392"/>
    </row>
    <row r="621" spans="1:25" x14ac:dyDescent="0.25">
      <c r="A621" s="2391"/>
      <c r="B621" s="2392"/>
      <c r="C621" s="2392"/>
      <c r="D621" s="2392"/>
      <c r="E621" s="2392"/>
      <c r="F621" s="2392"/>
      <c r="G621" s="2392"/>
      <c r="H621" s="2392"/>
      <c r="I621" s="2392"/>
      <c r="J621" s="2392"/>
      <c r="K621" s="2392"/>
      <c r="L621" s="2392"/>
      <c r="M621" s="2392"/>
      <c r="N621" s="2392"/>
      <c r="O621" s="2392"/>
      <c r="P621" s="2392"/>
      <c r="Q621" s="2392"/>
      <c r="R621" s="2392"/>
      <c r="S621" s="2392"/>
      <c r="T621" s="2392"/>
      <c r="U621" s="2392"/>
      <c r="V621" s="2392"/>
      <c r="W621" s="2392"/>
      <c r="X621" s="2392"/>
      <c r="Y621" s="2392"/>
    </row>
    <row r="622" spans="1:25" x14ac:dyDescent="0.25">
      <c r="A622" s="2391"/>
      <c r="B622" s="2392"/>
      <c r="C622" s="2392"/>
      <c r="D622" s="2392"/>
      <c r="E622" s="2392"/>
      <c r="F622" s="2392"/>
      <c r="G622" s="2392"/>
      <c r="H622" s="2392"/>
      <c r="I622" s="2392"/>
      <c r="J622" s="2392"/>
      <c r="K622" s="2392"/>
      <c r="L622" s="2392"/>
      <c r="M622" s="2392"/>
      <c r="N622" s="2392"/>
      <c r="O622" s="2392"/>
      <c r="P622" s="2392"/>
      <c r="Q622" s="2392"/>
      <c r="R622" s="2392"/>
      <c r="S622" s="2392"/>
      <c r="T622" s="2392"/>
      <c r="U622" s="2392"/>
      <c r="V622" s="2392"/>
      <c r="W622" s="2392"/>
      <c r="X622" s="2392"/>
      <c r="Y622" s="2392"/>
    </row>
    <row r="623" spans="1:25" x14ac:dyDescent="0.25">
      <c r="A623" s="2391"/>
      <c r="B623" s="2392"/>
      <c r="C623" s="2392"/>
      <c r="D623" s="2392"/>
      <c r="E623" s="2392"/>
      <c r="F623" s="2392"/>
      <c r="G623" s="2392"/>
      <c r="H623" s="2392"/>
      <c r="I623" s="2392"/>
      <c r="J623" s="2392"/>
      <c r="K623" s="2392"/>
      <c r="L623" s="2392"/>
      <c r="M623" s="2392"/>
      <c r="N623" s="2392"/>
      <c r="O623" s="2392"/>
      <c r="P623" s="2392"/>
      <c r="Q623" s="2392"/>
      <c r="R623" s="2392"/>
      <c r="S623" s="2392"/>
      <c r="T623" s="2392"/>
      <c r="U623" s="2392"/>
      <c r="V623" s="2392"/>
      <c r="W623" s="2392"/>
      <c r="X623" s="2392"/>
      <c r="Y623" s="2392"/>
    </row>
    <row r="624" spans="1:25" x14ac:dyDescent="0.25">
      <c r="A624" s="2391"/>
      <c r="B624" s="2392"/>
      <c r="C624" s="2392"/>
      <c r="D624" s="2392"/>
      <c r="E624" s="2392"/>
      <c r="F624" s="2392"/>
      <c r="G624" s="2392"/>
      <c r="H624" s="2392"/>
      <c r="I624" s="2392"/>
      <c r="J624" s="2392"/>
      <c r="K624" s="2392"/>
      <c r="L624" s="2392"/>
      <c r="M624" s="2392"/>
      <c r="N624" s="2392"/>
      <c r="O624" s="2392"/>
      <c r="P624" s="2392"/>
      <c r="Q624" s="2392"/>
      <c r="R624" s="2392"/>
      <c r="S624" s="2392"/>
      <c r="T624" s="2392"/>
      <c r="U624" s="2392"/>
      <c r="V624" s="2392"/>
      <c r="W624" s="2392"/>
      <c r="X624" s="2392"/>
      <c r="Y624" s="2392"/>
    </row>
    <row r="625" spans="1:25" x14ac:dyDescent="0.25">
      <c r="A625" s="2391"/>
      <c r="B625" s="2392"/>
      <c r="C625" s="2392"/>
      <c r="D625" s="2392"/>
      <c r="E625" s="2392"/>
      <c r="F625" s="2392"/>
      <c r="G625" s="2392"/>
      <c r="H625" s="2392"/>
      <c r="I625" s="2392"/>
      <c r="J625" s="2392"/>
      <c r="K625" s="2392"/>
      <c r="L625" s="2392"/>
      <c r="M625" s="2392"/>
      <c r="N625" s="2392"/>
      <c r="O625" s="2392"/>
      <c r="P625" s="2392"/>
      <c r="Q625" s="2392"/>
      <c r="R625" s="2392"/>
      <c r="S625" s="2392"/>
      <c r="T625" s="2392"/>
      <c r="U625" s="2392"/>
      <c r="V625" s="2392"/>
      <c r="W625" s="2392"/>
      <c r="X625" s="2392"/>
      <c r="Y625" s="2392"/>
    </row>
    <row r="626" spans="1:25" x14ac:dyDescent="0.25">
      <c r="A626" s="2391"/>
      <c r="B626" s="2392"/>
      <c r="C626" s="2392"/>
      <c r="D626" s="2392"/>
      <c r="E626" s="2392"/>
      <c r="F626" s="2392"/>
      <c r="G626" s="2392"/>
      <c r="H626" s="2392"/>
      <c r="I626" s="2392"/>
      <c r="J626" s="2392"/>
      <c r="K626" s="2392"/>
      <c r="L626" s="2392"/>
      <c r="M626" s="2392"/>
      <c r="N626" s="2392"/>
      <c r="O626" s="2392"/>
      <c r="P626" s="2392"/>
      <c r="Q626" s="2392"/>
      <c r="R626" s="2392"/>
      <c r="S626" s="2392"/>
      <c r="T626" s="2392"/>
      <c r="U626" s="2392"/>
      <c r="V626" s="2392"/>
      <c r="W626" s="2392"/>
      <c r="X626" s="2392"/>
      <c r="Y626" s="2392"/>
    </row>
    <row r="627" spans="1:25" x14ac:dyDescent="0.25">
      <c r="A627" s="2391"/>
      <c r="B627" s="2392"/>
      <c r="C627" s="2392"/>
      <c r="D627" s="2392"/>
      <c r="E627" s="2392"/>
      <c r="F627" s="2392"/>
      <c r="G627" s="2392"/>
      <c r="H627" s="2392"/>
      <c r="I627" s="2392"/>
      <c r="J627" s="2392"/>
      <c r="K627" s="2392"/>
      <c r="L627" s="2392"/>
      <c r="M627" s="2392"/>
      <c r="N627" s="2392"/>
      <c r="O627" s="2392"/>
      <c r="P627" s="2392"/>
      <c r="Q627" s="2392"/>
      <c r="R627" s="2392"/>
      <c r="S627" s="2392"/>
      <c r="T627" s="2392"/>
      <c r="U627" s="2392"/>
      <c r="V627" s="2392"/>
      <c r="W627" s="2392"/>
      <c r="X627" s="2392"/>
      <c r="Y627" s="2392"/>
    </row>
    <row r="628" spans="1:25" x14ac:dyDescent="0.25">
      <c r="A628" s="2391"/>
      <c r="B628" s="2392"/>
      <c r="C628" s="2392"/>
      <c r="D628" s="2392"/>
      <c r="E628" s="2392"/>
      <c r="F628" s="2392"/>
      <c r="G628" s="2392"/>
      <c r="H628" s="2392"/>
      <c r="I628" s="2392"/>
      <c r="J628" s="2392"/>
      <c r="K628" s="2392"/>
      <c r="L628" s="2392"/>
      <c r="M628" s="2392"/>
      <c r="N628" s="2392"/>
      <c r="O628" s="2392"/>
      <c r="P628" s="2392"/>
      <c r="Q628" s="2392"/>
      <c r="R628" s="2392"/>
      <c r="S628" s="2392"/>
      <c r="T628" s="2392"/>
      <c r="U628" s="2392"/>
      <c r="V628" s="2392"/>
      <c r="W628" s="2392"/>
      <c r="X628" s="2392"/>
      <c r="Y628" s="2392"/>
    </row>
    <row r="629" spans="1:25" x14ac:dyDescent="0.25">
      <c r="A629" s="2391"/>
      <c r="B629" s="2392"/>
      <c r="C629" s="2392"/>
      <c r="D629" s="2392"/>
      <c r="E629" s="2392"/>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row>
    <row r="630" spans="1:25" x14ac:dyDescent="0.25">
      <c r="A630" s="2391"/>
      <c r="B630" s="2392"/>
      <c r="C630" s="2392"/>
      <c r="D630" s="2392"/>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row>
    <row r="631" spans="1:25" x14ac:dyDescent="0.25">
      <c r="A631" s="2391"/>
      <c r="B631" s="2392"/>
      <c r="C631" s="2392"/>
      <c r="D631" s="2392"/>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row>
    <row r="632" spans="1:25" x14ac:dyDescent="0.25">
      <c r="A632" s="2391"/>
      <c r="B632" s="2392"/>
      <c r="C632" s="2392"/>
      <c r="D632" s="2392"/>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row>
    <row r="633" spans="1:25" x14ac:dyDescent="0.25">
      <c r="A633" s="2391"/>
      <c r="B633" s="2392"/>
      <c r="C633" s="2392"/>
      <c r="D633" s="2392"/>
      <c r="E633" s="2392"/>
      <c r="F633" s="2392"/>
      <c r="G633" s="2392"/>
      <c r="H633" s="2392"/>
      <c r="I633" s="2392"/>
      <c r="J633" s="2392"/>
      <c r="K633" s="2392"/>
      <c r="L633" s="2392"/>
      <c r="M633" s="2392"/>
      <c r="N633" s="2392"/>
      <c r="O633" s="2392"/>
      <c r="P633" s="2392"/>
      <c r="Q633" s="2392"/>
      <c r="R633" s="2392"/>
      <c r="S633" s="2392"/>
      <c r="T633" s="2392"/>
      <c r="U633" s="2392"/>
      <c r="V633" s="2392"/>
      <c r="W633" s="2392"/>
      <c r="X633" s="2392"/>
      <c r="Y633" s="2392"/>
    </row>
    <row r="634" spans="1:25" x14ac:dyDescent="0.25">
      <c r="A634" s="2391"/>
      <c r="B634" s="2392"/>
      <c r="C634" s="2392"/>
      <c r="D634" s="2392"/>
      <c r="E634" s="2392"/>
      <c r="F634" s="2392"/>
      <c r="G634" s="2392"/>
      <c r="H634" s="2392"/>
      <c r="I634" s="2392"/>
      <c r="J634" s="2392"/>
      <c r="K634" s="2392"/>
      <c r="L634" s="2392"/>
      <c r="M634" s="2392"/>
      <c r="N634" s="2392"/>
      <c r="O634" s="2392"/>
      <c r="P634" s="2392"/>
      <c r="Q634" s="2392"/>
      <c r="R634" s="2392"/>
      <c r="S634" s="2392"/>
      <c r="T634" s="2392"/>
      <c r="U634" s="2392"/>
      <c r="V634" s="2392"/>
      <c r="W634" s="2392"/>
      <c r="X634" s="2392"/>
      <c r="Y634" s="2392"/>
    </row>
    <row r="635" spans="1:25" x14ac:dyDescent="0.25">
      <c r="A635" s="2391"/>
      <c r="B635" s="2392"/>
      <c r="C635" s="2392"/>
      <c r="D635" s="2392"/>
      <c r="E635" s="2392"/>
      <c r="F635" s="2392"/>
      <c r="G635" s="2392"/>
      <c r="H635" s="2392"/>
      <c r="I635" s="2392"/>
      <c r="J635" s="2392"/>
      <c r="K635" s="2392"/>
      <c r="L635" s="2392"/>
      <c r="M635" s="2392"/>
      <c r="N635" s="2392"/>
      <c r="O635" s="2392"/>
      <c r="P635" s="2392"/>
      <c r="Q635" s="2392"/>
      <c r="R635" s="2392"/>
      <c r="S635" s="2392"/>
      <c r="T635" s="2392"/>
      <c r="U635" s="2392"/>
      <c r="V635" s="2392"/>
      <c r="W635" s="2392"/>
      <c r="X635" s="2392"/>
      <c r="Y635" s="2392"/>
    </row>
    <row r="636" spans="1:25" x14ac:dyDescent="0.25">
      <c r="A636" s="2391"/>
      <c r="B636" s="2392"/>
      <c r="C636" s="2392"/>
      <c r="D636" s="2392"/>
      <c r="E636" s="2392"/>
      <c r="F636" s="2392"/>
      <c r="G636" s="2392"/>
      <c r="H636" s="2392"/>
      <c r="I636" s="2392"/>
      <c r="J636" s="2392"/>
      <c r="K636" s="2392"/>
      <c r="L636" s="2392"/>
      <c r="M636" s="2392"/>
      <c r="N636" s="2392"/>
      <c r="O636" s="2392"/>
      <c r="P636" s="2392"/>
      <c r="Q636" s="2392"/>
      <c r="R636" s="2392"/>
      <c r="S636" s="2392"/>
      <c r="T636" s="2392"/>
      <c r="U636" s="2392"/>
      <c r="V636" s="2392"/>
      <c r="W636" s="2392"/>
      <c r="X636" s="2392"/>
      <c r="Y636" s="2392"/>
    </row>
    <row r="637" spans="1:25" x14ac:dyDescent="0.25">
      <c r="A637" s="2391"/>
      <c r="B637" s="2392"/>
      <c r="C637" s="2392"/>
      <c r="D637" s="2392"/>
      <c r="E637" s="2392"/>
      <c r="F637" s="2392"/>
      <c r="G637" s="2392"/>
      <c r="H637" s="2392"/>
      <c r="I637" s="2392"/>
      <c r="J637" s="2392"/>
      <c r="K637" s="2392"/>
      <c r="L637" s="2392"/>
      <c r="M637" s="2392"/>
      <c r="N637" s="2392"/>
      <c r="O637" s="2392"/>
      <c r="P637" s="2392"/>
      <c r="Q637" s="2392"/>
      <c r="R637" s="2392"/>
      <c r="S637" s="2392"/>
      <c r="T637" s="2392"/>
      <c r="U637" s="2392"/>
      <c r="V637" s="2392"/>
      <c r="W637" s="2392"/>
      <c r="X637" s="2392"/>
      <c r="Y637" s="2392"/>
    </row>
    <row r="638" spans="1:25" x14ac:dyDescent="0.25">
      <c r="A638" s="2391"/>
      <c r="B638" s="2392"/>
      <c r="C638" s="2392"/>
      <c r="D638" s="2392"/>
      <c r="E638" s="2392"/>
      <c r="F638" s="2392"/>
      <c r="G638" s="2392"/>
      <c r="H638" s="2392"/>
      <c r="I638" s="2392"/>
      <c r="J638" s="2392"/>
      <c r="K638" s="2392"/>
      <c r="L638" s="2392"/>
      <c r="M638" s="2392"/>
      <c r="N638" s="2392"/>
      <c r="O638" s="2392"/>
      <c r="P638" s="2392"/>
      <c r="Q638" s="2392"/>
      <c r="R638" s="2392"/>
      <c r="S638" s="2392"/>
      <c r="T638" s="2392"/>
      <c r="U638" s="2392"/>
      <c r="V638" s="2392"/>
      <c r="W638" s="2392"/>
      <c r="X638" s="2392"/>
      <c r="Y638" s="2392"/>
    </row>
    <row r="639" spans="1:25" x14ac:dyDescent="0.25">
      <c r="A639" s="2391"/>
      <c r="B639" s="2392"/>
      <c r="C639" s="2392"/>
      <c r="D639" s="2392"/>
      <c r="E639" s="2392"/>
      <c r="F639" s="2392"/>
      <c r="G639" s="2392"/>
      <c r="H639" s="2392"/>
      <c r="I639" s="2392"/>
      <c r="J639" s="2392"/>
      <c r="K639" s="2392"/>
      <c r="L639" s="2392"/>
      <c r="M639" s="2392"/>
      <c r="N639" s="2392"/>
      <c r="O639" s="2392"/>
      <c r="P639" s="2392"/>
      <c r="Q639" s="2392"/>
      <c r="R639" s="2392"/>
      <c r="S639" s="2392"/>
      <c r="T639" s="2392"/>
      <c r="U639" s="2392"/>
      <c r="V639" s="2392"/>
      <c r="W639" s="2392"/>
      <c r="X639" s="2392"/>
      <c r="Y639" s="2392"/>
    </row>
    <row r="640" spans="1:25" x14ac:dyDescent="0.25">
      <c r="A640" s="2391"/>
      <c r="B640" s="2392"/>
      <c r="C640" s="2392"/>
      <c r="D640" s="2392"/>
      <c r="E640" s="2392"/>
      <c r="F640" s="2392"/>
      <c r="G640" s="2392"/>
      <c r="H640" s="2392"/>
      <c r="I640" s="2392"/>
      <c r="J640" s="2392"/>
      <c r="K640" s="2392"/>
      <c r="L640" s="2392"/>
      <c r="M640" s="2392"/>
      <c r="N640" s="2392"/>
      <c r="O640" s="2392"/>
      <c r="P640" s="2392"/>
      <c r="Q640" s="2392"/>
      <c r="R640" s="2392"/>
      <c r="S640" s="2392"/>
      <c r="T640" s="2392"/>
      <c r="U640" s="2392"/>
      <c r="V640" s="2392"/>
      <c r="W640" s="2392"/>
      <c r="X640" s="2392"/>
      <c r="Y640" s="2392"/>
    </row>
    <row r="641" spans="1:25" x14ac:dyDescent="0.25">
      <c r="A641" s="2391"/>
      <c r="B641" s="2392"/>
      <c r="C641" s="2392"/>
      <c r="D641" s="2392"/>
      <c r="E641" s="2392"/>
      <c r="F641" s="2392"/>
      <c r="G641" s="2392"/>
      <c r="H641" s="2392"/>
      <c r="I641" s="2392"/>
      <c r="J641" s="2392"/>
      <c r="K641" s="2392"/>
      <c r="L641" s="2392"/>
      <c r="M641" s="2392"/>
      <c r="N641" s="2392"/>
      <c r="O641" s="2392"/>
      <c r="P641" s="2392"/>
      <c r="Q641" s="2392"/>
      <c r="R641" s="2392"/>
      <c r="S641" s="2392"/>
      <c r="T641" s="2392"/>
      <c r="U641" s="2392"/>
      <c r="V641" s="2392"/>
      <c r="W641" s="2392"/>
      <c r="X641" s="2392"/>
      <c r="Y641" s="2392"/>
    </row>
    <row r="642" spans="1:25" x14ac:dyDescent="0.25">
      <c r="A642" s="2391"/>
      <c r="B642" s="2392"/>
      <c r="C642" s="2392"/>
      <c r="D642" s="2392"/>
      <c r="E642" s="2392"/>
      <c r="F642" s="2392"/>
      <c r="G642" s="2392"/>
      <c r="H642" s="2392"/>
      <c r="I642" s="2392"/>
      <c r="J642" s="2392"/>
      <c r="K642" s="2392"/>
      <c r="L642" s="2392"/>
      <c r="M642" s="2392"/>
      <c r="N642" s="2392"/>
      <c r="O642" s="2392"/>
      <c r="P642" s="2392"/>
      <c r="Q642" s="2392"/>
      <c r="R642" s="2392"/>
      <c r="S642" s="2392"/>
      <c r="T642" s="2392"/>
      <c r="U642" s="2392"/>
      <c r="V642" s="2392"/>
      <c r="W642" s="2392"/>
      <c r="X642" s="2392"/>
      <c r="Y642" s="2392"/>
    </row>
    <row r="643" spans="1:25" x14ac:dyDescent="0.25">
      <c r="A643" s="2391"/>
      <c r="B643" s="2392"/>
      <c r="C643" s="2392"/>
      <c r="D643" s="2392"/>
      <c r="E643" s="2392"/>
      <c r="F643" s="2392"/>
      <c r="G643" s="2392"/>
      <c r="H643" s="2392"/>
      <c r="I643" s="2392"/>
      <c r="J643" s="2392"/>
      <c r="K643" s="2392"/>
      <c r="L643" s="2392"/>
      <c r="M643" s="2392"/>
      <c r="N643" s="2392"/>
      <c r="O643" s="2392"/>
      <c r="P643" s="2392"/>
      <c r="Q643" s="2392"/>
      <c r="R643" s="2392"/>
      <c r="S643" s="2392"/>
      <c r="T643" s="2392"/>
      <c r="U643" s="2392"/>
      <c r="V643" s="2392"/>
      <c r="W643" s="2392"/>
      <c r="X643" s="2392"/>
      <c r="Y643" s="2392"/>
    </row>
    <row r="644" spans="1:25" x14ac:dyDescent="0.25">
      <c r="A644" s="2391"/>
      <c r="B644" s="2392"/>
      <c r="C644" s="2392"/>
      <c r="D644" s="2392"/>
      <c r="E644" s="2392"/>
      <c r="F644" s="2392"/>
      <c r="G644" s="2392"/>
      <c r="H644" s="2392"/>
      <c r="I644" s="2392"/>
      <c r="J644" s="2392"/>
      <c r="K644" s="2392"/>
      <c r="L644" s="2392"/>
      <c r="M644" s="2392"/>
      <c r="N644" s="2392"/>
      <c r="O644" s="2392"/>
      <c r="P644" s="2392"/>
      <c r="Q644" s="2392"/>
      <c r="R644" s="2392"/>
      <c r="S644" s="2392"/>
      <c r="T644" s="2392"/>
      <c r="U644" s="2392"/>
      <c r="V644" s="2392"/>
      <c r="W644" s="2392"/>
      <c r="X644" s="2392"/>
      <c r="Y644" s="2392"/>
    </row>
    <row r="645" spans="1:25" x14ac:dyDescent="0.25">
      <c r="A645" s="2391"/>
      <c r="B645" s="2392"/>
      <c r="C645" s="2392"/>
      <c r="D645" s="2392"/>
      <c r="E645" s="2392"/>
      <c r="F645" s="2392"/>
      <c r="G645" s="2392"/>
      <c r="H645" s="2392"/>
      <c r="I645" s="2392"/>
      <c r="J645" s="2392"/>
      <c r="K645" s="2392"/>
      <c r="L645" s="2392"/>
      <c r="M645" s="2392"/>
      <c r="N645" s="2392"/>
      <c r="O645" s="2392"/>
      <c r="P645" s="2392"/>
      <c r="Q645" s="2392"/>
      <c r="R645" s="2392"/>
      <c r="S645" s="2392"/>
      <c r="T645" s="2392"/>
      <c r="U645" s="2392"/>
      <c r="V645" s="2392"/>
      <c r="W645" s="2392"/>
      <c r="X645" s="2392"/>
      <c r="Y645" s="2392"/>
    </row>
    <row r="646" spans="1:25" x14ac:dyDescent="0.25">
      <c r="A646" s="2391"/>
      <c r="B646" s="2392"/>
      <c r="C646" s="2392"/>
      <c r="D646" s="2392"/>
      <c r="E646" s="2392"/>
      <c r="F646" s="2392"/>
      <c r="G646" s="2392"/>
      <c r="H646" s="2392"/>
      <c r="I646" s="2392"/>
      <c r="J646" s="2392"/>
      <c r="K646" s="2392"/>
      <c r="L646" s="2392"/>
      <c r="M646" s="2392"/>
      <c r="N646" s="2392"/>
      <c r="O646" s="2392"/>
      <c r="P646" s="2392"/>
      <c r="Q646" s="2392"/>
      <c r="R646" s="2392"/>
      <c r="S646" s="2392"/>
      <c r="T646" s="2392"/>
      <c r="U646" s="2392"/>
      <c r="V646" s="2392"/>
      <c r="W646" s="2392"/>
      <c r="X646" s="2392"/>
      <c r="Y646" s="2392"/>
    </row>
    <row r="647" spans="1:25" x14ac:dyDescent="0.25">
      <c r="A647" s="2391"/>
      <c r="B647" s="2392"/>
      <c r="C647" s="2392"/>
      <c r="D647" s="2392"/>
      <c r="E647" s="2392"/>
      <c r="F647" s="2392"/>
      <c r="G647" s="2392"/>
      <c r="H647" s="2392"/>
      <c r="I647" s="2392"/>
      <c r="J647" s="2392"/>
      <c r="K647" s="2392"/>
      <c r="L647" s="2392"/>
      <c r="M647" s="2392"/>
      <c r="N647" s="2392"/>
      <c r="O647" s="2392"/>
      <c r="P647" s="2392"/>
      <c r="Q647" s="2392"/>
      <c r="R647" s="2392"/>
      <c r="S647" s="2392"/>
      <c r="T647" s="2392"/>
      <c r="U647" s="2392"/>
      <c r="V647" s="2392"/>
      <c r="W647" s="2392"/>
      <c r="X647" s="2392"/>
      <c r="Y647" s="2392"/>
    </row>
    <row r="648" spans="1:25" x14ac:dyDescent="0.25">
      <c r="A648" s="2391"/>
      <c r="B648" s="2392"/>
      <c r="C648" s="2392"/>
      <c r="D648" s="2392"/>
      <c r="E648" s="2392"/>
      <c r="F648" s="2392"/>
      <c r="G648" s="2392"/>
      <c r="H648" s="2392"/>
      <c r="I648" s="2392"/>
      <c r="J648" s="2392"/>
      <c r="K648" s="2392"/>
      <c r="L648" s="2392"/>
      <c r="M648" s="2392"/>
      <c r="N648" s="2392"/>
      <c r="O648" s="2392"/>
      <c r="P648" s="2392"/>
      <c r="Q648" s="2392"/>
      <c r="R648" s="2392"/>
      <c r="S648" s="2392"/>
      <c r="T648" s="2392"/>
      <c r="U648" s="2392"/>
      <c r="V648" s="2392"/>
      <c r="W648" s="2392"/>
      <c r="X648" s="2392"/>
      <c r="Y648" s="2392"/>
    </row>
    <row r="649" spans="1:25" x14ac:dyDescent="0.25">
      <c r="A649" s="2391"/>
      <c r="B649" s="2392"/>
      <c r="C649" s="2392"/>
      <c r="D649" s="2392"/>
      <c r="E649" s="2392"/>
      <c r="F649" s="2392"/>
      <c r="G649" s="2392"/>
      <c r="H649" s="2392"/>
      <c r="I649" s="2392"/>
      <c r="J649" s="2392"/>
      <c r="K649" s="2392"/>
      <c r="L649" s="2392"/>
      <c r="M649" s="2392"/>
      <c r="N649" s="2392"/>
      <c r="O649" s="2392"/>
      <c r="P649" s="2392"/>
      <c r="Q649" s="2392"/>
      <c r="R649" s="2392"/>
      <c r="S649" s="2392"/>
      <c r="T649" s="2392"/>
      <c r="U649" s="2392"/>
      <c r="V649" s="2392"/>
      <c r="W649" s="2392"/>
      <c r="X649" s="2392"/>
      <c r="Y649" s="2392"/>
    </row>
    <row r="650" spans="1:25" x14ac:dyDescent="0.25">
      <c r="A650" s="2391"/>
      <c r="B650" s="2392"/>
      <c r="C650" s="2392"/>
      <c r="D650" s="2392"/>
      <c r="E650" s="2392"/>
      <c r="F650" s="2392"/>
      <c r="G650" s="2392"/>
      <c r="H650" s="2392"/>
      <c r="I650" s="2392"/>
      <c r="J650" s="2392"/>
      <c r="K650" s="2392"/>
      <c r="L650" s="2392"/>
      <c r="M650" s="2392"/>
      <c r="N650" s="2392"/>
      <c r="O650" s="2392"/>
      <c r="P650" s="2392"/>
      <c r="Q650" s="2392"/>
      <c r="R650" s="2392"/>
      <c r="S650" s="2392"/>
      <c r="T650" s="2392"/>
      <c r="U650" s="2392"/>
      <c r="V650" s="2392"/>
      <c r="W650" s="2392"/>
      <c r="X650" s="2392"/>
      <c r="Y650" s="2392"/>
    </row>
    <row r="651" spans="1:25" x14ac:dyDescent="0.25">
      <c r="A651" s="2391"/>
      <c r="B651" s="2392"/>
      <c r="C651" s="2392"/>
      <c r="D651" s="2392"/>
      <c r="E651" s="2392"/>
      <c r="F651" s="2392"/>
      <c r="G651" s="2392"/>
      <c r="H651" s="2392"/>
      <c r="I651" s="2392"/>
      <c r="J651" s="2392"/>
      <c r="K651" s="2392"/>
      <c r="L651" s="2392"/>
      <c r="M651" s="2392"/>
      <c r="N651" s="2392"/>
      <c r="O651" s="2392"/>
      <c r="P651" s="2392"/>
      <c r="Q651" s="2392"/>
      <c r="R651" s="2392"/>
      <c r="S651" s="2392"/>
      <c r="T651" s="2392"/>
      <c r="U651" s="2392"/>
      <c r="V651" s="2392"/>
      <c r="W651" s="2392"/>
      <c r="X651" s="2392"/>
      <c r="Y651" s="2392"/>
    </row>
    <row r="652" spans="1:25" x14ac:dyDescent="0.25">
      <c r="A652" s="2391"/>
      <c r="B652" s="2392"/>
      <c r="C652" s="2392"/>
      <c r="D652" s="2392"/>
      <c r="E652" s="2392"/>
      <c r="F652" s="2392"/>
      <c r="G652" s="2392"/>
      <c r="H652" s="2392"/>
      <c r="I652" s="2392"/>
      <c r="J652" s="2392"/>
      <c r="K652" s="2392"/>
      <c r="L652" s="2392"/>
      <c r="M652" s="2392"/>
      <c r="N652" s="2392"/>
      <c r="O652" s="2392"/>
      <c r="P652" s="2392"/>
      <c r="Q652" s="2392"/>
      <c r="R652" s="2392"/>
      <c r="S652" s="2392"/>
      <c r="T652" s="2392"/>
      <c r="U652" s="2392"/>
      <c r="V652" s="2392"/>
      <c r="W652" s="2392"/>
      <c r="X652" s="2392"/>
      <c r="Y652" s="2392"/>
    </row>
    <row r="653" spans="1:25" x14ac:dyDescent="0.25">
      <c r="A653" s="2391"/>
      <c r="B653" s="2392"/>
      <c r="C653" s="2392"/>
      <c r="D653" s="2392"/>
      <c r="E653" s="2392"/>
      <c r="F653" s="2392"/>
      <c r="G653" s="2392"/>
      <c r="H653" s="2392"/>
      <c r="I653" s="2392"/>
      <c r="J653" s="2392"/>
      <c r="K653" s="2392"/>
      <c r="L653" s="2392"/>
      <c r="M653" s="2392"/>
      <c r="N653" s="2392"/>
      <c r="O653" s="2392"/>
      <c r="P653" s="2392"/>
      <c r="Q653" s="2392"/>
      <c r="R653" s="2392"/>
      <c r="S653" s="2392"/>
      <c r="T653" s="2392"/>
      <c r="U653" s="2392"/>
      <c r="V653" s="2392"/>
      <c r="W653" s="2392"/>
      <c r="X653" s="2392"/>
      <c r="Y653" s="2392"/>
    </row>
    <row r="654" spans="1:25" x14ac:dyDescent="0.25">
      <c r="A654" s="2391"/>
      <c r="B654" s="2392"/>
      <c r="C654" s="2392"/>
      <c r="D654" s="2392"/>
      <c r="E654" s="2392"/>
      <c r="F654" s="2392"/>
      <c r="G654" s="2392"/>
      <c r="H654" s="2392"/>
      <c r="I654" s="2392"/>
      <c r="J654" s="2392"/>
      <c r="K654" s="2392"/>
      <c r="L654" s="2392"/>
      <c r="M654" s="2392"/>
      <c r="N654" s="2392"/>
      <c r="O654" s="2392"/>
      <c r="P654" s="2392"/>
      <c r="Q654" s="2392"/>
      <c r="R654" s="2392"/>
      <c r="S654" s="2392"/>
      <c r="T654" s="2392"/>
      <c r="U654" s="2392"/>
      <c r="V654" s="2392"/>
      <c r="W654" s="2392"/>
      <c r="X654" s="2392"/>
      <c r="Y654" s="2392"/>
    </row>
    <row r="655" spans="1:25" x14ac:dyDescent="0.25">
      <c r="A655" s="2391"/>
      <c r="B655" s="2392"/>
      <c r="C655" s="2392"/>
      <c r="D655" s="2392"/>
      <c r="E655" s="2392"/>
      <c r="F655" s="2392"/>
      <c r="G655" s="2392"/>
      <c r="H655" s="2392"/>
      <c r="I655" s="2392"/>
      <c r="J655" s="2392"/>
      <c r="K655" s="2392"/>
      <c r="L655" s="2392"/>
      <c r="M655" s="2392"/>
      <c r="N655" s="2392"/>
      <c r="O655" s="2392"/>
      <c r="P655" s="2392"/>
      <c r="Q655" s="2392"/>
      <c r="R655" s="2392"/>
      <c r="S655" s="2392"/>
      <c r="T655" s="2392"/>
      <c r="U655" s="2392"/>
      <c r="V655" s="2392"/>
      <c r="W655" s="2392"/>
      <c r="X655" s="2392"/>
      <c r="Y655" s="2392"/>
    </row>
    <row r="656" spans="1:25" x14ac:dyDescent="0.25">
      <c r="A656" s="2391"/>
      <c r="B656" s="2392"/>
      <c r="C656" s="2392"/>
      <c r="D656" s="2392"/>
      <c r="E656" s="2392"/>
      <c r="F656" s="2392"/>
      <c r="G656" s="2392"/>
      <c r="H656" s="2392"/>
      <c r="I656" s="2392"/>
      <c r="J656" s="2392"/>
      <c r="K656" s="2392"/>
      <c r="L656" s="2392"/>
      <c r="M656" s="2392"/>
      <c r="N656" s="2392"/>
      <c r="O656" s="2392"/>
      <c r="P656" s="2392"/>
      <c r="Q656" s="2392"/>
      <c r="R656" s="2392"/>
      <c r="S656" s="2392"/>
      <c r="T656" s="2392"/>
      <c r="U656" s="2392"/>
      <c r="V656" s="2392"/>
      <c r="W656" s="2392"/>
      <c r="X656" s="2392"/>
      <c r="Y656" s="2392"/>
    </row>
    <row r="657" spans="1:25" x14ac:dyDescent="0.25">
      <c r="A657" s="2391"/>
      <c r="B657" s="2392"/>
      <c r="C657" s="2392"/>
      <c r="D657" s="2392"/>
      <c r="E657" s="2392"/>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row>
    <row r="658" spans="1:25" x14ac:dyDescent="0.25">
      <c r="A658" s="2391"/>
      <c r="B658" s="2392"/>
      <c r="C658" s="2392"/>
      <c r="D658" s="2392"/>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row>
    <row r="659" spans="1:25" x14ac:dyDescent="0.25">
      <c r="A659" s="2391"/>
      <c r="B659" s="2392"/>
      <c r="C659" s="2392"/>
      <c r="D659" s="2392"/>
      <c r="E659" s="2392"/>
      <c r="F659" s="2392"/>
      <c r="G659" s="2392"/>
      <c r="H659" s="2392"/>
      <c r="I659" s="2392"/>
      <c r="J659" s="2392"/>
      <c r="K659" s="2392"/>
      <c r="L659" s="2392"/>
      <c r="M659" s="2392"/>
      <c r="N659" s="2392"/>
      <c r="O659" s="2392"/>
      <c r="P659" s="2392"/>
      <c r="Q659" s="2392"/>
      <c r="R659" s="2392"/>
      <c r="S659" s="2392"/>
      <c r="T659" s="2392"/>
      <c r="U659" s="2392"/>
      <c r="V659" s="2392"/>
      <c r="W659" s="2392"/>
      <c r="X659" s="2392"/>
      <c r="Y659" s="2392"/>
    </row>
    <row r="660" spans="1:25" x14ac:dyDescent="0.25">
      <c r="A660" s="2391"/>
      <c r="B660" s="2392"/>
      <c r="C660" s="2392"/>
      <c r="D660" s="2392"/>
      <c r="E660" s="2392"/>
      <c r="F660" s="2392"/>
      <c r="G660" s="2392"/>
      <c r="H660" s="2392"/>
      <c r="I660" s="2392"/>
      <c r="J660" s="2392"/>
      <c r="K660" s="2392"/>
      <c r="L660" s="2392"/>
      <c r="M660" s="2392"/>
      <c r="N660" s="2392"/>
      <c r="O660" s="2392"/>
      <c r="P660" s="2392"/>
      <c r="Q660" s="2392"/>
      <c r="R660" s="2392"/>
      <c r="S660" s="2392"/>
      <c r="T660" s="2392"/>
      <c r="U660" s="2392"/>
      <c r="V660" s="2392"/>
      <c r="W660" s="2392"/>
      <c r="X660" s="2392"/>
      <c r="Y660" s="2392"/>
    </row>
    <row r="661" spans="1:25" x14ac:dyDescent="0.25">
      <c r="A661" s="2391"/>
      <c r="B661" s="2392"/>
      <c r="C661" s="2392"/>
      <c r="D661" s="2392"/>
      <c r="E661" s="2392"/>
      <c r="F661" s="2392"/>
      <c r="G661" s="2392"/>
      <c r="H661" s="2392"/>
      <c r="I661" s="2392"/>
      <c r="J661" s="2392"/>
      <c r="K661" s="2392"/>
      <c r="L661" s="2392"/>
      <c r="M661" s="2392"/>
      <c r="N661" s="2392"/>
      <c r="O661" s="2392"/>
      <c r="P661" s="2392"/>
      <c r="Q661" s="2392"/>
      <c r="R661" s="2392"/>
      <c r="S661" s="2392"/>
      <c r="T661" s="2392"/>
      <c r="U661" s="2392"/>
      <c r="V661" s="2392"/>
      <c r="W661" s="2392"/>
      <c r="X661" s="2392"/>
      <c r="Y661" s="2392"/>
    </row>
    <row r="662" spans="1:25" x14ac:dyDescent="0.25">
      <c r="A662" s="2391"/>
      <c r="B662" s="2392"/>
      <c r="C662" s="2392"/>
      <c r="D662" s="2392"/>
      <c r="E662" s="2392"/>
      <c r="F662" s="2392"/>
      <c r="G662" s="2392"/>
      <c r="H662" s="2392"/>
      <c r="I662" s="2392"/>
      <c r="J662" s="2392"/>
      <c r="K662" s="2392"/>
      <c r="L662" s="2392"/>
      <c r="M662" s="2392"/>
      <c r="N662" s="2392"/>
      <c r="O662" s="2392"/>
      <c r="P662" s="2392"/>
      <c r="Q662" s="2392"/>
      <c r="R662" s="2392"/>
      <c r="S662" s="2392"/>
      <c r="T662" s="2392"/>
      <c r="U662" s="2392"/>
      <c r="V662" s="2392"/>
      <c r="W662" s="2392"/>
      <c r="X662" s="2392"/>
      <c r="Y662" s="2392"/>
    </row>
    <row r="663" spans="1:25" x14ac:dyDescent="0.25">
      <c r="A663" s="2391"/>
      <c r="B663" s="2392"/>
      <c r="C663" s="2392"/>
      <c r="D663" s="2392"/>
      <c r="E663" s="2392"/>
      <c r="F663" s="2392"/>
      <c r="G663" s="2392"/>
      <c r="H663" s="2392"/>
      <c r="I663" s="2392"/>
      <c r="J663" s="2392"/>
      <c r="K663" s="2392"/>
      <c r="L663" s="2392"/>
      <c r="M663" s="2392"/>
      <c r="N663" s="2392"/>
      <c r="O663" s="2392"/>
      <c r="P663" s="2392"/>
      <c r="Q663" s="2392"/>
      <c r="R663" s="2392"/>
      <c r="S663" s="2392"/>
      <c r="T663" s="2392"/>
      <c r="U663" s="2392"/>
      <c r="V663" s="2392"/>
      <c r="W663" s="2392"/>
      <c r="X663" s="2392"/>
      <c r="Y663" s="2392"/>
    </row>
    <row r="664" spans="1:25" x14ac:dyDescent="0.25">
      <c r="A664" s="2391"/>
      <c r="B664" s="2392"/>
      <c r="C664" s="2392"/>
      <c r="D664" s="2392"/>
      <c r="E664" s="2392"/>
      <c r="F664" s="2392"/>
      <c r="G664" s="2392"/>
      <c r="H664" s="2392"/>
      <c r="I664" s="2392"/>
      <c r="J664" s="2392"/>
      <c r="K664" s="2392"/>
      <c r="L664" s="2392"/>
      <c r="M664" s="2392"/>
      <c r="N664" s="2392"/>
      <c r="O664" s="2392"/>
      <c r="P664" s="2392"/>
      <c r="Q664" s="2392"/>
      <c r="R664" s="2392"/>
      <c r="S664" s="2392"/>
      <c r="T664" s="2392"/>
      <c r="U664" s="2392"/>
      <c r="V664" s="2392"/>
      <c r="W664" s="2392"/>
      <c r="X664" s="2392"/>
      <c r="Y664" s="2392"/>
    </row>
    <row r="665" spans="1:25" x14ac:dyDescent="0.25">
      <c r="A665" s="2391"/>
      <c r="B665" s="2392"/>
      <c r="C665" s="2392"/>
      <c r="D665" s="2392"/>
      <c r="E665" s="2392"/>
      <c r="F665" s="2392"/>
      <c r="G665" s="2392"/>
      <c r="H665" s="2392"/>
      <c r="I665" s="2392"/>
      <c r="J665" s="2392"/>
      <c r="K665" s="2392"/>
      <c r="L665" s="2392"/>
      <c r="M665" s="2392"/>
      <c r="N665" s="2392"/>
      <c r="O665" s="2392"/>
      <c r="P665" s="2392"/>
      <c r="Q665" s="2392"/>
      <c r="R665" s="2392"/>
      <c r="S665" s="2392"/>
      <c r="T665" s="2392"/>
      <c r="U665" s="2392"/>
      <c r="V665" s="2392"/>
      <c r="W665" s="2392"/>
      <c r="X665" s="2392"/>
      <c r="Y665" s="2392"/>
    </row>
    <row r="666" spans="1:25" x14ac:dyDescent="0.25">
      <c r="A666" s="2391"/>
      <c r="B666" s="2392"/>
      <c r="C666" s="2392"/>
      <c r="D666" s="2392"/>
      <c r="E666" s="2392"/>
      <c r="F666" s="2392"/>
      <c r="G666" s="2392"/>
      <c r="H666" s="2392"/>
      <c r="I666" s="2392"/>
      <c r="J666" s="2392"/>
      <c r="K666" s="2392"/>
      <c r="L666" s="2392"/>
      <c r="M666" s="2392"/>
      <c r="N666" s="2392"/>
      <c r="O666" s="2392"/>
      <c r="P666" s="2392"/>
      <c r="Q666" s="2392"/>
      <c r="R666" s="2392"/>
      <c r="S666" s="2392"/>
      <c r="T666" s="2392"/>
      <c r="U666" s="2392"/>
      <c r="V666" s="2392"/>
      <c r="W666" s="2392"/>
      <c r="X666" s="2392"/>
      <c r="Y666" s="2392"/>
    </row>
    <row r="667" spans="1:25" x14ac:dyDescent="0.25">
      <c r="A667" s="2391"/>
      <c r="B667" s="2392"/>
      <c r="C667" s="2392"/>
      <c r="D667" s="2392"/>
      <c r="E667" s="2392"/>
      <c r="F667" s="2392"/>
      <c r="G667" s="2392"/>
      <c r="H667" s="2392"/>
      <c r="I667" s="2392"/>
      <c r="J667" s="2392"/>
      <c r="K667" s="2392"/>
      <c r="L667" s="2392"/>
      <c r="M667" s="2392"/>
      <c r="N667" s="2392"/>
      <c r="O667" s="2392"/>
      <c r="P667" s="2392"/>
      <c r="Q667" s="2392"/>
      <c r="R667" s="2392"/>
      <c r="S667" s="2392"/>
      <c r="T667" s="2392"/>
      <c r="U667" s="2392"/>
      <c r="V667" s="2392"/>
      <c r="W667" s="2392"/>
      <c r="X667" s="2392"/>
      <c r="Y667" s="2392"/>
    </row>
    <row r="668" spans="1:25" x14ac:dyDescent="0.25">
      <c r="A668" s="2391"/>
      <c r="B668" s="2392"/>
      <c r="C668" s="2392"/>
      <c r="D668" s="2392"/>
      <c r="E668" s="2392"/>
      <c r="F668" s="2392"/>
      <c r="G668" s="2392"/>
      <c r="H668" s="2392"/>
      <c r="I668" s="2392"/>
      <c r="J668" s="2392"/>
      <c r="K668" s="2392"/>
      <c r="L668" s="2392"/>
      <c r="M668" s="2392"/>
      <c r="N668" s="2392"/>
      <c r="O668" s="2392"/>
      <c r="P668" s="2392"/>
      <c r="Q668" s="2392"/>
      <c r="R668" s="2392"/>
      <c r="S668" s="2392"/>
      <c r="T668" s="2392"/>
      <c r="U668" s="2392"/>
      <c r="V668" s="2392"/>
      <c r="W668" s="2392"/>
      <c r="X668" s="2392"/>
      <c r="Y668" s="2392"/>
    </row>
    <row r="669" spans="1:25" x14ac:dyDescent="0.25">
      <c r="A669" s="2391"/>
      <c r="B669" s="2392"/>
      <c r="C669" s="2392"/>
      <c r="D669" s="2392"/>
      <c r="E669" s="2392"/>
      <c r="F669" s="2392"/>
      <c r="G669" s="2392"/>
      <c r="H669" s="2392"/>
      <c r="I669" s="2392"/>
      <c r="J669" s="2392"/>
      <c r="K669" s="2392"/>
      <c r="L669" s="2392"/>
      <c r="M669" s="2392"/>
      <c r="N669" s="2392"/>
      <c r="O669" s="2392"/>
      <c r="P669" s="2392"/>
      <c r="Q669" s="2392"/>
      <c r="R669" s="2392"/>
      <c r="S669" s="2392"/>
      <c r="T669" s="2392"/>
      <c r="U669" s="2392"/>
      <c r="V669" s="2392"/>
      <c r="W669" s="2392"/>
      <c r="X669" s="2392"/>
      <c r="Y669" s="2392"/>
    </row>
    <row r="670" spans="1:25" x14ac:dyDescent="0.25">
      <c r="A670" s="2391"/>
      <c r="B670" s="2392"/>
      <c r="C670" s="2392"/>
      <c r="D670" s="2392"/>
      <c r="E670" s="2392"/>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row>
    <row r="671" spans="1:25" x14ac:dyDescent="0.25">
      <c r="A671" s="2391"/>
      <c r="B671" s="2392"/>
      <c r="C671" s="2392"/>
      <c r="D671" s="2392"/>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row>
    <row r="672" spans="1:25" x14ac:dyDescent="0.25">
      <c r="A672" s="2391"/>
      <c r="B672" s="2392"/>
      <c r="C672" s="2392"/>
      <c r="D672" s="2392"/>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row>
    <row r="673" spans="1:25" x14ac:dyDescent="0.25">
      <c r="A673" s="2391"/>
      <c r="B673" s="2392"/>
      <c r="C673" s="2392"/>
      <c r="D673" s="2392"/>
      <c r="E673" s="2392"/>
      <c r="F673" s="2392"/>
      <c r="G673" s="2392"/>
      <c r="H673" s="2392"/>
      <c r="I673" s="2392"/>
      <c r="J673" s="2392"/>
      <c r="K673" s="2392"/>
      <c r="L673" s="2392"/>
      <c r="M673" s="2392"/>
      <c r="N673" s="2392"/>
      <c r="O673" s="2392"/>
      <c r="P673" s="2392"/>
      <c r="Q673" s="2392"/>
      <c r="R673" s="2392"/>
      <c r="S673" s="2392"/>
      <c r="T673" s="2392"/>
      <c r="U673" s="2392"/>
      <c r="V673" s="2392"/>
      <c r="W673" s="2392"/>
      <c r="X673" s="2392"/>
      <c r="Y673" s="2392"/>
    </row>
    <row r="674" spans="1:25" x14ac:dyDescent="0.25">
      <c r="A674" s="2391"/>
      <c r="B674" s="2392"/>
      <c r="C674" s="2392"/>
      <c r="D674" s="2392"/>
      <c r="E674" s="2392"/>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row>
    <row r="675" spans="1:25" x14ac:dyDescent="0.25">
      <c r="A675" s="2391"/>
      <c r="B675" s="2392"/>
      <c r="C675" s="2392"/>
      <c r="D675" s="2392"/>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row>
    <row r="676" spans="1:25" x14ac:dyDescent="0.25">
      <c r="A676" s="2391"/>
      <c r="B676" s="2392"/>
      <c r="C676" s="2392"/>
      <c r="D676" s="2392"/>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row>
    <row r="677" spans="1:25" x14ac:dyDescent="0.25">
      <c r="A677" s="2391"/>
      <c r="B677" s="2392"/>
      <c r="C677" s="2392"/>
      <c r="D677" s="2392"/>
      <c r="E677" s="2392"/>
      <c r="F677" s="2392"/>
      <c r="G677" s="2392"/>
      <c r="H677" s="2392"/>
      <c r="I677" s="2392"/>
      <c r="J677" s="2392"/>
      <c r="K677" s="2392"/>
      <c r="L677" s="2392"/>
      <c r="M677" s="2392"/>
      <c r="N677" s="2392"/>
      <c r="O677" s="2392"/>
      <c r="P677" s="2392"/>
      <c r="Q677" s="2392"/>
      <c r="R677" s="2392"/>
      <c r="S677" s="2392"/>
      <c r="T677" s="2392"/>
      <c r="U677" s="2392"/>
      <c r="V677" s="2392"/>
      <c r="W677" s="2392"/>
      <c r="X677" s="2392"/>
      <c r="Y677" s="2392"/>
    </row>
    <row r="678" spans="1:25" x14ac:dyDescent="0.25">
      <c r="A678" s="2391"/>
      <c r="B678" s="2392"/>
      <c r="C678" s="2392"/>
      <c r="D678" s="2392"/>
      <c r="E678" s="2392"/>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row>
    <row r="679" spans="1:25" x14ac:dyDescent="0.25">
      <c r="A679" s="2391"/>
      <c r="B679" s="2392"/>
      <c r="C679" s="2392"/>
      <c r="D679" s="2392"/>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row>
    <row r="680" spans="1:25" x14ac:dyDescent="0.25">
      <c r="A680" s="2391"/>
      <c r="B680" s="2392"/>
      <c r="C680" s="2392"/>
      <c r="D680" s="2392"/>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row>
    <row r="681" spans="1:25" x14ac:dyDescent="0.25">
      <c r="A681" s="2391"/>
      <c r="B681" s="2392"/>
      <c r="C681" s="2392"/>
      <c r="D681" s="2392"/>
      <c r="E681" s="2392"/>
      <c r="F681" s="2392"/>
      <c r="G681" s="2392"/>
      <c r="H681" s="2392"/>
      <c r="I681" s="2392"/>
      <c r="J681" s="2392"/>
      <c r="K681" s="2392"/>
      <c r="L681" s="2392"/>
      <c r="M681" s="2392"/>
      <c r="N681" s="2392"/>
      <c r="O681" s="2392"/>
      <c r="P681" s="2392"/>
      <c r="Q681" s="2392"/>
      <c r="R681" s="2392"/>
      <c r="S681" s="2392"/>
      <c r="T681" s="2392"/>
      <c r="U681" s="2392"/>
      <c r="V681" s="2392"/>
      <c r="W681" s="2392"/>
      <c r="X681" s="2392"/>
      <c r="Y681" s="2392"/>
    </row>
    <row r="682" spans="1:25" x14ac:dyDescent="0.25">
      <c r="A682" s="2391"/>
      <c r="B682" s="2392"/>
      <c r="C682" s="2392"/>
      <c r="D682" s="2392"/>
      <c r="E682" s="2392"/>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row>
    <row r="683" spans="1:25" x14ac:dyDescent="0.25">
      <c r="A683" s="2391"/>
      <c r="B683" s="2392"/>
      <c r="C683" s="2392"/>
      <c r="D683" s="2392"/>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row>
    <row r="684" spans="1:25" x14ac:dyDescent="0.25">
      <c r="A684" s="2391"/>
      <c r="B684" s="2392"/>
      <c r="C684" s="2392"/>
      <c r="D684" s="2392"/>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row>
    <row r="685" spans="1:25" x14ac:dyDescent="0.25">
      <c r="A685" s="2391"/>
      <c r="B685" s="2392"/>
      <c r="C685" s="2392"/>
      <c r="D685" s="2392"/>
      <c r="E685" s="2392"/>
      <c r="F685" s="2392"/>
      <c r="G685" s="2392"/>
      <c r="H685" s="2392"/>
      <c r="I685" s="2392"/>
      <c r="J685" s="2392"/>
      <c r="K685" s="2392"/>
      <c r="L685" s="2392"/>
      <c r="M685" s="2392"/>
      <c r="N685" s="2392"/>
      <c r="O685" s="2392"/>
      <c r="P685" s="2392"/>
      <c r="Q685" s="2392"/>
      <c r="R685" s="2392"/>
      <c r="S685" s="2392"/>
      <c r="T685" s="2392"/>
      <c r="U685" s="2392"/>
      <c r="V685" s="2392"/>
      <c r="W685" s="2392"/>
      <c r="X685" s="2392"/>
      <c r="Y685" s="2392"/>
    </row>
    <row r="686" spans="1:25" x14ac:dyDescent="0.25">
      <c r="A686" s="2391"/>
      <c r="B686" s="2392"/>
      <c r="C686" s="2392"/>
      <c r="D686" s="2392"/>
      <c r="E686" s="2392"/>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row>
    <row r="687" spans="1:25" x14ac:dyDescent="0.25">
      <c r="A687" s="2391"/>
      <c r="B687" s="2392"/>
      <c r="C687" s="2392"/>
      <c r="D687" s="2392"/>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row>
    <row r="688" spans="1:25" x14ac:dyDescent="0.25">
      <c r="A688" s="2391"/>
      <c r="B688" s="2392"/>
      <c r="C688" s="2392"/>
      <c r="D688" s="2392"/>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row>
    <row r="689" spans="1:25" x14ac:dyDescent="0.25">
      <c r="A689" s="2391"/>
      <c r="B689" s="2392"/>
      <c r="C689" s="2392"/>
      <c r="D689" s="2392"/>
      <c r="E689" s="2392"/>
      <c r="F689" s="2392"/>
      <c r="G689" s="2392"/>
      <c r="H689" s="2392"/>
      <c r="I689" s="2392"/>
      <c r="J689" s="2392"/>
      <c r="K689" s="2392"/>
      <c r="L689" s="2392"/>
      <c r="M689" s="2392"/>
      <c r="N689" s="2392"/>
      <c r="O689" s="2392"/>
      <c r="P689" s="2392"/>
      <c r="Q689" s="2392"/>
      <c r="R689" s="2392"/>
      <c r="S689" s="2392"/>
      <c r="T689" s="2392"/>
      <c r="U689" s="2392"/>
      <c r="V689" s="2392"/>
      <c r="W689" s="2392"/>
      <c r="X689" s="2392"/>
      <c r="Y689" s="2392"/>
    </row>
    <row r="690" spans="1:25" x14ac:dyDescent="0.25">
      <c r="A690" s="2391"/>
      <c r="B690" s="2392"/>
      <c r="C690" s="2392"/>
      <c r="D690" s="2392"/>
      <c r="E690" s="2392"/>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row>
    <row r="691" spans="1:25" x14ac:dyDescent="0.25">
      <c r="A691" s="2391"/>
      <c r="B691" s="2392"/>
      <c r="C691" s="2392"/>
      <c r="D691" s="2392"/>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row>
    <row r="692" spans="1:25" x14ac:dyDescent="0.25">
      <c r="A692" s="2391"/>
      <c r="B692" s="2392"/>
      <c r="C692" s="2392"/>
      <c r="D692" s="2392"/>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row>
    <row r="693" spans="1:25" x14ac:dyDescent="0.25">
      <c r="A693" s="2391"/>
      <c r="B693" s="2392"/>
      <c r="C693" s="2392"/>
      <c r="D693" s="2392"/>
      <c r="E693" s="2392"/>
      <c r="F693" s="2392"/>
      <c r="G693" s="2392"/>
      <c r="H693" s="2392"/>
      <c r="I693" s="2392"/>
      <c r="J693" s="2392"/>
      <c r="K693" s="2392"/>
      <c r="L693" s="2392"/>
      <c r="M693" s="2392"/>
      <c r="N693" s="2392"/>
      <c r="O693" s="2392"/>
      <c r="P693" s="2392"/>
      <c r="Q693" s="2392"/>
      <c r="R693" s="2392"/>
      <c r="S693" s="2392"/>
      <c r="T693" s="2392"/>
      <c r="U693" s="2392"/>
      <c r="V693" s="2392"/>
      <c r="W693" s="2392"/>
      <c r="X693" s="2392"/>
      <c r="Y693" s="2392"/>
    </row>
    <row r="694" spans="1:25" x14ac:dyDescent="0.25">
      <c r="A694" s="2391"/>
      <c r="B694" s="2392"/>
      <c r="C694" s="2392"/>
      <c r="D694" s="2392"/>
      <c r="E694" s="2392"/>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row>
    <row r="695" spans="1:25" x14ac:dyDescent="0.25">
      <c r="A695" s="2391"/>
      <c r="B695" s="2392"/>
      <c r="C695" s="2392"/>
      <c r="D695" s="2392"/>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row>
    <row r="696" spans="1:25" x14ac:dyDescent="0.25">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row>
    <row r="697" spans="1:25" x14ac:dyDescent="0.25">
      <c r="A697" s="2391"/>
      <c r="B697" s="2392"/>
      <c r="C697" s="2392"/>
      <c r="D697" s="2392"/>
      <c r="E697" s="2392"/>
      <c r="F697" s="2392"/>
      <c r="G697" s="2392"/>
      <c r="H697" s="2392"/>
      <c r="I697" s="2392"/>
      <c r="J697" s="2392"/>
      <c r="K697" s="2392"/>
      <c r="L697" s="2392"/>
      <c r="M697" s="2392"/>
      <c r="N697" s="2392"/>
      <c r="O697" s="2392"/>
      <c r="P697" s="2392"/>
      <c r="Q697" s="2392"/>
      <c r="R697" s="2392"/>
      <c r="S697" s="2392"/>
      <c r="T697" s="2392"/>
      <c r="U697" s="2392"/>
      <c r="V697" s="2392"/>
      <c r="W697" s="2392"/>
      <c r="X697" s="2392"/>
      <c r="Y697" s="2392"/>
    </row>
    <row r="698" spans="1:25" x14ac:dyDescent="0.25">
      <c r="A698" s="2391"/>
      <c r="B698" s="2392"/>
      <c r="C698" s="2392"/>
      <c r="D698" s="2392"/>
      <c r="E698" s="2392"/>
      <c r="F698" s="2392"/>
      <c r="G698" s="2392"/>
      <c r="H698" s="2392"/>
      <c r="I698" s="2392"/>
      <c r="J698" s="2392"/>
      <c r="K698" s="2392"/>
      <c r="L698" s="2392"/>
      <c r="M698" s="2392"/>
      <c r="N698" s="2392"/>
      <c r="O698" s="2392"/>
      <c r="P698" s="2392"/>
      <c r="Q698" s="2392"/>
      <c r="R698" s="2392"/>
      <c r="S698" s="2392"/>
      <c r="T698" s="2392"/>
      <c r="U698" s="2392"/>
      <c r="V698" s="2392"/>
      <c r="W698" s="2392"/>
      <c r="X698" s="2392"/>
      <c r="Y698" s="2392"/>
    </row>
    <row r="699" spans="1:25" x14ac:dyDescent="0.25">
      <c r="A699" s="2391"/>
      <c r="B699" s="2392"/>
      <c r="C699" s="2392"/>
      <c r="D699" s="2392"/>
      <c r="E699" s="2392"/>
      <c r="F699" s="2392"/>
      <c r="G699" s="2392"/>
      <c r="H699" s="2392"/>
      <c r="I699" s="2392"/>
      <c r="J699" s="2392"/>
      <c r="K699" s="2392"/>
      <c r="L699" s="2392"/>
      <c r="M699" s="2392"/>
      <c r="N699" s="2392"/>
      <c r="O699" s="2392"/>
      <c r="P699" s="2392"/>
      <c r="Q699" s="2392"/>
      <c r="R699" s="2392"/>
      <c r="S699" s="2392"/>
      <c r="T699" s="2392"/>
      <c r="U699" s="2392"/>
      <c r="V699" s="2392"/>
      <c r="W699" s="2392"/>
      <c r="X699" s="2392"/>
      <c r="Y699" s="2392"/>
    </row>
    <row r="700" spans="1:25" x14ac:dyDescent="0.25">
      <c r="A700" s="2391"/>
      <c r="B700" s="2392"/>
      <c r="C700" s="2392"/>
      <c r="D700" s="2392"/>
      <c r="E700" s="2392"/>
      <c r="F700" s="2392"/>
      <c r="G700" s="2392"/>
      <c r="H700" s="2392"/>
      <c r="I700" s="2392"/>
      <c r="J700" s="2392"/>
      <c r="K700" s="2392"/>
      <c r="L700" s="2392"/>
      <c r="M700" s="2392"/>
      <c r="N700" s="2392"/>
      <c r="O700" s="2392"/>
      <c r="P700" s="2392"/>
      <c r="Q700" s="2392"/>
      <c r="R700" s="2392"/>
      <c r="S700" s="2392"/>
      <c r="T700" s="2392"/>
      <c r="U700" s="2392"/>
      <c r="V700" s="2392"/>
      <c r="W700" s="2392"/>
      <c r="X700" s="2392"/>
      <c r="Y700" s="2392"/>
    </row>
    <row r="701" spans="1:25" x14ac:dyDescent="0.25">
      <c r="A701" s="2391"/>
      <c r="B701" s="2392"/>
      <c r="C701" s="2392"/>
      <c r="D701" s="2392"/>
      <c r="E701" s="2392"/>
      <c r="F701" s="2392"/>
      <c r="G701" s="2392"/>
      <c r="H701" s="2392"/>
      <c r="I701" s="2392"/>
      <c r="J701" s="2392"/>
      <c r="K701" s="2392"/>
      <c r="L701" s="2392"/>
      <c r="M701" s="2392"/>
      <c r="N701" s="2392"/>
      <c r="O701" s="2392"/>
      <c r="P701" s="2392"/>
      <c r="Q701" s="2392"/>
      <c r="R701" s="2392"/>
      <c r="S701" s="2392"/>
      <c r="T701" s="2392"/>
      <c r="U701" s="2392"/>
      <c r="V701" s="2392"/>
      <c r="W701" s="2392"/>
      <c r="X701" s="2392"/>
      <c r="Y701" s="2392"/>
    </row>
    <row r="702" spans="1:25" x14ac:dyDescent="0.25">
      <c r="A702" s="2391"/>
      <c r="B702" s="2392"/>
      <c r="C702" s="2392"/>
      <c r="D702" s="2392"/>
      <c r="E702" s="2392"/>
      <c r="F702" s="2392"/>
      <c r="G702" s="2392"/>
      <c r="H702" s="2392"/>
      <c r="I702" s="2392"/>
      <c r="J702" s="2392"/>
      <c r="K702" s="2392"/>
      <c r="L702" s="2392"/>
      <c r="M702" s="2392"/>
      <c r="N702" s="2392"/>
      <c r="O702" s="2392"/>
      <c r="P702" s="2392"/>
      <c r="Q702" s="2392"/>
      <c r="R702" s="2392"/>
      <c r="S702" s="2392"/>
      <c r="T702" s="2392"/>
      <c r="U702" s="2392"/>
      <c r="V702" s="2392"/>
      <c r="W702" s="2392"/>
      <c r="X702" s="2392"/>
      <c r="Y702" s="2392"/>
    </row>
    <row r="703" spans="1:25" x14ac:dyDescent="0.25">
      <c r="A703" s="2391"/>
      <c r="B703" s="2392"/>
      <c r="C703" s="2392"/>
      <c r="D703" s="2392"/>
      <c r="E703" s="2392"/>
      <c r="F703" s="2392"/>
      <c r="G703" s="2392"/>
      <c r="H703" s="2392"/>
      <c r="I703" s="2392"/>
      <c r="J703" s="2392"/>
      <c r="K703" s="2392"/>
      <c r="L703" s="2392"/>
      <c r="M703" s="2392"/>
      <c r="N703" s="2392"/>
      <c r="O703" s="2392"/>
      <c r="P703" s="2392"/>
      <c r="Q703" s="2392"/>
      <c r="R703" s="2392"/>
      <c r="S703" s="2392"/>
      <c r="T703" s="2392"/>
      <c r="U703" s="2392"/>
      <c r="V703" s="2392"/>
      <c r="W703" s="2392"/>
      <c r="X703" s="2392"/>
      <c r="Y703" s="2392"/>
    </row>
    <row r="704" spans="1:25" x14ac:dyDescent="0.25">
      <c r="A704" s="2391"/>
      <c r="B704" s="2392"/>
      <c r="C704" s="2392"/>
      <c r="D704" s="2392"/>
      <c r="E704" s="2392"/>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row>
    <row r="705" spans="1:25" x14ac:dyDescent="0.25">
      <c r="A705" s="2391"/>
      <c r="B705" s="2392"/>
      <c r="C705" s="2392"/>
      <c r="D705" s="2392"/>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row>
    <row r="706" spans="1:25" x14ac:dyDescent="0.25">
      <c r="A706" s="2391"/>
      <c r="B706" s="2392"/>
      <c r="C706" s="2392"/>
      <c r="D706" s="2392"/>
      <c r="E706" s="2392"/>
      <c r="F706" s="2392"/>
      <c r="G706" s="2392"/>
      <c r="H706" s="2392"/>
      <c r="I706" s="2392"/>
      <c r="J706" s="2392"/>
      <c r="K706" s="2392"/>
      <c r="L706" s="2392"/>
      <c r="M706" s="2392"/>
      <c r="N706" s="2392"/>
      <c r="O706" s="2392"/>
      <c r="P706" s="2392"/>
      <c r="Q706" s="2392"/>
      <c r="R706" s="2392"/>
      <c r="S706" s="2392"/>
      <c r="T706" s="2392"/>
      <c r="U706" s="2392"/>
      <c r="V706" s="2392"/>
      <c r="W706" s="2392"/>
      <c r="X706" s="2392"/>
      <c r="Y706" s="2392"/>
    </row>
    <row r="707" spans="1:25" x14ac:dyDescent="0.25">
      <c r="A707" s="2391"/>
      <c r="B707" s="2392"/>
      <c r="C707" s="2392"/>
      <c r="D707" s="2392"/>
      <c r="E707" s="2392"/>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row>
    <row r="708" spans="1:25" x14ac:dyDescent="0.25">
      <c r="A708" s="2391"/>
      <c r="B708" s="2392"/>
      <c r="C708" s="2392"/>
      <c r="D708" s="2392"/>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row>
    <row r="709" spans="1:25" x14ac:dyDescent="0.25">
      <c r="A709" s="2391"/>
      <c r="B709" s="2392"/>
      <c r="C709" s="2392"/>
      <c r="D709" s="2392"/>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row>
    <row r="710" spans="1:25" x14ac:dyDescent="0.25">
      <c r="A710" s="2391"/>
      <c r="B710" s="2392"/>
      <c r="C710" s="2392"/>
      <c r="D710" s="2392"/>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row>
    <row r="711" spans="1:25" x14ac:dyDescent="0.25">
      <c r="A711" s="2391"/>
      <c r="B711" s="2392"/>
      <c r="C711" s="2392"/>
      <c r="D711" s="2392"/>
      <c r="E711" s="2392"/>
      <c r="F711" s="2392"/>
      <c r="G711" s="2392"/>
      <c r="H711" s="2392"/>
      <c r="I711" s="2392"/>
      <c r="J711" s="2392"/>
      <c r="K711" s="2392"/>
      <c r="L711" s="2392"/>
      <c r="M711" s="2392"/>
      <c r="N711" s="2392"/>
      <c r="O711" s="2392"/>
      <c r="P711" s="2392"/>
      <c r="Q711" s="2392"/>
      <c r="R711" s="2392"/>
      <c r="S711" s="2392"/>
      <c r="T711" s="2392"/>
      <c r="U711" s="2392"/>
      <c r="V711" s="2392"/>
      <c r="W711" s="2392"/>
      <c r="X711" s="2392"/>
      <c r="Y711" s="2392"/>
    </row>
    <row r="712" spans="1:25" x14ac:dyDescent="0.25">
      <c r="A712" s="2391"/>
      <c r="B712" s="2392"/>
      <c r="C712" s="2392"/>
      <c r="D712" s="2392"/>
      <c r="E712" s="2392"/>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row>
    <row r="713" spans="1:25" x14ac:dyDescent="0.25">
      <c r="A713" s="2391"/>
      <c r="B713" s="2392"/>
      <c r="C713" s="2392"/>
      <c r="D713" s="2392"/>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row>
    <row r="714" spans="1:25" x14ac:dyDescent="0.25">
      <c r="A714" s="2391"/>
      <c r="B714" s="2392"/>
      <c r="C714" s="2392"/>
      <c r="D714" s="2392"/>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row>
    <row r="715" spans="1:25" x14ac:dyDescent="0.25">
      <c r="A715" s="2391"/>
      <c r="B715" s="2392"/>
      <c r="C715" s="2392"/>
      <c r="D715" s="2392"/>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row>
    <row r="716" spans="1:25" x14ac:dyDescent="0.25">
      <c r="A716" s="2391"/>
      <c r="B716" s="2392"/>
      <c r="C716" s="2392"/>
      <c r="D716" s="2392"/>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row>
    <row r="717" spans="1:25" x14ac:dyDescent="0.25">
      <c r="A717" s="2391"/>
      <c r="B717" s="2392"/>
      <c r="C717" s="2392"/>
      <c r="D717" s="2392"/>
      <c r="E717" s="2392"/>
      <c r="F717" s="2392"/>
      <c r="G717" s="2392"/>
      <c r="H717" s="2392"/>
      <c r="I717" s="2392"/>
      <c r="J717" s="2392"/>
      <c r="K717" s="2392"/>
      <c r="L717" s="2392"/>
      <c r="M717" s="2392"/>
      <c r="N717" s="2392"/>
      <c r="O717" s="2392"/>
      <c r="P717" s="2392"/>
      <c r="Q717" s="2392"/>
      <c r="R717" s="2392"/>
      <c r="S717" s="2392"/>
      <c r="T717" s="2392"/>
      <c r="U717" s="2392"/>
      <c r="V717" s="2392"/>
      <c r="W717" s="2392"/>
      <c r="X717" s="2392"/>
      <c r="Y717" s="2392"/>
    </row>
    <row r="718" spans="1:25" x14ac:dyDescent="0.25">
      <c r="A718" s="2391"/>
      <c r="B718" s="2392"/>
      <c r="C718" s="2392"/>
      <c r="D718" s="2392"/>
      <c r="E718" s="2392"/>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row>
    <row r="719" spans="1:25" x14ac:dyDescent="0.25">
      <c r="A719" s="2391"/>
      <c r="B719" s="2392"/>
      <c r="C719" s="2392"/>
      <c r="D719" s="2392"/>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row>
    <row r="720" spans="1:25" x14ac:dyDescent="0.25">
      <c r="A720" s="2391"/>
      <c r="B720" s="2392"/>
      <c r="C720" s="2392"/>
      <c r="D720" s="2392"/>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row>
    <row r="721" spans="1:25" x14ac:dyDescent="0.25">
      <c r="A721" s="2391"/>
      <c r="B721" s="2392"/>
      <c r="C721" s="2392"/>
      <c r="D721" s="2392"/>
      <c r="E721" s="2392"/>
      <c r="F721" s="2392"/>
      <c r="G721" s="2392"/>
      <c r="H721" s="2392"/>
      <c r="I721" s="2392"/>
      <c r="J721" s="2392"/>
      <c r="K721" s="2392"/>
      <c r="L721" s="2392"/>
      <c r="M721" s="2392"/>
      <c r="N721" s="2392"/>
      <c r="O721" s="2392"/>
      <c r="P721" s="2392"/>
      <c r="Q721" s="2392"/>
      <c r="R721" s="2392"/>
      <c r="S721" s="2392"/>
      <c r="T721" s="2392"/>
      <c r="U721" s="2392"/>
      <c r="V721" s="2392"/>
      <c r="W721" s="2392"/>
      <c r="X721" s="2392"/>
      <c r="Y721" s="2392"/>
    </row>
    <row r="722" spans="1:25" x14ac:dyDescent="0.25">
      <c r="A722" s="2391"/>
      <c r="B722" s="2392"/>
      <c r="C722" s="2392"/>
      <c r="D722" s="2392"/>
      <c r="E722" s="2392"/>
      <c r="F722" s="2392"/>
      <c r="G722" s="2392"/>
      <c r="H722" s="2392"/>
      <c r="I722" s="2392"/>
      <c r="J722" s="2392"/>
      <c r="K722" s="2392"/>
      <c r="L722" s="2392"/>
      <c r="M722" s="2392"/>
      <c r="N722" s="2392"/>
      <c r="O722" s="2392"/>
      <c r="P722" s="2392"/>
      <c r="Q722" s="2392"/>
      <c r="R722" s="2392"/>
      <c r="S722" s="2392"/>
      <c r="T722" s="2392"/>
      <c r="U722" s="2392"/>
      <c r="V722" s="2392"/>
      <c r="W722" s="2392"/>
      <c r="X722" s="2392"/>
      <c r="Y722" s="2392"/>
    </row>
    <row r="723" spans="1:25" x14ac:dyDescent="0.25">
      <c r="A723" s="2391"/>
      <c r="B723" s="2392"/>
      <c r="C723" s="2392"/>
      <c r="D723" s="2392"/>
      <c r="E723" s="2392"/>
      <c r="F723" s="2392"/>
      <c r="G723" s="2392"/>
      <c r="H723" s="2392"/>
      <c r="I723" s="2392"/>
      <c r="J723" s="2392"/>
      <c r="K723" s="2392"/>
      <c r="L723" s="2392"/>
      <c r="M723" s="2392"/>
      <c r="N723" s="2392"/>
      <c r="O723" s="2392"/>
      <c r="P723" s="2392"/>
      <c r="Q723" s="2392"/>
      <c r="R723" s="2392"/>
      <c r="S723" s="2392"/>
      <c r="T723" s="2392"/>
      <c r="U723" s="2392"/>
      <c r="V723" s="2392"/>
      <c r="W723" s="2392"/>
      <c r="X723" s="2392"/>
      <c r="Y723" s="2392"/>
    </row>
    <row r="724" spans="1:25" x14ac:dyDescent="0.25">
      <c r="A724" s="2391"/>
      <c r="B724" s="2392"/>
      <c r="C724" s="2392"/>
      <c r="D724" s="2392"/>
      <c r="E724" s="2392"/>
      <c r="F724" s="2392"/>
      <c r="G724" s="2392"/>
      <c r="H724" s="2392"/>
      <c r="I724" s="2392"/>
      <c r="J724" s="2392"/>
      <c r="K724" s="2392"/>
      <c r="L724" s="2392"/>
      <c r="M724" s="2392"/>
      <c r="N724" s="2392"/>
      <c r="O724" s="2392"/>
      <c r="P724" s="2392"/>
      <c r="Q724" s="2392"/>
      <c r="R724" s="2392"/>
      <c r="S724" s="2392"/>
      <c r="T724" s="2392"/>
      <c r="U724" s="2392"/>
      <c r="V724" s="2392"/>
      <c r="W724" s="2392"/>
      <c r="X724" s="2392"/>
      <c r="Y724" s="2392"/>
    </row>
    <row r="725" spans="1:25" x14ac:dyDescent="0.25">
      <c r="A725" s="2391"/>
      <c r="B725" s="2392"/>
      <c r="C725" s="2392"/>
      <c r="D725" s="2392"/>
      <c r="E725" s="2392"/>
      <c r="F725" s="2392"/>
      <c r="G725" s="2392"/>
      <c r="H725" s="2392"/>
      <c r="I725" s="2392"/>
      <c r="J725" s="2392"/>
      <c r="K725" s="2392"/>
      <c r="L725" s="2392"/>
      <c r="M725" s="2392"/>
      <c r="N725" s="2392"/>
      <c r="O725" s="2392"/>
      <c r="P725" s="2392"/>
      <c r="Q725" s="2392"/>
      <c r="R725" s="2392"/>
      <c r="S725" s="2392"/>
      <c r="T725" s="2392"/>
      <c r="U725" s="2392"/>
      <c r="V725" s="2392"/>
      <c r="W725" s="2392"/>
      <c r="X725" s="2392"/>
      <c r="Y725" s="2392"/>
    </row>
    <row r="726" spans="1:25" x14ac:dyDescent="0.25">
      <c r="A726" s="2391"/>
      <c r="B726" s="2392"/>
      <c r="C726" s="2392"/>
      <c r="D726" s="2392"/>
      <c r="E726" s="2392"/>
      <c r="F726" s="2392"/>
      <c r="G726" s="2392"/>
      <c r="H726" s="2392"/>
      <c r="I726" s="2392"/>
      <c r="J726" s="2392"/>
      <c r="K726" s="2392"/>
      <c r="L726" s="2392"/>
      <c r="M726" s="2392"/>
      <c r="N726" s="2392"/>
      <c r="O726" s="2392"/>
      <c r="P726" s="2392"/>
      <c r="Q726" s="2392"/>
      <c r="R726" s="2392"/>
      <c r="S726" s="2392"/>
      <c r="T726" s="2392"/>
      <c r="U726" s="2392"/>
      <c r="V726" s="2392"/>
      <c r="W726" s="2392"/>
      <c r="X726" s="2392"/>
      <c r="Y726" s="2392"/>
    </row>
    <row r="727" spans="1:25" x14ac:dyDescent="0.25">
      <c r="A727" s="2391"/>
      <c r="B727" s="2392"/>
      <c r="C727" s="2392"/>
      <c r="D727" s="2392"/>
      <c r="E727" s="2392"/>
      <c r="F727" s="2392"/>
      <c r="G727" s="2392"/>
      <c r="H727" s="2392"/>
      <c r="I727" s="2392"/>
      <c r="J727" s="2392"/>
      <c r="K727" s="2392"/>
      <c r="L727" s="2392"/>
      <c r="M727" s="2392"/>
      <c r="N727" s="2392"/>
      <c r="O727" s="2392"/>
      <c r="P727" s="2392"/>
      <c r="Q727" s="2392"/>
      <c r="R727" s="2392"/>
      <c r="S727" s="2392"/>
      <c r="T727" s="2392"/>
      <c r="U727" s="2392"/>
      <c r="V727" s="2392"/>
      <c r="W727" s="2392"/>
      <c r="X727" s="2392"/>
      <c r="Y727" s="2392"/>
    </row>
    <row r="728" spans="1:25" x14ac:dyDescent="0.25">
      <c r="A728" s="2391"/>
      <c r="B728" s="2392"/>
      <c r="C728" s="2392"/>
      <c r="D728" s="2392"/>
      <c r="E728" s="2392"/>
      <c r="F728" s="2392"/>
      <c r="G728" s="2392"/>
      <c r="H728" s="2392"/>
      <c r="I728" s="2392"/>
      <c r="J728" s="2392"/>
      <c r="K728" s="2392"/>
      <c r="L728" s="2392"/>
      <c r="M728" s="2392"/>
      <c r="N728" s="2392"/>
      <c r="O728" s="2392"/>
      <c r="P728" s="2392"/>
      <c r="Q728" s="2392"/>
      <c r="R728" s="2392"/>
      <c r="S728" s="2392"/>
      <c r="T728" s="2392"/>
      <c r="U728" s="2392"/>
      <c r="V728" s="2392"/>
      <c r="W728" s="2392"/>
      <c r="X728" s="2392"/>
      <c r="Y728" s="2392"/>
    </row>
    <row r="729" spans="1:25" x14ac:dyDescent="0.25">
      <c r="A729" s="2391"/>
      <c r="B729" s="2392"/>
      <c r="C729" s="2392"/>
      <c r="D729" s="2392"/>
      <c r="E729" s="2392"/>
      <c r="F729" s="2392"/>
      <c r="G729" s="2392"/>
      <c r="H729" s="2392"/>
      <c r="I729" s="2392"/>
      <c r="J729" s="2392"/>
      <c r="K729" s="2392"/>
      <c r="L729" s="2392"/>
      <c r="M729" s="2392"/>
      <c r="N729" s="2392"/>
      <c r="O729" s="2392"/>
      <c r="P729" s="2392"/>
      <c r="Q729" s="2392"/>
      <c r="R729" s="2392"/>
      <c r="S729" s="2392"/>
      <c r="T729" s="2392"/>
      <c r="U729" s="2392"/>
      <c r="V729" s="2392"/>
      <c r="W729" s="2392"/>
      <c r="X729" s="2392"/>
      <c r="Y729" s="2392"/>
    </row>
    <row r="730" spans="1:25" x14ac:dyDescent="0.25">
      <c r="A730" s="2391"/>
      <c r="B730" s="2392"/>
      <c r="C730" s="2392"/>
      <c r="D730" s="2392"/>
      <c r="E730" s="2392"/>
      <c r="F730" s="2392"/>
      <c r="G730" s="2392"/>
      <c r="H730" s="2392"/>
      <c r="I730" s="2392"/>
      <c r="J730" s="2392"/>
      <c r="K730" s="2392"/>
      <c r="L730" s="2392"/>
      <c r="M730" s="2392"/>
      <c r="N730" s="2392"/>
      <c r="O730" s="2392"/>
      <c r="P730" s="2392"/>
      <c r="Q730" s="2392"/>
      <c r="R730" s="2392"/>
      <c r="S730" s="2392"/>
      <c r="T730" s="2392"/>
      <c r="U730" s="2392"/>
      <c r="V730" s="2392"/>
      <c r="W730" s="2392"/>
      <c r="X730" s="2392"/>
      <c r="Y730" s="2392"/>
    </row>
    <row r="731" spans="1:25" x14ac:dyDescent="0.25">
      <c r="A731" s="2391"/>
      <c r="B731" s="2392"/>
      <c r="C731" s="2392"/>
      <c r="D731" s="2392"/>
      <c r="E731" s="2392"/>
      <c r="F731" s="2392"/>
      <c r="G731" s="2392"/>
      <c r="H731" s="2392"/>
      <c r="I731" s="2392"/>
      <c r="J731" s="2392"/>
      <c r="K731" s="2392"/>
      <c r="L731" s="2392"/>
      <c r="M731" s="2392"/>
      <c r="N731" s="2392"/>
      <c r="O731" s="2392"/>
      <c r="P731" s="2392"/>
      <c r="Q731" s="2392"/>
      <c r="R731" s="2392"/>
      <c r="S731" s="2392"/>
      <c r="T731" s="2392"/>
      <c r="U731" s="2392"/>
      <c r="V731" s="2392"/>
      <c r="W731" s="2392"/>
      <c r="X731" s="2392"/>
      <c r="Y731" s="2392"/>
    </row>
    <row r="732" spans="1:25" x14ac:dyDescent="0.25">
      <c r="A732" s="2391"/>
      <c r="B732" s="2392"/>
      <c r="C732" s="2392"/>
      <c r="D732" s="2392"/>
      <c r="E732" s="2392"/>
      <c r="F732" s="2392"/>
      <c r="G732" s="2392"/>
      <c r="H732" s="2392"/>
      <c r="I732" s="2392"/>
      <c r="J732" s="2392"/>
      <c r="K732" s="2392"/>
      <c r="L732" s="2392"/>
      <c r="M732" s="2392"/>
      <c r="N732" s="2392"/>
      <c r="O732" s="2392"/>
      <c r="P732" s="2392"/>
      <c r="Q732" s="2392"/>
      <c r="R732" s="2392"/>
      <c r="S732" s="2392"/>
      <c r="T732" s="2392"/>
      <c r="U732" s="2392"/>
      <c r="V732" s="2392"/>
      <c r="W732" s="2392"/>
      <c r="X732" s="2392"/>
      <c r="Y732" s="2392"/>
    </row>
    <row r="733" spans="1:25" x14ac:dyDescent="0.25">
      <c r="A733" s="2391"/>
      <c r="B733" s="2392"/>
      <c r="C733" s="2392"/>
      <c r="D733" s="2392"/>
      <c r="E733" s="2392"/>
      <c r="F733" s="2392"/>
      <c r="G733" s="2392"/>
      <c r="H733" s="2392"/>
      <c r="I733" s="2392"/>
      <c r="J733" s="2392"/>
      <c r="K733" s="2392"/>
      <c r="L733" s="2392"/>
      <c r="M733" s="2392"/>
      <c r="N733" s="2392"/>
      <c r="O733" s="2392"/>
      <c r="P733" s="2392"/>
      <c r="Q733" s="2392"/>
      <c r="R733" s="2392"/>
      <c r="S733" s="2392"/>
      <c r="T733" s="2392"/>
      <c r="U733" s="2392"/>
      <c r="V733" s="2392"/>
      <c r="W733" s="2392"/>
      <c r="X733" s="2392"/>
      <c r="Y733" s="2392"/>
    </row>
    <row r="734" spans="1:25" x14ac:dyDescent="0.25">
      <c r="A734" s="2391"/>
      <c r="B734" s="2392"/>
      <c r="C734" s="2392"/>
      <c r="D734" s="2392"/>
      <c r="E734" s="2392"/>
      <c r="F734" s="2392"/>
      <c r="G734" s="2392"/>
      <c r="H734" s="2392"/>
      <c r="I734" s="2392"/>
      <c r="J734" s="2392"/>
      <c r="K734" s="2392"/>
      <c r="L734" s="2392"/>
      <c r="M734" s="2392"/>
      <c r="N734" s="2392"/>
      <c r="O734" s="2392"/>
      <c r="P734" s="2392"/>
      <c r="Q734" s="2392"/>
      <c r="R734" s="2392"/>
      <c r="S734" s="2392"/>
      <c r="T734" s="2392"/>
      <c r="U734" s="2392"/>
      <c r="V734" s="2392"/>
      <c r="W734" s="2392"/>
      <c r="X734" s="2392"/>
      <c r="Y734" s="2392"/>
    </row>
    <row r="735" spans="1:25" x14ac:dyDescent="0.25">
      <c r="A735" s="2391"/>
      <c r="B735" s="2392"/>
      <c r="C735" s="2392"/>
      <c r="D735" s="2392"/>
      <c r="E735" s="2392"/>
      <c r="F735" s="2392"/>
      <c r="G735" s="2392"/>
      <c r="H735" s="2392"/>
      <c r="I735" s="2392"/>
      <c r="J735" s="2392"/>
      <c r="K735" s="2392"/>
      <c r="L735" s="2392"/>
      <c r="M735" s="2392"/>
      <c r="N735" s="2392"/>
      <c r="O735" s="2392"/>
      <c r="P735" s="2392"/>
      <c r="Q735" s="2392"/>
      <c r="R735" s="2392"/>
      <c r="S735" s="2392"/>
      <c r="T735" s="2392"/>
      <c r="U735" s="2392"/>
      <c r="V735" s="2392"/>
      <c r="W735" s="2392"/>
      <c r="X735" s="2392"/>
      <c r="Y735" s="2392"/>
    </row>
    <row r="736" spans="1:25" x14ac:dyDescent="0.25">
      <c r="A736" s="2391"/>
      <c r="B736" s="2392"/>
      <c r="C736" s="2392"/>
      <c r="D736" s="2392"/>
      <c r="E736" s="2392"/>
      <c r="F736" s="2392"/>
      <c r="G736" s="2392"/>
      <c r="H736" s="2392"/>
      <c r="I736" s="2392"/>
      <c r="J736" s="2392"/>
      <c r="K736" s="2392"/>
      <c r="L736" s="2392"/>
      <c r="M736" s="2392"/>
      <c r="N736" s="2392"/>
      <c r="O736" s="2392"/>
      <c r="P736" s="2392"/>
      <c r="Q736" s="2392"/>
      <c r="R736" s="2392"/>
      <c r="S736" s="2392"/>
      <c r="T736" s="2392"/>
      <c r="U736" s="2392"/>
      <c r="V736" s="2392"/>
      <c r="W736" s="2392"/>
      <c r="X736" s="2392"/>
      <c r="Y736" s="2392"/>
    </row>
    <row r="737" spans="1:25" x14ac:dyDescent="0.25">
      <c r="A737" s="2391"/>
      <c r="B737" s="2392"/>
      <c r="C737" s="2392"/>
      <c r="D737" s="2392"/>
      <c r="E737" s="2392"/>
      <c r="F737" s="2392"/>
      <c r="G737" s="2392"/>
      <c r="H737" s="2392"/>
      <c r="I737" s="2392"/>
      <c r="J737" s="2392"/>
      <c r="K737" s="2392"/>
      <c r="L737" s="2392"/>
      <c r="M737" s="2392"/>
      <c r="N737" s="2392"/>
      <c r="O737" s="2392"/>
      <c r="P737" s="2392"/>
      <c r="Q737" s="2392"/>
      <c r="R737" s="2392"/>
      <c r="S737" s="2392"/>
      <c r="T737" s="2392"/>
      <c r="U737" s="2392"/>
      <c r="V737" s="2392"/>
      <c r="W737" s="2392"/>
      <c r="X737" s="2392"/>
      <c r="Y737" s="2392"/>
    </row>
    <row r="738" spans="1:25" x14ac:dyDescent="0.25">
      <c r="A738" s="2391"/>
      <c r="B738" s="2392"/>
      <c r="C738" s="2392"/>
      <c r="D738" s="2392"/>
      <c r="E738" s="2392"/>
      <c r="F738" s="2392"/>
      <c r="G738" s="2392"/>
      <c r="H738" s="2392"/>
      <c r="I738" s="2392"/>
      <c r="J738" s="2392"/>
      <c r="K738" s="2392"/>
      <c r="L738" s="2392"/>
      <c r="M738" s="2392"/>
      <c r="N738" s="2392"/>
      <c r="O738" s="2392"/>
      <c r="P738" s="2392"/>
      <c r="Q738" s="2392"/>
      <c r="R738" s="2392"/>
      <c r="S738" s="2392"/>
      <c r="T738" s="2392"/>
      <c r="U738" s="2392"/>
      <c r="V738" s="2392"/>
      <c r="W738" s="2392"/>
      <c r="X738" s="2392"/>
      <c r="Y738" s="2392"/>
    </row>
    <row r="739" spans="1:25" x14ac:dyDescent="0.25">
      <c r="A739" s="2391"/>
      <c r="B739" s="2392"/>
      <c r="C739" s="2392"/>
      <c r="D739" s="2392"/>
      <c r="E739" s="2392"/>
      <c r="F739" s="2392"/>
      <c r="G739" s="2392"/>
      <c r="H739" s="2392"/>
      <c r="I739" s="2392"/>
      <c r="J739" s="2392"/>
      <c r="K739" s="2392"/>
      <c r="L739" s="2392"/>
      <c r="M739" s="2392"/>
      <c r="N739" s="2392"/>
      <c r="O739" s="2392"/>
      <c r="P739" s="2392"/>
      <c r="Q739" s="2392"/>
      <c r="R739" s="2392"/>
      <c r="S739" s="2392"/>
      <c r="T739" s="2392"/>
      <c r="U739" s="2392"/>
      <c r="V739" s="2392"/>
      <c r="W739" s="2392"/>
      <c r="X739" s="2392"/>
      <c r="Y739" s="2392"/>
    </row>
    <row r="740" spans="1:25" x14ac:dyDescent="0.25">
      <c r="A740" s="2391"/>
      <c r="B740" s="2392"/>
      <c r="C740" s="2392"/>
      <c r="D740" s="2392"/>
      <c r="E740" s="2392"/>
      <c r="F740" s="2392"/>
      <c r="G740" s="2392"/>
      <c r="H740" s="2392"/>
      <c r="I740" s="2392"/>
      <c r="J740" s="2392"/>
      <c r="K740" s="2392"/>
      <c r="L740" s="2392"/>
      <c r="M740" s="2392"/>
      <c r="N740" s="2392"/>
      <c r="O740" s="2392"/>
      <c r="P740" s="2392"/>
      <c r="Q740" s="2392"/>
      <c r="R740" s="2392"/>
      <c r="S740" s="2392"/>
      <c r="T740" s="2392"/>
      <c r="U740" s="2392"/>
      <c r="V740" s="2392"/>
      <c r="W740" s="2392"/>
      <c r="X740" s="2392"/>
      <c r="Y740" s="2392"/>
    </row>
    <row r="741" spans="1:25" x14ac:dyDescent="0.25">
      <c r="A741" s="2391"/>
      <c r="B741" s="2392"/>
      <c r="C741" s="2392"/>
      <c r="D741" s="2392"/>
      <c r="E741" s="2392"/>
      <c r="F741" s="2392"/>
      <c r="G741" s="2392"/>
      <c r="H741" s="2392"/>
      <c r="I741" s="2392"/>
      <c r="J741" s="2392"/>
      <c r="K741" s="2392"/>
      <c r="L741" s="2392"/>
      <c r="M741" s="2392"/>
      <c r="N741" s="2392"/>
      <c r="O741" s="2392"/>
      <c r="P741" s="2392"/>
      <c r="Q741" s="2392"/>
      <c r="R741" s="2392"/>
      <c r="S741" s="2392"/>
      <c r="T741" s="2392"/>
      <c r="U741" s="2392"/>
      <c r="V741" s="2392"/>
      <c r="W741" s="2392"/>
      <c r="X741" s="2392"/>
      <c r="Y741" s="2392"/>
    </row>
    <row r="742" spans="1:25" x14ac:dyDescent="0.25">
      <c r="A742" s="2391"/>
      <c r="B742" s="2392"/>
      <c r="C742" s="2392"/>
      <c r="D742" s="2392"/>
      <c r="E742" s="2392"/>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row>
    <row r="743" spans="1:25" x14ac:dyDescent="0.25">
      <c r="A743" s="2391"/>
      <c r="B743" s="2392"/>
      <c r="C743" s="2392"/>
      <c r="D743" s="2392"/>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row>
    <row r="744" spans="1:25" x14ac:dyDescent="0.25">
      <c r="A744" s="2391"/>
      <c r="B744" s="2392"/>
      <c r="C744" s="2392"/>
      <c r="D744" s="2392"/>
      <c r="E744" s="2392"/>
      <c r="F744" s="2392"/>
      <c r="G744" s="2392"/>
      <c r="H744" s="2392"/>
      <c r="I744" s="2392"/>
      <c r="J744" s="2392"/>
      <c r="K744" s="2392"/>
      <c r="L744" s="2392"/>
      <c r="M744" s="2392"/>
      <c r="N744" s="2392"/>
      <c r="O744" s="2392"/>
      <c r="P744" s="2392"/>
      <c r="Q744" s="2392"/>
      <c r="R744" s="2392"/>
      <c r="S744" s="2392"/>
      <c r="T744" s="2392"/>
      <c r="U744" s="2392"/>
      <c r="V744" s="2392"/>
      <c r="W744" s="2392"/>
      <c r="X744" s="2392"/>
      <c r="Y744" s="2392"/>
    </row>
    <row r="745" spans="1:25" x14ac:dyDescent="0.25">
      <c r="A745" s="2391"/>
      <c r="B745" s="2392"/>
      <c r="C745" s="2392"/>
      <c r="D745" s="2392"/>
      <c r="E745" s="2392"/>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row>
    <row r="746" spans="1:25" x14ac:dyDescent="0.25">
      <c r="A746" s="2391"/>
      <c r="B746" s="2392"/>
      <c r="C746" s="2392"/>
      <c r="D746" s="2392"/>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row>
    <row r="747" spans="1:25" x14ac:dyDescent="0.25">
      <c r="A747" s="2391"/>
      <c r="B747" s="2392"/>
      <c r="C747" s="2392"/>
      <c r="D747" s="2392"/>
      <c r="E747" s="2392"/>
      <c r="F747" s="2392"/>
      <c r="G747" s="2392"/>
      <c r="H747" s="2392"/>
      <c r="I747" s="2392"/>
      <c r="J747" s="2392"/>
      <c r="K747" s="2392"/>
      <c r="L747" s="2392"/>
      <c r="M747" s="2392"/>
      <c r="N747" s="2392"/>
      <c r="O747" s="2392"/>
      <c r="P747" s="2392"/>
      <c r="Q747" s="2392"/>
      <c r="R747" s="2392"/>
      <c r="S747" s="2392"/>
      <c r="T747" s="2392"/>
      <c r="U747" s="2392"/>
      <c r="V747" s="2392"/>
      <c r="W747" s="2392"/>
      <c r="X747" s="2392"/>
      <c r="Y747" s="2392"/>
    </row>
    <row r="748" spans="1:25" x14ac:dyDescent="0.25">
      <c r="A748" s="2391"/>
      <c r="B748" s="2392"/>
      <c r="C748" s="2392"/>
      <c r="D748" s="2392"/>
      <c r="E748" s="2392"/>
      <c r="F748" s="2392"/>
      <c r="G748" s="2392"/>
      <c r="H748" s="2392"/>
      <c r="I748" s="2392"/>
      <c r="J748" s="2392"/>
      <c r="K748" s="2392"/>
      <c r="L748" s="2392"/>
      <c r="M748" s="2392"/>
      <c r="N748" s="2392"/>
      <c r="O748" s="2392"/>
      <c r="P748" s="2392"/>
      <c r="Q748" s="2392"/>
      <c r="R748" s="2392"/>
      <c r="S748" s="2392"/>
      <c r="T748" s="2392"/>
      <c r="U748" s="2392"/>
      <c r="V748" s="2392"/>
      <c r="W748" s="2392"/>
      <c r="X748" s="2392"/>
      <c r="Y748" s="2392"/>
    </row>
    <row r="749" spans="1:25" x14ac:dyDescent="0.25">
      <c r="A749" s="2391"/>
      <c r="B749" s="2392"/>
      <c r="C749" s="2392"/>
      <c r="D749" s="2392"/>
      <c r="E749" s="2392"/>
      <c r="F749" s="2392"/>
      <c r="G749" s="2392"/>
      <c r="H749" s="2392"/>
      <c r="I749" s="2392"/>
      <c r="J749" s="2392"/>
      <c r="K749" s="2392"/>
      <c r="L749" s="2392"/>
      <c r="M749" s="2392"/>
      <c r="N749" s="2392"/>
      <c r="O749" s="2392"/>
      <c r="P749" s="2392"/>
      <c r="Q749" s="2392"/>
      <c r="R749" s="2392"/>
      <c r="S749" s="2392"/>
      <c r="T749" s="2392"/>
      <c r="U749" s="2392"/>
      <c r="V749" s="2392"/>
      <c r="W749" s="2392"/>
      <c r="X749" s="2392"/>
      <c r="Y749" s="2392"/>
    </row>
    <row r="750" spans="1:25" x14ac:dyDescent="0.25">
      <c r="A750" s="2391"/>
      <c r="B750" s="2392"/>
      <c r="C750" s="2392"/>
      <c r="D750" s="2392"/>
      <c r="E750" s="2392"/>
      <c r="F750" s="2392"/>
      <c r="G750" s="2392"/>
      <c r="H750" s="2392"/>
      <c r="I750" s="2392"/>
      <c r="J750" s="2392"/>
      <c r="K750" s="2392"/>
      <c r="L750" s="2392"/>
      <c r="M750" s="2392"/>
      <c r="N750" s="2392"/>
      <c r="O750" s="2392"/>
      <c r="P750" s="2392"/>
      <c r="Q750" s="2392"/>
      <c r="R750" s="2392"/>
      <c r="S750" s="2392"/>
      <c r="T750" s="2392"/>
      <c r="U750" s="2392"/>
      <c r="V750" s="2392"/>
      <c r="W750" s="2392"/>
      <c r="X750" s="2392"/>
      <c r="Y750" s="2392"/>
    </row>
    <row r="751" spans="1:25" x14ac:dyDescent="0.25">
      <c r="A751" s="2391"/>
      <c r="B751" s="2392"/>
      <c r="C751" s="2392"/>
      <c r="D751" s="2392"/>
      <c r="E751" s="2392"/>
      <c r="F751" s="2392"/>
      <c r="G751" s="2392"/>
      <c r="H751" s="2392"/>
      <c r="I751" s="2392"/>
      <c r="J751" s="2392"/>
      <c r="K751" s="2392"/>
      <c r="L751" s="2392"/>
      <c r="M751" s="2392"/>
      <c r="N751" s="2392"/>
      <c r="O751" s="2392"/>
      <c r="P751" s="2392"/>
      <c r="Q751" s="2392"/>
      <c r="R751" s="2392"/>
      <c r="S751" s="2392"/>
      <c r="T751" s="2392"/>
      <c r="U751" s="2392"/>
      <c r="V751" s="2392"/>
      <c r="W751" s="2392"/>
      <c r="X751" s="2392"/>
      <c r="Y751" s="2392"/>
    </row>
    <row r="752" spans="1:25" x14ac:dyDescent="0.25">
      <c r="A752" s="2391"/>
      <c r="B752" s="2392"/>
      <c r="C752" s="2392"/>
      <c r="D752" s="2392"/>
      <c r="E752" s="2392"/>
      <c r="F752" s="2392"/>
      <c r="G752" s="2392"/>
      <c r="H752" s="2392"/>
      <c r="I752" s="2392"/>
      <c r="J752" s="2392"/>
      <c r="K752" s="2392"/>
      <c r="L752" s="2392"/>
      <c r="M752" s="2392"/>
      <c r="N752" s="2392"/>
      <c r="O752" s="2392"/>
      <c r="P752" s="2392"/>
      <c r="Q752" s="2392"/>
      <c r="R752" s="2392"/>
      <c r="S752" s="2392"/>
      <c r="T752" s="2392"/>
      <c r="U752" s="2392"/>
      <c r="V752" s="2392"/>
      <c r="W752" s="2392"/>
      <c r="X752" s="2392"/>
      <c r="Y752" s="2392"/>
    </row>
    <row r="753" spans="1:25" x14ac:dyDescent="0.25">
      <c r="A753" s="2391"/>
      <c r="B753" s="2392"/>
      <c r="C753" s="2392"/>
      <c r="D753" s="2392"/>
      <c r="E753" s="2392"/>
      <c r="F753" s="2392"/>
      <c r="G753" s="2392"/>
      <c r="H753" s="2392"/>
      <c r="I753" s="2392"/>
      <c r="J753" s="2392"/>
      <c r="K753" s="2392"/>
      <c r="L753" s="2392"/>
      <c r="M753" s="2392"/>
      <c r="N753" s="2392"/>
      <c r="O753" s="2392"/>
      <c r="P753" s="2392"/>
      <c r="Q753" s="2392"/>
      <c r="R753" s="2392"/>
      <c r="S753" s="2392"/>
      <c r="T753" s="2392"/>
      <c r="U753" s="2392"/>
      <c r="V753" s="2392"/>
      <c r="W753" s="2392"/>
      <c r="X753" s="2392"/>
      <c r="Y753" s="2392"/>
    </row>
    <row r="754" spans="1:25" x14ac:dyDescent="0.25">
      <c r="A754" s="2391"/>
      <c r="B754" s="2392"/>
      <c r="C754" s="2392"/>
      <c r="D754" s="2392"/>
      <c r="E754" s="2392"/>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row>
    <row r="755" spans="1:25" x14ac:dyDescent="0.25">
      <c r="A755" s="2391"/>
      <c r="B755" s="2392"/>
      <c r="C755" s="2392"/>
      <c r="D755" s="2392"/>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row>
    <row r="756" spans="1:25" x14ac:dyDescent="0.25">
      <c r="A756" s="2391"/>
      <c r="B756" s="2392"/>
      <c r="C756" s="2392"/>
      <c r="D756" s="2392"/>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row>
    <row r="757" spans="1:25" x14ac:dyDescent="0.25">
      <c r="A757" s="2391"/>
      <c r="B757" s="2392"/>
      <c r="C757" s="2392"/>
      <c r="D757" s="2392"/>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row>
    <row r="758" spans="1:25" x14ac:dyDescent="0.25">
      <c r="A758" s="2391"/>
      <c r="B758" s="2392"/>
      <c r="C758" s="2392"/>
      <c r="D758" s="2392"/>
      <c r="E758" s="2392"/>
      <c r="F758" s="2392"/>
      <c r="G758" s="2392"/>
      <c r="H758" s="2392"/>
      <c r="I758" s="2392"/>
      <c r="J758" s="2392"/>
      <c r="K758" s="2392"/>
      <c r="L758" s="2392"/>
      <c r="M758" s="2392"/>
      <c r="N758" s="2392"/>
      <c r="O758" s="2392"/>
      <c r="P758" s="2392"/>
      <c r="Q758" s="2392"/>
      <c r="R758" s="2392"/>
      <c r="S758" s="2392"/>
      <c r="T758" s="2392"/>
      <c r="U758" s="2392"/>
      <c r="V758" s="2392"/>
      <c r="W758" s="2392"/>
      <c r="X758" s="2392"/>
      <c r="Y758" s="2392"/>
    </row>
    <row r="759" spans="1:25" x14ac:dyDescent="0.25">
      <c r="A759" s="2391"/>
      <c r="B759" s="2392"/>
      <c r="C759" s="2392"/>
      <c r="D759" s="2392"/>
      <c r="E759" s="2392"/>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row>
    <row r="760" spans="1:25" x14ac:dyDescent="0.25">
      <c r="A760" s="2391"/>
      <c r="B760" s="2392"/>
      <c r="C760" s="2392"/>
      <c r="D760" s="2392"/>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row>
    <row r="761" spans="1:25" x14ac:dyDescent="0.25">
      <c r="A761" s="2391"/>
      <c r="B761" s="2392"/>
      <c r="C761" s="2392"/>
      <c r="D761" s="2392"/>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row>
    <row r="762" spans="1:25" x14ac:dyDescent="0.25">
      <c r="A762" s="2391"/>
      <c r="B762" s="2392"/>
      <c r="C762" s="2392"/>
      <c r="D762" s="2392"/>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row>
    <row r="763" spans="1:25" x14ac:dyDescent="0.25">
      <c r="A763" s="2391"/>
      <c r="B763" s="2392"/>
      <c r="C763" s="2392"/>
      <c r="D763" s="2392"/>
      <c r="E763" s="2392"/>
      <c r="F763" s="2392"/>
      <c r="G763" s="2392"/>
      <c r="H763" s="2392"/>
      <c r="I763" s="2392"/>
      <c r="J763" s="2392"/>
      <c r="K763" s="2392"/>
      <c r="L763" s="2392"/>
      <c r="M763" s="2392"/>
      <c r="N763" s="2392"/>
      <c r="O763" s="2392"/>
      <c r="P763" s="2392"/>
      <c r="Q763" s="2392"/>
      <c r="R763" s="2392"/>
      <c r="S763" s="2392"/>
      <c r="T763" s="2392"/>
      <c r="U763" s="2392"/>
      <c r="V763" s="2392"/>
      <c r="W763" s="2392"/>
      <c r="X763" s="2392"/>
      <c r="Y763" s="2392"/>
    </row>
    <row r="764" spans="1:25" x14ac:dyDescent="0.25">
      <c r="A764" s="2391"/>
      <c r="B764" s="2392"/>
      <c r="C764" s="2392"/>
      <c r="D764" s="2392"/>
      <c r="E764" s="2392"/>
      <c r="F764" s="2392"/>
      <c r="G764" s="2392"/>
      <c r="H764" s="2392"/>
      <c r="I764" s="2392"/>
      <c r="J764" s="2392"/>
      <c r="K764" s="2392"/>
      <c r="L764" s="2392"/>
      <c r="M764" s="2392"/>
      <c r="N764" s="2392"/>
      <c r="O764" s="2392"/>
      <c r="P764" s="2392"/>
      <c r="Q764" s="2392"/>
      <c r="R764" s="2392"/>
      <c r="S764" s="2392"/>
      <c r="T764" s="2392"/>
      <c r="U764" s="2392"/>
      <c r="V764" s="2392"/>
      <c r="W764" s="2392"/>
      <c r="X764" s="2392"/>
      <c r="Y764" s="2392"/>
    </row>
    <row r="765" spans="1:25" x14ac:dyDescent="0.25">
      <c r="A765" s="2391"/>
      <c r="B765" s="2392"/>
      <c r="C765" s="2392"/>
      <c r="D765" s="2392"/>
      <c r="E765" s="2392"/>
      <c r="F765" s="2392"/>
      <c r="G765" s="2392"/>
      <c r="H765" s="2392"/>
      <c r="I765" s="2392"/>
      <c r="J765" s="2392"/>
      <c r="K765" s="2392"/>
      <c r="L765" s="2392"/>
      <c r="M765" s="2392"/>
      <c r="N765" s="2392"/>
      <c r="O765" s="2392"/>
      <c r="P765" s="2392"/>
      <c r="Q765" s="2392"/>
      <c r="R765" s="2392"/>
      <c r="S765" s="2392"/>
      <c r="T765" s="2392"/>
      <c r="U765" s="2392"/>
      <c r="V765" s="2392"/>
      <c r="W765" s="2392"/>
      <c r="X765" s="2392"/>
      <c r="Y765" s="2392"/>
    </row>
    <row r="766" spans="1:25" x14ac:dyDescent="0.25">
      <c r="A766" s="2391"/>
      <c r="B766" s="2392"/>
      <c r="C766" s="2392"/>
      <c r="D766" s="2392"/>
      <c r="E766" s="2392"/>
      <c r="F766" s="2392"/>
      <c r="G766" s="2392"/>
      <c r="H766" s="2392"/>
      <c r="I766" s="2392"/>
      <c r="J766" s="2392"/>
      <c r="K766" s="2392"/>
      <c r="L766" s="2392"/>
      <c r="M766" s="2392"/>
      <c r="N766" s="2392"/>
      <c r="O766" s="2392"/>
      <c r="P766" s="2392"/>
      <c r="Q766" s="2392"/>
      <c r="R766" s="2392"/>
      <c r="S766" s="2392"/>
      <c r="T766" s="2392"/>
      <c r="U766" s="2392"/>
      <c r="V766" s="2392"/>
      <c r="W766" s="2392"/>
      <c r="X766" s="2392"/>
      <c r="Y766" s="2392"/>
    </row>
    <row r="767" spans="1:25" x14ac:dyDescent="0.25">
      <c r="A767" s="2391"/>
      <c r="B767" s="2392"/>
      <c r="C767" s="2392"/>
      <c r="D767" s="2392"/>
      <c r="E767" s="2392"/>
      <c r="F767" s="2392"/>
      <c r="G767" s="2392"/>
      <c r="H767" s="2392"/>
      <c r="I767" s="2392"/>
      <c r="J767" s="2392"/>
      <c r="K767" s="2392"/>
      <c r="L767" s="2392"/>
      <c r="M767" s="2392"/>
      <c r="N767" s="2392"/>
      <c r="O767" s="2392"/>
      <c r="P767" s="2392"/>
      <c r="Q767" s="2392"/>
      <c r="R767" s="2392"/>
      <c r="S767" s="2392"/>
      <c r="T767" s="2392"/>
      <c r="U767" s="2392"/>
      <c r="V767" s="2392"/>
      <c r="W767" s="2392"/>
      <c r="X767" s="2392"/>
      <c r="Y767" s="2392"/>
    </row>
    <row r="768" spans="1:25" x14ac:dyDescent="0.25">
      <c r="A768" s="2391"/>
      <c r="B768" s="2392"/>
      <c r="C768" s="2392"/>
      <c r="D768" s="2392"/>
      <c r="E768" s="2392"/>
      <c r="F768" s="2392"/>
      <c r="G768" s="2392"/>
      <c r="H768" s="2392"/>
      <c r="I768" s="2392"/>
      <c r="J768" s="2392"/>
      <c r="K768" s="2392"/>
      <c r="L768" s="2392"/>
      <c r="M768" s="2392"/>
      <c r="N768" s="2392"/>
      <c r="O768" s="2392"/>
      <c r="P768" s="2392"/>
      <c r="Q768" s="2392"/>
      <c r="R768" s="2392"/>
      <c r="S768" s="2392"/>
      <c r="T768" s="2392"/>
      <c r="U768" s="2392"/>
      <c r="V768" s="2392"/>
      <c r="W768" s="2392"/>
      <c r="X768" s="2392"/>
      <c r="Y768" s="2392"/>
    </row>
    <row r="769" spans="1:25" x14ac:dyDescent="0.25">
      <c r="A769" s="2391"/>
      <c r="B769" s="2392"/>
      <c r="C769" s="2392"/>
      <c r="D769" s="2392"/>
      <c r="E769" s="2392"/>
      <c r="F769" s="2392"/>
      <c r="G769" s="2392"/>
      <c r="H769" s="2392"/>
      <c r="I769" s="2392"/>
      <c r="J769" s="2392"/>
      <c r="K769" s="2392"/>
      <c r="L769" s="2392"/>
      <c r="M769" s="2392"/>
      <c r="N769" s="2392"/>
      <c r="O769" s="2392"/>
      <c r="P769" s="2392"/>
      <c r="Q769" s="2392"/>
      <c r="R769" s="2392"/>
      <c r="S769" s="2392"/>
      <c r="T769" s="2392"/>
      <c r="U769" s="2392"/>
      <c r="V769" s="2392"/>
      <c r="W769" s="2392"/>
      <c r="X769" s="2392"/>
      <c r="Y769" s="2392"/>
    </row>
    <row r="770" spans="1:25" x14ac:dyDescent="0.25">
      <c r="A770" s="2391"/>
      <c r="B770" s="2392"/>
      <c r="C770" s="2392"/>
      <c r="D770" s="2392"/>
      <c r="E770" s="2392"/>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row>
    <row r="771" spans="1:25" x14ac:dyDescent="0.25">
      <c r="A771" s="2391"/>
      <c r="B771" s="2392"/>
      <c r="C771" s="2392"/>
      <c r="D771" s="2392"/>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row>
    <row r="772" spans="1:25" x14ac:dyDescent="0.25">
      <c r="A772" s="2391"/>
      <c r="B772" s="2392"/>
      <c r="C772" s="2392"/>
      <c r="D772" s="2392"/>
      <c r="E772" s="2392"/>
      <c r="F772" s="2392"/>
      <c r="G772" s="2392"/>
      <c r="H772" s="2392"/>
      <c r="I772" s="2392"/>
      <c r="J772" s="2392"/>
      <c r="K772" s="2392"/>
      <c r="L772" s="2392"/>
      <c r="M772" s="2392"/>
      <c r="N772" s="2392"/>
      <c r="O772" s="2392"/>
      <c r="P772" s="2392"/>
      <c r="Q772" s="2392"/>
      <c r="R772" s="2392"/>
      <c r="S772" s="2392"/>
      <c r="T772" s="2392"/>
      <c r="U772" s="2392"/>
      <c r="V772" s="2392"/>
      <c r="W772" s="2392"/>
      <c r="X772" s="2392"/>
      <c r="Y772" s="2392"/>
    </row>
    <row r="773" spans="1:25" x14ac:dyDescent="0.25">
      <c r="A773" s="2391"/>
      <c r="B773" s="2392"/>
      <c r="C773" s="2392"/>
      <c r="D773" s="2392"/>
      <c r="E773" s="2392"/>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row>
    <row r="774" spans="1:25" x14ac:dyDescent="0.25">
      <c r="A774" s="2391"/>
      <c r="B774" s="2392"/>
      <c r="C774" s="2392"/>
      <c r="D774" s="2392"/>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row>
    <row r="775" spans="1:25" x14ac:dyDescent="0.25">
      <c r="A775" s="2391"/>
      <c r="B775" s="2392"/>
      <c r="C775" s="2392"/>
      <c r="D775" s="2392"/>
      <c r="E775" s="2392"/>
      <c r="F775" s="2392"/>
      <c r="G775" s="2392"/>
      <c r="H775" s="2392"/>
      <c r="I775" s="2392"/>
      <c r="J775" s="2392"/>
      <c r="K775" s="2392"/>
      <c r="L775" s="2392"/>
      <c r="M775" s="2392"/>
      <c r="N775" s="2392"/>
      <c r="O775" s="2392"/>
      <c r="P775" s="2392"/>
      <c r="Q775" s="2392"/>
      <c r="R775" s="2392"/>
      <c r="S775" s="2392"/>
      <c r="T775" s="2392"/>
      <c r="U775" s="2392"/>
      <c r="V775" s="2392"/>
      <c r="W775" s="2392"/>
      <c r="X775" s="2392"/>
      <c r="Y775" s="2392"/>
    </row>
    <row r="776" spans="1:25" x14ac:dyDescent="0.25">
      <c r="A776" s="2391"/>
      <c r="B776" s="2392"/>
      <c r="C776" s="2392"/>
      <c r="D776" s="2392"/>
      <c r="E776" s="2392"/>
      <c r="F776" s="2392"/>
      <c r="G776" s="2392"/>
      <c r="H776" s="2392"/>
      <c r="I776" s="2392"/>
      <c r="J776" s="2392"/>
      <c r="K776" s="2392"/>
      <c r="L776" s="2392"/>
      <c r="M776" s="2392"/>
      <c r="N776" s="2392"/>
      <c r="O776" s="2392"/>
      <c r="P776" s="2392"/>
      <c r="Q776" s="2392"/>
      <c r="R776" s="2392"/>
      <c r="S776" s="2392"/>
      <c r="T776" s="2392"/>
      <c r="U776" s="2392"/>
      <c r="V776" s="2392"/>
      <c r="W776" s="2392"/>
      <c r="X776" s="2392"/>
      <c r="Y776" s="2392"/>
    </row>
    <row r="777" spans="1:25" x14ac:dyDescent="0.25">
      <c r="A777" s="2391"/>
      <c r="B777" s="2392"/>
      <c r="C777" s="2392"/>
      <c r="D777" s="2392"/>
      <c r="E777" s="2392"/>
      <c r="F777" s="2392"/>
      <c r="G777" s="2392"/>
      <c r="H777" s="2392"/>
      <c r="I777" s="2392"/>
      <c r="J777" s="2392"/>
      <c r="K777" s="2392"/>
      <c r="L777" s="2392"/>
      <c r="M777" s="2392"/>
      <c r="N777" s="2392"/>
      <c r="O777" s="2392"/>
      <c r="P777" s="2392"/>
      <c r="Q777" s="2392"/>
      <c r="R777" s="2392"/>
      <c r="S777" s="2392"/>
      <c r="T777" s="2392"/>
      <c r="U777" s="2392"/>
      <c r="V777" s="2392"/>
      <c r="W777" s="2392"/>
      <c r="X777" s="2392"/>
      <c r="Y777" s="2392"/>
    </row>
    <row r="778" spans="1:25" x14ac:dyDescent="0.25">
      <c r="A778" s="2391"/>
      <c r="B778" s="2392"/>
      <c r="C778" s="2392"/>
      <c r="D778" s="2392"/>
      <c r="E778" s="2392"/>
      <c r="F778" s="2392"/>
      <c r="G778" s="2392"/>
      <c r="H778" s="2392"/>
      <c r="I778" s="2392"/>
      <c r="J778" s="2392"/>
      <c r="K778" s="2392"/>
      <c r="L778" s="2392"/>
      <c r="M778" s="2392"/>
      <c r="N778" s="2392"/>
      <c r="O778" s="2392"/>
      <c r="P778" s="2392"/>
      <c r="Q778" s="2392"/>
      <c r="R778" s="2392"/>
      <c r="S778" s="2392"/>
      <c r="T778" s="2392"/>
      <c r="U778" s="2392"/>
      <c r="V778" s="2392"/>
      <c r="W778" s="2392"/>
      <c r="X778" s="2392"/>
      <c r="Y778" s="2392"/>
    </row>
    <row r="779" spans="1:25" x14ac:dyDescent="0.25">
      <c r="A779" s="2391"/>
      <c r="B779" s="2392"/>
      <c r="C779" s="2392"/>
      <c r="D779" s="2392"/>
      <c r="E779" s="2392"/>
      <c r="F779" s="2392"/>
      <c r="G779" s="2392"/>
      <c r="H779" s="2392"/>
      <c r="I779" s="2392"/>
      <c r="J779" s="2392"/>
      <c r="K779" s="2392"/>
      <c r="L779" s="2392"/>
      <c r="M779" s="2392"/>
      <c r="N779" s="2392"/>
      <c r="O779" s="2392"/>
      <c r="P779" s="2392"/>
      <c r="Q779" s="2392"/>
      <c r="R779" s="2392"/>
      <c r="S779" s="2392"/>
      <c r="T779" s="2392"/>
      <c r="U779" s="2392"/>
      <c r="V779" s="2392"/>
      <c r="W779" s="2392"/>
      <c r="X779" s="2392"/>
      <c r="Y779" s="2392"/>
    </row>
    <row r="780" spans="1:25" x14ac:dyDescent="0.25">
      <c r="A780" s="2391"/>
      <c r="B780" s="2392"/>
      <c r="C780" s="2392"/>
      <c r="D780" s="2392"/>
      <c r="E780" s="2392"/>
      <c r="F780" s="2392"/>
      <c r="G780" s="2392"/>
      <c r="H780" s="2392"/>
      <c r="I780" s="2392"/>
      <c r="J780" s="2392"/>
      <c r="K780" s="2392"/>
      <c r="L780" s="2392"/>
      <c r="M780" s="2392"/>
      <c r="N780" s="2392"/>
      <c r="O780" s="2392"/>
      <c r="P780" s="2392"/>
      <c r="Q780" s="2392"/>
      <c r="R780" s="2392"/>
      <c r="S780" s="2392"/>
      <c r="T780" s="2392"/>
      <c r="U780" s="2392"/>
      <c r="V780" s="2392"/>
      <c r="W780" s="2392"/>
      <c r="X780" s="2392"/>
      <c r="Y780" s="2392"/>
    </row>
    <row r="781" spans="1:25" x14ac:dyDescent="0.25">
      <c r="A781" s="2391"/>
      <c r="B781" s="2392"/>
      <c r="C781" s="2392"/>
      <c r="D781" s="2392"/>
      <c r="E781" s="2392"/>
      <c r="F781" s="2392"/>
      <c r="G781" s="2392"/>
      <c r="H781" s="2392"/>
      <c r="I781" s="2392"/>
      <c r="J781" s="2392"/>
      <c r="K781" s="2392"/>
      <c r="L781" s="2392"/>
      <c r="M781" s="2392"/>
      <c r="N781" s="2392"/>
      <c r="O781" s="2392"/>
      <c r="P781" s="2392"/>
      <c r="Q781" s="2392"/>
      <c r="R781" s="2392"/>
      <c r="S781" s="2392"/>
      <c r="T781" s="2392"/>
      <c r="U781" s="2392"/>
      <c r="V781" s="2392"/>
      <c r="W781" s="2392"/>
      <c r="X781" s="2392"/>
      <c r="Y781" s="2392"/>
    </row>
    <row r="782" spans="1:25" x14ac:dyDescent="0.25">
      <c r="A782" s="2391"/>
      <c r="B782" s="2392"/>
      <c r="C782" s="2392"/>
      <c r="D782" s="2392"/>
      <c r="E782" s="2392"/>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row>
    <row r="783" spans="1:25" x14ac:dyDescent="0.25">
      <c r="A783" s="2391"/>
      <c r="B783" s="2392"/>
      <c r="C783" s="2392"/>
      <c r="D783" s="2392"/>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row>
    <row r="784" spans="1:25" x14ac:dyDescent="0.25">
      <c r="A784" s="2391"/>
      <c r="B784" s="2392"/>
      <c r="C784" s="2392"/>
      <c r="D784" s="2392"/>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row>
    <row r="785" spans="1:25" x14ac:dyDescent="0.25">
      <c r="A785" s="2391"/>
      <c r="B785" s="2392"/>
      <c r="C785" s="2392"/>
      <c r="D785" s="2392"/>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row>
    <row r="786" spans="1:25" x14ac:dyDescent="0.25">
      <c r="A786" s="2391"/>
      <c r="B786" s="2392"/>
      <c r="C786" s="2392"/>
      <c r="D786" s="2392"/>
      <c r="E786" s="2392"/>
      <c r="F786" s="2392"/>
      <c r="G786" s="2392"/>
      <c r="H786" s="2392"/>
      <c r="I786" s="2392"/>
      <c r="J786" s="2392"/>
      <c r="K786" s="2392"/>
      <c r="L786" s="2392"/>
      <c r="M786" s="2392"/>
      <c r="N786" s="2392"/>
      <c r="O786" s="2392"/>
      <c r="P786" s="2392"/>
      <c r="Q786" s="2392"/>
      <c r="R786" s="2392"/>
      <c r="S786" s="2392"/>
      <c r="T786" s="2392"/>
      <c r="U786" s="2392"/>
      <c r="V786" s="2392"/>
      <c r="W786" s="2392"/>
      <c r="X786" s="2392"/>
      <c r="Y786" s="2392"/>
    </row>
    <row r="787" spans="1:25" x14ac:dyDescent="0.25">
      <c r="A787" s="2391"/>
      <c r="B787" s="2392"/>
      <c r="C787" s="2392"/>
      <c r="D787" s="2392"/>
      <c r="E787" s="2392"/>
      <c r="F787" s="2392"/>
      <c r="G787" s="2392"/>
      <c r="H787" s="2392"/>
      <c r="I787" s="2392"/>
      <c r="J787" s="2392"/>
      <c r="K787" s="2392"/>
      <c r="L787" s="2392"/>
      <c r="M787" s="2392"/>
      <c r="N787" s="2392"/>
      <c r="O787" s="2392"/>
      <c r="P787" s="2392"/>
      <c r="Q787" s="2392"/>
      <c r="R787" s="2392"/>
      <c r="S787" s="2392"/>
      <c r="T787" s="2392"/>
      <c r="U787" s="2392"/>
      <c r="V787" s="2392"/>
      <c r="W787" s="2392"/>
      <c r="X787" s="2392"/>
      <c r="Y787" s="2392"/>
    </row>
    <row r="788" spans="1:25" x14ac:dyDescent="0.25">
      <c r="A788" s="2391"/>
      <c r="B788" s="2392"/>
      <c r="C788" s="2392"/>
      <c r="D788" s="2392"/>
      <c r="E788" s="2392"/>
      <c r="F788" s="2392"/>
      <c r="G788" s="2392"/>
      <c r="H788" s="2392"/>
      <c r="I788" s="2392"/>
      <c r="J788" s="2392"/>
      <c r="K788" s="2392"/>
      <c r="L788" s="2392"/>
      <c r="M788" s="2392"/>
      <c r="N788" s="2392"/>
      <c r="O788" s="2392"/>
      <c r="P788" s="2392"/>
      <c r="Q788" s="2392"/>
      <c r="R788" s="2392"/>
      <c r="S788" s="2392"/>
      <c r="T788" s="2392"/>
      <c r="U788" s="2392"/>
      <c r="V788" s="2392"/>
      <c r="W788" s="2392"/>
      <c r="X788" s="2392"/>
      <c r="Y788" s="2392"/>
    </row>
    <row r="789" spans="1:25" x14ac:dyDescent="0.25">
      <c r="A789" s="2391"/>
      <c r="B789" s="2392"/>
      <c r="C789" s="2392"/>
      <c r="D789" s="2392"/>
      <c r="E789" s="2392"/>
      <c r="F789" s="2392"/>
      <c r="G789" s="2392"/>
      <c r="H789" s="2392"/>
      <c r="I789" s="2392"/>
      <c r="J789" s="2392"/>
      <c r="K789" s="2392"/>
      <c r="L789" s="2392"/>
      <c r="M789" s="2392"/>
      <c r="N789" s="2392"/>
      <c r="O789" s="2392"/>
      <c r="P789" s="2392"/>
      <c r="Q789" s="2392"/>
      <c r="R789" s="2392"/>
      <c r="S789" s="2392"/>
      <c r="T789" s="2392"/>
      <c r="U789" s="2392"/>
      <c r="V789" s="2392"/>
      <c r="W789" s="2392"/>
      <c r="X789" s="2392"/>
      <c r="Y789" s="2392"/>
    </row>
    <row r="790" spans="1:25" x14ac:dyDescent="0.25">
      <c r="A790" s="2391"/>
      <c r="B790" s="2392"/>
      <c r="C790" s="2392"/>
      <c r="D790" s="2392"/>
      <c r="E790" s="2392"/>
      <c r="F790" s="2392"/>
      <c r="G790" s="2392"/>
      <c r="H790" s="2392"/>
      <c r="I790" s="2392"/>
      <c r="J790" s="2392"/>
      <c r="K790" s="2392"/>
      <c r="L790" s="2392"/>
      <c r="M790" s="2392"/>
      <c r="N790" s="2392"/>
      <c r="O790" s="2392"/>
      <c r="P790" s="2392"/>
      <c r="Q790" s="2392"/>
      <c r="R790" s="2392"/>
      <c r="S790" s="2392"/>
      <c r="T790" s="2392"/>
      <c r="U790" s="2392"/>
      <c r="V790" s="2392"/>
      <c r="W790" s="2392"/>
      <c r="X790" s="2392"/>
      <c r="Y790" s="2392"/>
    </row>
    <row r="791" spans="1:25" x14ac:dyDescent="0.25">
      <c r="A791" s="2391"/>
      <c r="B791" s="2392"/>
      <c r="C791" s="2392"/>
      <c r="D791" s="2392"/>
      <c r="E791" s="2392"/>
      <c r="F791" s="2392"/>
      <c r="G791" s="2392"/>
      <c r="H791" s="2392"/>
      <c r="I791" s="2392"/>
      <c r="J791" s="2392"/>
      <c r="K791" s="2392"/>
      <c r="L791" s="2392"/>
      <c r="M791" s="2392"/>
      <c r="N791" s="2392"/>
      <c r="O791" s="2392"/>
      <c r="P791" s="2392"/>
      <c r="Q791" s="2392"/>
      <c r="R791" s="2392"/>
      <c r="S791" s="2392"/>
      <c r="T791" s="2392"/>
      <c r="U791" s="2392"/>
      <c r="V791" s="2392"/>
      <c r="W791" s="2392"/>
      <c r="X791" s="2392"/>
      <c r="Y791" s="2392"/>
    </row>
    <row r="792" spans="1:25" x14ac:dyDescent="0.25">
      <c r="A792" s="2391"/>
      <c r="B792" s="2392"/>
      <c r="C792" s="2392"/>
      <c r="D792" s="2392"/>
      <c r="E792" s="2392"/>
      <c r="F792" s="2392"/>
      <c r="G792" s="2392"/>
      <c r="H792" s="2392"/>
      <c r="I792" s="2392"/>
      <c r="J792" s="2392"/>
      <c r="K792" s="2392"/>
      <c r="L792" s="2392"/>
      <c r="M792" s="2392"/>
      <c r="N792" s="2392"/>
      <c r="O792" s="2392"/>
      <c r="P792" s="2392"/>
      <c r="Q792" s="2392"/>
      <c r="R792" s="2392"/>
      <c r="S792" s="2392"/>
      <c r="T792" s="2392"/>
      <c r="U792" s="2392"/>
      <c r="V792" s="2392"/>
      <c r="W792" s="2392"/>
      <c r="X792" s="2392"/>
      <c r="Y792" s="2392"/>
    </row>
    <row r="793" spans="1:25" x14ac:dyDescent="0.25">
      <c r="A793" s="2391"/>
      <c r="B793" s="2392"/>
      <c r="C793" s="2392"/>
      <c r="D793" s="2392"/>
      <c r="E793" s="2392"/>
      <c r="F793" s="2392"/>
      <c r="G793" s="2392"/>
      <c r="H793" s="2392"/>
      <c r="I793" s="2392"/>
      <c r="J793" s="2392"/>
      <c r="K793" s="2392"/>
      <c r="L793" s="2392"/>
      <c r="M793" s="2392"/>
      <c r="N793" s="2392"/>
      <c r="O793" s="2392"/>
      <c r="P793" s="2392"/>
      <c r="Q793" s="2392"/>
      <c r="R793" s="2392"/>
      <c r="S793" s="2392"/>
      <c r="T793" s="2392"/>
      <c r="U793" s="2392"/>
      <c r="V793" s="2392"/>
      <c r="W793" s="2392"/>
      <c r="X793" s="2392"/>
      <c r="Y793" s="2392"/>
    </row>
    <row r="794" spans="1:25" x14ac:dyDescent="0.25">
      <c r="A794" s="2391"/>
      <c r="B794" s="2392"/>
      <c r="C794" s="2392"/>
      <c r="D794" s="2392"/>
      <c r="E794" s="2392"/>
      <c r="F794" s="2392"/>
      <c r="G794" s="2392"/>
      <c r="H794" s="2392"/>
      <c r="I794" s="2392"/>
      <c r="J794" s="2392"/>
      <c r="K794" s="2392"/>
      <c r="L794" s="2392"/>
      <c r="M794" s="2392"/>
      <c r="N794" s="2392"/>
      <c r="O794" s="2392"/>
      <c r="P794" s="2392"/>
      <c r="Q794" s="2392"/>
      <c r="R794" s="2392"/>
      <c r="S794" s="2392"/>
      <c r="T794" s="2392"/>
      <c r="U794" s="2392"/>
      <c r="V794" s="2392"/>
      <c r="W794" s="2392"/>
      <c r="X794" s="2392"/>
      <c r="Y794" s="2392"/>
    </row>
    <row r="795" spans="1:25" x14ac:dyDescent="0.25">
      <c r="A795" s="2391"/>
      <c r="B795" s="2392"/>
      <c r="C795" s="2392"/>
      <c r="D795" s="2392"/>
      <c r="E795" s="2392"/>
      <c r="F795" s="2392"/>
      <c r="G795" s="2392"/>
      <c r="H795" s="2392"/>
      <c r="I795" s="2392"/>
      <c r="J795" s="2392"/>
      <c r="K795" s="2392"/>
      <c r="L795" s="2392"/>
      <c r="M795" s="2392"/>
      <c r="N795" s="2392"/>
      <c r="O795" s="2392"/>
      <c r="P795" s="2392"/>
      <c r="Q795" s="2392"/>
      <c r="R795" s="2392"/>
      <c r="S795" s="2392"/>
      <c r="T795" s="2392"/>
      <c r="U795" s="2392"/>
      <c r="V795" s="2392"/>
      <c r="W795" s="2392"/>
      <c r="X795" s="2392"/>
      <c r="Y795" s="2392"/>
    </row>
    <row r="796" spans="1:25" x14ac:dyDescent="0.25">
      <c r="A796" s="2391"/>
      <c r="B796" s="2392"/>
      <c r="C796" s="2392"/>
      <c r="D796" s="2392"/>
      <c r="E796" s="2392"/>
      <c r="F796" s="2392"/>
      <c r="G796" s="2392"/>
      <c r="H796" s="2392"/>
      <c r="I796" s="2392"/>
      <c r="J796" s="2392"/>
      <c r="K796" s="2392"/>
      <c r="L796" s="2392"/>
      <c r="M796" s="2392"/>
      <c r="N796" s="2392"/>
      <c r="O796" s="2392"/>
      <c r="P796" s="2392"/>
      <c r="Q796" s="2392"/>
      <c r="R796" s="2392"/>
      <c r="S796" s="2392"/>
      <c r="T796" s="2392"/>
      <c r="U796" s="2392"/>
      <c r="V796" s="2392"/>
      <c r="W796" s="2392"/>
      <c r="X796" s="2392"/>
      <c r="Y796" s="2392"/>
    </row>
    <row r="797" spans="1:25" x14ac:dyDescent="0.25">
      <c r="A797" s="2391"/>
      <c r="B797" s="2392"/>
      <c r="C797" s="2392"/>
      <c r="D797" s="2392"/>
      <c r="E797" s="2392"/>
      <c r="F797" s="2392"/>
      <c r="G797" s="2392"/>
      <c r="H797" s="2392"/>
      <c r="I797" s="2392"/>
      <c r="J797" s="2392"/>
      <c r="K797" s="2392"/>
      <c r="L797" s="2392"/>
      <c r="M797" s="2392"/>
      <c r="N797" s="2392"/>
      <c r="O797" s="2392"/>
      <c r="P797" s="2392"/>
      <c r="Q797" s="2392"/>
      <c r="R797" s="2392"/>
      <c r="S797" s="2392"/>
      <c r="T797" s="2392"/>
      <c r="U797" s="2392"/>
      <c r="V797" s="2392"/>
      <c r="W797" s="2392"/>
      <c r="X797" s="2392"/>
      <c r="Y797" s="2392"/>
    </row>
    <row r="798" spans="1:25" x14ac:dyDescent="0.25">
      <c r="A798" s="2391"/>
      <c r="B798" s="2392"/>
      <c r="C798" s="2392"/>
      <c r="D798" s="2392"/>
      <c r="E798" s="2392"/>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row>
    <row r="799" spans="1:25" x14ac:dyDescent="0.25">
      <c r="A799" s="2391"/>
      <c r="B799" s="2392"/>
      <c r="C799" s="2392"/>
      <c r="D799" s="2392"/>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row>
    <row r="800" spans="1:25" x14ac:dyDescent="0.25">
      <c r="A800" s="2391"/>
      <c r="B800" s="2392"/>
      <c r="C800" s="2392"/>
      <c r="D800" s="2392"/>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row>
    <row r="801" spans="1:25" x14ac:dyDescent="0.25">
      <c r="A801" s="2391"/>
      <c r="B801" s="2392"/>
      <c r="C801" s="2392"/>
      <c r="D801" s="2392"/>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row>
    <row r="802" spans="1:25" x14ac:dyDescent="0.25">
      <c r="A802" s="2391"/>
      <c r="B802" s="2392"/>
      <c r="C802" s="2392"/>
      <c r="D802" s="2392"/>
      <c r="E802" s="2392"/>
      <c r="F802" s="2392"/>
      <c r="G802" s="2392"/>
      <c r="H802" s="2392"/>
      <c r="I802" s="2392"/>
      <c r="J802" s="2392"/>
      <c r="K802" s="2392"/>
      <c r="L802" s="2392"/>
      <c r="M802" s="2392"/>
      <c r="N802" s="2392"/>
      <c r="O802" s="2392"/>
      <c r="P802" s="2392"/>
      <c r="Q802" s="2392"/>
      <c r="R802" s="2392"/>
      <c r="S802" s="2392"/>
      <c r="T802" s="2392"/>
      <c r="U802" s="2392"/>
      <c r="V802" s="2392"/>
      <c r="W802" s="2392"/>
      <c r="X802" s="2392"/>
      <c r="Y802" s="2392"/>
    </row>
    <row r="803" spans="1:25" x14ac:dyDescent="0.25">
      <c r="A803" s="2391"/>
      <c r="B803" s="2392"/>
      <c r="C803" s="2392"/>
      <c r="D803" s="2392"/>
      <c r="E803" s="2392"/>
      <c r="F803" s="2392"/>
      <c r="G803" s="2392"/>
      <c r="H803" s="2392"/>
      <c r="I803" s="2392"/>
      <c r="J803" s="2392"/>
      <c r="K803" s="2392"/>
      <c r="L803" s="2392"/>
      <c r="M803" s="2392"/>
      <c r="N803" s="2392"/>
      <c r="O803" s="2392"/>
      <c r="P803" s="2392"/>
      <c r="Q803" s="2392"/>
      <c r="R803" s="2392"/>
      <c r="S803" s="2392"/>
      <c r="T803" s="2392"/>
      <c r="U803" s="2392"/>
      <c r="V803" s="2392"/>
      <c r="W803" s="2392"/>
      <c r="X803" s="2392"/>
      <c r="Y803" s="2392"/>
    </row>
    <row r="804" spans="1:25" x14ac:dyDescent="0.25">
      <c r="A804" s="2391"/>
      <c r="B804" s="2392"/>
      <c r="C804" s="2392"/>
      <c r="D804" s="2392"/>
      <c r="E804" s="2392"/>
      <c r="F804" s="2392"/>
      <c r="G804" s="2392"/>
      <c r="H804" s="2392"/>
      <c r="I804" s="2392"/>
      <c r="J804" s="2392"/>
      <c r="K804" s="2392"/>
      <c r="L804" s="2392"/>
      <c r="M804" s="2392"/>
      <c r="N804" s="2392"/>
      <c r="O804" s="2392"/>
      <c r="P804" s="2392"/>
      <c r="Q804" s="2392"/>
      <c r="R804" s="2392"/>
      <c r="S804" s="2392"/>
      <c r="T804" s="2392"/>
      <c r="U804" s="2392"/>
      <c r="V804" s="2392"/>
      <c r="W804" s="2392"/>
      <c r="X804" s="2392"/>
      <c r="Y804" s="2392"/>
    </row>
    <row r="805" spans="1:25" x14ac:dyDescent="0.25">
      <c r="A805" s="2391"/>
      <c r="B805" s="2392"/>
      <c r="C805" s="2392"/>
      <c r="D805" s="2392"/>
      <c r="E805" s="2392"/>
      <c r="F805" s="2392"/>
      <c r="G805" s="2392"/>
      <c r="H805" s="2392"/>
      <c r="I805" s="2392"/>
      <c r="J805" s="2392"/>
      <c r="K805" s="2392"/>
      <c r="L805" s="2392"/>
      <c r="M805" s="2392"/>
      <c r="N805" s="2392"/>
      <c r="O805" s="2392"/>
      <c r="P805" s="2392"/>
      <c r="Q805" s="2392"/>
      <c r="R805" s="2392"/>
      <c r="S805" s="2392"/>
      <c r="T805" s="2392"/>
      <c r="U805" s="2392"/>
      <c r="V805" s="2392"/>
      <c r="W805" s="2392"/>
      <c r="X805" s="2392"/>
      <c r="Y805" s="2392"/>
    </row>
    <row r="806" spans="1:25" x14ac:dyDescent="0.25">
      <c r="A806" s="2391"/>
      <c r="B806" s="2392"/>
      <c r="C806" s="2392"/>
      <c r="D806" s="2392"/>
      <c r="E806" s="2392"/>
      <c r="F806" s="2392"/>
      <c r="G806" s="2392"/>
      <c r="H806" s="2392"/>
      <c r="I806" s="2392"/>
      <c r="J806" s="2392"/>
      <c r="K806" s="2392"/>
      <c r="L806" s="2392"/>
      <c r="M806" s="2392"/>
      <c r="N806" s="2392"/>
      <c r="O806" s="2392"/>
      <c r="P806" s="2392"/>
      <c r="Q806" s="2392"/>
      <c r="R806" s="2392"/>
      <c r="S806" s="2392"/>
      <c r="T806" s="2392"/>
      <c r="U806" s="2392"/>
      <c r="V806" s="2392"/>
      <c r="W806" s="2392"/>
      <c r="X806" s="2392"/>
      <c r="Y806" s="2392"/>
    </row>
    <row r="807" spans="1:25" x14ac:dyDescent="0.25">
      <c r="A807" s="2391"/>
      <c r="B807" s="2392"/>
      <c r="C807" s="2392"/>
      <c r="D807" s="2392"/>
      <c r="E807" s="2392"/>
      <c r="F807" s="2392"/>
      <c r="G807" s="2392"/>
      <c r="H807" s="2392"/>
      <c r="I807" s="2392"/>
      <c r="J807" s="2392"/>
      <c r="K807" s="2392"/>
      <c r="L807" s="2392"/>
      <c r="M807" s="2392"/>
      <c r="N807" s="2392"/>
      <c r="O807" s="2392"/>
      <c r="P807" s="2392"/>
      <c r="Q807" s="2392"/>
      <c r="R807" s="2392"/>
      <c r="S807" s="2392"/>
      <c r="T807" s="2392"/>
      <c r="U807" s="2392"/>
      <c r="V807" s="2392"/>
      <c r="W807" s="2392"/>
      <c r="X807" s="2392"/>
      <c r="Y807" s="2392"/>
    </row>
    <row r="808" spans="1:25" x14ac:dyDescent="0.25">
      <c r="A808" s="2391"/>
      <c r="B808" s="2392"/>
      <c r="C808" s="2392"/>
      <c r="D808" s="2392"/>
      <c r="E808" s="2392"/>
      <c r="F808" s="2392"/>
      <c r="G808" s="2392"/>
      <c r="H808" s="2392"/>
      <c r="I808" s="2392"/>
      <c r="J808" s="2392"/>
      <c r="K808" s="2392"/>
      <c r="L808" s="2392"/>
      <c r="M808" s="2392"/>
      <c r="N808" s="2392"/>
      <c r="O808" s="2392"/>
      <c r="P808" s="2392"/>
      <c r="Q808" s="2392"/>
      <c r="R808" s="2392"/>
      <c r="S808" s="2392"/>
      <c r="T808" s="2392"/>
      <c r="U808" s="2392"/>
      <c r="V808" s="2392"/>
      <c r="W808" s="2392"/>
      <c r="X808" s="2392"/>
      <c r="Y808" s="2392"/>
    </row>
    <row r="809" spans="1:25" x14ac:dyDescent="0.25">
      <c r="A809" s="2391"/>
      <c r="B809" s="2392"/>
      <c r="C809" s="2392"/>
      <c r="D809" s="2392"/>
      <c r="E809" s="2392"/>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row>
    <row r="810" spans="1:25" x14ac:dyDescent="0.25">
      <c r="A810" s="2391"/>
      <c r="B810" s="2392"/>
      <c r="C810" s="2392"/>
      <c r="D810" s="2392"/>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row>
    <row r="811" spans="1:25" x14ac:dyDescent="0.25">
      <c r="A811" s="2391"/>
      <c r="B811" s="2392"/>
      <c r="C811" s="2392"/>
      <c r="D811" s="2392"/>
      <c r="E811" s="2392"/>
      <c r="F811" s="2392"/>
      <c r="G811" s="2392"/>
      <c r="H811" s="2392"/>
      <c r="I811" s="2392"/>
      <c r="J811" s="2392"/>
      <c r="K811" s="2392"/>
      <c r="L811" s="2392"/>
      <c r="M811" s="2392"/>
      <c r="N811" s="2392"/>
      <c r="O811" s="2392"/>
      <c r="P811" s="2392"/>
      <c r="Q811" s="2392"/>
      <c r="R811" s="2392"/>
      <c r="S811" s="2392"/>
      <c r="T811" s="2392"/>
      <c r="U811" s="2392"/>
      <c r="V811" s="2392"/>
      <c r="W811" s="2392"/>
      <c r="X811" s="2392"/>
      <c r="Y811" s="2392"/>
    </row>
    <row r="812" spans="1:25" x14ac:dyDescent="0.25">
      <c r="A812" s="2391"/>
      <c r="B812" s="2392"/>
      <c r="C812" s="2392"/>
      <c r="D812" s="2392"/>
      <c r="E812" s="2392"/>
      <c r="F812" s="2392"/>
      <c r="G812" s="2392"/>
      <c r="H812" s="2392"/>
      <c r="I812" s="2392"/>
      <c r="J812" s="2392"/>
      <c r="K812" s="2392"/>
      <c r="L812" s="2392"/>
      <c r="M812" s="2392"/>
      <c r="N812" s="2392"/>
      <c r="O812" s="2392"/>
      <c r="P812" s="2392"/>
      <c r="Q812" s="2392"/>
      <c r="R812" s="2392"/>
      <c r="S812" s="2392"/>
      <c r="T812" s="2392"/>
      <c r="U812" s="2392"/>
      <c r="V812" s="2392"/>
      <c r="W812" s="2392"/>
      <c r="X812" s="2392"/>
      <c r="Y812" s="2392"/>
    </row>
    <row r="813" spans="1:25" x14ac:dyDescent="0.25">
      <c r="A813" s="2391"/>
      <c r="B813" s="2392"/>
      <c r="C813" s="2392"/>
      <c r="D813" s="2392"/>
      <c r="E813" s="2392"/>
      <c r="F813" s="2392"/>
      <c r="G813" s="2392"/>
      <c r="H813" s="2392"/>
      <c r="I813" s="2392"/>
      <c r="J813" s="2392"/>
      <c r="K813" s="2392"/>
      <c r="L813" s="2392"/>
      <c r="M813" s="2392"/>
      <c r="N813" s="2392"/>
      <c r="O813" s="2392"/>
      <c r="P813" s="2392"/>
      <c r="Q813" s="2392"/>
      <c r="R813" s="2392"/>
      <c r="S813" s="2392"/>
      <c r="T813" s="2392"/>
      <c r="U813" s="2392"/>
      <c r="V813" s="2392"/>
      <c r="W813" s="2392"/>
      <c r="X813" s="2392"/>
      <c r="Y813" s="2392"/>
    </row>
    <row r="814" spans="1:25" x14ac:dyDescent="0.25">
      <c r="A814" s="2391"/>
      <c r="B814" s="2392"/>
      <c r="C814" s="2392"/>
      <c r="D814" s="2392"/>
      <c r="E814" s="2392"/>
      <c r="F814" s="2392"/>
      <c r="G814" s="2392"/>
      <c r="H814" s="2392"/>
      <c r="I814" s="2392"/>
      <c r="J814" s="2392"/>
      <c r="K814" s="2392"/>
      <c r="L814" s="2392"/>
      <c r="M814" s="2392"/>
      <c r="N814" s="2392"/>
      <c r="O814" s="2392"/>
      <c r="P814" s="2392"/>
      <c r="Q814" s="2392"/>
      <c r="R814" s="2392"/>
      <c r="S814" s="2392"/>
      <c r="T814" s="2392"/>
      <c r="U814" s="2392"/>
      <c r="V814" s="2392"/>
      <c r="W814" s="2392"/>
      <c r="X814" s="2392"/>
      <c r="Y814" s="2392"/>
    </row>
    <row r="815" spans="1:25" x14ac:dyDescent="0.25">
      <c r="A815" s="2391"/>
      <c r="B815" s="2392"/>
      <c r="C815" s="2392"/>
      <c r="D815" s="2392"/>
      <c r="E815" s="2392"/>
      <c r="F815" s="2392"/>
      <c r="G815" s="2392"/>
      <c r="H815" s="2392"/>
      <c r="I815" s="2392"/>
      <c r="J815" s="2392"/>
      <c r="K815" s="2392"/>
      <c r="L815" s="2392"/>
      <c r="M815" s="2392"/>
      <c r="N815" s="2392"/>
      <c r="O815" s="2392"/>
      <c r="P815" s="2392"/>
      <c r="Q815" s="2392"/>
      <c r="R815" s="2392"/>
      <c r="S815" s="2392"/>
      <c r="T815" s="2392"/>
      <c r="U815" s="2392"/>
      <c r="V815" s="2392"/>
      <c r="W815" s="2392"/>
      <c r="X815" s="2392"/>
      <c r="Y815" s="2392"/>
    </row>
    <row r="816" spans="1:25" x14ac:dyDescent="0.25">
      <c r="A816" s="2391"/>
      <c r="B816" s="2392"/>
      <c r="C816" s="2392"/>
      <c r="D816" s="2392"/>
      <c r="E816" s="2392"/>
      <c r="F816" s="2392"/>
      <c r="G816" s="2392"/>
      <c r="H816" s="2392"/>
      <c r="I816" s="2392"/>
      <c r="J816" s="2392"/>
      <c r="K816" s="2392"/>
      <c r="L816" s="2392"/>
      <c r="M816" s="2392"/>
      <c r="N816" s="2392"/>
      <c r="O816" s="2392"/>
      <c r="P816" s="2392"/>
      <c r="Q816" s="2392"/>
      <c r="R816" s="2392"/>
      <c r="S816" s="2392"/>
      <c r="T816" s="2392"/>
      <c r="U816" s="2392"/>
      <c r="V816" s="2392"/>
      <c r="W816" s="2392"/>
      <c r="X816" s="2392"/>
      <c r="Y816" s="2392"/>
    </row>
    <row r="817" spans="1:25" x14ac:dyDescent="0.25">
      <c r="A817" s="2391"/>
      <c r="B817" s="2392"/>
      <c r="C817" s="2392"/>
      <c r="D817" s="2392"/>
      <c r="E817" s="2392"/>
      <c r="F817" s="2392"/>
      <c r="G817" s="2392"/>
      <c r="H817" s="2392"/>
      <c r="I817" s="2392"/>
      <c r="J817" s="2392"/>
      <c r="K817" s="2392"/>
      <c r="L817" s="2392"/>
      <c r="M817" s="2392"/>
      <c r="N817" s="2392"/>
      <c r="O817" s="2392"/>
      <c r="P817" s="2392"/>
      <c r="Q817" s="2392"/>
      <c r="R817" s="2392"/>
      <c r="S817" s="2392"/>
      <c r="T817" s="2392"/>
      <c r="U817" s="2392"/>
      <c r="V817" s="2392"/>
      <c r="W817" s="2392"/>
      <c r="X817" s="2392"/>
      <c r="Y817" s="2392"/>
    </row>
    <row r="818" spans="1:25" x14ac:dyDescent="0.25">
      <c r="A818" s="2391"/>
      <c r="B818" s="2392"/>
      <c r="C818" s="2392"/>
      <c r="D818" s="2392"/>
      <c r="E818" s="2392"/>
      <c r="F818" s="2392"/>
      <c r="G818" s="2392"/>
      <c r="H818" s="2392"/>
      <c r="I818" s="2392"/>
      <c r="J818" s="2392"/>
      <c r="K818" s="2392"/>
      <c r="L818" s="2392"/>
      <c r="M818" s="2392"/>
      <c r="N818" s="2392"/>
      <c r="O818" s="2392"/>
      <c r="P818" s="2392"/>
      <c r="Q818" s="2392"/>
      <c r="R818" s="2392"/>
      <c r="S818" s="2392"/>
      <c r="T818" s="2392"/>
      <c r="U818" s="2392"/>
      <c r="V818" s="2392"/>
      <c r="W818" s="2392"/>
      <c r="X818" s="2392"/>
      <c r="Y818" s="2392"/>
    </row>
    <row r="819" spans="1:25" x14ac:dyDescent="0.25">
      <c r="A819" s="2391"/>
      <c r="B819" s="2392"/>
      <c r="C819" s="2392"/>
      <c r="D819" s="2392"/>
      <c r="E819" s="2392"/>
      <c r="F819" s="2392"/>
      <c r="G819" s="2392"/>
      <c r="H819" s="2392"/>
      <c r="I819" s="2392"/>
      <c r="J819" s="2392"/>
      <c r="K819" s="2392"/>
      <c r="L819" s="2392"/>
      <c r="M819" s="2392"/>
      <c r="N819" s="2392"/>
      <c r="O819" s="2392"/>
      <c r="P819" s="2392"/>
      <c r="Q819" s="2392"/>
      <c r="R819" s="2392"/>
      <c r="S819" s="2392"/>
      <c r="T819" s="2392"/>
      <c r="U819" s="2392"/>
      <c r="V819" s="2392"/>
      <c r="W819" s="2392"/>
      <c r="X819" s="2392"/>
      <c r="Y819" s="2392"/>
    </row>
    <row r="820" spans="1:25" x14ac:dyDescent="0.25">
      <c r="A820" s="2391"/>
      <c r="B820" s="2392"/>
      <c r="C820" s="2392"/>
      <c r="D820" s="2392"/>
      <c r="E820" s="2392"/>
      <c r="F820" s="2392"/>
      <c r="G820" s="2392"/>
      <c r="H820" s="2392"/>
      <c r="I820" s="2392"/>
      <c r="J820" s="2392"/>
      <c r="K820" s="2392"/>
      <c r="L820" s="2392"/>
      <c r="M820" s="2392"/>
      <c r="N820" s="2392"/>
      <c r="O820" s="2392"/>
      <c r="P820" s="2392"/>
      <c r="Q820" s="2392"/>
      <c r="R820" s="2392"/>
      <c r="S820" s="2392"/>
      <c r="T820" s="2392"/>
      <c r="U820" s="2392"/>
      <c r="V820" s="2392"/>
      <c r="W820" s="2392"/>
      <c r="X820" s="2392"/>
      <c r="Y820" s="2392"/>
    </row>
    <row r="821" spans="1:25" x14ac:dyDescent="0.25">
      <c r="A821" s="2391"/>
      <c r="B821" s="2392"/>
      <c r="C821" s="2392"/>
      <c r="D821" s="2392"/>
      <c r="E821" s="2392"/>
      <c r="F821" s="2392"/>
      <c r="G821" s="2392"/>
      <c r="H821" s="2392"/>
      <c r="I821" s="2392"/>
      <c r="J821" s="2392"/>
      <c r="K821" s="2392"/>
      <c r="L821" s="2392"/>
      <c r="M821" s="2392"/>
      <c r="N821" s="2392"/>
      <c r="O821" s="2392"/>
      <c r="P821" s="2392"/>
      <c r="Q821" s="2392"/>
      <c r="R821" s="2392"/>
      <c r="S821" s="2392"/>
      <c r="T821" s="2392"/>
      <c r="U821" s="2392"/>
      <c r="V821" s="2392"/>
      <c r="W821" s="2392"/>
      <c r="X821" s="2392"/>
      <c r="Y821" s="2392"/>
    </row>
    <row r="822" spans="1:25" x14ac:dyDescent="0.25">
      <c r="A822" s="2391"/>
      <c r="B822" s="2392"/>
      <c r="C822" s="2392"/>
      <c r="D822" s="2392"/>
      <c r="E822" s="2392"/>
      <c r="F822" s="2392"/>
      <c r="G822" s="2392"/>
      <c r="H822" s="2392"/>
      <c r="I822" s="2392"/>
      <c r="J822" s="2392"/>
      <c r="K822" s="2392"/>
      <c r="L822" s="2392"/>
      <c r="M822" s="2392"/>
      <c r="N822" s="2392"/>
      <c r="O822" s="2392"/>
      <c r="P822" s="2392"/>
      <c r="Q822" s="2392"/>
      <c r="R822" s="2392"/>
      <c r="S822" s="2392"/>
      <c r="T822" s="2392"/>
      <c r="U822" s="2392"/>
      <c r="V822" s="2392"/>
      <c r="W822" s="2392"/>
      <c r="X822" s="2392"/>
      <c r="Y822" s="2392"/>
    </row>
    <row r="823" spans="1:25" x14ac:dyDescent="0.25">
      <c r="A823" s="2391"/>
      <c r="B823" s="2392"/>
      <c r="C823" s="2392"/>
      <c r="D823" s="2392"/>
      <c r="E823" s="2392"/>
      <c r="F823" s="2392"/>
      <c r="G823" s="2392"/>
      <c r="H823" s="2392"/>
      <c r="I823" s="2392"/>
      <c r="J823" s="2392"/>
      <c r="K823" s="2392"/>
      <c r="L823" s="2392"/>
      <c r="M823" s="2392"/>
      <c r="N823" s="2392"/>
      <c r="O823" s="2392"/>
      <c r="P823" s="2392"/>
      <c r="Q823" s="2392"/>
      <c r="R823" s="2392"/>
      <c r="S823" s="2392"/>
      <c r="T823" s="2392"/>
      <c r="U823" s="2392"/>
      <c r="V823" s="2392"/>
      <c r="W823" s="2392"/>
      <c r="X823" s="2392"/>
      <c r="Y823" s="2392"/>
    </row>
    <row r="824" spans="1:25" x14ac:dyDescent="0.25">
      <c r="A824" s="2391"/>
      <c r="B824" s="2392"/>
      <c r="C824" s="2392"/>
      <c r="D824" s="2392"/>
      <c r="E824" s="2392"/>
      <c r="F824" s="2392"/>
      <c r="G824" s="2392"/>
      <c r="H824" s="2392"/>
      <c r="I824" s="2392"/>
      <c r="J824" s="2392"/>
      <c r="K824" s="2392"/>
      <c r="L824" s="2392"/>
      <c r="M824" s="2392"/>
      <c r="N824" s="2392"/>
      <c r="O824" s="2392"/>
      <c r="P824" s="2392"/>
      <c r="Q824" s="2392"/>
      <c r="R824" s="2392"/>
      <c r="S824" s="2392"/>
      <c r="T824" s="2392"/>
      <c r="U824" s="2392"/>
      <c r="V824" s="2392"/>
      <c r="W824" s="2392"/>
      <c r="X824" s="2392"/>
      <c r="Y824" s="2392"/>
    </row>
    <row r="825" spans="1:25" x14ac:dyDescent="0.25">
      <c r="A825" s="2391"/>
      <c r="B825" s="2392"/>
      <c r="C825" s="2392"/>
      <c r="D825" s="2392"/>
      <c r="E825" s="2392"/>
      <c r="F825" s="2392"/>
      <c r="G825" s="2392"/>
      <c r="H825" s="2392"/>
      <c r="I825" s="2392"/>
      <c r="J825" s="2392"/>
      <c r="K825" s="2392"/>
      <c r="L825" s="2392"/>
      <c r="M825" s="2392"/>
      <c r="N825" s="2392"/>
      <c r="O825" s="2392"/>
      <c r="P825" s="2392"/>
      <c r="Q825" s="2392"/>
      <c r="R825" s="2392"/>
      <c r="S825" s="2392"/>
      <c r="T825" s="2392"/>
      <c r="U825" s="2392"/>
      <c r="V825" s="2392"/>
      <c r="W825" s="2392"/>
      <c r="X825" s="2392"/>
      <c r="Y825" s="2392"/>
    </row>
    <row r="826" spans="1:25" x14ac:dyDescent="0.25">
      <c r="A826" s="2391"/>
      <c r="B826" s="2392"/>
      <c r="C826" s="2392"/>
      <c r="D826" s="2392"/>
      <c r="E826" s="2392"/>
      <c r="F826" s="2392"/>
      <c r="G826" s="2392"/>
      <c r="H826" s="2392"/>
      <c r="I826" s="2392"/>
      <c r="J826" s="2392"/>
      <c r="K826" s="2392"/>
      <c r="L826" s="2392"/>
      <c r="M826" s="2392"/>
      <c r="N826" s="2392"/>
      <c r="O826" s="2392"/>
      <c r="P826" s="2392"/>
      <c r="Q826" s="2392"/>
      <c r="R826" s="2392"/>
      <c r="S826" s="2392"/>
      <c r="T826" s="2392"/>
      <c r="U826" s="2392"/>
      <c r="V826" s="2392"/>
      <c r="W826" s="2392"/>
      <c r="X826" s="2392"/>
      <c r="Y826" s="2392"/>
    </row>
    <row r="827" spans="1:25" x14ac:dyDescent="0.25">
      <c r="A827" s="2391"/>
      <c r="B827" s="2392"/>
      <c r="C827" s="2392"/>
      <c r="D827" s="2392"/>
      <c r="E827" s="2392"/>
      <c r="F827" s="2392"/>
      <c r="G827" s="2392"/>
      <c r="H827" s="2392"/>
      <c r="I827" s="2392"/>
      <c r="J827" s="2392"/>
      <c r="K827" s="2392"/>
      <c r="L827" s="2392"/>
      <c r="M827" s="2392"/>
      <c r="N827" s="2392"/>
      <c r="O827" s="2392"/>
      <c r="P827" s="2392"/>
      <c r="Q827" s="2392"/>
      <c r="R827" s="2392"/>
      <c r="S827" s="2392"/>
      <c r="T827" s="2392"/>
      <c r="U827" s="2392"/>
      <c r="V827" s="2392"/>
      <c r="W827" s="2392"/>
      <c r="X827" s="2392"/>
      <c r="Y827" s="2392"/>
    </row>
    <row r="828" spans="1:25" x14ac:dyDescent="0.25">
      <c r="A828" s="2391"/>
      <c r="B828" s="2392"/>
      <c r="C828" s="2392"/>
      <c r="D828" s="2392"/>
      <c r="E828" s="2392"/>
      <c r="F828" s="2392"/>
      <c r="G828" s="2392"/>
      <c r="H828" s="2392"/>
      <c r="I828" s="2392"/>
      <c r="J828" s="2392"/>
      <c r="K828" s="2392"/>
      <c r="L828" s="2392"/>
      <c r="M828" s="2392"/>
      <c r="N828" s="2392"/>
      <c r="O828" s="2392"/>
      <c r="P828" s="2392"/>
      <c r="Q828" s="2392"/>
      <c r="R828" s="2392"/>
      <c r="S828" s="2392"/>
      <c r="T828" s="2392"/>
      <c r="U828" s="2392"/>
      <c r="V828" s="2392"/>
      <c r="W828" s="2392"/>
      <c r="X828" s="2392"/>
      <c r="Y828" s="2392"/>
    </row>
    <row r="829" spans="1:25" x14ac:dyDescent="0.25">
      <c r="A829" s="2391"/>
      <c r="B829" s="2392"/>
      <c r="C829" s="2392"/>
      <c r="D829" s="2392"/>
      <c r="E829" s="2392"/>
      <c r="F829" s="2392"/>
      <c r="G829" s="2392"/>
      <c r="H829" s="2392"/>
      <c r="I829" s="2392"/>
      <c r="J829" s="2392"/>
      <c r="K829" s="2392"/>
      <c r="L829" s="2392"/>
      <c r="M829" s="2392"/>
      <c r="N829" s="2392"/>
      <c r="O829" s="2392"/>
      <c r="P829" s="2392"/>
      <c r="Q829" s="2392"/>
      <c r="R829" s="2392"/>
      <c r="S829" s="2392"/>
      <c r="T829" s="2392"/>
      <c r="U829" s="2392"/>
      <c r="V829" s="2392"/>
      <c r="W829" s="2392"/>
      <c r="X829" s="2392"/>
      <c r="Y829" s="2392"/>
    </row>
    <row r="830" spans="1:25" x14ac:dyDescent="0.25">
      <c r="A830" s="2391"/>
      <c r="B830" s="2392"/>
      <c r="C830" s="2392"/>
      <c r="D830" s="2392"/>
      <c r="E830" s="2392"/>
      <c r="F830" s="2392"/>
      <c r="G830" s="2392"/>
      <c r="H830" s="2392"/>
      <c r="I830" s="2392"/>
      <c r="J830" s="2392"/>
      <c r="K830" s="2392"/>
      <c r="L830" s="2392"/>
      <c r="M830" s="2392"/>
      <c r="N830" s="2392"/>
      <c r="O830" s="2392"/>
      <c r="P830" s="2392"/>
      <c r="Q830" s="2392"/>
      <c r="R830" s="2392"/>
      <c r="S830" s="2392"/>
      <c r="T830" s="2392"/>
      <c r="U830" s="2392"/>
      <c r="V830" s="2392"/>
      <c r="W830" s="2392"/>
      <c r="X830" s="2392"/>
      <c r="Y830" s="2392"/>
    </row>
    <row r="831" spans="1:25" x14ac:dyDescent="0.25">
      <c r="A831" s="2391"/>
      <c r="B831" s="2392"/>
      <c r="C831" s="2392"/>
      <c r="D831" s="2392"/>
      <c r="E831" s="2392"/>
      <c r="F831" s="2392"/>
      <c r="G831" s="2392"/>
      <c r="H831" s="2392"/>
      <c r="I831" s="2392"/>
      <c r="J831" s="2392"/>
      <c r="K831" s="2392"/>
      <c r="L831" s="2392"/>
      <c r="M831" s="2392"/>
      <c r="N831" s="2392"/>
      <c r="O831" s="2392"/>
      <c r="P831" s="2392"/>
      <c r="Q831" s="2392"/>
      <c r="R831" s="2392"/>
      <c r="S831" s="2392"/>
      <c r="T831" s="2392"/>
      <c r="U831" s="2392"/>
      <c r="V831" s="2392"/>
      <c r="W831" s="2392"/>
      <c r="X831" s="2392"/>
      <c r="Y831" s="2392"/>
    </row>
    <row r="832" spans="1:25" x14ac:dyDescent="0.25">
      <c r="A832" s="2391"/>
      <c r="B832" s="2392"/>
      <c r="C832" s="2392"/>
      <c r="D832" s="2392"/>
      <c r="E832" s="2392"/>
      <c r="F832" s="2392"/>
      <c r="G832" s="2392"/>
      <c r="H832" s="2392"/>
      <c r="I832" s="2392"/>
      <c r="J832" s="2392"/>
      <c r="K832" s="2392"/>
      <c r="L832" s="2392"/>
      <c r="M832" s="2392"/>
      <c r="N832" s="2392"/>
      <c r="O832" s="2392"/>
      <c r="P832" s="2392"/>
      <c r="Q832" s="2392"/>
      <c r="R832" s="2392"/>
      <c r="S832" s="2392"/>
      <c r="T832" s="2392"/>
      <c r="U832" s="2392"/>
      <c r="V832" s="2392"/>
      <c r="W832" s="2392"/>
      <c r="X832" s="2392"/>
      <c r="Y832" s="2392"/>
    </row>
    <row r="833" spans="1:25" x14ac:dyDescent="0.25">
      <c r="A833" s="2391"/>
      <c r="B833" s="2392"/>
      <c r="C833" s="2392"/>
      <c r="D833" s="2392"/>
      <c r="E833" s="2392"/>
      <c r="F833" s="2392"/>
      <c r="G833" s="2392"/>
      <c r="H833" s="2392"/>
      <c r="I833" s="2392"/>
      <c r="J833" s="2392"/>
      <c r="K833" s="2392"/>
      <c r="L833" s="2392"/>
      <c r="M833" s="2392"/>
      <c r="N833" s="2392"/>
      <c r="O833" s="2392"/>
      <c r="P833" s="2392"/>
      <c r="Q833" s="2392"/>
      <c r="R833" s="2392"/>
      <c r="S833" s="2392"/>
      <c r="T833" s="2392"/>
      <c r="U833" s="2392"/>
      <c r="V833" s="2392"/>
      <c r="W833" s="2392"/>
      <c r="X833" s="2392"/>
      <c r="Y833" s="2392"/>
    </row>
    <row r="834" spans="1:25" x14ac:dyDescent="0.25">
      <c r="A834" s="2391"/>
      <c r="B834" s="2392"/>
      <c r="C834" s="2392"/>
      <c r="D834" s="2392"/>
      <c r="E834" s="2392"/>
      <c r="F834" s="2392"/>
      <c r="G834" s="2392"/>
      <c r="H834" s="2392"/>
      <c r="I834" s="2392"/>
      <c r="J834" s="2392"/>
      <c r="K834" s="2392"/>
      <c r="L834" s="2392"/>
      <c r="M834" s="2392"/>
      <c r="N834" s="2392"/>
      <c r="O834" s="2392"/>
      <c r="P834" s="2392"/>
      <c r="Q834" s="2392"/>
      <c r="R834" s="2392"/>
      <c r="S834" s="2392"/>
      <c r="T834" s="2392"/>
      <c r="U834" s="2392"/>
      <c r="V834" s="2392"/>
      <c r="W834" s="2392"/>
      <c r="X834" s="2392"/>
      <c r="Y834" s="2392"/>
    </row>
    <row r="835" spans="1:25" x14ac:dyDescent="0.25">
      <c r="A835" s="2391"/>
      <c r="B835" s="2392"/>
      <c r="C835" s="2392"/>
      <c r="D835" s="2392"/>
      <c r="E835" s="2392"/>
      <c r="F835" s="2392"/>
      <c r="G835" s="2392"/>
      <c r="H835" s="2392"/>
      <c r="I835" s="2392"/>
      <c r="J835" s="2392"/>
      <c r="K835" s="2392"/>
      <c r="L835" s="2392"/>
      <c r="M835" s="2392"/>
      <c r="N835" s="2392"/>
      <c r="O835" s="2392"/>
      <c r="P835" s="2392"/>
      <c r="Q835" s="2392"/>
      <c r="R835" s="2392"/>
      <c r="S835" s="2392"/>
      <c r="T835" s="2392"/>
      <c r="U835" s="2392"/>
      <c r="V835" s="2392"/>
      <c r="W835" s="2392"/>
      <c r="X835" s="2392"/>
      <c r="Y835" s="2392"/>
    </row>
    <row r="836" spans="1:25" x14ac:dyDescent="0.25">
      <c r="A836" s="2391"/>
      <c r="B836" s="2392"/>
      <c r="C836" s="2392"/>
      <c r="D836" s="2392"/>
      <c r="E836" s="2392"/>
      <c r="F836" s="2392"/>
      <c r="G836" s="2392"/>
      <c r="H836" s="2392"/>
      <c r="I836" s="2392"/>
      <c r="J836" s="2392"/>
      <c r="K836" s="2392"/>
      <c r="L836" s="2392"/>
      <c r="M836" s="2392"/>
      <c r="N836" s="2392"/>
      <c r="O836" s="2392"/>
      <c r="P836" s="2392"/>
      <c r="Q836" s="2392"/>
      <c r="R836" s="2392"/>
      <c r="S836" s="2392"/>
      <c r="T836" s="2392"/>
      <c r="U836" s="2392"/>
      <c r="V836" s="2392"/>
      <c r="W836" s="2392"/>
      <c r="X836" s="2392"/>
      <c r="Y836" s="2392"/>
    </row>
    <row r="837" spans="1:25" x14ac:dyDescent="0.25">
      <c r="A837" s="2391"/>
      <c r="B837" s="2392"/>
      <c r="C837" s="2392"/>
      <c r="D837" s="2392"/>
      <c r="E837" s="2392"/>
      <c r="F837" s="2392"/>
      <c r="G837" s="2392"/>
      <c r="H837" s="2392"/>
      <c r="I837" s="2392"/>
      <c r="J837" s="2392"/>
      <c r="K837" s="2392"/>
      <c r="L837" s="2392"/>
      <c r="M837" s="2392"/>
      <c r="N837" s="2392"/>
      <c r="O837" s="2392"/>
      <c r="P837" s="2392"/>
      <c r="Q837" s="2392"/>
      <c r="R837" s="2392"/>
      <c r="S837" s="2392"/>
      <c r="T837" s="2392"/>
      <c r="U837" s="2392"/>
      <c r="V837" s="2392"/>
      <c r="W837" s="2392"/>
      <c r="X837" s="2392"/>
      <c r="Y837" s="2392"/>
    </row>
    <row r="838" spans="1:25" x14ac:dyDescent="0.25">
      <c r="A838" s="2391"/>
      <c r="B838" s="2392"/>
      <c r="C838" s="2392"/>
      <c r="D838" s="2392"/>
      <c r="E838" s="2392"/>
      <c r="F838" s="2392"/>
      <c r="G838" s="2392"/>
      <c r="H838" s="2392"/>
      <c r="I838" s="2392"/>
      <c r="J838" s="2392"/>
      <c r="K838" s="2392"/>
      <c r="L838" s="2392"/>
      <c r="M838" s="2392"/>
      <c r="N838" s="2392"/>
      <c r="O838" s="2392"/>
      <c r="P838" s="2392"/>
      <c r="Q838" s="2392"/>
      <c r="R838" s="2392"/>
      <c r="S838" s="2392"/>
      <c r="T838" s="2392"/>
      <c r="U838" s="2392"/>
      <c r="V838" s="2392"/>
      <c r="W838" s="2392"/>
      <c r="X838" s="2392"/>
      <c r="Y838" s="2392"/>
    </row>
    <row r="839" spans="1:25" x14ac:dyDescent="0.25">
      <c r="A839" s="2391"/>
      <c r="B839" s="2392"/>
      <c r="C839" s="2392"/>
      <c r="D839" s="2392"/>
      <c r="E839" s="2392"/>
      <c r="F839" s="2392"/>
      <c r="G839" s="2392"/>
      <c r="H839" s="2392"/>
      <c r="I839" s="2392"/>
      <c r="J839" s="2392"/>
      <c r="K839" s="2392"/>
      <c r="L839" s="2392"/>
      <c r="M839" s="2392"/>
      <c r="N839" s="2392"/>
      <c r="O839" s="2392"/>
      <c r="P839" s="2392"/>
      <c r="Q839" s="2392"/>
      <c r="R839" s="2392"/>
      <c r="S839" s="2392"/>
      <c r="T839" s="2392"/>
      <c r="U839" s="2392"/>
      <c r="V839" s="2392"/>
      <c r="W839" s="2392"/>
      <c r="X839" s="2392"/>
      <c r="Y839" s="2392"/>
    </row>
    <row r="840" spans="1:25" x14ac:dyDescent="0.25">
      <c r="A840" s="2391"/>
      <c r="B840" s="2392"/>
      <c r="C840" s="2392"/>
      <c r="D840" s="2392"/>
      <c r="E840" s="2392"/>
      <c r="F840" s="2392"/>
      <c r="G840" s="2392"/>
      <c r="H840" s="2392"/>
      <c r="I840" s="2392"/>
      <c r="J840" s="2392"/>
      <c r="K840" s="2392"/>
      <c r="L840" s="2392"/>
      <c r="M840" s="2392"/>
      <c r="N840" s="2392"/>
      <c r="O840" s="2392"/>
      <c r="P840" s="2392"/>
      <c r="Q840" s="2392"/>
      <c r="R840" s="2392"/>
      <c r="S840" s="2392"/>
      <c r="T840" s="2392"/>
      <c r="U840" s="2392"/>
      <c r="V840" s="2392"/>
      <c r="W840" s="2392"/>
      <c r="X840" s="2392"/>
      <c r="Y840" s="2392"/>
    </row>
    <row r="841" spans="1:25" x14ac:dyDescent="0.25">
      <c r="A841" s="2391"/>
      <c r="B841" s="2392"/>
      <c r="C841" s="2392"/>
      <c r="D841" s="2392"/>
      <c r="E841" s="2392"/>
      <c r="F841" s="2392"/>
      <c r="G841" s="2392"/>
      <c r="H841" s="2392"/>
      <c r="I841" s="2392"/>
      <c r="J841" s="2392"/>
      <c r="K841" s="2392"/>
      <c r="L841" s="2392"/>
      <c r="M841" s="2392"/>
      <c r="N841" s="2392"/>
      <c r="O841" s="2392"/>
      <c r="P841" s="2392"/>
      <c r="Q841" s="2392"/>
      <c r="R841" s="2392"/>
      <c r="S841" s="2392"/>
      <c r="T841" s="2392"/>
      <c r="U841" s="2392"/>
      <c r="V841" s="2392"/>
      <c r="W841" s="2392"/>
      <c r="X841" s="2392"/>
      <c r="Y841" s="2392"/>
    </row>
    <row r="842" spans="1:25" x14ac:dyDescent="0.25">
      <c r="A842" s="2391"/>
      <c r="B842" s="2392"/>
      <c r="C842" s="2392"/>
      <c r="D842" s="2392"/>
      <c r="E842" s="2392"/>
      <c r="F842" s="2392"/>
      <c r="G842" s="2392"/>
      <c r="H842" s="2392"/>
      <c r="I842" s="2392"/>
      <c r="J842" s="2392"/>
      <c r="K842" s="2392"/>
      <c r="L842" s="2392"/>
      <c r="M842" s="2392"/>
      <c r="N842" s="2392"/>
      <c r="O842" s="2392"/>
      <c r="P842" s="2392"/>
      <c r="Q842" s="2392"/>
      <c r="R842" s="2392"/>
      <c r="S842" s="2392"/>
      <c r="T842" s="2392"/>
      <c r="U842" s="2392"/>
      <c r="V842" s="2392"/>
      <c r="W842" s="2392"/>
      <c r="X842" s="2392"/>
      <c r="Y842" s="2392"/>
    </row>
    <row r="843" spans="1:25" x14ac:dyDescent="0.25">
      <c r="A843" s="2391"/>
      <c r="B843" s="2392"/>
      <c r="C843" s="2392"/>
      <c r="D843" s="2392"/>
      <c r="E843" s="2392"/>
      <c r="F843" s="2392"/>
      <c r="G843" s="2392"/>
      <c r="H843" s="2392"/>
      <c r="I843" s="2392"/>
      <c r="J843" s="2392"/>
      <c r="K843" s="2392"/>
      <c r="L843" s="2392"/>
      <c r="M843" s="2392"/>
      <c r="N843" s="2392"/>
      <c r="O843" s="2392"/>
      <c r="P843" s="2392"/>
      <c r="Q843" s="2392"/>
      <c r="R843" s="2392"/>
      <c r="S843" s="2392"/>
      <c r="T843" s="2392"/>
      <c r="U843" s="2392"/>
      <c r="V843" s="2392"/>
      <c r="W843" s="2392"/>
      <c r="X843" s="2392"/>
      <c r="Y843" s="2392"/>
    </row>
    <row r="844" spans="1:25" x14ac:dyDescent="0.25">
      <c r="A844" s="2391"/>
      <c r="B844" s="2392"/>
      <c r="C844" s="2392"/>
      <c r="D844" s="2392"/>
      <c r="E844" s="2392"/>
      <c r="F844" s="2392"/>
      <c r="G844" s="2392"/>
      <c r="H844" s="2392"/>
      <c r="I844" s="2392"/>
      <c r="J844" s="2392"/>
      <c r="K844" s="2392"/>
      <c r="L844" s="2392"/>
      <c r="M844" s="2392"/>
      <c r="N844" s="2392"/>
      <c r="O844" s="2392"/>
      <c r="P844" s="2392"/>
      <c r="Q844" s="2392"/>
      <c r="R844" s="2392"/>
      <c r="S844" s="2392"/>
      <c r="T844" s="2392"/>
      <c r="U844" s="2392"/>
      <c r="V844" s="2392"/>
      <c r="W844" s="2392"/>
      <c r="X844" s="2392"/>
      <c r="Y844" s="2392"/>
    </row>
    <row r="845" spans="1:25" x14ac:dyDescent="0.25">
      <c r="A845" s="2391"/>
      <c r="B845" s="2392"/>
      <c r="C845" s="2392"/>
      <c r="D845" s="2392"/>
      <c r="E845" s="2392"/>
      <c r="F845" s="2392"/>
      <c r="G845" s="2392"/>
      <c r="H845" s="2392"/>
      <c r="I845" s="2392"/>
      <c r="J845" s="2392"/>
      <c r="K845" s="2392"/>
      <c r="L845" s="2392"/>
      <c r="M845" s="2392"/>
      <c r="N845" s="2392"/>
      <c r="O845" s="2392"/>
      <c r="P845" s="2392"/>
      <c r="Q845" s="2392"/>
      <c r="R845" s="2392"/>
      <c r="S845" s="2392"/>
      <c r="T845" s="2392"/>
      <c r="U845" s="2392"/>
      <c r="V845" s="2392"/>
      <c r="W845" s="2392"/>
      <c r="X845" s="2392"/>
      <c r="Y845" s="2392"/>
    </row>
    <row r="846" spans="1:25" x14ac:dyDescent="0.25">
      <c r="A846" s="2391"/>
      <c r="B846" s="2392"/>
      <c r="C846" s="2392"/>
      <c r="D846" s="2392"/>
      <c r="E846" s="2392"/>
      <c r="F846" s="2392"/>
      <c r="G846" s="2392"/>
      <c r="H846" s="2392"/>
      <c r="I846" s="2392"/>
      <c r="J846" s="2392"/>
      <c r="K846" s="2392"/>
      <c r="L846" s="2392"/>
      <c r="M846" s="2392"/>
      <c r="N846" s="2392"/>
      <c r="O846" s="2392"/>
      <c r="P846" s="2392"/>
      <c r="Q846" s="2392"/>
      <c r="R846" s="2392"/>
      <c r="S846" s="2392"/>
      <c r="T846" s="2392"/>
      <c r="U846" s="2392"/>
      <c r="V846" s="2392"/>
      <c r="W846" s="2392"/>
      <c r="X846" s="2392"/>
      <c r="Y846" s="2392"/>
    </row>
    <row r="847" spans="1:25" x14ac:dyDescent="0.25">
      <c r="A847" s="2391"/>
      <c r="B847" s="2392"/>
      <c r="C847" s="2392"/>
      <c r="D847" s="2392"/>
      <c r="E847" s="2392"/>
      <c r="F847" s="2392"/>
      <c r="G847" s="2392"/>
      <c r="H847" s="2392"/>
      <c r="I847" s="2392"/>
      <c r="J847" s="2392"/>
      <c r="K847" s="2392"/>
      <c r="L847" s="2392"/>
      <c r="M847" s="2392"/>
      <c r="N847" s="2392"/>
      <c r="O847" s="2392"/>
      <c r="P847" s="2392"/>
      <c r="Q847" s="2392"/>
      <c r="R847" s="2392"/>
      <c r="S847" s="2392"/>
      <c r="T847" s="2392"/>
      <c r="U847" s="2392"/>
      <c r="V847" s="2392"/>
      <c r="W847" s="2392"/>
      <c r="X847" s="2392"/>
      <c r="Y847" s="2392"/>
    </row>
    <row r="848" spans="1:25" x14ac:dyDescent="0.25">
      <c r="A848" s="2391"/>
      <c r="B848" s="2392"/>
      <c r="C848" s="2392"/>
      <c r="D848" s="2392"/>
      <c r="E848" s="2392"/>
      <c r="F848" s="2392"/>
      <c r="G848" s="2392"/>
      <c r="H848" s="2392"/>
      <c r="I848" s="2392"/>
      <c r="J848" s="2392"/>
      <c r="K848" s="2392"/>
      <c r="L848" s="2392"/>
      <c r="M848" s="2392"/>
      <c r="N848" s="2392"/>
      <c r="O848" s="2392"/>
      <c r="P848" s="2392"/>
      <c r="Q848" s="2392"/>
      <c r="R848" s="2392"/>
      <c r="S848" s="2392"/>
      <c r="T848" s="2392"/>
      <c r="U848" s="2392"/>
      <c r="V848" s="2392"/>
      <c r="W848" s="2392"/>
      <c r="X848" s="2392"/>
      <c r="Y848" s="2392"/>
    </row>
    <row r="849" spans="1:25" x14ac:dyDescent="0.25">
      <c r="A849" s="2391"/>
      <c r="B849" s="2392"/>
      <c r="C849" s="2392"/>
      <c r="D849" s="2392"/>
      <c r="E849" s="2392"/>
      <c r="F849" s="2392"/>
      <c r="G849" s="2392"/>
      <c r="H849" s="2392"/>
      <c r="I849" s="2392"/>
      <c r="J849" s="2392"/>
      <c r="K849" s="2392"/>
      <c r="L849" s="2392"/>
      <c r="M849" s="2392"/>
      <c r="N849" s="2392"/>
      <c r="O849" s="2392"/>
      <c r="P849" s="2392"/>
      <c r="Q849" s="2392"/>
      <c r="R849" s="2392"/>
      <c r="S849" s="2392"/>
      <c r="T849" s="2392"/>
      <c r="U849" s="2392"/>
      <c r="V849" s="2392"/>
      <c r="W849" s="2392"/>
      <c r="X849" s="2392"/>
      <c r="Y849" s="2392"/>
    </row>
    <row r="850" spans="1:25" x14ac:dyDescent="0.25">
      <c r="A850" s="2391"/>
      <c r="B850" s="2392"/>
      <c r="C850" s="2392"/>
      <c r="D850" s="2392"/>
      <c r="E850" s="2392"/>
      <c r="F850" s="2392"/>
      <c r="G850" s="2392"/>
      <c r="H850" s="2392"/>
      <c r="I850" s="2392"/>
      <c r="J850" s="2392"/>
      <c r="K850" s="2392"/>
      <c r="L850" s="2392"/>
      <c r="M850" s="2392"/>
      <c r="N850" s="2392"/>
      <c r="O850" s="2392"/>
      <c r="P850" s="2392"/>
      <c r="Q850" s="2392"/>
      <c r="R850" s="2392"/>
      <c r="S850" s="2392"/>
      <c r="T850" s="2392"/>
      <c r="U850" s="2392"/>
      <c r="V850" s="2392"/>
      <c r="W850" s="2392"/>
      <c r="X850" s="2392"/>
      <c r="Y850" s="2392"/>
    </row>
    <row r="851" spans="1:25" x14ac:dyDescent="0.25">
      <c r="A851" s="2391"/>
      <c r="B851" s="2392"/>
      <c r="C851" s="2392"/>
      <c r="D851" s="2392"/>
      <c r="E851" s="2392"/>
      <c r="F851" s="2392"/>
      <c r="G851" s="2392"/>
      <c r="H851" s="2392"/>
      <c r="I851" s="2392"/>
      <c r="J851" s="2392"/>
      <c r="K851" s="2392"/>
      <c r="L851" s="2392"/>
      <c r="M851" s="2392"/>
      <c r="N851" s="2392"/>
      <c r="O851" s="2392"/>
      <c r="P851" s="2392"/>
      <c r="Q851" s="2392"/>
      <c r="R851" s="2392"/>
      <c r="S851" s="2392"/>
      <c r="T851" s="2392"/>
      <c r="U851" s="2392"/>
      <c r="V851" s="2392"/>
      <c r="W851" s="2392"/>
      <c r="X851" s="2392"/>
      <c r="Y851" s="2392"/>
    </row>
    <row r="852" spans="1:25" x14ac:dyDescent="0.25">
      <c r="A852" s="2391"/>
      <c r="B852" s="2392"/>
      <c r="C852" s="2392"/>
      <c r="D852" s="2392"/>
      <c r="E852" s="2392"/>
      <c r="F852" s="2392"/>
      <c r="G852" s="2392"/>
      <c r="H852" s="2392"/>
      <c r="I852" s="2392"/>
      <c r="J852" s="2392"/>
      <c r="K852" s="2392"/>
      <c r="L852" s="2392"/>
      <c r="M852" s="2392"/>
      <c r="N852" s="2392"/>
      <c r="O852" s="2392"/>
      <c r="P852" s="2392"/>
      <c r="Q852" s="2392"/>
      <c r="R852" s="2392"/>
      <c r="S852" s="2392"/>
      <c r="T852" s="2392"/>
      <c r="U852" s="2392"/>
      <c r="V852" s="2392"/>
      <c r="W852" s="2392"/>
      <c r="X852" s="2392"/>
      <c r="Y852" s="2392"/>
    </row>
    <row r="853" spans="1:25" x14ac:dyDescent="0.25">
      <c r="A853" s="2391"/>
      <c r="B853" s="2392"/>
      <c r="C853" s="2392"/>
      <c r="D853" s="2392"/>
      <c r="E853" s="2392"/>
      <c r="F853" s="2392"/>
      <c r="G853" s="2392"/>
      <c r="H853" s="2392"/>
      <c r="I853" s="2392"/>
      <c r="J853" s="2392"/>
      <c r="K853" s="2392"/>
      <c r="L853" s="2392"/>
      <c r="M853" s="2392"/>
      <c r="N853" s="2392"/>
      <c r="O853" s="2392"/>
      <c r="P853" s="2392"/>
      <c r="Q853" s="2392"/>
      <c r="R853" s="2392"/>
      <c r="S853" s="2392"/>
      <c r="T853" s="2392"/>
      <c r="U853" s="2392"/>
      <c r="V853" s="2392"/>
      <c r="W853" s="2392"/>
      <c r="X853" s="2392"/>
      <c r="Y853" s="2392"/>
    </row>
    <row r="854" spans="1:25" x14ac:dyDescent="0.25">
      <c r="A854" s="2391"/>
      <c r="B854" s="2392"/>
      <c r="C854" s="2392"/>
      <c r="D854" s="2392"/>
      <c r="E854" s="2392"/>
      <c r="F854" s="2392"/>
      <c r="G854" s="2392"/>
      <c r="H854" s="2392"/>
      <c r="I854" s="2392"/>
      <c r="J854" s="2392"/>
      <c r="K854" s="2392"/>
      <c r="L854" s="2392"/>
      <c r="M854" s="2392"/>
      <c r="N854" s="2392"/>
      <c r="O854" s="2392"/>
      <c r="P854" s="2392"/>
      <c r="Q854" s="2392"/>
      <c r="R854" s="2392"/>
      <c r="S854" s="2392"/>
      <c r="T854" s="2392"/>
      <c r="U854" s="2392"/>
      <c r="V854" s="2392"/>
      <c r="W854" s="2392"/>
      <c r="X854" s="2392"/>
      <c r="Y854" s="2392"/>
    </row>
    <row r="855" spans="1:25" x14ac:dyDescent="0.25">
      <c r="A855" s="2391"/>
      <c r="B855" s="2392"/>
      <c r="C855" s="2392"/>
      <c r="D855" s="2392"/>
      <c r="E855" s="2392"/>
      <c r="F855" s="2392"/>
      <c r="G855" s="2392"/>
      <c r="H855" s="2392"/>
      <c r="I855" s="2392"/>
      <c r="J855" s="2392"/>
      <c r="K855" s="2392"/>
      <c r="L855" s="2392"/>
      <c r="M855" s="2392"/>
      <c r="N855" s="2392"/>
      <c r="O855" s="2392"/>
      <c r="P855" s="2392"/>
      <c r="Q855" s="2392"/>
      <c r="R855" s="2392"/>
      <c r="S855" s="2392"/>
      <c r="T855" s="2392"/>
      <c r="U855" s="2392"/>
      <c r="V855" s="2392"/>
      <c r="W855" s="2392"/>
      <c r="X855" s="2392"/>
      <c r="Y855" s="2392"/>
    </row>
    <row r="856" spans="1:25" x14ac:dyDescent="0.25">
      <c r="A856" s="2391"/>
      <c r="B856" s="2392"/>
      <c r="C856" s="2392"/>
      <c r="D856" s="2392"/>
      <c r="E856" s="2392"/>
      <c r="F856" s="2392"/>
      <c r="G856" s="2392"/>
      <c r="H856" s="2392"/>
      <c r="I856" s="2392"/>
      <c r="J856" s="2392"/>
      <c r="K856" s="2392"/>
      <c r="L856" s="2392"/>
      <c r="M856" s="2392"/>
      <c r="N856" s="2392"/>
      <c r="O856" s="2392"/>
      <c r="P856" s="2392"/>
      <c r="Q856" s="2392"/>
      <c r="R856" s="2392"/>
      <c r="S856" s="2392"/>
      <c r="T856" s="2392"/>
      <c r="U856" s="2392"/>
      <c r="V856" s="2392"/>
      <c r="W856" s="2392"/>
      <c r="X856" s="2392"/>
      <c r="Y856" s="2392"/>
    </row>
    <row r="857" spans="1:25" x14ac:dyDescent="0.25">
      <c r="A857" s="2391"/>
      <c r="B857" s="2392"/>
      <c r="C857" s="2392"/>
      <c r="D857" s="2392"/>
      <c r="E857" s="2392"/>
      <c r="F857" s="2392"/>
      <c r="G857" s="2392"/>
      <c r="H857" s="2392"/>
      <c r="I857" s="2392"/>
      <c r="J857" s="2392"/>
      <c r="K857" s="2392"/>
      <c r="L857" s="2392"/>
      <c r="M857" s="2392"/>
      <c r="N857" s="2392"/>
      <c r="O857" s="2392"/>
      <c r="P857" s="2392"/>
      <c r="Q857" s="2392"/>
      <c r="R857" s="2392"/>
      <c r="S857" s="2392"/>
      <c r="T857" s="2392"/>
      <c r="U857" s="2392"/>
      <c r="V857" s="2392"/>
      <c r="W857" s="2392"/>
      <c r="X857" s="2392"/>
      <c r="Y857" s="2392"/>
    </row>
    <row r="858" spans="1:25" x14ac:dyDescent="0.25">
      <c r="A858" s="2391"/>
      <c r="B858" s="2392"/>
      <c r="C858" s="2392"/>
      <c r="D858" s="2392"/>
      <c r="E858" s="2392"/>
      <c r="F858" s="2392"/>
      <c r="G858" s="2392"/>
      <c r="H858" s="2392"/>
      <c r="I858" s="2392"/>
      <c r="J858" s="2392"/>
      <c r="K858" s="2392"/>
      <c r="L858" s="2392"/>
      <c r="M858" s="2392"/>
      <c r="N858" s="2392"/>
      <c r="O858" s="2392"/>
      <c r="P858" s="2392"/>
      <c r="Q858" s="2392"/>
      <c r="R858" s="2392"/>
      <c r="S858" s="2392"/>
      <c r="T858" s="2392"/>
      <c r="U858" s="2392"/>
      <c r="V858" s="2392"/>
      <c r="W858" s="2392"/>
      <c r="X858" s="2392"/>
      <c r="Y858" s="2392"/>
    </row>
    <row r="859" spans="1:25" x14ac:dyDescent="0.25">
      <c r="A859" s="2391"/>
      <c r="B859" s="2392"/>
      <c r="C859" s="2392"/>
      <c r="D859" s="2392"/>
      <c r="E859" s="2392"/>
      <c r="F859" s="2392"/>
      <c r="G859" s="2392"/>
      <c r="H859" s="2392"/>
      <c r="I859" s="2392"/>
      <c r="J859" s="2392"/>
      <c r="K859" s="2392"/>
      <c r="L859" s="2392"/>
      <c r="M859" s="2392"/>
      <c r="N859" s="2392"/>
      <c r="O859" s="2392"/>
      <c r="P859" s="2392"/>
      <c r="Q859" s="2392"/>
      <c r="R859" s="2392"/>
      <c r="S859" s="2392"/>
      <c r="T859" s="2392"/>
      <c r="U859" s="2392"/>
      <c r="V859" s="2392"/>
      <c r="W859" s="2392"/>
      <c r="X859" s="2392"/>
      <c r="Y859" s="2392"/>
    </row>
    <row r="860" spans="1:25" x14ac:dyDescent="0.25">
      <c r="A860" s="2391"/>
      <c r="B860" s="2392"/>
      <c r="C860" s="2392"/>
      <c r="D860" s="2392"/>
      <c r="E860" s="2392"/>
      <c r="F860" s="2392"/>
      <c r="G860" s="2392"/>
      <c r="H860" s="2392"/>
      <c r="I860" s="2392"/>
      <c r="J860" s="2392"/>
      <c r="K860" s="2392"/>
      <c r="L860" s="2392"/>
      <c r="M860" s="2392"/>
      <c r="N860" s="2392"/>
      <c r="O860" s="2392"/>
      <c r="P860" s="2392"/>
      <c r="Q860" s="2392"/>
      <c r="R860" s="2392"/>
      <c r="S860" s="2392"/>
      <c r="T860" s="2392"/>
      <c r="U860" s="2392"/>
      <c r="V860" s="2392"/>
      <c r="W860" s="2392"/>
      <c r="X860" s="2392"/>
      <c r="Y860" s="2392"/>
    </row>
    <row r="861" spans="1:25" x14ac:dyDescent="0.25">
      <c r="A861" s="2391"/>
      <c r="B861" s="2392"/>
      <c r="C861" s="2392"/>
      <c r="D861" s="2392"/>
      <c r="E861" s="2392"/>
      <c r="F861" s="2392"/>
      <c r="G861" s="2392"/>
      <c r="H861" s="2392"/>
      <c r="I861" s="2392"/>
      <c r="J861" s="2392"/>
      <c r="K861" s="2392"/>
      <c r="L861" s="2392"/>
      <c r="M861" s="2392"/>
      <c r="N861" s="2392"/>
      <c r="O861" s="2392"/>
      <c r="P861" s="2392"/>
      <c r="Q861" s="2392"/>
      <c r="R861" s="2392"/>
      <c r="S861" s="2392"/>
      <c r="T861" s="2392"/>
      <c r="U861" s="2392"/>
      <c r="V861" s="2392"/>
      <c r="W861" s="2392"/>
      <c r="X861" s="2392"/>
      <c r="Y861" s="2392"/>
    </row>
    <row r="862" spans="1:25" x14ac:dyDescent="0.25">
      <c r="A862" s="2391"/>
      <c r="B862" s="2392"/>
      <c r="C862" s="2392"/>
      <c r="D862" s="2392"/>
      <c r="E862" s="2392"/>
      <c r="F862" s="2392"/>
      <c r="G862" s="2392"/>
      <c r="H862" s="2392"/>
      <c r="I862" s="2392"/>
      <c r="J862" s="2392"/>
      <c r="K862" s="2392"/>
      <c r="L862" s="2392"/>
      <c r="M862" s="2392"/>
      <c r="N862" s="2392"/>
      <c r="O862" s="2392"/>
      <c r="P862" s="2392"/>
      <c r="Q862" s="2392"/>
      <c r="R862" s="2392"/>
      <c r="S862" s="2392"/>
      <c r="T862" s="2392"/>
      <c r="U862" s="2392"/>
      <c r="V862" s="2392"/>
      <c r="W862" s="2392"/>
      <c r="X862" s="2392"/>
      <c r="Y862" s="2392"/>
    </row>
    <row r="863" spans="1:25" x14ac:dyDescent="0.25">
      <c r="A863" s="2391"/>
      <c r="B863" s="2392"/>
      <c r="C863" s="2392"/>
      <c r="D863" s="2392"/>
      <c r="E863" s="2392"/>
      <c r="F863" s="2392"/>
      <c r="G863" s="2392"/>
      <c r="H863" s="2392"/>
      <c r="I863" s="2392"/>
      <c r="J863" s="2392"/>
      <c r="K863" s="2392"/>
      <c r="L863" s="2392"/>
      <c r="M863" s="2392"/>
      <c r="N863" s="2392"/>
      <c r="O863" s="2392"/>
      <c r="P863" s="2392"/>
      <c r="Q863" s="2392"/>
      <c r="R863" s="2392"/>
      <c r="S863" s="2392"/>
      <c r="T863" s="2392"/>
      <c r="U863" s="2392"/>
      <c r="V863" s="2392"/>
      <c r="W863" s="2392"/>
      <c r="X863" s="2392"/>
      <c r="Y863" s="2392"/>
    </row>
    <row r="864" spans="1:25" x14ac:dyDescent="0.25">
      <c r="A864" s="2391"/>
      <c r="B864" s="2392"/>
      <c r="C864" s="2392"/>
      <c r="D864" s="2392"/>
      <c r="E864" s="2392"/>
      <c r="F864" s="2392"/>
      <c r="G864" s="2392"/>
      <c r="H864" s="2392"/>
      <c r="I864" s="2392"/>
      <c r="J864" s="2392"/>
      <c r="K864" s="2392"/>
      <c r="L864" s="2392"/>
      <c r="M864" s="2392"/>
      <c r="N864" s="2392"/>
      <c r="O864" s="2392"/>
      <c r="P864" s="2392"/>
      <c r="Q864" s="2392"/>
      <c r="R864" s="2392"/>
      <c r="S864" s="2392"/>
      <c r="T864" s="2392"/>
      <c r="U864" s="2392"/>
      <c r="V864" s="2392"/>
      <c r="W864" s="2392"/>
      <c r="X864" s="2392"/>
      <c r="Y864" s="2392"/>
    </row>
    <row r="865" spans="1:25" x14ac:dyDescent="0.25">
      <c r="A865" s="2391"/>
      <c r="B865" s="2392"/>
      <c r="C865" s="2392"/>
      <c r="D865" s="2392"/>
      <c r="E865" s="2392"/>
      <c r="F865" s="2392"/>
      <c r="G865" s="2392"/>
      <c r="H865" s="2392"/>
      <c r="I865" s="2392"/>
      <c r="J865" s="2392"/>
      <c r="K865" s="2392"/>
      <c r="L865" s="2392"/>
      <c r="M865" s="2392"/>
      <c r="N865" s="2392"/>
      <c r="O865" s="2392"/>
      <c r="P865" s="2392"/>
      <c r="Q865" s="2392"/>
      <c r="R865" s="2392"/>
      <c r="S865" s="2392"/>
      <c r="T865" s="2392"/>
      <c r="U865" s="2392"/>
      <c r="V865" s="2392"/>
      <c r="W865" s="2392"/>
      <c r="X865" s="2392"/>
      <c r="Y865" s="2392"/>
    </row>
    <row r="866" spans="1:25" x14ac:dyDescent="0.25">
      <c r="A866" s="2391"/>
      <c r="B866" s="2392"/>
      <c r="C866" s="2392"/>
      <c r="D866" s="2392"/>
      <c r="E866" s="2392"/>
      <c r="F866" s="2392"/>
      <c r="G866" s="2392"/>
      <c r="H866" s="2392"/>
      <c r="I866" s="2392"/>
      <c r="J866" s="2392"/>
      <c r="K866" s="2392"/>
      <c r="L866" s="2392"/>
      <c r="M866" s="2392"/>
      <c r="N866" s="2392"/>
      <c r="O866" s="2392"/>
      <c r="P866" s="2392"/>
      <c r="Q866" s="2392"/>
      <c r="R866" s="2392"/>
      <c r="S866" s="2392"/>
      <c r="T866" s="2392"/>
      <c r="U866" s="2392"/>
      <c r="V866" s="2392"/>
      <c r="W866" s="2392"/>
      <c r="X866" s="2392"/>
      <c r="Y866" s="2392"/>
    </row>
    <row r="867" spans="1:25" x14ac:dyDescent="0.25">
      <c r="A867" s="2391"/>
      <c r="B867" s="2392"/>
      <c r="C867" s="2392"/>
      <c r="D867" s="2392"/>
      <c r="E867" s="2392"/>
      <c r="F867" s="2392"/>
      <c r="G867" s="2392"/>
      <c r="H867" s="2392"/>
      <c r="I867" s="2392"/>
      <c r="J867" s="2392"/>
      <c r="K867" s="2392"/>
      <c r="L867" s="2392"/>
      <c r="M867" s="2392"/>
      <c r="N867" s="2392"/>
      <c r="O867" s="2392"/>
      <c r="P867" s="2392"/>
      <c r="Q867" s="2392"/>
      <c r="R867" s="2392"/>
      <c r="S867" s="2392"/>
      <c r="T867" s="2392"/>
      <c r="U867" s="2392"/>
      <c r="V867" s="2392"/>
      <c r="W867" s="2392"/>
      <c r="X867" s="2392"/>
      <c r="Y867" s="2392"/>
    </row>
    <row r="868" spans="1:25" x14ac:dyDescent="0.25">
      <c r="A868" s="2391"/>
      <c r="B868" s="2392"/>
      <c r="C868" s="2392"/>
      <c r="D868" s="2392"/>
      <c r="E868" s="2392"/>
      <c r="F868" s="2392"/>
      <c r="G868" s="2392"/>
      <c r="H868" s="2392"/>
      <c r="I868" s="2392"/>
      <c r="J868" s="2392"/>
      <c r="K868" s="2392"/>
      <c r="L868" s="2392"/>
      <c r="M868" s="2392"/>
      <c r="N868" s="2392"/>
      <c r="O868" s="2392"/>
      <c r="P868" s="2392"/>
      <c r="Q868" s="2392"/>
      <c r="R868" s="2392"/>
      <c r="S868" s="2392"/>
      <c r="T868" s="2392"/>
      <c r="U868" s="2392"/>
      <c r="V868" s="2392"/>
      <c r="W868" s="2392"/>
      <c r="X868" s="2392"/>
      <c r="Y868" s="2392"/>
    </row>
    <row r="869" spans="1:25" x14ac:dyDescent="0.25">
      <c r="A869" s="2391"/>
      <c r="B869" s="2392"/>
      <c r="C869" s="2392"/>
      <c r="D869" s="2392"/>
      <c r="E869" s="2392"/>
      <c r="F869" s="2392"/>
      <c r="G869" s="2392"/>
      <c r="H869" s="2392"/>
      <c r="I869" s="2392"/>
      <c r="J869" s="2392"/>
      <c r="K869" s="2392"/>
      <c r="L869" s="2392"/>
      <c r="M869" s="2392"/>
      <c r="N869" s="2392"/>
      <c r="O869" s="2392"/>
      <c r="P869" s="2392"/>
      <c r="Q869" s="2392"/>
      <c r="R869" s="2392"/>
      <c r="S869" s="2392"/>
      <c r="T869" s="2392"/>
      <c r="U869" s="2392"/>
      <c r="V869" s="2392"/>
      <c r="W869" s="2392"/>
      <c r="X869" s="2392"/>
      <c r="Y869" s="2392"/>
    </row>
    <row r="870" spans="1:25" x14ac:dyDescent="0.25">
      <c r="A870" s="2391"/>
      <c r="B870" s="2392"/>
      <c r="C870" s="2392"/>
      <c r="D870" s="2392"/>
      <c r="E870" s="2392"/>
      <c r="F870" s="2392"/>
      <c r="G870" s="2392"/>
      <c r="H870" s="2392"/>
      <c r="I870" s="2392"/>
      <c r="J870" s="2392"/>
      <c r="K870" s="2392"/>
      <c r="L870" s="2392"/>
      <c r="M870" s="2392"/>
      <c r="N870" s="2392"/>
      <c r="O870" s="2392"/>
      <c r="P870" s="2392"/>
      <c r="Q870" s="2392"/>
      <c r="R870" s="2392"/>
      <c r="S870" s="2392"/>
      <c r="T870" s="2392"/>
      <c r="U870" s="2392"/>
      <c r="V870" s="2392"/>
      <c r="W870" s="2392"/>
      <c r="X870" s="2392"/>
      <c r="Y870" s="2392"/>
    </row>
    <row r="871" spans="1:25" x14ac:dyDescent="0.25">
      <c r="A871" s="2391"/>
      <c r="B871" s="2392"/>
      <c r="C871" s="2392"/>
      <c r="D871" s="2392"/>
      <c r="E871" s="2392"/>
      <c r="F871" s="2392"/>
      <c r="G871" s="2392"/>
      <c r="H871" s="2392"/>
      <c r="I871" s="2392"/>
      <c r="J871" s="2392"/>
      <c r="K871" s="2392"/>
      <c r="L871" s="2392"/>
      <c r="M871" s="2392"/>
      <c r="N871" s="2392"/>
      <c r="O871" s="2392"/>
      <c r="P871" s="2392"/>
      <c r="Q871" s="2392"/>
      <c r="R871" s="2392"/>
      <c r="S871" s="2392"/>
      <c r="T871" s="2392"/>
      <c r="U871" s="2392"/>
      <c r="V871" s="2392"/>
      <c r="W871" s="2392"/>
      <c r="X871" s="2392"/>
      <c r="Y871" s="2392"/>
    </row>
    <row r="872" spans="1:25" x14ac:dyDescent="0.25">
      <c r="A872" s="2391"/>
      <c r="B872" s="2392"/>
      <c r="C872" s="2392"/>
      <c r="D872" s="2392"/>
      <c r="E872" s="2392"/>
      <c r="F872" s="2392"/>
      <c r="G872" s="2392"/>
      <c r="H872" s="2392"/>
      <c r="I872" s="2392"/>
      <c r="J872" s="2392"/>
      <c r="K872" s="2392"/>
      <c r="L872" s="2392"/>
      <c r="M872" s="2392"/>
      <c r="N872" s="2392"/>
      <c r="O872" s="2392"/>
      <c r="P872" s="2392"/>
      <c r="Q872" s="2392"/>
      <c r="R872" s="2392"/>
      <c r="S872" s="2392"/>
      <c r="T872" s="2392"/>
      <c r="U872" s="2392"/>
      <c r="V872" s="2392"/>
      <c r="W872" s="2392"/>
      <c r="X872" s="2392"/>
      <c r="Y872" s="2392"/>
    </row>
    <row r="873" spans="1:25" x14ac:dyDescent="0.25">
      <c r="A873" s="2391"/>
      <c r="B873" s="2392"/>
      <c r="C873" s="2392"/>
      <c r="D873" s="2392"/>
      <c r="E873" s="2392"/>
      <c r="F873" s="2392"/>
      <c r="G873" s="2392"/>
      <c r="H873" s="2392"/>
      <c r="I873" s="2392"/>
      <c r="J873" s="2392"/>
      <c r="K873" s="2392"/>
      <c r="L873" s="2392"/>
      <c r="M873" s="2392"/>
      <c r="N873" s="2392"/>
      <c r="O873" s="2392"/>
      <c r="P873" s="2392"/>
      <c r="Q873" s="2392"/>
      <c r="R873" s="2392"/>
      <c r="S873" s="2392"/>
      <c r="T873" s="2392"/>
      <c r="U873" s="2392"/>
      <c r="V873" s="2392"/>
      <c r="W873" s="2392"/>
      <c r="X873" s="2392"/>
      <c r="Y873" s="2392"/>
    </row>
    <row r="874" spans="1:25" x14ac:dyDescent="0.25">
      <c r="A874" s="2391"/>
      <c r="B874" s="2392"/>
      <c r="C874" s="2392"/>
      <c r="D874" s="2392"/>
      <c r="E874" s="2392"/>
      <c r="F874" s="2392"/>
      <c r="G874" s="2392"/>
      <c r="H874" s="2392"/>
      <c r="I874" s="2392"/>
      <c r="J874" s="2392"/>
      <c r="K874" s="2392"/>
      <c r="L874" s="2392"/>
      <c r="M874" s="2392"/>
      <c r="N874" s="2392"/>
      <c r="O874" s="2392"/>
      <c r="P874" s="2392"/>
      <c r="Q874" s="2392"/>
      <c r="R874" s="2392"/>
      <c r="S874" s="2392"/>
      <c r="T874" s="2392"/>
      <c r="U874" s="2392"/>
      <c r="V874" s="2392"/>
      <c r="W874" s="2392"/>
      <c r="X874" s="2392"/>
      <c r="Y874" s="2392"/>
    </row>
    <row r="875" spans="1:25" x14ac:dyDescent="0.25">
      <c r="A875" s="2391"/>
      <c r="B875" s="2392"/>
      <c r="C875" s="2392"/>
      <c r="D875" s="2392"/>
      <c r="E875" s="2392"/>
      <c r="F875" s="2392"/>
      <c r="G875" s="2392"/>
      <c r="H875" s="2392"/>
      <c r="I875" s="2392"/>
      <c r="J875" s="2392"/>
      <c r="K875" s="2392"/>
      <c r="L875" s="2392"/>
      <c r="M875" s="2392"/>
      <c r="N875" s="2392"/>
      <c r="O875" s="2392"/>
      <c r="P875" s="2392"/>
      <c r="Q875" s="2392"/>
      <c r="R875" s="2392"/>
      <c r="S875" s="2392"/>
      <c r="T875" s="2392"/>
      <c r="U875" s="2392"/>
      <c r="V875" s="2392"/>
      <c r="W875" s="2392"/>
      <c r="X875" s="2392"/>
      <c r="Y875" s="2392"/>
    </row>
    <row r="876" spans="1:25" x14ac:dyDescent="0.25">
      <c r="A876" s="2391"/>
      <c r="B876" s="2392"/>
      <c r="C876" s="2392"/>
      <c r="D876" s="2392"/>
      <c r="E876" s="2392"/>
      <c r="F876" s="2392"/>
      <c r="G876" s="2392"/>
      <c r="H876" s="2392"/>
      <c r="I876" s="2392"/>
      <c r="J876" s="2392"/>
      <c r="K876" s="2392"/>
      <c r="L876" s="2392"/>
      <c r="M876" s="2392"/>
      <c r="N876" s="2392"/>
      <c r="O876" s="2392"/>
      <c r="P876" s="2392"/>
      <c r="Q876" s="2392"/>
      <c r="R876" s="2392"/>
      <c r="S876" s="2392"/>
      <c r="T876" s="2392"/>
      <c r="U876" s="2392"/>
      <c r="V876" s="2392"/>
      <c r="W876" s="2392"/>
      <c r="X876" s="2392"/>
      <c r="Y876" s="2392"/>
    </row>
    <row r="877" spans="1:25" x14ac:dyDescent="0.25">
      <c r="A877" s="2391"/>
      <c r="B877" s="2392"/>
      <c r="C877" s="2392"/>
      <c r="D877" s="2392"/>
      <c r="E877" s="2392"/>
      <c r="F877" s="2392"/>
      <c r="G877" s="2392"/>
      <c r="H877" s="2392"/>
      <c r="I877" s="2392"/>
      <c r="J877" s="2392"/>
      <c r="K877" s="2392"/>
      <c r="L877" s="2392"/>
      <c r="M877" s="2392"/>
      <c r="N877" s="2392"/>
      <c r="O877" s="2392"/>
      <c r="P877" s="2392"/>
      <c r="Q877" s="2392"/>
      <c r="R877" s="2392"/>
      <c r="S877" s="2392"/>
      <c r="T877" s="2392"/>
      <c r="U877" s="2392"/>
      <c r="V877" s="2392"/>
      <c r="W877" s="2392"/>
      <c r="X877" s="2392"/>
      <c r="Y877" s="2392"/>
    </row>
    <row r="878" spans="1:25" x14ac:dyDescent="0.25">
      <c r="A878" s="2391"/>
      <c r="B878" s="2392"/>
      <c r="C878" s="2392"/>
      <c r="D878" s="2392"/>
      <c r="E878" s="2392"/>
      <c r="F878" s="2392"/>
      <c r="G878" s="2392"/>
      <c r="H878" s="2392"/>
      <c r="I878" s="2392"/>
      <c r="J878" s="2392"/>
      <c r="K878" s="2392"/>
      <c r="L878" s="2392"/>
      <c r="M878" s="2392"/>
      <c r="N878" s="2392"/>
      <c r="O878" s="2392"/>
      <c r="P878" s="2392"/>
      <c r="Q878" s="2392"/>
      <c r="R878" s="2392"/>
      <c r="S878" s="2392"/>
      <c r="T878" s="2392"/>
      <c r="U878" s="2392"/>
      <c r="V878" s="2392"/>
      <c r="W878" s="2392"/>
      <c r="X878" s="2392"/>
      <c r="Y878" s="2392"/>
    </row>
    <row r="879" spans="1:25" x14ac:dyDescent="0.25">
      <c r="A879" s="2391"/>
      <c r="B879" s="2392"/>
      <c r="C879" s="2392"/>
      <c r="D879" s="2392"/>
      <c r="E879" s="2392"/>
      <c r="F879" s="2392"/>
      <c r="G879" s="2392"/>
      <c r="H879" s="2392"/>
      <c r="I879" s="2392"/>
      <c r="J879" s="2392"/>
      <c r="K879" s="2392"/>
      <c r="L879" s="2392"/>
      <c r="M879" s="2392"/>
      <c r="N879" s="2392"/>
      <c r="O879" s="2392"/>
      <c r="P879" s="2392"/>
      <c r="Q879" s="2392"/>
      <c r="R879" s="2392"/>
      <c r="S879" s="2392"/>
      <c r="T879" s="2392"/>
      <c r="U879" s="2392"/>
      <c r="V879" s="2392"/>
      <c r="W879" s="2392"/>
      <c r="X879" s="2392"/>
      <c r="Y879" s="2392"/>
    </row>
    <row r="880" spans="1:25" x14ac:dyDescent="0.25">
      <c r="A880" s="2391"/>
      <c r="B880" s="2392"/>
      <c r="C880" s="2392"/>
      <c r="D880" s="2392"/>
      <c r="E880" s="2392"/>
      <c r="F880" s="2392"/>
      <c r="G880" s="2392"/>
      <c r="H880" s="2392"/>
      <c r="I880" s="2392"/>
      <c r="J880" s="2392"/>
      <c r="K880" s="2392"/>
      <c r="L880" s="2392"/>
      <c r="M880" s="2392"/>
      <c r="N880" s="2392"/>
      <c r="O880" s="2392"/>
      <c r="P880" s="2392"/>
      <c r="Q880" s="2392"/>
      <c r="R880" s="2392"/>
      <c r="S880" s="2392"/>
      <c r="T880" s="2392"/>
      <c r="U880" s="2392"/>
      <c r="V880" s="2392"/>
      <c r="W880" s="2392"/>
      <c r="X880" s="2392"/>
      <c r="Y880" s="2392"/>
    </row>
    <row r="881" spans="1:25" x14ac:dyDescent="0.25">
      <c r="A881" s="2391"/>
      <c r="B881" s="2392"/>
      <c r="C881" s="2392"/>
      <c r="D881" s="2392"/>
      <c r="E881" s="2392"/>
      <c r="F881" s="2392"/>
      <c r="G881" s="2392"/>
      <c r="H881" s="2392"/>
      <c r="I881" s="2392"/>
      <c r="J881" s="2392"/>
      <c r="K881" s="2392"/>
      <c r="L881" s="2392"/>
      <c r="M881" s="2392"/>
      <c r="N881" s="2392"/>
      <c r="O881" s="2392"/>
      <c r="P881" s="2392"/>
      <c r="Q881" s="2392"/>
      <c r="R881" s="2392"/>
      <c r="S881" s="2392"/>
      <c r="T881" s="2392"/>
      <c r="U881" s="2392"/>
      <c r="V881" s="2392"/>
      <c r="W881" s="2392"/>
      <c r="X881" s="2392"/>
      <c r="Y881" s="2392"/>
    </row>
    <row r="882" spans="1:25" x14ac:dyDescent="0.25">
      <c r="A882" s="2391"/>
      <c r="B882" s="2392"/>
      <c r="C882" s="2392"/>
      <c r="D882" s="2392"/>
      <c r="E882" s="2392"/>
      <c r="F882" s="2392"/>
      <c r="G882" s="2392"/>
      <c r="H882" s="2392"/>
      <c r="I882" s="2392"/>
      <c r="J882" s="2392"/>
      <c r="K882" s="2392"/>
      <c r="L882" s="2392"/>
      <c r="M882" s="2392"/>
      <c r="N882" s="2392"/>
      <c r="O882" s="2392"/>
      <c r="P882" s="2392"/>
      <c r="Q882" s="2392"/>
      <c r="R882" s="2392"/>
      <c r="S882" s="2392"/>
      <c r="T882" s="2392"/>
      <c r="U882" s="2392"/>
      <c r="V882" s="2392"/>
      <c r="W882" s="2392"/>
      <c r="X882" s="2392"/>
      <c r="Y882" s="2392"/>
    </row>
    <row r="883" spans="1:25" x14ac:dyDescent="0.25">
      <c r="A883" s="2391"/>
      <c r="B883" s="2392"/>
      <c r="C883" s="2392"/>
      <c r="D883" s="2392"/>
      <c r="E883" s="2392"/>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row>
    <row r="884" spans="1:25" x14ac:dyDescent="0.25">
      <c r="A884" s="2391"/>
      <c r="B884" s="2392"/>
      <c r="C884" s="2392"/>
      <c r="D884" s="2392"/>
      <c r="E884" s="2392"/>
      <c r="F884" s="2392"/>
      <c r="G884" s="2392"/>
      <c r="H884" s="2392"/>
      <c r="I884" s="2392"/>
      <c r="J884" s="2392"/>
      <c r="K884" s="2392"/>
      <c r="L884" s="2392"/>
      <c r="M884" s="2392"/>
      <c r="N884" s="2392"/>
      <c r="O884" s="2392"/>
      <c r="P884" s="2392"/>
      <c r="Q884" s="2392"/>
      <c r="R884" s="2392"/>
      <c r="S884" s="2392"/>
      <c r="T884" s="2392"/>
      <c r="U884" s="2392"/>
      <c r="V884" s="2392"/>
      <c r="W884" s="2392"/>
      <c r="X884" s="2392"/>
      <c r="Y884" s="2392"/>
    </row>
    <row r="885" spans="1:25" x14ac:dyDescent="0.25">
      <c r="A885" s="2391"/>
      <c r="B885" s="2392"/>
      <c r="C885" s="2392"/>
      <c r="D885" s="2392"/>
      <c r="E885" s="2392"/>
      <c r="F885" s="2392"/>
      <c r="G885" s="2392"/>
      <c r="H885" s="2392"/>
      <c r="I885" s="2392"/>
      <c r="J885" s="2392"/>
      <c r="K885" s="2392"/>
      <c r="L885" s="2392"/>
      <c r="M885" s="2392"/>
      <c r="N885" s="2392"/>
      <c r="O885" s="2392"/>
      <c r="P885" s="2392"/>
      <c r="Q885" s="2392"/>
      <c r="R885" s="2392"/>
      <c r="S885" s="2392"/>
      <c r="T885" s="2392"/>
      <c r="U885" s="2392"/>
      <c r="V885" s="2392"/>
      <c r="W885" s="2392"/>
      <c r="X885" s="2392"/>
      <c r="Y885" s="2392"/>
    </row>
    <row r="886" spans="1:25" x14ac:dyDescent="0.25">
      <c r="A886" s="2391"/>
      <c r="B886" s="2392"/>
      <c r="C886" s="2392"/>
      <c r="D886" s="2392"/>
      <c r="E886" s="2392"/>
      <c r="F886" s="2392"/>
      <c r="G886" s="2392"/>
      <c r="H886" s="2392"/>
      <c r="I886" s="2392"/>
      <c r="J886" s="2392"/>
      <c r="K886" s="2392"/>
      <c r="L886" s="2392"/>
      <c r="M886" s="2392"/>
      <c r="N886" s="2392"/>
      <c r="O886" s="2392"/>
      <c r="P886" s="2392"/>
      <c r="Q886" s="2392"/>
      <c r="R886" s="2392"/>
      <c r="S886" s="2392"/>
      <c r="T886" s="2392"/>
      <c r="U886" s="2392"/>
      <c r="V886" s="2392"/>
      <c r="W886" s="2392"/>
      <c r="X886" s="2392"/>
      <c r="Y886" s="2392"/>
    </row>
    <row r="887" spans="1:25" x14ac:dyDescent="0.25">
      <c r="A887" s="2391"/>
      <c r="B887" s="2392"/>
      <c r="C887" s="2392"/>
      <c r="D887" s="2392"/>
      <c r="E887" s="2392"/>
      <c r="F887" s="2392"/>
      <c r="G887" s="2392"/>
      <c r="H887" s="2392"/>
      <c r="I887" s="2392"/>
      <c r="J887" s="2392"/>
      <c r="K887" s="2392"/>
      <c r="L887" s="2392"/>
      <c r="M887" s="2392"/>
      <c r="N887" s="2392"/>
      <c r="O887" s="2392"/>
      <c r="P887" s="2392"/>
      <c r="Q887" s="2392"/>
      <c r="R887" s="2392"/>
      <c r="S887" s="2392"/>
      <c r="T887" s="2392"/>
      <c r="U887" s="2392"/>
      <c r="V887" s="2392"/>
      <c r="W887" s="2392"/>
      <c r="X887" s="2392"/>
      <c r="Y887" s="2392"/>
    </row>
    <row r="888" spans="1:25" x14ac:dyDescent="0.25">
      <c r="A888" s="2391"/>
      <c r="B888" s="2392"/>
      <c r="C888" s="2392"/>
      <c r="D888" s="2392"/>
      <c r="E888" s="2392"/>
      <c r="F888" s="2392"/>
      <c r="G888" s="2392"/>
      <c r="H888" s="2392"/>
      <c r="I888" s="2392"/>
      <c r="J888" s="2392"/>
      <c r="K888" s="2392"/>
      <c r="L888" s="2392"/>
      <c r="M888" s="2392"/>
      <c r="N888" s="2392"/>
      <c r="O888" s="2392"/>
      <c r="P888" s="2392"/>
      <c r="Q888" s="2392"/>
      <c r="R888" s="2392"/>
      <c r="S888" s="2392"/>
      <c r="T888" s="2392"/>
      <c r="U888" s="2392"/>
      <c r="V888" s="2392"/>
      <c r="W888" s="2392"/>
      <c r="X888" s="2392"/>
      <c r="Y888" s="2392"/>
    </row>
    <row r="889" spans="1:25" x14ac:dyDescent="0.25">
      <c r="A889" s="2391"/>
      <c r="B889" s="2392"/>
      <c r="C889" s="2392"/>
      <c r="D889" s="2392"/>
      <c r="E889" s="2392"/>
      <c r="F889" s="2392"/>
      <c r="G889" s="2392"/>
      <c r="H889" s="2392"/>
      <c r="I889" s="2392"/>
      <c r="J889" s="2392"/>
      <c r="K889" s="2392"/>
      <c r="L889" s="2392"/>
      <c r="M889" s="2392"/>
      <c r="N889" s="2392"/>
      <c r="O889" s="2392"/>
      <c r="P889" s="2392"/>
      <c r="Q889" s="2392"/>
      <c r="R889" s="2392"/>
      <c r="S889" s="2392"/>
      <c r="T889" s="2392"/>
      <c r="U889" s="2392"/>
      <c r="V889" s="2392"/>
      <c r="W889" s="2392"/>
      <c r="X889" s="2392"/>
      <c r="Y889" s="2392"/>
    </row>
    <row r="890" spans="1:25" x14ac:dyDescent="0.25">
      <c r="A890" s="2391"/>
      <c r="B890" s="2392"/>
      <c r="C890" s="2392"/>
      <c r="D890" s="2392"/>
      <c r="E890" s="2392"/>
      <c r="F890" s="2392"/>
      <c r="G890" s="2392"/>
      <c r="H890" s="2392"/>
      <c r="I890" s="2392"/>
      <c r="J890" s="2392"/>
      <c r="K890" s="2392"/>
      <c r="L890" s="2392"/>
      <c r="M890" s="2392"/>
      <c r="N890" s="2392"/>
      <c r="O890" s="2392"/>
      <c r="P890" s="2392"/>
      <c r="Q890" s="2392"/>
      <c r="R890" s="2392"/>
      <c r="S890" s="2392"/>
      <c r="T890" s="2392"/>
      <c r="U890" s="2392"/>
      <c r="V890" s="2392"/>
      <c r="W890" s="2392"/>
      <c r="X890" s="2392"/>
      <c r="Y890" s="2392"/>
    </row>
    <row r="891" spans="1:25" x14ac:dyDescent="0.25">
      <c r="A891" s="2391"/>
      <c r="B891" s="2392"/>
      <c r="C891" s="2392"/>
      <c r="D891" s="2392"/>
      <c r="E891" s="2392"/>
      <c r="F891" s="2392"/>
      <c r="G891" s="2392"/>
      <c r="H891" s="2392"/>
      <c r="I891" s="2392"/>
      <c r="J891" s="2392"/>
      <c r="K891" s="2392"/>
      <c r="L891" s="2392"/>
      <c r="M891" s="2392"/>
      <c r="N891" s="2392"/>
      <c r="O891" s="2392"/>
      <c r="P891" s="2392"/>
      <c r="Q891" s="2392"/>
      <c r="R891" s="2392"/>
      <c r="S891" s="2392"/>
      <c r="T891" s="2392"/>
      <c r="U891" s="2392"/>
      <c r="V891" s="2392"/>
      <c r="W891" s="2392"/>
      <c r="X891" s="2392"/>
      <c r="Y891" s="2392"/>
    </row>
    <row r="892" spans="1:25" x14ac:dyDescent="0.25">
      <c r="A892" s="2391"/>
      <c r="B892" s="2392"/>
      <c r="C892" s="2392"/>
      <c r="D892" s="2392"/>
      <c r="E892" s="2392"/>
      <c r="F892" s="2392"/>
      <c r="G892" s="2392"/>
      <c r="H892" s="2392"/>
      <c r="I892" s="2392"/>
      <c r="J892" s="2392"/>
      <c r="K892" s="2392"/>
      <c r="L892" s="2392"/>
      <c r="M892" s="2392"/>
      <c r="N892" s="2392"/>
      <c r="O892" s="2392"/>
      <c r="P892" s="2392"/>
      <c r="Q892" s="2392"/>
      <c r="R892" s="2392"/>
      <c r="S892" s="2392"/>
      <c r="T892" s="2392"/>
      <c r="U892" s="2392"/>
      <c r="V892" s="2392"/>
      <c r="W892" s="2392"/>
      <c r="X892" s="2392"/>
      <c r="Y892" s="2392"/>
    </row>
    <row r="893" spans="1:25" x14ac:dyDescent="0.25">
      <c r="A893" s="2391"/>
      <c r="B893" s="2392"/>
      <c r="C893" s="2392"/>
      <c r="D893" s="2392"/>
      <c r="E893" s="2392"/>
      <c r="F893" s="2392"/>
      <c r="G893" s="2392"/>
      <c r="H893" s="2392"/>
      <c r="I893" s="2392"/>
      <c r="J893" s="2392"/>
      <c r="K893" s="2392"/>
      <c r="L893" s="2392"/>
      <c r="M893" s="2392"/>
      <c r="N893" s="2392"/>
      <c r="O893" s="2392"/>
      <c r="P893" s="2392"/>
      <c r="Q893" s="2392"/>
      <c r="R893" s="2392"/>
      <c r="S893" s="2392"/>
      <c r="T893" s="2392"/>
      <c r="U893" s="2392"/>
      <c r="V893" s="2392"/>
      <c r="W893" s="2392"/>
      <c r="X893" s="2392"/>
      <c r="Y893" s="2392"/>
    </row>
    <row r="894" spans="1:25" x14ac:dyDescent="0.25">
      <c r="A894" s="2391"/>
      <c r="B894" s="2392"/>
      <c r="C894" s="2392"/>
      <c r="D894" s="2392"/>
      <c r="E894" s="2392"/>
      <c r="F894" s="2392"/>
      <c r="G894" s="2392"/>
      <c r="H894" s="2392"/>
      <c r="I894" s="2392"/>
      <c r="J894" s="2392"/>
      <c r="K894" s="2392"/>
      <c r="L894" s="2392"/>
      <c r="M894" s="2392"/>
      <c r="N894" s="2392"/>
      <c r="O894" s="2392"/>
      <c r="P894" s="2392"/>
      <c r="Q894" s="2392"/>
      <c r="R894" s="2392"/>
      <c r="S894" s="2392"/>
      <c r="T894" s="2392"/>
      <c r="U894" s="2392"/>
      <c r="V894" s="2392"/>
      <c r="W894" s="2392"/>
      <c r="X894" s="2392"/>
      <c r="Y894" s="2392"/>
    </row>
    <row r="895" spans="1:25" x14ac:dyDescent="0.25">
      <c r="A895" s="2391"/>
      <c r="B895" s="2392"/>
      <c r="C895" s="2392"/>
      <c r="D895" s="2392"/>
      <c r="E895" s="2392"/>
      <c r="F895" s="2392"/>
      <c r="G895" s="2392"/>
      <c r="H895" s="2392"/>
      <c r="I895" s="2392"/>
      <c r="J895" s="2392"/>
      <c r="K895" s="2392"/>
      <c r="L895" s="2392"/>
      <c r="M895" s="2392"/>
      <c r="N895" s="2392"/>
      <c r="O895" s="2392"/>
      <c r="P895" s="2392"/>
      <c r="Q895" s="2392"/>
      <c r="R895" s="2392"/>
      <c r="S895" s="2392"/>
      <c r="T895" s="2392"/>
      <c r="U895" s="2392"/>
      <c r="V895" s="2392"/>
      <c r="W895" s="2392"/>
      <c r="X895" s="2392"/>
      <c r="Y895" s="2392"/>
    </row>
    <row r="896" spans="1:25" x14ac:dyDescent="0.25">
      <c r="A896" s="2391"/>
      <c r="B896" s="2392"/>
      <c r="C896" s="2392"/>
      <c r="D896" s="2392"/>
      <c r="E896" s="2392"/>
      <c r="F896" s="2392"/>
      <c r="G896" s="2392"/>
      <c r="H896" s="2392"/>
      <c r="I896" s="2392"/>
      <c r="J896" s="2392"/>
      <c r="K896" s="2392"/>
      <c r="L896" s="2392"/>
      <c r="M896" s="2392"/>
      <c r="N896" s="2392"/>
      <c r="O896" s="2392"/>
      <c r="P896" s="2392"/>
      <c r="Q896" s="2392"/>
      <c r="R896" s="2392"/>
      <c r="S896" s="2392"/>
      <c r="T896" s="2392"/>
      <c r="U896" s="2392"/>
      <c r="V896" s="2392"/>
      <c r="W896" s="2392"/>
      <c r="X896" s="2392"/>
      <c r="Y896" s="2392"/>
    </row>
    <row r="897" spans="1:25" x14ac:dyDescent="0.25">
      <c r="A897" s="2391"/>
      <c r="B897" s="2392"/>
      <c r="C897" s="2392"/>
      <c r="D897" s="2392"/>
      <c r="E897" s="2392"/>
      <c r="F897" s="2392"/>
      <c r="G897" s="2392"/>
      <c r="H897" s="2392"/>
      <c r="I897" s="2392"/>
      <c r="J897" s="2392"/>
      <c r="K897" s="2392"/>
      <c r="L897" s="2392"/>
      <c r="M897" s="2392"/>
      <c r="N897" s="2392"/>
      <c r="O897" s="2392"/>
      <c r="P897" s="2392"/>
      <c r="Q897" s="2392"/>
      <c r="R897" s="2392"/>
      <c r="S897" s="2392"/>
      <c r="T897" s="2392"/>
      <c r="U897" s="2392"/>
      <c r="V897" s="2392"/>
      <c r="W897" s="2392"/>
      <c r="X897" s="2392"/>
      <c r="Y897" s="2392"/>
    </row>
    <row r="898" spans="1:25" x14ac:dyDescent="0.25">
      <c r="A898" s="2391"/>
      <c r="B898" s="2392"/>
      <c r="C898" s="2392"/>
      <c r="D898" s="2392"/>
      <c r="E898" s="2392"/>
      <c r="F898" s="2392"/>
      <c r="G898" s="2392"/>
      <c r="H898" s="2392"/>
      <c r="I898" s="2392"/>
      <c r="J898" s="2392"/>
      <c r="K898" s="2392"/>
      <c r="L898" s="2392"/>
      <c r="M898" s="2392"/>
      <c r="N898" s="2392"/>
      <c r="O898" s="2392"/>
      <c r="P898" s="2392"/>
      <c r="Q898" s="2392"/>
      <c r="R898" s="2392"/>
      <c r="S898" s="2392"/>
      <c r="T898" s="2392"/>
      <c r="U898" s="2392"/>
      <c r="V898" s="2392"/>
      <c r="W898" s="2392"/>
      <c r="X898" s="2392"/>
      <c r="Y898" s="2392"/>
    </row>
    <row r="899" spans="1:25" x14ac:dyDescent="0.25">
      <c r="A899" s="2391"/>
      <c r="B899" s="2392"/>
      <c r="C899" s="2392"/>
      <c r="D899" s="2392"/>
      <c r="E899" s="2392"/>
      <c r="F899" s="2392"/>
      <c r="G899" s="2392"/>
      <c r="H899" s="2392"/>
      <c r="I899" s="2392"/>
      <c r="J899" s="2392"/>
      <c r="K899" s="2392"/>
      <c r="L899" s="2392"/>
      <c r="M899" s="2392"/>
      <c r="N899" s="2392"/>
      <c r="O899" s="2392"/>
      <c r="P899" s="2392"/>
      <c r="Q899" s="2392"/>
      <c r="R899" s="2392"/>
      <c r="S899" s="2392"/>
      <c r="T899" s="2392"/>
      <c r="U899" s="2392"/>
      <c r="V899" s="2392"/>
      <c r="W899" s="2392"/>
      <c r="X899" s="2392"/>
      <c r="Y899" s="2392"/>
    </row>
    <row r="900" spans="1:25" x14ac:dyDescent="0.25">
      <c r="A900" s="2391"/>
      <c r="B900" s="2392"/>
      <c r="C900" s="2392"/>
      <c r="D900" s="2392"/>
      <c r="E900" s="2392"/>
      <c r="F900" s="2392"/>
      <c r="G900" s="2392"/>
      <c r="H900" s="2392"/>
      <c r="I900" s="2392"/>
      <c r="J900" s="2392"/>
      <c r="K900" s="2392"/>
      <c r="L900" s="2392"/>
      <c r="M900" s="2392"/>
      <c r="N900" s="2392"/>
      <c r="O900" s="2392"/>
      <c r="P900" s="2392"/>
      <c r="Q900" s="2392"/>
      <c r="R900" s="2392"/>
      <c r="S900" s="2392"/>
      <c r="T900" s="2392"/>
      <c r="U900" s="2392"/>
      <c r="V900" s="2392"/>
      <c r="W900" s="2392"/>
      <c r="X900" s="2392"/>
      <c r="Y900" s="2392"/>
    </row>
    <row r="901" spans="1:25" x14ac:dyDescent="0.25">
      <c r="A901" s="2391"/>
      <c r="B901" s="2392"/>
      <c r="C901" s="2392"/>
      <c r="D901" s="2392"/>
      <c r="E901" s="2392"/>
      <c r="F901" s="2392"/>
      <c r="G901" s="2392"/>
      <c r="H901" s="2392"/>
      <c r="I901" s="2392"/>
      <c r="J901" s="2392"/>
      <c r="K901" s="2392"/>
      <c r="L901" s="2392"/>
      <c r="M901" s="2392"/>
      <c r="N901" s="2392"/>
      <c r="O901" s="2392"/>
      <c r="P901" s="2392"/>
      <c r="Q901" s="2392"/>
      <c r="R901" s="2392"/>
      <c r="S901" s="2392"/>
      <c r="T901" s="2392"/>
      <c r="U901" s="2392"/>
      <c r="V901" s="2392"/>
      <c r="W901" s="2392"/>
      <c r="X901" s="2392"/>
      <c r="Y901" s="2392"/>
    </row>
    <row r="902" spans="1:25" x14ac:dyDescent="0.25">
      <c r="A902" s="2391"/>
      <c r="B902" s="2392"/>
      <c r="C902" s="2392"/>
      <c r="D902" s="2392"/>
      <c r="E902" s="2392"/>
      <c r="F902" s="2392"/>
      <c r="G902" s="2392"/>
      <c r="H902" s="2392"/>
      <c r="I902" s="2392"/>
      <c r="J902" s="2392"/>
      <c r="K902" s="2392"/>
      <c r="L902" s="2392"/>
      <c r="M902" s="2392"/>
      <c r="N902" s="2392"/>
      <c r="O902" s="2392"/>
      <c r="P902" s="2392"/>
      <c r="Q902" s="2392"/>
      <c r="R902" s="2392"/>
      <c r="S902" s="2392"/>
      <c r="T902" s="2392"/>
      <c r="U902" s="2392"/>
      <c r="V902" s="2392"/>
      <c r="W902" s="2392"/>
      <c r="X902" s="2392"/>
      <c r="Y902" s="2392"/>
    </row>
    <row r="903" spans="1:25" x14ac:dyDescent="0.25">
      <c r="A903" s="2391"/>
      <c r="B903" s="2392"/>
      <c r="C903" s="2392"/>
      <c r="D903" s="2392"/>
      <c r="E903" s="2392"/>
      <c r="F903" s="2392"/>
      <c r="G903" s="2392"/>
      <c r="H903" s="2392"/>
      <c r="I903" s="2392"/>
      <c r="J903" s="2392"/>
      <c r="K903" s="2392"/>
      <c r="L903" s="2392"/>
      <c r="M903" s="2392"/>
      <c r="N903" s="2392"/>
      <c r="O903" s="2392"/>
      <c r="P903" s="2392"/>
      <c r="Q903" s="2392"/>
      <c r="R903" s="2392"/>
      <c r="S903" s="2392"/>
      <c r="T903" s="2392"/>
      <c r="U903" s="2392"/>
      <c r="V903" s="2392"/>
      <c r="W903" s="2392"/>
      <c r="X903" s="2392"/>
      <c r="Y903" s="2392"/>
    </row>
    <row r="904" spans="1:25" x14ac:dyDescent="0.25">
      <c r="A904" s="2391"/>
      <c r="B904" s="2392"/>
      <c r="C904" s="2392"/>
      <c r="D904" s="2392"/>
      <c r="E904" s="2392"/>
      <c r="F904" s="2392"/>
      <c r="G904" s="2392"/>
      <c r="H904" s="2392"/>
      <c r="I904" s="2392"/>
      <c r="J904" s="2392"/>
      <c r="K904" s="2392"/>
      <c r="L904" s="2392"/>
      <c r="M904" s="2392"/>
      <c r="N904" s="2392"/>
      <c r="O904" s="2392"/>
      <c r="P904" s="2392"/>
      <c r="Q904" s="2392"/>
      <c r="R904" s="2392"/>
      <c r="S904" s="2392"/>
      <c r="T904" s="2392"/>
      <c r="U904" s="2392"/>
      <c r="V904" s="2392"/>
      <c r="W904" s="2392"/>
      <c r="X904" s="2392"/>
      <c r="Y904" s="2392"/>
    </row>
    <row r="905" spans="1:25" x14ac:dyDescent="0.25">
      <c r="A905" s="2391"/>
      <c r="B905" s="2392"/>
      <c r="C905" s="2392"/>
      <c r="D905" s="2392"/>
      <c r="E905" s="2392"/>
      <c r="F905" s="2392"/>
      <c r="G905" s="2392"/>
      <c r="H905" s="2392"/>
      <c r="I905" s="2392"/>
      <c r="J905" s="2392"/>
      <c r="K905" s="2392"/>
      <c r="L905" s="2392"/>
      <c r="M905" s="2392"/>
      <c r="N905" s="2392"/>
      <c r="O905" s="2392"/>
      <c r="P905" s="2392"/>
      <c r="Q905" s="2392"/>
      <c r="R905" s="2392"/>
      <c r="S905" s="2392"/>
      <c r="T905" s="2392"/>
      <c r="U905" s="2392"/>
      <c r="V905" s="2392"/>
      <c r="W905" s="2392"/>
      <c r="X905" s="2392"/>
      <c r="Y905" s="2392"/>
    </row>
    <row r="906" spans="1:25" x14ac:dyDescent="0.25">
      <c r="A906" s="2391"/>
      <c r="B906" s="2392"/>
      <c r="C906" s="2392"/>
      <c r="D906" s="2392"/>
      <c r="E906" s="2392"/>
      <c r="F906" s="2392"/>
      <c r="G906" s="2392"/>
      <c r="H906" s="2392"/>
      <c r="I906" s="2392"/>
      <c r="J906" s="2392"/>
      <c r="K906" s="2392"/>
      <c r="L906" s="2392"/>
      <c r="M906" s="2392"/>
      <c r="N906" s="2392"/>
      <c r="O906" s="2392"/>
      <c r="P906" s="2392"/>
      <c r="Q906" s="2392"/>
      <c r="R906" s="2392"/>
      <c r="S906" s="2392"/>
      <c r="T906" s="2392"/>
      <c r="U906" s="2392"/>
      <c r="V906" s="2392"/>
      <c r="W906" s="2392"/>
      <c r="X906" s="2392"/>
      <c r="Y906" s="2392"/>
    </row>
    <row r="907" spans="1:25" x14ac:dyDescent="0.25">
      <c r="A907" s="2391"/>
      <c r="B907" s="2392"/>
      <c r="C907" s="2392"/>
      <c r="D907" s="2392"/>
      <c r="E907" s="2392"/>
      <c r="F907" s="2392"/>
      <c r="G907" s="2392"/>
      <c r="H907" s="2392"/>
      <c r="I907" s="2392"/>
      <c r="J907" s="2392"/>
      <c r="K907" s="2392"/>
      <c r="L907" s="2392"/>
      <c r="M907" s="2392"/>
      <c r="N907" s="2392"/>
      <c r="O907" s="2392"/>
      <c r="P907" s="2392"/>
      <c r="Q907" s="2392"/>
      <c r="R907" s="2392"/>
      <c r="S907" s="2392"/>
      <c r="T907" s="2392"/>
      <c r="U907" s="2392"/>
      <c r="V907" s="2392"/>
      <c r="W907" s="2392"/>
      <c r="X907" s="2392"/>
      <c r="Y907" s="2392"/>
    </row>
    <row r="908" spans="1:25" x14ac:dyDescent="0.25">
      <c r="A908" s="2391"/>
      <c r="B908" s="2392"/>
      <c r="C908" s="2392"/>
      <c r="D908" s="2392"/>
      <c r="E908" s="2392"/>
      <c r="F908" s="2392"/>
      <c r="G908" s="2392"/>
      <c r="H908" s="2392"/>
      <c r="I908" s="2392"/>
      <c r="J908" s="2392"/>
      <c r="K908" s="2392"/>
      <c r="L908" s="2392"/>
      <c r="M908" s="2392"/>
      <c r="N908" s="2392"/>
      <c r="O908" s="2392"/>
      <c r="P908" s="2392"/>
      <c r="Q908" s="2392"/>
      <c r="R908" s="2392"/>
      <c r="S908" s="2392"/>
      <c r="T908" s="2392"/>
      <c r="U908" s="2392"/>
      <c r="V908" s="2392"/>
      <c r="W908" s="2392"/>
      <c r="X908" s="2392"/>
      <c r="Y908" s="2392"/>
    </row>
    <row r="909" spans="1:25" x14ac:dyDescent="0.25">
      <c r="A909" s="2391"/>
      <c r="B909" s="2392"/>
      <c r="C909" s="2392"/>
      <c r="D909" s="2392"/>
      <c r="E909" s="2392"/>
      <c r="F909" s="2392"/>
      <c r="G909" s="2392"/>
      <c r="H909" s="2392"/>
      <c r="I909" s="2392"/>
      <c r="J909" s="2392"/>
      <c r="K909" s="2392"/>
      <c r="L909" s="2392"/>
      <c r="M909" s="2392"/>
      <c r="N909" s="2392"/>
      <c r="O909" s="2392"/>
      <c r="P909" s="2392"/>
      <c r="Q909" s="2392"/>
      <c r="R909" s="2392"/>
      <c r="S909" s="2392"/>
      <c r="T909" s="2392"/>
      <c r="U909" s="2392"/>
      <c r="V909" s="2392"/>
      <c r="W909" s="2392"/>
      <c r="X909" s="2392"/>
      <c r="Y909" s="2392"/>
    </row>
    <row r="910" spans="1:25" x14ac:dyDescent="0.25">
      <c r="A910" s="2391"/>
      <c r="B910" s="2392"/>
      <c r="C910" s="2392"/>
      <c r="D910" s="2392"/>
      <c r="E910" s="2392"/>
      <c r="F910" s="2392"/>
      <c r="G910" s="2392"/>
      <c r="H910" s="2392"/>
      <c r="I910" s="2392"/>
      <c r="J910" s="2392"/>
      <c r="K910" s="2392"/>
      <c r="L910" s="2392"/>
      <c r="M910" s="2392"/>
      <c r="N910" s="2392"/>
      <c r="O910" s="2392"/>
      <c r="P910" s="2392"/>
      <c r="Q910" s="2392"/>
      <c r="R910" s="2392"/>
      <c r="S910" s="2392"/>
      <c r="T910" s="2392"/>
      <c r="U910" s="2392"/>
      <c r="V910" s="2392"/>
      <c r="W910" s="2392"/>
      <c r="X910" s="2392"/>
      <c r="Y910" s="2392"/>
    </row>
    <row r="911" spans="1:25" x14ac:dyDescent="0.25">
      <c r="A911" s="2391"/>
      <c r="B911" s="2392"/>
      <c r="C911" s="2392"/>
      <c r="D911" s="2392"/>
      <c r="E911" s="2392"/>
      <c r="F911" s="2392"/>
      <c r="G911" s="2392"/>
      <c r="H911" s="2392"/>
      <c r="I911" s="2392"/>
      <c r="J911" s="2392"/>
      <c r="K911" s="2392"/>
      <c r="L911" s="2392"/>
      <c r="M911" s="2392"/>
      <c r="N911" s="2392"/>
      <c r="O911" s="2392"/>
      <c r="P911" s="2392"/>
      <c r="Q911" s="2392"/>
      <c r="R911" s="2392"/>
      <c r="S911" s="2392"/>
      <c r="T911" s="2392"/>
      <c r="U911" s="2392"/>
      <c r="V911" s="2392"/>
      <c r="W911" s="2392"/>
      <c r="X911" s="2392"/>
      <c r="Y911" s="2392"/>
    </row>
    <row r="912" spans="1:25" x14ac:dyDescent="0.25">
      <c r="A912" s="2391"/>
      <c r="B912" s="2392"/>
      <c r="C912" s="2392"/>
      <c r="D912" s="2392"/>
      <c r="E912" s="2392"/>
      <c r="F912" s="2392"/>
      <c r="G912" s="2392"/>
      <c r="H912" s="2392"/>
      <c r="I912" s="2392"/>
      <c r="J912" s="2392"/>
      <c r="K912" s="2392"/>
      <c r="L912" s="2392"/>
      <c r="M912" s="2392"/>
      <c r="N912" s="2392"/>
      <c r="O912" s="2392"/>
      <c r="P912" s="2392"/>
      <c r="Q912" s="2392"/>
      <c r="R912" s="2392"/>
      <c r="S912" s="2392"/>
      <c r="T912" s="2392"/>
      <c r="U912" s="2392"/>
      <c r="V912" s="2392"/>
      <c r="W912" s="2392"/>
      <c r="X912" s="2392"/>
      <c r="Y912" s="2392"/>
    </row>
    <row r="913" spans="1:25" x14ac:dyDescent="0.25">
      <c r="A913" s="2391"/>
      <c r="B913" s="2392"/>
      <c r="C913" s="2392"/>
      <c r="D913" s="2392"/>
      <c r="E913" s="2392"/>
      <c r="F913" s="2392"/>
      <c r="G913" s="2392"/>
      <c r="H913" s="2392"/>
      <c r="I913" s="2392"/>
      <c r="J913" s="2392"/>
      <c r="K913" s="2392"/>
      <c r="L913" s="2392"/>
      <c r="M913" s="2392"/>
      <c r="N913" s="2392"/>
      <c r="O913" s="2392"/>
      <c r="P913" s="2392"/>
      <c r="Q913" s="2392"/>
      <c r="R913" s="2392"/>
      <c r="S913" s="2392"/>
      <c r="T913" s="2392"/>
      <c r="U913" s="2392"/>
      <c r="V913" s="2392"/>
      <c r="W913" s="2392"/>
      <c r="X913" s="2392"/>
      <c r="Y913" s="2392"/>
    </row>
    <row r="914" spans="1:25" x14ac:dyDescent="0.25">
      <c r="A914" s="2391"/>
      <c r="B914" s="2392"/>
      <c r="C914" s="2392"/>
      <c r="D914" s="2392"/>
      <c r="E914" s="2392"/>
      <c r="F914" s="2392"/>
      <c r="G914" s="2392"/>
      <c r="H914" s="2392"/>
      <c r="I914" s="2392"/>
      <c r="J914" s="2392"/>
      <c r="K914" s="2392"/>
      <c r="L914" s="2392"/>
      <c r="M914" s="2392"/>
      <c r="N914" s="2392"/>
      <c r="O914" s="2392"/>
      <c r="P914" s="2392"/>
      <c r="Q914" s="2392"/>
      <c r="R914" s="2392"/>
      <c r="S914" s="2392"/>
      <c r="T914" s="2392"/>
      <c r="U914" s="2392"/>
      <c r="V914" s="2392"/>
      <c r="W914" s="2392"/>
      <c r="X914" s="2392"/>
      <c r="Y914" s="2392"/>
    </row>
    <row r="915" spans="1:25" x14ac:dyDescent="0.25">
      <c r="A915" s="2391"/>
      <c r="B915" s="2392"/>
      <c r="C915" s="2392"/>
      <c r="D915" s="2392"/>
      <c r="E915" s="2392"/>
      <c r="F915" s="2392"/>
      <c r="G915" s="2392"/>
      <c r="H915" s="2392"/>
      <c r="I915" s="2392"/>
      <c r="J915" s="2392"/>
      <c r="K915" s="2392"/>
      <c r="L915" s="2392"/>
      <c r="M915" s="2392"/>
      <c r="N915" s="2392"/>
      <c r="O915" s="2392"/>
      <c r="P915" s="2392"/>
      <c r="Q915" s="2392"/>
      <c r="R915" s="2392"/>
      <c r="S915" s="2392"/>
      <c r="T915" s="2392"/>
      <c r="U915" s="2392"/>
      <c r="V915" s="2392"/>
      <c r="W915" s="2392"/>
      <c r="X915" s="2392"/>
      <c r="Y915" s="2392"/>
    </row>
    <row r="916" spans="1:25" x14ac:dyDescent="0.25">
      <c r="A916" s="2391"/>
      <c r="B916" s="2392"/>
      <c r="C916" s="2392"/>
      <c r="D916" s="2392"/>
      <c r="E916" s="2392"/>
      <c r="F916" s="2392"/>
      <c r="G916" s="2392"/>
      <c r="H916" s="2392"/>
      <c r="I916" s="2392"/>
      <c r="J916" s="2392"/>
      <c r="K916" s="2392"/>
      <c r="L916" s="2392"/>
      <c r="M916" s="2392"/>
      <c r="N916" s="2392"/>
      <c r="O916" s="2392"/>
      <c r="P916" s="2392"/>
      <c r="Q916" s="2392"/>
      <c r="R916" s="2392"/>
      <c r="S916" s="2392"/>
      <c r="T916" s="2392"/>
      <c r="U916" s="2392"/>
      <c r="V916" s="2392"/>
      <c r="W916" s="2392"/>
      <c r="X916" s="2392"/>
      <c r="Y916" s="2392"/>
    </row>
    <row r="917" spans="1:25" x14ac:dyDescent="0.25">
      <c r="A917" s="2391"/>
      <c r="B917" s="2392"/>
      <c r="C917" s="2392"/>
      <c r="D917" s="2392"/>
      <c r="E917" s="2392"/>
      <c r="F917" s="2392"/>
      <c r="G917" s="2392"/>
      <c r="H917" s="2392"/>
      <c r="I917" s="2392"/>
      <c r="J917" s="2392"/>
      <c r="K917" s="2392"/>
      <c r="L917" s="2392"/>
      <c r="M917" s="2392"/>
      <c r="N917" s="2392"/>
      <c r="O917" s="2392"/>
      <c r="P917" s="2392"/>
      <c r="Q917" s="2392"/>
      <c r="R917" s="2392"/>
      <c r="S917" s="2392"/>
      <c r="T917" s="2392"/>
      <c r="U917" s="2392"/>
      <c r="V917" s="2392"/>
      <c r="W917" s="2392"/>
      <c r="X917" s="2392"/>
      <c r="Y917" s="2392"/>
    </row>
    <row r="918" spans="1:25" x14ac:dyDescent="0.25">
      <c r="A918" s="2391"/>
      <c r="B918" s="2392"/>
      <c r="C918" s="2392"/>
      <c r="D918" s="2392"/>
      <c r="E918" s="2392"/>
      <c r="F918" s="2392"/>
      <c r="G918" s="2392"/>
      <c r="H918" s="2392"/>
      <c r="I918" s="2392"/>
      <c r="J918" s="2392"/>
      <c r="K918" s="2392"/>
      <c r="L918" s="2392"/>
      <c r="M918" s="2392"/>
      <c r="N918" s="2392"/>
      <c r="O918" s="2392"/>
      <c r="P918" s="2392"/>
      <c r="Q918" s="2392"/>
      <c r="R918" s="2392"/>
      <c r="S918" s="2392"/>
      <c r="T918" s="2392"/>
      <c r="U918" s="2392"/>
      <c r="V918" s="2392"/>
      <c r="W918" s="2392"/>
      <c r="X918" s="2392"/>
      <c r="Y918" s="2392"/>
    </row>
    <row r="919" spans="1:25" x14ac:dyDescent="0.25">
      <c r="A919" s="2391"/>
      <c r="B919" s="2392"/>
      <c r="C919" s="2392"/>
      <c r="D919" s="2392"/>
      <c r="E919" s="2392"/>
      <c r="F919" s="2392"/>
      <c r="G919" s="2392"/>
      <c r="H919" s="2392"/>
      <c r="I919" s="2392"/>
      <c r="J919" s="2392"/>
      <c r="K919" s="2392"/>
      <c r="L919" s="2392"/>
      <c r="M919" s="2392"/>
      <c r="N919" s="2392"/>
      <c r="O919" s="2392"/>
      <c r="P919" s="2392"/>
      <c r="Q919" s="2392"/>
      <c r="R919" s="2392"/>
      <c r="S919" s="2392"/>
      <c r="T919" s="2392"/>
      <c r="U919" s="2392"/>
      <c r="V919" s="2392"/>
      <c r="W919" s="2392"/>
      <c r="X919" s="2392"/>
      <c r="Y919" s="2392"/>
    </row>
    <row r="920" spans="1:25" x14ac:dyDescent="0.25">
      <c r="A920" s="2391"/>
      <c r="B920" s="2392"/>
      <c r="C920" s="2392"/>
      <c r="D920" s="2392"/>
      <c r="E920" s="2392"/>
      <c r="F920" s="2392"/>
      <c r="G920" s="2392"/>
      <c r="H920" s="2392"/>
      <c r="I920" s="2392"/>
      <c r="J920" s="2392"/>
      <c r="K920" s="2392"/>
      <c r="L920" s="2392"/>
      <c r="M920" s="2392"/>
      <c r="N920" s="2392"/>
      <c r="O920" s="2392"/>
      <c r="P920" s="2392"/>
      <c r="Q920" s="2392"/>
      <c r="R920" s="2392"/>
      <c r="S920" s="2392"/>
      <c r="T920" s="2392"/>
      <c r="U920" s="2392"/>
      <c r="V920" s="2392"/>
      <c r="W920" s="2392"/>
      <c r="X920" s="2392"/>
      <c r="Y920" s="2392"/>
    </row>
    <row r="921" spans="1:25" x14ac:dyDescent="0.25">
      <c r="A921" s="2391"/>
      <c r="B921" s="2392"/>
      <c r="C921" s="2392"/>
      <c r="D921" s="2392"/>
      <c r="E921" s="2392"/>
      <c r="F921" s="2392"/>
      <c r="G921" s="2392"/>
      <c r="H921" s="2392"/>
      <c r="I921" s="2392"/>
      <c r="J921" s="2392"/>
      <c r="K921" s="2392"/>
      <c r="L921" s="2392"/>
      <c r="M921" s="2392"/>
      <c r="N921" s="2392"/>
      <c r="O921" s="2392"/>
      <c r="P921" s="2392"/>
      <c r="Q921" s="2392"/>
      <c r="R921" s="2392"/>
      <c r="S921" s="2392"/>
      <c r="T921" s="2392"/>
      <c r="U921" s="2392"/>
      <c r="V921" s="2392"/>
      <c r="W921" s="2392"/>
      <c r="X921" s="2392"/>
      <c r="Y921" s="2392"/>
    </row>
    <row r="922" spans="1:25" x14ac:dyDescent="0.25">
      <c r="A922" s="2391"/>
      <c r="B922" s="2392"/>
      <c r="C922" s="2392"/>
      <c r="D922" s="2392"/>
      <c r="E922" s="2392"/>
      <c r="F922" s="2392"/>
      <c r="G922" s="2392"/>
      <c r="H922" s="2392"/>
      <c r="I922" s="2392"/>
      <c r="J922" s="2392"/>
      <c r="K922" s="2392"/>
      <c r="L922" s="2392"/>
      <c r="M922" s="2392"/>
      <c r="N922" s="2392"/>
      <c r="O922" s="2392"/>
      <c r="P922" s="2392"/>
      <c r="Q922" s="2392"/>
      <c r="R922" s="2392"/>
      <c r="S922" s="2392"/>
      <c r="T922" s="2392"/>
      <c r="U922" s="2392"/>
      <c r="V922" s="2392"/>
      <c r="W922" s="2392"/>
      <c r="X922" s="2392"/>
      <c r="Y922" s="2392"/>
    </row>
    <row r="923" spans="1:25" x14ac:dyDescent="0.25">
      <c r="A923" s="2391"/>
      <c r="B923" s="2392"/>
      <c r="C923" s="2392"/>
      <c r="D923" s="2392"/>
      <c r="E923" s="2392"/>
      <c r="F923" s="2392"/>
      <c r="G923" s="2392"/>
      <c r="H923" s="2392"/>
      <c r="I923" s="2392"/>
      <c r="J923" s="2392"/>
      <c r="K923" s="2392"/>
      <c r="L923" s="2392"/>
      <c r="M923" s="2392"/>
      <c r="N923" s="2392"/>
      <c r="O923" s="2392"/>
      <c r="P923" s="2392"/>
      <c r="Q923" s="2392"/>
      <c r="R923" s="2392"/>
      <c r="S923" s="2392"/>
      <c r="T923" s="2392"/>
      <c r="U923" s="2392"/>
      <c r="V923" s="2392"/>
      <c r="W923" s="2392"/>
      <c r="X923" s="2392"/>
      <c r="Y923" s="2392"/>
    </row>
    <row r="924" spans="1:25" x14ac:dyDescent="0.25">
      <c r="A924" s="2391"/>
      <c r="B924" s="2392"/>
      <c r="C924" s="2392"/>
      <c r="D924" s="2392"/>
      <c r="E924" s="2392"/>
      <c r="F924" s="2392"/>
      <c r="G924" s="2392"/>
      <c r="H924" s="2392"/>
      <c r="I924" s="2392"/>
      <c r="J924" s="2392"/>
      <c r="K924" s="2392"/>
      <c r="L924" s="2392"/>
      <c r="M924" s="2392"/>
      <c r="N924" s="2392"/>
      <c r="O924" s="2392"/>
      <c r="P924" s="2392"/>
      <c r="Q924" s="2392"/>
      <c r="R924" s="2392"/>
      <c r="S924" s="2392"/>
      <c r="T924" s="2392"/>
      <c r="U924" s="2392"/>
      <c r="V924" s="2392"/>
      <c r="W924" s="2392"/>
      <c r="X924" s="2392"/>
      <c r="Y924" s="2392"/>
    </row>
    <row r="925" spans="1:25" x14ac:dyDescent="0.25">
      <c r="A925" s="2391"/>
      <c r="B925" s="2392"/>
      <c r="C925" s="2392"/>
      <c r="D925" s="2392"/>
      <c r="E925" s="2392"/>
      <c r="F925" s="2392"/>
      <c r="G925" s="2392"/>
      <c r="H925" s="2392"/>
      <c r="I925" s="2392"/>
      <c r="J925" s="2392"/>
      <c r="K925" s="2392"/>
      <c r="L925" s="2392"/>
      <c r="M925" s="2392"/>
      <c r="N925" s="2392"/>
      <c r="O925" s="2392"/>
      <c r="P925" s="2392"/>
      <c r="Q925" s="2392"/>
      <c r="R925" s="2392"/>
      <c r="S925" s="2392"/>
      <c r="T925" s="2392"/>
      <c r="U925" s="2392"/>
      <c r="V925" s="2392"/>
      <c r="W925" s="2392"/>
      <c r="X925" s="2392"/>
      <c r="Y925" s="2392"/>
    </row>
    <row r="926" spans="1:25" x14ac:dyDescent="0.25">
      <c r="A926" s="2391"/>
      <c r="B926" s="2392"/>
      <c r="C926" s="2392"/>
      <c r="D926" s="2392"/>
      <c r="E926" s="2392"/>
      <c r="F926" s="2392"/>
      <c r="G926" s="2392"/>
      <c r="H926" s="2392"/>
      <c r="I926" s="2392"/>
      <c r="J926" s="2392"/>
      <c r="K926" s="2392"/>
      <c r="L926" s="2392"/>
      <c r="M926" s="2392"/>
      <c r="N926" s="2392"/>
      <c r="O926" s="2392"/>
      <c r="P926" s="2392"/>
      <c r="Q926" s="2392"/>
      <c r="R926" s="2392"/>
      <c r="S926" s="2392"/>
      <c r="T926" s="2392"/>
      <c r="U926" s="2392"/>
      <c r="V926" s="2392"/>
      <c r="W926" s="2392"/>
      <c r="X926" s="2392"/>
      <c r="Y926" s="2392"/>
    </row>
    <row r="927" spans="1:25" x14ac:dyDescent="0.25">
      <c r="A927" s="2391"/>
      <c r="B927" s="2392"/>
      <c r="C927" s="2392"/>
      <c r="D927" s="2392"/>
      <c r="E927" s="2392"/>
      <c r="F927" s="2392"/>
      <c r="G927" s="2392"/>
      <c r="H927" s="2392"/>
      <c r="I927" s="2392"/>
      <c r="J927" s="2392"/>
      <c r="K927" s="2392"/>
      <c r="L927" s="2392"/>
      <c r="M927" s="2392"/>
      <c r="N927" s="2392"/>
      <c r="O927" s="2392"/>
      <c r="P927" s="2392"/>
      <c r="Q927" s="2392"/>
      <c r="R927" s="2392"/>
      <c r="S927" s="2392"/>
      <c r="T927" s="2392"/>
      <c r="U927" s="2392"/>
      <c r="V927" s="2392"/>
      <c r="W927" s="2392"/>
      <c r="X927" s="2392"/>
      <c r="Y927" s="2392"/>
    </row>
    <row r="928" spans="1:25" x14ac:dyDescent="0.25">
      <c r="A928" s="2391"/>
      <c r="B928" s="2392"/>
      <c r="C928" s="2392"/>
      <c r="D928" s="2392"/>
      <c r="E928" s="2392"/>
      <c r="F928" s="2392"/>
      <c r="G928" s="2392"/>
      <c r="H928" s="2392"/>
      <c r="I928" s="2392"/>
      <c r="J928" s="2392"/>
      <c r="K928" s="2392"/>
      <c r="L928" s="2392"/>
      <c r="M928" s="2392"/>
      <c r="N928" s="2392"/>
      <c r="O928" s="2392"/>
      <c r="P928" s="2392"/>
      <c r="Q928" s="2392"/>
      <c r="R928" s="2392"/>
      <c r="S928" s="2392"/>
      <c r="T928" s="2392"/>
      <c r="U928" s="2392"/>
      <c r="V928" s="2392"/>
      <c r="W928" s="2392"/>
      <c r="X928" s="2392"/>
      <c r="Y928" s="2392"/>
    </row>
    <row r="929" spans="1:25" x14ac:dyDescent="0.25">
      <c r="A929" s="2391"/>
      <c r="B929" s="2392"/>
      <c r="C929" s="2392"/>
      <c r="D929" s="2392"/>
      <c r="E929" s="2392"/>
      <c r="F929" s="2392"/>
      <c r="G929" s="2392"/>
      <c r="H929" s="2392"/>
      <c r="I929" s="2392"/>
      <c r="J929" s="2392"/>
      <c r="K929" s="2392"/>
      <c r="L929" s="2392"/>
      <c r="M929" s="2392"/>
      <c r="N929" s="2392"/>
      <c r="O929" s="2392"/>
      <c r="P929" s="2392"/>
      <c r="Q929" s="2392"/>
      <c r="R929" s="2392"/>
      <c r="S929" s="2392"/>
      <c r="T929" s="2392"/>
      <c r="U929" s="2392"/>
      <c r="V929" s="2392"/>
      <c r="W929" s="2392"/>
      <c r="X929" s="2392"/>
      <c r="Y929" s="2392"/>
    </row>
    <row r="930" spans="1:25" x14ac:dyDescent="0.25">
      <c r="A930" s="2391"/>
      <c r="B930" s="2392"/>
      <c r="C930" s="2392"/>
      <c r="D930" s="2392"/>
      <c r="E930" s="2392"/>
      <c r="F930" s="2392"/>
      <c r="G930" s="2392"/>
      <c r="H930" s="2392"/>
      <c r="I930" s="2392"/>
      <c r="J930" s="2392"/>
      <c r="K930" s="2392"/>
      <c r="L930" s="2392"/>
      <c r="M930" s="2392"/>
      <c r="N930" s="2392"/>
      <c r="O930" s="2392"/>
      <c r="P930" s="2392"/>
      <c r="Q930" s="2392"/>
      <c r="R930" s="2392"/>
      <c r="S930" s="2392"/>
      <c r="T930" s="2392"/>
      <c r="U930" s="2392"/>
      <c r="V930" s="2392"/>
      <c r="W930" s="2392"/>
      <c r="X930" s="2392"/>
      <c r="Y930" s="2392"/>
    </row>
    <row r="931" spans="1:25" x14ac:dyDescent="0.25">
      <c r="A931" s="2391"/>
      <c r="B931" s="2392"/>
      <c r="C931" s="2392"/>
      <c r="D931" s="2392"/>
      <c r="E931" s="2392"/>
      <c r="F931" s="2392"/>
      <c r="G931" s="2392"/>
      <c r="H931" s="2392"/>
      <c r="I931" s="2392"/>
      <c r="J931" s="2392"/>
      <c r="K931" s="2392"/>
      <c r="L931" s="2392"/>
      <c r="M931" s="2392"/>
      <c r="N931" s="2392"/>
      <c r="O931" s="2392"/>
      <c r="P931" s="2392"/>
      <c r="Q931" s="2392"/>
      <c r="R931" s="2392"/>
      <c r="S931" s="2392"/>
      <c r="T931" s="2392"/>
      <c r="U931" s="2392"/>
      <c r="V931" s="2392"/>
      <c r="W931" s="2392"/>
      <c r="X931" s="2392"/>
      <c r="Y931" s="2392"/>
    </row>
    <row r="932" spans="1:25" x14ac:dyDescent="0.25">
      <c r="A932" s="2391"/>
      <c r="B932" s="2392"/>
      <c r="C932" s="2392"/>
      <c r="D932" s="2392"/>
      <c r="E932" s="2392"/>
      <c r="F932" s="2392"/>
      <c r="G932" s="2392"/>
      <c r="H932" s="2392"/>
      <c r="I932" s="2392"/>
      <c r="J932" s="2392"/>
      <c r="K932" s="2392"/>
      <c r="L932" s="2392"/>
      <c r="M932" s="2392"/>
      <c r="N932" s="2392"/>
      <c r="O932" s="2392"/>
      <c r="P932" s="2392"/>
      <c r="Q932" s="2392"/>
      <c r="R932" s="2392"/>
      <c r="S932" s="2392"/>
      <c r="T932" s="2392"/>
      <c r="U932" s="2392"/>
      <c r="V932" s="2392"/>
      <c r="W932" s="2392"/>
      <c r="X932" s="2392"/>
      <c r="Y932" s="2392"/>
    </row>
    <row r="933" spans="1:25" x14ac:dyDescent="0.25">
      <c r="A933" s="2391"/>
      <c r="B933" s="2392"/>
      <c r="C933" s="2392"/>
      <c r="D933" s="2392"/>
      <c r="E933" s="2392"/>
      <c r="F933" s="2392"/>
      <c r="G933" s="2392"/>
      <c r="H933" s="2392"/>
      <c r="I933" s="2392"/>
      <c r="J933" s="2392"/>
      <c r="K933" s="2392"/>
      <c r="L933" s="2392"/>
      <c r="M933" s="2392"/>
      <c r="N933" s="2392"/>
      <c r="O933" s="2392"/>
      <c r="P933" s="2392"/>
      <c r="Q933" s="2392"/>
      <c r="R933" s="2392"/>
      <c r="S933" s="2392"/>
      <c r="T933" s="2392"/>
      <c r="U933" s="2392"/>
      <c r="V933" s="2392"/>
      <c r="W933" s="2392"/>
      <c r="X933" s="2392"/>
      <c r="Y933" s="2392"/>
    </row>
    <row r="934" spans="1:25" x14ac:dyDescent="0.25">
      <c r="A934" s="2391"/>
      <c r="B934" s="2392"/>
      <c r="C934" s="2392"/>
      <c r="D934" s="2392"/>
      <c r="E934" s="2392"/>
      <c r="F934" s="2392"/>
      <c r="G934" s="2392"/>
      <c r="H934" s="2392"/>
      <c r="I934" s="2392"/>
      <c r="J934" s="2392"/>
      <c r="K934" s="2392"/>
      <c r="L934" s="2392"/>
      <c r="M934" s="2392"/>
      <c r="N934" s="2392"/>
      <c r="O934" s="2392"/>
      <c r="P934" s="2392"/>
      <c r="Q934" s="2392"/>
      <c r="R934" s="2392"/>
      <c r="S934" s="2392"/>
      <c r="T934" s="2392"/>
      <c r="U934" s="2392"/>
      <c r="V934" s="2392"/>
      <c r="W934" s="2392"/>
      <c r="X934" s="2392"/>
      <c r="Y934" s="2392"/>
    </row>
    <row r="935" spans="1:25" x14ac:dyDescent="0.25">
      <c r="A935" s="2391"/>
      <c r="B935" s="2392"/>
      <c r="C935" s="2392"/>
      <c r="D935" s="2392"/>
      <c r="E935" s="2392"/>
      <c r="F935" s="2392"/>
      <c r="G935" s="2392"/>
      <c r="H935" s="2392"/>
      <c r="I935" s="2392"/>
      <c r="J935" s="2392"/>
      <c r="K935" s="2392"/>
      <c r="L935" s="2392"/>
      <c r="M935" s="2392"/>
      <c r="N935" s="2392"/>
      <c r="O935" s="2392"/>
      <c r="P935" s="2392"/>
      <c r="Q935" s="2392"/>
      <c r="R935" s="2392"/>
      <c r="S935" s="2392"/>
      <c r="T935" s="2392"/>
      <c r="U935" s="2392"/>
      <c r="V935" s="2392"/>
      <c r="W935" s="2392"/>
      <c r="X935" s="2392"/>
      <c r="Y935" s="2392"/>
    </row>
    <row r="936" spans="1:25" x14ac:dyDescent="0.25">
      <c r="A936" s="2391"/>
      <c r="B936" s="2392"/>
      <c r="C936" s="2392"/>
      <c r="D936" s="2392"/>
      <c r="E936" s="2392"/>
      <c r="F936" s="2392"/>
      <c r="G936" s="2392"/>
      <c r="H936" s="2392"/>
      <c r="I936" s="2392"/>
      <c r="J936" s="2392"/>
      <c r="K936" s="2392"/>
      <c r="L936" s="2392"/>
      <c r="M936" s="2392"/>
      <c r="N936" s="2392"/>
      <c r="O936" s="2392"/>
      <c r="P936" s="2392"/>
      <c r="Q936" s="2392"/>
      <c r="R936" s="2392"/>
      <c r="S936" s="2392"/>
      <c r="T936" s="2392"/>
      <c r="U936" s="2392"/>
      <c r="V936" s="2392"/>
      <c r="W936" s="2392"/>
      <c r="X936" s="2392"/>
      <c r="Y936" s="2392"/>
    </row>
    <row r="937" spans="1:25" x14ac:dyDescent="0.25">
      <c r="A937" s="2391"/>
      <c r="B937" s="2392"/>
      <c r="C937" s="2392"/>
      <c r="D937" s="2392"/>
      <c r="E937" s="2392"/>
      <c r="F937" s="2392"/>
      <c r="G937" s="2392"/>
      <c r="H937" s="2392"/>
      <c r="I937" s="2392"/>
      <c r="J937" s="2392"/>
      <c r="K937" s="2392"/>
      <c r="L937" s="2392"/>
      <c r="M937" s="2392"/>
      <c r="N937" s="2392"/>
      <c r="O937" s="2392"/>
      <c r="P937" s="2392"/>
      <c r="Q937" s="2392"/>
      <c r="R937" s="2392"/>
      <c r="S937" s="2392"/>
      <c r="T937" s="2392"/>
      <c r="U937" s="2392"/>
      <c r="V937" s="2392"/>
      <c r="W937" s="2392"/>
      <c r="X937" s="2392"/>
      <c r="Y937" s="2392"/>
    </row>
    <row r="938" spans="1:25" x14ac:dyDescent="0.25">
      <c r="A938" s="2391"/>
      <c r="B938" s="2392"/>
      <c r="C938" s="2392"/>
      <c r="D938" s="2392"/>
      <c r="E938" s="2392"/>
      <c r="F938" s="2392"/>
      <c r="G938" s="2392"/>
      <c r="H938" s="2392"/>
      <c r="I938" s="2392"/>
      <c r="J938" s="2392"/>
      <c r="K938" s="2392"/>
      <c r="L938" s="2392"/>
      <c r="M938" s="2392"/>
      <c r="N938" s="2392"/>
      <c r="O938" s="2392"/>
      <c r="P938" s="2392"/>
      <c r="Q938" s="2392"/>
      <c r="R938" s="2392"/>
      <c r="S938" s="2392"/>
      <c r="T938" s="2392"/>
      <c r="U938" s="2392"/>
      <c r="V938" s="2392"/>
      <c r="W938" s="2392"/>
      <c r="X938" s="2392"/>
      <c r="Y938" s="2392"/>
    </row>
    <row r="939" spans="1:25" x14ac:dyDescent="0.25">
      <c r="A939" s="2391"/>
      <c r="B939" s="2392"/>
      <c r="C939" s="2392"/>
      <c r="D939" s="2392"/>
      <c r="E939" s="2392"/>
      <c r="F939" s="2392"/>
      <c r="G939" s="2392"/>
      <c r="H939" s="2392"/>
      <c r="I939" s="2392"/>
      <c r="J939" s="2392"/>
      <c r="K939" s="2392"/>
      <c r="L939" s="2392"/>
      <c r="M939" s="2392"/>
      <c r="N939" s="2392"/>
      <c r="O939" s="2392"/>
      <c r="P939" s="2392"/>
      <c r="Q939" s="2392"/>
      <c r="R939" s="2392"/>
      <c r="S939" s="2392"/>
      <c r="T939" s="2392"/>
      <c r="U939" s="2392"/>
      <c r="V939" s="2392"/>
      <c r="W939" s="2392"/>
      <c r="X939" s="2392"/>
      <c r="Y939" s="2392"/>
    </row>
    <row r="940" spans="1:25" x14ac:dyDescent="0.25">
      <c r="A940" s="2391"/>
      <c r="B940" s="2392"/>
      <c r="C940" s="2392"/>
      <c r="D940" s="2392"/>
      <c r="E940" s="2392"/>
      <c r="F940" s="2392"/>
      <c r="G940" s="2392"/>
      <c r="H940" s="2392"/>
      <c r="I940" s="2392"/>
      <c r="J940" s="2392"/>
      <c r="K940" s="2392"/>
      <c r="L940" s="2392"/>
      <c r="M940" s="2392"/>
      <c r="N940" s="2392"/>
      <c r="O940" s="2392"/>
      <c r="P940" s="2392"/>
      <c r="Q940" s="2392"/>
      <c r="R940" s="2392"/>
      <c r="S940" s="2392"/>
      <c r="T940" s="2392"/>
      <c r="U940" s="2392"/>
      <c r="V940" s="2392"/>
      <c r="W940" s="2392"/>
      <c r="X940" s="2392"/>
      <c r="Y940" s="2392"/>
    </row>
    <row r="941" spans="1:25" x14ac:dyDescent="0.25">
      <c r="A941" s="2391"/>
      <c r="B941" s="2392"/>
      <c r="C941" s="2392"/>
      <c r="D941" s="2392"/>
      <c r="E941" s="2392"/>
      <c r="F941" s="2392"/>
      <c r="G941" s="2392"/>
      <c r="H941" s="2392"/>
      <c r="I941" s="2392"/>
      <c r="J941" s="2392"/>
      <c r="K941" s="2392"/>
      <c r="L941" s="2392"/>
      <c r="M941" s="2392"/>
      <c r="N941" s="2392"/>
      <c r="O941" s="2392"/>
      <c r="P941" s="2392"/>
      <c r="Q941" s="2392"/>
      <c r="R941" s="2392"/>
      <c r="S941" s="2392"/>
      <c r="T941" s="2392"/>
      <c r="U941" s="2392"/>
      <c r="V941" s="2392"/>
      <c r="W941" s="2392"/>
      <c r="X941" s="2392"/>
      <c r="Y941" s="2392"/>
    </row>
    <row r="942" spans="1:25" x14ac:dyDescent="0.25">
      <c r="A942" s="2391"/>
      <c r="B942" s="2392"/>
      <c r="C942" s="2392"/>
      <c r="D942" s="2392"/>
      <c r="E942" s="2392"/>
      <c r="F942" s="2392"/>
      <c r="G942" s="2392"/>
      <c r="H942" s="2392"/>
      <c r="I942" s="2392"/>
      <c r="J942" s="2392"/>
      <c r="K942" s="2392"/>
      <c r="L942" s="2392"/>
      <c r="M942" s="2392"/>
      <c r="N942" s="2392"/>
      <c r="O942" s="2392"/>
      <c r="P942" s="2392"/>
      <c r="Q942" s="2392"/>
      <c r="R942" s="2392"/>
      <c r="S942" s="2392"/>
      <c r="T942" s="2392"/>
      <c r="U942" s="2392"/>
      <c r="V942" s="2392"/>
      <c r="W942" s="2392"/>
      <c r="X942" s="2392"/>
      <c r="Y942" s="2392"/>
    </row>
    <row r="943" spans="1:25" x14ac:dyDescent="0.25">
      <c r="A943" s="2391"/>
      <c r="B943" s="2392"/>
      <c r="C943" s="2392"/>
      <c r="D943" s="2392"/>
      <c r="E943" s="2392"/>
      <c r="F943" s="2392"/>
      <c r="G943" s="2392"/>
      <c r="H943" s="2392"/>
      <c r="I943" s="2392"/>
      <c r="J943" s="2392"/>
      <c r="K943" s="2392"/>
      <c r="L943" s="2392"/>
      <c r="M943" s="2392"/>
      <c r="N943" s="2392"/>
      <c r="O943" s="2392"/>
      <c r="P943" s="2392"/>
      <c r="Q943" s="2392"/>
      <c r="R943" s="2392"/>
      <c r="S943" s="2392"/>
      <c r="T943" s="2392"/>
      <c r="U943" s="2392"/>
      <c r="V943" s="2392"/>
      <c r="W943" s="2392"/>
      <c r="X943" s="2392"/>
      <c r="Y943" s="2392"/>
    </row>
    <row r="944" spans="1:25" x14ac:dyDescent="0.25">
      <c r="A944" s="2391"/>
      <c r="B944" s="2392"/>
      <c r="C944" s="2392"/>
      <c r="D944" s="2392"/>
      <c r="E944" s="2392"/>
      <c r="F944" s="2392"/>
      <c r="G944" s="2392"/>
      <c r="H944" s="2392"/>
      <c r="I944" s="2392"/>
      <c r="J944" s="2392"/>
      <c r="K944" s="2392"/>
      <c r="L944" s="2392"/>
      <c r="M944" s="2392"/>
      <c r="N944" s="2392"/>
      <c r="O944" s="2392"/>
      <c r="P944" s="2392"/>
      <c r="Q944" s="2392"/>
      <c r="R944" s="2392"/>
      <c r="S944" s="2392"/>
      <c r="T944" s="2392"/>
      <c r="U944" s="2392"/>
      <c r="V944" s="2392"/>
      <c r="W944" s="2392"/>
      <c r="X944" s="2392"/>
      <c r="Y944" s="2392"/>
    </row>
    <row r="945" spans="1:25" x14ac:dyDescent="0.25">
      <c r="A945" s="2391"/>
      <c r="B945" s="2392"/>
      <c r="C945" s="2392"/>
      <c r="D945" s="2392"/>
      <c r="E945" s="2392"/>
      <c r="F945" s="2392"/>
      <c r="G945" s="2392"/>
      <c r="H945" s="2392"/>
      <c r="I945" s="2392"/>
      <c r="J945" s="2392"/>
      <c r="K945" s="2392"/>
      <c r="L945" s="2392"/>
      <c r="M945" s="2392"/>
      <c r="N945" s="2392"/>
      <c r="O945" s="2392"/>
      <c r="P945" s="2392"/>
      <c r="Q945" s="2392"/>
      <c r="R945" s="2392"/>
      <c r="S945" s="2392"/>
      <c r="T945" s="2392"/>
      <c r="U945" s="2392"/>
      <c r="V945" s="2392"/>
      <c r="W945" s="2392"/>
      <c r="X945" s="2392"/>
      <c r="Y945" s="2392"/>
    </row>
    <row r="946" spans="1:25" x14ac:dyDescent="0.25">
      <c r="A946" s="2391"/>
      <c r="B946" s="2392"/>
      <c r="C946" s="2392"/>
      <c r="D946" s="2392"/>
      <c r="E946" s="2392"/>
      <c r="F946" s="2392"/>
      <c r="G946" s="2392"/>
      <c r="H946" s="2392"/>
      <c r="I946" s="2392"/>
      <c r="J946" s="2392"/>
      <c r="K946" s="2392"/>
      <c r="L946" s="2392"/>
      <c r="M946" s="2392"/>
      <c r="N946" s="2392"/>
      <c r="O946" s="2392"/>
      <c r="P946" s="2392"/>
      <c r="Q946" s="2392"/>
      <c r="R946" s="2392"/>
      <c r="S946" s="2392"/>
      <c r="T946" s="2392"/>
      <c r="U946" s="2392"/>
      <c r="V946" s="2392"/>
      <c r="W946" s="2392"/>
      <c r="X946" s="2392"/>
      <c r="Y946" s="2392"/>
    </row>
    <row r="947" spans="1:25" x14ac:dyDescent="0.25">
      <c r="A947" s="2391"/>
      <c r="B947" s="2392"/>
      <c r="C947" s="2392"/>
      <c r="D947" s="2392"/>
      <c r="E947" s="2392"/>
      <c r="F947" s="2392"/>
      <c r="G947" s="2392"/>
      <c r="H947" s="2392"/>
      <c r="I947" s="2392"/>
      <c r="J947" s="2392"/>
      <c r="K947" s="2392"/>
      <c r="L947" s="2392"/>
      <c r="M947" s="2392"/>
      <c r="N947" s="2392"/>
      <c r="O947" s="2392"/>
      <c r="P947" s="2392"/>
      <c r="Q947" s="2392"/>
      <c r="R947" s="2392"/>
      <c r="S947" s="2392"/>
      <c r="T947" s="2392"/>
      <c r="U947" s="2392"/>
      <c r="V947" s="2392"/>
      <c r="W947" s="2392"/>
      <c r="X947" s="2392"/>
      <c r="Y947" s="2392"/>
    </row>
    <row r="948" spans="1:25" x14ac:dyDescent="0.25">
      <c r="A948" s="2391"/>
      <c r="B948" s="2392"/>
      <c r="C948" s="2392"/>
      <c r="D948" s="2392"/>
      <c r="E948" s="2392"/>
      <c r="F948" s="2392"/>
      <c r="G948" s="2392"/>
      <c r="H948" s="2392"/>
      <c r="I948" s="2392"/>
      <c r="J948" s="2392"/>
      <c r="K948" s="2392"/>
      <c r="L948" s="2392"/>
      <c r="M948" s="2392"/>
      <c r="N948" s="2392"/>
      <c r="O948" s="2392"/>
      <c r="P948" s="2392"/>
      <c r="Q948" s="2392"/>
      <c r="R948" s="2392"/>
      <c r="S948" s="2392"/>
      <c r="T948" s="2392"/>
      <c r="U948" s="2392"/>
      <c r="V948" s="2392"/>
      <c r="W948" s="2392"/>
      <c r="X948" s="2392"/>
      <c r="Y948" s="2392"/>
    </row>
    <row r="949" spans="1:25" x14ac:dyDescent="0.25">
      <c r="A949" s="2391"/>
      <c r="B949" s="2392"/>
      <c r="C949" s="2392"/>
      <c r="D949" s="2392"/>
      <c r="E949" s="2392"/>
      <c r="F949" s="2392"/>
      <c r="G949" s="2392"/>
      <c r="H949" s="2392"/>
      <c r="I949" s="2392"/>
      <c r="J949" s="2392"/>
      <c r="K949" s="2392"/>
      <c r="L949" s="2392"/>
      <c r="M949" s="2392"/>
      <c r="N949" s="2392"/>
      <c r="O949" s="2392"/>
      <c r="P949" s="2392"/>
      <c r="Q949" s="2392"/>
      <c r="R949" s="2392"/>
      <c r="S949" s="2392"/>
      <c r="T949" s="2392"/>
      <c r="U949" s="2392"/>
      <c r="V949" s="2392"/>
      <c r="W949" s="2392"/>
      <c r="X949" s="2392"/>
      <c r="Y949" s="2392"/>
    </row>
    <row r="950" spans="1:25" x14ac:dyDescent="0.25">
      <c r="A950" s="2391"/>
      <c r="B950" s="2392"/>
      <c r="C950" s="2392"/>
      <c r="D950" s="2392"/>
      <c r="E950" s="2392"/>
      <c r="F950" s="2392"/>
      <c r="G950" s="2392"/>
      <c r="H950" s="2392"/>
      <c r="I950" s="2392"/>
      <c r="J950" s="2392"/>
      <c r="K950" s="2392"/>
      <c r="L950" s="2392"/>
      <c r="M950" s="2392"/>
      <c r="N950" s="2392"/>
      <c r="O950" s="2392"/>
      <c r="P950" s="2392"/>
      <c r="Q950" s="2392"/>
      <c r="R950" s="2392"/>
      <c r="S950" s="2392"/>
      <c r="T950" s="2392"/>
      <c r="U950" s="2392"/>
      <c r="V950" s="2392"/>
      <c r="W950" s="2392"/>
      <c r="X950" s="2392"/>
      <c r="Y950" s="2392"/>
    </row>
    <row r="951" spans="1:25" x14ac:dyDescent="0.25">
      <c r="A951" s="2391"/>
      <c r="B951" s="2392"/>
      <c r="C951" s="2392"/>
      <c r="D951" s="2392"/>
      <c r="E951" s="2392"/>
      <c r="F951" s="2392"/>
      <c r="G951" s="2392"/>
      <c r="H951" s="2392"/>
      <c r="I951" s="2392"/>
      <c r="J951" s="2392"/>
      <c r="K951" s="2392"/>
      <c r="L951" s="2392"/>
      <c r="M951" s="2392"/>
      <c r="N951" s="2392"/>
      <c r="O951" s="2392"/>
      <c r="P951" s="2392"/>
      <c r="Q951" s="2392"/>
      <c r="R951" s="2392"/>
      <c r="S951" s="2392"/>
      <c r="T951" s="2392"/>
      <c r="U951" s="2392"/>
      <c r="V951" s="2392"/>
      <c r="W951" s="2392"/>
      <c r="X951" s="2392"/>
      <c r="Y951" s="2392"/>
    </row>
    <row r="952" spans="1:25" x14ac:dyDescent="0.25">
      <c r="A952" s="2391"/>
      <c r="B952" s="2392"/>
      <c r="C952" s="2392"/>
      <c r="D952" s="2392"/>
      <c r="E952" s="2392"/>
      <c r="F952" s="2392"/>
      <c r="G952" s="2392"/>
      <c r="H952" s="2392"/>
      <c r="I952" s="2392"/>
      <c r="J952" s="2392"/>
      <c r="K952" s="2392"/>
      <c r="L952" s="2392"/>
      <c r="M952" s="2392"/>
      <c r="N952" s="2392"/>
      <c r="O952" s="2392"/>
      <c r="P952" s="2392"/>
      <c r="Q952" s="2392"/>
      <c r="R952" s="2392"/>
      <c r="S952" s="2392"/>
      <c r="T952" s="2392"/>
      <c r="U952" s="2392"/>
      <c r="V952" s="2392"/>
      <c r="W952" s="2392"/>
      <c r="X952" s="2392"/>
      <c r="Y952" s="2392"/>
    </row>
    <row r="953" spans="1:25" x14ac:dyDescent="0.25">
      <c r="A953" s="2391"/>
      <c r="B953" s="2392"/>
      <c r="C953" s="2392"/>
      <c r="D953" s="2392"/>
      <c r="E953" s="2392"/>
      <c r="F953" s="2392"/>
      <c r="G953" s="2392"/>
      <c r="H953" s="2392"/>
      <c r="I953" s="2392"/>
      <c r="J953" s="2392"/>
      <c r="K953" s="2392"/>
      <c r="L953" s="2392"/>
      <c r="M953" s="2392"/>
      <c r="N953" s="2392"/>
      <c r="O953" s="2392"/>
      <c r="P953" s="2392"/>
      <c r="Q953" s="2392"/>
      <c r="R953" s="2392"/>
      <c r="S953" s="2392"/>
      <c r="T953" s="2392"/>
      <c r="U953" s="2392"/>
      <c r="V953" s="2392"/>
      <c r="W953" s="2392"/>
      <c r="X953" s="2392"/>
      <c r="Y953" s="2392"/>
    </row>
    <row r="954" spans="1:25" x14ac:dyDescent="0.25">
      <c r="A954" s="2391"/>
      <c r="B954" s="2392"/>
      <c r="C954" s="2392"/>
      <c r="D954" s="2392"/>
      <c r="E954" s="2392"/>
      <c r="F954" s="2392"/>
      <c r="G954" s="2392"/>
      <c r="H954" s="2392"/>
      <c r="I954" s="2392"/>
      <c r="J954" s="2392"/>
      <c r="K954" s="2392"/>
      <c r="L954" s="2392"/>
      <c r="M954" s="2392"/>
      <c r="N954" s="2392"/>
      <c r="O954" s="2392"/>
      <c r="P954" s="2392"/>
      <c r="Q954" s="2392"/>
      <c r="R954" s="2392"/>
      <c r="S954" s="2392"/>
      <c r="T954" s="2392"/>
      <c r="U954" s="2392"/>
      <c r="V954" s="2392"/>
      <c r="W954" s="2392"/>
      <c r="X954" s="2392"/>
      <c r="Y954" s="2392"/>
    </row>
    <row r="955" spans="1:25" x14ac:dyDescent="0.25">
      <c r="A955" s="2391"/>
      <c r="B955" s="2392"/>
      <c r="C955" s="2392"/>
      <c r="D955" s="2392"/>
      <c r="E955" s="2392"/>
      <c r="F955" s="2392"/>
      <c r="G955" s="2392"/>
      <c r="H955" s="2392"/>
      <c r="I955" s="2392"/>
      <c r="J955" s="2392"/>
      <c r="K955" s="2392"/>
      <c r="L955" s="2392"/>
      <c r="M955" s="2392"/>
      <c r="N955" s="2392"/>
      <c r="O955" s="2392"/>
      <c r="P955" s="2392"/>
      <c r="Q955" s="2392"/>
      <c r="R955" s="2392"/>
      <c r="S955" s="2392"/>
      <c r="T955" s="2392"/>
      <c r="U955" s="2392"/>
      <c r="V955" s="2392"/>
      <c r="W955" s="2392"/>
      <c r="X955" s="2392"/>
      <c r="Y955" s="2392"/>
    </row>
    <row r="956" spans="1:25" x14ac:dyDescent="0.25">
      <c r="A956" s="2391"/>
      <c r="B956" s="2392"/>
      <c r="C956" s="2392"/>
      <c r="D956" s="2392"/>
      <c r="E956" s="2392"/>
      <c r="F956" s="2392"/>
      <c r="G956" s="2392"/>
      <c r="H956" s="2392"/>
      <c r="I956" s="2392"/>
      <c r="J956" s="2392"/>
      <c r="K956" s="2392"/>
      <c r="L956" s="2392"/>
      <c r="M956" s="2392"/>
      <c r="N956" s="2392"/>
      <c r="O956" s="2392"/>
      <c r="P956" s="2392"/>
      <c r="Q956" s="2392"/>
      <c r="R956" s="2392"/>
      <c r="S956" s="2392"/>
      <c r="T956" s="2392"/>
      <c r="U956" s="2392"/>
      <c r="V956" s="2392"/>
      <c r="W956" s="2392"/>
      <c r="X956" s="2392"/>
      <c r="Y956" s="2392"/>
    </row>
    <row r="957" spans="1:25" x14ac:dyDescent="0.25">
      <c r="A957" s="2391"/>
      <c r="B957" s="2392"/>
      <c r="C957" s="2392"/>
      <c r="D957" s="2392"/>
      <c r="E957" s="2392"/>
      <c r="F957" s="2392"/>
      <c r="G957" s="2392"/>
      <c r="H957" s="2392"/>
      <c r="I957" s="2392"/>
      <c r="J957" s="2392"/>
      <c r="K957" s="2392"/>
      <c r="L957" s="2392"/>
      <c r="M957" s="2392"/>
      <c r="N957" s="2392"/>
      <c r="O957" s="2392"/>
      <c r="P957" s="2392"/>
      <c r="Q957" s="2392"/>
      <c r="R957" s="2392"/>
      <c r="S957" s="2392"/>
      <c r="T957" s="2392"/>
      <c r="U957" s="2392"/>
      <c r="V957" s="2392"/>
      <c r="W957" s="2392"/>
      <c r="X957" s="2392"/>
      <c r="Y957" s="2392"/>
    </row>
    <row r="958" spans="1:25" x14ac:dyDescent="0.25">
      <c r="A958" s="2391"/>
      <c r="B958" s="2392"/>
      <c r="C958" s="2392"/>
      <c r="D958" s="2392"/>
      <c r="E958" s="2392"/>
      <c r="F958" s="2392"/>
      <c r="G958" s="2392"/>
      <c r="H958" s="2392"/>
      <c r="I958" s="2392"/>
      <c r="J958" s="2392"/>
      <c r="K958" s="2392"/>
      <c r="L958" s="2392"/>
      <c r="M958" s="2392"/>
      <c r="N958" s="2392"/>
      <c r="O958" s="2392"/>
      <c r="P958" s="2392"/>
      <c r="Q958" s="2392"/>
      <c r="R958" s="2392"/>
      <c r="S958" s="2392"/>
      <c r="T958" s="2392"/>
      <c r="U958" s="2392"/>
      <c r="V958" s="2392"/>
      <c r="W958" s="2392"/>
      <c r="X958" s="2392"/>
      <c r="Y958" s="2392"/>
    </row>
    <row r="959" spans="1:25" x14ac:dyDescent="0.25">
      <c r="A959" s="2391"/>
      <c r="B959" s="2392"/>
      <c r="C959" s="2392"/>
      <c r="D959" s="2392"/>
      <c r="E959" s="2392"/>
      <c r="F959" s="2392"/>
      <c r="G959" s="2392"/>
      <c r="H959" s="2392"/>
      <c r="I959" s="2392"/>
      <c r="J959" s="2392"/>
      <c r="K959" s="2392"/>
      <c r="L959" s="2392"/>
      <c r="M959" s="2392"/>
      <c r="N959" s="2392"/>
      <c r="O959" s="2392"/>
      <c r="P959" s="2392"/>
      <c r="Q959" s="2392"/>
      <c r="R959" s="2392"/>
      <c r="S959" s="2392"/>
      <c r="T959" s="2392"/>
      <c r="U959" s="2392"/>
      <c r="V959" s="2392"/>
      <c r="W959" s="2392"/>
      <c r="X959" s="2392"/>
      <c r="Y959" s="2392"/>
    </row>
    <row r="960" spans="1:25" x14ac:dyDescent="0.25">
      <c r="A960" s="2391"/>
      <c r="B960" s="2392"/>
      <c r="C960" s="2392"/>
      <c r="D960" s="2392"/>
      <c r="E960" s="2392"/>
      <c r="F960" s="2392"/>
      <c r="G960" s="2392"/>
      <c r="H960" s="2392"/>
      <c r="I960" s="2392"/>
      <c r="J960" s="2392"/>
      <c r="K960" s="2392"/>
      <c r="L960" s="2392"/>
      <c r="M960" s="2392"/>
      <c r="N960" s="2392"/>
      <c r="O960" s="2392"/>
      <c r="P960" s="2392"/>
      <c r="Q960" s="2392"/>
      <c r="R960" s="2392"/>
      <c r="S960" s="2392"/>
      <c r="T960" s="2392"/>
      <c r="U960" s="2392"/>
      <c r="V960" s="2392"/>
      <c r="W960" s="2392"/>
      <c r="X960" s="2392"/>
      <c r="Y960" s="2392"/>
    </row>
    <row r="961" spans="1:25" x14ac:dyDescent="0.25">
      <c r="A961" s="2391"/>
      <c r="B961" s="2392"/>
      <c r="C961" s="2392"/>
      <c r="D961" s="2392"/>
      <c r="E961" s="2392"/>
      <c r="F961" s="2392"/>
      <c r="G961" s="2392"/>
      <c r="H961" s="2392"/>
      <c r="I961" s="2392"/>
      <c r="J961" s="2392"/>
      <c r="K961" s="2392"/>
      <c r="L961" s="2392"/>
      <c r="M961" s="2392"/>
      <c r="N961" s="2392"/>
      <c r="O961" s="2392"/>
      <c r="P961" s="2392"/>
      <c r="Q961" s="2392"/>
      <c r="R961" s="2392"/>
      <c r="S961" s="2392"/>
      <c r="T961" s="2392"/>
      <c r="U961" s="2392"/>
      <c r="V961" s="2392"/>
      <c r="W961" s="2392"/>
      <c r="X961" s="2392"/>
      <c r="Y961" s="2392"/>
    </row>
    <row r="962" spans="1:25" x14ac:dyDescent="0.25">
      <c r="A962" s="2391"/>
      <c r="B962" s="2392"/>
      <c r="C962" s="2392"/>
      <c r="D962" s="2392"/>
      <c r="E962" s="2392"/>
      <c r="F962" s="2392"/>
      <c r="G962" s="2392"/>
      <c r="H962" s="2392"/>
      <c r="I962" s="2392"/>
      <c r="J962" s="2392"/>
      <c r="K962" s="2392"/>
      <c r="L962" s="2392"/>
      <c r="M962" s="2392"/>
      <c r="N962" s="2392"/>
      <c r="O962" s="2392"/>
      <c r="P962" s="2392"/>
      <c r="Q962" s="2392"/>
      <c r="R962" s="2392"/>
      <c r="S962" s="2392"/>
      <c r="T962" s="2392"/>
      <c r="U962" s="2392"/>
      <c r="V962" s="2392"/>
      <c r="W962" s="2392"/>
      <c r="X962" s="2392"/>
      <c r="Y962" s="2392"/>
    </row>
    <row r="963" spans="1:25" x14ac:dyDescent="0.25">
      <c r="A963" s="2391"/>
      <c r="B963" s="2392"/>
      <c r="C963" s="2392"/>
      <c r="D963" s="2392"/>
      <c r="E963" s="2392"/>
      <c r="F963" s="2392"/>
      <c r="G963" s="2392"/>
      <c r="H963" s="2392"/>
      <c r="I963" s="2392"/>
      <c r="J963" s="2392"/>
      <c r="K963" s="2392"/>
      <c r="L963" s="2392"/>
      <c r="M963" s="2392"/>
      <c r="N963" s="2392"/>
      <c r="O963" s="2392"/>
      <c r="P963" s="2392"/>
      <c r="Q963" s="2392"/>
      <c r="R963" s="2392"/>
      <c r="S963" s="2392"/>
      <c r="T963" s="2392"/>
      <c r="U963" s="2392"/>
      <c r="V963" s="2392"/>
      <c r="W963" s="2392"/>
      <c r="X963" s="2392"/>
      <c r="Y963" s="2392"/>
    </row>
    <row r="964" spans="1:25" x14ac:dyDescent="0.25">
      <c r="A964" s="2391"/>
      <c r="B964" s="2392"/>
      <c r="C964" s="2392"/>
      <c r="D964" s="2392"/>
      <c r="E964" s="2392"/>
      <c r="F964" s="2392"/>
      <c r="G964" s="2392"/>
      <c r="H964" s="2392"/>
      <c r="I964" s="2392"/>
      <c r="J964" s="2392"/>
      <c r="K964" s="2392"/>
      <c r="L964" s="2392"/>
      <c r="M964" s="2392"/>
      <c r="N964" s="2392"/>
      <c r="O964" s="2392"/>
      <c r="P964" s="2392"/>
      <c r="Q964" s="2392"/>
      <c r="R964" s="2392"/>
      <c r="S964" s="2392"/>
      <c r="T964" s="2392"/>
      <c r="U964" s="2392"/>
      <c r="V964" s="2392"/>
      <c r="W964" s="2392"/>
      <c r="X964" s="2392"/>
      <c r="Y964" s="2392"/>
    </row>
    <row r="965" spans="1:25" x14ac:dyDescent="0.25">
      <c r="A965" s="2391"/>
      <c r="B965" s="2392"/>
      <c r="C965" s="2392"/>
      <c r="D965" s="2392"/>
      <c r="E965" s="2392"/>
      <c r="F965" s="2392"/>
      <c r="G965" s="2392"/>
      <c r="H965" s="2392"/>
      <c r="I965" s="2392"/>
      <c r="J965" s="2392"/>
      <c r="K965" s="2392"/>
      <c r="L965" s="2392"/>
      <c r="M965" s="2392"/>
      <c r="N965" s="2392"/>
      <c r="O965" s="2392"/>
      <c r="P965" s="2392"/>
      <c r="Q965" s="2392"/>
      <c r="R965" s="2392"/>
      <c r="S965" s="2392"/>
      <c r="T965" s="2392"/>
      <c r="U965" s="2392"/>
      <c r="V965" s="2392"/>
      <c r="W965" s="2392"/>
      <c r="X965" s="2392"/>
      <c r="Y965" s="2392"/>
    </row>
    <row r="966" spans="1:25" x14ac:dyDescent="0.25">
      <c r="A966" s="2391"/>
      <c r="B966" s="2392"/>
      <c r="C966" s="2392"/>
      <c r="D966" s="2392"/>
      <c r="E966" s="2392"/>
      <c r="F966" s="2392"/>
      <c r="G966" s="2392"/>
      <c r="H966" s="2392"/>
      <c r="I966" s="2392"/>
      <c r="J966" s="2392"/>
      <c r="K966" s="2392"/>
      <c r="L966" s="2392"/>
      <c r="M966" s="2392"/>
      <c r="N966" s="2392"/>
      <c r="O966" s="2392"/>
      <c r="P966" s="2392"/>
      <c r="Q966" s="2392"/>
      <c r="R966" s="2392"/>
      <c r="S966" s="2392"/>
      <c r="T966" s="2392"/>
      <c r="U966" s="2392"/>
      <c r="V966" s="2392"/>
      <c r="W966" s="2392"/>
      <c r="X966" s="2392"/>
      <c r="Y966" s="2392"/>
    </row>
    <row r="967" spans="1:25" x14ac:dyDescent="0.25">
      <c r="A967" s="2391"/>
      <c r="B967" s="2392"/>
      <c r="C967" s="2392"/>
      <c r="D967" s="2392"/>
      <c r="E967" s="2392"/>
      <c r="F967" s="2392"/>
      <c r="G967" s="2392"/>
      <c r="H967" s="2392"/>
      <c r="I967" s="2392"/>
      <c r="J967" s="2392"/>
      <c r="K967" s="2392"/>
      <c r="L967" s="2392"/>
      <c r="M967" s="2392"/>
      <c r="N967" s="2392"/>
      <c r="O967" s="2392"/>
      <c r="P967" s="2392"/>
      <c r="Q967" s="2392"/>
      <c r="R967" s="2392"/>
      <c r="S967" s="2392"/>
      <c r="T967" s="2392"/>
      <c r="U967" s="2392"/>
      <c r="V967" s="2392"/>
      <c r="W967" s="2392"/>
      <c r="X967" s="2392"/>
      <c r="Y967" s="2392"/>
    </row>
    <row r="968" spans="1:25" x14ac:dyDescent="0.25">
      <c r="A968" s="2391"/>
      <c r="B968" s="2392"/>
      <c r="C968" s="2392"/>
      <c r="D968" s="2392"/>
      <c r="E968" s="2392"/>
      <c r="F968" s="2392"/>
      <c r="G968" s="2392"/>
      <c r="H968" s="2392"/>
      <c r="I968" s="2392"/>
      <c r="J968" s="2392"/>
      <c r="K968" s="2392"/>
      <c r="L968" s="2392"/>
      <c r="M968" s="2392"/>
      <c r="N968" s="2392"/>
      <c r="O968" s="2392"/>
      <c r="P968" s="2392"/>
      <c r="Q968" s="2392"/>
      <c r="R968" s="2392"/>
      <c r="S968" s="2392"/>
      <c r="T968" s="2392"/>
      <c r="U968" s="2392"/>
      <c r="V968" s="2392"/>
      <c r="W968" s="2392"/>
      <c r="X968" s="2392"/>
      <c r="Y968" s="2392"/>
    </row>
    <row r="969" spans="1:25" x14ac:dyDescent="0.25">
      <c r="A969" s="2391"/>
      <c r="B969" s="2392"/>
      <c r="C969" s="2392"/>
      <c r="D969" s="2392"/>
      <c r="E969" s="2392"/>
      <c r="F969" s="2392"/>
      <c r="G969" s="2392"/>
      <c r="H969" s="2392"/>
      <c r="I969" s="2392"/>
      <c r="J969" s="2392"/>
      <c r="K969" s="2392"/>
      <c r="L969" s="2392"/>
      <c r="M969" s="2392"/>
      <c r="N969" s="2392"/>
      <c r="O969" s="2392"/>
      <c r="P969" s="2392"/>
      <c r="Q969" s="2392"/>
      <c r="R969" s="2392"/>
      <c r="S969" s="2392"/>
      <c r="T969" s="2392"/>
      <c r="U969" s="2392"/>
      <c r="V969" s="2392"/>
      <c r="W969" s="2392"/>
      <c r="X969" s="2392"/>
      <c r="Y969" s="2392"/>
    </row>
    <row r="970" spans="1:25" x14ac:dyDescent="0.25">
      <c r="A970" s="2391"/>
      <c r="B970" s="2392"/>
      <c r="C970" s="2392"/>
      <c r="D970" s="2392"/>
      <c r="E970" s="2392"/>
      <c r="F970" s="2392"/>
      <c r="G970" s="2392"/>
      <c r="H970" s="2392"/>
      <c r="I970" s="2392"/>
      <c r="J970" s="2392"/>
      <c r="K970" s="2392"/>
      <c r="L970" s="2392"/>
      <c r="M970" s="2392"/>
      <c r="N970" s="2392"/>
      <c r="O970" s="2392"/>
      <c r="P970" s="2392"/>
      <c r="Q970" s="2392"/>
      <c r="R970" s="2392"/>
      <c r="S970" s="2392"/>
      <c r="T970" s="2392"/>
      <c r="U970" s="2392"/>
      <c r="V970" s="2392"/>
      <c r="W970" s="2392"/>
      <c r="X970" s="2392"/>
      <c r="Y970" s="2392"/>
    </row>
    <row r="971" spans="1:25" x14ac:dyDescent="0.25">
      <c r="A971" s="2391"/>
      <c r="B971" s="2392"/>
      <c r="C971" s="2392"/>
      <c r="D971" s="2392"/>
      <c r="E971" s="2392"/>
      <c r="F971" s="2392"/>
      <c r="G971" s="2392"/>
      <c r="H971" s="2392"/>
      <c r="I971" s="2392"/>
      <c r="J971" s="2392"/>
      <c r="K971" s="2392"/>
      <c r="L971" s="2392"/>
      <c r="M971" s="2392"/>
      <c r="N971" s="2392"/>
      <c r="O971" s="2392"/>
      <c r="P971" s="2392"/>
      <c r="Q971" s="2392"/>
      <c r="R971" s="2392"/>
      <c r="S971" s="2392"/>
      <c r="T971" s="2392"/>
      <c r="U971" s="2392"/>
      <c r="V971" s="2392"/>
      <c r="W971" s="2392"/>
      <c r="X971" s="2392"/>
      <c r="Y971" s="2392"/>
    </row>
    <row r="972" spans="1:25" x14ac:dyDescent="0.25">
      <c r="A972" s="2391"/>
      <c r="B972" s="2392"/>
      <c r="C972" s="2392"/>
      <c r="D972" s="2392"/>
      <c r="E972" s="2392"/>
      <c r="F972" s="2392"/>
      <c r="G972" s="2392"/>
      <c r="H972" s="2392"/>
      <c r="I972" s="2392"/>
      <c r="J972" s="2392"/>
      <c r="K972" s="2392"/>
      <c r="L972" s="2392"/>
      <c r="M972" s="2392"/>
      <c r="N972" s="2392"/>
      <c r="O972" s="2392"/>
      <c r="P972" s="2392"/>
      <c r="Q972" s="2392"/>
      <c r="R972" s="2392"/>
      <c r="S972" s="2392"/>
      <c r="T972" s="2392"/>
      <c r="U972" s="2392"/>
      <c r="V972" s="2392"/>
      <c r="W972" s="2392"/>
      <c r="X972" s="2392"/>
      <c r="Y972" s="2392"/>
    </row>
    <row r="973" spans="1:25" x14ac:dyDescent="0.25">
      <c r="A973" s="2391"/>
      <c r="B973" s="2392"/>
      <c r="C973" s="2392"/>
      <c r="D973" s="2392"/>
      <c r="E973" s="2392"/>
      <c r="F973" s="2392"/>
      <c r="G973" s="2392"/>
      <c r="H973" s="2392"/>
      <c r="I973" s="2392"/>
      <c r="J973" s="2392"/>
      <c r="K973" s="2392"/>
      <c r="L973" s="2392"/>
      <c r="M973" s="2392"/>
      <c r="N973" s="2392"/>
      <c r="O973" s="2392"/>
      <c r="P973" s="2392"/>
      <c r="Q973" s="2392"/>
      <c r="R973" s="2392"/>
      <c r="S973" s="2392"/>
      <c r="T973" s="2392"/>
      <c r="U973" s="2392"/>
      <c r="V973" s="2392"/>
      <c r="W973" s="2392"/>
      <c r="X973" s="2392"/>
      <c r="Y973" s="2392"/>
    </row>
    <row r="974" spans="1:25" x14ac:dyDescent="0.25">
      <c r="A974" s="2391"/>
      <c r="B974" s="2392"/>
      <c r="C974" s="2392"/>
      <c r="D974" s="2392"/>
      <c r="E974" s="2392"/>
      <c r="F974" s="2392"/>
      <c r="G974" s="2392"/>
      <c r="H974" s="2392"/>
      <c r="I974" s="2392"/>
      <c r="J974" s="2392"/>
      <c r="K974" s="2392"/>
      <c r="L974" s="2392"/>
      <c r="M974" s="2392"/>
      <c r="N974" s="2392"/>
      <c r="O974" s="2392"/>
      <c r="P974" s="2392"/>
      <c r="Q974" s="2392"/>
      <c r="R974" s="2392"/>
      <c r="S974" s="2392"/>
      <c r="T974" s="2392"/>
      <c r="U974" s="2392"/>
      <c r="V974" s="2392"/>
      <c r="W974" s="2392"/>
      <c r="X974" s="2392"/>
      <c r="Y974" s="2392"/>
    </row>
    <row r="975" spans="1:25" x14ac:dyDescent="0.25">
      <c r="A975" s="2391"/>
      <c r="B975" s="2392"/>
      <c r="C975" s="2392"/>
      <c r="D975" s="2392"/>
      <c r="E975" s="2392"/>
      <c r="F975" s="2392"/>
      <c r="G975" s="2392"/>
      <c r="H975" s="2392"/>
      <c r="I975" s="2392"/>
      <c r="J975" s="2392"/>
      <c r="K975" s="2392"/>
      <c r="L975" s="2392"/>
      <c r="M975" s="2392"/>
      <c r="N975" s="2392"/>
      <c r="O975" s="2392"/>
      <c r="P975" s="2392"/>
      <c r="Q975" s="2392"/>
      <c r="R975" s="2392"/>
      <c r="S975" s="2392"/>
      <c r="T975" s="2392"/>
      <c r="U975" s="2392"/>
      <c r="V975" s="2392"/>
      <c r="W975" s="2392"/>
      <c r="X975" s="2392"/>
      <c r="Y975" s="2392"/>
    </row>
    <row r="976" spans="1:25" x14ac:dyDescent="0.25">
      <c r="A976" s="2391"/>
      <c r="B976" s="2392"/>
      <c r="C976" s="2392"/>
      <c r="D976" s="2392"/>
      <c r="E976" s="2392"/>
      <c r="F976" s="2392"/>
      <c r="G976" s="2392"/>
      <c r="H976" s="2392"/>
      <c r="I976" s="2392"/>
      <c r="J976" s="2392"/>
      <c r="K976" s="2392"/>
      <c r="L976" s="2392"/>
      <c r="M976" s="2392"/>
      <c r="N976" s="2392"/>
      <c r="O976" s="2392"/>
      <c r="P976" s="2392"/>
      <c r="Q976" s="2392"/>
      <c r="R976" s="2392"/>
      <c r="S976" s="2392"/>
      <c r="T976" s="2392"/>
      <c r="U976" s="2392"/>
      <c r="V976" s="2392"/>
      <c r="W976" s="2392"/>
      <c r="X976" s="2392"/>
      <c r="Y976" s="2392"/>
    </row>
    <row r="977" spans="1:25" x14ac:dyDescent="0.25">
      <c r="A977" s="2391"/>
      <c r="B977" s="2392"/>
      <c r="C977" s="2392"/>
      <c r="D977" s="2392"/>
      <c r="E977" s="2392"/>
      <c r="F977" s="2392"/>
      <c r="G977" s="2392"/>
      <c r="H977" s="2392"/>
      <c r="I977" s="2392"/>
      <c r="J977" s="2392"/>
      <c r="K977" s="2392"/>
      <c r="L977" s="2392"/>
      <c r="M977" s="2392"/>
      <c r="N977" s="2392"/>
      <c r="O977" s="2392"/>
      <c r="P977" s="2392"/>
      <c r="Q977" s="2392"/>
      <c r="R977" s="2392"/>
      <c r="S977" s="2392"/>
      <c r="T977" s="2392"/>
      <c r="U977" s="2392"/>
      <c r="V977" s="2392"/>
      <c r="W977" s="2392"/>
      <c r="X977" s="2392"/>
      <c r="Y977" s="2392"/>
    </row>
    <row r="978" spans="1:25" x14ac:dyDescent="0.25">
      <c r="A978" s="2391"/>
      <c r="B978" s="2392"/>
      <c r="C978" s="2392"/>
      <c r="D978" s="2392"/>
      <c r="E978" s="2392"/>
      <c r="F978" s="2392"/>
      <c r="G978" s="2392"/>
      <c r="H978" s="2392"/>
      <c r="I978" s="2392"/>
      <c r="J978" s="2392"/>
      <c r="K978" s="2392"/>
      <c r="L978" s="2392"/>
      <c r="M978" s="2392"/>
      <c r="N978" s="2392"/>
      <c r="O978" s="2392"/>
      <c r="P978" s="2392"/>
      <c r="Q978" s="2392"/>
      <c r="R978" s="2392"/>
      <c r="S978" s="2392"/>
      <c r="T978" s="2392"/>
      <c r="U978" s="2392"/>
      <c r="V978" s="2392"/>
      <c r="W978" s="2392"/>
      <c r="X978" s="2392"/>
      <c r="Y978" s="2392"/>
    </row>
    <row r="979" spans="1:25" x14ac:dyDescent="0.25">
      <c r="A979" s="2391"/>
      <c r="B979" s="2392"/>
      <c r="C979" s="2392"/>
      <c r="D979" s="2392"/>
      <c r="E979" s="2392"/>
      <c r="F979" s="2392"/>
      <c r="G979" s="2392"/>
      <c r="H979" s="2392"/>
      <c r="I979" s="2392"/>
      <c r="J979" s="2392"/>
      <c r="K979" s="2392"/>
      <c r="L979" s="2392"/>
      <c r="M979" s="2392"/>
      <c r="N979" s="2392"/>
      <c r="O979" s="2392"/>
      <c r="P979" s="2392"/>
      <c r="Q979" s="2392"/>
      <c r="R979" s="2392"/>
      <c r="S979" s="2392"/>
      <c r="T979" s="2392"/>
      <c r="U979" s="2392"/>
      <c r="V979" s="2392"/>
      <c r="W979" s="2392"/>
      <c r="X979" s="2392"/>
      <c r="Y979" s="2392"/>
    </row>
    <row r="980" spans="1:25" x14ac:dyDescent="0.25">
      <c r="A980" s="2391"/>
      <c r="B980" s="2392"/>
      <c r="C980" s="2392"/>
      <c r="D980" s="2392"/>
      <c r="E980" s="2392"/>
      <c r="F980" s="2392"/>
      <c r="G980" s="2392"/>
      <c r="H980" s="2392"/>
      <c r="I980" s="2392"/>
      <c r="J980" s="2392"/>
      <c r="K980" s="2392"/>
      <c r="L980" s="2392"/>
      <c r="M980" s="2392"/>
      <c r="N980" s="2392"/>
      <c r="O980" s="2392"/>
      <c r="P980" s="2392"/>
      <c r="Q980" s="2392"/>
      <c r="R980" s="2392"/>
      <c r="S980" s="2392"/>
      <c r="T980" s="2392"/>
      <c r="U980" s="2392"/>
      <c r="V980" s="2392"/>
      <c r="W980" s="2392"/>
      <c r="X980" s="2392"/>
      <c r="Y980" s="2392"/>
    </row>
    <row r="981" spans="1:25" x14ac:dyDescent="0.25">
      <c r="A981" s="2391"/>
      <c r="B981" s="2392"/>
      <c r="C981" s="2392"/>
      <c r="D981" s="2392"/>
      <c r="E981" s="2392"/>
      <c r="F981" s="2392"/>
      <c r="G981" s="2392"/>
      <c r="H981" s="2392"/>
      <c r="I981" s="2392"/>
      <c r="J981" s="2392"/>
      <c r="K981" s="2392"/>
      <c r="L981" s="2392"/>
      <c r="M981" s="2392"/>
      <c r="N981" s="2392"/>
      <c r="O981" s="2392"/>
      <c r="P981" s="2392"/>
      <c r="Q981" s="2392"/>
      <c r="R981" s="2392"/>
      <c r="S981" s="2392"/>
      <c r="T981" s="2392"/>
      <c r="U981" s="2392"/>
      <c r="V981" s="2392"/>
      <c r="W981" s="2392"/>
      <c r="X981" s="2392"/>
      <c r="Y981" s="2392"/>
    </row>
    <row r="982" spans="1:25" x14ac:dyDescent="0.25">
      <c r="A982" s="2391"/>
      <c r="B982" s="2392"/>
      <c r="C982" s="2392"/>
      <c r="D982" s="2392"/>
      <c r="E982" s="2392"/>
      <c r="F982" s="2392"/>
      <c r="G982" s="2392"/>
      <c r="H982" s="2392"/>
      <c r="I982" s="2392"/>
      <c r="J982" s="2392"/>
      <c r="K982" s="2392"/>
      <c r="L982" s="2392"/>
      <c r="M982" s="2392"/>
      <c r="N982" s="2392"/>
      <c r="O982" s="2392"/>
      <c r="P982" s="2392"/>
      <c r="Q982" s="2392"/>
      <c r="R982" s="2392"/>
      <c r="S982" s="2392"/>
      <c r="T982" s="2392"/>
      <c r="U982" s="2392"/>
      <c r="V982" s="2392"/>
      <c r="W982" s="2392"/>
      <c r="X982" s="2392"/>
      <c r="Y982" s="2392"/>
    </row>
    <row r="983" spans="1:25" x14ac:dyDescent="0.25">
      <c r="A983" s="2391"/>
      <c r="B983" s="2392"/>
      <c r="C983" s="2392"/>
      <c r="D983" s="2392"/>
      <c r="E983" s="2392"/>
      <c r="F983" s="2392"/>
      <c r="G983" s="2392"/>
      <c r="H983" s="2392"/>
      <c r="I983" s="2392"/>
      <c r="J983" s="2392"/>
      <c r="K983" s="2392"/>
      <c r="L983" s="2392"/>
      <c r="M983" s="2392"/>
      <c r="N983" s="2392"/>
      <c r="O983" s="2392"/>
      <c r="P983" s="2392"/>
      <c r="Q983" s="2392"/>
      <c r="R983" s="2392"/>
      <c r="S983" s="2392"/>
      <c r="T983" s="2392"/>
      <c r="U983" s="2392"/>
      <c r="V983" s="2392"/>
      <c r="W983" s="2392"/>
      <c r="X983" s="2392"/>
      <c r="Y983" s="2392"/>
    </row>
    <row r="984" spans="1:25" x14ac:dyDescent="0.25">
      <c r="A984" s="2391"/>
      <c r="B984" s="2392"/>
      <c r="C984" s="2392"/>
      <c r="D984" s="2392"/>
      <c r="E984" s="2392"/>
      <c r="F984" s="2392"/>
      <c r="G984" s="2392"/>
      <c r="H984" s="2392"/>
      <c r="I984" s="2392"/>
      <c r="J984" s="2392"/>
      <c r="K984" s="2392"/>
      <c r="L984" s="2392"/>
      <c r="M984" s="2392"/>
      <c r="N984" s="2392"/>
      <c r="O984" s="2392"/>
      <c r="P984" s="2392"/>
      <c r="Q984" s="2392"/>
      <c r="R984" s="2392"/>
      <c r="S984" s="2392"/>
      <c r="T984" s="2392"/>
      <c r="U984" s="2392"/>
      <c r="V984" s="2392"/>
      <c r="W984" s="2392"/>
      <c r="X984" s="2392"/>
      <c r="Y984" s="2392"/>
    </row>
    <row r="985" spans="1:25" x14ac:dyDescent="0.25">
      <c r="A985" s="2391"/>
      <c r="B985" s="2392"/>
      <c r="C985" s="2392"/>
      <c r="D985" s="2392"/>
      <c r="E985" s="2392"/>
      <c r="F985" s="2392"/>
      <c r="G985" s="2392"/>
      <c r="H985" s="2392"/>
      <c r="I985" s="2392"/>
      <c r="J985" s="2392"/>
      <c r="K985" s="2392"/>
      <c r="L985" s="2392"/>
      <c r="M985" s="2392"/>
      <c r="N985" s="2392"/>
      <c r="O985" s="2392"/>
      <c r="P985" s="2392"/>
      <c r="Q985" s="2392"/>
      <c r="R985" s="2392"/>
      <c r="S985" s="2392"/>
      <c r="T985" s="2392"/>
      <c r="U985" s="2392"/>
      <c r="V985" s="2392"/>
      <c r="W985" s="2392"/>
      <c r="X985" s="2392"/>
      <c r="Y985" s="2392"/>
    </row>
    <row r="986" spans="1:25" x14ac:dyDescent="0.25">
      <c r="A986" s="2391"/>
      <c r="B986" s="2392"/>
      <c r="C986" s="2392"/>
      <c r="D986" s="2392"/>
      <c r="E986" s="2392"/>
      <c r="F986" s="2392"/>
      <c r="G986" s="2392"/>
      <c r="H986" s="2392"/>
      <c r="I986" s="2392"/>
      <c r="J986" s="2392"/>
      <c r="K986" s="2392"/>
      <c r="L986" s="2392"/>
      <c r="M986" s="2392"/>
      <c r="N986" s="2392"/>
      <c r="O986" s="2392"/>
      <c r="P986" s="2392"/>
      <c r="Q986" s="2392"/>
      <c r="R986" s="2392"/>
      <c r="S986" s="2392"/>
      <c r="T986" s="2392"/>
      <c r="U986" s="2392"/>
      <c r="V986" s="2392"/>
      <c r="W986" s="2392"/>
      <c r="X986" s="2392"/>
      <c r="Y986" s="2392"/>
    </row>
    <row r="987" spans="1:25" x14ac:dyDescent="0.25">
      <c r="A987" s="2391"/>
      <c r="B987" s="2392"/>
      <c r="C987" s="2392"/>
      <c r="D987" s="2392"/>
      <c r="E987" s="2392"/>
      <c r="F987" s="2392"/>
      <c r="G987" s="2392"/>
      <c r="H987" s="2392"/>
      <c r="I987" s="2392"/>
      <c r="J987" s="2392"/>
      <c r="K987" s="2392"/>
      <c r="L987" s="2392"/>
      <c r="M987" s="2392"/>
      <c r="N987" s="2392"/>
      <c r="O987" s="2392"/>
      <c r="P987" s="2392"/>
      <c r="Q987" s="2392"/>
      <c r="R987" s="2392"/>
      <c r="S987" s="2392"/>
      <c r="T987" s="2392"/>
      <c r="U987" s="2392"/>
      <c r="V987" s="2392"/>
      <c r="W987" s="2392"/>
      <c r="X987" s="2392"/>
      <c r="Y987" s="2392"/>
    </row>
    <row r="988" spans="1:25" x14ac:dyDescent="0.25">
      <c r="A988" s="2391"/>
      <c r="B988" s="2392"/>
      <c r="C988" s="2392"/>
      <c r="D988" s="2392"/>
      <c r="E988" s="2392"/>
      <c r="F988" s="2392"/>
      <c r="G988" s="2392"/>
      <c r="H988" s="2392"/>
      <c r="I988" s="2392"/>
      <c r="J988" s="2392"/>
      <c r="K988" s="2392"/>
      <c r="L988" s="2392"/>
      <c r="M988" s="2392"/>
      <c r="N988" s="2392"/>
      <c r="O988" s="2392"/>
      <c r="P988" s="2392"/>
      <c r="Q988" s="2392"/>
      <c r="R988" s="2392"/>
      <c r="S988" s="2392"/>
      <c r="T988" s="2392"/>
      <c r="U988" s="2392"/>
      <c r="V988" s="2392"/>
      <c r="W988" s="2392"/>
      <c r="X988" s="2392"/>
      <c r="Y988" s="2392"/>
    </row>
    <row r="989" spans="1:25" x14ac:dyDescent="0.25">
      <c r="A989" s="2391"/>
      <c r="B989" s="2392"/>
      <c r="C989" s="2392"/>
      <c r="D989" s="2392"/>
      <c r="E989" s="2392"/>
      <c r="F989" s="2392"/>
      <c r="G989" s="2392"/>
      <c r="H989" s="2392"/>
      <c r="I989" s="2392"/>
      <c r="J989" s="2392"/>
      <c r="K989" s="2392"/>
      <c r="L989" s="2392"/>
      <c r="M989" s="2392"/>
      <c r="N989" s="2392"/>
      <c r="O989" s="2392"/>
      <c r="P989" s="2392"/>
      <c r="Q989" s="2392"/>
      <c r="R989" s="2392"/>
      <c r="S989" s="2392"/>
      <c r="T989" s="2392"/>
      <c r="U989" s="2392"/>
      <c r="V989" s="2392"/>
      <c r="W989" s="2392"/>
      <c r="X989" s="2392"/>
      <c r="Y989" s="2392"/>
    </row>
    <row r="990" spans="1:25" x14ac:dyDescent="0.25">
      <c r="A990" s="2391"/>
      <c r="B990" s="2392"/>
      <c r="C990" s="2392"/>
      <c r="D990" s="2392"/>
      <c r="E990" s="2392"/>
      <c r="F990" s="2392"/>
      <c r="G990" s="2392"/>
      <c r="H990" s="2392"/>
      <c r="I990" s="2392"/>
      <c r="J990" s="2392"/>
      <c r="K990" s="2392"/>
      <c r="L990" s="2392"/>
      <c r="M990" s="2392"/>
      <c r="N990" s="2392"/>
      <c r="O990" s="2392"/>
      <c r="P990" s="2392"/>
      <c r="Q990" s="2392"/>
      <c r="R990" s="2392"/>
      <c r="S990" s="2392"/>
      <c r="T990" s="2392"/>
      <c r="U990" s="2392"/>
      <c r="V990" s="2392"/>
      <c r="W990" s="2392"/>
      <c r="X990" s="2392"/>
      <c r="Y990" s="2392"/>
    </row>
    <row r="991" spans="1:25" x14ac:dyDescent="0.25">
      <c r="A991" s="2391"/>
      <c r="B991" s="2392"/>
      <c r="C991" s="2392"/>
      <c r="D991" s="2392"/>
      <c r="E991" s="2392"/>
      <c r="F991" s="2392"/>
      <c r="G991" s="2392"/>
      <c r="H991" s="2392"/>
      <c r="I991" s="2392"/>
      <c r="J991" s="2392"/>
      <c r="K991" s="2392"/>
      <c r="L991" s="2392"/>
      <c r="M991" s="2392"/>
      <c r="N991" s="2392"/>
      <c r="O991" s="2392"/>
      <c r="P991" s="2392"/>
      <c r="Q991" s="2392"/>
      <c r="R991" s="2392"/>
      <c r="S991" s="2392"/>
      <c r="T991" s="2392"/>
      <c r="U991" s="2392"/>
      <c r="V991" s="2392"/>
      <c r="W991" s="2392"/>
      <c r="X991" s="2392"/>
      <c r="Y991" s="2392"/>
    </row>
    <row r="992" spans="1:25" x14ac:dyDescent="0.25">
      <c r="A992" s="2391"/>
      <c r="B992" s="2392"/>
      <c r="C992" s="2392"/>
      <c r="D992" s="2392"/>
      <c r="E992" s="2392"/>
      <c r="F992" s="2392"/>
      <c r="G992" s="2392"/>
      <c r="H992" s="2392"/>
      <c r="I992" s="2392"/>
      <c r="J992" s="2392"/>
      <c r="K992" s="2392"/>
      <c r="L992" s="2392"/>
      <c r="M992" s="2392"/>
      <c r="N992" s="2392"/>
      <c r="O992" s="2392"/>
      <c r="P992" s="2392"/>
      <c r="Q992" s="2392"/>
      <c r="R992" s="2392"/>
      <c r="S992" s="2392"/>
      <c r="T992" s="2392"/>
      <c r="U992" s="2392"/>
      <c r="V992" s="2392"/>
      <c r="W992" s="2392"/>
      <c r="X992" s="2392"/>
      <c r="Y992" s="2392"/>
    </row>
    <row r="993" spans="1:25" x14ac:dyDescent="0.25">
      <c r="A993" s="2391"/>
      <c r="B993" s="2392"/>
      <c r="C993" s="2392"/>
      <c r="D993" s="2392"/>
      <c r="E993" s="2392"/>
      <c r="F993" s="2392"/>
      <c r="G993" s="2392"/>
      <c r="H993" s="2392"/>
      <c r="I993" s="2392"/>
      <c r="J993" s="2392"/>
      <c r="K993" s="2392"/>
      <c r="L993" s="2392"/>
      <c r="M993" s="2392"/>
      <c r="N993" s="2392"/>
      <c r="O993" s="2392"/>
      <c r="P993" s="2392"/>
      <c r="Q993" s="2392"/>
      <c r="R993" s="2392"/>
      <c r="S993" s="2392"/>
      <c r="T993" s="2392"/>
      <c r="U993" s="2392"/>
      <c r="V993" s="2392"/>
      <c r="W993" s="2392"/>
      <c r="X993" s="2392"/>
      <c r="Y993" s="2392"/>
    </row>
    <row r="994" spans="1:25" x14ac:dyDescent="0.25">
      <c r="A994" s="2391"/>
      <c r="B994" s="2392"/>
      <c r="C994" s="2392"/>
      <c r="D994" s="2392"/>
      <c r="E994" s="2392"/>
      <c r="F994" s="2392"/>
      <c r="G994" s="2392"/>
      <c r="H994" s="2392"/>
      <c r="I994" s="2392"/>
      <c r="J994" s="2392"/>
      <c r="K994" s="2392"/>
      <c r="L994" s="2392"/>
      <c r="M994" s="2392"/>
      <c r="N994" s="2392"/>
      <c r="O994" s="2392"/>
      <c r="P994" s="2392"/>
      <c r="Q994" s="2392"/>
      <c r="R994" s="2392"/>
      <c r="S994" s="2392"/>
      <c r="T994" s="2392"/>
      <c r="U994" s="2392"/>
      <c r="V994" s="2392"/>
      <c r="W994" s="2392"/>
      <c r="X994" s="2392"/>
      <c r="Y994" s="2392"/>
    </row>
    <row r="995" spans="1:25" x14ac:dyDescent="0.25">
      <c r="A995" s="2391"/>
      <c r="B995" s="2392"/>
      <c r="C995" s="2392"/>
      <c r="D995" s="2392"/>
      <c r="E995" s="2392"/>
      <c r="F995" s="2392"/>
      <c r="G995" s="2392"/>
      <c r="H995" s="2392"/>
      <c r="I995" s="2392"/>
      <c r="J995" s="2392"/>
      <c r="K995" s="2392"/>
      <c r="L995" s="2392"/>
      <c r="M995" s="2392"/>
      <c r="N995" s="2392"/>
      <c r="O995" s="2392"/>
      <c r="P995" s="2392"/>
      <c r="Q995" s="2392"/>
      <c r="R995" s="2392"/>
      <c r="S995" s="2392"/>
      <c r="T995" s="2392"/>
      <c r="U995" s="2392"/>
      <c r="V995" s="2392"/>
      <c r="W995" s="2392"/>
      <c r="X995" s="2392"/>
      <c r="Y995" s="2392"/>
    </row>
    <row r="996" spans="1:25" x14ac:dyDescent="0.25">
      <c r="A996" s="2391"/>
      <c r="B996" s="2392"/>
      <c r="C996" s="2392"/>
      <c r="D996" s="2392"/>
      <c r="E996" s="2392"/>
      <c r="F996" s="2392"/>
      <c r="G996" s="2392"/>
      <c r="H996" s="2392"/>
      <c r="I996" s="2392"/>
      <c r="J996" s="2392"/>
      <c r="K996" s="2392"/>
      <c r="L996" s="2392"/>
      <c r="M996" s="2392"/>
      <c r="N996" s="2392"/>
      <c r="O996" s="2392"/>
      <c r="P996" s="2392"/>
      <c r="Q996" s="2392"/>
      <c r="R996" s="2392"/>
      <c r="S996" s="2392"/>
      <c r="T996" s="2392"/>
      <c r="U996" s="2392"/>
      <c r="V996" s="2392"/>
      <c r="W996" s="2392"/>
      <c r="X996" s="2392"/>
      <c r="Y996" s="2392"/>
    </row>
    <row r="997" spans="1:25" x14ac:dyDescent="0.25">
      <c r="A997" s="2391"/>
      <c r="B997" s="2392"/>
      <c r="C997" s="2392"/>
      <c r="D997" s="2392"/>
      <c r="E997" s="2392"/>
      <c r="F997" s="2392"/>
      <c r="G997" s="2392"/>
      <c r="H997" s="2392"/>
      <c r="I997" s="2392"/>
      <c r="J997" s="2392"/>
      <c r="K997" s="2392"/>
      <c r="L997" s="2392"/>
      <c r="M997" s="2392"/>
      <c r="N997" s="2392"/>
      <c r="O997" s="2392"/>
      <c r="P997" s="2392"/>
      <c r="Q997" s="2392"/>
      <c r="R997" s="2392"/>
      <c r="S997" s="2392"/>
      <c r="T997" s="2392"/>
      <c r="U997" s="2392"/>
      <c r="V997" s="2392"/>
      <c r="W997" s="2392"/>
      <c r="X997" s="2392"/>
      <c r="Y997" s="2392"/>
    </row>
    <row r="998" spans="1:25" x14ac:dyDescent="0.25">
      <c r="A998" s="2391"/>
      <c r="B998" s="2392"/>
      <c r="C998" s="2392"/>
      <c r="D998" s="2392"/>
      <c r="E998" s="2392"/>
      <c r="F998" s="2392"/>
      <c r="G998" s="2392"/>
      <c r="H998" s="2392"/>
      <c r="I998" s="2392"/>
      <c r="J998" s="2392"/>
      <c r="K998" s="2392"/>
      <c r="L998" s="2392"/>
      <c r="M998" s="2392"/>
      <c r="N998" s="2392"/>
      <c r="O998" s="2392"/>
      <c r="P998" s="2392"/>
      <c r="Q998" s="2392"/>
      <c r="R998" s="2392"/>
      <c r="S998" s="2392"/>
      <c r="T998" s="2392"/>
      <c r="U998" s="2392"/>
      <c r="V998" s="2392"/>
      <c r="W998" s="2392"/>
      <c r="X998" s="2392"/>
      <c r="Y998" s="2392"/>
    </row>
    <row r="999" spans="1:25" x14ac:dyDescent="0.25">
      <c r="A999" s="2391"/>
      <c r="B999" s="2392"/>
      <c r="C999" s="2392"/>
      <c r="D999" s="2392"/>
      <c r="E999" s="2392"/>
      <c r="F999" s="2392"/>
      <c r="G999" s="2392"/>
      <c r="H999" s="2392"/>
      <c r="I999" s="2392"/>
      <c r="J999" s="2392"/>
      <c r="K999" s="2392"/>
      <c r="L999" s="2392"/>
      <c r="M999" s="2392"/>
      <c r="N999" s="2392"/>
      <c r="O999" s="2392"/>
      <c r="P999" s="2392"/>
      <c r="Q999" s="2392"/>
      <c r="R999" s="2392"/>
      <c r="S999" s="2392"/>
      <c r="T999" s="2392"/>
      <c r="U999" s="2392"/>
      <c r="V999" s="2392"/>
      <c r="W999" s="2392"/>
      <c r="X999" s="2392"/>
      <c r="Y999" s="2392"/>
    </row>
    <row r="1000" spans="1:25" x14ac:dyDescent="0.25">
      <c r="A1000" s="2391"/>
      <c r="B1000" s="2392"/>
      <c r="C1000" s="2392"/>
      <c r="D1000" s="2392"/>
      <c r="E1000" s="2392"/>
      <c r="F1000" s="2392"/>
      <c r="G1000" s="2392"/>
      <c r="H1000" s="2392"/>
      <c r="I1000" s="2392"/>
      <c r="J1000" s="2392"/>
      <c r="K1000" s="2392"/>
      <c r="L1000" s="2392"/>
      <c r="M1000" s="2392"/>
      <c r="N1000" s="2392"/>
      <c r="O1000" s="2392"/>
      <c r="P1000" s="2392"/>
      <c r="Q1000" s="2392"/>
      <c r="R1000" s="2392"/>
      <c r="S1000" s="2392"/>
      <c r="T1000" s="2392"/>
      <c r="U1000" s="2392"/>
      <c r="V1000" s="2392"/>
      <c r="W1000" s="2392"/>
      <c r="X1000" s="2392"/>
      <c r="Y1000" s="2392"/>
    </row>
  </sheetData>
  <sheetProtection algorithmName="SHA-512" hashValue="AM1bEySUc5ieqeg+6v0KX+GIGpGhLFy0se7BsJgEOhZnWEM9Phld72mZRcjQujcU7ZKIJjlc+dyipJXScF+kSw==" saltValue="hoIhlKWBFhDL37nE5SZ48w==" spinCount="100000" sheet="1" objects="1" scenarios="1"/>
  <mergeCells count="2">
    <mergeCell ref="A4:A5"/>
    <mergeCell ref="A6:A15"/>
  </mergeCells>
  <hyperlinks>
    <hyperlink ref="A1" location="Índice!A1" display="ÍNDICE"/>
  </hyperlinks>
  <pageMargins left="0.70866141732283472" right="0.70866141732283472" top="0.74803149606299213" bottom="0.74803149606299213" header="0" footer="0"/>
  <pageSetup paperSize="9" orientation="landscape"/>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M150"/>
  <sheetViews>
    <sheetView showGridLines="0" zoomScaleNormal="100" workbookViewId="0"/>
  </sheetViews>
  <sheetFormatPr baseColWidth="10" defaultColWidth="11.5703125" defaultRowHeight="15" x14ac:dyDescent="0.25"/>
  <cols>
    <col min="1" max="1" width="22" style="2376" customWidth="1"/>
    <col min="2" max="2" width="23.28515625" style="2376" customWidth="1"/>
    <col min="3" max="3" width="36.7109375" style="2376" customWidth="1"/>
    <col min="4" max="4" width="59.85546875" style="2376" customWidth="1"/>
    <col min="5" max="5" width="48.5703125" style="2376" customWidth="1"/>
    <col min="6" max="6" width="22.7109375" style="2376" customWidth="1"/>
    <col min="7" max="7" width="23" style="2376" customWidth="1"/>
    <col min="8" max="8" width="27.5703125" style="2376" customWidth="1"/>
    <col min="9" max="9" width="40.85546875" style="2376" customWidth="1"/>
    <col min="10" max="10" width="21.28515625" style="2376" customWidth="1"/>
    <col min="11" max="11" width="17.5703125" style="2376" customWidth="1"/>
    <col min="12" max="12" width="39.7109375" style="2376" customWidth="1"/>
    <col min="13" max="13" width="27.42578125" style="2376" customWidth="1"/>
    <col min="14" max="14" width="11.5703125" style="2376"/>
    <col min="15" max="15" width="13" style="2376" bestFit="1" customWidth="1"/>
    <col min="16" max="16384" width="11.5703125" style="2376"/>
  </cols>
  <sheetData>
    <row r="1" spans="1:13" x14ac:dyDescent="0.25">
      <c r="A1" s="986" t="s">
        <v>1177</v>
      </c>
    </row>
    <row r="2" spans="1:13" x14ac:dyDescent="0.25">
      <c r="A2" s="2298" t="s">
        <v>4574</v>
      </c>
      <c r="B2" s="2377"/>
      <c r="D2" s="2377"/>
      <c r="E2" s="2377"/>
      <c r="F2" s="11"/>
      <c r="G2" s="11"/>
      <c r="H2" s="11"/>
      <c r="I2" s="11"/>
      <c r="J2" s="11"/>
      <c r="K2" s="11"/>
      <c r="L2" s="11"/>
      <c r="M2" s="11"/>
    </row>
    <row r="3" spans="1:13" ht="45" x14ac:dyDescent="0.25">
      <c r="A3" s="2388" t="s">
        <v>36</v>
      </c>
      <c r="B3" s="2388" t="s">
        <v>620</v>
      </c>
      <c r="C3" s="2388" t="s">
        <v>5039</v>
      </c>
      <c r="D3" s="2388" t="s">
        <v>2719</v>
      </c>
      <c r="E3" s="2388" t="s">
        <v>2720</v>
      </c>
      <c r="F3" s="2388" t="s">
        <v>2721</v>
      </c>
      <c r="G3" s="2388" t="s">
        <v>2122</v>
      </c>
      <c r="H3" s="2388" t="s">
        <v>2123</v>
      </c>
      <c r="I3" s="2388" t="s">
        <v>4575</v>
      </c>
      <c r="J3" s="2388" t="s">
        <v>2124</v>
      </c>
      <c r="K3" s="2388" t="s">
        <v>2125</v>
      </c>
      <c r="L3" s="2388" t="s">
        <v>2126</v>
      </c>
      <c r="M3" s="2388" t="s">
        <v>2127</v>
      </c>
    </row>
    <row r="4" spans="1:13" ht="135" customHeight="1" x14ac:dyDescent="0.25">
      <c r="A4" s="3434" t="s">
        <v>1205</v>
      </c>
      <c r="B4" s="3434" t="s">
        <v>134</v>
      </c>
      <c r="C4" s="2321" t="s">
        <v>4576</v>
      </c>
      <c r="D4" s="1872" t="s">
        <v>4577</v>
      </c>
      <c r="E4" s="1872" t="s">
        <v>4578</v>
      </c>
      <c r="F4" s="2343" t="s">
        <v>2129</v>
      </c>
      <c r="G4" s="2343" t="s">
        <v>4579</v>
      </c>
      <c r="H4" s="2343" t="s">
        <v>4580</v>
      </c>
      <c r="I4" s="2321" t="s">
        <v>4581</v>
      </c>
      <c r="J4" s="2343" t="s">
        <v>4580</v>
      </c>
      <c r="K4" s="2343" t="s">
        <v>4580</v>
      </c>
      <c r="L4" s="2343" t="s">
        <v>2129</v>
      </c>
      <c r="M4" s="2343" t="s">
        <v>1506</v>
      </c>
    </row>
    <row r="5" spans="1:13" ht="285" customHeight="1" x14ac:dyDescent="0.25">
      <c r="A5" s="3434"/>
      <c r="B5" s="3434"/>
      <c r="C5" s="2321" t="s">
        <v>4582</v>
      </c>
      <c r="D5" s="1872" t="s">
        <v>4583</v>
      </c>
      <c r="E5" s="1872" t="s">
        <v>4584</v>
      </c>
      <c r="F5" s="2343" t="s">
        <v>2129</v>
      </c>
      <c r="G5" s="2343" t="s">
        <v>4579</v>
      </c>
      <c r="H5" s="2343" t="s">
        <v>4580</v>
      </c>
      <c r="I5" s="2321" t="s">
        <v>4585</v>
      </c>
      <c r="J5" s="2343" t="s">
        <v>4580</v>
      </c>
      <c r="K5" s="2343" t="s">
        <v>4580</v>
      </c>
      <c r="L5" s="2343" t="s">
        <v>2129</v>
      </c>
      <c r="M5" s="2343" t="s">
        <v>1506</v>
      </c>
    </row>
    <row r="6" spans="1:13" ht="270" customHeight="1" x14ac:dyDescent="0.25">
      <c r="A6" s="3434"/>
      <c r="B6" s="3434"/>
      <c r="C6" s="2321" t="s">
        <v>4582</v>
      </c>
      <c r="D6" s="1872" t="s">
        <v>4586</v>
      </c>
      <c r="E6" s="1872" t="s">
        <v>4587</v>
      </c>
      <c r="F6" s="2343" t="s">
        <v>2129</v>
      </c>
      <c r="G6" s="2343" t="s">
        <v>4579</v>
      </c>
      <c r="H6" s="2343" t="s">
        <v>4580</v>
      </c>
      <c r="I6" s="2321" t="s">
        <v>4588</v>
      </c>
      <c r="J6" s="2343" t="s">
        <v>4580</v>
      </c>
      <c r="K6" s="2343" t="s">
        <v>4580</v>
      </c>
      <c r="L6" s="2343" t="s">
        <v>2129</v>
      </c>
      <c r="M6" s="2343" t="s">
        <v>1506</v>
      </c>
    </row>
    <row r="7" spans="1:13" ht="180" customHeight="1" x14ac:dyDescent="0.25">
      <c r="A7" s="3434"/>
      <c r="B7" s="3434"/>
      <c r="C7" s="2321" t="s">
        <v>4589</v>
      </c>
      <c r="D7" s="1872" t="s">
        <v>4590</v>
      </c>
      <c r="E7" s="1872" t="s">
        <v>4591</v>
      </c>
      <c r="F7" s="2343" t="s">
        <v>2129</v>
      </c>
      <c r="G7" s="2343" t="s">
        <v>4579</v>
      </c>
      <c r="H7" s="2343" t="s">
        <v>4580</v>
      </c>
      <c r="I7" s="2321" t="s">
        <v>4592</v>
      </c>
      <c r="J7" s="2343" t="s">
        <v>4580</v>
      </c>
      <c r="K7" s="2343" t="s">
        <v>4580</v>
      </c>
      <c r="L7" s="2343" t="s">
        <v>2129</v>
      </c>
      <c r="M7" s="2343" t="s">
        <v>1506</v>
      </c>
    </row>
    <row r="8" spans="1:13" ht="225" customHeight="1" x14ac:dyDescent="0.25">
      <c r="A8" s="3434"/>
      <c r="B8" s="3434"/>
      <c r="C8" s="2321" t="s">
        <v>4593</v>
      </c>
      <c r="D8" s="1872" t="s">
        <v>4594</v>
      </c>
      <c r="E8" s="1872" t="s">
        <v>4595</v>
      </c>
      <c r="F8" s="2343" t="s">
        <v>2129</v>
      </c>
      <c r="G8" s="2321" t="s">
        <v>4596</v>
      </c>
      <c r="H8" s="2343" t="s">
        <v>4580</v>
      </c>
      <c r="I8" s="2321" t="s">
        <v>4597</v>
      </c>
      <c r="J8" s="2343" t="s">
        <v>4580</v>
      </c>
      <c r="K8" s="2343" t="s">
        <v>4580</v>
      </c>
      <c r="L8" s="2343" t="s">
        <v>2129</v>
      </c>
      <c r="M8" s="2343" t="s">
        <v>1506</v>
      </c>
    </row>
    <row r="9" spans="1:13" ht="45" x14ac:dyDescent="0.25">
      <c r="A9" s="3434"/>
      <c r="B9" s="3434"/>
      <c r="C9" s="2321" t="s">
        <v>4598</v>
      </c>
      <c r="D9" s="1872" t="s">
        <v>4599</v>
      </c>
      <c r="E9" s="1872" t="s">
        <v>4600</v>
      </c>
      <c r="F9" s="2343" t="s">
        <v>2129</v>
      </c>
      <c r="G9" s="2343" t="s">
        <v>4579</v>
      </c>
      <c r="H9" s="2343" t="s">
        <v>4580</v>
      </c>
      <c r="I9" s="2321" t="s">
        <v>4601</v>
      </c>
      <c r="J9" s="2343" t="s">
        <v>4580</v>
      </c>
      <c r="K9" s="2343" t="s">
        <v>4580</v>
      </c>
      <c r="L9" s="2343" t="s">
        <v>2129</v>
      </c>
      <c r="M9" s="2343" t="s">
        <v>1506</v>
      </c>
    </row>
    <row r="10" spans="1:13" ht="195" customHeight="1" x14ac:dyDescent="0.25">
      <c r="A10" s="3434"/>
      <c r="B10" s="3434"/>
      <c r="C10" s="2321" t="s">
        <v>4602</v>
      </c>
      <c r="D10" s="1872" t="s">
        <v>4603</v>
      </c>
      <c r="E10" s="1872" t="s">
        <v>4604</v>
      </c>
      <c r="F10" s="2343" t="s">
        <v>2129</v>
      </c>
      <c r="G10" s="2343" t="s">
        <v>4579</v>
      </c>
      <c r="H10" s="2343" t="s">
        <v>4580</v>
      </c>
      <c r="I10" s="2321" t="s">
        <v>4605</v>
      </c>
      <c r="J10" s="2343" t="s">
        <v>4580</v>
      </c>
      <c r="K10" s="2343" t="s">
        <v>4580</v>
      </c>
      <c r="L10" s="2343" t="s">
        <v>2129</v>
      </c>
      <c r="M10" s="2343" t="s">
        <v>1506</v>
      </c>
    </row>
    <row r="11" spans="1:13" ht="375" customHeight="1" x14ac:dyDescent="0.25">
      <c r="A11" s="3434"/>
      <c r="B11" s="3434"/>
      <c r="C11" s="2321" t="s">
        <v>4606</v>
      </c>
      <c r="D11" s="1872" t="s">
        <v>4607</v>
      </c>
      <c r="E11" s="1872" t="s">
        <v>4608</v>
      </c>
      <c r="F11" s="2343" t="s">
        <v>2129</v>
      </c>
      <c r="G11" s="2343" t="s">
        <v>4579</v>
      </c>
      <c r="H11" s="2343" t="s">
        <v>4580</v>
      </c>
      <c r="I11" s="2321" t="s">
        <v>4609</v>
      </c>
      <c r="J11" s="2343" t="s">
        <v>4580</v>
      </c>
      <c r="K11" s="2343" t="s">
        <v>4580</v>
      </c>
      <c r="L11" s="2343" t="s">
        <v>2129</v>
      </c>
      <c r="M11" s="2343" t="s">
        <v>1506</v>
      </c>
    </row>
    <row r="12" spans="1:13" ht="180" customHeight="1" x14ac:dyDescent="0.25">
      <c r="A12" s="3434"/>
      <c r="B12" s="3434"/>
      <c r="C12" s="2321" t="s">
        <v>4610</v>
      </c>
      <c r="D12" s="1872" t="s">
        <v>4611</v>
      </c>
      <c r="E12" s="1872" t="s">
        <v>4612</v>
      </c>
      <c r="F12" s="2343" t="s">
        <v>2129</v>
      </c>
      <c r="G12" s="2343" t="s">
        <v>4579</v>
      </c>
      <c r="H12" s="2343" t="s">
        <v>4580</v>
      </c>
      <c r="I12" s="2378" t="s">
        <v>4613</v>
      </c>
      <c r="J12" s="2343" t="s">
        <v>4580</v>
      </c>
      <c r="K12" s="2343" t="s">
        <v>4580</v>
      </c>
      <c r="L12" s="2343" t="s">
        <v>2129</v>
      </c>
      <c r="M12" s="2343" t="s">
        <v>1506</v>
      </c>
    </row>
    <row r="13" spans="1:13" ht="330" customHeight="1" x14ac:dyDescent="0.25">
      <c r="A13" s="3434"/>
      <c r="B13" s="3434"/>
      <c r="C13" s="2321" t="s">
        <v>4614</v>
      </c>
      <c r="D13" s="2379" t="s">
        <v>5027</v>
      </c>
      <c r="E13" s="1872" t="s">
        <v>4615</v>
      </c>
      <c r="F13" s="2343" t="s">
        <v>4580</v>
      </c>
      <c r="G13" s="2321" t="s">
        <v>4616</v>
      </c>
      <c r="H13" s="2343" t="s">
        <v>4580</v>
      </c>
      <c r="I13" s="2321" t="s">
        <v>4617</v>
      </c>
      <c r="J13" s="2343" t="s">
        <v>4580</v>
      </c>
      <c r="K13" s="2343" t="s">
        <v>4580</v>
      </c>
      <c r="L13" s="2343" t="s">
        <v>2129</v>
      </c>
      <c r="M13" s="2343" t="s">
        <v>1506</v>
      </c>
    </row>
    <row r="14" spans="1:13" ht="180" customHeight="1" x14ac:dyDescent="0.25">
      <c r="A14" s="3434"/>
      <c r="B14" s="3434"/>
      <c r="C14" s="2321" t="s">
        <v>4618</v>
      </c>
      <c r="D14" s="1872" t="s">
        <v>4619</v>
      </c>
      <c r="E14" s="1872" t="s">
        <v>4620</v>
      </c>
      <c r="F14" s="2343" t="s">
        <v>2129</v>
      </c>
      <c r="G14" s="2321" t="s">
        <v>4621</v>
      </c>
      <c r="H14" s="2343" t="s">
        <v>4580</v>
      </c>
      <c r="I14" s="2321" t="s">
        <v>4622</v>
      </c>
      <c r="J14" s="2343" t="s">
        <v>4580</v>
      </c>
      <c r="K14" s="2343" t="s">
        <v>4580</v>
      </c>
      <c r="L14" s="2343" t="s">
        <v>2129</v>
      </c>
      <c r="M14" s="2343" t="s">
        <v>1506</v>
      </c>
    </row>
    <row r="15" spans="1:13" ht="409.5" customHeight="1" x14ac:dyDescent="0.25">
      <c r="A15" s="3434"/>
      <c r="B15" s="3434"/>
      <c r="C15" s="2321" t="s">
        <v>4623</v>
      </c>
      <c r="D15" s="1872" t="s">
        <v>4624</v>
      </c>
      <c r="E15" s="2321" t="s">
        <v>4625</v>
      </c>
      <c r="F15" s="2343" t="s">
        <v>2129</v>
      </c>
      <c r="G15" s="2321" t="s">
        <v>4626</v>
      </c>
      <c r="H15" s="2343" t="s">
        <v>4580</v>
      </c>
      <c r="I15" s="2321" t="s">
        <v>4627</v>
      </c>
      <c r="J15" s="2343" t="s">
        <v>4580</v>
      </c>
      <c r="K15" s="2343" t="s">
        <v>4580</v>
      </c>
      <c r="L15" s="2343" t="s">
        <v>2129</v>
      </c>
      <c r="M15" s="2343" t="s">
        <v>1506</v>
      </c>
    </row>
    <row r="16" spans="1:13" ht="409.5" customHeight="1" x14ac:dyDescent="0.25">
      <c r="A16" s="3434"/>
      <c r="B16" s="3434"/>
      <c r="C16" s="2321" t="s">
        <v>4628</v>
      </c>
      <c r="D16" s="1872" t="s">
        <v>4629</v>
      </c>
      <c r="E16" s="2321" t="s">
        <v>4630</v>
      </c>
      <c r="F16" s="2343" t="s">
        <v>2129</v>
      </c>
      <c r="G16" s="2343" t="s">
        <v>4631</v>
      </c>
      <c r="H16" s="2343" t="s">
        <v>4580</v>
      </c>
      <c r="I16" s="2321" t="s">
        <v>4632</v>
      </c>
      <c r="J16" s="2343" t="s">
        <v>4580</v>
      </c>
      <c r="K16" s="2343" t="s">
        <v>4633</v>
      </c>
      <c r="L16" s="2343" t="s">
        <v>2129</v>
      </c>
      <c r="M16" s="2343" t="s">
        <v>1506</v>
      </c>
    </row>
    <row r="17" spans="1:13" ht="120" x14ac:dyDescent="0.25">
      <c r="A17" s="3434"/>
      <c r="B17" s="3434" t="s">
        <v>149</v>
      </c>
      <c r="C17" s="2321" t="s">
        <v>4634</v>
      </c>
      <c r="D17" s="2321" t="s">
        <v>4635</v>
      </c>
      <c r="E17" s="2321" t="s">
        <v>4636</v>
      </c>
      <c r="F17" s="2343" t="s">
        <v>2722</v>
      </c>
      <c r="G17" s="2343" t="s">
        <v>4579</v>
      </c>
      <c r="H17" s="2343" t="s">
        <v>4580</v>
      </c>
      <c r="I17" s="2343" t="s">
        <v>3213</v>
      </c>
      <c r="J17" s="2343" t="s">
        <v>4580</v>
      </c>
      <c r="K17" s="2343" t="s">
        <v>4580</v>
      </c>
      <c r="L17" s="2343" t="s">
        <v>2129</v>
      </c>
      <c r="M17" s="2343" t="s">
        <v>2129</v>
      </c>
    </row>
    <row r="18" spans="1:13" ht="90" x14ac:dyDescent="0.25">
      <c r="A18" s="3434"/>
      <c r="B18" s="3434"/>
      <c r="C18" s="2321" t="s">
        <v>4637</v>
      </c>
      <c r="D18" s="2321" t="s">
        <v>4638</v>
      </c>
      <c r="E18" s="1872" t="s">
        <v>4639</v>
      </c>
      <c r="F18" s="2343" t="s">
        <v>2129</v>
      </c>
      <c r="G18" s="2343" t="s">
        <v>4579</v>
      </c>
      <c r="H18" s="2343" t="s">
        <v>4580</v>
      </c>
      <c r="I18" s="2321" t="s">
        <v>4640</v>
      </c>
      <c r="J18" s="2343" t="s">
        <v>4580</v>
      </c>
      <c r="K18" s="2343" t="s">
        <v>4580</v>
      </c>
      <c r="L18" s="2343" t="s">
        <v>2129</v>
      </c>
      <c r="M18" s="2343" t="s">
        <v>2129</v>
      </c>
    </row>
    <row r="19" spans="1:13" ht="105" x14ac:dyDescent="0.25">
      <c r="A19" s="3434"/>
      <c r="B19" s="3434"/>
      <c r="C19" s="2321" t="s">
        <v>4641</v>
      </c>
      <c r="D19" s="2321" t="s">
        <v>4642</v>
      </c>
      <c r="E19" s="1872" t="s">
        <v>4643</v>
      </c>
      <c r="F19" s="2343" t="s">
        <v>2129</v>
      </c>
      <c r="G19" s="2343" t="s">
        <v>4579</v>
      </c>
      <c r="H19" s="2343" t="s">
        <v>4580</v>
      </c>
      <c r="I19" s="2321" t="s">
        <v>4644</v>
      </c>
      <c r="J19" s="2343" t="s">
        <v>4580</v>
      </c>
      <c r="K19" s="2343" t="s">
        <v>4580</v>
      </c>
      <c r="L19" s="2343" t="s">
        <v>2129</v>
      </c>
      <c r="M19" s="2343" t="s">
        <v>2129</v>
      </c>
    </row>
    <row r="20" spans="1:13" ht="75" x14ac:dyDescent="0.25">
      <c r="A20" s="3434"/>
      <c r="B20" s="3434"/>
      <c r="C20" s="2321" t="s">
        <v>4645</v>
      </c>
      <c r="D20" s="2321" t="s">
        <v>4646</v>
      </c>
      <c r="E20" s="1872" t="s">
        <v>4647</v>
      </c>
      <c r="F20" s="2343" t="s">
        <v>2129</v>
      </c>
      <c r="G20" s="2343" t="s">
        <v>4579</v>
      </c>
      <c r="H20" s="2343" t="s">
        <v>2129</v>
      </c>
      <c r="I20" s="2343" t="s">
        <v>1181</v>
      </c>
      <c r="J20" s="2343" t="s">
        <v>4580</v>
      </c>
      <c r="K20" s="2343" t="s">
        <v>4580</v>
      </c>
      <c r="L20" s="2343" t="s">
        <v>2129</v>
      </c>
      <c r="M20" s="2343" t="s">
        <v>2129</v>
      </c>
    </row>
    <row r="21" spans="1:13" x14ac:dyDescent="0.25">
      <c r="A21" s="3434"/>
      <c r="B21" s="3434" t="s">
        <v>193</v>
      </c>
      <c r="C21" s="2321" t="s">
        <v>4648</v>
      </c>
      <c r="D21" s="2321" t="s">
        <v>4649</v>
      </c>
      <c r="E21" s="1872" t="s">
        <v>4650</v>
      </c>
      <c r="F21" s="2343" t="s">
        <v>2129</v>
      </c>
      <c r="G21" s="2343" t="s">
        <v>4579</v>
      </c>
      <c r="H21" s="2343" t="s">
        <v>2129</v>
      </c>
      <c r="I21" s="2343" t="s">
        <v>1181</v>
      </c>
      <c r="J21" s="2343" t="s">
        <v>4580</v>
      </c>
      <c r="K21" s="2343" t="s">
        <v>4580</v>
      </c>
      <c r="L21" s="2343" t="s">
        <v>2129</v>
      </c>
      <c r="M21" s="2343" t="s">
        <v>2129</v>
      </c>
    </row>
    <row r="22" spans="1:13" ht="30" x14ac:dyDescent="0.25">
      <c r="A22" s="3434"/>
      <c r="B22" s="3434"/>
      <c r="C22" s="2321" t="s">
        <v>4651</v>
      </c>
      <c r="D22" s="2321" t="s">
        <v>4652</v>
      </c>
      <c r="E22" s="1872" t="s">
        <v>4653</v>
      </c>
      <c r="F22" s="2343" t="s">
        <v>2129</v>
      </c>
      <c r="G22" s="2343" t="s">
        <v>4579</v>
      </c>
      <c r="H22" s="2343" t="s">
        <v>2129</v>
      </c>
      <c r="I22" s="2343" t="s">
        <v>1181</v>
      </c>
      <c r="J22" s="2343" t="s">
        <v>4580</v>
      </c>
      <c r="K22" s="2343" t="s">
        <v>4580</v>
      </c>
      <c r="L22" s="2343" t="s">
        <v>2129</v>
      </c>
      <c r="M22" s="2343" t="s">
        <v>2129</v>
      </c>
    </row>
    <row r="23" spans="1:13" ht="45" x14ac:dyDescent="0.25">
      <c r="A23" s="3434"/>
      <c r="B23" s="3434"/>
      <c r="C23" s="2321" t="s">
        <v>4648</v>
      </c>
      <c r="D23" s="2321" t="s">
        <v>4654</v>
      </c>
      <c r="E23" s="1872" t="s">
        <v>4655</v>
      </c>
      <c r="F23" s="2343" t="s">
        <v>2129</v>
      </c>
      <c r="G23" s="2343" t="s">
        <v>4579</v>
      </c>
      <c r="H23" s="2343" t="s">
        <v>2129</v>
      </c>
      <c r="I23" s="2343" t="s">
        <v>1181</v>
      </c>
      <c r="J23" s="2343" t="s">
        <v>4580</v>
      </c>
      <c r="K23" s="2343" t="s">
        <v>4580</v>
      </c>
      <c r="L23" s="2343" t="s">
        <v>2129</v>
      </c>
      <c r="M23" s="2343" t="s">
        <v>2129</v>
      </c>
    </row>
    <row r="24" spans="1:13" ht="75" x14ac:dyDescent="0.25">
      <c r="A24" s="3434"/>
      <c r="B24" s="3434"/>
      <c r="C24" s="2321" t="s">
        <v>4656</v>
      </c>
      <c r="D24" s="2321" t="s">
        <v>4657</v>
      </c>
      <c r="E24" s="1872" t="s">
        <v>4658</v>
      </c>
      <c r="F24" s="2343" t="s">
        <v>2129</v>
      </c>
      <c r="G24" s="2343" t="s">
        <v>4579</v>
      </c>
      <c r="H24" s="2343" t="s">
        <v>4580</v>
      </c>
      <c r="I24" s="2343" t="s">
        <v>4659</v>
      </c>
      <c r="J24" s="2343" t="s">
        <v>4580</v>
      </c>
      <c r="K24" s="2343" t="s">
        <v>4580</v>
      </c>
      <c r="L24" s="2343" t="s">
        <v>2129</v>
      </c>
      <c r="M24" s="2343" t="s">
        <v>2129</v>
      </c>
    </row>
    <row r="25" spans="1:13" ht="45" x14ac:dyDescent="0.25">
      <c r="A25" s="3434"/>
      <c r="B25" s="3434"/>
      <c r="C25" s="2321" t="s">
        <v>4656</v>
      </c>
      <c r="D25" s="2321" t="s">
        <v>4660</v>
      </c>
      <c r="E25" s="1872" t="s">
        <v>4661</v>
      </c>
      <c r="F25" s="2343" t="s">
        <v>2129</v>
      </c>
      <c r="G25" s="2343" t="s">
        <v>4579</v>
      </c>
      <c r="H25" s="2343" t="s">
        <v>2129</v>
      </c>
      <c r="I25" s="2343" t="s">
        <v>1181</v>
      </c>
      <c r="J25" s="2343" t="s">
        <v>4580</v>
      </c>
      <c r="K25" s="2343" t="s">
        <v>4580</v>
      </c>
      <c r="L25" s="2343" t="s">
        <v>2129</v>
      </c>
      <c r="M25" s="2343" t="s">
        <v>2129</v>
      </c>
    </row>
    <row r="26" spans="1:13" ht="60" x14ac:dyDescent="0.25">
      <c r="A26" s="3434"/>
      <c r="B26" s="3434"/>
      <c r="C26" s="2332" t="s">
        <v>4662</v>
      </c>
      <c r="D26" s="2332" t="s">
        <v>4646</v>
      </c>
      <c r="E26" s="1872" t="s">
        <v>4647</v>
      </c>
      <c r="F26" s="2343" t="s">
        <v>2129</v>
      </c>
      <c r="G26" s="2343" t="s">
        <v>4579</v>
      </c>
      <c r="H26" s="2343" t="s">
        <v>2129</v>
      </c>
      <c r="I26" s="2343" t="s">
        <v>1181</v>
      </c>
      <c r="J26" s="2343" t="s">
        <v>4580</v>
      </c>
      <c r="K26" s="2343" t="s">
        <v>4580</v>
      </c>
      <c r="L26" s="2343" t="s">
        <v>2129</v>
      </c>
      <c r="M26" s="2343" t="s">
        <v>2129</v>
      </c>
    </row>
    <row r="27" spans="1:13" ht="90" x14ac:dyDescent="0.25">
      <c r="A27" s="3434"/>
      <c r="B27" s="3434"/>
      <c r="C27" s="2332" t="s">
        <v>4663</v>
      </c>
      <c r="D27" s="2332" t="s">
        <v>4664</v>
      </c>
      <c r="E27" s="1872" t="s">
        <v>4665</v>
      </c>
      <c r="F27" s="2343" t="s">
        <v>2129</v>
      </c>
      <c r="G27" s="2343" t="s">
        <v>4579</v>
      </c>
      <c r="H27" s="2343" t="s">
        <v>2129</v>
      </c>
      <c r="I27" s="2343" t="s">
        <v>1181</v>
      </c>
      <c r="J27" s="2343" t="s">
        <v>4580</v>
      </c>
      <c r="K27" s="2343" t="s">
        <v>4580</v>
      </c>
      <c r="L27" s="2343" t="s">
        <v>2129</v>
      </c>
      <c r="M27" s="2343" t="s">
        <v>2129</v>
      </c>
    </row>
    <row r="28" spans="1:13" ht="45" x14ac:dyDescent="0.25">
      <c r="A28" s="3434"/>
      <c r="B28" s="3434"/>
      <c r="C28" s="2321" t="s">
        <v>4666</v>
      </c>
      <c r="D28" s="2321" t="s">
        <v>4667</v>
      </c>
      <c r="E28" s="1872"/>
      <c r="F28" s="2343" t="s">
        <v>2129</v>
      </c>
      <c r="G28" s="2343" t="s">
        <v>4579</v>
      </c>
      <c r="H28" s="2343" t="s">
        <v>2129</v>
      </c>
      <c r="I28" s="2343" t="s">
        <v>1181</v>
      </c>
      <c r="J28" s="2343" t="s">
        <v>4580</v>
      </c>
      <c r="K28" s="2343" t="s">
        <v>4580</v>
      </c>
      <c r="L28" s="2343" t="s">
        <v>2129</v>
      </c>
      <c r="M28" s="2343" t="s">
        <v>2129</v>
      </c>
    </row>
    <row r="29" spans="1:13" ht="45" customHeight="1" x14ac:dyDescent="0.25">
      <c r="A29" s="3434"/>
      <c r="B29" s="3434"/>
      <c r="C29" s="2321" t="s">
        <v>4668</v>
      </c>
      <c r="D29" s="2321" t="s">
        <v>4669</v>
      </c>
      <c r="E29" s="1872" t="s">
        <v>4670</v>
      </c>
      <c r="F29" s="2343" t="s">
        <v>2129</v>
      </c>
      <c r="G29" s="2343" t="s">
        <v>4579</v>
      </c>
      <c r="H29" s="2343" t="s">
        <v>2129</v>
      </c>
      <c r="I29" s="2343" t="s">
        <v>1181</v>
      </c>
      <c r="J29" s="2343" t="s">
        <v>4580</v>
      </c>
      <c r="K29" s="2343" t="s">
        <v>4580</v>
      </c>
      <c r="L29" s="2343" t="s">
        <v>2129</v>
      </c>
      <c r="M29" s="2343" t="s">
        <v>2129</v>
      </c>
    </row>
    <row r="30" spans="1:13" ht="60" x14ac:dyDescent="0.25">
      <c r="A30" s="3434"/>
      <c r="B30" s="3434"/>
      <c r="C30" s="2321" t="s">
        <v>3316</v>
      </c>
      <c r="D30" s="2321" t="s">
        <v>4671</v>
      </c>
      <c r="E30" s="1872" t="s">
        <v>4672</v>
      </c>
      <c r="F30" s="2343" t="s">
        <v>2129</v>
      </c>
      <c r="G30" s="2343" t="s">
        <v>4579</v>
      </c>
      <c r="H30" s="2343" t="s">
        <v>2129</v>
      </c>
      <c r="I30" s="2343" t="s">
        <v>1181</v>
      </c>
      <c r="J30" s="2343" t="s">
        <v>4580</v>
      </c>
      <c r="K30" s="2343" t="s">
        <v>4580</v>
      </c>
      <c r="L30" s="2343" t="s">
        <v>2129</v>
      </c>
      <c r="M30" s="2343" t="s">
        <v>2129</v>
      </c>
    </row>
    <row r="31" spans="1:13" ht="45" x14ac:dyDescent="0.25">
      <c r="A31" s="3434"/>
      <c r="B31" s="3434"/>
      <c r="C31" s="2321" t="s">
        <v>4673</v>
      </c>
      <c r="D31" s="2321" t="s">
        <v>4674</v>
      </c>
      <c r="E31" s="1872" t="s">
        <v>4675</v>
      </c>
      <c r="F31" s="2343" t="s">
        <v>2129</v>
      </c>
      <c r="G31" s="2343" t="s">
        <v>4579</v>
      </c>
      <c r="H31" s="2343" t="s">
        <v>2129</v>
      </c>
      <c r="I31" s="2343" t="s">
        <v>1181</v>
      </c>
      <c r="J31" s="2343" t="s">
        <v>4580</v>
      </c>
      <c r="K31" s="2343" t="s">
        <v>4580</v>
      </c>
      <c r="L31" s="2343" t="s">
        <v>2129</v>
      </c>
      <c r="M31" s="2343" t="s">
        <v>2129</v>
      </c>
    </row>
    <row r="32" spans="1:13" ht="45" x14ac:dyDescent="0.25">
      <c r="A32" s="3434"/>
      <c r="B32" s="3434"/>
      <c r="C32" s="2321" t="s">
        <v>3317</v>
      </c>
      <c r="D32" s="2321" t="s">
        <v>4676</v>
      </c>
      <c r="E32" s="1872" t="s">
        <v>4677</v>
      </c>
      <c r="F32" s="2343" t="s">
        <v>2129</v>
      </c>
      <c r="G32" s="2343" t="s">
        <v>4579</v>
      </c>
      <c r="H32" s="2343" t="s">
        <v>2129</v>
      </c>
      <c r="I32" s="2343" t="s">
        <v>1181</v>
      </c>
      <c r="J32" s="2343" t="s">
        <v>4580</v>
      </c>
      <c r="K32" s="2343" t="s">
        <v>4580</v>
      </c>
      <c r="L32" s="2343" t="s">
        <v>2129</v>
      </c>
      <c r="M32" s="2343" t="s">
        <v>4580</v>
      </c>
    </row>
    <row r="33" spans="1:13" ht="45" x14ac:dyDescent="0.25">
      <c r="A33" s="3434"/>
      <c r="B33" s="3434"/>
      <c r="C33" s="2321" t="s">
        <v>3317</v>
      </c>
      <c r="D33" s="2321" t="s">
        <v>4678</v>
      </c>
      <c r="E33" s="1872" t="s">
        <v>4677</v>
      </c>
      <c r="F33" s="2343" t="s">
        <v>2129</v>
      </c>
      <c r="G33" s="2343" t="s">
        <v>4579</v>
      </c>
      <c r="H33" s="2343" t="s">
        <v>2129</v>
      </c>
      <c r="I33" s="2343" t="s">
        <v>1181</v>
      </c>
      <c r="J33" s="2343" t="s">
        <v>4580</v>
      </c>
      <c r="K33" s="2343" t="s">
        <v>4580</v>
      </c>
      <c r="L33" s="2343" t="s">
        <v>2129</v>
      </c>
      <c r="M33" s="2343" t="s">
        <v>4580</v>
      </c>
    </row>
    <row r="34" spans="1:13" ht="30" x14ac:dyDescent="0.25">
      <c r="A34" s="3434" t="s">
        <v>1206</v>
      </c>
      <c r="B34" s="3434" t="s">
        <v>138</v>
      </c>
      <c r="C34" s="2321" t="s">
        <v>4679</v>
      </c>
      <c r="D34" s="2321" t="s">
        <v>4680</v>
      </c>
      <c r="E34" s="2321" t="s">
        <v>4681</v>
      </c>
      <c r="F34" s="2343" t="s">
        <v>2129</v>
      </c>
      <c r="G34" s="2343" t="s">
        <v>4682</v>
      </c>
      <c r="H34" s="2343" t="s">
        <v>4580</v>
      </c>
      <c r="I34" s="2321" t="s">
        <v>4683</v>
      </c>
      <c r="J34" s="2343" t="s">
        <v>4580</v>
      </c>
      <c r="K34" s="2343" t="s">
        <v>4580</v>
      </c>
      <c r="L34" s="2343" t="s">
        <v>2129</v>
      </c>
      <c r="M34" s="2343" t="s">
        <v>2129</v>
      </c>
    </row>
    <row r="35" spans="1:13" ht="30" x14ac:dyDescent="0.25">
      <c r="A35" s="3434"/>
      <c r="B35" s="3434"/>
      <c r="C35" s="2321" t="s">
        <v>4679</v>
      </c>
      <c r="D35" s="2321" t="s">
        <v>5028</v>
      </c>
      <c r="E35" s="2321" t="s">
        <v>4684</v>
      </c>
      <c r="F35" s="2343" t="s">
        <v>2129</v>
      </c>
      <c r="G35" s="2343" t="s">
        <v>4682</v>
      </c>
      <c r="H35" s="2343" t="s">
        <v>4580</v>
      </c>
      <c r="I35" s="2321" t="s">
        <v>4683</v>
      </c>
      <c r="J35" s="2343" t="s">
        <v>4580</v>
      </c>
      <c r="K35" s="2343" t="s">
        <v>4580</v>
      </c>
      <c r="L35" s="2343" t="s">
        <v>2129</v>
      </c>
      <c r="M35" s="2343" t="s">
        <v>2129</v>
      </c>
    </row>
    <row r="36" spans="1:13" ht="30" x14ac:dyDescent="0.25">
      <c r="A36" s="3434"/>
      <c r="B36" s="3434"/>
      <c r="C36" s="2321" t="s">
        <v>4685</v>
      </c>
      <c r="D36" s="1872" t="s">
        <v>4686</v>
      </c>
      <c r="E36" s="1872" t="s">
        <v>4687</v>
      </c>
      <c r="F36" s="2343" t="s">
        <v>2129</v>
      </c>
      <c r="G36" s="2343" t="s">
        <v>4688</v>
      </c>
      <c r="H36" s="2343" t="s">
        <v>4580</v>
      </c>
      <c r="I36" s="2321" t="s">
        <v>4689</v>
      </c>
      <c r="J36" s="2343" t="s">
        <v>4580</v>
      </c>
      <c r="K36" s="2343" t="s">
        <v>2129</v>
      </c>
      <c r="L36" s="2343" t="s">
        <v>4580</v>
      </c>
      <c r="M36" s="2343" t="s">
        <v>2129</v>
      </c>
    </row>
    <row r="37" spans="1:13" ht="315" customHeight="1" x14ac:dyDescent="0.25">
      <c r="A37" s="3434"/>
      <c r="B37" s="3434"/>
      <c r="C37" s="2342" t="s">
        <v>4690</v>
      </c>
      <c r="D37" s="2321" t="s">
        <v>4691</v>
      </c>
      <c r="E37" s="2380" t="s">
        <v>4692</v>
      </c>
      <c r="F37" s="2343" t="s">
        <v>4580</v>
      </c>
      <c r="G37" s="2321" t="s">
        <v>4693</v>
      </c>
      <c r="H37" s="2343" t="s">
        <v>4580</v>
      </c>
      <c r="I37" s="2321" t="s">
        <v>4694</v>
      </c>
      <c r="J37" s="2343" t="s">
        <v>4580</v>
      </c>
      <c r="K37" s="2343" t="s">
        <v>4580</v>
      </c>
      <c r="L37" s="2343" t="s">
        <v>4580</v>
      </c>
      <c r="M37" s="2343" t="s">
        <v>2129</v>
      </c>
    </row>
    <row r="38" spans="1:13" ht="345" customHeight="1" x14ac:dyDescent="0.25">
      <c r="A38" s="3434"/>
      <c r="B38" s="3434"/>
      <c r="C38" s="2342" t="s">
        <v>4695</v>
      </c>
      <c r="D38" s="2342" t="s">
        <v>4696</v>
      </c>
      <c r="E38" s="2380" t="s">
        <v>4697</v>
      </c>
      <c r="F38" s="2343" t="s">
        <v>4580</v>
      </c>
      <c r="G38" s="2321" t="s">
        <v>4698</v>
      </c>
      <c r="H38" s="2343" t="s">
        <v>4580</v>
      </c>
      <c r="I38" s="2321" t="s">
        <v>4699</v>
      </c>
      <c r="J38" s="2343" t="s">
        <v>4580</v>
      </c>
      <c r="K38" s="2343" t="s">
        <v>2129</v>
      </c>
      <c r="L38" s="2343" t="s">
        <v>4580</v>
      </c>
      <c r="M38" s="2343" t="s">
        <v>2129</v>
      </c>
    </row>
    <row r="39" spans="1:13" ht="75" customHeight="1" x14ac:dyDescent="0.25">
      <c r="A39" s="3434"/>
      <c r="B39" s="3434"/>
      <c r="C39" s="2342" t="s">
        <v>4700</v>
      </c>
      <c r="D39" s="2342" t="s">
        <v>4701</v>
      </c>
      <c r="E39" s="2381" t="s">
        <v>4702</v>
      </c>
      <c r="F39" s="2343" t="s">
        <v>2129</v>
      </c>
      <c r="G39" s="2321" t="s">
        <v>4703</v>
      </c>
      <c r="H39" s="2343" t="s">
        <v>2129</v>
      </c>
      <c r="I39" s="2343" t="s">
        <v>1181</v>
      </c>
      <c r="J39" s="2343" t="s">
        <v>4580</v>
      </c>
      <c r="K39" s="2343" t="s">
        <v>4580</v>
      </c>
      <c r="L39" s="2343" t="s">
        <v>4580</v>
      </c>
      <c r="M39" s="2343" t="s">
        <v>2129</v>
      </c>
    </row>
    <row r="40" spans="1:13" ht="90" x14ac:dyDescent="0.25">
      <c r="A40" s="3434"/>
      <c r="B40" s="3434"/>
      <c r="C40" s="2342" t="s">
        <v>4704</v>
      </c>
      <c r="D40" s="2342" t="s">
        <v>4705</v>
      </c>
      <c r="E40" s="2342" t="s">
        <v>4706</v>
      </c>
      <c r="F40" s="2321" t="s">
        <v>4580</v>
      </c>
      <c r="G40" s="2321" t="s">
        <v>4707</v>
      </c>
      <c r="H40" s="2343" t="s">
        <v>4580</v>
      </c>
      <c r="I40" s="2321" t="s">
        <v>4708</v>
      </c>
      <c r="J40" s="2343" t="s">
        <v>4580</v>
      </c>
      <c r="K40" s="2343" t="s">
        <v>4580</v>
      </c>
      <c r="L40" s="2343" t="s">
        <v>2129</v>
      </c>
      <c r="M40" s="2343" t="s">
        <v>2129</v>
      </c>
    </row>
    <row r="41" spans="1:13" ht="165" customHeight="1" x14ac:dyDescent="0.25">
      <c r="A41" s="3434"/>
      <c r="B41" s="3434"/>
      <c r="C41" s="2342" t="s">
        <v>4709</v>
      </c>
      <c r="D41" s="2342" t="s">
        <v>4710</v>
      </c>
      <c r="E41" s="2342" t="s">
        <v>4711</v>
      </c>
      <c r="F41" s="2343" t="s">
        <v>4580</v>
      </c>
      <c r="G41" s="2321" t="s">
        <v>4707</v>
      </c>
      <c r="H41" s="2343" t="s">
        <v>4580</v>
      </c>
      <c r="I41" s="2321" t="s">
        <v>4712</v>
      </c>
      <c r="J41" s="2343" t="s">
        <v>4580</v>
      </c>
      <c r="K41" s="2343" t="s">
        <v>2129</v>
      </c>
      <c r="L41" s="2343" t="s">
        <v>4580</v>
      </c>
      <c r="M41" s="2343" t="s">
        <v>2129</v>
      </c>
    </row>
    <row r="42" spans="1:13" ht="409.5" customHeight="1" x14ac:dyDescent="0.25">
      <c r="A42" s="3434"/>
      <c r="B42" s="3434"/>
      <c r="C42" s="2321" t="s">
        <v>4713</v>
      </c>
      <c r="D42" s="2342" t="s">
        <v>4714</v>
      </c>
      <c r="E42" s="2380" t="s">
        <v>4715</v>
      </c>
      <c r="F42" s="2343" t="s">
        <v>4580</v>
      </c>
      <c r="G42" s="2321" t="s">
        <v>4716</v>
      </c>
      <c r="H42" s="2343" t="s">
        <v>4580</v>
      </c>
      <c r="I42" s="2321" t="s">
        <v>4717</v>
      </c>
      <c r="J42" s="2343" t="s">
        <v>4580</v>
      </c>
      <c r="K42" s="2343" t="s">
        <v>4580</v>
      </c>
      <c r="L42" s="2343" t="s">
        <v>2129</v>
      </c>
      <c r="M42" s="2343" t="s">
        <v>2129</v>
      </c>
    </row>
    <row r="43" spans="1:13" ht="240" customHeight="1" x14ac:dyDescent="0.25">
      <c r="A43" s="3434"/>
      <c r="B43" s="3434"/>
      <c r="C43" s="2321" t="s">
        <v>4718</v>
      </c>
      <c r="D43" s="2321" t="s">
        <v>5029</v>
      </c>
      <c r="E43" s="2321" t="s">
        <v>4719</v>
      </c>
      <c r="F43" s="2343" t="s">
        <v>2129</v>
      </c>
      <c r="G43" s="2321" t="s">
        <v>4720</v>
      </c>
      <c r="H43" s="2343" t="s">
        <v>4580</v>
      </c>
      <c r="I43" s="2321" t="s">
        <v>4721</v>
      </c>
      <c r="J43" s="2343" t="s">
        <v>4580</v>
      </c>
      <c r="K43" s="2343" t="s">
        <v>4580</v>
      </c>
      <c r="L43" s="2343" t="s">
        <v>2129</v>
      </c>
      <c r="M43" s="2343" t="s">
        <v>2129</v>
      </c>
    </row>
    <row r="44" spans="1:13" ht="60" x14ac:dyDescent="0.25">
      <c r="A44" s="3434"/>
      <c r="B44" s="3434"/>
      <c r="C44" s="2321" t="s">
        <v>4722</v>
      </c>
      <c r="D44" s="1872" t="s">
        <v>4723</v>
      </c>
      <c r="E44" s="1872" t="s">
        <v>4724</v>
      </c>
      <c r="F44" s="2321" t="s">
        <v>4725</v>
      </c>
      <c r="G44" s="2321" t="s">
        <v>4726</v>
      </c>
      <c r="H44" s="2343" t="s">
        <v>4580</v>
      </c>
      <c r="I44" s="2321" t="s">
        <v>4727</v>
      </c>
      <c r="J44" s="2343" t="s">
        <v>4580</v>
      </c>
      <c r="K44" s="2343" t="s">
        <v>2129</v>
      </c>
      <c r="L44" s="2343" t="s">
        <v>2129</v>
      </c>
      <c r="M44" s="2343" t="s">
        <v>2129</v>
      </c>
    </row>
    <row r="45" spans="1:13" ht="60" x14ac:dyDescent="0.25">
      <c r="A45" s="3434"/>
      <c r="B45" s="3434"/>
      <c r="C45" s="2321" t="s">
        <v>4728</v>
      </c>
      <c r="D45" s="1872" t="s">
        <v>4619</v>
      </c>
      <c r="E45" s="1872" t="s">
        <v>4729</v>
      </c>
      <c r="F45" s="2343" t="s">
        <v>4580</v>
      </c>
      <c r="G45" s="2321" t="s">
        <v>4730</v>
      </c>
      <c r="H45" s="2343" t="s">
        <v>4580</v>
      </c>
      <c r="I45" s="2321" t="s">
        <v>4731</v>
      </c>
      <c r="J45" s="2343" t="s">
        <v>4580</v>
      </c>
      <c r="K45" s="2343" t="s">
        <v>2129</v>
      </c>
      <c r="L45" s="2343" t="s">
        <v>2129</v>
      </c>
      <c r="M45" s="2343" t="s">
        <v>2129</v>
      </c>
    </row>
    <row r="46" spans="1:13" ht="45" x14ac:dyDescent="0.25">
      <c r="A46" s="3434"/>
      <c r="B46" s="3434"/>
      <c r="C46" s="2321" t="s">
        <v>4732</v>
      </c>
      <c r="D46" s="1872" t="s">
        <v>4733</v>
      </c>
      <c r="E46" s="2382" t="s">
        <v>4734</v>
      </c>
      <c r="F46" s="2343" t="s">
        <v>4580</v>
      </c>
      <c r="G46" s="2321" t="s">
        <v>4725</v>
      </c>
      <c r="H46" s="2343" t="s">
        <v>2129</v>
      </c>
      <c r="I46" s="2343" t="s">
        <v>1181</v>
      </c>
      <c r="J46" s="2343" t="s">
        <v>4580</v>
      </c>
      <c r="K46" s="2343" t="s">
        <v>4580</v>
      </c>
      <c r="L46" s="2343" t="s">
        <v>2129</v>
      </c>
      <c r="M46" s="2343" t="s">
        <v>2129</v>
      </c>
    </row>
    <row r="47" spans="1:13" ht="45" x14ac:dyDescent="0.25">
      <c r="A47" s="3434"/>
      <c r="B47" s="3434"/>
      <c r="C47" s="2321" t="s">
        <v>4735</v>
      </c>
      <c r="D47" s="1872" t="s">
        <v>4736</v>
      </c>
      <c r="E47" s="1872" t="s">
        <v>4737</v>
      </c>
      <c r="F47" s="2343" t="s">
        <v>4580</v>
      </c>
      <c r="G47" s="2321" t="s">
        <v>4725</v>
      </c>
      <c r="H47" s="2343" t="s">
        <v>4580</v>
      </c>
      <c r="I47" s="2321" t="s">
        <v>4731</v>
      </c>
      <c r="J47" s="2343" t="s">
        <v>4580</v>
      </c>
      <c r="K47" s="2343" t="s">
        <v>2129</v>
      </c>
      <c r="L47" s="2343" t="s">
        <v>2129</v>
      </c>
      <c r="M47" s="2343" t="s">
        <v>2129</v>
      </c>
    </row>
    <row r="48" spans="1:13" ht="45" x14ac:dyDescent="0.25">
      <c r="A48" s="3434"/>
      <c r="B48" s="3434"/>
      <c r="C48" s="2383" t="s">
        <v>4738</v>
      </c>
      <c r="D48" s="2321" t="s">
        <v>4739</v>
      </c>
      <c r="E48" s="1872" t="s">
        <v>4740</v>
      </c>
      <c r="F48" s="2343" t="s">
        <v>4580</v>
      </c>
      <c r="G48" s="2321" t="s">
        <v>4741</v>
      </c>
      <c r="H48" s="2343" t="s">
        <v>4580</v>
      </c>
      <c r="I48" s="2321" t="s">
        <v>4742</v>
      </c>
      <c r="J48" s="2343" t="s">
        <v>2129</v>
      </c>
      <c r="K48" s="2343" t="s">
        <v>4580</v>
      </c>
      <c r="L48" s="2343" t="s">
        <v>2129</v>
      </c>
      <c r="M48" s="2343" t="s">
        <v>2129</v>
      </c>
    </row>
    <row r="49" spans="1:13" ht="45" x14ac:dyDescent="0.25">
      <c r="A49" s="3434"/>
      <c r="B49" s="3434"/>
      <c r="C49" s="2321" t="s">
        <v>4743</v>
      </c>
      <c r="D49" s="2321" t="s">
        <v>4744</v>
      </c>
      <c r="E49" s="2321" t="s">
        <v>4745</v>
      </c>
      <c r="F49" s="2343" t="s">
        <v>4580</v>
      </c>
      <c r="G49" s="2321" t="s">
        <v>4746</v>
      </c>
      <c r="H49" s="2321" t="s">
        <v>2129</v>
      </c>
      <c r="I49" s="2343" t="s">
        <v>1181</v>
      </c>
      <c r="J49" s="2343" t="s">
        <v>4580</v>
      </c>
      <c r="K49" s="2343" t="s">
        <v>4580</v>
      </c>
      <c r="L49" s="2343" t="s">
        <v>4580</v>
      </c>
      <c r="M49" s="2343" t="s">
        <v>2129</v>
      </c>
    </row>
    <row r="50" spans="1:13" ht="60" x14ac:dyDescent="0.25">
      <c r="A50" s="3434"/>
      <c r="B50" s="3434"/>
      <c r="C50" s="2321" t="s">
        <v>4747</v>
      </c>
      <c r="D50" s="2321" t="s">
        <v>4748</v>
      </c>
      <c r="E50" s="2321" t="s">
        <v>4749</v>
      </c>
      <c r="F50" s="2343" t="s">
        <v>4580</v>
      </c>
      <c r="G50" s="2321" t="s">
        <v>4746</v>
      </c>
      <c r="H50" s="2321" t="s">
        <v>2129</v>
      </c>
      <c r="I50" s="2343" t="s">
        <v>1181</v>
      </c>
      <c r="J50" s="2343" t="s">
        <v>4580</v>
      </c>
      <c r="K50" s="2343" t="s">
        <v>4580</v>
      </c>
      <c r="L50" s="2343" t="s">
        <v>4580</v>
      </c>
      <c r="M50" s="2343" t="s">
        <v>2129</v>
      </c>
    </row>
    <row r="51" spans="1:13" ht="75" x14ac:dyDescent="0.25">
      <c r="A51" s="3434"/>
      <c r="B51" s="3434"/>
      <c r="C51" s="2321" t="s">
        <v>4743</v>
      </c>
      <c r="D51" s="2321" t="s">
        <v>4750</v>
      </c>
      <c r="E51" s="1872" t="s">
        <v>4751</v>
      </c>
      <c r="F51" s="2343" t="s">
        <v>4580</v>
      </c>
      <c r="G51" s="2321" t="s">
        <v>4746</v>
      </c>
      <c r="H51" s="2321" t="s">
        <v>2129</v>
      </c>
      <c r="I51" s="2343" t="s">
        <v>1181</v>
      </c>
      <c r="J51" s="2343" t="s">
        <v>4580</v>
      </c>
      <c r="K51" s="2343" t="s">
        <v>4580</v>
      </c>
      <c r="L51" s="2343" t="s">
        <v>4580</v>
      </c>
      <c r="M51" s="2343" t="s">
        <v>2129</v>
      </c>
    </row>
    <row r="52" spans="1:13" ht="90" customHeight="1" x14ac:dyDescent="0.25">
      <c r="A52" s="3434"/>
      <c r="B52" s="3434"/>
      <c r="C52" s="2321" t="s">
        <v>4752</v>
      </c>
      <c r="D52" s="1872" t="s">
        <v>4753</v>
      </c>
      <c r="E52" s="1872" t="s">
        <v>4754</v>
      </c>
      <c r="F52" s="2343" t="s">
        <v>4580</v>
      </c>
      <c r="G52" s="2321" t="s">
        <v>4755</v>
      </c>
      <c r="H52" s="2321" t="s">
        <v>2129</v>
      </c>
      <c r="I52" s="2343" t="s">
        <v>1181</v>
      </c>
      <c r="J52" s="2343" t="s">
        <v>4580</v>
      </c>
      <c r="K52" s="2343" t="s">
        <v>4580</v>
      </c>
      <c r="L52" s="2343" t="s">
        <v>4580</v>
      </c>
      <c r="M52" s="2343" t="s">
        <v>2129</v>
      </c>
    </row>
    <row r="53" spans="1:13" ht="75" x14ac:dyDescent="0.25">
      <c r="A53" s="3434"/>
      <c r="B53" s="3434"/>
      <c r="C53" s="2321" t="s">
        <v>4756</v>
      </c>
      <c r="D53" s="1872" t="s">
        <v>4757</v>
      </c>
      <c r="E53" s="1872" t="s">
        <v>4758</v>
      </c>
      <c r="F53" s="2343" t="s">
        <v>4580</v>
      </c>
      <c r="G53" s="2321" t="s">
        <v>4725</v>
      </c>
      <c r="H53" s="2343" t="s">
        <v>4580</v>
      </c>
      <c r="I53" s="2321" t="s">
        <v>4731</v>
      </c>
      <c r="J53" s="2343" t="s">
        <v>4580</v>
      </c>
      <c r="K53" s="2343" t="s">
        <v>2129</v>
      </c>
      <c r="L53" s="2343" t="s">
        <v>2129</v>
      </c>
      <c r="M53" s="2343" t="s">
        <v>2129</v>
      </c>
    </row>
    <row r="54" spans="1:13" ht="60" x14ac:dyDescent="0.25">
      <c r="A54" s="3434"/>
      <c r="B54" s="3434"/>
      <c r="C54" s="2321" t="s">
        <v>4759</v>
      </c>
      <c r="D54" s="2321" t="s">
        <v>4760</v>
      </c>
      <c r="E54" s="1872" t="s">
        <v>4761</v>
      </c>
      <c r="F54" s="2343" t="s">
        <v>2129</v>
      </c>
      <c r="G54" s="2343" t="s">
        <v>3312</v>
      </c>
      <c r="H54" s="2343" t="s">
        <v>2129</v>
      </c>
      <c r="I54" s="2321" t="s">
        <v>1181</v>
      </c>
      <c r="J54" s="2343" t="s">
        <v>4580</v>
      </c>
      <c r="K54" s="2343" t="s">
        <v>4580</v>
      </c>
      <c r="L54" s="2343" t="s">
        <v>2129</v>
      </c>
      <c r="M54" s="2343" t="s">
        <v>2129</v>
      </c>
    </row>
    <row r="55" spans="1:13" ht="30" x14ac:dyDescent="0.25">
      <c r="A55" s="3434"/>
      <c r="B55" s="3434"/>
      <c r="C55" s="2321" t="s">
        <v>4762</v>
      </c>
      <c r="D55" s="2321" t="s">
        <v>4763</v>
      </c>
      <c r="E55" s="2321" t="s">
        <v>4764</v>
      </c>
      <c r="F55" s="2343" t="s">
        <v>2129</v>
      </c>
      <c r="G55" s="2343" t="s">
        <v>3312</v>
      </c>
      <c r="H55" s="2343" t="s">
        <v>2129</v>
      </c>
      <c r="I55" s="2321" t="s">
        <v>1181</v>
      </c>
      <c r="J55" s="2343" t="s">
        <v>4580</v>
      </c>
      <c r="K55" s="2343" t="s">
        <v>4580</v>
      </c>
      <c r="L55" s="2343" t="s">
        <v>2129</v>
      </c>
      <c r="M55" s="2343" t="s">
        <v>2129</v>
      </c>
    </row>
    <row r="56" spans="1:13" ht="90" x14ac:dyDescent="0.25">
      <c r="A56" s="3434"/>
      <c r="B56" s="3434" t="s">
        <v>142</v>
      </c>
      <c r="C56" s="2343" t="s">
        <v>4765</v>
      </c>
      <c r="D56" s="1872" t="s">
        <v>4766</v>
      </c>
      <c r="E56" s="2321" t="s">
        <v>4767</v>
      </c>
      <c r="F56" s="2343" t="s">
        <v>2129</v>
      </c>
      <c r="G56" s="2343" t="s">
        <v>1181</v>
      </c>
      <c r="H56" s="2343" t="s">
        <v>4580</v>
      </c>
      <c r="I56" s="2321" t="s">
        <v>4768</v>
      </c>
      <c r="J56" s="2343" t="s">
        <v>4580</v>
      </c>
      <c r="K56" s="2343" t="s">
        <v>4580</v>
      </c>
      <c r="L56" s="2343" t="s">
        <v>1506</v>
      </c>
      <c r="M56" s="2343" t="s">
        <v>2129</v>
      </c>
    </row>
    <row r="57" spans="1:13" ht="120" x14ac:dyDescent="0.25">
      <c r="A57" s="3434"/>
      <c r="B57" s="3434"/>
      <c r="C57" s="2343" t="s">
        <v>4765</v>
      </c>
      <c r="D57" s="2321" t="s">
        <v>4769</v>
      </c>
      <c r="E57" s="2321" t="s">
        <v>4770</v>
      </c>
      <c r="F57" s="2343" t="s">
        <v>2129</v>
      </c>
      <c r="G57" s="2343" t="s">
        <v>1181</v>
      </c>
      <c r="H57" s="2343" t="s">
        <v>4580</v>
      </c>
      <c r="I57" s="2321" t="s">
        <v>4771</v>
      </c>
      <c r="J57" s="2343" t="s">
        <v>4580</v>
      </c>
      <c r="K57" s="2343" t="s">
        <v>4580</v>
      </c>
      <c r="L57" s="2343" t="s">
        <v>1506</v>
      </c>
      <c r="M57" s="2343" t="s">
        <v>2129</v>
      </c>
    </row>
    <row r="58" spans="1:13" ht="165" x14ac:dyDescent="0.25">
      <c r="A58" s="3434"/>
      <c r="B58" s="3434"/>
      <c r="C58" s="2343" t="s">
        <v>4765</v>
      </c>
      <c r="D58" s="1872" t="s">
        <v>4772</v>
      </c>
      <c r="E58" s="2321" t="s">
        <v>4773</v>
      </c>
      <c r="F58" s="2343" t="s">
        <v>2129</v>
      </c>
      <c r="G58" s="2343" t="s">
        <v>1181</v>
      </c>
      <c r="H58" s="2343" t="s">
        <v>4580</v>
      </c>
      <c r="I58" s="2321" t="s">
        <v>2566</v>
      </c>
      <c r="J58" s="2343" t="s">
        <v>4580</v>
      </c>
      <c r="K58" s="2343" t="s">
        <v>2129</v>
      </c>
      <c r="L58" s="2343" t="s">
        <v>4580</v>
      </c>
      <c r="M58" s="2343" t="s">
        <v>2129</v>
      </c>
    </row>
    <row r="59" spans="1:13" ht="105" x14ac:dyDescent="0.25">
      <c r="A59" s="3434"/>
      <c r="B59" s="3434"/>
      <c r="C59" s="2321" t="s">
        <v>4774</v>
      </c>
      <c r="D59" s="1872" t="s">
        <v>4775</v>
      </c>
      <c r="E59" s="2321" t="s">
        <v>5030</v>
      </c>
      <c r="F59" s="2343" t="s">
        <v>2129</v>
      </c>
      <c r="G59" s="2343" t="s">
        <v>1181</v>
      </c>
      <c r="H59" s="2343" t="s">
        <v>4580</v>
      </c>
      <c r="I59" s="2321" t="s">
        <v>2566</v>
      </c>
      <c r="J59" s="2343" t="s">
        <v>4580</v>
      </c>
      <c r="K59" s="2343" t="s">
        <v>2129</v>
      </c>
      <c r="L59" s="2343" t="s">
        <v>4580</v>
      </c>
      <c r="M59" s="2343" t="s">
        <v>2129</v>
      </c>
    </row>
    <row r="60" spans="1:13" ht="135" x14ac:dyDescent="0.25">
      <c r="A60" s="3434"/>
      <c r="B60" s="3434"/>
      <c r="C60" s="2321" t="s">
        <v>4776</v>
      </c>
      <c r="D60" s="1872" t="s">
        <v>4777</v>
      </c>
      <c r="E60" s="1872" t="s">
        <v>4778</v>
      </c>
      <c r="F60" s="2343" t="s">
        <v>2129</v>
      </c>
      <c r="G60" s="2343" t="s">
        <v>1181</v>
      </c>
      <c r="H60" s="2343" t="s">
        <v>4580</v>
      </c>
      <c r="I60" s="2321" t="s">
        <v>4779</v>
      </c>
      <c r="J60" s="2343" t="s">
        <v>4580</v>
      </c>
      <c r="K60" s="2343" t="s">
        <v>2129</v>
      </c>
      <c r="L60" s="2343" t="s">
        <v>4580</v>
      </c>
      <c r="M60" s="2343" t="s">
        <v>2129</v>
      </c>
    </row>
    <row r="61" spans="1:13" ht="120" x14ac:dyDescent="0.25">
      <c r="A61" s="3434"/>
      <c r="B61" s="3434"/>
      <c r="C61" s="2321" t="s">
        <v>4776</v>
      </c>
      <c r="D61" s="1872" t="s">
        <v>4780</v>
      </c>
      <c r="E61" s="1872" t="s">
        <v>4781</v>
      </c>
      <c r="F61" s="2343" t="s">
        <v>2129</v>
      </c>
      <c r="G61" s="2343" t="s">
        <v>1181</v>
      </c>
      <c r="H61" s="2343" t="s">
        <v>4580</v>
      </c>
      <c r="I61" s="2384" t="s">
        <v>4782</v>
      </c>
      <c r="J61" s="2343" t="s">
        <v>4580</v>
      </c>
      <c r="K61" s="2343" t="s">
        <v>2129</v>
      </c>
      <c r="L61" s="2343" t="s">
        <v>4580</v>
      </c>
      <c r="M61" s="2343" t="s">
        <v>2129</v>
      </c>
    </row>
    <row r="62" spans="1:13" ht="90" x14ac:dyDescent="0.25">
      <c r="A62" s="3434"/>
      <c r="B62" s="3434"/>
      <c r="C62" s="2321" t="s">
        <v>4776</v>
      </c>
      <c r="D62" s="1872" t="s">
        <v>4783</v>
      </c>
      <c r="E62" s="1872" t="s">
        <v>4784</v>
      </c>
      <c r="F62" s="2343" t="s">
        <v>2129</v>
      </c>
      <c r="G62" s="2343" t="s">
        <v>1181</v>
      </c>
      <c r="H62" s="2343" t="s">
        <v>4580</v>
      </c>
      <c r="I62" s="2321"/>
      <c r="J62" s="2343" t="s">
        <v>4580</v>
      </c>
      <c r="K62" s="2343" t="s">
        <v>2129</v>
      </c>
      <c r="L62" s="2343" t="s">
        <v>4580</v>
      </c>
      <c r="M62" s="2343" t="s">
        <v>2129</v>
      </c>
    </row>
    <row r="63" spans="1:13" ht="105" x14ac:dyDescent="0.25">
      <c r="A63" s="3434"/>
      <c r="B63" s="3434"/>
      <c r="C63" s="2321" t="s">
        <v>4776</v>
      </c>
      <c r="D63" s="1872" t="s">
        <v>4785</v>
      </c>
      <c r="E63" s="1872" t="s">
        <v>4786</v>
      </c>
      <c r="F63" s="2343" t="s">
        <v>2129</v>
      </c>
      <c r="G63" s="2343" t="s">
        <v>1181</v>
      </c>
      <c r="H63" s="2343" t="s">
        <v>4580</v>
      </c>
      <c r="I63" s="2321"/>
      <c r="J63" s="2343" t="s">
        <v>4580</v>
      </c>
      <c r="K63" s="2343" t="s">
        <v>2129</v>
      </c>
      <c r="L63" s="2343" t="s">
        <v>4580</v>
      </c>
      <c r="M63" s="2343" t="s">
        <v>2129</v>
      </c>
    </row>
    <row r="64" spans="1:13" ht="90" x14ac:dyDescent="0.25">
      <c r="A64" s="3434"/>
      <c r="B64" s="3434"/>
      <c r="C64" s="2321" t="s">
        <v>4776</v>
      </c>
      <c r="D64" s="1872" t="s">
        <v>4787</v>
      </c>
      <c r="E64" s="1872" t="s">
        <v>4788</v>
      </c>
      <c r="F64" s="2343" t="s">
        <v>2129</v>
      </c>
      <c r="G64" s="2343" t="s">
        <v>1181</v>
      </c>
      <c r="H64" s="2343" t="s">
        <v>4580</v>
      </c>
      <c r="I64" s="2321" t="s">
        <v>4789</v>
      </c>
      <c r="J64" s="2343" t="s">
        <v>4580</v>
      </c>
      <c r="K64" s="2343" t="s">
        <v>2129</v>
      </c>
      <c r="L64" s="2343" t="s">
        <v>4580</v>
      </c>
      <c r="M64" s="2343" t="s">
        <v>2129</v>
      </c>
    </row>
    <row r="65" spans="1:13" ht="90" x14ac:dyDescent="0.25">
      <c r="A65" s="3434"/>
      <c r="B65" s="3434"/>
      <c r="C65" s="2321" t="s">
        <v>3211</v>
      </c>
      <c r="D65" s="2321" t="s">
        <v>4790</v>
      </c>
      <c r="E65" s="2321" t="s">
        <v>4791</v>
      </c>
      <c r="F65" s="2343" t="s">
        <v>2129</v>
      </c>
      <c r="G65" s="2343" t="s">
        <v>1181</v>
      </c>
      <c r="H65" s="2343" t="s">
        <v>4580</v>
      </c>
      <c r="I65" s="2321"/>
      <c r="J65" s="2343" t="s">
        <v>4580</v>
      </c>
      <c r="K65" s="2343" t="s">
        <v>4580</v>
      </c>
      <c r="L65" s="2343" t="s">
        <v>1506</v>
      </c>
      <c r="M65" s="2343" t="s">
        <v>2129</v>
      </c>
    </row>
    <row r="66" spans="1:13" ht="45" x14ac:dyDescent="0.25">
      <c r="A66" s="3434"/>
      <c r="B66" s="3434"/>
      <c r="C66" s="2321" t="s">
        <v>3211</v>
      </c>
      <c r="D66" s="2321" t="s">
        <v>4792</v>
      </c>
      <c r="E66" s="2321" t="s">
        <v>4793</v>
      </c>
      <c r="F66" s="2343" t="s">
        <v>2129</v>
      </c>
      <c r="G66" s="2343" t="s">
        <v>1181</v>
      </c>
      <c r="H66" s="2343" t="s">
        <v>4580</v>
      </c>
      <c r="I66" s="2384" t="s">
        <v>4794</v>
      </c>
      <c r="J66" s="2343" t="s">
        <v>4580</v>
      </c>
      <c r="K66" s="2343" t="s">
        <v>4580</v>
      </c>
      <c r="L66" s="2343" t="s">
        <v>1506</v>
      </c>
      <c r="M66" s="2343" t="s">
        <v>2129</v>
      </c>
    </row>
    <row r="67" spans="1:13" ht="75" x14ac:dyDescent="0.25">
      <c r="A67" s="3434"/>
      <c r="B67" s="3434"/>
      <c r="C67" s="2321" t="s">
        <v>3211</v>
      </c>
      <c r="D67" s="2321" t="s">
        <v>4795</v>
      </c>
      <c r="E67" s="2321" t="s">
        <v>4796</v>
      </c>
      <c r="F67" s="2343" t="s">
        <v>2129</v>
      </c>
      <c r="G67" s="2343" t="s">
        <v>1181</v>
      </c>
      <c r="H67" s="2343" t="s">
        <v>4580</v>
      </c>
      <c r="I67" s="2321" t="s">
        <v>4771</v>
      </c>
      <c r="J67" s="2343" t="s">
        <v>4580</v>
      </c>
      <c r="K67" s="2343" t="s">
        <v>4580</v>
      </c>
      <c r="L67" s="2343" t="s">
        <v>1506</v>
      </c>
      <c r="M67" s="2343" t="s">
        <v>2129</v>
      </c>
    </row>
    <row r="68" spans="1:13" ht="105" customHeight="1" x14ac:dyDescent="0.25">
      <c r="A68" s="3434"/>
      <c r="B68" s="3434"/>
      <c r="C68" s="2321" t="s">
        <v>3211</v>
      </c>
      <c r="D68" s="2321" t="s">
        <v>4797</v>
      </c>
      <c r="E68" s="2321" t="s">
        <v>4798</v>
      </c>
      <c r="F68" s="2343" t="s">
        <v>2129</v>
      </c>
      <c r="G68" s="2343" t="s">
        <v>1181</v>
      </c>
      <c r="H68" s="2343" t="s">
        <v>4580</v>
      </c>
      <c r="I68" s="2321" t="s">
        <v>4799</v>
      </c>
      <c r="J68" s="2343" t="s">
        <v>4580</v>
      </c>
      <c r="K68" s="2343" t="s">
        <v>4580</v>
      </c>
      <c r="L68" s="2343" t="s">
        <v>1506</v>
      </c>
      <c r="M68" s="2343" t="s">
        <v>2129</v>
      </c>
    </row>
    <row r="69" spans="1:13" ht="75" x14ac:dyDescent="0.25">
      <c r="A69" s="3434"/>
      <c r="B69" s="3434"/>
      <c r="C69" s="2321" t="s">
        <v>3211</v>
      </c>
      <c r="D69" s="2321" t="s">
        <v>4800</v>
      </c>
      <c r="E69" s="2321" t="s">
        <v>4801</v>
      </c>
      <c r="F69" s="2343" t="s">
        <v>2129</v>
      </c>
      <c r="G69" s="2343" t="s">
        <v>1181</v>
      </c>
      <c r="H69" s="2343" t="s">
        <v>4580</v>
      </c>
      <c r="I69" s="2321" t="s">
        <v>4802</v>
      </c>
      <c r="J69" s="2343" t="s">
        <v>4580</v>
      </c>
      <c r="K69" s="2343" t="s">
        <v>4580</v>
      </c>
      <c r="L69" s="2343" t="s">
        <v>1506</v>
      </c>
      <c r="M69" s="2343" t="s">
        <v>2129</v>
      </c>
    </row>
    <row r="70" spans="1:13" ht="90" customHeight="1" x14ac:dyDescent="0.25">
      <c r="A70" s="3434"/>
      <c r="B70" s="3434"/>
      <c r="C70" s="2321" t="s">
        <v>4803</v>
      </c>
      <c r="D70" s="2321" t="s">
        <v>4804</v>
      </c>
      <c r="E70" s="2321" t="s">
        <v>4805</v>
      </c>
      <c r="F70" s="2343" t="s">
        <v>2129</v>
      </c>
      <c r="G70" s="2343" t="s">
        <v>1181</v>
      </c>
      <c r="H70" s="2343" t="s">
        <v>4580</v>
      </c>
      <c r="I70" s="2321" t="s">
        <v>2566</v>
      </c>
      <c r="J70" s="2343" t="s">
        <v>4580</v>
      </c>
      <c r="K70" s="2343" t="s">
        <v>2129</v>
      </c>
      <c r="L70" s="2343" t="s">
        <v>4580</v>
      </c>
      <c r="M70" s="2343" t="s">
        <v>2129</v>
      </c>
    </row>
    <row r="71" spans="1:13" ht="90" customHeight="1" x14ac:dyDescent="0.25">
      <c r="A71" s="3434"/>
      <c r="B71" s="3434"/>
      <c r="C71" s="2321" t="s">
        <v>4803</v>
      </c>
      <c r="D71" s="2321" t="s">
        <v>4806</v>
      </c>
      <c r="E71" s="2321" t="s">
        <v>4807</v>
      </c>
      <c r="F71" s="2343" t="s">
        <v>2129</v>
      </c>
      <c r="G71" s="2343" t="s">
        <v>1181</v>
      </c>
      <c r="H71" s="2343" t="s">
        <v>4580</v>
      </c>
      <c r="I71" s="2321" t="s">
        <v>2566</v>
      </c>
      <c r="J71" s="2343" t="s">
        <v>4580</v>
      </c>
      <c r="K71" s="2343" t="s">
        <v>2129</v>
      </c>
      <c r="L71" s="2343" t="s">
        <v>4580</v>
      </c>
      <c r="M71" s="2343" t="s">
        <v>2129</v>
      </c>
    </row>
    <row r="72" spans="1:13" ht="150" x14ac:dyDescent="0.25">
      <c r="A72" s="3434"/>
      <c r="B72" s="3434" t="s">
        <v>163</v>
      </c>
      <c r="C72" s="2321" t="s">
        <v>4808</v>
      </c>
      <c r="D72" s="1872" t="s">
        <v>4809</v>
      </c>
      <c r="E72" s="3435" t="s">
        <v>1506</v>
      </c>
      <c r="F72" s="2343" t="s">
        <v>2129</v>
      </c>
      <c r="G72" s="2343" t="s">
        <v>4810</v>
      </c>
      <c r="H72" s="2343" t="s">
        <v>4580</v>
      </c>
      <c r="I72" s="2343" t="s">
        <v>4811</v>
      </c>
      <c r="J72" s="2343" t="s">
        <v>4580</v>
      </c>
      <c r="K72" s="2343" t="s">
        <v>4580</v>
      </c>
      <c r="L72" s="2343" t="s">
        <v>1506</v>
      </c>
      <c r="M72" s="2343" t="s">
        <v>2129</v>
      </c>
    </row>
    <row r="73" spans="1:13" ht="150" x14ac:dyDescent="0.25">
      <c r="A73" s="3434"/>
      <c r="B73" s="3434"/>
      <c r="C73" s="2321" t="s">
        <v>4812</v>
      </c>
      <c r="D73" s="1872" t="s">
        <v>4813</v>
      </c>
      <c r="E73" s="3435"/>
      <c r="F73" s="2343" t="s">
        <v>2129</v>
      </c>
      <c r="G73" s="2343" t="s">
        <v>4810</v>
      </c>
      <c r="H73" s="2343" t="s">
        <v>4580</v>
      </c>
      <c r="I73" s="2343" t="s">
        <v>4814</v>
      </c>
      <c r="J73" s="2343" t="s">
        <v>4580</v>
      </c>
      <c r="K73" s="2343" t="s">
        <v>4580</v>
      </c>
      <c r="L73" s="2343" t="s">
        <v>1506</v>
      </c>
      <c r="M73" s="2343" t="s">
        <v>2129</v>
      </c>
    </row>
    <row r="74" spans="1:13" ht="165" x14ac:dyDescent="0.25">
      <c r="A74" s="3434"/>
      <c r="B74" s="3434"/>
      <c r="C74" s="2321" t="s">
        <v>4815</v>
      </c>
      <c r="D74" s="1872" t="s">
        <v>4816</v>
      </c>
      <c r="E74" s="3435"/>
      <c r="F74" s="2343" t="s">
        <v>2129</v>
      </c>
      <c r="G74" s="2343" t="s">
        <v>4817</v>
      </c>
      <c r="H74" s="2343" t="s">
        <v>2129</v>
      </c>
      <c r="I74" s="2343" t="s">
        <v>1181</v>
      </c>
      <c r="J74" s="2343" t="s">
        <v>4580</v>
      </c>
      <c r="K74" s="2343" t="s">
        <v>4580</v>
      </c>
      <c r="L74" s="2343" t="s">
        <v>1506</v>
      </c>
      <c r="M74" s="2343" t="s">
        <v>2129</v>
      </c>
    </row>
    <row r="75" spans="1:13" ht="150" x14ac:dyDescent="0.25">
      <c r="A75" s="3434"/>
      <c r="B75" s="3434"/>
      <c r="C75" s="2321" t="s">
        <v>4818</v>
      </c>
      <c r="D75" s="1872" t="s">
        <v>4819</v>
      </c>
      <c r="E75" s="3435"/>
      <c r="F75" s="2343" t="s">
        <v>2129</v>
      </c>
      <c r="G75" s="2343" t="s">
        <v>4817</v>
      </c>
      <c r="H75" s="2343" t="s">
        <v>2129</v>
      </c>
      <c r="I75" s="2343" t="s">
        <v>1181</v>
      </c>
      <c r="J75" s="2343" t="s">
        <v>4580</v>
      </c>
      <c r="K75" s="2343" t="s">
        <v>4580</v>
      </c>
      <c r="L75" s="2343" t="s">
        <v>1506</v>
      </c>
      <c r="M75" s="2343" t="s">
        <v>2129</v>
      </c>
    </row>
    <row r="76" spans="1:13" ht="150" x14ac:dyDescent="0.25">
      <c r="A76" s="3434"/>
      <c r="B76" s="3434"/>
      <c r="C76" s="2321" t="s">
        <v>4820</v>
      </c>
      <c r="D76" s="1872" t="s">
        <v>4821</v>
      </c>
      <c r="E76" s="3435"/>
      <c r="F76" s="2343" t="s">
        <v>2129</v>
      </c>
      <c r="G76" s="2343" t="s">
        <v>4817</v>
      </c>
      <c r="H76" s="2343" t="s">
        <v>2129</v>
      </c>
      <c r="I76" s="2343" t="s">
        <v>1181</v>
      </c>
      <c r="J76" s="2343" t="s">
        <v>4580</v>
      </c>
      <c r="K76" s="2343" t="s">
        <v>4580</v>
      </c>
      <c r="L76" s="2343" t="s">
        <v>1506</v>
      </c>
      <c r="M76" s="2343" t="s">
        <v>2129</v>
      </c>
    </row>
    <row r="77" spans="1:13" ht="75" x14ac:dyDescent="0.25">
      <c r="A77" s="3434"/>
      <c r="B77" s="3434"/>
      <c r="C77" s="2321" t="s">
        <v>4822</v>
      </c>
      <c r="D77" s="1872" t="s">
        <v>4823</v>
      </c>
      <c r="E77" s="3435"/>
      <c r="F77" s="2343" t="s">
        <v>2129</v>
      </c>
      <c r="G77" s="2343" t="s">
        <v>4817</v>
      </c>
      <c r="H77" s="2343" t="s">
        <v>2129</v>
      </c>
      <c r="I77" s="2343" t="s">
        <v>1181</v>
      </c>
      <c r="J77" s="2343" t="s">
        <v>4580</v>
      </c>
      <c r="K77" s="2343" t="s">
        <v>4580</v>
      </c>
      <c r="L77" s="2343" t="s">
        <v>1506</v>
      </c>
      <c r="M77" s="2343" t="s">
        <v>2129</v>
      </c>
    </row>
    <row r="78" spans="1:13" ht="120" x14ac:dyDescent="0.25">
      <c r="A78" s="3434"/>
      <c r="B78" s="3434"/>
      <c r="C78" s="2321" t="s">
        <v>4824</v>
      </c>
      <c r="D78" s="1872" t="s">
        <v>4825</v>
      </c>
      <c r="E78" s="3435"/>
      <c r="F78" s="2343" t="s">
        <v>2129</v>
      </c>
      <c r="G78" s="2343" t="s">
        <v>4826</v>
      </c>
      <c r="H78" s="2343" t="s">
        <v>4580</v>
      </c>
      <c r="I78" s="2343" t="s">
        <v>4814</v>
      </c>
      <c r="J78" s="2343" t="s">
        <v>4580</v>
      </c>
      <c r="K78" s="2343" t="s">
        <v>4580</v>
      </c>
      <c r="L78" s="2343" t="s">
        <v>1506</v>
      </c>
      <c r="M78" s="2343" t="s">
        <v>2129</v>
      </c>
    </row>
    <row r="79" spans="1:13" ht="135" x14ac:dyDescent="0.25">
      <c r="A79" s="3434"/>
      <c r="B79" s="3434"/>
      <c r="C79" s="2321" t="s">
        <v>4827</v>
      </c>
      <c r="D79" s="1872" t="s">
        <v>4828</v>
      </c>
      <c r="E79" s="3435"/>
      <c r="F79" s="2343" t="s">
        <v>2129</v>
      </c>
      <c r="G79" s="2343" t="s">
        <v>4826</v>
      </c>
      <c r="H79" s="2343" t="s">
        <v>4580</v>
      </c>
      <c r="I79" s="2343" t="s">
        <v>4814</v>
      </c>
      <c r="J79" s="2343" t="s">
        <v>4580</v>
      </c>
      <c r="K79" s="2343" t="s">
        <v>4580</v>
      </c>
      <c r="L79" s="2343" t="s">
        <v>1506</v>
      </c>
      <c r="M79" s="2343" t="s">
        <v>2129</v>
      </c>
    </row>
    <row r="80" spans="1:13" ht="180" x14ac:dyDescent="0.25">
      <c r="A80" s="3434"/>
      <c r="B80" s="3434"/>
      <c r="C80" s="2321" t="s">
        <v>4829</v>
      </c>
      <c r="D80" s="1872" t="s">
        <v>4830</v>
      </c>
      <c r="E80" s="3435"/>
      <c r="F80" s="2343" t="s">
        <v>2129</v>
      </c>
      <c r="G80" s="2343" t="s">
        <v>4826</v>
      </c>
      <c r="H80" s="2343" t="s">
        <v>4580</v>
      </c>
      <c r="I80" s="2343" t="s">
        <v>4814</v>
      </c>
      <c r="J80" s="2343" t="s">
        <v>4580</v>
      </c>
      <c r="K80" s="2343" t="s">
        <v>4580</v>
      </c>
      <c r="L80" s="2343" t="s">
        <v>1506</v>
      </c>
      <c r="M80" s="2343" t="s">
        <v>2129</v>
      </c>
    </row>
    <row r="81" spans="1:13" ht="75" x14ac:dyDescent="0.25">
      <c r="A81" s="3434"/>
      <c r="B81" s="3434"/>
      <c r="C81" s="2321" t="s">
        <v>4831</v>
      </c>
      <c r="D81" s="1872" t="s">
        <v>4832</v>
      </c>
      <c r="E81" s="3435"/>
      <c r="F81" s="2343" t="s">
        <v>2129</v>
      </c>
      <c r="G81" s="2343" t="s">
        <v>4826</v>
      </c>
      <c r="H81" s="2343" t="s">
        <v>4580</v>
      </c>
      <c r="I81" s="2343" t="s">
        <v>4814</v>
      </c>
      <c r="J81" s="2343" t="s">
        <v>4580</v>
      </c>
      <c r="K81" s="2343" t="s">
        <v>4580</v>
      </c>
      <c r="L81" s="2343" t="s">
        <v>1506</v>
      </c>
      <c r="M81" s="2343" t="s">
        <v>2129</v>
      </c>
    </row>
    <row r="82" spans="1:13" ht="105" customHeight="1" x14ac:dyDescent="0.25">
      <c r="A82" s="3434"/>
      <c r="B82" s="3434"/>
      <c r="C82" s="2321" t="s">
        <v>4833</v>
      </c>
      <c r="D82" s="1872" t="s">
        <v>4834</v>
      </c>
      <c r="E82" s="3435"/>
      <c r="F82" s="2343" t="s">
        <v>2129</v>
      </c>
      <c r="G82" s="2343" t="s">
        <v>4826</v>
      </c>
      <c r="H82" s="2343" t="s">
        <v>4580</v>
      </c>
      <c r="I82" s="2321" t="s">
        <v>4835</v>
      </c>
      <c r="J82" s="2343" t="s">
        <v>4580</v>
      </c>
      <c r="K82" s="2343" t="s">
        <v>4580</v>
      </c>
      <c r="L82" s="2343" t="s">
        <v>1506</v>
      </c>
      <c r="M82" s="2343" t="s">
        <v>2129</v>
      </c>
    </row>
    <row r="83" spans="1:13" ht="150" customHeight="1" x14ac:dyDescent="0.25">
      <c r="A83" s="3434"/>
      <c r="B83" s="3434"/>
      <c r="C83" s="2321" t="s">
        <v>4836</v>
      </c>
      <c r="D83" s="1872" t="s">
        <v>4837</v>
      </c>
      <c r="E83" s="3435"/>
      <c r="F83" s="2343" t="s">
        <v>2129</v>
      </c>
      <c r="G83" s="2321" t="s">
        <v>4817</v>
      </c>
      <c r="H83" s="2343" t="s">
        <v>4580</v>
      </c>
      <c r="I83" s="2321" t="s">
        <v>4838</v>
      </c>
      <c r="J83" s="2343" t="s">
        <v>4580</v>
      </c>
      <c r="K83" s="2343" t="s">
        <v>4580</v>
      </c>
      <c r="L83" s="2343" t="s">
        <v>1506</v>
      </c>
      <c r="M83" s="2343" t="s">
        <v>2129</v>
      </c>
    </row>
    <row r="84" spans="1:13" ht="75" x14ac:dyDescent="0.25">
      <c r="A84" s="3434"/>
      <c r="B84" s="3434"/>
      <c r="C84" s="2321" t="s">
        <v>4839</v>
      </c>
      <c r="D84" s="1872" t="s">
        <v>4840</v>
      </c>
      <c r="E84" s="3435"/>
      <c r="F84" s="2343" t="s">
        <v>2129</v>
      </c>
      <c r="G84" s="2321" t="s">
        <v>4817</v>
      </c>
      <c r="H84" s="2343" t="s">
        <v>4580</v>
      </c>
      <c r="I84" s="2321" t="s">
        <v>4841</v>
      </c>
      <c r="J84" s="2343" t="s">
        <v>4580</v>
      </c>
      <c r="K84" s="2343" t="s">
        <v>4580</v>
      </c>
      <c r="L84" s="2343" t="s">
        <v>1506</v>
      </c>
      <c r="M84" s="2343" t="s">
        <v>2129</v>
      </c>
    </row>
    <row r="85" spans="1:13" ht="150" customHeight="1" x14ac:dyDescent="0.25">
      <c r="A85" s="3434"/>
      <c r="B85" s="3434"/>
      <c r="C85" s="2321" t="s">
        <v>4842</v>
      </c>
      <c r="D85" s="1872" t="s">
        <v>4843</v>
      </c>
      <c r="E85" s="3435"/>
      <c r="F85" s="2343" t="s">
        <v>2129</v>
      </c>
      <c r="G85" s="2321" t="s">
        <v>4817</v>
      </c>
      <c r="H85" s="2343" t="s">
        <v>4580</v>
      </c>
      <c r="I85" s="2321" t="s">
        <v>4838</v>
      </c>
      <c r="J85" s="2343" t="s">
        <v>4580</v>
      </c>
      <c r="K85" s="2343" t="s">
        <v>4580</v>
      </c>
      <c r="L85" s="2343" t="s">
        <v>1506</v>
      </c>
      <c r="M85" s="2343" t="s">
        <v>2129</v>
      </c>
    </row>
    <row r="86" spans="1:13" ht="60" x14ac:dyDescent="0.25">
      <c r="A86" s="3434"/>
      <c r="B86" s="3434"/>
      <c r="C86" s="2321" t="s">
        <v>4844</v>
      </c>
      <c r="D86" s="1872" t="s">
        <v>4845</v>
      </c>
      <c r="E86" s="3435"/>
      <c r="F86" s="2343" t="s">
        <v>2129</v>
      </c>
      <c r="G86" s="2343" t="s">
        <v>4826</v>
      </c>
      <c r="H86" s="2343" t="s">
        <v>4580</v>
      </c>
      <c r="I86" s="2321" t="s">
        <v>4846</v>
      </c>
      <c r="J86" s="2343" t="s">
        <v>4580</v>
      </c>
      <c r="K86" s="2343" t="s">
        <v>4580</v>
      </c>
      <c r="L86" s="2343" t="s">
        <v>1506</v>
      </c>
      <c r="M86" s="2343" t="s">
        <v>2129</v>
      </c>
    </row>
    <row r="87" spans="1:13" ht="60" x14ac:dyDescent="0.25">
      <c r="A87" s="3434"/>
      <c r="B87" s="3434"/>
      <c r="C87" s="2321" t="s">
        <v>4847</v>
      </c>
      <c r="D87" s="1872" t="s">
        <v>4848</v>
      </c>
      <c r="E87" s="3435"/>
      <c r="F87" s="2343" t="s">
        <v>2129</v>
      </c>
      <c r="G87" s="2343" t="s">
        <v>4826</v>
      </c>
      <c r="H87" s="2343" t="s">
        <v>4580</v>
      </c>
      <c r="I87" s="2321" t="s">
        <v>1505</v>
      </c>
      <c r="J87" s="2343" t="s">
        <v>4580</v>
      </c>
      <c r="K87" s="2343" t="s">
        <v>4580</v>
      </c>
      <c r="L87" s="2343" t="s">
        <v>1506</v>
      </c>
      <c r="M87" s="2343" t="s">
        <v>2129</v>
      </c>
    </row>
    <row r="88" spans="1:13" ht="45" x14ac:dyDescent="0.25">
      <c r="A88" s="3434"/>
      <c r="B88" s="3434"/>
      <c r="C88" s="2321" t="s">
        <v>4849</v>
      </c>
      <c r="D88" s="1872" t="s">
        <v>4850</v>
      </c>
      <c r="E88" s="3435"/>
      <c r="F88" s="2343" t="s">
        <v>2129</v>
      </c>
      <c r="G88" s="2343" t="s">
        <v>4826</v>
      </c>
      <c r="H88" s="2343" t="s">
        <v>4580</v>
      </c>
      <c r="I88" s="2321" t="s">
        <v>1505</v>
      </c>
      <c r="J88" s="2343" t="s">
        <v>4580</v>
      </c>
      <c r="K88" s="2343" t="s">
        <v>4580</v>
      </c>
      <c r="L88" s="2343" t="s">
        <v>1506</v>
      </c>
      <c r="M88" s="2343" t="s">
        <v>2129</v>
      </c>
    </row>
    <row r="89" spans="1:13" ht="90" x14ac:dyDescent="0.25">
      <c r="A89" s="3434"/>
      <c r="B89" s="3434"/>
      <c r="C89" s="2321" t="s">
        <v>4851</v>
      </c>
      <c r="D89" s="1872" t="s">
        <v>4852</v>
      </c>
      <c r="E89" s="3435"/>
      <c r="F89" s="2343" t="s">
        <v>2129</v>
      </c>
      <c r="G89" s="2343" t="s">
        <v>4826</v>
      </c>
      <c r="H89" s="2343" t="s">
        <v>4580</v>
      </c>
      <c r="I89" s="2321" t="s">
        <v>4853</v>
      </c>
      <c r="J89" s="2343" t="s">
        <v>4580</v>
      </c>
      <c r="K89" s="2343" t="s">
        <v>4580</v>
      </c>
      <c r="L89" s="2343" t="s">
        <v>1506</v>
      </c>
      <c r="M89" s="2343" t="s">
        <v>2129</v>
      </c>
    </row>
    <row r="90" spans="1:13" ht="60" x14ac:dyDescent="0.25">
      <c r="A90" s="3436" t="s">
        <v>1207</v>
      </c>
      <c r="B90" s="3434" t="s">
        <v>122</v>
      </c>
      <c r="C90" s="2356" t="s">
        <v>4854</v>
      </c>
      <c r="D90" s="2356" t="s">
        <v>5031</v>
      </c>
      <c r="E90" s="2385" t="s">
        <v>4855</v>
      </c>
      <c r="F90" s="2343" t="s">
        <v>2129</v>
      </c>
      <c r="G90" s="2321"/>
      <c r="H90" s="2343" t="s">
        <v>2129</v>
      </c>
      <c r="I90" s="2343"/>
      <c r="J90" s="2343" t="s">
        <v>2129</v>
      </c>
      <c r="K90" s="2343" t="s">
        <v>4580</v>
      </c>
      <c r="L90" s="2343" t="s">
        <v>2129</v>
      </c>
      <c r="M90" s="2343" t="s">
        <v>2129</v>
      </c>
    </row>
    <row r="91" spans="1:13" ht="75" x14ac:dyDescent="0.25">
      <c r="A91" s="3436"/>
      <c r="B91" s="3434"/>
      <c r="C91" s="2356" t="s">
        <v>4856</v>
      </c>
      <c r="D91" s="2356" t="s">
        <v>4857</v>
      </c>
      <c r="E91" s="2385" t="s">
        <v>4858</v>
      </c>
      <c r="F91" s="2343" t="s">
        <v>4580</v>
      </c>
      <c r="G91" s="2321" t="s">
        <v>4859</v>
      </c>
      <c r="H91" s="2343" t="s">
        <v>2129</v>
      </c>
      <c r="I91" s="2343"/>
      <c r="J91" s="2343" t="s">
        <v>4580</v>
      </c>
      <c r="K91" s="2343" t="s">
        <v>4580</v>
      </c>
      <c r="L91" s="2343" t="s">
        <v>2129</v>
      </c>
      <c r="M91" s="2343" t="s">
        <v>2129</v>
      </c>
    </row>
    <row r="92" spans="1:13" ht="90" x14ac:dyDescent="0.25">
      <c r="A92" s="3436"/>
      <c r="B92" s="3434"/>
      <c r="C92" s="2356" t="s">
        <v>5032</v>
      </c>
      <c r="D92" s="2356" t="s">
        <v>4860</v>
      </c>
      <c r="E92" s="2356" t="s">
        <v>5033</v>
      </c>
      <c r="F92" s="2343" t="s">
        <v>4580</v>
      </c>
      <c r="G92" s="2321" t="s">
        <v>4861</v>
      </c>
      <c r="H92" s="2343" t="s">
        <v>2129</v>
      </c>
      <c r="I92" s="2343"/>
      <c r="J92" s="2343" t="s">
        <v>2129</v>
      </c>
      <c r="K92" s="2343" t="s">
        <v>4580</v>
      </c>
      <c r="L92" s="2343" t="s">
        <v>2129</v>
      </c>
      <c r="M92" s="2343" t="s">
        <v>2129</v>
      </c>
    </row>
    <row r="93" spans="1:13" ht="75" x14ac:dyDescent="0.25">
      <c r="A93" s="3436"/>
      <c r="B93" s="3434"/>
      <c r="C93" s="2356" t="s">
        <v>4862</v>
      </c>
      <c r="D93" s="2356" t="s">
        <v>3209</v>
      </c>
      <c r="E93" s="2356" t="s">
        <v>5034</v>
      </c>
      <c r="F93" s="2343" t="s">
        <v>4580</v>
      </c>
      <c r="G93" s="2321" t="s">
        <v>4863</v>
      </c>
      <c r="H93" s="2343" t="s">
        <v>2129</v>
      </c>
      <c r="I93" s="2343"/>
      <c r="J93" s="2343" t="s">
        <v>2129</v>
      </c>
      <c r="K93" s="2343" t="s">
        <v>4580</v>
      </c>
      <c r="L93" s="2343" t="s">
        <v>2129</v>
      </c>
      <c r="M93" s="2343" t="s">
        <v>2129</v>
      </c>
    </row>
    <row r="94" spans="1:13" ht="75" x14ac:dyDescent="0.25">
      <c r="A94" s="3436"/>
      <c r="B94" s="3434"/>
      <c r="C94" s="2356" t="s">
        <v>4864</v>
      </c>
      <c r="D94" s="2356" t="s">
        <v>4865</v>
      </c>
      <c r="E94" s="2385" t="s">
        <v>4866</v>
      </c>
      <c r="F94" s="2343" t="s">
        <v>4580</v>
      </c>
      <c r="G94" s="2321" t="s">
        <v>4867</v>
      </c>
      <c r="H94" s="2343" t="s">
        <v>2129</v>
      </c>
      <c r="I94" s="2343"/>
      <c r="J94" s="2343" t="s">
        <v>2129</v>
      </c>
      <c r="K94" s="2343" t="s">
        <v>4580</v>
      </c>
      <c r="L94" s="2343" t="s">
        <v>2129</v>
      </c>
      <c r="M94" s="2343" t="s">
        <v>2129</v>
      </c>
    </row>
    <row r="95" spans="1:13" ht="60" x14ac:dyDescent="0.25">
      <c r="A95" s="3436"/>
      <c r="B95" s="3434"/>
      <c r="C95" s="2356" t="s">
        <v>4868</v>
      </c>
      <c r="D95" s="2356" t="s">
        <v>4869</v>
      </c>
      <c r="E95" s="2385" t="s">
        <v>4870</v>
      </c>
      <c r="F95" s="2343" t="s">
        <v>4580</v>
      </c>
      <c r="G95" s="2321" t="s">
        <v>4871</v>
      </c>
      <c r="H95" s="2343" t="s">
        <v>2129</v>
      </c>
      <c r="I95" s="2343"/>
      <c r="J95" s="2343" t="s">
        <v>4580</v>
      </c>
      <c r="K95" s="2343" t="s">
        <v>4580</v>
      </c>
      <c r="L95" s="2343" t="s">
        <v>2129</v>
      </c>
      <c r="M95" s="2343" t="s">
        <v>2129</v>
      </c>
    </row>
    <row r="96" spans="1:13" ht="60" x14ac:dyDescent="0.25">
      <c r="A96" s="3436"/>
      <c r="B96" s="3434"/>
      <c r="C96" s="2356" t="s">
        <v>4872</v>
      </c>
      <c r="D96" s="2356" t="s">
        <v>4873</v>
      </c>
      <c r="E96" s="2385" t="s">
        <v>4874</v>
      </c>
      <c r="F96" s="2343" t="s">
        <v>2129</v>
      </c>
      <c r="G96" s="2321"/>
      <c r="H96" s="2343" t="s">
        <v>2129</v>
      </c>
      <c r="I96" s="2343"/>
      <c r="J96" s="2343" t="s">
        <v>4580</v>
      </c>
      <c r="K96" s="2343" t="s">
        <v>4580</v>
      </c>
      <c r="L96" s="2343" t="s">
        <v>2129</v>
      </c>
      <c r="M96" s="2343" t="s">
        <v>2129</v>
      </c>
    </row>
    <row r="97" spans="1:13" ht="75" x14ac:dyDescent="0.25">
      <c r="A97" s="3436"/>
      <c r="B97" s="3434"/>
      <c r="C97" s="2356" t="s">
        <v>5035</v>
      </c>
      <c r="D97" s="2356" t="s">
        <v>4875</v>
      </c>
      <c r="E97" s="2385" t="s">
        <v>4876</v>
      </c>
      <c r="F97" s="2343" t="s">
        <v>4580</v>
      </c>
      <c r="G97" s="2321" t="s">
        <v>4877</v>
      </c>
      <c r="H97" s="2343" t="s">
        <v>4580</v>
      </c>
      <c r="I97" s="2343" t="s">
        <v>4878</v>
      </c>
      <c r="J97" s="2343" t="s">
        <v>4580</v>
      </c>
      <c r="K97" s="2343" t="s">
        <v>4580</v>
      </c>
      <c r="L97" s="2343" t="s">
        <v>2129</v>
      </c>
      <c r="M97" s="2343"/>
    </row>
    <row r="98" spans="1:13" ht="75" x14ac:dyDescent="0.25">
      <c r="A98" s="3436"/>
      <c r="B98" s="3434"/>
      <c r="C98" s="2356" t="s">
        <v>4879</v>
      </c>
      <c r="D98" s="2356" t="s">
        <v>4880</v>
      </c>
      <c r="E98" s="2385" t="s">
        <v>4881</v>
      </c>
      <c r="F98" s="2343" t="s">
        <v>4580</v>
      </c>
      <c r="G98" s="2321" t="s">
        <v>4882</v>
      </c>
      <c r="H98" s="2343" t="s">
        <v>2129</v>
      </c>
      <c r="I98" s="2343"/>
      <c r="J98" s="2343" t="s">
        <v>2129</v>
      </c>
      <c r="K98" s="2343" t="s">
        <v>4580</v>
      </c>
      <c r="L98" s="2343" t="s">
        <v>2129</v>
      </c>
      <c r="M98" s="2343" t="s">
        <v>2129</v>
      </c>
    </row>
    <row r="99" spans="1:13" ht="75" x14ac:dyDescent="0.25">
      <c r="A99" s="3436"/>
      <c r="B99" s="3434"/>
      <c r="C99" s="2358" t="s">
        <v>4883</v>
      </c>
      <c r="D99" s="2358" t="s">
        <v>4884</v>
      </c>
      <c r="E99" s="2385" t="s">
        <v>4885</v>
      </c>
      <c r="F99" s="2343" t="s">
        <v>2129</v>
      </c>
      <c r="G99" s="2321"/>
      <c r="H99" s="2343" t="s">
        <v>2129</v>
      </c>
      <c r="I99" s="2343"/>
      <c r="J99" s="2343" t="s">
        <v>2129</v>
      </c>
      <c r="K99" s="2343" t="s">
        <v>4580</v>
      </c>
      <c r="L99" s="2343" t="s">
        <v>2129</v>
      </c>
      <c r="M99" s="2343" t="s">
        <v>2129</v>
      </c>
    </row>
    <row r="100" spans="1:13" ht="120" x14ac:dyDescent="0.25">
      <c r="A100" s="3436"/>
      <c r="B100" s="3434"/>
      <c r="C100" s="2356" t="s">
        <v>4886</v>
      </c>
      <c r="D100" s="2356" t="s">
        <v>4887</v>
      </c>
      <c r="E100" s="2385" t="s">
        <v>4888</v>
      </c>
      <c r="F100" s="2343" t="s">
        <v>4580</v>
      </c>
      <c r="G100" s="2321" t="s">
        <v>4859</v>
      </c>
      <c r="H100" s="2343" t="s">
        <v>2129</v>
      </c>
      <c r="I100" s="2343"/>
      <c r="J100" s="2343" t="s">
        <v>2129</v>
      </c>
      <c r="K100" s="2343" t="s">
        <v>4580</v>
      </c>
      <c r="L100" s="2343" t="s">
        <v>2129</v>
      </c>
      <c r="M100" s="2343" t="s">
        <v>2129</v>
      </c>
    </row>
    <row r="101" spans="1:13" ht="60" x14ac:dyDescent="0.25">
      <c r="A101" s="3436"/>
      <c r="B101" s="3434" t="s">
        <v>170</v>
      </c>
      <c r="C101" s="2360" t="s">
        <v>175</v>
      </c>
      <c r="D101" s="2360" t="s">
        <v>4889</v>
      </c>
      <c r="E101" s="2385" t="s">
        <v>4890</v>
      </c>
      <c r="F101" s="2343" t="s">
        <v>2129</v>
      </c>
      <c r="G101" s="2321"/>
      <c r="H101" s="2343" t="s">
        <v>2129</v>
      </c>
      <c r="I101" s="2343"/>
      <c r="J101" s="2343" t="s">
        <v>4580</v>
      </c>
      <c r="K101" s="2343" t="s">
        <v>4580</v>
      </c>
      <c r="L101" s="2343" t="s">
        <v>2129</v>
      </c>
      <c r="M101" s="2343" t="s">
        <v>2129</v>
      </c>
    </row>
    <row r="102" spans="1:13" ht="90" x14ac:dyDescent="0.25">
      <c r="A102" s="3436"/>
      <c r="B102" s="3434"/>
      <c r="C102" s="2360" t="s">
        <v>4891</v>
      </c>
      <c r="D102" s="2360" t="s">
        <v>4892</v>
      </c>
      <c r="E102" s="2385" t="s">
        <v>4893</v>
      </c>
      <c r="F102" s="2343" t="s">
        <v>2129</v>
      </c>
      <c r="G102" s="2321"/>
      <c r="H102" s="2343" t="s">
        <v>2129</v>
      </c>
      <c r="I102" s="2343"/>
      <c r="J102" s="2343" t="s">
        <v>4580</v>
      </c>
      <c r="K102" s="2343" t="s">
        <v>4580</v>
      </c>
      <c r="L102" s="2343" t="s">
        <v>2129</v>
      </c>
      <c r="M102" s="2343" t="s">
        <v>2129</v>
      </c>
    </row>
    <row r="103" spans="1:13" x14ac:dyDescent="0.25">
      <c r="A103" s="11"/>
      <c r="B103" s="11"/>
      <c r="C103" s="11"/>
      <c r="D103" s="11"/>
      <c r="E103" s="11"/>
      <c r="F103" s="11"/>
      <c r="G103" s="11"/>
      <c r="H103" s="11"/>
      <c r="I103" s="11"/>
      <c r="J103" s="11"/>
      <c r="K103" s="11"/>
      <c r="L103" s="11"/>
      <c r="M103" s="11"/>
    </row>
    <row r="104" spans="1:13" x14ac:dyDescent="0.25">
      <c r="A104" s="2298" t="s">
        <v>4909</v>
      </c>
      <c r="B104" s="2377"/>
      <c r="D104" s="2377"/>
      <c r="E104" s="2377"/>
      <c r="F104" s="11"/>
      <c r="G104" s="11"/>
      <c r="H104" s="11"/>
      <c r="I104" s="11"/>
      <c r="J104" s="11"/>
      <c r="K104" s="11"/>
      <c r="L104" s="11"/>
      <c r="M104" s="11"/>
    </row>
    <row r="105" spans="1:13" x14ac:dyDescent="0.25">
      <c r="A105" s="11"/>
      <c r="B105" s="11"/>
      <c r="C105" s="11"/>
      <c r="D105" s="11"/>
      <c r="E105" s="11"/>
      <c r="F105" s="11"/>
      <c r="G105" s="11"/>
      <c r="H105" s="11"/>
      <c r="I105" s="11"/>
      <c r="J105" s="11"/>
      <c r="K105" s="11"/>
      <c r="L105" s="11"/>
      <c r="M105" s="11"/>
    </row>
    <row r="106" spans="1:13" ht="45" x14ac:dyDescent="0.25">
      <c r="A106" s="2388" t="s">
        <v>36</v>
      </c>
      <c r="B106" s="2388" t="s">
        <v>620</v>
      </c>
      <c r="C106" s="2388" t="s">
        <v>2718</v>
      </c>
      <c r="D106" s="2388" t="s">
        <v>2724</v>
      </c>
      <c r="E106" s="2388" t="s">
        <v>2723</v>
      </c>
      <c r="F106" s="2388" t="s">
        <v>2721</v>
      </c>
      <c r="G106" s="2388" t="s">
        <v>2122</v>
      </c>
      <c r="H106" s="2388" t="s">
        <v>2123</v>
      </c>
      <c r="I106" s="2388" t="s">
        <v>4575</v>
      </c>
      <c r="J106" s="2388" t="s">
        <v>2124</v>
      </c>
      <c r="K106" s="2388" t="s">
        <v>2125</v>
      </c>
      <c r="L106" s="2388" t="s">
        <v>2126</v>
      </c>
      <c r="M106" s="2388" t="s">
        <v>2127</v>
      </c>
    </row>
    <row r="107" spans="1:13" ht="75" x14ac:dyDescent="0.25">
      <c r="A107" s="3434" t="s">
        <v>1205</v>
      </c>
      <c r="B107" s="2321" t="s">
        <v>134</v>
      </c>
      <c r="C107" s="2321" t="s">
        <v>4910</v>
      </c>
      <c r="D107" s="1872" t="s">
        <v>4911</v>
      </c>
      <c r="E107" s="1872" t="s">
        <v>4912</v>
      </c>
      <c r="F107" s="2343" t="s">
        <v>4580</v>
      </c>
      <c r="G107" s="2321" t="s">
        <v>4913</v>
      </c>
      <c r="H107" s="2343" t="s">
        <v>2129</v>
      </c>
      <c r="I107" s="2343" t="s">
        <v>1181</v>
      </c>
      <c r="J107" s="2343" t="s">
        <v>4580</v>
      </c>
      <c r="K107" s="2343" t="s">
        <v>2129</v>
      </c>
      <c r="L107" s="2343" t="s">
        <v>2129</v>
      </c>
      <c r="M107" s="2343" t="s">
        <v>2129</v>
      </c>
    </row>
    <row r="108" spans="1:13" ht="60" x14ac:dyDescent="0.25">
      <c r="A108" s="3434"/>
      <c r="B108" s="2321" t="s">
        <v>193</v>
      </c>
      <c r="C108" s="2321" t="s">
        <v>945</v>
      </c>
      <c r="D108" s="1872" t="s">
        <v>4914</v>
      </c>
      <c r="E108" s="1872" t="s">
        <v>4915</v>
      </c>
      <c r="F108" s="2343" t="s">
        <v>2129</v>
      </c>
      <c r="G108" s="2343" t="s">
        <v>1181</v>
      </c>
      <c r="H108" s="2343" t="s">
        <v>1181</v>
      </c>
      <c r="I108" s="2343" t="s">
        <v>1181</v>
      </c>
      <c r="J108" s="2343" t="s">
        <v>4580</v>
      </c>
      <c r="K108" s="2343" t="s">
        <v>4580</v>
      </c>
      <c r="L108" s="2343" t="s">
        <v>2129</v>
      </c>
      <c r="M108" s="2343" t="s">
        <v>4580</v>
      </c>
    </row>
    <row r="109" spans="1:13" ht="45" x14ac:dyDescent="0.25">
      <c r="A109" s="3434"/>
      <c r="B109" s="2321" t="s">
        <v>193</v>
      </c>
      <c r="C109" s="2321" t="s">
        <v>945</v>
      </c>
      <c r="D109" s="1872" t="s">
        <v>4916</v>
      </c>
      <c r="E109" s="1872" t="s">
        <v>4917</v>
      </c>
      <c r="F109" s="2343" t="s">
        <v>2129</v>
      </c>
      <c r="G109" s="2343" t="s">
        <v>1181</v>
      </c>
      <c r="H109" s="2343" t="s">
        <v>1181</v>
      </c>
      <c r="I109" s="2343" t="s">
        <v>1181</v>
      </c>
      <c r="J109" s="2343" t="s">
        <v>4580</v>
      </c>
      <c r="K109" s="2343" t="s">
        <v>4580</v>
      </c>
      <c r="L109" s="2343" t="s">
        <v>2129</v>
      </c>
      <c r="M109" s="2343" t="s">
        <v>4580</v>
      </c>
    </row>
    <row r="110" spans="1:13" ht="75" x14ac:dyDescent="0.25">
      <c r="A110" s="3434"/>
      <c r="B110" s="2321" t="s">
        <v>193</v>
      </c>
      <c r="C110" s="2321" t="s">
        <v>945</v>
      </c>
      <c r="D110" s="1872" t="s">
        <v>4918</v>
      </c>
      <c r="E110" s="1872" t="s">
        <v>4919</v>
      </c>
      <c r="F110" s="2343" t="s">
        <v>2129</v>
      </c>
      <c r="G110" s="2343" t="s">
        <v>1181</v>
      </c>
      <c r="H110" s="2343" t="s">
        <v>1181</v>
      </c>
      <c r="I110" s="2343" t="s">
        <v>1181</v>
      </c>
      <c r="J110" s="2343" t="s">
        <v>4580</v>
      </c>
      <c r="K110" s="2343" t="s">
        <v>4580</v>
      </c>
      <c r="L110" s="2343" t="s">
        <v>2129</v>
      </c>
      <c r="M110" s="2343" t="s">
        <v>4580</v>
      </c>
    </row>
    <row r="111" spans="1:13" ht="60" x14ac:dyDescent="0.25">
      <c r="A111" s="3434"/>
      <c r="B111" s="2321" t="s">
        <v>193</v>
      </c>
      <c r="C111" s="2321" t="s">
        <v>945</v>
      </c>
      <c r="D111" s="1872" t="s">
        <v>4920</v>
      </c>
      <c r="E111" s="1872" t="s">
        <v>4921</v>
      </c>
      <c r="F111" s="2343" t="s">
        <v>2129</v>
      </c>
      <c r="G111" s="2343" t="s">
        <v>1181</v>
      </c>
      <c r="H111" s="2343" t="s">
        <v>1181</v>
      </c>
      <c r="I111" s="2343" t="s">
        <v>1181</v>
      </c>
      <c r="J111" s="2343" t="s">
        <v>4580</v>
      </c>
      <c r="K111" s="2343" t="s">
        <v>4580</v>
      </c>
      <c r="L111" s="2343" t="s">
        <v>2129</v>
      </c>
      <c r="M111" s="2343" t="s">
        <v>4580</v>
      </c>
    </row>
    <row r="112" spans="1:13" ht="45" x14ac:dyDescent="0.25">
      <c r="A112" s="3434"/>
      <c r="B112" s="2321" t="s">
        <v>193</v>
      </c>
      <c r="C112" s="2321" t="s">
        <v>2558</v>
      </c>
      <c r="D112" s="1872" t="s">
        <v>4922</v>
      </c>
      <c r="E112" s="1872" t="s">
        <v>4923</v>
      </c>
      <c r="F112" s="2343" t="s">
        <v>2129</v>
      </c>
      <c r="G112" s="2343" t="s">
        <v>1181</v>
      </c>
      <c r="H112" s="2343" t="s">
        <v>1181</v>
      </c>
      <c r="I112" s="2343" t="s">
        <v>1181</v>
      </c>
      <c r="J112" s="2343" t="s">
        <v>4580</v>
      </c>
      <c r="K112" s="2343" t="s">
        <v>4580</v>
      </c>
      <c r="L112" s="2343" t="s">
        <v>2129</v>
      </c>
      <c r="M112" s="2343" t="s">
        <v>2129</v>
      </c>
    </row>
    <row r="113" spans="1:13" ht="30" x14ac:dyDescent="0.25">
      <c r="A113" s="3434" t="s">
        <v>1206</v>
      </c>
      <c r="B113" s="3434" t="s">
        <v>138</v>
      </c>
      <c r="C113" s="2321" t="s">
        <v>4924</v>
      </c>
      <c r="D113" s="2321" t="s">
        <v>4925</v>
      </c>
      <c r="E113" s="2321" t="s">
        <v>4926</v>
      </c>
      <c r="F113" s="2343" t="s">
        <v>2129</v>
      </c>
      <c r="G113" s="2321" t="s">
        <v>4927</v>
      </c>
      <c r="H113" s="2343" t="s">
        <v>2128</v>
      </c>
      <c r="I113" s="2321" t="s">
        <v>4928</v>
      </c>
      <c r="J113" s="2343" t="s">
        <v>2129</v>
      </c>
      <c r="K113" s="2343" t="s">
        <v>4580</v>
      </c>
      <c r="L113" s="2343" t="s">
        <v>2129</v>
      </c>
      <c r="M113" s="2343" t="s">
        <v>2129</v>
      </c>
    </row>
    <row r="114" spans="1:13" ht="60" x14ac:dyDescent="0.25">
      <c r="A114" s="3434"/>
      <c r="B114" s="3434"/>
      <c r="C114" s="2321" t="s">
        <v>4929</v>
      </c>
      <c r="D114" s="2342" t="s">
        <v>4930</v>
      </c>
      <c r="E114" s="1872" t="s">
        <v>4931</v>
      </c>
      <c r="F114" s="2343" t="s">
        <v>2129</v>
      </c>
      <c r="G114" s="2343" t="s">
        <v>4688</v>
      </c>
      <c r="H114" s="2343" t="s">
        <v>2129</v>
      </c>
      <c r="I114" s="2343" t="s">
        <v>1181</v>
      </c>
      <c r="J114" s="2343" t="s">
        <v>4580</v>
      </c>
      <c r="K114" s="2343" t="s">
        <v>4580</v>
      </c>
      <c r="L114" s="2343" t="s">
        <v>2129</v>
      </c>
      <c r="M114" s="2343" t="s">
        <v>2129</v>
      </c>
    </row>
    <row r="115" spans="1:13" ht="60" customHeight="1" x14ac:dyDescent="0.25">
      <c r="A115" s="3434"/>
      <c r="B115" s="3434"/>
      <c r="C115" s="2321" t="s">
        <v>4932</v>
      </c>
      <c r="D115" s="1872" t="s">
        <v>4933</v>
      </c>
      <c r="E115" s="2386" t="s">
        <v>4934</v>
      </c>
      <c r="F115" s="2343" t="s">
        <v>4580</v>
      </c>
      <c r="G115" s="2321" t="s">
        <v>4935</v>
      </c>
      <c r="H115" s="2343" t="s">
        <v>2129</v>
      </c>
      <c r="I115" s="2343" t="s">
        <v>1181</v>
      </c>
      <c r="J115" s="2343" t="s">
        <v>4580</v>
      </c>
      <c r="K115" s="2343" t="s">
        <v>2129</v>
      </c>
      <c r="L115" s="2343" t="s">
        <v>2129</v>
      </c>
      <c r="M115" s="2343" t="s">
        <v>2129</v>
      </c>
    </row>
    <row r="116" spans="1:13" ht="30" x14ac:dyDescent="0.25">
      <c r="A116" s="3434"/>
      <c r="B116" s="3434"/>
      <c r="C116" s="2321" t="s">
        <v>4936</v>
      </c>
      <c r="D116" s="1872" t="s">
        <v>4937</v>
      </c>
      <c r="E116" s="2386" t="s">
        <v>4934</v>
      </c>
      <c r="F116" s="2343" t="s">
        <v>4580</v>
      </c>
      <c r="G116" s="2321" t="s">
        <v>4938</v>
      </c>
      <c r="H116" s="2343" t="s">
        <v>2129</v>
      </c>
      <c r="I116" s="2343" t="s">
        <v>1181</v>
      </c>
      <c r="J116" s="2343" t="s">
        <v>4580</v>
      </c>
      <c r="K116" s="2343" t="s">
        <v>2129</v>
      </c>
      <c r="L116" s="2343" t="s">
        <v>2129</v>
      </c>
      <c r="M116" s="2343" t="s">
        <v>2129</v>
      </c>
    </row>
    <row r="117" spans="1:13" ht="75" customHeight="1" x14ac:dyDescent="0.25">
      <c r="A117" s="3434"/>
      <c r="B117" s="3434"/>
      <c r="C117" s="2321" t="s">
        <v>4939</v>
      </c>
      <c r="D117" s="1872" t="s">
        <v>4940</v>
      </c>
      <c r="E117" s="2386" t="s">
        <v>4941</v>
      </c>
      <c r="F117" s="2343" t="s">
        <v>4580</v>
      </c>
      <c r="G117" s="2321" t="s">
        <v>4730</v>
      </c>
      <c r="H117" s="2343" t="s">
        <v>2129</v>
      </c>
      <c r="I117" s="2343" t="s">
        <v>1181</v>
      </c>
      <c r="J117" s="2343" t="s">
        <v>4580</v>
      </c>
      <c r="K117" s="2343" t="s">
        <v>2129</v>
      </c>
      <c r="L117" s="2343" t="s">
        <v>2129</v>
      </c>
      <c r="M117" s="2343" t="s">
        <v>2129</v>
      </c>
    </row>
    <row r="118" spans="1:13" ht="30" x14ac:dyDescent="0.25">
      <c r="A118" s="3434"/>
      <c r="B118" s="3434"/>
      <c r="C118" s="2321" t="s">
        <v>4939</v>
      </c>
      <c r="D118" s="1872" t="s">
        <v>4942</v>
      </c>
      <c r="E118" s="2386" t="s">
        <v>4943</v>
      </c>
      <c r="F118" s="2343" t="s">
        <v>4580</v>
      </c>
      <c r="G118" s="2321" t="s">
        <v>4725</v>
      </c>
      <c r="H118" s="2343" t="s">
        <v>2129</v>
      </c>
      <c r="I118" s="2343" t="s">
        <v>1181</v>
      </c>
      <c r="J118" s="2343" t="s">
        <v>4580</v>
      </c>
      <c r="K118" s="2343" t="s">
        <v>2129</v>
      </c>
      <c r="L118" s="2343" t="s">
        <v>2129</v>
      </c>
      <c r="M118" s="2343" t="s">
        <v>2129</v>
      </c>
    </row>
    <row r="119" spans="1:13" ht="90" customHeight="1" x14ac:dyDescent="0.25">
      <c r="A119" s="3434"/>
      <c r="B119" s="3434"/>
      <c r="C119" s="2321" t="s">
        <v>4944</v>
      </c>
      <c r="D119" s="1872" t="s">
        <v>4945</v>
      </c>
      <c r="E119" s="1872" t="s">
        <v>4946</v>
      </c>
      <c r="F119" s="2343" t="s">
        <v>4580</v>
      </c>
      <c r="G119" s="2321" t="s">
        <v>4947</v>
      </c>
      <c r="H119" s="2343" t="s">
        <v>2129</v>
      </c>
      <c r="I119" s="2343" t="s">
        <v>1181</v>
      </c>
      <c r="J119" s="2343" t="s">
        <v>4580</v>
      </c>
      <c r="K119" s="2343" t="s">
        <v>2128</v>
      </c>
      <c r="L119" s="2343" t="s">
        <v>2129</v>
      </c>
      <c r="M119" s="2321" t="s">
        <v>4948</v>
      </c>
    </row>
    <row r="120" spans="1:13" ht="90" x14ac:dyDescent="0.25">
      <c r="A120" s="3434"/>
      <c r="B120" s="3434"/>
      <c r="C120" s="2321" t="s">
        <v>4949</v>
      </c>
      <c r="D120" s="1872" t="s">
        <v>4950</v>
      </c>
      <c r="E120" s="1872" t="s">
        <v>4951</v>
      </c>
      <c r="F120" s="2343" t="s">
        <v>4580</v>
      </c>
      <c r="G120" s="2321" t="s">
        <v>4947</v>
      </c>
      <c r="H120" s="2343" t="s">
        <v>2128</v>
      </c>
      <c r="I120" s="2321" t="s">
        <v>4952</v>
      </c>
      <c r="J120" s="2343" t="s">
        <v>4580</v>
      </c>
      <c r="K120" s="2343" t="s">
        <v>2129</v>
      </c>
      <c r="L120" s="2343" t="s">
        <v>2129</v>
      </c>
      <c r="M120" s="2343" t="s">
        <v>2129</v>
      </c>
    </row>
    <row r="121" spans="1:13" ht="45" x14ac:dyDescent="0.25">
      <c r="A121" s="3434"/>
      <c r="B121" s="3434"/>
      <c r="C121" s="2321" t="s">
        <v>4953</v>
      </c>
      <c r="D121" s="2321" t="s">
        <v>4954</v>
      </c>
      <c r="E121" s="2321" t="s">
        <v>4955</v>
      </c>
      <c r="F121" s="2343" t="s">
        <v>2129</v>
      </c>
      <c r="G121" s="2321" t="s">
        <v>4947</v>
      </c>
      <c r="H121" s="2343" t="s">
        <v>2129</v>
      </c>
      <c r="I121" s="2343" t="s">
        <v>1181</v>
      </c>
      <c r="J121" s="2343" t="s">
        <v>4580</v>
      </c>
      <c r="K121" s="2343" t="s">
        <v>4580</v>
      </c>
      <c r="L121" s="2343" t="s">
        <v>2129</v>
      </c>
      <c r="M121" s="2343" t="s">
        <v>2129</v>
      </c>
    </row>
    <row r="122" spans="1:13" ht="90" customHeight="1" x14ac:dyDescent="0.25">
      <c r="A122" s="3434"/>
      <c r="B122" s="3434"/>
      <c r="C122" s="2321" t="s">
        <v>4956</v>
      </c>
      <c r="D122" s="2321" t="s">
        <v>4957</v>
      </c>
      <c r="E122" s="2321" t="s">
        <v>4955</v>
      </c>
      <c r="F122" s="2343" t="s">
        <v>2129</v>
      </c>
      <c r="G122" s="2321" t="s">
        <v>4947</v>
      </c>
      <c r="H122" s="2343" t="s">
        <v>2129</v>
      </c>
      <c r="I122" s="2343" t="s">
        <v>1181</v>
      </c>
      <c r="J122" s="2343" t="s">
        <v>4580</v>
      </c>
      <c r="K122" s="2343" t="s">
        <v>4580</v>
      </c>
      <c r="L122" s="2343" t="s">
        <v>2129</v>
      </c>
      <c r="M122" s="2343" t="s">
        <v>2129</v>
      </c>
    </row>
    <row r="123" spans="1:13" ht="90" x14ac:dyDescent="0.25">
      <c r="A123" s="3434"/>
      <c r="B123" s="3434" t="s">
        <v>142</v>
      </c>
      <c r="C123" s="2321" t="s">
        <v>4776</v>
      </c>
      <c r="D123" s="1872" t="s">
        <v>4787</v>
      </c>
      <c r="E123" s="1872" t="s">
        <v>4788</v>
      </c>
      <c r="F123" s="2343" t="s">
        <v>2129</v>
      </c>
      <c r="G123" s="2343" t="s">
        <v>1181</v>
      </c>
      <c r="H123" s="2343" t="s">
        <v>4580</v>
      </c>
      <c r="I123" s="2343" t="s">
        <v>4789</v>
      </c>
      <c r="J123" s="2343" t="s">
        <v>2129</v>
      </c>
      <c r="K123" s="2343" t="s">
        <v>2129</v>
      </c>
      <c r="L123" s="2343" t="s">
        <v>1181</v>
      </c>
      <c r="M123" s="2343" t="s">
        <v>2129</v>
      </c>
    </row>
    <row r="124" spans="1:13" ht="90" x14ac:dyDescent="0.25">
      <c r="A124" s="3434"/>
      <c r="B124" s="3434"/>
      <c r="C124" s="2343" t="s">
        <v>3212</v>
      </c>
      <c r="D124" s="1872" t="s">
        <v>4958</v>
      </c>
      <c r="E124" s="2321" t="s">
        <v>4959</v>
      </c>
      <c r="F124" s="2343" t="s">
        <v>2129</v>
      </c>
      <c r="G124" s="2343" t="s">
        <v>1181</v>
      </c>
      <c r="H124" s="2343" t="s">
        <v>4580</v>
      </c>
      <c r="I124" s="2343" t="s">
        <v>2566</v>
      </c>
      <c r="J124" s="2343" t="s">
        <v>2129</v>
      </c>
      <c r="K124" s="2343" t="s">
        <v>2129</v>
      </c>
      <c r="L124" s="2343" t="s">
        <v>1181</v>
      </c>
      <c r="M124" s="2343" t="s">
        <v>2129</v>
      </c>
    </row>
    <row r="125" spans="1:13" ht="75" x14ac:dyDescent="0.25">
      <c r="A125" s="3434"/>
      <c r="B125" s="3434" t="s">
        <v>163</v>
      </c>
      <c r="C125" s="2321" t="s">
        <v>4960</v>
      </c>
      <c r="D125" s="1872" t="s">
        <v>4961</v>
      </c>
      <c r="E125" s="2386" t="s">
        <v>4295</v>
      </c>
      <c r="F125" s="2343" t="s">
        <v>2129</v>
      </c>
      <c r="G125" s="2343" t="s">
        <v>4826</v>
      </c>
      <c r="H125" s="2343" t="s">
        <v>4580</v>
      </c>
      <c r="I125" s="2343" t="s">
        <v>4962</v>
      </c>
      <c r="J125" s="2343" t="s">
        <v>4580</v>
      </c>
      <c r="K125" s="2343" t="s">
        <v>4580</v>
      </c>
      <c r="L125" s="2343" t="s">
        <v>1181</v>
      </c>
      <c r="M125" s="2343" t="s">
        <v>2129</v>
      </c>
    </row>
    <row r="126" spans="1:13" ht="105" x14ac:dyDescent="0.25">
      <c r="A126" s="3434"/>
      <c r="B126" s="3434"/>
      <c r="C126" s="2321" t="s">
        <v>4963</v>
      </c>
      <c r="D126" s="1872" t="s">
        <v>4964</v>
      </c>
      <c r="E126" s="2386" t="s">
        <v>4295</v>
      </c>
      <c r="F126" s="2343" t="s">
        <v>2129</v>
      </c>
      <c r="G126" s="2321" t="s">
        <v>4965</v>
      </c>
      <c r="H126" s="2343" t="s">
        <v>4580</v>
      </c>
      <c r="I126" s="2321" t="s">
        <v>4966</v>
      </c>
      <c r="J126" s="2343" t="s">
        <v>4580</v>
      </c>
      <c r="K126" s="2343" t="s">
        <v>4580</v>
      </c>
      <c r="L126" s="2343" t="s">
        <v>1181</v>
      </c>
      <c r="M126" s="2343" t="s">
        <v>2129</v>
      </c>
    </row>
    <row r="127" spans="1:13" ht="120" x14ac:dyDescent="0.25">
      <c r="A127" s="3434" t="s">
        <v>1207</v>
      </c>
      <c r="B127" s="3434" t="s">
        <v>122</v>
      </c>
      <c r="C127" s="2356" t="s">
        <v>4854</v>
      </c>
      <c r="D127" s="2356" t="s">
        <v>4967</v>
      </c>
      <c r="E127" s="2385" t="s">
        <v>4968</v>
      </c>
      <c r="F127" s="2343" t="s">
        <v>2129</v>
      </c>
      <c r="G127" s="2321" t="s">
        <v>1181</v>
      </c>
      <c r="H127" s="2343" t="s">
        <v>4580</v>
      </c>
      <c r="I127" s="2343" t="s">
        <v>2566</v>
      </c>
      <c r="J127" s="2343" t="s">
        <v>2129</v>
      </c>
      <c r="K127" s="2343" t="s">
        <v>2129</v>
      </c>
      <c r="L127" s="2343" t="s">
        <v>2129</v>
      </c>
      <c r="M127" s="2343" t="s">
        <v>2129</v>
      </c>
    </row>
    <row r="128" spans="1:13" ht="105" x14ac:dyDescent="0.25">
      <c r="A128" s="3434"/>
      <c r="B128" s="3434"/>
      <c r="C128" s="2356" t="s">
        <v>4969</v>
      </c>
      <c r="D128" s="2356" t="s">
        <v>4970</v>
      </c>
      <c r="E128" s="2385" t="s">
        <v>4971</v>
      </c>
      <c r="F128" s="2343" t="s">
        <v>2129</v>
      </c>
      <c r="G128" s="2321" t="s">
        <v>1181</v>
      </c>
      <c r="H128" s="2343" t="s">
        <v>4580</v>
      </c>
      <c r="I128" s="2343" t="s">
        <v>4972</v>
      </c>
      <c r="J128" s="2343" t="s">
        <v>2129</v>
      </c>
      <c r="K128" s="2343" t="s">
        <v>2129</v>
      </c>
      <c r="L128" s="2343" t="s">
        <v>2129</v>
      </c>
      <c r="M128" s="2343" t="s">
        <v>2129</v>
      </c>
    </row>
    <row r="129" spans="1:13" ht="45" x14ac:dyDescent="0.25">
      <c r="A129" s="3434"/>
      <c r="B129" s="3434"/>
      <c r="C129" s="2356" t="s">
        <v>4973</v>
      </c>
      <c r="D129" s="2356" t="s">
        <v>4974</v>
      </c>
      <c r="E129" s="2385" t="s">
        <v>4975</v>
      </c>
      <c r="F129" s="2343" t="s">
        <v>2129</v>
      </c>
      <c r="G129" s="2321" t="s">
        <v>1181</v>
      </c>
      <c r="H129" s="2343" t="s">
        <v>2129</v>
      </c>
      <c r="I129" s="2343" t="s">
        <v>1181</v>
      </c>
      <c r="J129" s="2343" t="s">
        <v>2129</v>
      </c>
      <c r="K129" s="2343" t="s">
        <v>2129</v>
      </c>
      <c r="L129" s="2343" t="s">
        <v>2129</v>
      </c>
      <c r="M129" s="2343" t="s">
        <v>2129</v>
      </c>
    </row>
    <row r="130" spans="1:13" ht="60" x14ac:dyDescent="0.25">
      <c r="A130" s="3434"/>
      <c r="B130" s="3434"/>
      <c r="C130" s="2358" t="s">
        <v>4976</v>
      </c>
      <c r="D130" s="2358" t="s">
        <v>4977</v>
      </c>
      <c r="E130" s="2385" t="s">
        <v>4978</v>
      </c>
      <c r="F130" s="2343" t="s">
        <v>2129</v>
      </c>
      <c r="G130" s="2321" t="s">
        <v>1181</v>
      </c>
      <c r="H130" s="2343" t="s">
        <v>2129</v>
      </c>
      <c r="I130" s="2343" t="s">
        <v>1181</v>
      </c>
      <c r="J130" s="2343" t="s">
        <v>2129</v>
      </c>
      <c r="K130" s="2343" t="s">
        <v>2129</v>
      </c>
      <c r="L130" s="2343" t="s">
        <v>2129</v>
      </c>
      <c r="M130" s="2343" t="s">
        <v>2129</v>
      </c>
    </row>
    <row r="131" spans="1:13" ht="75" x14ac:dyDescent="0.25">
      <c r="A131" s="3434"/>
      <c r="B131" s="3434"/>
      <c r="C131" s="2356" t="s">
        <v>4979</v>
      </c>
      <c r="D131" s="2356" t="s">
        <v>5036</v>
      </c>
      <c r="E131" s="2385" t="s">
        <v>4904</v>
      </c>
      <c r="F131" s="2343" t="s">
        <v>2129</v>
      </c>
      <c r="G131" s="2321" t="s">
        <v>1181</v>
      </c>
      <c r="H131" s="2343" t="s">
        <v>2129</v>
      </c>
      <c r="I131" s="2343" t="s">
        <v>1181</v>
      </c>
      <c r="J131" s="2343" t="s">
        <v>2129</v>
      </c>
      <c r="K131" s="2343" t="s">
        <v>2129</v>
      </c>
      <c r="L131" s="2343" t="s">
        <v>2129</v>
      </c>
      <c r="M131" s="2343" t="s">
        <v>2129</v>
      </c>
    </row>
    <row r="132" spans="1:13" ht="75" x14ac:dyDescent="0.25">
      <c r="A132" s="3434"/>
      <c r="B132" s="3434"/>
      <c r="C132" s="2356" t="s">
        <v>4980</v>
      </c>
      <c r="D132" s="2356" t="s">
        <v>4981</v>
      </c>
      <c r="E132" s="2385" t="s">
        <v>4982</v>
      </c>
      <c r="F132" s="2343" t="s">
        <v>4580</v>
      </c>
      <c r="G132" s="2321" t="s">
        <v>4901</v>
      </c>
      <c r="H132" s="2343" t="s">
        <v>4580</v>
      </c>
      <c r="I132" s="2343" t="s">
        <v>4972</v>
      </c>
      <c r="J132" s="2343" t="s">
        <v>2129</v>
      </c>
      <c r="K132" s="2343" t="s">
        <v>2129</v>
      </c>
      <c r="L132" s="2343" t="s">
        <v>2129</v>
      </c>
      <c r="M132" s="2343" t="s">
        <v>2129</v>
      </c>
    </row>
    <row r="133" spans="1:13" ht="60" x14ac:dyDescent="0.25">
      <c r="A133" s="3434"/>
      <c r="B133" s="3434"/>
      <c r="C133" s="2356" t="s">
        <v>4983</v>
      </c>
      <c r="D133" s="2356" t="s">
        <v>5037</v>
      </c>
      <c r="E133" s="2385" t="s">
        <v>4984</v>
      </c>
      <c r="F133" s="2343" t="s">
        <v>2129</v>
      </c>
      <c r="G133" s="2321" t="s">
        <v>1181</v>
      </c>
      <c r="H133" s="2343" t="s">
        <v>4580</v>
      </c>
      <c r="I133" s="2343" t="s">
        <v>4985</v>
      </c>
      <c r="J133" s="2343" t="s">
        <v>4295</v>
      </c>
      <c r="K133" s="2343" t="s">
        <v>4295</v>
      </c>
      <c r="L133" s="2343" t="s">
        <v>4295</v>
      </c>
      <c r="M133" s="2343" t="s">
        <v>4295</v>
      </c>
    </row>
    <row r="134" spans="1:13" ht="45" x14ac:dyDescent="0.25">
      <c r="A134" s="3434"/>
      <c r="B134" s="3434"/>
      <c r="C134" s="2356" t="s">
        <v>4986</v>
      </c>
      <c r="D134" s="2356" t="s">
        <v>4987</v>
      </c>
      <c r="E134" s="2385" t="s">
        <v>4988</v>
      </c>
      <c r="F134" s="2343" t="s">
        <v>2129</v>
      </c>
      <c r="G134" s="2321" t="s">
        <v>1181</v>
      </c>
      <c r="H134" s="2343" t="s">
        <v>4295</v>
      </c>
      <c r="I134" s="2343" t="s">
        <v>1181</v>
      </c>
      <c r="J134" s="2343" t="s">
        <v>2129</v>
      </c>
      <c r="K134" s="2343" t="s">
        <v>2129</v>
      </c>
      <c r="L134" s="2343" t="s">
        <v>2129</v>
      </c>
      <c r="M134" s="2343" t="s">
        <v>2129</v>
      </c>
    </row>
    <row r="135" spans="1:13" ht="90" x14ac:dyDescent="0.25">
      <c r="A135" s="3434"/>
      <c r="B135" s="3434"/>
      <c r="C135" s="2356" t="s">
        <v>4989</v>
      </c>
      <c r="D135" s="2356" t="s">
        <v>4990</v>
      </c>
      <c r="E135" s="2356" t="s">
        <v>5038</v>
      </c>
      <c r="F135" s="2343" t="s">
        <v>2129</v>
      </c>
      <c r="G135" s="2321" t="s">
        <v>1181</v>
      </c>
      <c r="H135" s="2343" t="s">
        <v>4295</v>
      </c>
      <c r="I135" s="2343" t="s">
        <v>1181</v>
      </c>
      <c r="J135" s="2343" t="s">
        <v>2129</v>
      </c>
      <c r="K135" s="2343" t="s">
        <v>2129</v>
      </c>
      <c r="L135" s="2343" t="s">
        <v>2129</v>
      </c>
      <c r="M135" s="2343" t="s">
        <v>2129</v>
      </c>
    </row>
    <row r="136" spans="1:13" ht="60" x14ac:dyDescent="0.25">
      <c r="A136" s="3434"/>
      <c r="B136" s="3434"/>
      <c r="C136" s="2356" t="s">
        <v>4991</v>
      </c>
      <c r="D136" s="2356" t="s">
        <v>4992</v>
      </c>
      <c r="E136" s="2385" t="s">
        <v>4993</v>
      </c>
      <c r="F136" s="2343" t="s">
        <v>2129</v>
      </c>
      <c r="G136" s="2321" t="s">
        <v>1181</v>
      </c>
      <c r="H136" s="2343" t="s">
        <v>2129</v>
      </c>
      <c r="I136" s="2343" t="s">
        <v>1181</v>
      </c>
      <c r="J136" s="2343" t="s">
        <v>2129</v>
      </c>
      <c r="K136" s="2343" t="s">
        <v>2129</v>
      </c>
      <c r="L136" s="2343" t="s">
        <v>2129</v>
      </c>
      <c r="M136" s="2343" t="s">
        <v>2129</v>
      </c>
    </row>
    <row r="137" spans="1:13" ht="90" x14ac:dyDescent="0.25">
      <c r="A137" s="3434"/>
      <c r="B137" s="3434"/>
      <c r="C137" s="2356" t="s">
        <v>4994</v>
      </c>
      <c r="D137" s="2387" t="s">
        <v>4995</v>
      </c>
      <c r="E137" s="2385" t="s">
        <v>4996</v>
      </c>
      <c r="F137" s="2343" t="s">
        <v>2129</v>
      </c>
      <c r="G137" s="2321" t="s">
        <v>1181</v>
      </c>
      <c r="H137" s="2343" t="s">
        <v>2129</v>
      </c>
      <c r="I137" s="2343" t="s">
        <v>1181</v>
      </c>
      <c r="J137" s="2343" t="s">
        <v>2129</v>
      </c>
      <c r="K137" s="2343" t="s">
        <v>2129</v>
      </c>
      <c r="L137" s="2343" t="s">
        <v>2129</v>
      </c>
      <c r="M137" s="2343" t="s">
        <v>2129</v>
      </c>
    </row>
    <row r="138" spans="1:13" ht="45" x14ac:dyDescent="0.25">
      <c r="A138" s="3434"/>
      <c r="B138" s="3434"/>
      <c r="C138" s="2356" t="s">
        <v>4997</v>
      </c>
      <c r="D138" s="2356" t="s">
        <v>4998</v>
      </c>
      <c r="E138" s="2385" t="s">
        <v>4975</v>
      </c>
      <c r="F138" s="2343" t="s">
        <v>4580</v>
      </c>
      <c r="G138" s="2321" t="s">
        <v>4999</v>
      </c>
      <c r="H138" s="2343" t="s">
        <v>2129</v>
      </c>
      <c r="I138" s="2343" t="s">
        <v>1181</v>
      </c>
      <c r="J138" s="2343" t="s">
        <v>2129</v>
      </c>
      <c r="K138" s="2343" t="s">
        <v>2129</v>
      </c>
      <c r="L138" s="2343" t="s">
        <v>2129</v>
      </c>
      <c r="M138" s="2343" t="s">
        <v>2129</v>
      </c>
    </row>
    <row r="139" spans="1:13" ht="45" x14ac:dyDescent="0.25">
      <c r="A139" s="3434"/>
      <c r="B139" s="3434"/>
      <c r="C139" s="2356" t="s">
        <v>4886</v>
      </c>
      <c r="D139" s="2356" t="s">
        <v>5000</v>
      </c>
      <c r="E139" s="2385" t="s">
        <v>4975</v>
      </c>
      <c r="F139" s="2343" t="s">
        <v>4580</v>
      </c>
      <c r="G139" s="2321" t="s">
        <v>4901</v>
      </c>
      <c r="H139" s="2343" t="s">
        <v>2129</v>
      </c>
      <c r="I139" s="2343" t="s">
        <v>1181</v>
      </c>
      <c r="J139" s="2343" t="s">
        <v>2129</v>
      </c>
      <c r="K139" s="2343" t="s">
        <v>2129</v>
      </c>
      <c r="L139" s="2343" t="s">
        <v>2129</v>
      </c>
      <c r="M139" s="2343" t="s">
        <v>2129</v>
      </c>
    </row>
    <row r="140" spans="1:13" ht="45" x14ac:dyDescent="0.25">
      <c r="A140" s="3434"/>
      <c r="B140" s="3434"/>
      <c r="C140" s="2356" t="s">
        <v>5001</v>
      </c>
      <c r="D140" s="2356" t="s">
        <v>5002</v>
      </c>
      <c r="E140" s="2385" t="s">
        <v>4975</v>
      </c>
      <c r="F140" s="2343" t="s">
        <v>4580</v>
      </c>
      <c r="G140" s="2321" t="s">
        <v>4901</v>
      </c>
      <c r="H140" s="2343" t="s">
        <v>2129</v>
      </c>
      <c r="I140" s="2343" t="s">
        <v>1181</v>
      </c>
      <c r="J140" s="2343" t="s">
        <v>2129</v>
      </c>
      <c r="K140" s="2343" t="s">
        <v>2129</v>
      </c>
      <c r="L140" s="2343" t="s">
        <v>2129</v>
      </c>
      <c r="M140" s="2343" t="s">
        <v>2129</v>
      </c>
    </row>
    <row r="141" spans="1:13" ht="90" x14ac:dyDescent="0.25">
      <c r="A141" s="3434"/>
      <c r="B141" s="3434"/>
      <c r="C141" s="2356" t="s">
        <v>4994</v>
      </c>
      <c r="D141" s="2356" t="s">
        <v>5003</v>
      </c>
      <c r="E141" s="2385" t="s">
        <v>5004</v>
      </c>
      <c r="F141" s="2343" t="s">
        <v>2129</v>
      </c>
      <c r="G141" s="2321" t="s">
        <v>1181</v>
      </c>
      <c r="H141" s="2343" t="s">
        <v>2129</v>
      </c>
      <c r="I141" s="2343" t="s">
        <v>1181</v>
      </c>
      <c r="J141" s="2343" t="s">
        <v>2129</v>
      </c>
      <c r="K141" s="2343" t="s">
        <v>2129</v>
      </c>
      <c r="L141" s="2343" t="s">
        <v>2129</v>
      </c>
      <c r="M141" s="2343" t="s">
        <v>2129</v>
      </c>
    </row>
    <row r="142" spans="1:13" ht="105" x14ac:dyDescent="0.25">
      <c r="A142" s="3434"/>
      <c r="B142" s="3434"/>
      <c r="C142" s="2356" t="s">
        <v>5005</v>
      </c>
      <c r="D142" s="2387" t="s">
        <v>5006</v>
      </c>
      <c r="E142" s="2385" t="s">
        <v>5007</v>
      </c>
      <c r="F142" s="2343" t="s">
        <v>4580</v>
      </c>
      <c r="G142" s="2321" t="s">
        <v>4901</v>
      </c>
      <c r="H142" s="2343" t="s">
        <v>2129</v>
      </c>
      <c r="I142" s="2343" t="s">
        <v>1181</v>
      </c>
      <c r="J142" s="2343" t="s">
        <v>2129</v>
      </c>
      <c r="K142" s="2343" t="s">
        <v>2129</v>
      </c>
      <c r="L142" s="2343" t="s">
        <v>2129</v>
      </c>
      <c r="M142" s="2343" t="s">
        <v>2129</v>
      </c>
    </row>
    <row r="143" spans="1:13" ht="60" x14ac:dyDescent="0.25">
      <c r="A143" s="3434"/>
      <c r="B143" s="3434" t="s">
        <v>166</v>
      </c>
      <c r="C143" s="2356" t="s">
        <v>5008</v>
      </c>
      <c r="D143" s="2356" t="s">
        <v>5009</v>
      </c>
      <c r="E143" s="2385" t="s">
        <v>5010</v>
      </c>
      <c r="F143" s="2343" t="s">
        <v>4580</v>
      </c>
      <c r="G143" s="2321" t="s">
        <v>5011</v>
      </c>
      <c r="H143" s="2343" t="s">
        <v>4295</v>
      </c>
      <c r="I143" s="2343" t="s">
        <v>1181</v>
      </c>
      <c r="J143" s="2343" t="s">
        <v>4295</v>
      </c>
      <c r="K143" s="2343" t="s">
        <v>4295</v>
      </c>
      <c r="L143" s="2343" t="s">
        <v>4295</v>
      </c>
      <c r="M143" s="2343" t="s">
        <v>4295</v>
      </c>
    </row>
    <row r="144" spans="1:13" ht="60" x14ac:dyDescent="0.25">
      <c r="A144" s="3434"/>
      <c r="B144" s="3434"/>
      <c r="C144" s="2356" t="s">
        <v>3210</v>
      </c>
      <c r="D144" s="2356" t="s">
        <v>5012</v>
      </c>
      <c r="E144" s="2385" t="s">
        <v>5013</v>
      </c>
      <c r="F144" s="2343" t="s">
        <v>2129</v>
      </c>
      <c r="G144" s="2321" t="s">
        <v>1181</v>
      </c>
      <c r="H144" s="2343" t="s">
        <v>4295</v>
      </c>
      <c r="I144" s="2343" t="s">
        <v>1181</v>
      </c>
      <c r="J144" s="2343" t="s">
        <v>4295</v>
      </c>
      <c r="K144" s="2343" t="s">
        <v>4295</v>
      </c>
      <c r="L144" s="2343" t="s">
        <v>4295</v>
      </c>
      <c r="M144" s="2343" t="s">
        <v>4295</v>
      </c>
    </row>
    <row r="145" spans="1:13" ht="75" x14ac:dyDescent="0.25">
      <c r="A145" s="3434"/>
      <c r="B145" s="3434"/>
      <c r="C145" s="2356" t="s">
        <v>5014</v>
      </c>
      <c r="D145" s="2356" t="s">
        <v>5015</v>
      </c>
      <c r="E145" s="2385" t="s">
        <v>5016</v>
      </c>
      <c r="F145" s="2343" t="s">
        <v>4580</v>
      </c>
      <c r="G145" s="2321" t="s">
        <v>5017</v>
      </c>
      <c r="H145" s="2343" t="s">
        <v>2129</v>
      </c>
      <c r="I145" s="2343" t="s">
        <v>1181</v>
      </c>
      <c r="J145" s="2343" t="s">
        <v>2129</v>
      </c>
      <c r="K145" s="2343" t="s">
        <v>2129</v>
      </c>
      <c r="L145" s="2343" t="s">
        <v>2129</v>
      </c>
      <c r="M145" s="2343" t="s">
        <v>2129</v>
      </c>
    </row>
    <row r="146" spans="1:13" ht="75" x14ac:dyDescent="0.25">
      <c r="A146" s="3434"/>
      <c r="B146" s="3434"/>
      <c r="C146" s="2356" t="s">
        <v>5018</v>
      </c>
      <c r="D146" s="2356" t="s">
        <v>5019</v>
      </c>
      <c r="E146" s="2385" t="s">
        <v>5020</v>
      </c>
      <c r="F146" s="2343" t="s">
        <v>2129</v>
      </c>
      <c r="G146" s="2321" t="s">
        <v>1181</v>
      </c>
      <c r="H146" s="2343" t="s">
        <v>2129</v>
      </c>
      <c r="I146" s="2343" t="s">
        <v>1181</v>
      </c>
      <c r="J146" s="2343" t="s">
        <v>2129</v>
      </c>
      <c r="K146" s="2343" t="s">
        <v>2129</v>
      </c>
      <c r="L146" s="2343" t="s">
        <v>2129</v>
      </c>
      <c r="M146" s="2343" t="s">
        <v>2129</v>
      </c>
    </row>
    <row r="147" spans="1:13" ht="120" x14ac:dyDescent="0.25">
      <c r="A147" s="3434"/>
      <c r="B147" s="3434" t="s">
        <v>170</v>
      </c>
      <c r="C147" s="2360" t="s">
        <v>5021</v>
      </c>
      <c r="D147" s="2360" t="s">
        <v>5022</v>
      </c>
      <c r="E147" s="2385" t="s">
        <v>5023</v>
      </c>
      <c r="F147" s="2343" t="s">
        <v>4580</v>
      </c>
      <c r="G147" s="2321" t="s">
        <v>5024</v>
      </c>
      <c r="H147" s="2343" t="s">
        <v>2129</v>
      </c>
      <c r="I147" s="2343" t="s">
        <v>1181</v>
      </c>
      <c r="J147" s="2343" t="s">
        <v>2129</v>
      </c>
      <c r="K147" s="2343" t="s">
        <v>2129</v>
      </c>
      <c r="L147" s="2343" t="s">
        <v>2129</v>
      </c>
      <c r="M147" s="2343" t="s">
        <v>2129</v>
      </c>
    </row>
    <row r="148" spans="1:13" ht="60" x14ac:dyDescent="0.25">
      <c r="A148" s="3434"/>
      <c r="B148" s="3434"/>
      <c r="C148" s="2360" t="s">
        <v>5025</v>
      </c>
      <c r="D148" s="2360" t="s">
        <v>4906</v>
      </c>
      <c r="E148" s="2385" t="s">
        <v>5026</v>
      </c>
      <c r="F148" s="2343" t="s">
        <v>4580</v>
      </c>
      <c r="G148" s="2321" t="s">
        <v>5024</v>
      </c>
      <c r="H148" s="2343" t="s">
        <v>2129</v>
      </c>
      <c r="I148" s="2343" t="s">
        <v>1181</v>
      </c>
      <c r="J148" s="2343" t="s">
        <v>2129</v>
      </c>
      <c r="K148" s="2343" t="s">
        <v>2129</v>
      </c>
      <c r="L148" s="2343" t="s">
        <v>2129</v>
      </c>
      <c r="M148" s="2343" t="s">
        <v>2129</v>
      </c>
    </row>
    <row r="149" spans="1:13" x14ac:dyDescent="0.25">
      <c r="A149" s="11"/>
      <c r="B149" s="11"/>
      <c r="C149" s="11"/>
      <c r="D149" s="11"/>
      <c r="E149" s="11"/>
      <c r="F149" s="11"/>
      <c r="G149" s="11"/>
      <c r="H149" s="11"/>
      <c r="I149" s="11"/>
      <c r="J149" s="11"/>
      <c r="K149" s="11"/>
      <c r="L149" s="11"/>
      <c r="M149" s="11"/>
    </row>
    <row r="150" spans="1:13" x14ac:dyDescent="0.25">
      <c r="A150" s="2389" t="s">
        <v>5040</v>
      </c>
    </row>
  </sheetData>
  <sheetProtection algorithmName="SHA-512" hashValue="fDzfQB2S+UKPAy1s5TJFCCckNsULdhmm3WwI6+vngkueHVRz9oncd6ESWckv7Cvqol8fmq4iMudGy0qeiM8M+A==" saltValue="fP09BbwDELwDQdI9rBMK9g==" spinCount="100000" sheet="1" objects="1" scenarios="1"/>
  <mergeCells count="21">
    <mergeCell ref="A4:A33"/>
    <mergeCell ref="B4:B16"/>
    <mergeCell ref="B17:B20"/>
    <mergeCell ref="B21:B33"/>
    <mergeCell ref="A34:A89"/>
    <mergeCell ref="B34:B55"/>
    <mergeCell ref="B56:B71"/>
    <mergeCell ref="B72:B89"/>
    <mergeCell ref="A127:A148"/>
    <mergeCell ref="B127:B142"/>
    <mergeCell ref="B143:B146"/>
    <mergeCell ref="B147:B148"/>
    <mergeCell ref="E72:E89"/>
    <mergeCell ref="A90:A102"/>
    <mergeCell ref="B90:B100"/>
    <mergeCell ref="B101:B102"/>
    <mergeCell ref="A107:A112"/>
    <mergeCell ref="A113:A126"/>
    <mergeCell ref="B113:B122"/>
    <mergeCell ref="B123:B124"/>
    <mergeCell ref="B125:B126"/>
  </mergeCells>
  <hyperlinks>
    <hyperlink ref="A1" location="Índice!A1" display="ÍNDICE"/>
    <hyperlink ref="E37" r:id="rId1" display="https://doi.org/10.1371/journal.pone.0255555"/>
    <hyperlink ref="E38" r:id="rId2" tooltip="Persistent link using digital object identifier" display="https://doi.org/10.1016/j.jnc.2021.126066"/>
    <hyperlink ref="E39" r:id="rId3" display="https://doi.org/10.15560/17.4.1155"/>
    <hyperlink ref="D42" r:id="rId4" display="https://scholar.google.com.mx/scholar?oi=bibs&amp;cluster=4911987403554654983&amp;btnI=1&amp;hl=es"/>
    <hyperlink ref="E42" r:id="rId5" display="https://doi.org/10.1111/1749-4877.12486"/>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F29"/>
  <sheetViews>
    <sheetView showGridLines="0" workbookViewId="0"/>
  </sheetViews>
  <sheetFormatPr baseColWidth="10" defaultColWidth="10.7109375" defaultRowHeight="12.75" x14ac:dyDescent="0.2"/>
  <cols>
    <col min="1" max="1" width="7.28515625" bestFit="1" customWidth="1"/>
    <col min="2" max="2" width="18.42578125" bestFit="1" customWidth="1"/>
    <col min="3" max="3" width="6.140625" bestFit="1" customWidth="1"/>
    <col min="4" max="4" width="12.28515625" bestFit="1" customWidth="1"/>
    <col min="5" max="5" width="12.7109375" customWidth="1"/>
    <col min="6" max="6" width="194.28515625" bestFit="1" customWidth="1"/>
  </cols>
  <sheetData>
    <row r="1" spans="1:6" x14ac:dyDescent="0.2">
      <c r="A1" s="208" t="s">
        <v>1177</v>
      </c>
    </row>
    <row r="2" spans="1:6" ht="18.75" x14ac:dyDescent="0.3">
      <c r="A2" s="28" t="s">
        <v>6080</v>
      </c>
    </row>
    <row r="3" spans="1:6" s="11" customFormat="1" ht="15" x14ac:dyDescent="0.25">
      <c r="A3" s="1657" t="s">
        <v>1800</v>
      </c>
      <c r="B3" s="1657" t="s">
        <v>1801</v>
      </c>
      <c r="C3" s="1657" t="s">
        <v>3045</v>
      </c>
      <c r="D3" s="1657" t="s">
        <v>293</v>
      </c>
      <c r="E3" s="1657" t="s">
        <v>292</v>
      </c>
      <c r="F3" s="1657" t="s">
        <v>1804</v>
      </c>
    </row>
    <row r="4" spans="1:6" s="11" customFormat="1" ht="15" x14ac:dyDescent="0.25">
      <c r="A4" s="976" t="s">
        <v>1205</v>
      </c>
      <c r="B4" s="2128" t="s">
        <v>1802</v>
      </c>
      <c r="C4" s="2128">
        <v>120</v>
      </c>
      <c r="D4" s="2128">
        <v>120.2</v>
      </c>
      <c r="E4" s="2129">
        <v>44483</v>
      </c>
      <c r="F4" s="2130" t="s">
        <v>3941</v>
      </c>
    </row>
    <row r="5" spans="1:6" s="11" customFormat="1" ht="15" x14ac:dyDescent="0.25">
      <c r="A5" s="976" t="s">
        <v>1206</v>
      </c>
      <c r="B5" s="2128" t="s">
        <v>1802</v>
      </c>
      <c r="C5" s="2128">
        <v>132</v>
      </c>
      <c r="D5" s="2128" t="s">
        <v>3975</v>
      </c>
      <c r="E5" s="2129">
        <v>44483</v>
      </c>
      <c r="F5" s="2130" t="s">
        <v>3976</v>
      </c>
    </row>
    <row r="6" spans="1:6" s="11" customFormat="1" ht="15" x14ac:dyDescent="0.25">
      <c r="A6" s="976" t="s">
        <v>1207</v>
      </c>
      <c r="B6" s="2128" t="s">
        <v>1802</v>
      </c>
      <c r="C6" s="2128">
        <v>132</v>
      </c>
      <c r="D6" s="2128">
        <v>132.13999999999999</v>
      </c>
      <c r="E6" s="2129">
        <v>44483</v>
      </c>
      <c r="F6" s="2130" t="s">
        <v>4022</v>
      </c>
    </row>
    <row r="7" spans="1:6" s="11" customFormat="1" ht="15" x14ac:dyDescent="0.25">
      <c r="A7" s="976" t="s">
        <v>363</v>
      </c>
      <c r="B7" s="2128" t="s">
        <v>1803</v>
      </c>
      <c r="C7" s="2128">
        <v>113</v>
      </c>
      <c r="D7" s="2128">
        <v>113.4</v>
      </c>
      <c r="E7" s="2129">
        <v>44491</v>
      </c>
      <c r="F7" s="2130" t="s">
        <v>4061</v>
      </c>
    </row>
    <row r="8" spans="1:6" s="11" customFormat="1" ht="15" x14ac:dyDescent="0.25">
      <c r="A8" s="976" t="s">
        <v>363</v>
      </c>
      <c r="B8" s="2128" t="s">
        <v>63</v>
      </c>
      <c r="C8" s="2128">
        <v>503</v>
      </c>
      <c r="D8" s="2128">
        <v>503.2</v>
      </c>
      <c r="E8" s="2129">
        <v>44545</v>
      </c>
      <c r="F8" s="2130" t="s">
        <v>4083</v>
      </c>
    </row>
    <row r="9" spans="1:6" s="11" customFormat="1" ht="15" x14ac:dyDescent="0.25">
      <c r="A9" s="2294" t="s">
        <v>1205</v>
      </c>
      <c r="B9" s="956" t="s">
        <v>1802</v>
      </c>
      <c r="C9" s="957">
        <v>104</v>
      </c>
      <c r="D9" s="957">
        <v>104.2</v>
      </c>
      <c r="E9" s="957" t="s">
        <v>2867</v>
      </c>
      <c r="F9" s="956" t="s">
        <v>2868</v>
      </c>
    </row>
    <row r="10" spans="1:6" s="11" customFormat="1" ht="15" x14ac:dyDescent="0.25">
      <c r="A10" s="2294" t="s">
        <v>1206</v>
      </c>
      <c r="B10" s="956" t="s">
        <v>1802</v>
      </c>
      <c r="C10" s="1654">
        <v>115</v>
      </c>
      <c r="D10" s="1654" t="s">
        <v>2833</v>
      </c>
      <c r="E10" s="1655">
        <v>44127</v>
      </c>
      <c r="F10" s="1656" t="s">
        <v>2834</v>
      </c>
    </row>
    <row r="11" spans="1:6" s="11" customFormat="1" ht="15" x14ac:dyDescent="0.25">
      <c r="A11" s="2294" t="s">
        <v>1207</v>
      </c>
      <c r="B11" s="956" t="s">
        <v>1802</v>
      </c>
      <c r="C11" s="1654">
        <v>113</v>
      </c>
      <c r="D11" s="1654">
        <v>113.17</v>
      </c>
      <c r="E11" s="1655">
        <v>44130</v>
      </c>
      <c r="F11" s="1656" t="s">
        <v>2946</v>
      </c>
    </row>
    <row r="12" spans="1:6" s="11" customFormat="1" ht="15" x14ac:dyDescent="0.25">
      <c r="A12" s="2294" t="s">
        <v>363</v>
      </c>
      <c r="B12" s="1656" t="s">
        <v>1803</v>
      </c>
      <c r="C12" s="1654">
        <v>104</v>
      </c>
      <c r="D12" s="1654">
        <v>104.3</v>
      </c>
      <c r="E12" s="1655">
        <v>44141</v>
      </c>
      <c r="F12" s="2295" t="s">
        <v>3010</v>
      </c>
    </row>
    <row r="13" spans="1:6" s="11" customFormat="1" ht="15" x14ac:dyDescent="0.25">
      <c r="A13" s="2296" t="s">
        <v>6</v>
      </c>
      <c r="B13" s="2297" t="s">
        <v>63</v>
      </c>
      <c r="C13" s="1654">
        <v>487</v>
      </c>
      <c r="D13" s="1654">
        <v>487.2</v>
      </c>
      <c r="E13" s="1655">
        <v>44181</v>
      </c>
      <c r="F13" s="1656" t="s">
        <v>3042</v>
      </c>
    </row>
    <row r="14" spans="1:6" s="829" customFormat="1" ht="15" x14ac:dyDescent="0.25">
      <c r="A14" s="955" t="s">
        <v>1205</v>
      </c>
      <c r="B14" s="956" t="s">
        <v>1802</v>
      </c>
      <c r="C14" s="1654">
        <v>93</v>
      </c>
      <c r="D14" s="1654">
        <v>93.4</v>
      </c>
      <c r="E14" s="1655">
        <v>43769</v>
      </c>
      <c r="F14" s="1656" t="s">
        <v>2408</v>
      </c>
    </row>
    <row r="15" spans="1:6" s="829" customFormat="1" ht="15" x14ac:dyDescent="0.25">
      <c r="A15" s="955" t="s">
        <v>1206</v>
      </c>
      <c r="B15" s="956" t="s">
        <v>1802</v>
      </c>
      <c r="C15" s="1654">
        <v>16</v>
      </c>
      <c r="D15" s="1654" t="s">
        <v>2507</v>
      </c>
      <c r="E15" s="1655">
        <v>43768</v>
      </c>
      <c r="F15" s="1656" t="s">
        <v>2508</v>
      </c>
    </row>
    <row r="16" spans="1:6" s="829" customFormat="1" ht="15" x14ac:dyDescent="0.25">
      <c r="A16" s="955" t="s">
        <v>1207</v>
      </c>
      <c r="B16" s="956" t="s">
        <v>1802</v>
      </c>
      <c r="C16" s="1654">
        <v>99</v>
      </c>
      <c r="D16" s="1654">
        <v>99.7</v>
      </c>
      <c r="E16" s="1655">
        <v>43768</v>
      </c>
      <c r="F16" s="1656" t="s">
        <v>2533</v>
      </c>
    </row>
    <row r="17" spans="1:6" s="829" customFormat="1" ht="15" x14ac:dyDescent="0.25">
      <c r="A17" s="955" t="s">
        <v>363</v>
      </c>
      <c r="B17" s="1656" t="s">
        <v>1803</v>
      </c>
      <c r="C17" s="1654">
        <v>96</v>
      </c>
      <c r="D17" s="1654">
        <v>96.6</v>
      </c>
      <c r="E17" s="1655">
        <v>43777</v>
      </c>
      <c r="F17" s="1656" t="s">
        <v>3043</v>
      </c>
    </row>
    <row r="18" spans="1:6" s="829" customFormat="1" ht="15" x14ac:dyDescent="0.25">
      <c r="A18" s="955" t="s">
        <v>6</v>
      </c>
      <c r="B18" s="1656" t="s">
        <v>63</v>
      </c>
      <c r="C18" s="1654">
        <v>468</v>
      </c>
      <c r="D18" s="1654">
        <v>468.2</v>
      </c>
      <c r="E18" s="1655">
        <v>43818</v>
      </c>
      <c r="F18" s="1656" t="s">
        <v>2697</v>
      </c>
    </row>
    <row r="19" spans="1:6" s="11" customFormat="1" ht="15" x14ac:dyDescent="0.25">
      <c r="A19" s="955" t="s">
        <v>1205</v>
      </c>
      <c r="B19" s="956" t="s">
        <v>1802</v>
      </c>
      <c r="C19" s="957">
        <v>84</v>
      </c>
      <c r="D19" s="957">
        <v>84.2</v>
      </c>
      <c r="E19" s="958">
        <v>43417</v>
      </c>
      <c r="F19" s="956" t="s">
        <v>2294</v>
      </c>
    </row>
    <row r="20" spans="1:6" s="11" customFormat="1" ht="15" x14ac:dyDescent="0.25">
      <c r="A20" s="955" t="s">
        <v>1206</v>
      </c>
      <c r="B20" s="1656" t="s">
        <v>1802</v>
      </c>
      <c r="C20" s="1654">
        <v>11.18</v>
      </c>
      <c r="D20" s="1654" t="s">
        <v>2038</v>
      </c>
      <c r="E20" s="1655">
        <v>43417</v>
      </c>
      <c r="F20" s="1656" t="s">
        <v>2039</v>
      </c>
    </row>
    <row r="21" spans="1:6" s="11" customFormat="1" ht="15" x14ac:dyDescent="0.25">
      <c r="A21" s="955" t="s">
        <v>1207</v>
      </c>
      <c r="B21" s="1656" t="s">
        <v>1802</v>
      </c>
      <c r="C21" s="1654">
        <v>81</v>
      </c>
      <c r="D21" s="1654">
        <v>81.7</v>
      </c>
      <c r="E21" s="1655">
        <v>43417</v>
      </c>
      <c r="F21" s="1656" t="s">
        <v>2037</v>
      </c>
    </row>
    <row r="22" spans="1:6" s="11" customFormat="1" ht="15" x14ac:dyDescent="0.25">
      <c r="A22" s="955" t="s">
        <v>363</v>
      </c>
      <c r="B22" s="1656" t="s">
        <v>1803</v>
      </c>
      <c r="C22" s="1654">
        <v>85</v>
      </c>
      <c r="D22" s="1654">
        <v>85.2</v>
      </c>
      <c r="E22" s="1655">
        <v>43430</v>
      </c>
      <c r="F22" s="1656" t="s">
        <v>2040</v>
      </c>
    </row>
    <row r="23" spans="1:6" s="11" customFormat="1" ht="15" x14ac:dyDescent="0.25">
      <c r="A23" s="955" t="s">
        <v>6</v>
      </c>
      <c r="B23" s="1656" t="s">
        <v>63</v>
      </c>
      <c r="C23" s="1654">
        <v>452</v>
      </c>
      <c r="D23" s="1654">
        <v>452.2</v>
      </c>
      <c r="E23" s="1655">
        <v>43454</v>
      </c>
      <c r="F23" s="1656" t="s">
        <v>2350</v>
      </c>
    </row>
    <row r="24" spans="1:6" s="11" customFormat="1" ht="15" x14ac:dyDescent="0.25">
      <c r="A24" s="955" t="s">
        <v>1205</v>
      </c>
      <c r="B24" s="575" t="s">
        <v>1802</v>
      </c>
      <c r="C24" s="436">
        <v>70</v>
      </c>
      <c r="D24" s="436">
        <v>70.2</v>
      </c>
      <c r="E24" s="959">
        <v>43035</v>
      </c>
      <c r="F24" s="575" t="s">
        <v>1700</v>
      </c>
    </row>
    <row r="25" spans="1:6" s="11" customFormat="1" ht="15" x14ac:dyDescent="0.25">
      <c r="A25" s="955" t="s">
        <v>1206</v>
      </c>
      <c r="B25" s="575" t="s">
        <v>1802</v>
      </c>
      <c r="C25" s="436">
        <v>12</v>
      </c>
      <c r="D25" s="436" t="s">
        <v>1702</v>
      </c>
      <c r="E25" s="959">
        <v>43047</v>
      </c>
      <c r="F25" s="575" t="s">
        <v>1703</v>
      </c>
    </row>
    <row r="26" spans="1:6" s="11" customFormat="1" ht="15" x14ac:dyDescent="0.25">
      <c r="A26" s="955" t="s">
        <v>1207</v>
      </c>
      <c r="B26" s="575" t="s">
        <v>1802</v>
      </c>
      <c r="C26" s="436">
        <v>68</v>
      </c>
      <c r="D26" s="436">
        <v>68.3</v>
      </c>
      <c r="E26" s="959">
        <v>43042</v>
      </c>
      <c r="F26" s="575" t="s">
        <v>1721</v>
      </c>
    </row>
    <row r="27" spans="1:6" s="11" customFormat="1" ht="15" x14ac:dyDescent="0.25">
      <c r="A27" s="955" t="s">
        <v>363</v>
      </c>
      <c r="B27" s="575" t="s">
        <v>1803</v>
      </c>
      <c r="C27" s="436">
        <v>65</v>
      </c>
      <c r="D27" s="436">
        <v>65.599999999999994</v>
      </c>
      <c r="E27" s="959">
        <v>43054</v>
      </c>
      <c r="F27" s="575" t="s">
        <v>1795</v>
      </c>
    </row>
    <row r="28" spans="1:6" s="11" customFormat="1" ht="15" x14ac:dyDescent="0.25">
      <c r="A28" s="955" t="s">
        <v>6</v>
      </c>
      <c r="B28" s="575" t="s">
        <v>63</v>
      </c>
      <c r="C28" s="436">
        <v>434</v>
      </c>
      <c r="D28" s="436">
        <v>434.2</v>
      </c>
      <c r="E28" s="959">
        <v>43081</v>
      </c>
      <c r="F28" s="575" t="s">
        <v>1794</v>
      </c>
    </row>
    <row r="29" spans="1:6" x14ac:dyDescent="0.2">
      <c r="A29" s="654" t="s">
        <v>3044</v>
      </c>
    </row>
  </sheetData>
  <sheetProtection algorithmName="SHA-512" hashValue="+qLrVvOh6I03lAZYZc+Qy7jBD9Z2I43eiyWKheIzLgvZUqnh9/Mm0I1k05f0c7dYRaOMJHj9XrMhsDhGyGyCTw==" saltValue="KyXNlVw9jyX34HeN5oXwfA==" spinCount="100000" sheet="1" objects="1" scenarios="1"/>
  <hyperlinks>
    <hyperlink ref="A1" location="Índice!A1" display="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BN32"/>
  <sheetViews>
    <sheetView showGridLines="0" zoomScaleNormal="100" workbookViewId="0">
      <selection activeCell="E38" sqref="E38"/>
    </sheetView>
  </sheetViews>
  <sheetFormatPr baseColWidth="10" defaultColWidth="11.42578125" defaultRowHeight="15" x14ac:dyDescent="0.25"/>
  <cols>
    <col min="1" max="1" width="11.5703125" style="18" bestFit="1" customWidth="1"/>
    <col min="2" max="7" width="4.42578125" style="18" bestFit="1" customWidth="1"/>
    <col min="8" max="12" width="4.42578125" style="18" customWidth="1"/>
    <col min="13" max="18" width="4.42578125" style="18" bestFit="1" customWidth="1"/>
    <col min="19" max="23" width="4.5703125" style="18" customWidth="1"/>
    <col min="24" max="29" width="4.5703125" style="18" bestFit="1" customWidth="1"/>
    <col min="30" max="34" width="4.5703125" style="18" customWidth="1"/>
    <col min="35" max="40" width="4.42578125" style="18" bestFit="1" customWidth="1"/>
    <col min="41" max="41" width="4.42578125" style="18" customWidth="1"/>
    <col min="42" max="42" width="5" style="18" bestFit="1" customWidth="1"/>
    <col min="43" max="45" width="5" style="18" customWidth="1"/>
    <col min="46" max="51" width="4.42578125" style="18" bestFit="1" customWidth="1"/>
    <col min="52" max="53" width="4.42578125" style="18" customWidth="1"/>
    <col min="54" max="54" width="5" style="18" bestFit="1" customWidth="1"/>
    <col min="55" max="56" width="5" style="18" customWidth="1"/>
    <col min="57" max="61" width="4.5703125" style="18" bestFit="1" customWidth="1"/>
    <col min="62" max="66" width="5.140625" style="18" customWidth="1"/>
    <col min="67" max="16384" width="11.42578125" style="18"/>
  </cols>
  <sheetData>
    <row r="1" spans="1:66" s="149" customFormat="1" ht="12.75" x14ac:dyDescent="0.2">
      <c r="A1" s="166" t="s">
        <v>1177</v>
      </c>
      <c r="B1" s="154"/>
      <c r="C1" s="142"/>
      <c r="D1" s="142"/>
      <c r="E1" s="142"/>
    </row>
    <row r="2" spans="1:66" ht="21" x14ac:dyDescent="0.35">
      <c r="A2" s="385" t="s">
        <v>902</v>
      </c>
      <c r="Q2" s="151"/>
      <c r="R2" s="151"/>
      <c r="S2" s="151"/>
      <c r="T2" s="151"/>
      <c r="U2" s="151"/>
      <c r="V2" s="151"/>
      <c r="W2" s="151"/>
    </row>
    <row r="3" spans="1:66" x14ac:dyDescent="0.25">
      <c r="B3" s="2644" t="s">
        <v>910</v>
      </c>
      <c r="C3" s="2645"/>
      <c r="D3" s="2645"/>
      <c r="E3" s="2645"/>
      <c r="F3" s="2645"/>
      <c r="G3" s="2645"/>
      <c r="H3" s="2645"/>
      <c r="I3" s="2645"/>
      <c r="J3" s="2645"/>
      <c r="K3" s="2645"/>
      <c r="L3" s="2645"/>
      <c r="M3" s="2645"/>
      <c r="N3" s="2645"/>
      <c r="O3" s="2645"/>
      <c r="P3" s="2645"/>
      <c r="Q3" s="2645"/>
      <c r="R3" s="2645"/>
      <c r="S3" s="2645"/>
      <c r="T3" s="2645"/>
      <c r="U3" s="2645"/>
      <c r="V3" s="2645"/>
      <c r="W3" s="2645"/>
      <c r="X3" s="2645"/>
      <c r="Y3" s="2645"/>
      <c r="Z3" s="2645"/>
      <c r="AA3" s="2645"/>
      <c r="AB3" s="2645"/>
      <c r="AC3" s="2645"/>
      <c r="AD3" s="2645"/>
      <c r="AE3" s="2645"/>
      <c r="AF3" s="2645"/>
      <c r="AG3" s="2645"/>
      <c r="AH3" s="2646"/>
      <c r="AI3" s="2644" t="s">
        <v>911</v>
      </c>
      <c r="AJ3" s="2645"/>
      <c r="AK3" s="2645"/>
      <c r="AL3" s="2645"/>
      <c r="AM3" s="2645"/>
      <c r="AN3" s="2645"/>
      <c r="AO3" s="2645"/>
      <c r="AP3" s="2645"/>
      <c r="AQ3" s="2645"/>
      <c r="AR3" s="2645"/>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6"/>
    </row>
    <row r="4" spans="1:66" x14ac:dyDescent="0.25">
      <c r="A4" s="138"/>
      <c r="B4" s="2635" t="s">
        <v>884</v>
      </c>
      <c r="C4" s="2636"/>
      <c r="D4" s="2636"/>
      <c r="E4" s="2636"/>
      <c r="F4" s="2636"/>
      <c r="G4" s="2636"/>
      <c r="H4" s="2636"/>
      <c r="I4" s="2636"/>
      <c r="J4" s="2636"/>
      <c r="K4" s="2636"/>
      <c r="L4" s="2637"/>
      <c r="M4" s="2635" t="s">
        <v>885</v>
      </c>
      <c r="N4" s="2636"/>
      <c r="O4" s="2636"/>
      <c r="P4" s="2636"/>
      <c r="Q4" s="2636"/>
      <c r="R4" s="2636"/>
      <c r="S4" s="2636"/>
      <c r="T4" s="2636"/>
      <c r="U4" s="2636"/>
      <c r="V4" s="2636"/>
      <c r="W4" s="2637"/>
      <c r="X4" s="2635" t="s">
        <v>886</v>
      </c>
      <c r="Y4" s="2636"/>
      <c r="Z4" s="2636"/>
      <c r="AA4" s="2636"/>
      <c r="AB4" s="2636"/>
      <c r="AC4" s="2636"/>
      <c r="AD4" s="2636"/>
      <c r="AE4" s="2636"/>
      <c r="AF4" s="2636"/>
      <c r="AG4" s="2636"/>
      <c r="AH4" s="2637"/>
      <c r="AI4" s="2635" t="s">
        <v>884</v>
      </c>
      <c r="AJ4" s="2636"/>
      <c r="AK4" s="2636"/>
      <c r="AL4" s="2636"/>
      <c r="AM4" s="2636"/>
      <c r="AN4" s="2636"/>
      <c r="AO4" s="2636"/>
      <c r="AP4" s="2636"/>
      <c r="AQ4" s="2636"/>
      <c r="AR4" s="2636"/>
      <c r="AS4" s="2637"/>
      <c r="AT4" s="2635" t="s">
        <v>885</v>
      </c>
      <c r="AU4" s="2636"/>
      <c r="AV4" s="2636"/>
      <c r="AW4" s="2636"/>
      <c r="AX4" s="2636"/>
      <c r="AY4" s="2636"/>
      <c r="AZ4" s="2636"/>
      <c r="BA4" s="2636"/>
      <c r="BB4" s="2636"/>
      <c r="BC4" s="2636"/>
      <c r="BD4" s="2637"/>
      <c r="BE4" s="2635" t="s">
        <v>886</v>
      </c>
      <c r="BF4" s="2636"/>
      <c r="BG4" s="2636"/>
      <c r="BH4" s="2636"/>
      <c r="BI4" s="2636"/>
      <c r="BJ4" s="2636"/>
      <c r="BK4" s="2636"/>
      <c r="BL4" s="2636"/>
      <c r="BM4" s="2636"/>
      <c r="BN4" s="2637"/>
    </row>
    <row r="5" spans="1:66" x14ac:dyDescent="0.25">
      <c r="A5" s="138"/>
      <c r="B5" s="554">
        <v>2011</v>
      </c>
      <c r="C5" s="554">
        <v>2012</v>
      </c>
      <c r="D5" s="554">
        <v>2013</v>
      </c>
      <c r="E5" s="554">
        <v>2014</v>
      </c>
      <c r="F5" s="554">
        <v>2015</v>
      </c>
      <c r="G5" s="554">
        <v>2016</v>
      </c>
      <c r="H5" s="554">
        <v>2017</v>
      </c>
      <c r="I5" s="554">
        <v>2018</v>
      </c>
      <c r="J5" s="554">
        <v>2019</v>
      </c>
      <c r="K5" s="554">
        <v>2020</v>
      </c>
      <c r="L5" s="554">
        <v>2021</v>
      </c>
      <c r="M5" s="554">
        <v>2011</v>
      </c>
      <c r="N5" s="554">
        <v>2012</v>
      </c>
      <c r="O5" s="554">
        <v>2013</v>
      </c>
      <c r="P5" s="554">
        <v>2014</v>
      </c>
      <c r="Q5" s="554">
        <v>2015</v>
      </c>
      <c r="R5" s="554">
        <v>2016</v>
      </c>
      <c r="S5" s="554">
        <v>2017</v>
      </c>
      <c r="T5" s="554">
        <v>2018</v>
      </c>
      <c r="U5" s="554">
        <v>2019</v>
      </c>
      <c r="V5" s="554">
        <v>2020</v>
      </c>
      <c r="W5" s="554">
        <v>2021</v>
      </c>
      <c r="X5" s="554">
        <v>2011</v>
      </c>
      <c r="Y5" s="554">
        <v>2012</v>
      </c>
      <c r="Z5" s="554">
        <v>2013</v>
      </c>
      <c r="AA5" s="554">
        <v>2014</v>
      </c>
      <c r="AB5" s="554">
        <v>2015</v>
      </c>
      <c r="AC5" s="554">
        <v>2016</v>
      </c>
      <c r="AD5" s="554">
        <v>2017</v>
      </c>
      <c r="AE5" s="554">
        <v>2018</v>
      </c>
      <c r="AF5" s="554">
        <v>2019</v>
      </c>
      <c r="AG5" s="554">
        <v>2020</v>
      </c>
      <c r="AH5" s="554">
        <v>2021</v>
      </c>
      <c r="AI5" s="554">
        <v>2011</v>
      </c>
      <c r="AJ5" s="554">
        <v>2012</v>
      </c>
      <c r="AK5" s="554">
        <v>2013</v>
      </c>
      <c r="AL5" s="554">
        <v>2014</v>
      </c>
      <c r="AM5" s="554">
        <v>2015</v>
      </c>
      <c r="AN5" s="554">
        <v>2016</v>
      </c>
      <c r="AO5" s="554">
        <v>2017</v>
      </c>
      <c r="AP5" s="554">
        <v>2018</v>
      </c>
      <c r="AQ5" s="554">
        <v>2019</v>
      </c>
      <c r="AR5" s="554">
        <v>2020</v>
      </c>
      <c r="AS5" s="554">
        <v>2021</v>
      </c>
      <c r="AT5" s="554">
        <v>2011</v>
      </c>
      <c r="AU5" s="554">
        <v>2012</v>
      </c>
      <c r="AV5" s="554">
        <v>2013</v>
      </c>
      <c r="AW5" s="554">
        <v>2014</v>
      </c>
      <c r="AX5" s="554">
        <v>2015</v>
      </c>
      <c r="AY5" s="554">
        <v>2016</v>
      </c>
      <c r="AZ5" s="554">
        <v>2017</v>
      </c>
      <c r="BA5" s="554">
        <v>2018</v>
      </c>
      <c r="BB5" s="554">
        <v>2019</v>
      </c>
      <c r="BC5" s="554">
        <v>2020</v>
      </c>
      <c r="BD5" s="554">
        <v>2021</v>
      </c>
      <c r="BE5" s="554">
        <v>2012</v>
      </c>
      <c r="BF5" s="554">
        <v>2013</v>
      </c>
      <c r="BG5" s="554">
        <v>2014</v>
      </c>
      <c r="BH5" s="554">
        <v>2015</v>
      </c>
      <c r="BI5" s="554">
        <v>2016</v>
      </c>
      <c r="BJ5" s="554">
        <v>2017</v>
      </c>
      <c r="BK5" s="554">
        <v>2018</v>
      </c>
      <c r="BL5" s="554">
        <v>2019</v>
      </c>
      <c r="BM5" s="554">
        <v>2020</v>
      </c>
      <c r="BN5" s="554">
        <v>2021</v>
      </c>
    </row>
    <row r="6" spans="1:66" x14ac:dyDescent="0.25">
      <c r="A6" s="1312" t="s">
        <v>1205</v>
      </c>
      <c r="B6" s="299">
        <v>17</v>
      </c>
      <c r="C6" s="299">
        <v>15</v>
      </c>
      <c r="D6" s="299">
        <v>16</v>
      </c>
      <c r="E6" s="299">
        <v>27</v>
      </c>
      <c r="F6" s="300">
        <v>33</v>
      </c>
      <c r="G6" s="300">
        <v>13</v>
      </c>
      <c r="H6" s="555">
        <v>55</v>
      </c>
      <c r="I6" s="719">
        <v>43</v>
      </c>
      <c r="J6" s="1122">
        <v>57</v>
      </c>
      <c r="K6" s="2087">
        <v>51</v>
      </c>
      <c r="L6" s="556">
        <v>37</v>
      </c>
      <c r="M6" s="302">
        <v>42</v>
      </c>
      <c r="N6" s="302">
        <v>18</v>
      </c>
      <c r="O6" s="302">
        <v>32</v>
      </c>
      <c r="P6" s="302">
        <v>30</v>
      </c>
      <c r="Q6" s="302">
        <v>46</v>
      </c>
      <c r="R6" s="302">
        <v>50</v>
      </c>
      <c r="S6" s="562">
        <v>84</v>
      </c>
      <c r="T6" s="720">
        <v>115</v>
      </c>
      <c r="U6" s="1124">
        <v>138</v>
      </c>
      <c r="V6" s="2088">
        <v>115</v>
      </c>
      <c r="W6" s="557">
        <v>115</v>
      </c>
      <c r="X6" s="301">
        <f t="shared" ref="X6:AH6" si="0">B6/(B6+M6)</f>
        <v>0.28813559322033899</v>
      </c>
      <c r="Y6" s="301">
        <f t="shared" si="0"/>
        <v>0.45454545454545453</v>
      </c>
      <c r="Z6" s="301">
        <f t="shared" si="0"/>
        <v>0.33333333333333331</v>
      </c>
      <c r="AA6" s="301">
        <f t="shared" si="0"/>
        <v>0.47368421052631576</v>
      </c>
      <c r="AB6" s="301">
        <f t="shared" si="0"/>
        <v>0.41772151898734178</v>
      </c>
      <c r="AC6" s="301">
        <f t="shared" si="0"/>
        <v>0.20634920634920634</v>
      </c>
      <c r="AD6" s="563">
        <f t="shared" si="0"/>
        <v>0.39568345323741005</v>
      </c>
      <c r="AE6" s="721">
        <f t="shared" si="0"/>
        <v>0.27215189873417722</v>
      </c>
      <c r="AF6" s="1125">
        <f t="shared" si="0"/>
        <v>0.29230769230769232</v>
      </c>
      <c r="AG6" s="2089">
        <f t="shared" si="0"/>
        <v>0.30722891566265059</v>
      </c>
      <c r="AH6" s="558">
        <f t="shared" si="0"/>
        <v>0.24342105263157895</v>
      </c>
      <c r="AI6" s="299">
        <f>B6</f>
        <v>17</v>
      </c>
      <c r="AJ6" s="299">
        <f t="shared" ref="AJ6:AN8" si="1">C6+AI6</f>
        <v>32</v>
      </c>
      <c r="AK6" s="299">
        <f t="shared" si="1"/>
        <v>48</v>
      </c>
      <c r="AL6" s="299">
        <f t="shared" si="1"/>
        <v>75</v>
      </c>
      <c r="AM6" s="300">
        <f t="shared" si="1"/>
        <v>108</v>
      </c>
      <c r="AN6" s="300">
        <f t="shared" si="1"/>
        <v>121</v>
      </c>
      <c r="AO6" s="555">
        <f>AN6+H6</f>
        <v>176</v>
      </c>
      <c r="AP6" s="719">
        <f>AO6+I6</f>
        <v>219</v>
      </c>
      <c r="AQ6" s="1122">
        <f>AP6+J6</f>
        <v>276</v>
      </c>
      <c r="AR6" s="2087">
        <f>AQ6+K6</f>
        <v>327</v>
      </c>
      <c r="AS6" s="556">
        <f>AR6+L6</f>
        <v>364</v>
      </c>
      <c r="AT6" s="302">
        <f>M6</f>
        <v>42</v>
      </c>
      <c r="AU6" s="302">
        <f t="shared" ref="AU6:AY8" si="2">N6+AT6</f>
        <v>60</v>
      </c>
      <c r="AV6" s="302">
        <f t="shared" si="2"/>
        <v>92</v>
      </c>
      <c r="AW6" s="302">
        <f t="shared" si="2"/>
        <v>122</v>
      </c>
      <c r="AX6" s="302">
        <f t="shared" si="2"/>
        <v>168</v>
      </c>
      <c r="AY6" s="302">
        <f t="shared" si="2"/>
        <v>218</v>
      </c>
      <c r="AZ6" s="562">
        <f>AY6+S6</f>
        <v>302</v>
      </c>
      <c r="BA6" s="720">
        <f>AZ6+T6</f>
        <v>417</v>
      </c>
      <c r="BB6" s="1124">
        <f>BA6+U6</f>
        <v>555</v>
      </c>
      <c r="BC6" s="2088">
        <f>BB6+V6</f>
        <v>670</v>
      </c>
      <c r="BD6" s="557">
        <f>BC6+W6</f>
        <v>785</v>
      </c>
      <c r="BE6" s="301">
        <f t="shared" ref="BE6:BN6" si="3">AJ6/(AJ6+AU6)</f>
        <v>0.34782608695652173</v>
      </c>
      <c r="BF6" s="301">
        <f t="shared" si="3"/>
        <v>0.34285714285714286</v>
      </c>
      <c r="BG6" s="301">
        <f t="shared" si="3"/>
        <v>0.38071065989847713</v>
      </c>
      <c r="BH6" s="301">
        <f t="shared" si="3"/>
        <v>0.39130434782608697</v>
      </c>
      <c r="BI6" s="301">
        <f t="shared" si="3"/>
        <v>0.35693215339233036</v>
      </c>
      <c r="BJ6" s="1125">
        <f t="shared" si="3"/>
        <v>0.3682008368200837</v>
      </c>
      <c r="BK6" s="721">
        <f t="shared" si="3"/>
        <v>0.34433962264150941</v>
      </c>
      <c r="BL6" s="1125">
        <f t="shared" si="3"/>
        <v>0.33212996389891697</v>
      </c>
      <c r="BM6" s="2089">
        <f t="shared" si="3"/>
        <v>0.32798395185556672</v>
      </c>
      <c r="BN6" s="558">
        <f t="shared" si="3"/>
        <v>0.31679721496953872</v>
      </c>
    </row>
    <row r="7" spans="1:66" x14ac:dyDescent="0.25">
      <c r="A7" s="1312" t="s">
        <v>1206</v>
      </c>
      <c r="B7" s="299">
        <v>45</v>
      </c>
      <c r="C7" s="299">
        <v>23</v>
      </c>
      <c r="D7" s="299">
        <v>52</v>
      </c>
      <c r="E7" s="299">
        <v>42</v>
      </c>
      <c r="F7" s="300">
        <v>59</v>
      </c>
      <c r="G7" s="300">
        <v>66</v>
      </c>
      <c r="H7" s="555">
        <v>75</v>
      </c>
      <c r="I7" s="719">
        <v>97</v>
      </c>
      <c r="J7" s="1122">
        <v>97</v>
      </c>
      <c r="K7" s="2087">
        <v>119</v>
      </c>
      <c r="L7" s="556">
        <v>103</v>
      </c>
      <c r="M7" s="302">
        <v>22</v>
      </c>
      <c r="N7" s="302">
        <v>16</v>
      </c>
      <c r="O7" s="302">
        <v>22</v>
      </c>
      <c r="P7" s="302">
        <v>24</v>
      </c>
      <c r="Q7" s="302">
        <v>26</v>
      </c>
      <c r="R7" s="302">
        <v>34</v>
      </c>
      <c r="S7" s="562">
        <v>38</v>
      </c>
      <c r="T7" s="720">
        <v>39</v>
      </c>
      <c r="U7" s="1124">
        <v>43</v>
      </c>
      <c r="V7" s="2088">
        <v>33</v>
      </c>
      <c r="W7" s="557">
        <v>49</v>
      </c>
      <c r="X7" s="301">
        <f t="shared" ref="X7:AD9" si="4">B7/(B7+M7)</f>
        <v>0.67164179104477617</v>
      </c>
      <c r="Y7" s="301">
        <f t="shared" si="4"/>
        <v>0.58974358974358976</v>
      </c>
      <c r="Z7" s="301">
        <f t="shared" si="4"/>
        <v>0.70270270270270274</v>
      </c>
      <c r="AA7" s="301">
        <f t="shared" si="4"/>
        <v>0.63636363636363635</v>
      </c>
      <c r="AB7" s="301">
        <f t="shared" si="4"/>
        <v>0.69411764705882351</v>
      </c>
      <c r="AC7" s="301">
        <f t="shared" si="4"/>
        <v>0.66</v>
      </c>
      <c r="AD7" s="563">
        <f t="shared" si="4"/>
        <v>0.66371681415929207</v>
      </c>
      <c r="AE7" s="721">
        <f t="shared" ref="AE7:AE9" si="5">I7/(I7+T7)</f>
        <v>0.71323529411764708</v>
      </c>
      <c r="AF7" s="1125">
        <f t="shared" ref="AF7:AG9" si="6">J7/(J7+U7)</f>
        <v>0.69285714285714284</v>
      </c>
      <c r="AG7" s="2089">
        <f t="shared" si="6"/>
        <v>0.78289473684210531</v>
      </c>
      <c r="AH7" s="558">
        <f t="shared" ref="AH7:AH9" si="7">L7/(L7+W7)</f>
        <v>0.67763157894736847</v>
      </c>
      <c r="AI7" s="299">
        <f>B7</f>
        <v>45</v>
      </c>
      <c r="AJ7" s="299">
        <f t="shared" si="1"/>
        <v>68</v>
      </c>
      <c r="AK7" s="299">
        <f t="shared" si="1"/>
        <v>120</v>
      </c>
      <c r="AL7" s="299">
        <f t="shared" si="1"/>
        <v>162</v>
      </c>
      <c r="AM7" s="300">
        <f t="shared" si="1"/>
        <v>221</v>
      </c>
      <c r="AN7" s="300">
        <f t="shared" si="1"/>
        <v>287</v>
      </c>
      <c r="AO7" s="555">
        <f>AN7+H7</f>
        <v>362</v>
      </c>
      <c r="AP7" s="719">
        <f t="shared" ref="AP7:AP8" si="8">AO7+I7</f>
        <v>459</v>
      </c>
      <c r="AQ7" s="1122">
        <f>AP7+J7</f>
        <v>556</v>
      </c>
      <c r="AR7" s="2087">
        <f>AQ7+K7</f>
        <v>675</v>
      </c>
      <c r="AS7" s="556">
        <f>AR7+L7</f>
        <v>778</v>
      </c>
      <c r="AT7" s="302">
        <f>M7</f>
        <v>22</v>
      </c>
      <c r="AU7" s="302">
        <f t="shared" si="2"/>
        <v>38</v>
      </c>
      <c r="AV7" s="302">
        <f t="shared" si="2"/>
        <v>60</v>
      </c>
      <c r="AW7" s="302">
        <f t="shared" si="2"/>
        <v>84</v>
      </c>
      <c r="AX7" s="302">
        <f t="shared" si="2"/>
        <v>110</v>
      </c>
      <c r="AY7" s="302">
        <f t="shared" si="2"/>
        <v>144</v>
      </c>
      <c r="AZ7" s="562">
        <f>AY7+S7</f>
        <v>182</v>
      </c>
      <c r="BA7" s="720">
        <f t="shared" ref="BA7:BA8" si="9">AZ7+T7</f>
        <v>221</v>
      </c>
      <c r="BB7" s="1124">
        <f t="shared" ref="BB7:BC9" si="10">BA7+U7</f>
        <v>264</v>
      </c>
      <c r="BC7" s="2088">
        <f t="shared" si="10"/>
        <v>297</v>
      </c>
      <c r="BD7" s="557">
        <f t="shared" ref="BD7:BD9" si="11">BC7+W7</f>
        <v>346</v>
      </c>
      <c r="BE7" s="301">
        <f t="shared" ref="BE7:BM9" si="12">AJ7/(AJ7+AU7)</f>
        <v>0.64150943396226412</v>
      </c>
      <c r="BF7" s="301">
        <f t="shared" si="12"/>
        <v>0.66666666666666663</v>
      </c>
      <c r="BG7" s="301">
        <f t="shared" si="12"/>
        <v>0.65853658536585369</v>
      </c>
      <c r="BH7" s="301">
        <f t="shared" si="12"/>
        <v>0.66767371601208458</v>
      </c>
      <c r="BI7" s="301">
        <f t="shared" si="12"/>
        <v>0.66589327146171695</v>
      </c>
      <c r="BJ7" s="1125">
        <f t="shared" si="12"/>
        <v>0.6654411764705882</v>
      </c>
      <c r="BK7" s="721">
        <f t="shared" si="12"/>
        <v>0.67500000000000004</v>
      </c>
      <c r="BL7" s="1125">
        <f t="shared" si="12"/>
        <v>0.67804878048780493</v>
      </c>
      <c r="BM7" s="2089">
        <f t="shared" si="12"/>
        <v>0.69444444444444442</v>
      </c>
      <c r="BN7" s="558">
        <f t="shared" ref="BN7:BN9" si="13">AS7/(AS7+BD7)</f>
        <v>0.69217081850533813</v>
      </c>
    </row>
    <row r="8" spans="1:66" x14ac:dyDescent="0.25">
      <c r="A8" s="1312" t="s">
        <v>1207</v>
      </c>
      <c r="B8" s="299">
        <v>47</v>
      </c>
      <c r="C8" s="299">
        <v>18</v>
      </c>
      <c r="D8" s="299">
        <v>45</v>
      </c>
      <c r="E8" s="299">
        <v>32</v>
      </c>
      <c r="F8" s="300">
        <v>48</v>
      </c>
      <c r="G8" s="300">
        <v>68</v>
      </c>
      <c r="H8" s="555">
        <v>66</v>
      </c>
      <c r="I8" s="719">
        <v>87</v>
      </c>
      <c r="J8" s="1122">
        <v>67</v>
      </c>
      <c r="K8" s="2087">
        <v>99</v>
      </c>
      <c r="L8" s="556">
        <v>84</v>
      </c>
      <c r="M8" s="302">
        <v>34</v>
      </c>
      <c r="N8" s="302">
        <v>19</v>
      </c>
      <c r="O8" s="302">
        <v>44</v>
      </c>
      <c r="P8" s="302">
        <v>34</v>
      </c>
      <c r="Q8" s="302">
        <v>30</v>
      </c>
      <c r="R8" s="302">
        <v>47</v>
      </c>
      <c r="S8" s="562">
        <v>59</v>
      </c>
      <c r="T8" s="720">
        <v>77</v>
      </c>
      <c r="U8" s="1124">
        <v>69</v>
      </c>
      <c r="V8" s="2088">
        <v>60</v>
      </c>
      <c r="W8" s="557">
        <v>74</v>
      </c>
      <c r="X8" s="301">
        <f t="shared" si="4"/>
        <v>0.58024691358024694</v>
      </c>
      <c r="Y8" s="301">
        <f t="shared" si="4"/>
        <v>0.48648648648648651</v>
      </c>
      <c r="Z8" s="301">
        <f t="shared" si="4"/>
        <v>0.5056179775280899</v>
      </c>
      <c r="AA8" s="301">
        <f t="shared" si="4"/>
        <v>0.48484848484848486</v>
      </c>
      <c r="AB8" s="301">
        <f t="shared" si="4"/>
        <v>0.61538461538461542</v>
      </c>
      <c r="AC8" s="301">
        <f t="shared" si="4"/>
        <v>0.59130434782608698</v>
      </c>
      <c r="AD8" s="563">
        <f t="shared" si="4"/>
        <v>0.52800000000000002</v>
      </c>
      <c r="AE8" s="721">
        <f t="shared" si="5"/>
        <v>0.53048780487804881</v>
      </c>
      <c r="AF8" s="1125">
        <f t="shared" si="6"/>
        <v>0.49264705882352944</v>
      </c>
      <c r="AG8" s="2089">
        <f t="shared" si="6"/>
        <v>0.62264150943396224</v>
      </c>
      <c r="AH8" s="558">
        <f t="shared" si="7"/>
        <v>0.53164556962025311</v>
      </c>
      <c r="AI8" s="299">
        <f>B8</f>
        <v>47</v>
      </c>
      <c r="AJ8" s="299">
        <f t="shared" si="1"/>
        <v>65</v>
      </c>
      <c r="AK8" s="299">
        <f t="shared" si="1"/>
        <v>110</v>
      </c>
      <c r="AL8" s="299">
        <f t="shared" si="1"/>
        <v>142</v>
      </c>
      <c r="AM8" s="300">
        <f t="shared" si="1"/>
        <v>190</v>
      </c>
      <c r="AN8" s="300">
        <f t="shared" si="1"/>
        <v>258</v>
      </c>
      <c r="AO8" s="555">
        <f>AN8+H8</f>
        <v>324</v>
      </c>
      <c r="AP8" s="719">
        <f t="shared" si="8"/>
        <v>411</v>
      </c>
      <c r="AQ8" s="1122">
        <f>AP8+J8</f>
        <v>478</v>
      </c>
      <c r="AR8" s="2087">
        <f>AQ8+K8</f>
        <v>577</v>
      </c>
      <c r="AS8" s="556">
        <f t="shared" ref="AS8:AS9" si="14">AR8+L8</f>
        <v>661</v>
      </c>
      <c r="AT8" s="302">
        <f>M8</f>
        <v>34</v>
      </c>
      <c r="AU8" s="302">
        <f t="shared" si="2"/>
        <v>53</v>
      </c>
      <c r="AV8" s="302">
        <f t="shared" si="2"/>
        <v>97</v>
      </c>
      <c r="AW8" s="302">
        <f t="shared" si="2"/>
        <v>131</v>
      </c>
      <c r="AX8" s="302">
        <f t="shared" si="2"/>
        <v>161</v>
      </c>
      <c r="AY8" s="302">
        <f t="shared" si="2"/>
        <v>208</v>
      </c>
      <c r="AZ8" s="562">
        <f>AY8+S8</f>
        <v>267</v>
      </c>
      <c r="BA8" s="720">
        <f t="shared" si="9"/>
        <v>344</v>
      </c>
      <c r="BB8" s="1124">
        <f t="shared" si="10"/>
        <v>413</v>
      </c>
      <c r="BC8" s="2088">
        <f t="shared" si="10"/>
        <v>473</v>
      </c>
      <c r="BD8" s="557">
        <f t="shared" si="11"/>
        <v>547</v>
      </c>
      <c r="BE8" s="301">
        <f t="shared" si="12"/>
        <v>0.55084745762711862</v>
      </c>
      <c r="BF8" s="301">
        <f t="shared" si="12"/>
        <v>0.53140096618357491</v>
      </c>
      <c r="BG8" s="301">
        <f t="shared" si="12"/>
        <v>0.52014652014652019</v>
      </c>
      <c r="BH8" s="301">
        <f t="shared" si="12"/>
        <v>0.54131054131054135</v>
      </c>
      <c r="BI8" s="301">
        <f t="shared" si="12"/>
        <v>0.55364806866952787</v>
      </c>
      <c r="BJ8" s="1125">
        <f t="shared" si="12"/>
        <v>0.54822335025380708</v>
      </c>
      <c r="BK8" s="721">
        <f t="shared" si="12"/>
        <v>0.54437086092715237</v>
      </c>
      <c r="BL8" s="1125">
        <f t="shared" si="12"/>
        <v>0.53647586980920314</v>
      </c>
      <c r="BM8" s="2089">
        <f t="shared" si="12"/>
        <v>0.54952380952380953</v>
      </c>
      <c r="BN8" s="558">
        <f t="shared" si="13"/>
        <v>0.54718543046357615</v>
      </c>
    </row>
    <row r="9" spans="1:66" x14ac:dyDescent="0.25">
      <c r="A9" s="1312" t="s">
        <v>363</v>
      </c>
      <c r="B9" s="561">
        <f t="shared" ref="B9:H9" si="15">SUM(B6:B8)</f>
        <v>109</v>
      </c>
      <c r="C9" s="561">
        <f t="shared" si="15"/>
        <v>56</v>
      </c>
      <c r="D9" s="561">
        <f t="shared" si="15"/>
        <v>113</v>
      </c>
      <c r="E9" s="561">
        <f t="shared" si="15"/>
        <v>101</v>
      </c>
      <c r="F9" s="561">
        <f t="shared" si="15"/>
        <v>140</v>
      </c>
      <c r="G9" s="561">
        <f t="shared" si="15"/>
        <v>147</v>
      </c>
      <c r="H9" s="561">
        <f t="shared" si="15"/>
        <v>196</v>
      </c>
      <c r="I9" s="561">
        <f>SUM(I6:I8)</f>
        <v>227</v>
      </c>
      <c r="J9" s="561">
        <f>SUM(J6:J8)</f>
        <v>221</v>
      </c>
      <c r="K9" s="561">
        <f>SUM(K6:K8)</f>
        <v>269</v>
      </c>
      <c r="L9" s="559">
        <f>SUM(L6:L8)</f>
        <v>224</v>
      </c>
      <c r="M9" s="561">
        <f t="shared" ref="M9:S9" si="16">SUM(M6:M8)</f>
        <v>98</v>
      </c>
      <c r="N9" s="561">
        <f t="shared" si="16"/>
        <v>53</v>
      </c>
      <c r="O9" s="561">
        <f t="shared" si="16"/>
        <v>98</v>
      </c>
      <c r="P9" s="561">
        <f t="shared" si="16"/>
        <v>88</v>
      </c>
      <c r="Q9" s="561">
        <f t="shared" si="16"/>
        <v>102</v>
      </c>
      <c r="R9" s="561">
        <f t="shared" si="16"/>
        <v>131</v>
      </c>
      <c r="S9" s="561">
        <f t="shared" si="16"/>
        <v>181</v>
      </c>
      <c r="T9" s="561">
        <f>SUM(T6:T8)</f>
        <v>231</v>
      </c>
      <c r="U9" s="561">
        <f>SUM(U6:U8)</f>
        <v>250</v>
      </c>
      <c r="V9" s="561">
        <f>SUM(V6:V8)</f>
        <v>208</v>
      </c>
      <c r="W9" s="559">
        <f>SUM(W6:W8)</f>
        <v>238</v>
      </c>
      <c r="X9" s="564">
        <f t="shared" si="4"/>
        <v>0.52657004830917875</v>
      </c>
      <c r="Y9" s="564">
        <f t="shared" si="4"/>
        <v>0.51376146788990829</v>
      </c>
      <c r="Z9" s="564">
        <f t="shared" si="4"/>
        <v>0.53554502369668244</v>
      </c>
      <c r="AA9" s="564">
        <f t="shared" si="4"/>
        <v>0.53439153439153442</v>
      </c>
      <c r="AB9" s="564">
        <f t="shared" si="4"/>
        <v>0.57851239669421484</v>
      </c>
      <c r="AC9" s="564">
        <f t="shared" si="4"/>
        <v>0.52877697841726623</v>
      </c>
      <c r="AD9" s="565">
        <f t="shared" si="4"/>
        <v>0.519893899204244</v>
      </c>
      <c r="AE9" s="565">
        <f t="shared" si="5"/>
        <v>0.49563318777292575</v>
      </c>
      <c r="AF9" s="565">
        <f t="shared" si="6"/>
        <v>0.46921443736730362</v>
      </c>
      <c r="AG9" s="565">
        <f t="shared" si="6"/>
        <v>0.56394129979035634</v>
      </c>
      <c r="AH9" s="558">
        <f t="shared" si="7"/>
        <v>0.48484848484848486</v>
      </c>
      <c r="AI9" s="561">
        <f>SUM(AI6:AI8)</f>
        <v>109</v>
      </c>
      <c r="AJ9" s="561">
        <f t="shared" ref="AJ9:AY9" si="17">SUM(AJ6:AJ8)</f>
        <v>165</v>
      </c>
      <c r="AK9" s="561">
        <f t="shared" si="17"/>
        <v>278</v>
      </c>
      <c r="AL9" s="561">
        <f t="shared" si="17"/>
        <v>379</v>
      </c>
      <c r="AM9" s="561">
        <f t="shared" si="17"/>
        <v>519</v>
      </c>
      <c r="AN9" s="561">
        <f>SUM(AN6:AN8)</f>
        <v>666</v>
      </c>
      <c r="AO9" s="561">
        <f>SUM(AO6:AO8)</f>
        <v>862</v>
      </c>
      <c r="AP9" s="561">
        <f>SUM(AP6:AP8)</f>
        <v>1089</v>
      </c>
      <c r="AQ9" s="1121">
        <f>AP9+J9</f>
        <v>1310</v>
      </c>
      <c r="AR9" s="1121">
        <f>AQ9+K9</f>
        <v>1579</v>
      </c>
      <c r="AS9" s="556">
        <f t="shared" si="14"/>
        <v>1803</v>
      </c>
      <c r="AT9" s="561">
        <f t="shared" si="17"/>
        <v>98</v>
      </c>
      <c r="AU9" s="561">
        <f t="shared" si="17"/>
        <v>151</v>
      </c>
      <c r="AV9" s="561">
        <f t="shared" si="17"/>
        <v>249</v>
      </c>
      <c r="AW9" s="561">
        <f t="shared" si="17"/>
        <v>337</v>
      </c>
      <c r="AX9" s="561">
        <f t="shared" si="17"/>
        <v>439</v>
      </c>
      <c r="AY9" s="561">
        <f t="shared" si="17"/>
        <v>570</v>
      </c>
      <c r="AZ9" s="561">
        <f>SUM(AZ6:AZ8)</f>
        <v>751</v>
      </c>
      <c r="BA9" s="561">
        <f>SUM(BA6:BA8)</f>
        <v>982</v>
      </c>
      <c r="BB9" s="1123">
        <f t="shared" si="10"/>
        <v>1232</v>
      </c>
      <c r="BC9" s="1123">
        <f t="shared" si="10"/>
        <v>1440</v>
      </c>
      <c r="BD9" s="557">
        <f t="shared" si="11"/>
        <v>1678</v>
      </c>
      <c r="BE9" s="564">
        <f t="shared" si="12"/>
        <v>0.52215189873417722</v>
      </c>
      <c r="BF9" s="564">
        <f t="shared" si="12"/>
        <v>0.52751423149905119</v>
      </c>
      <c r="BG9" s="564">
        <f t="shared" si="12"/>
        <v>0.52932960893854752</v>
      </c>
      <c r="BH9" s="564">
        <f t="shared" si="12"/>
        <v>0.54175365344467641</v>
      </c>
      <c r="BI9" s="564">
        <f t="shared" si="12"/>
        <v>0.53883495145631066</v>
      </c>
      <c r="BJ9" s="565">
        <f t="shared" si="12"/>
        <v>0.53440793552386856</v>
      </c>
      <c r="BK9" s="565">
        <f t="shared" si="12"/>
        <v>0.52583293095123129</v>
      </c>
      <c r="BL9" s="565">
        <f t="shared" si="12"/>
        <v>0.51534225019669555</v>
      </c>
      <c r="BM9" s="565">
        <f t="shared" si="12"/>
        <v>0.52302086783703217</v>
      </c>
      <c r="BN9" s="558">
        <f t="shared" si="13"/>
        <v>0.51795461074403903</v>
      </c>
    </row>
    <row r="10" spans="1:66" x14ac:dyDescent="0.25">
      <c r="A10" s="157" t="s">
        <v>3298</v>
      </c>
      <c r="C10" s="31"/>
      <c r="P10" s="195"/>
      <c r="Q10" s="195"/>
      <c r="S10" s="195"/>
      <c r="AT10" s="195"/>
    </row>
    <row r="11" spans="1:66" x14ac:dyDescent="0.25">
      <c r="Q11" s="195"/>
      <c r="X11" s="195"/>
    </row>
    <row r="12" spans="1:66" x14ac:dyDescent="0.25">
      <c r="C12" s="31"/>
    </row>
    <row r="32" spans="14:14" x14ac:dyDescent="0.25">
      <c r="N32" s="195"/>
    </row>
  </sheetData>
  <sheetProtection algorithmName="SHA-512" hashValue="x3CxMKgfAGzVqf8+qfYcxO7H30wi/NK4D/pSEfM/QJH8NbSyEzNgHsy7Z0cOD7XoCohWhc26IwM5NN31oVmcsw==" saltValue="nwPMAzluZncbHsytsZN03w==" spinCount="100000" sheet="1" objects="1" scenarios="1"/>
  <mergeCells count="8">
    <mergeCell ref="AT4:BD4"/>
    <mergeCell ref="BE4:BN4"/>
    <mergeCell ref="AI3:BN3"/>
    <mergeCell ref="B4:L4"/>
    <mergeCell ref="M4:W4"/>
    <mergeCell ref="B3:AH3"/>
    <mergeCell ref="X4:AH4"/>
    <mergeCell ref="AI4:AS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E9:BL9 B9:I9 M9:U9 X9:AF9 AI9:AQ9 AT9:BB9"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0"/>
  </sheetPr>
  <dimension ref="A1:AI42"/>
  <sheetViews>
    <sheetView showGridLines="0" zoomScaleNormal="100" workbookViewId="0">
      <selection activeCell="E38" sqref="E38"/>
    </sheetView>
  </sheetViews>
  <sheetFormatPr baseColWidth="10" defaultColWidth="10.7109375" defaultRowHeight="12.75" x14ac:dyDescent="0.2"/>
  <cols>
    <col min="1" max="1" width="7.140625" style="149" customWidth="1"/>
    <col min="2" max="2" width="28.7109375" style="149" bestFit="1" customWidth="1"/>
    <col min="3" max="3" width="8.7109375" style="33" customWidth="1"/>
    <col min="4" max="4" width="10" style="33" bestFit="1" customWidth="1"/>
    <col min="5" max="5" width="10.28515625" style="33" customWidth="1"/>
    <col min="6" max="8" width="10" style="33" bestFit="1" customWidth="1"/>
    <col min="9" max="9" width="10.28515625" style="149" customWidth="1"/>
    <col min="10" max="10" width="10.5703125" style="149" customWidth="1"/>
    <col min="11" max="11" width="6.7109375" style="149" bestFit="1" customWidth="1"/>
    <col min="12" max="12" width="8.5703125" style="149" bestFit="1" customWidth="1"/>
    <col min="13" max="14" width="7.42578125" style="149" bestFit="1" customWidth="1"/>
    <col min="15" max="15" width="8.5703125" style="149" bestFit="1" customWidth="1"/>
    <col min="16" max="17" width="7.42578125" style="149" bestFit="1" customWidth="1"/>
    <col min="18" max="18" width="8.5703125" style="33" bestFit="1" customWidth="1"/>
    <col min="19" max="20" width="7.42578125" style="33" bestFit="1" customWidth="1"/>
    <col min="21" max="21" width="8.28515625" style="149" customWidth="1"/>
    <col min="22" max="22" width="6.85546875" style="149" customWidth="1"/>
    <col min="23" max="23" width="8" style="149" customWidth="1"/>
    <col min="24" max="24" width="9.5703125" style="149" customWidth="1"/>
    <col min="25" max="230" width="11.42578125" style="149"/>
    <col min="231" max="231" width="0.28515625" style="149" customWidth="1"/>
    <col min="232" max="232" width="19" style="149" customWidth="1"/>
    <col min="233" max="233" width="7.140625" style="149" customWidth="1"/>
    <col min="234" max="234" width="41.28515625" style="149" customWidth="1"/>
    <col min="235" max="236" width="9" style="149" customWidth="1"/>
    <col min="237" max="237" width="10.5703125" style="149" customWidth="1"/>
    <col min="238" max="238" width="9.42578125" style="149" customWidth="1"/>
    <col min="239" max="239" width="9.85546875" style="149" customWidth="1"/>
    <col min="240" max="240" width="10.5703125" style="149" customWidth="1"/>
    <col min="241" max="242" width="9.42578125" style="149" customWidth="1"/>
    <col min="243" max="243" width="10.5703125" style="149" customWidth="1"/>
    <col min="244" max="245" width="9" style="149" customWidth="1"/>
    <col min="246" max="246" width="10.5703125" style="149" customWidth="1"/>
    <col min="247" max="248" width="9.42578125" style="149" customWidth="1"/>
    <col min="249" max="249" width="10.5703125" style="149" customWidth="1"/>
    <col min="250" max="250" width="9.42578125" style="149" customWidth="1"/>
    <col min="251" max="251" width="9.85546875" style="149" customWidth="1"/>
    <col min="252" max="252" width="10.5703125" style="149" customWidth="1"/>
    <col min="253" max="253" width="9" style="149" customWidth="1"/>
    <col min="254" max="254" width="9.85546875" style="149" customWidth="1"/>
    <col min="255" max="255" width="12" style="149" customWidth="1"/>
    <col min="256" max="486" width="11.42578125" style="149"/>
    <col min="487" max="487" width="0.28515625" style="149" customWidth="1"/>
    <col min="488" max="488" width="19" style="149" customWidth="1"/>
    <col min="489" max="489" width="7.140625" style="149" customWidth="1"/>
    <col min="490" max="490" width="41.28515625" style="149" customWidth="1"/>
    <col min="491" max="492" width="9" style="149" customWidth="1"/>
    <col min="493" max="493" width="10.5703125" style="149" customWidth="1"/>
    <col min="494" max="494" width="9.42578125" style="149" customWidth="1"/>
    <col min="495" max="495" width="9.85546875" style="149" customWidth="1"/>
    <col min="496" max="496" width="10.5703125" style="149" customWidth="1"/>
    <col min="497" max="498" width="9.42578125" style="149" customWidth="1"/>
    <col min="499" max="499" width="10.5703125" style="149" customWidth="1"/>
    <col min="500" max="501" width="9" style="149" customWidth="1"/>
    <col min="502" max="502" width="10.5703125" style="149" customWidth="1"/>
    <col min="503" max="504" width="9.42578125" style="149" customWidth="1"/>
    <col min="505" max="505" width="10.5703125" style="149" customWidth="1"/>
    <col min="506" max="506" width="9.42578125" style="149" customWidth="1"/>
    <col min="507" max="507" width="9.85546875" style="149" customWidth="1"/>
    <col min="508" max="508" width="10.5703125" style="149" customWidth="1"/>
    <col min="509" max="509" width="9" style="149" customWidth="1"/>
    <col min="510" max="510" width="9.85546875" style="149" customWidth="1"/>
    <col min="511" max="511" width="12" style="149" customWidth="1"/>
    <col min="512" max="742" width="11.42578125" style="149"/>
    <col min="743" max="743" width="0.28515625" style="149" customWidth="1"/>
    <col min="744" max="744" width="19" style="149" customWidth="1"/>
    <col min="745" max="745" width="7.140625" style="149" customWidth="1"/>
    <col min="746" max="746" width="41.28515625" style="149" customWidth="1"/>
    <col min="747" max="748" width="9" style="149" customWidth="1"/>
    <col min="749" max="749" width="10.5703125" style="149" customWidth="1"/>
    <col min="750" max="750" width="9.42578125" style="149" customWidth="1"/>
    <col min="751" max="751" width="9.85546875" style="149" customWidth="1"/>
    <col min="752" max="752" width="10.5703125" style="149" customWidth="1"/>
    <col min="753" max="754" width="9.42578125" style="149" customWidth="1"/>
    <col min="755" max="755" width="10.5703125" style="149" customWidth="1"/>
    <col min="756" max="757" width="9" style="149" customWidth="1"/>
    <col min="758" max="758" width="10.5703125" style="149" customWidth="1"/>
    <col min="759" max="760" width="9.42578125" style="149" customWidth="1"/>
    <col min="761" max="761" width="10.5703125" style="149" customWidth="1"/>
    <col min="762" max="762" width="9.42578125" style="149" customWidth="1"/>
    <col min="763" max="763" width="9.85546875" style="149" customWidth="1"/>
    <col min="764" max="764" width="10.5703125" style="149" customWidth="1"/>
    <col min="765" max="765" width="9" style="149" customWidth="1"/>
    <col min="766" max="766" width="9.85546875" style="149" customWidth="1"/>
    <col min="767" max="767" width="12" style="149" customWidth="1"/>
    <col min="768" max="998" width="11.42578125" style="149"/>
    <col min="999" max="999" width="0.28515625" style="149" customWidth="1"/>
    <col min="1000" max="1000" width="19" style="149" customWidth="1"/>
    <col min="1001" max="1001" width="7.140625" style="149" customWidth="1"/>
    <col min="1002" max="1002" width="41.28515625" style="149" customWidth="1"/>
    <col min="1003" max="1004" width="9" style="149" customWidth="1"/>
    <col min="1005" max="1005" width="10.5703125" style="149" customWidth="1"/>
    <col min="1006" max="1006" width="9.42578125" style="149" customWidth="1"/>
    <col min="1007" max="1007" width="9.85546875" style="149" customWidth="1"/>
    <col min="1008" max="1008" width="10.5703125" style="149" customWidth="1"/>
    <col min="1009" max="1010" width="9.42578125" style="149" customWidth="1"/>
    <col min="1011" max="1011" width="10.5703125" style="149" customWidth="1"/>
    <col min="1012" max="1013" width="9" style="149" customWidth="1"/>
    <col min="1014" max="1014" width="10.5703125" style="149" customWidth="1"/>
    <col min="1015" max="1016" width="9.42578125" style="149" customWidth="1"/>
    <col min="1017" max="1017" width="10.5703125" style="149" customWidth="1"/>
    <col min="1018" max="1018" width="9.42578125" style="149" customWidth="1"/>
    <col min="1019" max="1019" width="9.85546875" style="149" customWidth="1"/>
    <col min="1020" max="1020" width="10.5703125" style="149" customWidth="1"/>
    <col min="1021" max="1021" width="9" style="149" customWidth="1"/>
    <col min="1022" max="1022" width="9.85546875" style="149" customWidth="1"/>
    <col min="1023" max="1023" width="12" style="149" customWidth="1"/>
    <col min="1024" max="1254" width="11.42578125" style="149"/>
    <col min="1255" max="1255" width="0.28515625" style="149" customWidth="1"/>
    <col min="1256" max="1256" width="19" style="149" customWidth="1"/>
    <col min="1257" max="1257" width="7.140625" style="149" customWidth="1"/>
    <col min="1258" max="1258" width="41.28515625" style="149" customWidth="1"/>
    <col min="1259" max="1260" width="9" style="149" customWidth="1"/>
    <col min="1261" max="1261" width="10.5703125" style="149" customWidth="1"/>
    <col min="1262" max="1262" width="9.42578125" style="149" customWidth="1"/>
    <col min="1263" max="1263" width="9.85546875" style="149" customWidth="1"/>
    <col min="1264" max="1264" width="10.5703125" style="149" customWidth="1"/>
    <col min="1265" max="1266" width="9.42578125" style="149" customWidth="1"/>
    <col min="1267" max="1267" width="10.5703125" style="149" customWidth="1"/>
    <col min="1268" max="1269" width="9" style="149" customWidth="1"/>
    <col min="1270" max="1270" width="10.5703125" style="149" customWidth="1"/>
    <col min="1271" max="1272" width="9.42578125" style="149" customWidth="1"/>
    <col min="1273" max="1273" width="10.5703125" style="149" customWidth="1"/>
    <col min="1274" max="1274" width="9.42578125" style="149" customWidth="1"/>
    <col min="1275" max="1275" width="9.85546875" style="149" customWidth="1"/>
    <col min="1276" max="1276" width="10.5703125" style="149" customWidth="1"/>
    <col min="1277" max="1277" width="9" style="149" customWidth="1"/>
    <col min="1278" max="1278" width="9.85546875" style="149" customWidth="1"/>
    <col min="1279" max="1279" width="12" style="149" customWidth="1"/>
    <col min="1280" max="1510" width="11.42578125" style="149"/>
    <col min="1511" max="1511" width="0.28515625" style="149" customWidth="1"/>
    <col min="1512" max="1512" width="19" style="149" customWidth="1"/>
    <col min="1513" max="1513" width="7.140625" style="149" customWidth="1"/>
    <col min="1514" max="1514" width="41.28515625" style="149" customWidth="1"/>
    <col min="1515" max="1516" width="9" style="149" customWidth="1"/>
    <col min="1517" max="1517" width="10.5703125" style="149" customWidth="1"/>
    <col min="1518" max="1518" width="9.42578125" style="149" customWidth="1"/>
    <col min="1519" max="1519" width="9.85546875" style="149" customWidth="1"/>
    <col min="1520" max="1520" width="10.5703125" style="149" customWidth="1"/>
    <col min="1521" max="1522" width="9.42578125" style="149" customWidth="1"/>
    <col min="1523" max="1523" width="10.5703125" style="149" customWidth="1"/>
    <col min="1524" max="1525" width="9" style="149" customWidth="1"/>
    <col min="1526" max="1526" width="10.5703125" style="149" customWidth="1"/>
    <col min="1527" max="1528" width="9.42578125" style="149" customWidth="1"/>
    <col min="1529" max="1529" width="10.5703125" style="149" customWidth="1"/>
    <col min="1530" max="1530" width="9.42578125" style="149" customWidth="1"/>
    <col min="1531" max="1531" width="9.85546875" style="149" customWidth="1"/>
    <col min="1532" max="1532" width="10.5703125" style="149" customWidth="1"/>
    <col min="1533" max="1533" width="9" style="149" customWidth="1"/>
    <col min="1534" max="1534" width="9.85546875" style="149" customWidth="1"/>
    <col min="1535" max="1535" width="12" style="149" customWidth="1"/>
    <col min="1536" max="1766" width="11.42578125" style="149"/>
    <col min="1767" max="1767" width="0.28515625" style="149" customWidth="1"/>
    <col min="1768" max="1768" width="19" style="149" customWidth="1"/>
    <col min="1769" max="1769" width="7.140625" style="149" customWidth="1"/>
    <col min="1770" max="1770" width="41.28515625" style="149" customWidth="1"/>
    <col min="1771" max="1772" width="9" style="149" customWidth="1"/>
    <col min="1773" max="1773" width="10.5703125" style="149" customWidth="1"/>
    <col min="1774" max="1774" width="9.42578125" style="149" customWidth="1"/>
    <col min="1775" max="1775" width="9.85546875" style="149" customWidth="1"/>
    <col min="1776" max="1776" width="10.5703125" style="149" customWidth="1"/>
    <col min="1777" max="1778" width="9.42578125" style="149" customWidth="1"/>
    <col min="1779" max="1779" width="10.5703125" style="149" customWidth="1"/>
    <col min="1780" max="1781" width="9" style="149" customWidth="1"/>
    <col min="1782" max="1782" width="10.5703125" style="149" customWidth="1"/>
    <col min="1783" max="1784" width="9.42578125" style="149" customWidth="1"/>
    <col min="1785" max="1785" width="10.5703125" style="149" customWidth="1"/>
    <col min="1786" max="1786" width="9.42578125" style="149" customWidth="1"/>
    <col min="1787" max="1787" width="9.85546875" style="149" customWidth="1"/>
    <col min="1788" max="1788" width="10.5703125" style="149" customWidth="1"/>
    <col min="1789" max="1789" width="9" style="149" customWidth="1"/>
    <col min="1790" max="1790" width="9.85546875" style="149" customWidth="1"/>
    <col min="1791" max="1791" width="12" style="149" customWidth="1"/>
    <col min="1792" max="2022" width="11.42578125" style="149"/>
    <col min="2023" max="2023" width="0.28515625" style="149" customWidth="1"/>
    <col min="2024" max="2024" width="19" style="149" customWidth="1"/>
    <col min="2025" max="2025" width="7.140625" style="149" customWidth="1"/>
    <col min="2026" max="2026" width="41.28515625" style="149" customWidth="1"/>
    <col min="2027" max="2028" width="9" style="149" customWidth="1"/>
    <col min="2029" max="2029" width="10.5703125" style="149" customWidth="1"/>
    <col min="2030" max="2030" width="9.42578125" style="149" customWidth="1"/>
    <col min="2031" max="2031" width="9.85546875" style="149" customWidth="1"/>
    <col min="2032" max="2032" width="10.5703125" style="149" customWidth="1"/>
    <col min="2033" max="2034" width="9.42578125" style="149" customWidth="1"/>
    <col min="2035" max="2035" width="10.5703125" style="149" customWidth="1"/>
    <col min="2036" max="2037" width="9" style="149" customWidth="1"/>
    <col min="2038" max="2038" width="10.5703125" style="149" customWidth="1"/>
    <col min="2039" max="2040" width="9.42578125" style="149" customWidth="1"/>
    <col min="2041" max="2041" width="10.5703125" style="149" customWidth="1"/>
    <col min="2042" max="2042" width="9.42578125" style="149" customWidth="1"/>
    <col min="2043" max="2043" width="9.85546875" style="149" customWidth="1"/>
    <col min="2044" max="2044" width="10.5703125" style="149" customWidth="1"/>
    <col min="2045" max="2045" width="9" style="149" customWidth="1"/>
    <col min="2046" max="2046" width="9.85546875" style="149" customWidth="1"/>
    <col min="2047" max="2047" width="12" style="149" customWidth="1"/>
    <col min="2048" max="2278" width="11.42578125" style="149"/>
    <col min="2279" max="2279" width="0.28515625" style="149" customWidth="1"/>
    <col min="2280" max="2280" width="19" style="149" customWidth="1"/>
    <col min="2281" max="2281" width="7.140625" style="149" customWidth="1"/>
    <col min="2282" max="2282" width="41.28515625" style="149" customWidth="1"/>
    <col min="2283" max="2284" width="9" style="149" customWidth="1"/>
    <col min="2285" max="2285" width="10.5703125" style="149" customWidth="1"/>
    <col min="2286" max="2286" width="9.42578125" style="149" customWidth="1"/>
    <col min="2287" max="2287" width="9.85546875" style="149" customWidth="1"/>
    <col min="2288" max="2288" width="10.5703125" style="149" customWidth="1"/>
    <col min="2289" max="2290" width="9.42578125" style="149" customWidth="1"/>
    <col min="2291" max="2291" width="10.5703125" style="149" customWidth="1"/>
    <col min="2292" max="2293" width="9" style="149" customWidth="1"/>
    <col min="2294" max="2294" width="10.5703125" style="149" customWidth="1"/>
    <col min="2295" max="2296" width="9.42578125" style="149" customWidth="1"/>
    <col min="2297" max="2297" width="10.5703125" style="149" customWidth="1"/>
    <col min="2298" max="2298" width="9.42578125" style="149" customWidth="1"/>
    <col min="2299" max="2299" width="9.85546875" style="149" customWidth="1"/>
    <col min="2300" max="2300" width="10.5703125" style="149" customWidth="1"/>
    <col min="2301" max="2301" width="9" style="149" customWidth="1"/>
    <col min="2302" max="2302" width="9.85546875" style="149" customWidth="1"/>
    <col min="2303" max="2303" width="12" style="149" customWidth="1"/>
    <col min="2304" max="2534" width="11.42578125" style="149"/>
    <col min="2535" max="2535" width="0.28515625" style="149" customWidth="1"/>
    <col min="2536" max="2536" width="19" style="149" customWidth="1"/>
    <col min="2537" max="2537" width="7.140625" style="149" customWidth="1"/>
    <col min="2538" max="2538" width="41.28515625" style="149" customWidth="1"/>
    <col min="2539" max="2540" width="9" style="149" customWidth="1"/>
    <col min="2541" max="2541" width="10.5703125" style="149" customWidth="1"/>
    <col min="2542" max="2542" width="9.42578125" style="149" customWidth="1"/>
    <col min="2543" max="2543" width="9.85546875" style="149" customWidth="1"/>
    <col min="2544" max="2544" width="10.5703125" style="149" customWidth="1"/>
    <col min="2545" max="2546" width="9.42578125" style="149" customWidth="1"/>
    <col min="2547" max="2547" width="10.5703125" style="149" customWidth="1"/>
    <col min="2548" max="2549" width="9" style="149" customWidth="1"/>
    <col min="2550" max="2550" width="10.5703125" style="149" customWidth="1"/>
    <col min="2551" max="2552" width="9.42578125" style="149" customWidth="1"/>
    <col min="2553" max="2553" width="10.5703125" style="149" customWidth="1"/>
    <col min="2554" max="2554" width="9.42578125" style="149" customWidth="1"/>
    <col min="2555" max="2555" width="9.85546875" style="149" customWidth="1"/>
    <col min="2556" max="2556" width="10.5703125" style="149" customWidth="1"/>
    <col min="2557" max="2557" width="9" style="149" customWidth="1"/>
    <col min="2558" max="2558" width="9.85546875" style="149" customWidth="1"/>
    <col min="2559" max="2559" width="12" style="149" customWidth="1"/>
    <col min="2560" max="2790" width="11.42578125" style="149"/>
    <col min="2791" max="2791" width="0.28515625" style="149" customWidth="1"/>
    <col min="2792" max="2792" width="19" style="149" customWidth="1"/>
    <col min="2793" max="2793" width="7.140625" style="149" customWidth="1"/>
    <col min="2794" max="2794" width="41.28515625" style="149" customWidth="1"/>
    <col min="2795" max="2796" width="9" style="149" customWidth="1"/>
    <col min="2797" max="2797" width="10.5703125" style="149" customWidth="1"/>
    <col min="2798" max="2798" width="9.42578125" style="149" customWidth="1"/>
    <col min="2799" max="2799" width="9.85546875" style="149" customWidth="1"/>
    <col min="2800" max="2800" width="10.5703125" style="149" customWidth="1"/>
    <col min="2801" max="2802" width="9.42578125" style="149" customWidth="1"/>
    <col min="2803" max="2803" width="10.5703125" style="149" customWidth="1"/>
    <col min="2804" max="2805" width="9" style="149" customWidth="1"/>
    <col min="2806" max="2806" width="10.5703125" style="149" customWidth="1"/>
    <col min="2807" max="2808" width="9.42578125" style="149" customWidth="1"/>
    <col min="2809" max="2809" width="10.5703125" style="149" customWidth="1"/>
    <col min="2810" max="2810" width="9.42578125" style="149" customWidth="1"/>
    <col min="2811" max="2811" width="9.85546875" style="149" customWidth="1"/>
    <col min="2812" max="2812" width="10.5703125" style="149" customWidth="1"/>
    <col min="2813" max="2813" width="9" style="149" customWidth="1"/>
    <col min="2814" max="2814" width="9.85546875" style="149" customWidth="1"/>
    <col min="2815" max="2815" width="12" style="149" customWidth="1"/>
    <col min="2816" max="3046" width="11.42578125" style="149"/>
    <col min="3047" max="3047" width="0.28515625" style="149" customWidth="1"/>
    <col min="3048" max="3048" width="19" style="149" customWidth="1"/>
    <col min="3049" max="3049" width="7.140625" style="149" customWidth="1"/>
    <col min="3050" max="3050" width="41.28515625" style="149" customWidth="1"/>
    <col min="3051" max="3052" width="9" style="149" customWidth="1"/>
    <col min="3053" max="3053" width="10.5703125" style="149" customWidth="1"/>
    <col min="3054" max="3054" width="9.42578125" style="149" customWidth="1"/>
    <col min="3055" max="3055" width="9.85546875" style="149" customWidth="1"/>
    <col min="3056" max="3056" width="10.5703125" style="149" customWidth="1"/>
    <col min="3057" max="3058" width="9.42578125" style="149" customWidth="1"/>
    <col min="3059" max="3059" width="10.5703125" style="149" customWidth="1"/>
    <col min="3060" max="3061" width="9" style="149" customWidth="1"/>
    <col min="3062" max="3062" width="10.5703125" style="149" customWidth="1"/>
    <col min="3063" max="3064" width="9.42578125" style="149" customWidth="1"/>
    <col min="3065" max="3065" width="10.5703125" style="149" customWidth="1"/>
    <col min="3066" max="3066" width="9.42578125" style="149" customWidth="1"/>
    <col min="3067" max="3067" width="9.85546875" style="149" customWidth="1"/>
    <col min="3068" max="3068" width="10.5703125" style="149" customWidth="1"/>
    <col min="3069" max="3069" width="9" style="149" customWidth="1"/>
    <col min="3070" max="3070" width="9.85546875" style="149" customWidth="1"/>
    <col min="3071" max="3071" width="12" style="149" customWidth="1"/>
    <col min="3072" max="3302" width="11.42578125" style="149"/>
    <col min="3303" max="3303" width="0.28515625" style="149" customWidth="1"/>
    <col min="3304" max="3304" width="19" style="149" customWidth="1"/>
    <col min="3305" max="3305" width="7.140625" style="149" customWidth="1"/>
    <col min="3306" max="3306" width="41.28515625" style="149" customWidth="1"/>
    <col min="3307" max="3308" width="9" style="149" customWidth="1"/>
    <col min="3309" max="3309" width="10.5703125" style="149" customWidth="1"/>
    <col min="3310" max="3310" width="9.42578125" style="149" customWidth="1"/>
    <col min="3311" max="3311" width="9.85546875" style="149" customWidth="1"/>
    <col min="3312" max="3312" width="10.5703125" style="149" customWidth="1"/>
    <col min="3313" max="3314" width="9.42578125" style="149" customWidth="1"/>
    <col min="3315" max="3315" width="10.5703125" style="149" customWidth="1"/>
    <col min="3316" max="3317" width="9" style="149" customWidth="1"/>
    <col min="3318" max="3318" width="10.5703125" style="149" customWidth="1"/>
    <col min="3319" max="3320" width="9.42578125" style="149" customWidth="1"/>
    <col min="3321" max="3321" width="10.5703125" style="149" customWidth="1"/>
    <col min="3322" max="3322" width="9.42578125" style="149" customWidth="1"/>
    <col min="3323" max="3323" width="9.85546875" style="149" customWidth="1"/>
    <col min="3324" max="3324" width="10.5703125" style="149" customWidth="1"/>
    <col min="3325" max="3325" width="9" style="149" customWidth="1"/>
    <col min="3326" max="3326" width="9.85546875" style="149" customWidth="1"/>
    <col min="3327" max="3327" width="12" style="149" customWidth="1"/>
    <col min="3328" max="3558" width="11.42578125" style="149"/>
    <col min="3559" max="3559" width="0.28515625" style="149" customWidth="1"/>
    <col min="3560" max="3560" width="19" style="149" customWidth="1"/>
    <col min="3561" max="3561" width="7.140625" style="149" customWidth="1"/>
    <col min="3562" max="3562" width="41.28515625" style="149" customWidth="1"/>
    <col min="3563" max="3564" width="9" style="149" customWidth="1"/>
    <col min="3565" max="3565" width="10.5703125" style="149" customWidth="1"/>
    <col min="3566" max="3566" width="9.42578125" style="149" customWidth="1"/>
    <col min="3567" max="3567" width="9.85546875" style="149" customWidth="1"/>
    <col min="3568" max="3568" width="10.5703125" style="149" customWidth="1"/>
    <col min="3569" max="3570" width="9.42578125" style="149" customWidth="1"/>
    <col min="3571" max="3571" width="10.5703125" style="149" customWidth="1"/>
    <col min="3572" max="3573" width="9" style="149" customWidth="1"/>
    <col min="3574" max="3574" width="10.5703125" style="149" customWidth="1"/>
    <col min="3575" max="3576" width="9.42578125" style="149" customWidth="1"/>
    <col min="3577" max="3577" width="10.5703125" style="149" customWidth="1"/>
    <col min="3578" max="3578" width="9.42578125" style="149" customWidth="1"/>
    <col min="3579" max="3579" width="9.85546875" style="149" customWidth="1"/>
    <col min="3580" max="3580" width="10.5703125" style="149" customWidth="1"/>
    <col min="3581" max="3581" width="9" style="149" customWidth="1"/>
    <col min="3582" max="3582" width="9.85546875" style="149" customWidth="1"/>
    <col min="3583" max="3583" width="12" style="149" customWidth="1"/>
    <col min="3584" max="3814" width="11.42578125" style="149"/>
    <col min="3815" max="3815" width="0.28515625" style="149" customWidth="1"/>
    <col min="3816" max="3816" width="19" style="149" customWidth="1"/>
    <col min="3817" max="3817" width="7.140625" style="149" customWidth="1"/>
    <col min="3818" max="3818" width="41.28515625" style="149" customWidth="1"/>
    <col min="3819" max="3820" width="9" style="149" customWidth="1"/>
    <col min="3821" max="3821" width="10.5703125" style="149" customWidth="1"/>
    <col min="3822" max="3822" width="9.42578125" style="149" customWidth="1"/>
    <col min="3823" max="3823" width="9.85546875" style="149" customWidth="1"/>
    <col min="3824" max="3824" width="10.5703125" style="149" customWidth="1"/>
    <col min="3825" max="3826" width="9.42578125" style="149" customWidth="1"/>
    <col min="3827" max="3827" width="10.5703125" style="149" customWidth="1"/>
    <col min="3828" max="3829" width="9" style="149" customWidth="1"/>
    <col min="3830" max="3830" width="10.5703125" style="149" customWidth="1"/>
    <col min="3831" max="3832" width="9.42578125" style="149" customWidth="1"/>
    <col min="3833" max="3833" width="10.5703125" style="149" customWidth="1"/>
    <col min="3834" max="3834" width="9.42578125" style="149" customWidth="1"/>
    <col min="3835" max="3835" width="9.85546875" style="149" customWidth="1"/>
    <col min="3836" max="3836" width="10.5703125" style="149" customWidth="1"/>
    <col min="3837" max="3837" width="9" style="149" customWidth="1"/>
    <col min="3838" max="3838" width="9.85546875" style="149" customWidth="1"/>
    <col min="3839" max="3839" width="12" style="149" customWidth="1"/>
    <col min="3840" max="4070" width="11.42578125" style="149"/>
    <col min="4071" max="4071" width="0.28515625" style="149" customWidth="1"/>
    <col min="4072" max="4072" width="19" style="149" customWidth="1"/>
    <col min="4073" max="4073" width="7.140625" style="149" customWidth="1"/>
    <col min="4074" max="4074" width="41.28515625" style="149" customWidth="1"/>
    <col min="4075" max="4076" width="9" style="149" customWidth="1"/>
    <col min="4077" max="4077" width="10.5703125" style="149" customWidth="1"/>
    <col min="4078" max="4078" width="9.42578125" style="149" customWidth="1"/>
    <col min="4079" max="4079" width="9.85546875" style="149" customWidth="1"/>
    <col min="4080" max="4080" width="10.5703125" style="149" customWidth="1"/>
    <col min="4081" max="4082" width="9.42578125" style="149" customWidth="1"/>
    <col min="4083" max="4083" width="10.5703125" style="149" customWidth="1"/>
    <col min="4084" max="4085" width="9" style="149" customWidth="1"/>
    <col min="4086" max="4086" width="10.5703125" style="149" customWidth="1"/>
    <col min="4087" max="4088" width="9.42578125" style="149" customWidth="1"/>
    <col min="4089" max="4089" width="10.5703125" style="149" customWidth="1"/>
    <col min="4090" max="4090" width="9.42578125" style="149" customWidth="1"/>
    <col min="4091" max="4091" width="9.85546875" style="149" customWidth="1"/>
    <col min="4092" max="4092" width="10.5703125" style="149" customWidth="1"/>
    <col min="4093" max="4093" width="9" style="149" customWidth="1"/>
    <col min="4094" max="4094" width="9.85546875" style="149" customWidth="1"/>
    <col min="4095" max="4095" width="12" style="149" customWidth="1"/>
    <col min="4096" max="4326" width="11.42578125" style="149"/>
    <col min="4327" max="4327" width="0.28515625" style="149" customWidth="1"/>
    <col min="4328" max="4328" width="19" style="149" customWidth="1"/>
    <col min="4329" max="4329" width="7.140625" style="149" customWidth="1"/>
    <col min="4330" max="4330" width="41.28515625" style="149" customWidth="1"/>
    <col min="4331" max="4332" width="9" style="149" customWidth="1"/>
    <col min="4333" max="4333" width="10.5703125" style="149" customWidth="1"/>
    <col min="4334" max="4334" width="9.42578125" style="149" customWidth="1"/>
    <col min="4335" max="4335" width="9.85546875" style="149" customWidth="1"/>
    <col min="4336" max="4336" width="10.5703125" style="149" customWidth="1"/>
    <col min="4337" max="4338" width="9.42578125" style="149" customWidth="1"/>
    <col min="4339" max="4339" width="10.5703125" style="149" customWidth="1"/>
    <col min="4340" max="4341" width="9" style="149" customWidth="1"/>
    <col min="4342" max="4342" width="10.5703125" style="149" customWidth="1"/>
    <col min="4343" max="4344" width="9.42578125" style="149" customWidth="1"/>
    <col min="4345" max="4345" width="10.5703125" style="149" customWidth="1"/>
    <col min="4346" max="4346" width="9.42578125" style="149" customWidth="1"/>
    <col min="4347" max="4347" width="9.85546875" style="149" customWidth="1"/>
    <col min="4348" max="4348" width="10.5703125" style="149" customWidth="1"/>
    <col min="4349" max="4349" width="9" style="149" customWidth="1"/>
    <col min="4350" max="4350" width="9.85546875" style="149" customWidth="1"/>
    <col min="4351" max="4351" width="12" style="149" customWidth="1"/>
    <col min="4352" max="4582" width="11.42578125" style="149"/>
    <col min="4583" max="4583" width="0.28515625" style="149" customWidth="1"/>
    <col min="4584" max="4584" width="19" style="149" customWidth="1"/>
    <col min="4585" max="4585" width="7.140625" style="149" customWidth="1"/>
    <col min="4586" max="4586" width="41.28515625" style="149" customWidth="1"/>
    <col min="4587" max="4588" width="9" style="149" customWidth="1"/>
    <col min="4589" max="4589" width="10.5703125" style="149" customWidth="1"/>
    <col min="4590" max="4590" width="9.42578125" style="149" customWidth="1"/>
    <col min="4591" max="4591" width="9.85546875" style="149" customWidth="1"/>
    <col min="4592" max="4592" width="10.5703125" style="149" customWidth="1"/>
    <col min="4593" max="4594" width="9.42578125" style="149" customWidth="1"/>
    <col min="4595" max="4595" width="10.5703125" style="149" customWidth="1"/>
    <col min="4596" max="4597" width="9" style="149" customWidth="1"/>
    <col min="4598" max="4598" width="10.5703125" style="149" customWidth="1"/>
    <col min="4599" max="4600" width="9.42578125" style="149" customWidth="1"/>
    <col min="4601" max="4601" width="10.5703125" style="149" customWidth="1"/>
    <col min="4602" max="4602" width="9.42578125" style="149" customWidth="1"/>
    <col min="4603" max="4603" width="9.85546875" style="149" customWidth="1"/>
    <col min="4604" max="4604" width="10.5703125" style="149" customWidth="1"/>
    <col min="4605" max="4605" width="9" style="149" customWidth="1"/>
    <col min="4606" max="4606" width="9.85546875" style="149" customWidth="1"/>
    <col min="4607" max="4607" width="12" style="149" customWidth="1"/>
    <col min="4608" max="4838" width="11.42578125" style="149"/>
    <col min="4839" max="4839" width="0.28515625" style="149" customWidth="1"/>
    <col min="4840" max="4840" width="19" style="149" customWidth="1"/>
    <col min="4841" max="4841" width="7.140625" style="149" customWidth="1"/>
    <col min="4842" max="4842" width="41.28515625" style="149" customWidth="1"/>
    <col min="4843" max="4844" width="9" style="149" customWidth="1"/>
    <col min="4845" max="4845" width="10.5703125" style="149" customWidth="1"/>
    <col min="4846" max="4846" width="9.42578125" style="149" customWidth="1"/>
    <col min="4847" max="4847" width="9.85546875" style="149" customWidth="1"/>
    <col min="4848" max="4848" width="10.5703125" style="149" customWidth="1"/>
    <col min="4849" max="4850" width="9.42578125" style="149" customWidth="1"/>
    <col min="4851" max="4851" width="10.5703125" style="149" customWidth="1"/>
    <col min="4852" max="4853" width="9" style="149" customWidth="1"/>
    <col min="4854" max="4854" width="10.5703125" style="149" customWidth="1"/>
    <col min="4855" max="4856" width="9.42578125" style="149" customWidth="1"/>
    <col min="4857" max="4857" width="10.5703125" style="149" customWidth="1"/>
    <col min="4858" max="4858" width="9.42578125" style="149" customWidth="1"/>
    <col min="4859" max="4859" width="9.85546875" style="149" customWidth="1"/>
    <col min="4860" max="4860" width="10.5703125" style="149" customWidth="1"/>
    <col min="4861" max="4861" width="9" style="149" customWidth="1"/>
    <col min="4862" max="4862" width="9.85546875" style="149" customWidth="1"/>
    <col min="4863" max="4863" width="12" style="149" customWidth="1"/>
    <col min="4864" max="5094" width="11.42578125" style="149"/>
    <col min="5095" max="5095" width="0.28515625" style="149" customWidth="1"/>
    <col min="5096" max="5096" width="19" style="149" customWidth="1"/>
    <col min="5097" max="5097" width="7.140625" style="149" customWidth="1"/>
    <col min="5098" max="5098" width="41.28515625" style="149" customWidth="1"/>
    <col min="5099" max="5100" width="9" style="149" customWidth="1"/>
    <col min="5101" max="5101" width="10.5703125" style="149" customWidth="1"/>
    <col min="5102" max="5102" width="9.42578125" style="149" customWidth="1"/>
    <col min="5103" max="5103" width="9.85546875" style="149" customWidth="1"/>
    <col min="5104" max="5104" width="10.5703125" style="149" customWidth="1"/>
    <col min="5105" max="5106" width="9.42578125" style="149" customWidth="1"/>
    <col min="5107" max="5107" width="10.5703125" style="149" customWidth="1"/>
    <col min="5108" max="5109" width="9" style="149" customWidth="1"/>
    <col min="5110" max="5110" width="10.5703125" style="149" customWidth="1"/>
    <col min="5111" max="5112" width="9.42578125" style="149" customWidth="1"/>
    <col min="5113" max="5113" width="10.5703125" style="149" customWidth="1"/>
    <col min="5114" max="5114" width="9.42578125" style="149" customWidth="1"/>
    <col min="5115" max="5115" width="9.85546875" style="149" customWidth="1"/>
    <col min="5116" max="5116" width="10.5703125" style="149" customWidth="1"/>
    <col min="5117" max="5117" width="9" style="149" customWidth="1"/>
    <col min="5118" max="5118" width="9.85546875" style="149" customWidth="1"/>
    <col min="5119" max="5119" width="12" style="149" customWidth="1"/>
    <col min="5120" max="5350" width="11.42578125" style="149"/>
    <col min="5351" max="5351" width="0.28515625" style="149" customWidth="1"/>
    <col min="5352" max="5352" width="19" style="149" customWidth="1"/>
    <col min="5353" max="5353" width="7.140625" style="149" customWidth="1"/>
    <col min="5354" max="5354" width="41.28515625" style="149" customWidth="1"/>
    <col min="5355" max="5356" width="9" style="149" customWidth="1"/>
    <col min="5357" max="5357" width="10.5703125" style="149" customWidth="1"/>
    <col min="5358" max="5358" width="9.42578125" style="149" customWidth="1"/>
    <col min="5359" max="5359" width="9.85546875" style="149" customWidth="1"/>
    <col min="5360" max="5360" width="10.5703125" style="149" customWidth="1"/>
    <col min="5361" max="5362" width="9.42578125" style="149" customWidth="1"/>
    <col min="5363" max="5363" width="10.5703125" style="149" customWidth="1"/>
    <col min="5364" max="5365" width="9" style="149" customWidth="1"/>
    <col min="5366" max="5366" width="10.5703125" style="149" customWidth="1"/>
    <col min="5367" max="5368" width="9.42578125" style="149" customWidth="1"/>
    <col min="5369" max="5369" width="10.5703125" style="149" customWidth="1"/>
    <col min="5370" max="5370" width="9.42578125" style="149" customWidth="1"/>
    <col min="5371" max="5371" width="9.85546875" style="149" customWidth="1"/>
    <col min="5372" max="5372" width="10.5703125" style="149" customWidth="1"/>
    <col min="5373" max="5373" width="9" style="149" customWidth="1"/>
    <col min="5374" max="5374" width="9.85546875" style="149" customWidth="1"/>
    <col min="5375" max="5375" width="12" style="149" customWidth="1"/>
    <col min="5376" max="5606" width="11.42578125" style="149"/>
    <col min="5607" max="5607" width="0.28515625" style="149" customWidth="1"/>
    <col min="5608" max="5608" width="19" style="149" customWidth="1"/>
    <col min="5609" max="5609" width="7.140625" style="149" customWidth="1"/>
    <col min="5610" max="5610" width="41.28515625" style="149" customWidth="1"/>
    <col min="5611" max="5612" width="9" style="149" customWidth="1"/>
    <col min="5613" max="5613" width="10.5703125" style="149" customWidth="1"/>
    <col min="5614" max="5614" width="9.42578125" style="149" customWidth="1"/>
    <col min="5615" max="5615" width="9.85546875" style="149" customWidth="1"/>
    <col min="5616" max="5616" width="10.5703125" style="149" customWidth="1"/>
    <col min="5617" max="5618" width="9.42578125" style="149" customWidth="1"/>
    <col min="5619" max="5619" width="10.5703125" style="149" customWidth="1"/>
    <col min="5620" max="5621" width="9" style="149" customWidth="1"/>
    <col min="5622" max="5622" width="10.5703125" style="149" customWidth="1"/>
    <col min="5623" max="5624" width="9.42578125" style="149" customWidth="1"/>
    <col min="5625" max="5625" width="10.5703125" style="149" customWidth="1"/>
    <col min="5626" max="5626" width="9.42578125" style="149" customWidth="1"/>
    <col min="5627" max="5627" width="9.85546875" style="149" customWidth="1"/>
    <col min="5628" max="5628" width="10.5703125" style="149" customWidth="1"/>
    <col min="5629" max="5629" width="9" style="149" customWidth="1"/>
    <col min="5630" max="5630" width="9.85546875" style="149" customWidth="1"/>
    <col min="5631" max="5631" width="12" style="149" customWidth="1"/>
    <col min="5632" max="5862" width="11.42578125" style="149"/>
    <col min="5863" max="5863" width="0.28515625" style="149" customWidth="1"/>
    <col min="5864" max="5864" width="19" style="149" customWidth="1"/>
    <col min="5865" max="5865" width="7.140625" style="149" customWidth="1"/>
    <col min="5866" max="5866" width="41.28515625" style="149" customWidth="1"/>
    <col min="5867" max="5868" width="9" style="149" customWidth="1"/>
    <col min="5869" max="5869" width="10.5703125" style="149" customWidth="1"/>
    <col min="5870" max="5870" width="9.42578125" style="149" customWidth="1"/>
    <col min="5871" max="5871" width="9.85546875" style="149" customWidth="1"/>
    <col min="5872" max="5872" width="10.5703125" style="149" customWidth="1"/>
    <col min="5873" max="5874" width="9.42578125" style="149" customWidth="1"/>
    <col min="5875" max="5875" width="10.5703125" style="149" customWidth="1"/>
    <col min="5876" max="5877" width="9" style="149" customWidth="1"/>
    <col min="5878" max="5878" width="10.5703125" style="149" customWidth="1"/>
    <col min="5879" max="5880" width="9.42578125" style="149" customWidth="1"/>
    <col min="5881" max="5881" width="10.5703125" style="149" customWidth="1"/>
    <col min="5882" max="5882" width="9.42578125" style="149" customWidth="1"/>
    <col min="5883" max="5883" width="9.85546875" style="149" customWidth="1"/>
    <col min="5884" max="5884" width="10.5703125" style="149" customWidth="1"/>
    <col min="5885" max="5885" width="9" style="149" customWidth="1"/>
    <col min="5886" max="5886" width="9.85546875" style="149" customWidth="1"/>
    <col min="5887" max="5887" width="12" style="149" customWidth="1"/>
    <col min="5888" max="6118" width="11.42578125" style="149"/>
    <col min="6119" max="6119" width="0.28515625" style="149" customWidth="1"/>
    <col min="6120" max="6120" width="19" style="149" customWidth="1"/>
    <col min="6121" max="6121" width="7.140625" style="149" customWidth="1"/>
    <col min="6122" max="6122" width="41.28515625" style="149" customWidth="1"/>
    <col min="6123" max="6124" width="9" style="149" customWidth="1"/>
    <col min="6125" max="6125" width="10.5703125" style="149" customWidth="1"/>
    <col min="6126" max="6126" width="9.42578125" style="149" customWidth="1"/>
    <col min="6127" max="6127" width="9.85546875" style="149" customWidth="1"/>
    <col min="6128" max="6128" width="10.5703125" style="149" customWidth="1"/>
    <col min="6129" max="6130" width="9.42578125" style="149" customWidth="1"/>
    <col min="6131" max="6131" width="10.5703125" style="149" customWidth="1"/>
    <col min="6132" max="6133" width="9" style="149" customWidth="1"/>
    <col min="6134" max="6134" width="10.5703125" style="149" customWidth="1"/>
    <col min="6135" max="6136" width="9.42578125" style="149" customWidth="1"/>
    <col min="6137" max="6137" width="10.5703125" style="149" customWidth="1"/>
    <col min="6138" max="6138" width="9.42578125" style="149" customWidth="1"/>
    <col min="6139" max="6139" width="9.85546875" style="149" customWidth="1"/>
    <col min="6140" max="6140" width="10.5703125" style="149" customWidth="1"/>
    <col min="6141" max="6141" width="9" style="149" customWidth="1"/>
    <col min="6142" max="6142" width="9.85546875" style="149" customWidth="1"/>
    <col min="6143" max="6143" width="12" style="149" customWidth="1"/>
    <col min="6144" max="6374" width="11.42578125" style="149"/>
    <col min="6375" max="6375" width="0.28515625" style="149" customWidth="1"/>
    <col min="6376" max="6376" width="19" style="149" customWidth="1"/>
    <col min="6377" max="6377" width="7.140625" style="149" customWidth="1"/>
    <col min="6378" max="6378" width="41.28515625" style="149" customWidth="1"/>
    <col min="6379" max="6380" width="9" style="149" customWidth="1"/>
    <col min="6381" max="6381" width="10.5703125" style="149" customWidth="1"/>
    <col min="6382" max="6382" width="9.42578125" style="149" customWidth="1"/>
    <col min="6383" max="6383" width="9.85546875" style="149" customWidth="1"/>
    <col min="6384" max="6384" width="10.5703125" style="149" customWidth="1"/>
    <col min="6385" max="6386" width="9.42578125" style="149" customWidth="1"/>
    <col min="6387" max="6387" width="10.5703125" style="149" customWidth="1"/>
    <col min="6388" max="6389" width="9" style="149" customWidth="1"/>
    <col min="6390" max="6390" width="10.5703125" style="149" customWidth="1"/>
    <col min="6391" max="6392" width="9.42578125" style="149" customWidth="1"/>
    <col min="6393" max="6393" width="10.5703125" style="149" customWidth="1"/>
    <col min="6394" max="6394" width="9.42578125" style="149" customWidth="1"/>
    <col min="6395" max="6395" width="9.85546875" style="149" customWidth="1"/>
    <col min="6396" max="6396" width="10.5703125" style="149" customWidth="1"/>
    <col min="6397" max="6397" width="9" style="149" customWidth="1"/>
    <col min="6398" max="6398" width="9.85546875" style="149" customWidth="1"/>
    <col min="6399" max="6399" width="12" style="149" customWidth="1"/>
    <col min="6400" max="6630" width="11.42578125" style="149"/>
    <col min="6631" max="6631" width="0.28515625" style="149" customWidth="1"/>
    <col min="6632" max="6632" width="19" style="149" customWidth="1"/>
    <col min="6633" max="6633" width="7.140625" style="149" customWidth="1"/>
    <col min="6634" max="6634" width="41.28515625" style="149" customWidth="1"/>
    <col min="6635" max="6636" width="9" style="149" customWidth="1"/>
    <col min="6637" max="6637" width="10.5703125" style="149" customWidth="1"/>
    <col min="6638" max="6638" width="9.42578125" style="149" customWidth="1"/>
    <col min="6639" max="6639" width="9.85546875" style="149" customWidth="1"/>
    <col min="6640" max="6640" width="10.5703125" style="149" customWidth="1"/>
    <col min="6641" max="6642" width="9.42578125" style="149" customWidth="1"/>
    <col min="6643" max="6643" width="10.5703125" style="149" customWidth="1"/>
    <col min="6644" max="6645" width="9" style="149" customWidth="1"/>
    <col min="6646" max="6646" width="10.5703125" style="149" customWidth="1"/>
    <col min="6647" max="6648" width="9.42578125" style="149" customWidth="1"/>
    <col min="6649" max="6649" width="10.5703125" style="149" customWidth="1"/>
    <col min="6650" max="6650" width="9.42578125" style="149" customWidth="1"/>
    <col min="6651" max="6651" width="9.85546875" style="149" customWidth="1"/>
    <col min="6652" max="6652" width="10.5703125" style="149" customWidth="1"/>
    <col min="6653" max="6653" width="9" style="149" customWidth="1"/>
    <col min="6654" max="6654" width="9.85546875" style="149" customWidth="1"/>
    <col min="6655" max="6655" width="12" style="149" customWidth="1"/>
    <col min="6656" max="6886" width="11.42578125" style="149"/>
    <col min="6887" max="6887" width="0.28515625" style="149" customWidth="1"/>
    <col min="6888" max="6888" width="19" style="149" customWidth="1"/>
    <col min="6889" max="6889" width="7.140625" style="149" customWidth="1"/>
    <col min="6890" max="6890" width="41.28515625" style="149" customWidth="1"/>
    <col min="6891" max="6892" width="9" style="149" customWidth="1"/>
    <col min="6893" max="6893" width="10.5703125" style="149" customWidth="1"/>
    <col min="6894" max="6894" width="9.42578125" style="149" customWidth="1"/>
    <col min="6895" max="6895" width="9.85546875" style="149" customWidth="1"/>
    <col min="6896" max="6896" width="10.5703125" style="149" customWidth="1"/>
    <col min="6897" max="6898" width="9.42578125" style="149" customWidth="1"/>
    <col min="6899" max="6899" width="10.5703125" style="149" customWidth="1"/>
    <col min="6900" max="6901" width="9" style="149" customWidth="1"/>
    <col min="6902" max="6902" width="10.5703125" style="149" customWidth="1"/>
    <col min="6903" max="6904" width="9.42578125" style="149" customWidth="1"/>
    <col min="6905" max="6905" width="10.5703125" style="149" customWidth="1"/>
    <col min="6906" max="6906" width="9.42578125" style="149" customWidth="1"/>
    <col min="6907" max="6907" width="9.85546875" style="149" customWidth="1"/>
    <col min="6908" max="6908" width="10.5703125" style="149" customWidth="1"/>
    <col min="6909" max="6909" width="9" style="149" customWidth="1"/>
    <col min="6910" max="6910" width="9.85546875" style="149" customWidth="1"/>
    <col min="6911" max="6911" width="12" style="149" customWidth="1"/>
    <col min="6912" max="7142" width="11.42578125" style="149"/>
    <col min="7143" max="7143" width="0.28515625" style="149" customWidth="1"/>
    <col min="7144" max="7144" width="19" style="149" customWidth="1"/>
    <col min="7145" max="7145" width="7.140625" style="149" customWidth="1"/>
    <col min="7146" max="7146" width="41.28515625" style="149" customWidth="1"/>
    <col min="7147" max="7148" width="9" style="149" customWidth="1"/>
    <col min="7149" max="7149" width="10.5703125" style="149" customWidth="1"/>
    <col min="7150" max="7150" width="9.42578125" style="149" customWidth="1"/>
    <col min="7151" max="7151" width="9.85546875" style="149" customWidth="1"/>
    <col min="7152" max="7152" width="10.5703125" style="149" customWidth="1"/>
    <col min="7153" max="7154" width="9.42578125" style="149" customWidth="1"/>
    <col min="7155" max="7155" width="10.5703125" style="149" customWidth="1"/>
    <col min="7156" max="7157" width="9" style="149" customWidth="1"/>
    <col min="7158" max="7158" width="10.5703125" style="149" customWidth="1"/>
    <col min="7159" max="7160" width="9.42578125" style="149" customWidth="1"/>
    <col min="7161" max="7161" width="10.5703125" style="149" customWidth="1"/>
    <col min="7162" max="7162" width="9.42578125" style="149" customWidth="1"/>
    <col min="7163" max="7163" width="9.85546875" style="149" customWidth="1"/>
    <col min="7164" max="7164" width="10.5703125" style="149" customWidth="1"/>
    <col min="7165" max="7165" width="9" style="149" customWidth="1"/>
    <col min="7166" max="7166" width="9.85546875" style="149" customWidth="1"/>
    <col min="7167" max="7167" width="12" style="149" customWidth="1"/>
    <col min="7168" max="7398" width="11.42578125" style="149"/>
    <col min="7399" max="7399" width="0.28515625" style="149" customWidth="1"/>
    <col min="7400" max="7400" width="19" style="149" customWidth="1"/>
    <col min="7401" max="7401" width="7.140625" style="149" customWidth="1"/>
    <col min="7402" max="7402" width="41.28515625" style="149" customWidth="1"/>
    <col min="7403" max="7404" width="9" style="149" customWidth="1"/>
    <col min="7405" max="7405" width="10.5703125" style="149" customWidth="1"/>
    <col min="7406" max="7406" width="9.42578125" style="149" customWidth="1"/>
    <col min="7407" max="7407" width="9.85546875" style="149" customWidth="1"/>
    <col min="7408" max="7408" width="10.5703125" style="149" customWidth="1"/>
    <col min="7409" max="7410" width="9.42578125" style="149" customWidth="1"/>
    <col min="7411" max="7411" width="10.5703125" style="149" customWidth="1"/>
    <col min="7412" max="7413" width="9" style="149" customWidth="1"/>
    <col min="7414" max="7414" width="10.5703125" style="149" customWidth="1"/>
    <col min="7415" max="7416" width="9.42578125" style="149" customWidth="1"/>
    <col min="7417" max="7417" width="10.5703125" style="149" customWidth="1"/>
    <col min="7418" max="7418" width="9.42578125" style="149" customWidth="1"/>
    <col min="7419" max="7419" width="9.85546875" style="149" customWidth="1"/>
    <col min="7420" max="7420" width="10.5703125" style="149" customWidth="1"/>
    <col min="7421" max="7421" width="9" style="149" customWidth="1"/>
    <col min="7422" max="7422" width="9.85546875" style="149" customWidth="1"/>
    <col min="7423" max="7423" width="12" style="149" customWidth="1"/>
    <col min="7424" max="7654" width="11.42578125" style="149"/>
    <col min="7655" max="7655" width="0.28515625" style="149" customWidth="1"/>
    <col min="7656" max="7656" width="19" style="149" customWidth="1"/>
    <col min="7657" max="7657" width="7.140625" style="149" customWidth="1"/>
    <col min="7658" max="7658" width="41.28515625" style="149" customWidth="1"/>
    <col min="7659" max="7660" width="9" style="149" customWidth="1"/>
    <col min="7661" max="7661" width="10.5703125" style="149" customWidth="1"/>
    <col min="7662" max="7662" width="9.42578125" style="149" customWidth="1"/>
    <col min="7663" max="7663" width="9.85546875" style="149" customWidth="1"/>
    <col min="7664" max="7664" width="10.5703125" style="149" customWidth="1"/>
    <col min="7665" max="7666" width="9.42578125" style="149" customWidth="1"/>
    <col min="7667" max="7667" width="10.5703125" style="149" customWidth="1"/>
    <col min="7668" max="7669" width="9" style="149" customWidth="1"/>
    <col min="7670" max="7670" width="10.5703125" style="149" customWidth="1"/>
    <col min="7671" max="7672" width="9.42578125" style="149" customWidth="1"/>
    <col min="7673" max="7673" width="10.5703125" style="149" customWidth="1"/>
    <col min="7674" max="7674" width="9.42578125" style="149" customWidth="1"/>
    <col min="7675" max="7675" width="9.85546875" style="149" customWidth="1"/>
    <col min="7676" max="7676" width="10.5703125" style="149" customWidth="1"/>
    <col min="7677" max="7677" width="9" style="149" customWidth="1"/>
    <col min="7678" max="7678" width="9.85546875" style="149" customWidth="1"/>
    <col min="7679" max="7679" width="12" style="149" customWidth="1"/>
    <col min="7680" max="7910" width="11.42578125" style="149"/>
    <col min="7911" max="7911" width="0.28515625" style="149" customWidth="1"/>
    <col min="7912" max="7912" width="19" style="149" customWidth="1"/>
    <col min="7913" max="7913" width="7.140625" style="149" customWidth="1"/>
    <col min="7914" max="7914" width="41.28515625" style="149" customWidth="1"/>
    <col min="7915" max="7916" width="9" style="149" customWidth="1"/>
    <col min="7917" max="7917" width="10.5703125" style="149" customWidth="1"/>
    <col min="7918" max="7918" width="9.42578125" style="149" customWidth="1"/>
    <col min="7919" max="7919" width="9.85546875" style="149" customWidth="1"/>
    <col min="7920" max="7920" width="10.5703125" style="149" customWidth="1"/>
    <col min="7921" max="7922" width="9.42578125" style="149" customWidth="1"/>
    <col min="7923" max="7923" width="10.5703125" style="149" customWidth="1"/>
    <col min="7924" max="7925" width="9" style="149" customWidth="1"/>
    <col min="7926" max="7926" width="10.5703125" style="149" customWidth="1"/>
    <col min="7927" max="7928" width="9.42578125" style="149" customWidth="1"/>
    <col min="7929" max="7929" width="10.5703125" style="149" customWidth="1"/>
    <col min="7930" max="7930" width="9.42578125" style="149" customWidth="1"/>
    <col min="7931" max="7931" width="9.85546875" style="149" customWidth="1"/>
    <col min="7932" max="7932" width="10.5703125" style="149" customWidth="1"/>
    <col min="7933" max="7933" width="9" style="149" customWidth="1"/>
    <col min="7934" max="7934" width="9.85546875" style="149" customWidth="1"/>
    <col min="7935" max="7935" width="12" style="149" customWidth="1"/>
    <col min="7936" max="8166" width="11.42578125" style="149"/>
    <col min="8167" max="8167" width="0.28515625" style="149" customWidth="1"/>
    <col min="8168" max="8168" width="19" style="149" customWidth="1"/>
    <col min="8169" max="8169" width="7.140625" style="149" customWidth="1"/>
    <col min="8170" max="8170" width="41.28515625" style="149" customWidth="1"/>
    <col min="8171" max="8172" width="9" style="149" customWidth="1"/>
    <col min="8173" max="8173" width="10.5703125" style="149" customWidth="1"/>
    <col min="8174" max="8174" width="9.42578125" style="149" customWidth="1"/>
    <col min="8175" max="8175" width="9.85546875" style="149" customWidth="1"/>
    <col min="8176" max="8176" width="10.5703125" style="149" customWidth="1"/>
    <col min="8177" max="8178" width="9.42578125" style="149" customWidth="1"/>
    <col min="8179" max="8179" width="10.5703125" style="149" customWidth="1"/>
    <col min="8180" max="8181" width="9" style="149" customWidth="1"/>
    <col min="8182" max="8182" width="10.5703125" style="149" customWidth="1"/>
    <col min="8183" max="8184" width="9.42578125" style="149" customWidth="1"/>
    <col min="8185" max="8185" width="10.5703125" style="149" customWidth="1"/>
    <col min="8186" max="8186" width="9.42578125" style="149" customWidth="1"/>
    <col min="8187" max="8187" width="9.85546875" style="149" customWidth="1"/>
    <col min="8188" max="8188" width="10.5703125" style="149" customWidth="1"/>
    <col min="8189" max="8189" width="9" style="149" customWidth="1"/>
    <col min="8190" max="8190" width="9.85546875" style="149" customWidth="1"/>
    <col min="8191" max="8191" width="12" style="149" customWidth="1"/>
    <col min="8192" max="8422" width="11.42578125" style="149"/>
    <col min="8423" max="8423" width="0.28515625" style="149" customWidth="1"/>
    <col min="8424" max="8424" width="19" style="149" customWidth="1"/>
    <col min="8425" max="8425" width="7.140625" style="149" customWidth="1"/>
    <col min="8426" max="8426" width="41.28515625" style="149" customWidth="1"/>
    <col min="8427" max="8428" width="9" style="149" customWidth="1"/>
    <col min="8429" max="8429" width="10.5703125" style="149" customWidth="1"/>
    <col min="8430" max="8430" width="9.42578125" style="149" customWidth="1"/>
    <col min="8431" max="8431" width="9.85546875" style="149" customWidth="1"/>
    <col min="8432" max="8432" width="10.5703125" style="149" customWidth="1"/>
    <col min="8433" max="8434" width="9.42578125" style="149" customWidth="1"/>
    <col min="8435" max="8435" width="10.5703125" style="149" customWidth="1"/>
    <col min="8436" max="8437" width="9" style="149" customWidth="1"/>
    <col min="8438" max="8438" width="10.5703125" style="149" customWidth="1"/>
    <col min="8439" max="8440" width="9.42578125" style="149" customWidth="1"/>
    <col min="8441" max="8441" width="10.5703125" style="149" customWidth="1"/>
    <col min="8442" max="8442" width="9.42578125" style="149" customWidth="1"/>
    <col min="8443" max="8443" width="9.85546875" style="149" customWidth="1"/>
    <col min="8444" max="8444" width="10.5703125" style="149" customWidth="1"/>
    <col min="8445" max="8445" width="9" style="149" customWidth="1"/>
    <col min="8446" max="8446" width="9.85546875" style="149" customWidth="1"/>
    <col min="8447" max="8447" width="12" style="149" customWidth="1"/>
    <col min="8448" max="8678" width="11.42578125" style="149"/>
    <col min="8679" max="8679" width="0.28515625" style="149" customWidth="1"/>
    <col min="8680" max="8680" width="19" style="149" customWidth="1"/>
    <col min="8681" max="8681" width="7.140625" style="149" customWidth="1"/>
    <col min="8682" max="8682" width="41.28515625" style="149" customWidth="1"/>
    <col min="8683" max="8684" width="9" style="149" customWidth="1"/>
    <col min="8685" max="8685" width="10.5703125" style="149" customWidth="1"/>
    <col min="8686" max="8686" width="9.42578125" style="149" customWidth="1"/>
    <col min="8687" max="8687" width="9.85546875" style="149" customWidth="1"/>
    <col min="8688" max="8688" width="10.5703125" style="149" customWidth="1"/>
    <col min="8689" max="8690" width="9.42578125" style="149" customWidth="1"/>
    <col min="8691" max="8691" width="10.5703125" style="149" customWidth="1"/>
    <col min="8692" max="8693" width="9" style="149" customWidth="1"/>
    <col min="8694" max="8694" width="10.5703125" style="149" customWidth="1"/>
    <col min="8695" max="8696" width="9.42578125" style="149" customWidth="1"/>
    <col min="8697" max="8697" width="10.5703125" style="149" customWidth="1"/>
    <col min="8698" max="8698" width="9.42578125" style="149" customWidth="1"/>
    <col min="8699" max="8699" width="9.85546875" style="149" customWidth="1"/>
    <col min="8700" max="8700" width="10.5703125" style="149" customWidth="1"/>
    <col min="8701" max="8701" width="9" style="149" customWidth="1"/>
    <col min="8702" max="8702" width="9.85546875" style="149" customWidth="1"/>
    <col min="8703" max="8703" width="12" style="149" customWidth="1"/>
    <col min="8704" max="8934" width="11.42578125" style="149"/>
    <col min="8935" max="8935" width="0.28515625" style="149" customWidth="1"/>
    <col min="8936" max="8936" width="19" style="149" customWidth="1"/>
    <col min="8937" max="8937" width="7.140625" style="149" customWidth="1"/>
    <col min="8938" max="8938" width="41.28515625" style="149" customWidth="1"/>
    <col min="8939" max="8940" width="9" style="149" customWidth="1"/>
    <col min="8941" max="8941" width="10.5703125" style="149" customWidth="1"/>
    <col min="8942" max="8942" width="9.42578125" style="149" customWidth="1"/>
    <col min="8943" max="8943" width="9.85546875" style="149" customWidth="1"/>
    <col min="8944" max="8944" width="10.5703125" style="149" customWidth="1"/>
    <col min="8945" max="8946" width="9.42578125" style="149" customWidth="1"/>
    <col min="8947" max="8947" width="10.5703125" style="149" customWidth="1"/>
    <col min="8948" max="8949" width="9" style="149" customWidth="1"/>
    <col min="8950" max="8950" width="10.5703125" style="149" customWidth="1"/>
    <col min="8951" max="8952" width="9.42578125" style="149" customWidth="1"/>
    <col min="8953" max="8953" width="10.5703125" style="149" customWidth="1"/>
    <col min="8954" max="8954" width="9.42578125" style="149" customWidth="1"/>
    <col min="8955" max="8955" width="9.85546875" style="149" customWidth="1"/>
    <col min="8956" max="8956" width="10.5703125" style="149" customWidth="1"/>
    <col min="8957" max="8957" width="9" style="149" customWidth="1"/>
    <col min="8958" max="8958" width="9.85546875" style="149" customWidth="1"/>
    <col min="8959" max="8959" width="12" style="149" customWidth="1"/>
    <col min="8960" max="9190" width="11.42578125" style="149"/>
    <col min="9191" max="9191" width="0.28515625" style="149" customWidth="1"/>
    <col min="9192" max="9192" width="19" style="149" customWidth="1"/>
    <col min="9193" max="9193" width="7.140625" style="149" customWidth="1"/>
    <col min="9194" max="9194" width="41.28515625" style="149" customWidth="1"/>
    <col min="9195" max="9196" width="9" style="149" customWidth="1"/>
    <col min="9197" max="9197" width="10.5703125" style="149" customWidth="1"/>
    <col min="9198" max="9198" width="9.42578125" style="149" customWidth="1"/>
    <col min="9199" max="9199" width="9.85546875" style="149" customWidth="1"/>
    <col min="9200" max="9200" width="10.5703125" style="149" customWidth="1"/>
    <col min="9201" max="9202" width="9.42578125" style="149" customWidth="1"/>
    <col min="9203" max="9203" width="10.5703125" style="149" customWidth="1"/>
    <col min="9204" max="9205" width="9" style="149" customWidth="1"/>
    <col min="9206" max="9206" width="10.5703125" style="149" customWidth="1"/>
    <col min="9207" max="9208" width="9.42578125" style="149" customWidth="1"/>
    <col min="9209" max="9209" width="10.5703125" style="149" customWidth="1"/>
    <col min="9210" max="9210" width="9.42578125" style="149" customWidth="1"/>
    <col min="9211" max="9211" width="9.85546875" style="149" customWidth="1"/>
    <col min="9212" max="9212" width="10.5703125" style="149" customWidth="1"/>
    <col min="9213" max="9213" width="9" style="149" customWidth="1"/>
    <col min="9214" max="9214" width="9.85546875" style="149" customWidth="1"/>
    <col min="9215" max="9215" width="12" style="149" customWidth="1"/>
    <col min="9216" max="9446" width="11.42578125" style="149"/>
    <col min="9447" max="9447" width="0.28515625" style="149" customWidth="1"/>
    <col min="9448" max="9448" width="19" style="149" customWidth="1"/>
    <col min="9449" max="9449" width="7.140625" style="149" customWidth="1"/>
    <col min="9450" max="9450" width="41.28515625" style="149" customWidth="1"/>
    <col min="9451" max="9452" width="9" style="149" customWidth="1"/>
    <col min="9453" max="9453" width="10.5703125" style="149" customWidth="1"/>
    <col min="9454" max="9454" width="9.42578125" style="149" customWidth="1"/>
    <col min="9455" max="9455" width="9.85546875" style="149" customWidth="1"/>
    <col min="9456" max="9456" width="10.5703125" style="149" customWidth="1"/>
    <col min="9457" max="9458" width="9.42578125" style="149" customWidth="1"/>
    <col min="9459" max="9459" width="10.5703125" style="149" customWidth="1"/>
    <col min="9460" max="9461" width="9" style="149" customWidth="1"/>
    <col min="9462" max="9462" width="10.5703125" style="149" customWidth="1"/>
    <col min="9463" max="9464" width="9.42578125" style="149" customWidth="1"/>
    <col min="9465" max="9465" width="10.5703125" style="149" customWidth="1"/>
    <col min="9466" max="9466" width="9.42578125" style="149" customWidth="1"/>
    <col min="9467" max="9467" width="9.85546875" style="149" customWidth="1"/>
    <col min="9468" max="9468" width="10.5703125" style="149" customWidth="1"/>
    <col min="9469" max="9469" width="9" style="149" customWidth="1"/>
    <col min="9470" max="9470" width="9.85546875" style="149" customWidth="1"/>
    <col min="9471" max="9471" width="12" style="149" customWidth="1"/>
    <col min="9472" max="9702" width="11.42578125" style="149"/>
    <col min="9703" max="9703" width="0.28515625" style="149" customWidth="1"/>
    <col min="9704" max="9704" width="19" style="149" customWidth="1"/>
    <col min="9705" max="9705" width="7.140625" style="149" customWidth="1"/>
    <col min="9706" max="9706" width="41.28515625" style="149" customWidth="1"/>
    <col min="9707" max="9708" width="9" style="149" customWidth="1"/>
    <col min="9709" max="9709" width="10.5703125" style="149" customWidth="1"/>
    <col min="9710" max="9710" width="9.42578125" style="149" customWidth="1"/>
    <col min="9711" max="9711" width="9.85546875" style="149" customWidth="1"/>
    <col min="9712" max="9712" width="10.5703125" style="149" customWidth="1"/>
    <col min="9713" max="9714" width="9.42578125" style="149" customWidth="1"/>
    <col min="9715" max="9715" width="10.5703125" style="149" customWidth="1"/>
    <col min="9716" max="9717" width="9" style="149" customWidth="1"/>
    <col min="9718" max="9718" width="10.5703125" style="149" customWidth="1"/>
    <col min="9719" max="9720" width="9.42578125" style="149" customWidth="1"/>
    <col min="9721" max="9721" width="10.5703125" style="149" customWidth="1"/>
    <col min="9722" max="9722" width="9.42578125" style="149" customWidth="1"/>
    <col min="9723" max="9723" width="9.85546875" style="149" customWidth="1"/>
    <col min="9724" max="9724" width="10.5703125" style="149" customWidth="1"/>
    <col min="9725" max="9725" width="9" style="149" customWidth="1"/>
    <col min="9726" max="9726" width="9.85546875" style="149" customWidth="1"/>
    <col min="9727" max="9727" width="12" style="149" customWidth="1"/>
    <col min="9728" max="9958" width="11.42578125" style="149"/>
    <col min="9959" max="9959" width="0.28515625" style="149" customWidth="1"/>
    <col min="9960" max="9960" width="19" style="149" customWidth="1"/>
    <col min="9961" max="9961" width="7.140625" style="149" customWidth="1"/>
    <col min="9962" max="9962" width="41.28515625" style="149" customWidth="1"/>
    <col min="9963" max="9964" width="9" style="149" customWidth="1"/>
    <col min="9965" max="9965" width="10.5703125" style="149" customWidth="1"/>
    <col min="9966" max="9966" width="9.42578125" style="149" customWidth="1"/>
    <col min="9967" max="9967" width="9.85546875" style="149" customWidth="1"/>
    <col min="9968" max="9968" width="10.5703125" style="149" customWidth="1"/>
    <col min="9969" max="9970" width="9.42578125" style="149" customWidth="1"/>
    <col min="9971" max="9971" width="10.5703125" style="149" customWidth="1"/>
    <col min="9972" max="9973" width="9" style="149" customWidth="1"/>
    <col min="9974" max="9974" width="10.5703125" style="149" customWidth="1"/>
    <col min="9975" max="9976" width="9.42578125" style="149" customWidth="1"/>
    <col min="9977" max="9977" width="10.5703125" style="149" customWidth="1"/>
    <col min="9978" max="9978" width="9.42578125" style="149" customWidth="1"/>
    <col min="9979" max="9979" width="9.85546875" style="149" customWidth="1"/>
    <col min="9980" max="9980" width="10.5703125" style="149" customWidth="1"/>
    <col min="9981" max="9981" width="9" style="149" customWidth="1"/>
    <col min="9982" max="9982" width="9.85546875" style="149" customWidth="1"/>
    <col min="9983" max="9983" width="12" style="149" customWidth="1"/>
    <col min="9984" max="10214" width="11.42578125" style="149"/>
    <col min="10215" max="10215" width="0.28515625" style="149" customWidth="1"/>
    <col min="10216" max="10216" width="19" style="149" customWidth="1"/>
    <col min="10217" max="10217" width="7.140625" style="149" customWidth="1"/>
    <col min="10218" max="10218" width="41.28515625" style="149" customWidth="1"/>
    <col min="10219" max="10220" width="9" style="149" customWidth="1"/>
    <col min="10221" max="10221" width="10.5703125" style="149" customWidth="1"/>
    <col min="10222" max="10222" width="9.42578125" style="149" customWidth="1"/>
    <col min="10223" max="10223" width="9.85546875" style="149" customWidth="1"/>
    <col min="10224" max="10224" width="10.5703125" style="149" customWidth="1"/>
    <col min="10225" max="10226" width="9.42578125" style="149" customWidth="1"/>
    <col min="10227" max="10227" width="10.5703125" style="149" customWidth="1"/>
    <col min="10228" max="10229" width="9" style="149" customWidth="1"/>
    <col min="10230" max="10230" width="10.5703125" style="149" customWidth="1"/>
    <col min="10231" max="10232" width="9.42578125" style="149" customWidth="1"/>
    <col min="10233" max="10233" width="10.5703125" style="149" customWidth="1"/>
    <col min="10234" max="10234" width="9.42578125" style="149" customWidth="1"/>
    <col min="10235" max="10235" width="9.85546875" style="149" customWidth="1"/>
    <col min="10236" max="10236" width="10.5703125" style="149" customWidth="1"/>
    <col min="10237" max="10237" width="9" style="149" customWidth="1"/>
    <col min="10238" max="10238" width="9.85546875" style="149" customWidth="1"/>
    <col min="10239" max="10239" width="12" style="149" customWidth="1"/>
    <col min="10240" max="10470" width="11.42578125" style="149"/>
    <col min="10471" max="10471" width="0.28515625" style="149" customWidth="1"/>
    <col min="10472" max="10472" width="19" style="149" customWidth="1"/>
    <col min="10473" max="10473" width="7.140625" style="149" customWidth="1"/>
    <col min="10474" max="10474" width="41.28515625" style="149" customWidth="1"/>
    <col min="10475" max="10476" width="9" style="149" customWidth="1"/>
    <col min="10477" max="10477" width="10.5703125" style="149" customWidth="1"/>
    <col min="10478" max="10478" width="9.42578125" style="149" customWidth="1"/>
    <col min="10479" max="10479" width="9.85546875" style="149" customWidth="1"/>
    <col min="10480" max="10480" width="10.5703125" style="149" customWidth="1"/>
    <col min="10481" max="10482" width="9.42578125" style="149" customWidth="1"/>
    <col min="10483" max="10483" width="10.5703125" style="149" customWidth="1"/>
    <col min="10484" max="10485" width="9" style="149" customWidth="1"/>
    <col min="10486" max="10486" width="10.5703125" style="149" customWidth="1"/>
    <col min="10487" max="10488" width="9.42578125" style="149" customWidth="1"/>
    <col min="10489" max="10489" width="10.5703125" style="149" customWidth="1"/>
    <col min="10490" max="10490" width="9.42578125" style="149" customWidth="1"/>
    <col min="10491" max="10491" width="9.85546875" style="149" customWidth="1"/>
    <col min="10492" max="10492" width="10.5703125" style="149" customWidth="1"/>
    <col min="10493" max="10493" width="9" style="149" customWidth="1"/>
    <col min="10494" max="10494" width="9.85546875" style="149" customWidth="1"/>
    <col min="10495" max="10495" width="12" style="149" customWidth="1"/>
    <col min="10496" max="10726" width="11.42578125" style="149"/>
    <col min="10727" max="10727" width="0.28515625" style="149" customWidth="1"/>
    <col min="10728" max="10728" width="19" style="149" customWidth="1"/>
    <col min="10729" max="10729" width="7.140625" style="149" customWidth="1"/>
    <col min="10730" max="10730" width="41.28515625" style="149" customWidth="1"/>
    <col min="10731" max="10732" width="9" style="149" customWidth="1"/>
    <col min="10733" max="10733" width="10.5703125" style="149" customWidth="1"/>
    <col min="10734" max="10734" width="9.42578125" style="149" customWidth="1"/>
    <col min="10735" max="10735" width="9.85546875" style="149" customWidth="1"/>
    <col min="10736" max="10736" width="10.5703125" style="149" customWidth="1"/>
    <col min="10737" max="10738" width="9.42578125" style="149" customWidth="1"/>
    <col min="10739" max="10739" width="10.5703125" style="149" customWidth="1"/>
    <col min="10740" max="10741" width="9" style="149" customWidth="1"/>
    <col min="10742" max="10742" width="10.5703125" style="149" customWidth="1"/>
    <col min="10743" max="10744" width="9.42578125" style="149" customWidth="1"/>
    <col min="10745" max="10745" width="10.5703125" style="149" customWidth="1"/>
    <col min="10746" max="10746" width="9.42578125" style="149" customWidth="1"/>
    <col min="10747" max="10747" width="9.85546875" style="149" customWidth="1"/>
    <col min="10748" max="10748" width="10.5703125" style="149" customWidth="1"/>
    <col min="10749" max="10749" width="9" style="149" customWidth="1"/>
    <col min="10750" max="10750" width="9.85546875" style="149" customWidth="1"/>
    <col min="10751" max="10751" width="12" style="149" customWidth="1"/>
    <col min="10752" max="10982" width="11.42578125" style="149"/>
    <col min="10983" max="10983" width="0.28515625" style="149" customWidth="1"/>
    <col min="10984" max="10984" width="19" style="149" customWidth="1"/>
    <col min="10985" max="10985" width="7.140625" style="149" customWidth="1"/>
    <col min="10986" max="10986" width="41.28515625" style="149" customWidth="1"/>
    <col min="10987" max="10988" width="9" style="149" customWidth="1"/>
    <col min="10989" max="10989" width="10.5703125" style="149" customWidth="1"/>
    <col min="10990" max="10990" width="9.42578125" style="149" customWidth="1"/>
    <col min="10991" max="10991" width="9.85546875" style="149" customWidth="1"/>
    <col min="10992" max="10992" width="10.5703125" style="149" customWidth="1"/>
    <col min="10993" max="10994" width="9.42578125" style="149" customWidth="1"/>
    <col min="10995" max="10995" width="10.5703125" style="149" customWidth="1"/>
    <col min="10996" max="10997" width="9" style="149" customWidth="1"/>
    <col min="10998" max="10998" width="10.5703125" style="149" customWidth="1"/>
    <col min="10999" max="11000" width="9.42578125" style="149" customWidth="1"/>
    <col min="11001" max="11001" width="10.5703125" style="149" customWidth="1"/>
    <col min="11002" max="11002" width="9.42578125" style="149" customWidth="1"/>
    <col min="11003" max="11003" width="9.85546875" style="149" customWidth="1"/>
    <col min="11004" max="11004" width="10.5703125" style="149" customWidth="1"/>
    <col min="11005" max="11005" width="9" style="149" customWidth="1"/>
    <col min="11006" max="11006" width="9.85546875" style="149" customWidth="1"/>
    <col min="11007" max="11007" width="12" style="149" customWidth="1"/>
    <col min="11008" max="11238" width="11.42578125" style="149"/>
    <col min="11239" max="11239" width="0.28515625" style="149" customWidth="1"/>
    <col min="11240" max="11240" width="19" style="149" customWidth="1"/>
    <col min="11241" max="11241" width="7.140625" style="149" customWidth="1"/>
    <col min="11242" max="11242" width="41.28515625" style="149" customWidth="1"/>
    <col min="11243" max="11244" width="9" style="149" customWidth="1"/>
    <col min="11245" max="11245" width="10.5703125" style="149" customWidth="1"/>
    <col min="11246" max="11246" width="9.42578125" style="149" customWidth="1"/>
    <col min="11247" max="11247" width="9.85546875" style="149" customWidth="1"/>
    <col min="11248" max="11248" width="10.5703125" style="149" customWidth="1"/>
    <col min="11249" max="11250" width="9.42578125" style="149" customWidth="1"/>
    <col min="11251" max="11251" width="10.5703125" style="149" customWidth="1"/>
    <col min="11252" max="11253" width="9" style="149" customWidth="1"/>
    <col min="11254" max="11254" width="10.5703125" style="149" customWidth="1"/>
    <col min="11255" max="11256" width="9.42578125" style="149" customWidth="1"/>
    <col min="11257" max="11257" width="10.5703125" style="149" customWidth="1"/>
    <col min="11258" max="11258" width="9.42578125" style="149" customWidth="1"/>
    <col min="11259" max="11259" width="9.85546875" style="149" customWidth="1"/>
    <col min="11260" max="11260" width="10.5703125" style="149" customWidth="1"/>
    <col min="11261" max="11261" width="9" style="149" customWidth="1"/>
    <col min="11262" max="11262" width="9.85546875" style="149" customWidth="1"/>
    <col min="11263" max="11263" width="12" style="149" customWidth="1"/>
    <col min="11264" max="11494" width="11.42578125" style="149"/>
    <col min="11495" max="11495" width="0.28515625" style="149" customWidth="1"/>
    <col min="11496" max="11496" width="19" style="149" customWidth="1"/>
    <col min="11497" max="11497" width="7.140625" style="149" customWidth="1"/>
    <col min="11498" max="11498" width="41.28515625" style="149" customWidth="1"/>
    <col min="11499" max="11500" width="9" style="149" customWidth="1"/>
    <col min="11501" max="11501" width="10.5703125" style="149" customWidth="1"/>
    <col min="11502" max="11502" width="9.42578125" style="149" customWidth="1"/>
    <col min="11503" max="11503" width="9.85546875" style="149" customWidth="1"/>
    <col min="11504" max="11504" width="10.5703125" style="149" customWidth="1"/>
    <col min="11505" max="11506" width="9.42578125" style="149" customWidth="1"/>
    <col min="11507" max="11507" width="10.5703125" style="149" customWidth="1"/>
    <col min="11508" max="11509" width="9" style="149" customWidth="1"/>
    <col min="11510" max="11510" width="10.5703125" style="149" customWidth="1"/>
    <col min="11511" max="11512" width="9.42578125" style="149" customWidth="1"/>
    <col min="11513" max="11513" width="10.5703125" style="149" customWidth="1"/>
    <col min="11514" max="11514" width="9.42578125" style="149" customWidth="1"/>
    <col min="11515" max="11515" width="9.85546875" style="149" customWidth="1"/>
    <col min="11516" max="11516" width="10.5703125" style="149" customWidth="1"/>
    <col min="11517" max="11517" width="9" style="149" customWidth="1"/>
    <col min="11518" max="11518" width="9.85546875" style="149" customWidth="1"/>
    <col min="11519" max="11519" width="12" style="149" customWidth="1"/>
    <col min="11520" max="11750" width="11.42578125" style="149"/>
    <col min="11751" max="11751" width="0.28515625" style="149" customWidth="1"/>
    <col min="11752" max="11752" width="19" style="149" customWidth="1"/>
    <col min="11753" max="11753" width="7.140625" style="149" customWidth="1"/>
    <col min="11754" max="11754" width="41.28515625" style="149" customWidth="1"/>
    <col min="11755" max="11756" width="9" style="149" customWidth="1"/>
    <col min="11757" max="11757" width="10.5703125" style="149" customWidth="1"/>
    <col min="11758" max="11758" width="9.42578125" style="149" customWidth="1"/>
    <col min="11759" max="11759" width="9.85546875" style="149" customWidth="1"/>
    <col min="11760" max="11760" width="10.5703125" style="149" customWidth="1"/>
    <col min="11761" max="11762" width="9.42578125" style="149" customWidth="1"/>
    <col min="11763" max="11763" width="10.5703125" style="149" customWidth="1"/>
    <col min="11764" max="11765" width="9" style="149" customWidth="1"/>
    <col min="11766" max="11766" width="10.5703125" style="149" customWidth="1"/>
    <col min="11767" max="11768" width="9.42578125" style="149" customWidth="1"/>
    <col min="11769" max="11769" width="10.5703125" style="149" customWidth="1"/>
    <col min="11770" max="11770" width="9.42578125" style="149" customWidth="1"/>
    <col min="11771" max="11771" width="9.85546875" style="149" customWidth="1"/>
    <col min="11772" max="11772" width="10.5703125" style="149" customWidth="1"/>
    <col min="11773" max="11773" width="9" style="149" customWidth="1"/>
    <col min="11774" max="11774" width="9.85546875" style="149" customWidth="1"/>
    <col min="11775" max="11775" width="12" style="149" customWidth="1"/>
    <col min="11776" max="12006" width="11.42578125" style="149"/>
    <col min="12007" max="12007" width="0.28515625" style="149" customWidth="1"/>
    <col min="12008" max="12008" width="19" style="149" customWidth="1"/>
    <col min="12009" max="12009" width="7.140625" style="149" customWidth="1"/>
    <col min="12010" max="12010" width="41.28515625" style="149" customWidth="1"/>
    <col min="12011" max="12012" width="9" style="149" customWidth="1"/>
    <col min="12013" max="12013" width="10.5703125" style="149" customWidth="1"/>
    <col min="12014" max="12014" width="9.42578125" style="149" customWidth="1"/>
    <col min="12015" max="12015" width="9.85546875" style="149" customWidth="1"/>
    <col min="12016" max="12016" width="10.5703125" style="149" customWidth="1"/>
    <col min="12017" max="12018" width="9.42578125" style="149" customWidth="1"/>
    <col min="12019" max="12019" width="10.5703125" style="149" customWidth="1"/>
    <col min="12020" max="12021" width="9" style="149" customWidth="1"/>
    <col min="12022" max="12022" width="10.5703125" style="149" customWidth="1"/>
    <col min="12023" max="12024" width="9.42578125" style="149" customWidth="1"/>
    <col min="12025" max="12025" width="10.5703125" style="149" customWidth="1"/>
    <col min="12026" max="12026" width="9.42578125" style="149" customWidth="1"/>
    <col min="12027" max="12027" width="9.85546875" style="149" customWidth="1"/>
    <col min="12028" max="12028" width="10.5703125" style="149" customWidth="1"/>
    <col min="12029" max="12029" width="9" style="149" customWidth="1"/>
    <col min="12030" max="12030" width="9.85546875" style="149" customWidth="1"/>
    <col min="12031" max="12031" width="12" style="149" customWidth="1"/>
    <col min="12032" max="12262" width="11.42578125" style="149"/>
    <col min="12263" max="12263" width="0.28515625" style="149" customWidth="1"/>
    <col min="12264" max="12264" width="19" style="149" customWidth="1"/>
    <col min="12265" max="12265" width="7.140625" style="149" customWidth="1"/>
    <col min="12266" max="12266" width="41.28515625" style="149" customWidth="1"/>
    <col min="12267" max="12268" width="9" style="149" customWidth="1"/>
    <col min="12269" max="12269" width="10.5703125" style="149" customWidth="1"/>
    <col min="12270" max="12270" width="9.42578125" style="149" customWidth="1"/>
    <col min="12271" max="12271" width="9.85546875" style="149" customWidth="1"/>
    <col min="12272" max="12272" width="10.5703125" style="149" customWidth="1"/>
    <col min="12273" max="12274" width="9.42578125" style="149" customWidth="1"/>
    <col min="12275" max="12275" width="10.5703125" style="149" customWidth="1"/>
    <col min="12276" max="12277" width="9" style="149" customWidth="1"/>
    <col min="12278" max="12278" width="10.5703125" style="149" customWidth="1"/>
    <col min="12279" max="12280" width="9.42578125" style="149" customWidth="1"/>
    <col min="12281" max="12281" width="10.5703125" style="149" customWidth="1"/>
    <col min="12282" max="12282" width="9.42578125" style="149" customWidth="1"/>
    <col min="12283" max="12283" width="9.85546875" style="149" customWidth="1"/>
    <col min="12284" max="12284" width="10.5703125" style="149" customWidth="1"/>
    <col min="12285" max="12285" width="9" style="149" customWidth="1"/>
    <col min="12286" max="12286" width="9.85546875" style="149" customWidth="1"/>
    <col min="12287" max="12287" width="12" style="149" customWidth="1"/>
    <col min="12288" max="12518" width="11.42578125" style="149"/>
    <col min="12519" max="12519" width="0.28515625" style="149" customWidth="1"/>
    <col min="12520" max="12520" width="19" style="149" customWidth="1"/>
    <col min="12521" max="12521" width="7.140625" style="149" customWidth="1"/>
    <col min="12522" max="12522" width="41.28515625" style="149" customWidth="1"/>
    <col min="12523" max="12524" width="9" style="149" customWidth="1"/>
    <col min="12525" max="12525" width="10.5703125" style="149" customWidth="1"/>
    <col min="12526" max="12526" width="9.42578125" style="149" customWidth="1"/>
    <col min="12527" max="12527" width="9.85546875" style="149" customWidth="1"/>
    <col min="12528" max="12528" width="10.5703125" style="149" customWidth="1"/>
    <col min="12529" max="12530" width="9.42578125" style="149" customWidth="1"/>
    <col min="12531" max="12531" width="10.5703125" style="149" customWidth="1"/>
    <col min="12532" max="12533" width="9" style="149" customWidth="1"/>
    <col min="12534" max="12534" width="10.5703125" style="149" customWidth="1"/>
    <col min="12535" max="12536" width="9.42578125" style="149" customWidth="1"/>
    <col min="12537" max="12537" width="10.5703125" style="149" customWidth="1"/>
    <col min="12538" max="12538" width="9.42578125" style="149" customWidth="1"/>
    <col min="12539" max="12539" width="9.85546875" style="149" customWidth="1"/>
    <col min="12540" max="12540" width="10.5703125" style="149" customWidth="1"/>
    <col min="12541" max="12541" width="9" style="149" customWidth="1"/>
    <col min="12542" max="12542" width="9.85546875" style="149" customWidth="1"/>
    <col min="12543" max="12543" width="12" style="149" customWidth="1"/>
    <col min="12544" max="12774" width="11.42578125" style="149"/>
    <col min="12775" max="12775" width="0.28515625" style="149" customWidth="1"/>
    <col min="12776" max="12776" width="19" style="149" customWidth="1"/>
    <col min="12777" max="12777" width="7.140625" style="149" customWidth="1"/>
    <col min="12778" max="12778" width="41.28515625" style="149" customWidth="1"/>
    <col min="12779" max="12780" width="9" style="149" customWidth="1"/>
    <col min="12781" max="12781" width="10.5703125" style="149" customWidth="1"/>
    <col min="12782" max="12782" width="9.42578125" style="149" customWidth="1"/>
    <col min="12783" max="12783" width="9.85546875" style="149" customWidth="1"/>
    <col min="12784" max="12784" width="10.5703125" style="149" customWidth="1"/>
    <col min="12785" max="12786" width="9.42578125" style="149" customWidth="1"/>
    <col min="12787" max="12787" width="10.5703125" style="149" customWidth="1"/>
    <col min="12788" max="12789" width="9" style="149" customWidth="1"/>
    <col min="12790" max="12790" width="10.5703125" style="149" customWidth="1"/>
    <col min="12791" max="12792" width="9.42578125" style="149" customWidth="1"/>
    <col min="12793" max="12793" width="10.5703125" style="149" customWidth="1"/>
    <col min="12794" max="12794" width="9.42578125" style="149" customWidth="1"/>
    <col min="12795" max="12795" width="9.85546875" style="149" customWidth="1"/>
    <col min="12796" max="12796" width="10.5703125" style="149" customWidth="1"/>
    <col min="12797" max="12797" width="9" style="149" customWidth="1"/>
    <col min="12798" max="12798" width="9.85546875" style="149" customWidth="1"/>
    <col min="12799" max="12799" width="12" style="149" customWidth="1"/>
    <col min="12800" max="13030" width="11.42578125" style="149"/>
    <col min="13031" max="13031" width="0.28515625" style="149" customWidth="1"/>
    <col min="13032" max="13032" width="19" style="149" customWidth="1"/>
    <col min="13033" max="13033" width="7.140625" style="149" customWidth="1"/>
    <col min="13034" max="13034" width="41.28515625" style="149" customWidth="1"/>
    <col min="13035" max="13036" width="9" style="149" customWidth="1"/>
    <col min="13037" max="13037" width="10.5703125" style="149" customWidth="1"/>
    <col min="13038" max="13038" width="9.42578125" style="149" customWidth="1"/>
    <col min="13039" max="13039" width="9.85546875" style="149" customWidth="1"/>
    <col min="13040" max="13040" width="10.5703125" style="149" customWidth="1"/>
    <col min="13041" max="13042" width="9.42578125" style="149" customWidth="1"/>
    <col min="13043" max="13043" width="10.5703125" style="149" customWidth="1"/>
    <col min="13044" max="13045" width="9" style="149" customWidth="1"/>
    <col min="13046" max="13046" width="10.5703125" style="149" customWidth="1"/>
    <col min="13047" max="13048" width="9.42578125" style="149" customWidth="1"/>
    <col min="13049" max="13049" width="10.5703125" style="149" customWidth="1"/>
    <col min="13050" max="13050" width="9.42578125" style="149" customWidth="1"/>
    <col min="13051" max="13051" width="9.85546875" style="149" customWidth="1"/>
    <col min="13052" max="13052" width="10.5703125" style="149" customWidth="1"/>
    <col min="13053" max="13053" width="9" style="149" customWidth="1"/>
    <col min="13054" max="13054" width="9.85546875" style="149" customWidth="1"/>
    <col min="13055" max="13055" width="12" style="149" customWidth="1"/>
    <col min="13056" max="13286" width="11.42578125" style="149"/>
    <col min="13287" max="13287" width="0.28515625" style="149" customWidth="1"/>
    <col min="13288" max="13288" width="19" style="149" customWidth="1"/>
    <col min="13289" max="13289" width="7.140625" style="149" customWidth="1"/>
    <col min="13290" max="13290" width="41.28515625" style="149" customWidth="1"/>
    <col min="13291" max="13292" width="9" style="149" customWidth="1"/>
    <col min="13293" max="13293" width="10.5703125" style="149" customWidth="1"/>
    <col min="13294" max="13294" width="9.42578125" style="149" customWidth="1"/>
    <col min="13295" max="13295" width="9.85546875" style="149" customWidth="1"/>
    <col min="13296" max="13296" width="10.5703125" style="149" customWidth="1"/>
    <col min="13297" max="13298" width="9.42578125" style="149" customWidth="1"/>
    <col min="13299" max="13299" width="10.5703125" style="149" customWidth="1"/>
    <col min="13300" max="13301" width="9" style="149" customWidth="1"/>
    <col min="13302" max="13302" width="10.5703125" style="149" customWidth="1"/>
    <col min="13303" max="13304" width="9.42578125" style="149" customWidth="1"/>
    <col min="13305" max="13305" width="10.5703125" style="149" customWidth="1"/>
    <col min="13306" max="13306" width="9.42578125" style="149" customWidth="1"/>
    <col min="13307" max="13307" width="9.85546875" style="149" customWidth="1"/>
    <col min="13308" max="13308" width="10.5703125" style="149" customWidth="1"/>
    <col min="13309" max="13309" width="9" style="149" customWidth="1"/>
    <col min="13310" max="13310" width="9.85546875" style="149" customWidth="1"/>
    <col min="13311" max="13311" width="12" style="149" customWidth="1"/>
    <col min="13312" max="13542" width="11.42578125" style="149"/>
    <col min="13543" max="13543" width="0.28515625" style="149" customWidth="1"/>
    <col min="13544" max="13544" width="19" style="149" customWidth="1"/>
    <col min="13545" max="13545" width="7.140625" style="149" customWidth="1"/>
    <col min="13546" max="13546" width="41.28515625" style="149" customWidth="1"/>
    <col min="13547" max="13548" width="9" style="149" customWidth="1"/>
    <col min="13549" max="13549" width="10.5703125" style="149" customWidth="1"/>
    <col min="13550" max="13550" width="9.42578125" style="149" customWidth="1"/>
    <col min="13551" max="13551" width="9.85546875" style="149" customWidth="1"/>
    <col min="13552" max="13552" width="10.5703125" style="149" customWidth="1"/>
    <col min="13553" max="13554" width="9.42578125" style="149" customWidth="1"/>
    <col min="13555" max="13555" width="10.5703125" style="149" customWidth="1"/>
    <col min="13556" max="13557" width="9" style="149" customWidth="1"/>
    <col min="13558" max="13558" width="10.5703125" style="149" customWidth="1"/>
    <col min="13559" max="13560" width="9.42578125" style="149" customWidth="1"/>
    <col min="13561" max="13561" width="10.5703125" style="149" customWidth="1"/>
    <col min="13562" max="13562" width="9.42578125" style="149" customWidth="1"/>
    <col min="13563" max="13563" width="9.85546875" style="149" customWidth="1"/>
    <col min="13564" max="13564" width="10.5703125" style="149" customWidth="1"/>
    <col min="13565" max="13565" width="9" style="149" customWidth="1"/>
    <col min="13566" max="13566" width="9.85546875" style="149" customWidth="1"/>
    <col min="13567" max="13567" width="12" style="149" customWidth="1"/>
    <col min="13568" max="13798" width="11.42578125" style="149"/>
    <col min="13799" max="13799" width="0.28515625" style="149" customWidth="1"/>
    <col min="13800" max="13800" width="19" style="149" customWidth="1"/>
    <col min="13801" max="13801" width="7.140625" style="149" customWidth="1"/>
    <col min="13802" max="13802" width="41.28515625" style="149" customWidth="1"/>
    <col min="13803" max="13804" width="9" style="149" customWidth="1"/>
    <col min="13805" max="13805" width="10.5703125" style="149" customWidth="1"/>
    <col min="13806" max="13806" width="9.42578125" style="149" customWidth="1"/>
    <col min="13807" max="13807" width="9.85546875" style="149" customWidth="1"/>
    <col min="13808" max="13808" width="10.5703125" style="149" customWidth="1"/>
    <col min="13809" max="13810" width="9.42578125" style="149" customWidth="1"/>
    <col min="13811" max="13811" width="10.5703125" style="149" customWidth="1"/>
    <col min="13812" max="13813" width="9" style="149" customWidth="1"/>
    <col min="13814" max="13814" width="10.5703125" style="149" customWidth="1"/>
    <col min="13815" max="13816" width="9.42578125" style="149" customWidth="1"/>
    <col min="13817" max="13817" width="10.5703125" style="149" customWidth="1"/>
    <col min="13818" max="13818" width="9.42578125" style="149" customWidth="1"/>
    <col min="13819" max="13819" width="9.85546875" style="149" customWidth="1"/>
    <col min="13820" max="13820" width="10.5703125" style="149" customWidth="1"/>
    <col min="13821" max="13821" width="9" style="149" customWidth="1"/>
    <col min="13822" max="13822" width="9.85546875" style="149" customWidth="1"/>
    <col min="13823" max="13823" width="12" style="149" customWidth="1"/>
    <col min="13824" max="14054" width="11.42578125" style="149"/>
    <col min="14055" max="14055" width="0.28515625" style="149" customWidth="1"/>
    <col min="14056" max="14056" width="19" style="149" customWidth="1"/>
    <col min="14057" max="14057" width="7.140625" style="149" customWidth="1"/>
    <col min="14058" max="14058" width="41.28515625" style="149" customWidth="1"/>
    <col min="14059" max="14060" width="9" style="149" customWidth="1"/>
    <col min="14061" max="14061" width="10.5703125" style="149" customWidth="1"/>
    <col min="14062" max="14062" width="9.42578125" style="149" customWidth="1"/>
    <col min="14063" max="14063" width="9.85546875" style="149" customWidth="1"/>
    <col min="14064" max="14064" width="10.5703125" style="149" customWidth="1"/>
    <col min="14065" max="14066" width="9.42578125" style="149" customWidth="1"/>
    <col min="14067" max="14067" width="10.5703125" style="149" customWidth="1"/>
    <col min="14068" max="14069" width="9" style="149" customWidth="1"/>
    <col min="14070" max="14070" width="10.5703125" style="149" customWidth="1"/>
    <col min="14071" max="14072" width="9.42578125" style="149" customWidth="1"/>
    <col min="14073" max="14073" width="10.5703125" style="149" customWidth="1"/>
    <col min="14074" max="14074" width="9.42578125" style="149" customWidth="1"/>
    <col min="14075" max="14075" width="9.85546875" style="149" customWidth="1"/>
    <col min="14076" max="14076" width="10.5703125" style="149" customWidth="1"/>
    <col min="14077" max="14077" width="9" style="149" customWidth="1"/>
    <col min="14078" max="14078" width="9.85546875" style="149" customWidth="1"/>
    <col min="14079" max="14079" width="12" style="149" customWidth="1"/>
    <col min="14080" max="14310" width="11.42578125" style="149"/>
    <col min="14311" max="14311" width="0.28515625" style="149" customWidth="1"/>
    <col min="14312" max="14312" width="19" style="149" customWidth="1"/>
    <col min="14313" max="14313" width="7.140625" style="149" customWidth="1"/>
    <col min="14314" max="14314" width="41.28515625" style="149" customWidth="1"/>
    <col min="14315" max="14316" width="9" style="149" customWidth="1"/>
    <col min="14317" max="14317" width="10.5703125" style="149" customWidth="1"/>
    <col min="14318" max="14318" width="9.42578125" style="149" customWidth="1"/>
    <col min="14319" max="14319" width="9.85546875" style="149" customWidth="1"/>
    <col min="14320" max="14320" width="10.5703125" style="149" customWidth="1"/>
    <col min="14321" max="14322" width="9.42578125" style="149" customWidth="1"/>
    <col min="14323" max="14323" width="10.5703125" style="149" customWidth="1"/>
    <col min="14324" max="14325" width="9" style="149" customWidth="1"/>
    <col min="14326" max="14326" width="10.5703125" style="149" customWidth="1"/>
    <col min="14327" max="14328" width="9.42578125" style="149" customWidth="1"/>
    <col min="14329" max="14329" width="10.5703125" style="149" customWidth="1"/>
    <col min="14330" max="14330" width="9.42578125" style="149" customWidth="1"/>
    <col min="14331" max="14331" width="9.85546875" style="149" customWidth="1"/>
    <col min="14332" max="14332" width="10.5703125" style="149" customWidth="1"/>
    <col min="14333" max="14333" width="9" style="149" customWidth="1"/>
    <col min="14334" max="14334" width="9.85546875" style="149" customWidth="1"/>
    <col min="14335" max="14335" width="12" style="149" customWidth="1"/>
    <col min="14336" max="14566" width="11.42578125" style="149"/>
    <col min="14567" max="14567" width="0.28515625" style="149" customWidth="1"/>
    <col min="14568" max="14568" width="19" style="149" customWidth="1"/>
    <col min="14569" max="14569" width="7.140625" style="149" customWidth="1"/>
    <col min="14570" max="14570" width="41.28515625" style="149" customWidth="1"/>
    <col min="14571" max="14572" width="9" style="149" customWidth="1"/>
    <col min="14573" max="14573" width="10.5703125" style="149" customWidth="1"/>
    <col min="14574" max="14574" width="9.42578125" style="149" customWidth="1"/>
    <col min="14575" max="14575" width="9.85546875" style="149" customWidth="1"/>
    <col min="14576" max="14576" width="10.5703125" style="149" customWidth="1"/>
    <col min="14577" max="14578" width="9.42578125" style="149" customWidth="1"/>
    <col min="14579" max="14579" width="10.5703125" style="149" customWidth="1"/>
    <col min="14580" max="14581" width="9" style="149" customWidth="1"/>
    <col min="14582" max="14582" width="10.5703125" style="149" customWidth="1"/>
    <col min="14583" max="14584" width="9.42578125" style="149" customWidth="1"/>
    <col min="14585" max="14585" width="10.5703125" style="149" customWidth="1"/>
    <col min="14586" max="14586" width="9.42578125" style="149" customWidth="1"/>
    <col min="14587" max="14587" width="9.85546875" style="149" customWidth="1"/>
    <col min="14588" max="14588" width="10.5703125" style="149" customWidth="1"/>
    <col min="14589" max="14589" width="9" style="149" customWidth="1"/>
    <col min="14590" max="14590" width="9.85546875" style="149" customWidth="1"/>
    <col min="14591" max="14591" width="12" style="149" customWidth="1"/>
    <col min="14592" max="14822" width="11.42578125" style="149"/>
    <col min="14823" max="14823" width="0.28515625" style="149" customWidth="1"/>
    <col min="14824" max="14824" width="19" style="149" customWidth="1"/>
    <col min="14825" max="14825" width="7.140625" style="149" customWidth="1"/>
    <col min="14826" max="14826" width="41.28515625" style="149" customWidth="1"/>
    <col min="14827" max="14828" width="9" style="149" customWidth="1"/>
    <col min="14829" max="14829" width="10.5703125" style="149" customWidth="1"/>
    <col min="14830" max="14830" width="9.42578125" style="149" customWidth="1"/>
    <col min="14831" max="14831" width="9.85546875" style="149" customWidth="1"/>
    <col min="14832" max="14832" width="10.5703125" style="149" customWidth="1"/>
    <col min="14833" max="14834" width="9.42578125" style="149" customWidth="1"/>
    <col min="14835" max="14835" width="10.5703125" style="149" customWidth="1"/>
    <col min="14836" max="14837" width="9" style="149" customWidth="1"/>
    <col min="14838" max="14838" width="10.5703125" style="149" customWidth="1"/>
    <col min="14839" max="14840" width="9.42578125" style="149" customWidth="1"/>
    <col min="14841" max="14841" width="10.5703125" style="149" customWidth="1"/>
    <col min="14842" max="14842" width="9.42578125" style="149" customWidth="1"/>
    <col min="14843" max="14843" width="9.85546875" style="149" customWidth="1"/>
    <col min="14844" max="14844" width="10.5703125" style="149" customWidth="1"/>
    <col min="14845" max="14845" width="9" style="149" customWidth="1"/>
    <col min="14846" max="14846" width="9.85546875" style="149" customWidth="1"/>
    <col min="14847" max="14847" width="12" style="149" customWidth="1"/>
    <col min="14848" max="15078" width="11.42578125" style="149"/>
    <col min="15079" max="15079" width="0.28515625" style="149" customWidth="1"/>
    <col min="15080" max="15080" width="19" style="149" customWidth="1"/>
    <col min="15081" max="15081" width="7.140625" style="149" customWidth="1"/>
    <col min="15082" max="15082" width="41.28515625" style="149" customWidth="1"/>
    <col min="15083" max="15084" width="9" style="149" customWidth="1"/>
    <col min="15085" max="15085" width="10.5703125" style="149" customWidth="1"/>
    <col min="15086" max="15086" width="9.42578125" style="149" customWidth="1"/>
    <col min="15087" max="15087" width="9.85546875" style="149" customWidth="1"/>
    <col min="15088" max="15088" width="10.5703125" style="149" customWidth="1"/>
    <col min="15089" max="15090" width="9.42578125" style="149" customWidth="1"/>
    <col min="15091" max="15091" width="10.5703125" style="149" customWidth="1"/>
    <col min="15092" max="15093" width="9" style="149" customWidth="1"/>
    <col min="15094" max="15094" width="10.5703125" style="149" customWidth="1"/>
    <col min="15095" max="15096" width="9.42578125" style="149" customWidth="1"/>
    <col min="15097" max="15097" width="10.5703125" style="149" customWidth="1"/>
    <col min="15098" max="15098" width="9.42578125" style="149" customWidth="1"/>
    <col min="15099" max="15099" width="9.85546875" style="149" customWidth="1"/>
    <col min="15100" max="15100" width="10.5703125" style="149" customWidth="1"/>
    <col min="15101" max="15101" width="9" style="149" customWidth="1"/>
    <col min="15102" max="15102" width="9.85546875" style="149" customWidth="1"/>
    <col min="15103" max="15103" width="12" style="149" customWidth="1"/>
    <col min="15104" max="15334" width="11.42578125" style="149"/>
    <col min="15335" max="15335" width="0.28515625" style="149" customWidth="1"/>
    <col min="15336" max="15336" width="19" style="149" customWidth="1"/>
    <col min="15337" max="15337" width="7.140625" style="149" customWidth="1"/>
    <col min="15338" max="15338" width="41.28515625" style="149" customWidth="1"/>
    <col min="15339" max="15340" width="9" style="149" customWidth="1"/>
    <col min="15341" max="15341" width="10.5703125" style="149" customWidth="1"/>
    <col min="15342" max="15342" width="9.42578125" style="149" customWidth="1"/>
    <col min="15343" max="15343" width="9.85546875" style="149" customWidth="1"/>
    <col min="15344" max="15344" width="10.5703125" style="149" customWidth="1"/>
    <col min="15345" max="15346" width="9.42578125" style="149" customWidth="1"/>
    <col min="15347" max="15347" width="10.5703125" style="149" customWidth="1"/>
    <col min="15348" max="15349" width="9" style="149" customWidth="1"/>
    <col min="15350" max="15350" width="10.5703125" style="149" customWidth="1"/>
    <col min="15351" max="15352" width="9.42578125" style="149" customWidth="1"/>
    <col min="15353" max="15353" width="10.5703125" style="149" customWidth="1"/>
    <col min="15354" max="15354" width="9.42578125" style="149" customWidth="1"/>
    <col min="15355" max="15355" width="9.85546875" style="149" customWidth="1"/>
    <col min="15356" max="15356" width="10.5703125" style="149" customWidth="1"/>
    <col min="15357" max="15357" width="9" style="149" customWidth="1"/>
    <col min="15358" max="15358" width="9.85546875" style="149" customWidth="1"/>
    <col min="15359" max="15359" width="12" style="149" customWidth="1"/>
    <col min="15360" max="15590" width="11.42578125" style="149"/>
    <col min="15591" max="15591" width="0.28515625" style="149" customWidth="1"/>
    <col min="15592" max="15592" width="19" style="149" customWidth="1"/>
    <col min="15593" max="15593" width="7.140625" style="149" customWidth="1"/>
    <col min="15594" max="15594" width="41.28515625" style="149" customWidth="1"/>
    <col min="15595" max="15596" width="9" style="149" customWidth="1"/>
    <col min="15597" max="15597" width="10.5703125" style="149" customWidth="1"/>
    <col min="15598" max="15598" width="9.42578125" style="149" customWidth="1"/>
    <col min="15599" max="15599" width="9.85546875" style="149" customWidth="1"/>
    <col min="15600" max="15600" width="10.5703125" style="149" customWidth="1"/>
    <col min="15601" max="15602" width="9.42578125" style="149" customWidth="1"/>
    <col min="15603" max="15603" width="10.5703125" style="149" customWidth="1"/>
    <col min="15604" max="15605" width="9" style="149" customWidth="1"/>
    <col min="15606" max="15606" width="10.5703125" style="149" customWidth="1"/>
    <col min="15607" max="15608" width="9.42578125" style="149" customWidth="1"/>
    <col min="15609" max="15609" width="10.5703125" style="149" customWidth="1"/>
    <col min="15610" max="15610" width="9.42578125" style="149" customWidth="1"/>
    <col min="15611" max="15611" width="9.85546875" style="149" customWidth="1"/>
    <col min="15612" max="15612" width="10.5703125" style="149" customWidth="1"/>
    <col min="15613" max="15613" width="9" style="149" customWidth="1"/>
    <col min="15614" max="15614" width="9.85546875" style="149" customWidth="1"/>
    <col min="15615" max="15615" width="12" style="149" customWidth="1"/>
    <col min="15616" max="15846" width="11.42578125" style="149"/>
    <col min="15847" max="15847" width="0.28515625" style="149" customWidth="1"/>
    <col min="15848" max="15848" width="19" style="149" customWidth="1"/>
    <col min="15849" max="15849" width="7.140625" style="149" customWidth="1"/>
    <col min="15850" max="15850" width="41.28515625" style="149" customWidth="1"/>
    <col min="15851" max="15852" width="9" style="149" customWidth="1"/>
    <col min="15853" max="15853" width="10.5703125" style="149" customWidth="1"/>
    <col min="15854" max="15854" width="9.42578125" style="149" customWidth="1"/>
    <col min="15855" max="15855" width="9.85546875" style="149" customWidth="1"/>
    <col min="15856" max="15856" width="10.5703125" style="149" customWidth="1"/>
    <col min="15857" max="15858" width="9.42578125" style="149" customWidth="1"/>
    <col min="15859" max="15859" width="10.5703125" style="149" customWidth="1"/>
    <col min="15860" max="15861" width="9" style="149" customWidth="1"/>
    <col min="15862" max="15862" width="10.5703125" style="149" customWidth="1"/>
    <col min="15863" max="15864" width="9.42578125" style="149" customWidth="1"/>
    <col min="15865" max="15865" width="10.5703125" style="149" customWidth="1"/>
    <col min="15866" max="15866" width="9.42578125" style="149" customWidth="1"/>
    <col min="15867" max="15867" width="9.85546875" style="149" customWidth="1"/>
    <col min="15868" max="15868" width="10.5703125" style="149" customWidth="1"/>
    <col min="15869" max="15869" width="9" style="149" customWidth="1"/>
    <col min="15870" max="15870" width="9.85546875" style="149" customWidth="1"/>
    <col min="15871" max="15871" width="12" style="149" customWidth="1"/>
    <col min="15872" max="16102" width="11.42578125" style="149"/>
    <col min="16103" max="16103" width="0.28515625" style="149" customWidth="1"/>
    <col min="16104" max="16104" width="19" style="149" customWidth="1"/>
    <col min="16105" max="16105" width="7.140625" style="149" customWidth="1"/>
    <col min="16106" max="16106" width="41.28515625" style="149" customWidth="1"/>
    <col min="16107" max="16108" width="9" style="149" customWidth="1"/>
    <col min="16109" max="16109" width="10.5703125" style="149" customWidth="1"/>
    <col min="16110" max="16110" width="9.42578125" style="149" customWidth="1"/>
    <col min="16111" max="16111" width="9.85546875" style="149" customWidth="1"/>
    <col min="16112" max="16112" width="10.5703125" style="149" customWidth="1"/>
    <col min="16113" max="16114" width="9.42578125" style="149" customWidth="1"/>
    <col min="16115" max="16115" width="10.5703125" style="149" customWidth="1"/>
    <col min="16116" max="16117" width="9" style="149" customWidth="1"/>
    <col min="16118" max="16118" width="10.5703125" style="149" customWidth="1"/>
    <col min="16119" max="16120" width="9.42578125" style="149" customWidth="1"/>
    <col min="16121" max="16121" width="10.5703125" style="149" customWidth="1"/>
    <col min="16122" max="16122" width="9.42578125" style="149" customWidth="1"/>
    <col min="16123" max="16123" width="9.85546875" style="149" customWidth="1"/>
    <col min="16124" max="16124" width="10.5703125" style="149" customWidth="1"/>
    <col min="16125" max="16125" width="9" style="149" customWidth="1"/>
    <col min="16126" max="16126" width="9.85546875" style="149" customWidth="1"/>
    <col min="16127" max="16127" width="12" style="149" customWidth="1"/>
    <col min="16128" max="16384" width="11.42578125" style="149"/>
  </cols>
  <sheetData>
    <row r="1" spans="1:35" x14ac:dyDescent="0.2">
      <c r="A1" s="166" t="s">
        <v>1177</v>
      </c>
      <c r="B1" s="127"/>
    </row>
    <row r="2" spans="1:35" ht="18" customHeight="1" x14ac:dyDescent="0.2">
      <c r="A2" s="383" t="s">
        <v>904</v>
      </c>
      <c r="B2" s="32"/>
    </row>
    <row r="3" spans="1:35" ht="15" x14ac:dyDescent="0.2">
      <c r="A3" s="2641" t="s">
        <v>12</v>
      </c>
      <c r="B3" s="2641" t="s">
        <v>669</v>
      </c>
      <c r="C3" s="2640">
        <v>2011</v>
      </c>
      <c r="D3" s="2640"/>
      <c r="E3" s="2640"/>
      <c r="F3" s="2640">
        <v>2012</v>
      </c>
      <c r="G3" s="2640"/>
      <c r="H3" s="2640"/>
      <c r="I3" s="2640">
        <v>2013</v>
      </c>
      <c r="J3" s="2640"/>
      <c r="K3" s="2640"/>
      <c r="L3" s="2640">
        <v>2014</v>
      </c>
      <c r="M3" s="2640"/>
      <c r="N3" s="2640"/>
      <c r="O3" s="2640">
        <v>2015</v>
      </c>
      <c r="P3" s="2640"/>
      <c r="Q3" s="2640"/>
      <c r="R3" s="2640">
        <v>2016</v>
      </c>
      <c r="S3" s="2640"/>
      <c r="T3" s="2640"/>
      <c r="U3" s="2640">
        <v>2017</v>
      </c>
      <c r="V3" s="2640"/>
      <c r="W3" s="2640"/>
      <c r="X3" s="2640">
        <v>2018</v>
      </c>
      <c r="Y3" s="2640"/>
      <c r="Z3" s="2640"/>
      <c r="AA3" s="2640">
        <v>2019</v>
      </c>
      <c r="AB3" s="2640"/>
      <c r="AC3" s="2640"/>
      <c r="AD3" s="2640">
        <v>2020</v>
      </c>
      <c r="AE3" s="2640"/>
      <c r="AF3" s="2640"/>
      <c r="AG3" s="2640">
        <v>2021</v>
      </c>
      <c r="AH3" s="2640"/>
      <c r="AI3" s="2640"/>
    </row>
    <row r="4" spans="1:35" s="152" customFormat="1" ht="23.25" customHeight="1" x14ac:dyDescent="0.2">
      <c r="A4" s="2641"/>
      <c r="B4" s="2641"/>
      <c r="C4" s="536" t="s">
        <v>28</v>
      </c>
      <c r="D4" s="536" t="s">
        <v>29</v>
      </c>
      <c r="E4" s="536" t="s">
        <v>8</v>
      </c>
      <c r="F4" s="536" t="s">
        <v>28</v>
      </c>
      <c r="G4" s="536" t="s">
        <v>29</v>
      </c>
      <c r="H4" s="536" t="s">
        <v>8</v>
      </c>
      <c r="I4" s="536" t="s">
        <v>28</v>
      </c>
      <c r="J4" s="536" t="s">
        <v>29</v>
      </c>
      <c r="K4" s="536" t="s">
        <v>8</v>
      </c>
      <c r="L4" s="536" t="s">
        <v>28</v>
      </c>
      <c r="M4" s="536" t="s">
        <v>29</v>
      </c>
      <c r="N4" s="536" t="s">
        <v>8</v>
      </c>
      <c r="O4" s="536" t="s">
        <v>28</v>
      </c>
      <c r="P4" s="536" t="s">
        <v>29</v>
      </c>
      <c r="Q4" s="536" t="s">
        <v>8</v>
      </c>
      <c r="R4" s="536" t="s">
        <v>28</v>
      </c>
      <c r="S4" s="536" t="s">
        <v>29</v>
      </c>
      <c r="T4" s="536" t="s">
        <v>8</v>
      </c>
      <c r="U4" s="536" t="s">
        <v>28</v>
      </c>
      <c r="V4" s="536" t="s">
        <v>29</v>
      </c>
      <c r="W4" s="536" t="s">
        <v>8</v>
      </c>
      <c r="X4" s="536" t="s">
        <v>28</v>
      </c>
      <c r="Y4" s="536" t="s">
        <v>29</v>
      </c>
      <c r="Z4" s="536" t="s">
        <v>8</v>
      </c>
      <c r="AA4" s="707" t="s">
        <v>28</v>
      </c>
      <c r="AB4" s="707" t="s">
        <v>29</v>
      </c>
      <c r="AC4" s="707" t="s">
        <v>8</v>
      </c>
      <c r="AD4" s="1076" t="s">
        <v>28</v>
      </c>
      <c r="AE4" s="1076" t="s">
        <v>29</v>
      </c>
      <c r="AF4" s="1076" t="s">
        <v>8</v>
      </c>
      <c r="AG4" s="2082" t="s">
        <v>28</v>
      </c>
      <c r="AH4" s="2082" t="s">
        <v>29</v>
      </c>
      <c r="AI4" s="2082" t="s">
        <v>8</v>
      </c>
    </row>
    <row r="5" spans="1:35" s="151" customFormat="1" ht="15" customHeight="1" x14ac:dyDescent="0.2">
      <c r="A5" s="2647" t="s">
        <v>1205</v>
      </c>
      <c r="B5" s="566" t="s">
        <v>18</v>
      </c>
      <c r="C5" s="303">
        <f>Admisión!C5/Aspirantes!C6</f>
        <v>0.95238095238095233</v>
      </c>
      <c r="D5" s="303">
        <f>Admisión!D5/Aspirantes!D6</f>
        <v>0.82978723404255317</v>
      </c>
      <c r="E5" s="809">
        <f>Admisión!E5/Aspirantes!E6</f>
        <v>0.86764705882352944</v>
      </c>
      <c r="F5" s="303"/>
      <c r="G5" s="303">
        <f>Admisión!G5/Aspirantes!G6</f>
        <v>0.94285714285714284</v>
      </c>
      <c r="H5" s="809">
        <f>Admisión!H5/Aspirantes!H6</f>
        <v>0.94285714285714284</v>
      </c>
      <c r="I5" s="303">
        <f>Admisión!I5/Aspirantes!I6</f>
        <v>0.76190476190476186</v>
      </c>
      <c r="J5" s="303">
        <f>Admisión!J5/Aspirantes!J6</f>
        <v>0.8</v>
      </c>
      <c r="K5" s="809">
        <f>Admisión!K5/Aspirantes!K6</f>
        <v>0.78688524590163933</v>
      </c>
      <c r="L5" s="303">
        <f>Admisión!L5/Aspirantes!L6</f>
        <v>0.91304347826086951</v>
      </c>
      <c r="M5" s="303">
        <f>Admisión!M5/Aspirantes!M6</f>
        <v>0.73469387755102045</v>
      </c>
      <c r="N5" s="809">
        <f>Admisión!N5/Aspirantes!N6</f>
        <v>0.79166666666666663</v>
      </c>
      <c r="O5" s="303">
        <f>Admisión!O5/Aspirantes!O6</f>
        <v>0.92</v>
      </c>
      <c r="P5" s="303">
        <f>Admisión!P5/Aspirantes!P6</f>
        <v>0.86153846153846159</v>
      </c>
      <c r="Q5" s="809">
        <f>Admisión!Q5/Aspirantes!Q6</f>
        <v>0.87777777777777777</v>
      </c>
      <c r="R5" s="303">
        <f>Admisión!R5/Aspirantes!R6</f>
        <v>0.86363636363636365</v>
      </c>
      <c r="S5" s="304">
        <f>Admisión!S5/Aspirantes!S6</f>
        <v>0.6376811594202898</v>
      </c>
      <c r="T5" s="809">
        <f>Admisión!T5/Aspirantes!T6</f>
        <v>0.69230769230769229</v>
      </c>
      <c r="U5" s="303">
        <f>Admisión!U5/Aspirantes!U6</f>
        <v>0.83870967741935487</v>
      </c>
      <c r="V5" s="304">
        <f>Admisión!V5/Aspirantes!V6</f>
        <v>0.6607142857142857</v>
      </c>
      <c r="W5" s="809">
        <f>Admisión!W5/Aspirantes!W6</f>
        <v>0.72413793103448276</v>
      </c>
      <c r="X5" s="303"/>
      <c r="Y5" s="304">
        <f>Admisión!Y5/Aspirantes!Y6</f>
        <v>0.5376344086021505</v>
      </c>
      <c r="Z5" s="809">
        <f>Admisión!Z5/Aspirantes!Z6</f>
        <v>0.5376344086021505</v>
      </c>
      <c r="AA5" s="303"/>
      <c r="AB5" s="304">
        <f>Admisión!AB5/Aspirantes!AB6</f>
        <v>0.8</v>
      </c>
      <c r="AC5" s="809">
        <f>Admisión!AC5/Aspirantes!AC6</f>
        <v>0.8</v>
      </c>
      <c r="AD5" s="303"/>
      <c r="AE5" s="303">
        <f>Admisión!AE5/Aspirantes!AE6</f>
        <v>0.64179104477611937</v>
      </c>
      <c r="AF5" s="2091">
        <f>Admisión!AF5/Aspirantes!AF6</f>
        <v>0.64179104477611937</v>
      </c>
      <c r="AG5" s="303"/>
      <c r="AH5" s="303">
        <f>Admisión!AH5/Aspirantes!AH6</f>
        <v>0.5641025641025641</v>
      </c>
      <c r="AI5" s="1126">
        <f>Admisión!AI5/Aspirantes!AI6</f>
        <v>0.5641025641025641</v>
      </c>
    </row>
    <row r="6" spans="1:35" s="151" customFormat="1" ht="30" x14ac:dyDescent="0.2">
      <c r="A6" s="2648"/>
      <c r="B6" s="566" t="str">
        <f>Admisión!B6</f>
        <v>Ingeniería en Computación y Telecomunicaciones</v>
      </c>
      <c r="C6" s="303"/>
      <c r="D6" s="303"/>
      <c r="E6" s="809"/>
      <c r="F6" s="303"/>
      <c r="G6" s="303"/>
      <c r="H6" s="809"/>
      <c r="I6" s="303"/>
      <c r="J6" s="303"/>
      <c r="K6" s="809"/>
      <c r="L6" s="303"/>
      <c r="M6" s="303"/>
      <c r="N6" s="809"/>
      <c r="O6" s="303"/>
      <c r="P6" s="303"/>
      <c r="Q6" s="809"/>
      <c r="R6" s="303"/>
      <c r="S6" s="304"/>
      <c r="T6" s="809"/>
      <c r="U6" s="303">
        <f>Admisión!U6/Aspirantes!U7</f>
        <v>0.38947368421052631</v>
      </c>
      <c r="V6" s="304">
        <f>Admisión!V6/Aspirantes!V7</f>
        <v>0.17889908256880735</v>
      </c>
      <c r="W6" s="809">
        <f>Admisión!W6/Aspirantes!W7</f>
        <v>0.24281150159744408</v>
      </c>
      <c r="X6" s="303"/>
      <c r="Y6" s="304">
        <f>Admisión!Y6/Aspirantes!Y7</f>
        <v>0.25691699604743085</v>
      </c>
      <c r="Z6" s="809">
        <f>Admisión!Z6/Aspirantes!Z7</f>
        <v>0.25691699604743085</v>
      </c>
      <c r="AA6" s="303"/>
      <c r="AB6" s="304">
        <f>Admisión!AB6/Aspirantes!AB7</f>
        <v>0.45569620253164556</v>
      </c>
      <c r="AC6" s="809">
        <f>Admisión!AC6/Aspirantes!AC7</f>
        <v>0.45569620253164556</v>
      </c>
      <c r="AD6" s="303"/>
      <c r="AE6" s="304">
        <f>Admisión!AE6/Aspirantes!AE7</f>
        <v>0.33333333333333331</v>
      </c>
      <c r="AF6" s="809">
        <f>Admisión!AF6/Aspirantes!AF7</f>
        <v>0.33333333333333331</v>
      </c>
      <c r="AG6" s="303"/>
      <c r="AH6" s="303">
        <f>Admisión!AH6/Aspirantes!AH7</f>
        <v>0.39743589743589741</v>
      </c>
      <c r="AI6" s="549">
        <f>Admisión!AI6/Aspirantes!AI7</f>
        <v>0.39743589743589741</v>
      </c>
    </row>
    <row r="7" spans="1:35" s="151" customFormat="1" ht="30" x14ac:dyDescent="0.2">
      <c r="A7" s="2649"/>
      <c r="B7" s="516" t="s">
        <v>870</v>
      </c>
      <c r="C7" s="303"/>
      <c r="D7" s="303"/>
      <c r="E7" s="809"/>
      <c r="F7" s="303"/>
      <c r="G7" s="303"/>
      <c r="H7" s="809"/>
      <c r="I7" s="303"/>
      <c r="J7" s="303"/>
      <c r="K7" s="809"/>
      <c r="L7" s="303"/>
      <c r="M7" s="303"/>
      <c r="N7" s="809"/>
      <c r="O7" s="303"/>
      <c r="P7" s="303"/>
      <c r="Q7" s="809"/>
      <c r="R7" s="303"/>
      <c r="S7" s="304"/>
      <c r="T7" s="809"/>
      <c r="U7" s="303"/>
      <c r="V7" s="304"/>
      <c r="W7" s="809"/>
      <c r="X7" s="303"/>
      <c r="Y7" s="304">
        <f>Admisión!Y7/Aspirantes!Y8</f>
        <v>0.28859060402684567</v>
      </c>
      <c r="Z7" s="809">
        <f>Admisión!Z7/Aspirantes!Z8</f>
        <v>0.28859060402684567</v>
      </c>
      <c r="AA7" s="303"/>
      <c r="AB7" s="304">
        <f>Admisión!AB7/Aspirantes!AB8</f>
        <v>0.17091836734693877</v>
      </c>
      <c r="AC7" s="809">
        <f>Admisión!AC7/Aspirantes!AC8</f>
        <v>0.17091836734693877</v>
      </c>
      <c r="AD7" s="303"/>
      <c r="AE7" s="304">
        <f>Admisión!AE7/Aspirantes!AE8</f>
        <v>0.17512690355329949</v>
      </c>
      <c r="AF7" s="809">
        <f>Admisión!AF7/Aspirantes!AF8</f>
        <v>0.17512690355329949</v>
      </c>
      <c r="AG7" s="303"/>
      <c r="AH7" s="303">
        <f>Admisión!AH7/Aspirantes!AH8</f>
        <v>0.2982456140350877</v>
      </c>
      <c r="AI7" s="549">
        <f>Admisión!AI7/Aspirantes!AI8</f>
        <v>0.2982456140350877</v>
      </c>
    </row>
    <row r="8" spans="1:35" s="151" customFormat="1" ht="14.25" customHeight="1" x14ac:dyDescent="0.2">
      <c r="A8" s="2650" t="s">
        <v>1206</v>
      </c>
      <c r="B8" s="567" t="s">
        <v>20</v>
      </c>
      <c r="C8" s="303">
        <f>Admisión!C8/Aspirantes!C9</f>
        <v>0.76470588235294112</v>
      </c>
      <c r="D8" s="303">
        <f>Admisión!D8/Aspirantes!D9</f>
        <v>0.29078014184397161</v>
      </c>
      <c r="E8" s="809">
        <f>Admisión!E8/Aspirantes!E9</f>
        <v>0.38285714285714284</v>
      </c>
      <c r="F8" s="303"/>
      <c r="G8" s="303">
        <f>Admisión!G8/Aspirantes!G9</f>
        <v>0.52702702702702697</v>
      </c>
      <c r="H8" s="809">
        <f>Admisión!H8/Aspirantes!H9</f>
        <v>0.52702702702702697</v>
      </c>
      <c r="I8" s="303">
        <f>Admisión!I8/Aspirantes!I9</f>
        <v>0.69444444444444442</v>
      </c>
      <c r="J8" s="303">
        <f>Admisión!J8/Aspirantes!J9</f>
        <v>0.39516129032258063</v>
      </c>
      <c r="K8" s="809">
        <f>Admisión!K8/Aspirantes!K9</f>
        <v>0.46250000000000002</v>
      </c>
      <c r="L8" s="303">
        <f>Admisión!L8/Aspirantes!L9</f>
        <v>0.74468085106382975</v>
      </c>
      <c r="M8" s="303">
        <f>Admisión!M8/Aspirantes!M9</f>
        <v>0.60784313725490191</v>
      </c>
      <c r="N8" s="809">
        <f>Admisión!N8/Aspirantes!N9</f>
        <v>0.67346938775510201</v>
      </c>
      <c r="O8" s="303">
        <f>Admisión!O8/Aspirantes!O9</f>
        <v>0.90476190476190477</v>
      </c>
      <c r="P8" s="303">
        <f>Admisión!P8/Aspirantes!P9</f>
        <v>0.31333333333333335</v>
      </c>
      <c r="Q8" s="809">
        <f>Admisión!Q8/Aspirantes!Q9</f>
        <v>0.44270833333333331</v>
      </c>
      <c r="R8" s="303">
        <f>Admisión!R8/Aspirantes!R9</f>
        <v>0.6</v>
      </c>
      <c r="S8" s="304">
        <f>Admisión!S8/Aspirantes!S9</f>
        <v>0.36216216216216218</v>
      </c>
      <c r="T8" s="809">
        <f>Admisión!T8/Aspirantes!T9</f>
        <v>0.41666666666666669</v>
      </c>
      <c r="U8" s="303">
        <f>Admisión!U8/Aspirantes!U9</f>
        <v>0.68085106382978722</v>
      </c>
      <c r="V8" s="304">
        <f>Admisión!V8/Aspirantes!V9</f>
        <v>0.27450980392156865</v>
      </c>
      <c r="W8" s="809">
        <f>Admisión!W8/Aspirantes!W9</f>
        <v>0.37</v>
      </c>
      <c r="X8" s="303"/>
      <c r="Y8" s="304">
        <f>Admisión!Y8/Aspirantes!Y9</f>
        <v>0.22222222222222221</v>
      </c>
      <c r="Z8" s="809">
        <f>Admisión!Z8/Aspirantes!Z9</f>
        <v>0.22222222222222221</v>
      </c>
      <c r="AA8" s="303"/>
      <c r="AB8" s="304">
        <f>Admisión!AB8/Aspirantes!AB9</f>
        <v>0.25128205128205128</v>
      </c>
      <c r="AC8" s="809">
        <f>Admisión!AC8/Aspirantes!AC9</f>
        <v>0.25128205128205128</v>
      </c>
      <c r="AD8" s="303"/>
      <c r="AE8" s="304">
        <f>Admisión!AE8/Aspirantes!AE9</f>
        <v>0.31395348837209303</v>
      </c>
      <c r="AF8" s="809">
        <f>Admisión!AF8/Aspirantes!AF9</f>
        <v>0.31395348837209303</v>
      </c>
      <c r="AG8" s="303"/>
      <c r="AH8" s="303">
        <f>Admisión!AH8/Aspirantes!AH9</f>
        <v>0.34074074074074073</v>
      </c>
      <c r="AI8" s="549">
        <f>Admisión!AI8/Aspirantes!AI9</f>
        <v>0.34074074074074073</v>
      </c>
    </row>
    <row r="9" spans="1:35" s="151" customFormat="1" ht="14.25" customHeight="1" x14ac:dyDescent="0.2">
      <c r="A9" s="2651"/>
      <c r="B9" s="567" t="str">
        <f>Admisión!B9</f>
        <v>Psicología Biomédica</v>
      </c>
      <c r="C9" s="303"/>
      <c r="D9" s="303"/>
      <c r="E9" s="809"/>
      <c r="F9" s="303"/>
      <c r="G9" s="303"/>
      <c r="H9" s="809"/>
      <c r="I9" s="303"/>
      <c r="J9" s="303"/>
      <c r="K9" s="809"/>
      <c r="L9" s="303"/>
      <c r="M9" s="303"/>
      <c r="N9" s="809"/>
      <c r="O9" s="303"/>
      <c r="P9" s="303"/>
      <c r="Q9" s="809"/>
      <c r="R9" s="303"/>
      <c r="S9" s="304"/>
      <c r="T9" s="809"/>
      <c r="U9" s="303"/>
      <c r="V9" s="304">
        <f>Admisión!V9/Aspirantes!V10</f>
        <v>0.12420382165605096</v>
      </c>
      <c r="W9" s="809">
        <f>Admisión!W9/Aspirantes!W10</f>
        <v>0.12420382165605096</v>
      </c>
      <c r="X9" s="303"/>
      <c r="Y9" s="304">
        <f>Admisión!Y9/Aspirantes!Y10</f>
        <v>8.4006462035541199E-2</v>
      </c>
      <c r="Z9" s="809">
        <f>Admisión!Z9/Aspirantes!Z10</f>
        <v>8.4006462035541199E-2</v>
      </c>
      <c r="AA9" s="303"/>
      <c r="AB9" s="304">
        <f>Admisión!AB9/Aspirantes!AB10</f>
        <v>8.6303939962476553E-2</v>
      </c>
      <c r="AC9" s="809">
        <f>Admisión!AC9/Aspirantes!AC10</f>
        <v>8.6303939962476553E-2</v>
      </c>
      <c r="AD9" s="303"/>
      <c r="AE9" s="304">
        <f>Admisión!AE9/Aspirantes!AE10</f>
        <v>8.8607594936708861E-2</v>
      </c>
      <c r="AF9" s="809">
        <f>Admisión!AF9/Aspirantes!AF10</f>
        <v>8.8607594936708861E-2</v>
      </c>
      <c r="AG9" s="303"/>
      <c r="AH9" s="303">
        <f>Admisión!AH9/Aspirantes!AH10</f>
        <v>0.12529002320185614</v>
      </c>
      <c r="AI9" s="549">
        <f>Admisión!AI9/Aspirantes!AI10</f>
        <v>0.12529002320185614</v>
      </c>
    </row>
    <row r="10" spans="1:35" s="151" customFormat="1" ht="30" x14ac:dyDescent="0.2">
      <c r="A10" s="2652"/>
      <c r="B10" s="516" t="s">
        <v>1949</v>
      </c>
      <c r="C10" s="303"/>
      <c r="D10" s="303"/>
      <c r="E10" s="809"/>
      <c r="F10" s="303"/>
      <c r="G10" s="303"/>
      <c r="H10" s="809"/>
      <c r="I10" s="303"/>
      <c r="J10" s="303"/>
      <c r="K10" s="809"/>
      <c r="L10" s="303"/>
      <c r="M10" s="303"/>
      <c r="N10" s="809"/>
      <c r="O10" s="303"/>
      <c r="P10" s="303"/>
      <c r="Q10" s="809"/>
      <c r="R10" s="303"/>
      <c r="S10" s="304"/>
      <c r="T10" s="809"/>
      <c r="U10" s="303"/>
      <c r="V10" s="304"/>
      <c r="W10" s="809"/>
      <c r="X10" s="303"/>
      <c r="Y10" s="304">
        <f>Admisión!Y10/Aspirantes!Z11</f>
        <v>0.39506172839506171</v>
      </c>
      <c r="Z10" s="809">
        <f>Admisión!Z10/Aspirantes!Z11</f>
        <v>0.39506172839506171</v>
      </c>
      <c r="AA10" s="303"/>
      <c r="AB10" s="304">
        <f>Admisión!AB10/Aspirantes!AB11</f>
        <v>0.22058823529411764</v>
      </c>
      <c r="AC10" s="809">
        <f>Admisión!AC10/Aspirantes!AC11</f>
        <v>0.22058823529411764</v>
      </c>
      <c r="AD10" s="303"/>
      <c r="AE10" s="304">
        <f>Admisión!AE10/Aspirantes!AE11</f>
        <v>0.30434782608695654</v>
      </c>
      <c r="AF10" s="809">
        <f>Admisión!AF10/Aspirantes!AF11</f>
        <v>0.30434782608695654</v>
      </c>
      <c r="AG10" s="303"/>
      <c r="AH10" s="303">
        <f>Admisión!AH10/Aspirantes!AH11</f>
        <v>0.31325301204819278</v>
      </c>
      <c r="AI10" s="549">
        <f>Admisión!AI10/Aspirantes!AI11</f>
        <v>0.31325301204819278</v>
      </c>
    </row>
    <row r="11" spans="1:35" s="151" customFormat="1" ht="15" customHeight="1" x14ac:dyDescent="0.25">
      <c r="A11" s="2653" t="s">
        <v>1207</v>
      </c>
      <c r="B11" s="540" t="s">
        <v>22</v>
      </c>
      <c r="C11" s="568"/>
      <c r="D11" s="303"/>
      <c r="E11" s="809"/>
      <c r="F11" s="568"/>
      <c r="G11" s="303"/>
      <c r="H11" s="809"/>
      <c r="I11" s="568"/>
      <c r="J11" s="303">
        <f>Admisión!J11/Aspirantes!J12</f>
        <v>0.20560747663551401</v>
      </c>
      <c r="K11" s="809">
        <f>Admisión!K11/Aspirantes!K12</f>
        <v>0.20560747663551401</v>
      </c>
      <c r="L11" s="568"/>
      <c r="M11" s="303">
        <f>Admisión!M11/Aspirantes!M12</f>
        <v>0.1111111111111111</v>
      </c>
      <c r="N11" s="809">
        <f>Admisión!N11/Aspirantes!N12</f>
        <v>0.1111111111111111</v>
      </c>
      <c r="O11" s="568"/>
      <c r="P11" s="303">
        <f>Admisión!P11/Aspirantes!P12</f>
        <v>9.8245614035087719E-2</v>
      </c>
      <c r="Q11" s="809">
        <f>Admisión!Q11/Aspirantes!Q12</f>
        <v>9.8245614035087719E-2</v>
      </c>
      <c r="R11" s="303"/>
      <c r="S11" s="304">
        <f>Admisión!S11/Aspirantes!S12</f>
        <v>0.11635220125786164</v>
      </c>
      <c r="T11" s="809">
        <f>Admisión!T11/Aspirantes!T12</f>
        <v>0.11635220125786164</v>
      </c>
      <c r="U11" s="303"/>
      <c r="V11" s="304">
        <f>Admisión!V11/Aspirantes!V12</f>
        <v>0.17557251908396945</v>
      </c>
      <c r="W11" s="809">
        <f>Admisión!W11/Aspirantes!W12</f>
        <v>0.17557251908396945</v>
      </c>
      <c r="X11" s="303"/>
      <c r="Y11" s="304">
        <f>Admisión!Y11/Aspirantes!Y12</f>
        <v>0.15546218487394958</v>
      </c>
      <c r="Z11" s="809">
        <f>Admisión!Z11/Aspirantes!Z12</f>
        <v>0.15546218487394958</v>
      </c>
      <c r="AA11" s="303"/>
      <c r="AB11" s="304">
        <f>Admisión!AB11/Aspirantes!AB12</f>
        <v>0.12734082397003746</v>
      </c>
      <c r="AC11" s="809">
        <f>Admisión!AC11/Aspirantes!AC12</f>
        <v>0.12734082397003746</v>
      </c>
      <c r="AD11" s="303"/>
      <c r="AE11" s="304">
        <f>Admisión!AE11/Aspirantes!AE12</f>
        <v>0.13754646840148699</v>
      </c>
      <c r="AF11" s="809">
        <f>Admisión!AF11/Aspirantes!AF12</f>
        <v>0.13754646840148699</v>
      </c>
      <c r="AG11" s="303"/>
      <c r="AH11" s="303">
        <f>Admisión!AH11/Aspirantes!AH12</f>
        <v>0.17142857142857143</v>
      </c>
      <c r="AI11" s="549">
        <f>Admisión!AI11/Aspirantes!AI12</f>
        <v>0.17142857142857143</v>
      </c>
    </row>
    <row r="12" spans="1:35" s="151" customFormat="1" ht="15" customHeight="1" x14ac:dyDescent="0.2">
      <c r="A12" s="2653"/>
      <c r="B12" s="540" t="s">
        <v>19</v>
      </c>
      <c r="C12" s="304">
        <f>Admisión!C12/Aspirantes!C13</f>
        <v>0.77551020408163263</v>
      </c>
      <c r="D12" s="304">
        <f>Admisión!D12/Aspirantes!D13</f>
        <v>0.35833333333333334</v>
      </c>
      <c r="E12" s="809">
        <f>Admisión!E12/Aspirantes!E13</f>
        <v>0.47928994082840237</v>
      </c>
      <c r="F12" s="304"/>
      <c r="G12" s="304">
        <f>Admisión!G12/Aspirantes!G13</f>
        <v>0.51388888888888884</v>
      </c>
      <c r="H12" s="809">
        <f>Admisión!H12/Aspirantes!H13</f>
        <v>0.51388888888888884</v>
      </c>
      <c r="I12" s="304">
        <f>Admisión!I12/Aspirantes!I13</f>
        <v>0.79411764705882348</v>
      </c>
      <c r="J12" s="304">
        <f>Admisión!J12/Aspirantes!J13</f>
        <v>0.48192771084337349</v>
      </c>
      <c r="K12" s="809">
        <f>Admisión!K12/Aspirantes!K13</f>
        <v>0.57264957264957261</v>
      </c>
      <c r="L12" s="304"/>
      <c r="M12" s="304">
        <f>Admisión!M12/Aspirantes!M13</f>
        <v>0.39805825242718446</v>
      </c>
      <c r="N12" s="809">
        <f>Admisión!N12/Aspirantes!N13</f>
        <v>0.39805825242718446</v>
      </c>
      <c r="O12" s="304"/>
      <c r="P12" s="304">
        <f>Admisión!P12/Aspirantes!P13</f>
        <v>0.31847133757961782</v>
      </c>
      <c r="Q12" s="809">
        <f>Admisión!Q12/Aspirantes!Q13</f>
        <v>0.31847133757961782</v>
      </c>
      <c r="R12" s="303">
        <f>Admisión!R12/Aspirantes!R13</f>
        <v>0.63461538461538458</v>
      </c>
      <c r="S12" s="304">
        <f>Admisión!S12/Aspirantes!S13</f>
        <v>0.33088235294117646</v>
      </c>
      <c r="T12" s="809">
        <f>Admisión!T12/Aspirantes!T13</f>
        <v>0.41489361702127658</v>
      </c>
      <c r="U12" s="303">
        <f>Admisión!U12/Aspirantes!U13</f>
        <v>0.67346938775510201</v>
      </c>
      <c r="V12" s="304">
        <f>Admisión!V12/Aspirantes!V13</f>
        <v>0.36799999999999999</v>
      </c>
      <c r="W12" s="809">
        <f>Admisión!W12/Aspirantes!W13</f>
        <v>0.45402298850574713</v>
      </c>
      <c r="X12" s="303">
        <f>Admisión!X12/Aspirantes!X13</f>
        <v>0.5</v>
      </c>
      <c r="Y12" s="304">
        <f>Admisión!Y12/Aspirantes!Y13</f>
        <v>0.21428571428571427</v>
      </c>
      <c r="Z12" s="809">
        <f>Admisión!Z12/Aspirantes!Z13</f>
        <v>0.26576576576576577</v>
      </c>
      <c r="AA12" s="303">
        <f>Admisión!AA12/Aspirantes!AA13</f>
        <v>0.42352941176470588</v>
      </c>
      <c r="AB12" s="304">
        <f>Admisión!AB12/Aspirantes!AB13</f>
        <v>0.36470588235294116</v>
      </c>
      <c r="AC12" s="809">
        <f>Admisión!AC12/Aspirantes!AC13</f>
        <v>0.39411764705882352</v>
      </c>
      <c r="AD12" s="303">
        <f>Admisión!AD12/Aspirantes!AD13</f>
        <v>0.45714285714285713</v>
      </c>
      <c r="AE12" s="304">
        <f>Admisión!AE12/Aspirantes!AE13</f>
        <v>0.449438202247191</v>
      </c>
      <c r="AF12" s="809">
        <f>Admisión!AF12/Aspirantes!AF13</f>
        <v>0.45283018867924529</v>
      </c>
      <c r="AG12" s="303">
        <f>Admisión!AG12/Aspirantes!AG13</f>
        <v>0.5</v>
      </c>
      <c r="AH12" s="303">
        <f>Admisión!AH12/Aspirantes!AH13</f>
        <v>0.66666666666666663</v>
      </c>
      <c r="AI12" s="549">
        <f>Admisión!AI12/Aspirantes!AI13</f>
        <v>0.57627118644067798</v>
      </c>
    </row>
    <row r="13" spans="1:35" s="151" customFormat="1" ht="30" x14ac:dyDescent="0.2">
      <c r="A13" s="2653"/>
      <c r="B13" s="537" t="s">
        <v>244</v>
      </c>
      <c r="C13" s="304"/>
      <c r="D13" s="304"/>
      <c r="E13" s="809"/>
      <c r="F13" s="304"/>
      <c r="G13" s="304"/>
      <c r="H13" s="809"/>
      <c r="I13" s="304"/>
      <c r="J13" s="304"/>
      <c r="K13" s="809"/>
      <c r="L13" s="304"/>
      <c r="M13" s="304"/>
      <c r="N13" s="809"/>
      <c r="O13" s="304"/>
      <c r="P13" s="304"/>
      <c r="Q13" s="809"/>
      <c r="R13" s="303"/>
      <c r="S13" s="304"/>
      <c r="T13" s="809"/>
      <c r="U13" s="303"/>
      <c r="V13" s="304"/>
      <c r="W13" s="809"/>
      <c r="X13" s="303">
        <f>Admisión!X13/Aspirantes!X14</f>
        <v>0.72727272727272729</v>
      </c>
      <c r="Y13" s="304">
        <f>Admisión!Y13/Aspirantes!Y14</f>
        <v>0.58064516129032262</v>
      </c>
      <c r="Z13" s="809">
        <f>Admisión!Z13/Aspirantes!Z14</f>
        <v>0.64150943396226412</v>
      </c>
      <c r="AA13" s="722"/>
      <c r="AB13" s="723">
        <f>Admisión!AB13/Aspirantes!AB14</f>
        <v>0.40229885057471265</v>
      </c>
      <c r="AC13" s="1671">
        <f>Admisión!AC13/Aspirantes!AC14</f>
        <v>0.40229885057471265</v>
      </c>
      <c r="AD13" s="722"/>
      <c r="AE13" s="723">
        <f>Admisión!AE13/Aspirantes!AE14</f>
        <v>0.61728395061728392</v>
      </c>
      <c r="AF13" s="1671">
        <f>Admisión!AF13/Aspirantes!AF14</f>
        <v>0.61728395061728392</v>
      </c>
      <c r="AG13" s="303"/>
      <c r="AH13" s="303">
        <f>Admisión!AH13/Aspirantes!AH14</f>
        <v>0.48837209302325579</v>
      </c>
      <c r="AI13" s="724">
        <f>Admisión!AI13/Aspirantes!AI14</f>
        <v>0.48837209302325579</v>
      </c>
    </row>
    <row r="14" spans="1:35" s="151" customFormat="1" ht="15" x14ac:dyDescent="0.25">
      <c r="A14" s="132"/>
      <c r="B14" s="157" t="s">
        <v>3298</v>
      </c>
      <c r="C14" s="133"/>
      <c r="D14" s="131"/>
      <c r="E14" s="284"/>
      <c r="F14" s="133"/>
      <c r="G14" s="131"/>
      <c r="H14" s="284"/>
      <c r="I14" s="133"/>
      <c r="J14" s="131"/>
      <c r="K14" s="284"/>
      <c r="L14" s="133"/>
      <c r="M14" s="131"/>
      <c r="N14" s="284"/>
      <c r="O14" s="133"/>
      <c r="P14" s="131"/>
      <c r="Q14" s="284"/>
      <c r="R14" s="131"/>
      <c r="S14" s="159"/>
      <c r="T14" s="284"/>
      <c r="AA14" s="728"/>
      <c r="AB14" s="729"/>
      <c r="AC14" s="730"/>
      <c r="AD14" s="728"/>
      <c r="AE14" s="729"/>
      <c r="AF14" s="729"/>
      <c r="AG14" s="728"/>
      <c r="AH14" s="729"/>
      <c r="AI14" s="730"/>
    </row>
    <row r="15" spans="1:35" s="151" customFormat="1" ht="15" customHeight="1" x14ac:dyDescent="0.2">
      <c r="B15" s="569" t="s">
        <v>1205</v>
      </c>
      <c r="C15" s="303">
        <f>Admisión!C16/Aspirantes!C17</f>
        <v>0.95238095238095233</v>
      </c>
      <c r="D15" s="303">
        <f>Admisión!D16/Aspirantes!D17</f>
        <v>0.82978723404255317</v>
      </c>
      <c r="E15" s="809">
        <f>Admisión!E16/Aspirantes!E17</f>
        <v>0.86764705882352944</v>
      </c>
      <c r="F15" s="303"/>
      <c r="G15" s="303">
        <f>Admisión!G16/Aspirantes!G17</f>
        <v>0.94285714285714284</v>
      </c>
      <c r="H15" s="809">
        <f>Admisión!H16/Aspirantes!H17</f>
        <v>0.94285714285714284</v>
      </c>
      <c r="I15" s="303">
        <f>Admisión!I16/Aspirantes!I17</f>
        <v>0.76190476190476186</v>
      </c>
      <c r="J15" s="303">
        <f>Admisión!J16/Aspirantes!J17</f>
        <v>0.8</v>
      </c>
      <c r="K15" s="809">
        <f>Admisión!K16/Aspirantes!K17</f>
        <v>0.78688524590163933</v>
      </c>
      <c r="L15" s="303">
        <f>Admisión!L16/Aspirantes!L17</f>
        <v>0.91304347826086951</v>
      </c>
      <c r="M15" s="303">
        <f>Admisión!M16/Aspirantes!M17</f>
        <v>0.73469387755102045</v>
      </c>
      <c r="N15" s="809">
        <f>Admisión!N16/Aspirantes!N17</f>
        <v>0.79166666666666663</v>
      </c>
      <c r="O15" s="303">
        <f>Admisión!O16/Aspirantes!O17</f>
        <v>0.92</v>
      </c>
      <c r="P15" s="303">
        <f>Admisión!P16/Aspirantes!P17</f>
        <v>0.86153846153846159</v>
      </c>
      <c r="Q15" s="809">
        <f>Admisión!Q16/Aspirantes!Q17</f>
        <v>0.87777777777777777</v>
      </c>
      <c r="R15" s="303">
        <f>Admisión!R16/Aspirantes!R17</f>
        <v>0.86363636363636365</v>
      </c>
      <c r="S15" s="304">
        <f>Admisión!S16/Aspirantes!S17</f>
        <v>0.6376811594202898</v>
      </c>
      <c r="T15" s="809">
        <f>Admisión!T16/Aspirantes!T17</f>
        <v>0.69230769230769229</v>
      </c>
      <c r="U15" s="303">
        <f>Admisión!U16/Aspirantes!U17</f>
        <v>0.5</v>
      </c>
      <c r="V15" s="304">
        <f>Admisión!V16/Aspirantes!V17</f>
        <v>0.27737226277372262</v>
      </c>
      <c r="W15" s="809">
        <f>Admisión!W16/Aspirantes!W17</f>
        <v>0.34749999999999998</v>
      </c>
      <c r="X15" s="303"/>
      <c r="Y15" s="304">
        <f>Admisión!Y16/Aspirantes!Y17</f>
        <v>0.31919191919191919</v>
      </c>
      <c r="Z15" s="809">
        <f>Admisión!Z16/Aspirantes!Z17</f>
        <v>0.31919191919191919</v>
      </c>
      <c r="AA15" s="725"/>
      <c r="AB15" s="726">
        <f>Admisión!AB16/Aspirantes!AB17</f>
        <v>0.31451612903225806</v>
      </c>
      <c r="AC15" s="1672">
        <f>Admisión!AC16/Aspirantes!AC17</f>
        <v>0.31451612903225806</v>
      </c>
      <c r="AD15" s="725"/>
      <c r="AE15" s="726">
        <f>Admisión!AE16/Aspirantes!AE17</f>
        <v>0.2664526484751204</v>
      </c>
      <c r="AF15" s="1672">
        <f>Admisión!AF16/Aspirantes!AF17</f>
        <v>0.2664526484751204</v>
      </c>
      <c r="AG15" s="725"/>
      <c r="AH15" s="726">
        <f>Admisión!AH16/Aspirantes!AH17</f>
        <v>0.35933806146572106</v>
      </c>
      <c r="AI15" s="727">
        <f>Admisión!AI16/Aspirantes!AI17</f>
        <v>0.35933806146572106</v>
      </c>
    </row>
    <row r="16" spans="1:35" s="151" customFormat="1" ht="14.25" customHeight="1" x14ac:dyDescent="0.2">
      <c r="B16" s="569" t="s">
        <v>1206</v>
      </c>
      <c r="C16" s="303">
        <f>Admisión!C17/Aspirantes!C18</f>
        <v>0.76470588235294112</v>
      </c>
      <c r="D16" s="303">
        <f>Admisión!D17/Aspirantes!D18</f>
        <v>0.29078014184397161</v>
      </c>
      <c r="E16" s="809">
        <f>Admisión!E17/Aspirantes!E18</f>
        <v>0.38285714285714284</v>
      </c>
      <c r="F16" s="303"/>
      <c r="G16" s="303">
        <f>Admisión!G17/Aspirantes!G18</f>
        <v>0.52702702702702697</v>
      </c>
      <c r="H16" s="809">
        <f>Admisión!H17/Aspirantes!H18</f>
        <v>0.52702702702702697</v>
      </c>
      <c r="I16" s="303">
        <f>Admisión!I17/Aspirantes!I18</f>
        <v>0.69444444444444442</v>
      </c>
      <c r="J16" s="303">
        <f>Admisión!J17/Aspirantes!J18</f>
        <v>0.39516129032258063</v>
      </c>
      <c r="K16" s="809">
        <f>Admisión!K17/Aspirantes!K18</f>
        <v>0.46250000000000002</v>
      </c>
      <c r="L16" s="303">
        <f>Admisión!L17/Aspirantes!L18</f>
        <v>0.74468085106382975</v>
      </c>
      <c r="M16" s="303">
        <f>Admisión!M17/Aspirantes!M18</f>
        <v>0.60784313725490191</v>
      </c>
      <c r="N16" s="809">
        <f>Admisión!N17/Aspirantes!N18</f>
        <v>0.67346938775510201</v>
      </c>
      <c r="O16" s="303">
        <f>Admisión!O17/Aspirantes!O18</f>
        <v>0.90476190476190477</v>
      </c>
      <c r="P16" s="303">
        <f>Admisión!P17/Aspirantes!P18</f>
        <v>0.31333333333333335</v>
      </c>
      <c r="Q16" s="809">
        <f>Admisión!Q17/Aspirantes!Q18</f>
        <v>0.44270833333333331</v>
      </c>
      <c r="R16" s="303">
        <f>Admisión!R17/Aspirantes!R18</f>
        <v>0.6</v>
      </c>
      <c r="S16" s="304">
        <f>Admisión!S17/Aspirantes!S18</f>
        <v>0.36216216216216218</v>
      </c>
      <c r="T16" s="809">
        <f>Admisión!T17/Aspirantes!T18</f>
        <v>0.41666666666666669</v>
      </c>
      <c r="U16" s="303">
        <f>Admisión!U17/Aspirantes!U18</f>
        <v>0.68085106382978722</v>
      </c>
      <c r="V16" s="304">
        <f>Admisión!V17/Aspirantes!V18</f>
        <v>0.17344753747323341</v>
      </c>
      <c r="W16" s="809">
        <f>Admisión!W17/Aspirantes!W18</f>
        <v>0.21984435797665369</v>
      </c>
      <c r="X16" s="303"/>
      <c r="Y16" s="304">
        <f>Admisión!Y17/Aspirantes!Y18</f>
        <v>0.145610278372591</v>
      </c>
      <c r="Z16" s="809">
        <f>Admisión!Z17/Aspirantes!Z18</f>
        <v>0.145610278372591</v>
      </c>
      <c r="AA16" s="303"/>
      <c r="AB16" s="304">
        <f>Admisión!AB17/Aspirantes!AB18</f>
        <v>0.15021459227467812</v>
      </c>
      <c r="AC16" s="809">
        <f>Admisión!AC17/Aspirantes!AC18</f>
        <v>0.15021459227467812</v>
      </c>
      <c r="AD16" s="303"/>
      <c r="AE16" s="726">
        <f>Admisión!AE17/Aspirantes!AE18</f>
        <v>0.17155756207674944</v>
      </c>
      <c r="AF16" s="1672">
        <f>Admisión!AF17/Aspirantes!AF18</f>
        <v>0.17155756207674944</v>
      </c>
      <c r="AG16" s="725"/>
      <c r="AH16" s="726">
        <f>Admisión!AH17/Aspirantes!AH18</f>
        <v>0.20765027322404372</v>
      </c>
      <c r="AI16" s="727">
        <f>Admisión!AI17/Aspirantes!AI18</f>
        <v>0.20765027322404372</v>
      </c>
    </row>
    <row r="17" spans="1:35" s="151" customFormat="1" ht="15" customHeight="1" x14ac:dyDescent="0.2">
      <c r="B17" s="569" t="s">
        <v>1207</v>
      </c>
      <c r="C17" s="304">
        <f>Admisión!C18/Aspirantes!C19</f>
        <v>0.77551020408163263</v>
      </c>
      <c r="D17" s="304">
        <f>Admisión!D18/Aspirantes!D19</f>
        <v>0.35833333333333334</v>
      </c>
      <c r="E17" s="809">
        <f>Admisión!E18/Aspirantes!E19</f>
        <v>0.47928994082840237</v>
      </c>
      <c r="F17" s="304"/>
      <c r="G17" s="304">
        <f>Admisión!G18/Aspirantes!G19</f>
        <v>0.51388888888888884</v>
      </c>
      <c r="H17" s="809">
        <f>Admisión!H18/Aspirantes!H19</f>
        <v>0.51388888888888884</v>
      </c>
      <c r="I17" s="304">
        <f>Admisión!I18/Aspirantes!I19</f>
        <v>0.79411764705882348</v>
      </c>
      <c r="J17" s="304">
        <f>Admisión!J18/Aspirantes!J19</f>
        <v>0.32631578947368423</v>
      </c>
      <c r="K17" s="809">
        <f>Admisión!K18/Aspirantes!K19</f>
        <v>0.39732142857142855</v>
      </c>
      <c r="L17" s="304"/>
      <c r="M17" s="304">
        <f>Admisión!M18/Aspirantes!M19</f>
        <v>0.20121951219512196</v>
      </c>
      <c r="N17" s="809">
        <f>Admisión!N18/Aspirantes!N19</f>
        <v>0.20121951219512196</v>
      </c>
      <c r="O17" s="304"/>
      <c r="P17" s="304">
        <f>Admisión!P18/Aspirantes!P19</f>
        <v>0.17647058823529413</v>
      </c>
      <c r="Q17" s="809">
        <f>Admisión!Q18/Aspirantes!Q19</f>
        <v>0.17647058823529413</v>
      </c>
      <c r="R17" s="303">
        <f>Admisión!R18/Aspirantes!R19</f>
        <v>0.63461538461538458</v>
      </c>
      <c r="S17" s="304">
        <f>Admisión!S18/Aspirantes!S19</f>
        <v>0.18061674008810572</v>
      </c>
      <c r="T17" s="809">
        <f>Admisión!T18/Aspirantes!T19</f>
        <v>0.22727272727272727</v>
      </c>
      <c r="U17" s="303">
        <f>Admisión!U18/Aspirantes!U19</f>
        <v>0.67346938775510201</v>
      </c>
      <c r="V17" s="304">
        <f>Admisión!V18/Aspirantes!V19</f>
        <v>0.23772609819121446</v>
      </c>
      <c r="W17" s="809">
        <f>Admisión!W18/Aspirantes!W19</f>
        <v>0.28669724770642202</v>
      </c>
      <c r="X17" s="303">
        <f>Admisión!X18/Aspirantes!X19</f>
        <v>0.61904761904761907</v>
      </c>
      <c r="Y17" s="304">
        <f>Admisión!Y18/Aspirantes!Y19</f>
        <v>0.23236514522821577</v>
      </c>
      <c r="Z17" s="809">
        <f>Admisión!Z18/Aspirantes!Z19</f>
        <v>0.28975265017667845</v>
      </c>
      <c r="AA17" s="303">
        <f>Admisión!AA18/Aspirantes!AA19</f>
        <v>0.42352941176470588</v>
      </c>
      <c r="AB17" s="304">
        <f>Admisión!AB18/Aspirantes!AB19</f>
        <v>0.22779043280182232</v>
      </c>
      <c r="AC17" s="809">
        <f>Admisión!AC18/Aspirantes!AC19</f>
        <v>0.25954198473282442</v>
      </c>
      <c r="AD17" s="303">
        <f>Admisión!AD18/Aspirantes!AD19</f>
        <v>0.45714285714285713</v>
      </c>
      <c r="AE17" s="726">
        <f>Admisión!AE18/Aspirantes!AE19</f>
        <v>0.28929384965831434</v>
      </c>
      <c r="AF17" s="1672">
        <f>Admisión!AF18/Aspirantes!AF19</f>
        <v>0.31237721021611004</v>
      </c>
      <c r="AG17" s="725">
        <f>Admisión!AG18/Aspirantes!AG19</f>
        <v>0.5</v>
      </c>
      <c r="AH17" s="726">
        <f>Admisión!AH18/Aspirantes!AH19</f>
        <v>0.3</v>
      </c>
      <c r="AI17" s="727">
        <f>Admisión!AI18/Aspirantes!AI19</f>
        <v>0.32644628099173556</v>
      </c>
    </row>
    <row r="18" spans="1:35" s="151" customFormat="1" ht="6.75" customHeight="1" x14ac:dyDescent="0.25">
      <c r="A18" s="132"/>
      <c r="B18" s="158"/>
      <c r="C18" s="133"/>
      <c r="D18" s="131"/>
      <c r="E18" s="134"/>
      <c r="F18" s="133"/>
      <c r="G18" s="131"/>
      <c r="H18" s="134"/>
      <c r="I18" s="133"/>
      <c r="J18" s="131"/>
      <c r="K18" s="134"/>
      <c r="L18" s="133"/>
      <c r="M18" s="131"/>
      <c r="N18" s="134"/>
      <c r="O18" s="133"/>
      <c r="P18" s="131"/>
      <c r="Q18" s="134"/>
      <c r="R18" s="131"/>
      <c r="S18" s="159"/>
      <c r="T18" s="134"/>
      <c r="AA18" s="303"/>
      <c r="AB18" s="304"/>
      <c r="AC18" s="628"/>
      <c r="AD18" s="303"/>
      <c r="AE18" s="726"/>
      <c r="AF18" s="726"/>
      <c r="AG18" s="303"/>
      <c r="AH18" s="726"/>
      <c r="AI18" s="1127"/>
    </row>
    <row r="19" spans="1:35" s="151" customFormat="1" ht="15" x14ac:dyDescent="0.25">
      <c r="A19" s="157"/>
      <c r="B19" s="544" t="s">
        <v>363</v>
      </c>
      <c r="C19" s="570">
        <f>Admisión!C20/Aspirantes!C21</f>
        <v>0.80769230769230771</v>
      </c>
      <c r="D19" s="570">
        <f>Admisión!D20/Aspirantes!D21</f>
        <v>0.39935064935064934</v>
      </c>
      <c r="E19" s="810">
        <f>Admisión!E20/Aspirantes!E21</f>
        <v>0.50242718446601942</v>
      </c>
      <c r="F19" s="570"/>
      <c r="G19" s="570">
        <f>Admisión!G20/Aspirantes!G21</f>
        <v>0.60220994475138123</v>
      </c>
      <c r="H19" s="810">
        <f>Admisión!H20/Aspirantes!H21</f>
        <v>0.60220994475138123</v>
      </c>
      <c r="I19" s="570">
        <f>Admisión!I20/Aspirantes!I21</f>
        <v>0.74725274725274726</v>
      </c>
      <c r="J19" s="570">
        <f>Admisión!J20/Aspirantes!J21</f>
        <v>0.403954802259887</v>
      </c>
      <c r="K19" s="810">
        <f>Admisión!K20/Aspirantes!K21</f>
        <v>0.47415730337078654</v>
      </c>
      <c r="L19" s="570">
        <f>Admisión!L20/Aspirantes!L21</f>
        <v>0.8</v>
      </c>
      <c r="M19" s="570">
        <f>Admisión!M20/Aspirantes!M21</f>
        <v>0.31074766355140188</v>
      </c>
      <c r="N19" s="810">
        <f>Admisión!N20/Aspirantes!N21</f>
        <v>0.37951807228915663</v>
      </c>
      <c r="O19" s="570">
        <f>Admisión!O20/Aspirantes!O21</f>
        <v>0.91044776119402981</v>
      </c>
      <c r="P19" s="570">
        <f>Admisión!P20/Aspirantes!P21</f>
        <v>0.27549467275494671</v>
      </c>
      <c r="Q19" s="810">
        <f>Admisión!Q20/Aspirantes!Q21</f>
        <v>0.33425414364640882</v>
      </c>
      <c r="R19" s="571">
        <f>Admisión!R20/Aspirantes!R21</f>
        <v>0.65891472868217049</v>
      </c>
      <c r="S19" s="571">
        <f>Admisión!S20/Aspirantes!S21</f>
        <v>0.27259887005649719</v>
      </c>
      <c r="T19" s="811">
        <f>Admisión!T20/Aspirantes!T21</f>
        <v>0.33213859020310632</v>
      </c>
      <c r="U19" s="571">
        <f>Admisión!U20/Aspirantes!U21</f>
        <v>0.57657657657657657</v>
      </c>
      <c r="V19" s="571">
        <f>Admisión!V20/Aspirantes!V21</f>
        <v>0.22074468085106383</v>
      </c>
      <c r="W19" s="811">
        <f>Admisión!W20/Aspirantes!W21</f>
        <v>0.27925925925925926</v>
      </c>
      <c r="X19" s="571">
        <f>Admisión!X20/Aspirantes!X21</f>
        <v>0.61904761904761907</v>
      </c>
      <c r="Y19" s="571">
        <f>Admisión!Y20/Aspirantes!Y21</f>
        <v>0.21245421245421245</v>
      </c>
      <c r="Z19" s="811">
        <f>Admisión!Z20/Aspirantes!Z21</f>
        <v>0.22957393483709274</v>
      </c>
      <c r="AA19" s="303">
        <f>Admisión!AA20/Aspirantes!AA21</f>
        <v>0.42352941176470588</v>
      </c>
      <c r="AB19" s="304">
        <f>Admisión!AB20/Aspirantes!AB21</f>
        <v>0.21848317428427927</v>
      </c>
      <c r="AC19" s="809">
        <f>Admisión!AC20/Aspirantes!AC21</f>
        <v>0.22687861271676302</v>
      </c>
      <c r="AD19" s="303">
        <f>Admisión!AD20/Aspirantes!AD21</f>
        <v>0.45714285714285713</v>
      </c>
      <c r="AE19" s="726">
        <f>Admisión!AE20/Aspirantes!AE21</f>
        <v>0.22843942505133472</v>
      </c>
      <c r="AF19" s="1672">
        <f>Admisión!AF20/Aspirantes!AF21</f>
        <v>0.23637264618434092</v>
      </c>
      <c r="AG19" s="303">
        <f>Admisión!AG20/Aspirantes!AG21</f>
        <v>0.5</v>
      </c>
      <c r="AH19" s="726">
        <f>Admisión!AH20/Aspirantes!AH21</f>
        <v>0.27301587301587299</v>
      </c>
      <c r="AI19" s="727">
        <f>Admisión!AI20/Aspirantes!AI21</f>
        <v>0.28187919463087246</v>
      </c>
    </row>
    <row r="20" spans="1:35" x14ac:dyDescent="0.2">
      <c r="A20" s="160"/>
      <c r="R20" s="149"/>
      <c r="S20" s="149"/>
      <c r="T20" s="149"/>
    </row>
    <row r="21" spans="1:35" ht="15" x14ac:dyDescent="0.2">
      <c r="B21" s="283"/>
      <c r="C21" s="2643" t="s">
        <v>905</v>
      </c>
      <c r="D21" s="2643"/>
      <c r="E21" s="2643"/>
      <c r="F21" s="2643"/>
      <c r="G21" s="2643"/>
      <c r="H21" s="2643"/>
      <c r="I21" s="2643"/>
      <c r="J21" s="2643"/>
      <c r="K21" s="2643"/>
      <c r="L21" s="2643"/>
      <c r="M21" s="2643"/>
      <c r="R21" s="149"/>
      <c r="S21" s="149"/>
      <c r="T21" s="149"/>
    </row>
    <row r="22" spans="1:35" ht="31.5" customHeight="1" x14ac:dyDescent="0.2">
      <c r="B22" s="13"/>
      <c r="C22" s="548">
        <v>2011</v>
      </c>
      <c r="D22" s="548">
        <v>2012</v>
      </c>
      <c r="E22" s="548">
        <v>2013</v>
      </c>
      <c r="F22" s="548">
        <v>2014</v>
      </c>
      <c r="G22" s="548">
        <v>2015</v>
      </c>
      <c r="H22" s="548">
        <v>2016</v>
      </c>
      <c r="I22" s="548">
        <v>2017</v>
      </c>
      <c r="J22" s="548">
        <v>2018</v>
      </c>
      <c r="K22" s="548">
        <v>2019</v>
      </c>
      <c r="L22" s="548">
        <v>2020</v>
      </c>
      <c r="M22" s="2081">
        <v>2021</v>
      </c>
      <c r="R22" s="149"/>
      <c r="S22" s="149"/>
      <c r="T22" s="149"/>
    </row>
    <row r="23" spans="1:35" ht="15" x14ac:dyDescent="0.2">
      <c r="B23" s="550" t="s">
        <v>690</v>
      </c>
      <c r="C23" s="314">
        <f>Admisión!C24/Aspirantes!C25</f>
        <v>0.86764705882352944</v>
      </c>
      <c r="D23" s="314">
        <f>Admisión!D24/Aspirantes!D25</f>
        <v>0.94285714285714284</v>
      </c>
      <c r="E23" s="314">
        <f>Admisión!E24/Aspirantes!E25</f>
        <v>0.78688524590163933</v>
      </c>
      <c r="F23" s="314">
        <f>Admisión!F24/Aspirantes!F25</f>
        <v>0.79166666666666663</v>
      </c>
      <c r="G23" s="573">
        <f>Admisión!G24/Aspirantes!G25</f>
        <v>0.87777777777777777</v>
      </c>
      <c r="H23" s="304">
        <f>Admisión!H24/Aspirantes!H25</f>
        <v>0.69230769230769229</v>
      </c>
      <c r="I23" s="304">
        <f>Admisión!I24/Aspirantes!I25</f>
        <v>0.72413793103448276</v>
      </c>
      <c r="J23" s="304">
        <f>Admisión!J24/Aspirantes!J25</f>
        <v>0.5376344086021505</v>
      </c>
      <c r="K23" s="304">
        <f>Admisión!K24/Aspirantes!K25</f>
        <v>0.8</v>
      </c>
      <c r="L23" s="304">
        <f>Admisión!L24/Aspirantes!L25</f>
        <v>0.64179104477611937</v>
      </c>
      <c r="M23" s="549">
        <f>Admisión!M24/Aspirantes!M25</f>
        <v>0.5641025641025641</v>
      </c>
      <c r="R23" s="149"/>
      <c r="S23" s="149"/>
      <c r="T23" s="149"/>
    </row>
    <row r="24" spans="1:35" ht="15" x14ac:dyDescent="0.2">
      <c r="B24" s="550" t="s">
        <v>1509</v>
      </c>
      <c r="C24" s="314"/>
      <c r="D24" s="314"/>
      <c r="E24" s="314"/>
      <c r="F24" s="314"/>
      <c r="G24" s="573"/>
      <c r="H24" s="304"/>
      <c r="I24" s="304">
        <f>Admisión!I25/Aspirantes!I26</f>
        <v>0.24281150159744408</v>
      </c>
      <c r="J24" s="304">
        <f>Admisión!J25/Aspirantes!J26</f>
        <v>0.25691699604743085</v>
      </c>
      <c r="K24" s="304">
        <f>Admisión!K25/Aspirantes!K26</f>
        <v>0.45569620253164556</v>
      </c>
      <c r="L24" s="304">
        <f>Admisión!L25/Aspirantes!L26</f>
        <v>0.33333333333333331</v>
      </c>
      <c r="M24" s="549">
        <f>Admisión!M25/Aspirantes!M26</f>
        <v>0.39743589743589741</v>
      </c>
      <c r="R24" s="149"/>
      <c r="S24" s="149"/>
      <c r="T24" s="149"/>
    </row>
    <row r="25" spans="1:35" ht="15" x14ac:dyDescent="0.2">
      <c r="B25" s="550" t="s">
        <v>1951</v>
      </c>
      <c r="C25" s="314"/>
      <c r="D25" s="314"/>
      <c r="E25" s="314"/>
      <c r="F25" s="314"/>
      <c r="G25" s="573"/>
      <c r="H25" s="304"/>
      <c r="I25" s="304"/>
      <c r="J25" s="304">
        <f>Admisión!Z7/Aspirantes!Z8</f>
        <v>0.28859060402684567</v>
      </c>
      <c r="K25" s="304">
        <f>Admisión!K26/Aspirantes!K27</f>
        <v>0.17091836734693877</v>
      </c>
      <c r="L25" s="304">
        <f>Admisión!L26/Aspirantes!L27</f>
        <v>0.17512690355329949</v>
      </c>
      <c r="M25" s="549">
        <f>Admisión!M26/Aspirantes!M27</f>
        <v>0.2982456140350877</v>
      </c>
      <c r="R25" s="149"/>
      <c r="S25" s="149"/>
      <c r="T25" s="149"/>
    </row>
    <row r="26" spans="1:35" ht="15" customHeight="1" x14ac:dyDescent="0.2">
      <c r="B26" s="550" t="s">
        <v>692</v>
      </c>
      <c r="C26" s="314">
        <f>Admisión!C27/Aspirantes!C28</f>
        <v>0.38285714285714284</v>
      </c>
      <c r="D26" s="314">
        <f>Admisión!D27/Aspirantes!D28</f>
        <v>0.52702702702702697</v>
      </c>
      <c r="E26" s="314">
        <f>Admisión!E27/Aspirantes!E28</f>
        <v>0.46250000000000002</v>
      </c>
      <c r="F26" s="314">
        <f>Admisión!F27/Aspirantes!F28</f>
        <v>0.67346938775510201</v>
      </c>
      <c r="G26" s="573">
        <f>Admisión!G27/Aspirantes!G28</f>
        <v>0.44270833333333331</v>
      </c>
      <c r="H26" s="304">
        <f>Admisión!H27/Aspirantes!H28</f>
        <v>0.41666666666666669</v>
      </c>
      <c r="I26" s="304">
        <f>Admisión!I27/Aspirantes!I28</f>
        <v>0.37</v>
      </c>
      <c r="J26" s="304">
        <f>Admisión!J27/Aspirantes!J28</f>
        <v>0.22222222222222221</v>
      </c>
      <c r="K26" s="304">
        <f>Admisión!K27/Aspirantes!K28</f>
        <v>0.25128205128205128</v>
      </c>
      <c r="L26" s="304">
        <f>Admisión!L27/Aspirantes!L28</f>
        <v>0.31395348837209303</v>
      </c>
      <c r="M26" s="549">
        <f>Admisión!M27/Aspirantes!M28</f>
        <v>0.34074074074074073</v>
      </c>
      <c r="R26" s="149"/>
      <c r="S26" s="149"/>
      <c r="T26" s="149"/>
    </row>
    <row r="27" spans="1:35" ht="15" customHeight="1" x14ac:dyDescent="0.2">
      <c r="B27" s="550" t="s">
        <v>1510</v>
      </c>
      <c r="C27" s="314"/>
      <c r="D27" s="314"/>
      <c r="E27" s="314"/>
      <c r="F27" s="314"/>
      <c r="G27" s="573"/>
      <c r="H27" s="304"/>
      <c r="I27" s="304">
        <f>Admisión!I28/Aspirantes!I29</f>
        <v>0.12420382165605096</v>
      </c>
      <c r="J27" s="304">
        <f>Admisión!J28/Aspirantes!J29</f>
        <v>8.4006462035541199E-2</v>
      </c>
      <c r="K27" s="304">
        <f>Admisión!K28/Aspirantes!K29</f>
        <v>8.6303939962476553E-2</v>
      </c>
      <c r="L27" s="304">
        <f>Admisión!L28/Aspirantes!L29</f>
        <v>8.8607594936708861E-2</v>
      </c>
      <c r="M27" s="549">
        <f>Admisión!M28/Aspirantes!M29</f>
        <v>0.12529002320185614</v>
      </c>
      <c r="R27" s="149"/>
      <c r="S27" s="149"/>
      <c r="T27" s="149"/>
    </row>
    <row r="28" spans="1:35" ht="15" customHeight="1" x14ac:dyDescent="0.2">
      <c r="B28" s="550" t="s">
        <v>1953</v>
      </c>
      <c r="C28" s="314"/>
      <c r="D28" s="314"/>
      <c r="E28" s="314"/>
      <c r="F28" s="314"/>
      <c r="G28" s="573"/>
      <c r="H28" s="304"/>
      <c r="I28" s="304"/>
      <c r="J28" s="304">
        <f>Admisión!Z10/Aspirantes!Z11</f>
        <v>0.39506172839506171</v>
      </c>
      <c r="K28" s="304">
        <f>Admisión!K29/Aspirantes!K30</f>
        <v>0.22058823529411764</v>
      </c>
      <c r="L28" s="304">
        <f>Admisión!L29/Aspirantes!L30</f>
        <v>0.30434782608695654</v>
      </c>
      <c r="M28" s="549">
        <f>Admisión!M29/Aspirantes!M30</f>
        <v>0.31325301204819278</v>
      </c>
      <c r="R28" s="149"/>
      <c r="S28" s="149"/>
      <c r="T28" s="149"/>
    </row>
    <row r="29" spans="1:35" ht="15" x14ac:dyDescent="0.2">
      <c r="B29" s="550" t="s">
        <v>691</v>
      </c>
      <c r="C29" s="314"/>
      <c r="D29" s="314"/>
      <c r="E29" s="314">
        <f>Admisión!E30/Aspirantes!E31</f>
        <v>0.20560747663551401</v>
      </c>
      <c r="F29" s="314">
        <f>Admisión!F30/Aspirantes!F31</f>
        <v>0.1111111111111111</v>
      </c>
      <c r="G29" s="573">
        <f>Admisión!G30/Aspirantes!G31</f>
        <v>9.8245614035087719E-2</v>
      </c>
      <c r="H29" s="304">
        <f>Admisión!H30/Aspirantes!H31</f>
        <v>0.11635220125786164</v>
      </c>
      <c r="I29" s="304">
        <f>Admisión!I30/Aspirantes!I31</f>
        <v>0.17557251908396945</v>
      </c>
      <c r="J29" s="304">
        <f>Admisión!J30/Aspirantes!J31</f>
        <v>0.15546218487394958</v>
      </c>
      <c r="K29" s="304">
        <f>Admisión!K30/Aspirantes!K31</f>
        <v>0.12734082397003746</v>
      </c>
      <c r="L29" s="304">
        <f>Admisión!L30/Aspirantes!L31</f>
        <v>0.13754646840148699</v>
      </c>
      <c r="M29" s="549">
        <f>Admisión!M30/Aspirantes!M31</f>
        <v>0.17142857142857143</v>
      </c>
      <c r="R29" s="149"/>
      <c r="S29" s="149"/>
      <c r="T29" s="149"/>
    </row>
    <row r="30" spans="1:35" ht="15" x14ac:dyDescent="0.2">
      <c r="B30" s="550" t="s">
        <v>225</v>
      </c>
      <c r="C30" s="314">
        <f>Admisión!C31/Aspirantes!C32</f>
        <v>0.47928994082840237</v>
      </c>
      <c r="D30" s="314">
        <f>Admisión!D31/Aspirantes!D32</f>
        <v>0.51388888888888884</v>
      </c>
      <c r="E30" s="314">
        <f>Admisión!E31/Aspirantes!E32</f>
        <v>0.57264957264957261</v>
      </c>
      <c r="F30" s="314">
        <f>Admisión!F31/Aspirantes!F32</f>
        <v>0.39805825242718446</v>
      </c>
      <c r="G30" s="573">
        <f>Admisión!G31/Aspirantes!G32</f>
        <v>0.31847133757961782</v>
      </c>
      <c r="H30" s="304">
        <f>Admisión!H31/Aspirantes!H32</f>
        <v>0.41489361702127658</v>
      </c>
      <c r="I30" s="304">
        <f>Admisión!I31/Aspirantes!I32</f>
        <v>0.45402298850574713</v>
      </c>
      <c r="J30" s="304">
        <f>Admisión!J31/Aspirantes!J32</f>
        <v>0.26576576576576577</v>
      </c>
      <c r="K30" s="304">
        <f>Admisión!K31/Aspirantes!K32</f>
        <v>0.39411764705882352</v>
      </c>
      <c r="L30" s="304">
        <f>Admisión!L31/Aspirantes!L32</f>
        <v>0.45283018867924529</v>
      </c>
      <c r="M30" s="549">
        <f>Admisión!M31/Aspirantes!M32</f>
        <v>0.57627118644067798</v>
      </c>
      <c r="R30" s="149"/>
      <c r="S30" s="149"/>
      <c r="T30" s="149"/>
    </row>
    <row r="31" spans="1:35" ht="15" x14ac:dyDescent="0.2">
      <c r="B31" s="550" t="s">
        <v>1952</v>
      </c>
      <c r="C31" s="314"/>
      <c r="D31" s="314"/>
      <c r="E31" s="314"/>
      <c r="F31" s="314"/>
      <c r="G31" s="573"/>
      <c r="H31" s="304"/>
      <c r="I31" s="304"/>
      <c r="J31" s="304">
        <f>Admisión!Z13/Aspirantes!Z14</f>
        <v>0.64150943396226412</v>
      </c>
      <c r="K31" s="723">
        <f>Admisión!K32/Aspirantes!K33</f>
        <v>0.40229885057471265</v>
      </c>
      <c r="L31" s="723">
        <f>Admisión!L32/Aspirantes!L33</f>
        <v>0.61728395061728392</v>
      </c>
      <c r="M31" s="724">
        <f>Admisión!M32/Aspirantes!M33</f>
        <v>0.48837209302325579</v>
      </c>
      <c r="R31" s="149"/>
      <c r="S31" s="149"/>
      <c r="T31" s="149"/>
    </row>
    <row r="32" spans="1:35" ht="15" x14ac:dyDescent="0.2">
      <c r="A32" s="110"/>
      <c r="B32" s="281"/>
      <c r="C32" s="284"/>
      <c r="D32" s="284"/>
      <c r="E32" s="284"/>
      <c r="F32" s="284"/>
      <c r="G32" s="284"/>
      <c r="H32" s="134"/>
      <c r="I32" s="289"/>
      <c r="J32" s="289"/>
      <c r="K32" s="729"/>
      <c r="L32" s="729"/>
      <c r="M32" s="730"/>
      <c r="R32" s="149"/>
      <c r="S32" s="149"/>
      <c r="T32" s="149"/>
    </row>
    <row r="33" spans="1:20" ht="15" customHeight="1" x14ac:dyDescent="0.2">
      <c r="B33" s="550" t="s">
        <v>1205</v>
      </c>
      <c r="C33" s="314">
        <f>Admisión!C34/Aspirantes!C35</f>
        <v>0.86764705882352944</v>
      </c>
      <c r="D33" s="314">
        <f>Admisión!D34/Aspirantes!D35</f>
        <v>0.94285714285714284</v>
      </c>
      <c r="E33" s="314">
        <f>Admisión!E34/Aspirantes!E35</f>
        <v>0.78688524590163933</v>
      </c>
      <c r="F33" s="314">
        <f>Admisión!F34/Aspirantes!F35</f>
        <v>0.79166666666666663</v>
      </c>
      <c r="G33" s="573">
        <f>Admisión!G34/Aspirantes!G35</f>
        <v>0.87777777777777777</v>
      </c>
      <c r="H33" s="304">
        <f>Admisión!H34/Aspirantes!H35</f>
        <v>0.69230769230769229</v>
      </c>
      <c r="I33" s="304">
        <f>Admisión!I34/Aspirantes!I35</f>
        <v>0.34749999999999998</v>
      </c>
      <c r="J33" s="304">
        <f>Admisión!J34/Aspirantes!J35</f>
        <v>0.31919191919191919</v>
      </c>
      <c r="K33" s="726">
        <f>Admisión!K34/Aspirantes!K35</f>
        <v>0.31451612903225806</v>
      </c>
      <c r="L33" s="726">
        <f>Admisión!L34/Aspirantes!L35</f>
        <v>0.2664526484751204</v>
      </c>
      <c r="M33" s="727">
        <f>Admisión!M34/Aspirantes!M35</f>
        <v>0.35933806146572106</v>
      </c>
      <c r="R33" s="149"/>
      <c r="S33" s="149"/>
      <c r="T33" s="149"/>
    </row>
    <row r="34" spans="1:20" ht="15" x14ac:dyDescent="0.2">
      <c r="B34" s="550" t="s">
        <v>1206</v>
      </c>
      <c r="C34" s="314">
        <f>Admisión!C35/Aspirantes!C36</f>
        <v>0.38285714285714284</v>
      </c>
      <c r="D34" s="314">
        <f>Admisión!D35/Aspirantes!D36</f>
        <v>0.52702702702702697</v>
      </c>
      <c r="E34" s="314">
        <f>Admisión!E35/Aspirantes!E36</f>
        <v>0.46250000000000002</v>
      </c>
      <c r="F34" s="314">
        <f>Admisión!F35/Aspirantes!F36</f>
        <v>0.67346938775510201</v>
      </c>
      <c r="G34" s="573">
        <f>Admisión!G35/Aspirantes!G36</f>
        <v>0.44270833333333331</v>
      </c>
      <c r="H34" s="304">
        <f>Admisión!H35/Aspirantes!H36</f>
        <v>0.41666666666666669</v>
      </c>
      <c r="I34" s="304">
        <f>Admisión!I35/Aspirantes!I36</f>
        <v>0.21984435797665369</v>
      </c>
      <c r="J34" s="304">
        <f>Admisión!J35/Aspirantes!J36</f>
        <v>0.145610278372591</v>
      </c>
      <c r="K34" s="304">
        <f>Admisión!K35/Aspirantes!K36</f>
        <v>0.15021459227467812</v>
      </c>
      <c r="L34" s="304">
        <f>Admisión!L35/Aspirantes!L36</f>
        <v>0.17155756207674944</v>
      </c>
      <c r="M34" s="549">
        <f>Admisión!M35/Aspirantes!M36</f>
        <v>0.20765027322404372</v>
      </c>
      <c r="R34" s="149"/>
      <c r="S34" s="149"/>
      <c r="T34" s="149"/>
    </row>
    <row r="35" spans="1:20" ht="15" x14ac:dyDescent="0.2">
      <c r="B35" s="550" t="s">
        <v>1207</v>
      </c>
      <c r="C35" s="314">
        <f>Admisión!C36/Aspirantes!C37</f>
        <v>0.47928994082840237</v>
      </c>
      <c r="D35" s="314">
        <f>Admisión!D36/Aspirantes!D37</f>
        <v>0.51388888888888884</v>
      </c>
      <c r="E35" s="314">
        <f>Admisión!E36/Aspirantes!E37</f>
        <v>0.39732142857142855</v>
      </c>
      <c r="F35" s="314">
        <f>Admisión!F36/Aspirantes!F37</f>
        <v>0.20121951219512196</v>
      </c>
      <c r="G35" s="573">
        <f>Admisión!G36/Aspirantes!G37</f>
        <v>0.17647058823529413</v>
      </c>
      <c r="H35" s="304">
        <f>Admisión!H36/Aspirantes!H37</f>
        <v>0.22727272727272727</v>
      </c>
      <c r="I35" s="304">
        <f>Admisión!I36/Aspirantes!I37</f>
        <v>0.28669724770642202</v>
      </c>
      <c r="J35" s="304">
        <f>Admisión!J36/Aspirantes!J37</f>
        <v>0.28975265017667845</v>
      </c>
      <c r="K35" s="304">
        <f>Admisión!K36/Aspirantes!K37</f>
        <v>0.25954198473282442</v>
      </c>
      <c r="L35" s="304">
        <f>Admisión!L36/Aspirantes!L37</f>
        <v>0.31237721021611004</v>
      </c>
      <c r="M35" s="549">
        <f>Admisión!M36/Aspirantes!M37</f>
        <v>0.32644628099173556</v>
      </c>
      <c r="R35" s="149"/>
      <c r="S35" s="149"/>
      <c r="T35" s="149"/>
    </row>
    <row r="36" spans="1:20" ht="15" x14ac:dyDescent="0.2">
      <c r="B36" s="550" t="s">
        <v>363</v>
      </c>
      <c r="C36" s="314">
        <f>Admisión!C37/Aspirantes!C38</f>
        <v>0.50242718446601942</v>
      </c>
      <c r="D36" s="314">
        <f>Admisión!D37/Aspirantes!D38</f>
        <v>0.60220994475138123</v>
      </c>
      <c r="E36" s="314">
        <f>Admisión!E37/Aspirantes!E38</f>
        <v>0.47415730337078654</v>
      </c>
      <c r="F36" s="314">
        <f>Admisión!F37/Aspirantes!F38</f>
        <v>0.37951807228915663</v>
      </c>
      <c r="G36" s="314">
        <f>Admisión!G37/Aspirantes!G38</f>
        <v>0.33425414364640882</v>
      </c>
      <c r="H36" s="304">
        <f>Admisión!H37/Aspirantes!H38</f>
        <v>0.33213859020310632</v>
      </c>
      <c r="I36" s="304">
        <f>Admisión!I37/Aspirantes!I38</f>
        <v>0.27925925925925926</v>
      </c>
      <c r="J36" s="304">
        <f>Admisión!J37/Aspirantes!J38</f>
        <v>0.22957393483709274</v>
      </c>
      <c r="K36" s="723">
        <f>Admisión!K37/Aspirantes!K38</f>
        <v>0.22687861271676302</v>
      </c>
      <c r="L36" s="723">
        <f>Admisión!L37/Aspirantes!L38</f>
        <v>0.23637264618434092</v>
      </c>
      <c r="M36" s="724">
        <f>Admisión!M37/Aspirantes!M38</f>
        <v>0.28187919463087246</v>
      </c>
      <c r="R36" s="149"/>
      <c r="S36" s="149"/>
      <c r="T36" s="149"/>
    </row>
    <row r="37" spans="1:20" s="110" customFormat="1" ht="9" customHeight="1" x14ac:dyDescent="0.2">
      <c r="B37" s="281"/>
      <c r="C37" s="286"/>
      <c r="D37" s="286"/>
      <c r="E37" s="286"/>
      <c r="F37" s="286"/>
      <c r="G37" s="286"/>
      <c r="H37" s="286"/>
      <c r="I37" s="287"/>
      <c r="J37" s="287"/>
      <c r="K37" s="729"/>
      <c r="L37" s="729"/>
      <c r="M37" s="730"/>
      <c r="N37" s="148"/>
    </row>
    <row r="38" spans="1:20" ht="15" x14ac:dyDescent="0.2">
      <c r="B38" s="544" t="s">
        <v>363</v>
      </c>
      <c r="C38" s="314">
        <f>Admisión!C39/Aspirantes!C40</f>
        <v>0.50242718446601942</v>
      </c>
      <c r="D38" s="314">
        <f>Admisión!D39/Aspirantes!D40</f>
        <v>0.60220994475138123</v>
      </c>
      <c r="E38" s="314">
        <f>Admisión!E39/Aspirantes!E40</f>
        <v>0.47415730337078654</v>
      </c>
      <c r="F38" s="314">
        <f>Admisión!F39/Aspirantes!F40</f>
        <v>0.37951807228915663</v>
      </c>
      <c r="G38" s="573">
        <f>Admisión!G39/Aspirantes!G40</f>
        <v>0.33425414364640882</v>
      </c>
      <c r="H38" s="304">
        <f>Admisión!H39/Aspirantes!H40</f>
        <v>0.33213859020310632</v>
      </c>
      <c r="I38" s="304">
        <f>Admisión!I39/Aspirantes!I40</f>
        <v>0.27925925925925926</v>
      </c>
      <c r="J38" s="304">
        <f>Admisión!J39/Aspirantes!J40</f>
        <v>0.22957393483709274</v>
      </c>
      <c r="K38" s="726">
        <f>Admisión!K39/Aspirantes!K40</f>
        <v>0.22687861271676302</v>
      </c>
      <c r="L38" s="726">
        <f>Admisión!L39/Aspirantes!L40</f>
        <v>0.23637264618434092</v>
      </c>
      <c r="M38" s="727">
        <f>Admisión!M39/Aspirantes!M40</f>
        <v>0.28187919463087246</v>
      </c>
      <c r="O38" s="150"/>
      <c r="P38" s="150"/>
      <c r="Q38" s="150"/>
      <c r="R38" s="150"/>
      <c r="S38" s="150"/>
      <c r="T38" s="149"/>
    </row>
    <row r="39" spans="1:20" s="110" customFormat="1" ht="20.25" customHeight="1" x14ac:dyDescent="0.2">
      <c r="A39" s="157" t="s">
        <v>1627</v>
      </c>
      <c r="B39" s="136"/>
      <c r="C39" s="284"/>
      <c r="D39" s="284"/>
      <c r="E39" s="284"/>
      <c r="F39" s="284"/>
      <c r="G39" s="284"/>
      <c r="H39" s="134"/>
      <c r="I39" s="285"/>
    </row>
    <row r="41" spans="1:20" ht="13.5" thickBot="1" x14ac:dyDescent="0.25">
      <c r="B41" s="150"/>
      <c r="C41" s="149"/>
      <c r="D41" s="149"/>
      <c r="E41" s="149"/>
      <c r="F41" s="149"/>
    </row>
    <row r="42" spans="1:20" x14ac:dyDescent="0.2">
      <c r="F42" s="137"/>
    </row>
  </sheetData>
  <sheetProtection algorithmName="SHA-512" hashValue="wmVQkH3yoYI6jjQ7kTD+PN1702KV/GyjwyNWpJ3aiATmsjV1sa1tqCMeI/+0PhHMQLMkyh5q2xPdoHT2O3664Q==" saltValue="u3EEm6lIFb8zImF3onQ6cg==" spinCount="100000" sheet="1" objects="1" scenarios="1"/>
  <mergeCells count="17">
    <mergeCell ref="A5:A7"/>
    <mergeCell ref="A8:A10"/>
    <mergeCell ref="A11:A13"/>
    <mergeCell ref="U3:W3"/>
    <mergeCell ref="O3:Q3"/>
    <mergeCell ref="R3:T3"/>
    <mergeCell ref="A3:A4"/>
    <mergeCell ref="B3:B4"/>
    <mergeCell ref="C3:E3"/>
    <mergeCell ref="F3:H3"/>
    <mergeCell ref="I3:K3"/>
    <mergeCell ref="L3:N3"/>
    <mergeCell ref="AG3:AI3"/>
    <mergeCell ref="C21:M21"/>
    <mergeCell ref="AD3:AF3"/>
    <mergeCell ref="AA3:AC3"/>
    <mergeCell ref="X3:Z3"/>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77</vt:i4>
      </vt:variant>
      <vt:variant>
        <vt:lpstr>Rangos con nombre</vt:lpstr>
      </vt:variant>
      <vt:variant>
        <vt:i4>48</vt:i4>
      </vt:variant>
    </vt:vector>
  </HeadingPairs>
  <TitlesOfParts>
    <vt:vector size="125" baseType="lpstr">
      <vt:lpstr>Home</vt:lpstr>
      <vt:lpstr>Índice</vt:lpstr>
      <vt:lpstr>Matrícula EMS</vt:lpstr>
      <vt:lpstr>Demanda-Ingreso ES</vt:lpstr>
      <vt:lpstr>Aspirantes</vt:lpstr>
      <vt:lpstr>Aspirantes por sexo</vt:lpstr>
      <vt:lpstr>Admisión</vt:lpstr>
      <vt:lpstr>Admisión por sexo</vt:lpstr>
      <vt:lpstr>% de Admisión</vt:lpstr>
      <vt:lpstr>% de Admisión por sexo</vt:lpstr>
      <vt:lpstr>P. Mín_Prom</vt:lpstr>
      <vt:lpstr>Primer Ingreso</vt:lpstr>
      <vt:lpstr>Primer Ingreso por sexo</vt:lpstr>
      <vt:lpstr>% Primer Ingreso</vt:lpstr>
      <vt:lpstr>% de Primer Ingreso por sexo</vt:lpstr>
      <vt:lpstr>Matrícula</vt:lpstr>
      <vt:lpstr>Matrícula por sexo</vt:lpstr>
      <vt:lpstr>Alumnado Activo</vt:lpstr>
      <vt:lpstr>Alumnado Activo por sexo</vt:lpstr>
      <vt:lpstr>Matrícula posgrado</vt:lpstr>
      <vt:lpstr>Bajas</vt:lpstr>
      <vt:lpstr>Bajas por sexo</vt:lpstr>
      <vt:lpstr>Egreso</vt:lpstr>
      <vt:lpstr>ET cohortes reales 11-21</vt:lpstr>
      <vt:lpstr>Plazo RES 11-21</vt:lpstr>
      <vt:lpstr>Tiempo promedio excedente 11-21</vt:lpstr>
      <vt:lpstr>Trimestres para egresar</vt:lpstr>
      <vt:lpstr>Titulación</vt:lpstr>
      <vt:lpstr>Becas alumnos</vt:lpstr>
      <vt:lpstr>Proy Serv Social </vt:lpstr>
      <vt:lpstr>Als Serv Social</vt:lpstr>
      <vt:lpstr>Als Prac Prof</vt:lpstr>
      <vt:lpstr>Egresados en movilidad</vt:lpstr>
      <vt:lpstr>Egreso  Movildad - sexo</vt:lpstr>
      <vt:lpstr>Plazas Div x Depto</vt:lpstr>
      <vt:lpstr>Plazas Def Histo</vt:lpstr>
      <vt:lpstr>Definitivos x categoría</vt:lpstr>
      <vt:lpstr>Definitivos x grado</vt:lpstr>
      <vt:lpstr>Definitivos x sexo</vt:lpstr>
      <vt:lpstr>Visitantes 2021</vt:lpstr>
      <vt:lpstr>Acuerdo Rector General</vt:lpstr>
      <vt:lpstr>Activos x plaza TC</vt:lpstr>
      <vt:lpstr>Concursos Curriculares</vt:lpstr>
      <vt:lpstr>Concursos Oposición</vt:lpstr>
      <vt:lpstr>Plazas Ocupación</vt:lpstr>
      <vt:lpstr>Programación docente</vt:lpstr>
      <vt:lpstr>Carga por Plaza</vt:lpstr>
      <vt:lpstr>PROMEP-SNI </vt:lpstr>
      <vt:lpstr>Proys Inv</vt:lpstr>
      <vt:lpstr>Áreas_CA_Redes</vt:lpstr>
      <vt:lpstr>Premio a las AI</vt:lpstr>
      <vt:lpstr>Patentes</vt:lpstr>
      <vt:lpstr>Detalle Convenios</vt:lpstr>
      <vt:lpstr>Recursos Ext</vt:lpstr>
      <vt:lpstr>Actividades deportivas</vt:lpstr>
      <vt:lpstr>Difusión Lic</vt:lpstr>
      <vt:lpstr>Infraestructura</vt:lpstr>
      <vt:lpstr>Recursos humanos</vt:lpstr>
      <vt:lpstr>Recursos Materiales</vt:lpstr>
      <vt:lpstr>Servicios Administrativos</vt:lpstr>
      <vt:lpstr>Información y Comunicaciones</vt:lpstr>
      <vt:lpstr>Apoyo documental</vt:lpstr>
      <vt:lpstr>Secretaría de Unidad</vt:lpstr>
      <vt:lpstr>Órganos Personales</vt:lpstr>
      <vt:lpstr>Sesiones de Órganos Colegia</vt:lpstr>
      <vt:lpstr>Planes Estudio</vt:lpstr>
      <vt:lpstr>Lineamientos y Criterios</vt:lpstr>
      <vt:lpstr>Infraestructura Unidad</vt:lpstr>
      <vt:lpstr>Computadoras</vt:lpstr>
      <vt:lpstr>Comisiones</vt:lpstr>
      <vt:lpstr>Reconocimientos Docencia</vt:lpstr>
      <vt:lpstr>Dictaminadoras Divisionales</vt:lpstr>
      <vt:lpstr>Difusión cultural</vt:lpstr>
      <vt:lpstr>Activ Extracurricular</vt:lpstr>
      <vt:lpstr>Producción Editorial</vt:lpstr>
      <vt:lpstr>Artículos-Capítulos</vt:lpstr>
      <vt:lpstr>Anteproyecto</vt:lpstr>
      <vt:lpstr>'% de Admisión'!Área_de_impresión</vt:lpstr>
      <vt:lpstr>'% de Admisión por sexo'!Área_de_impresión</vt:lpstr>
      <vt:lpstr>'% de Primer Ingreso por sexo'!Área_de_impresión</vt:lpstr>
      <vt:lpstr>'% Primer Ingreso'!Área_de_impresión</vt:lpstr>
      <vt:lpstr>Admisión!Área_de_impresión</vt:lpstr>
      <vt:lpstr>'Admisión por sexo'!Área_de_impresión</vt:lpstr>
      <vt:lpstr>'Alumnado Activo por sexo'!Área_de_impresión</vt:lpstr>
      <vt:lpstr>Aspirantes!Área_de_impresión</vt:lpstr>
      <vt:lpstr>'Aspirantes por sexo'!Área_de_impresión</vt:lpstr>
      <vt:lpstr>Bajas!Área_de_impresión</vt:lpstr>
      <vt:lpstr>'Definitivos x categoría'!Área_de_impresión</vt:lpstr>
      <vt:lpstr>'Definitivos x grado'!Área_de_impresión</vt:lpstr>
      <vt:lpstr>'Definitivos x sexo'!Área_de_impresión</vt:lpstr>
      <vt:lpstr>'Difusión cultural'!Área_de_impresión</vt:lpstr>
      <vt:lpstr>'Egresados en movilidad'!Área_de_impresión</vt:lpstr>
      <vt:lpstr>Egreso!Área_de_impresión</vt:lpstr>
      <vt:lpstr>'Egreso  Movildad - sexo'!Área_de_impresión</vt:lpstr>
      <vt:lpstr>Índice!Área_de_impresión</vt:lpstr>
      <vt:lpstr>Matrícula!Área_de_impresión</vt:lpstr>
      <vt:lpstr>'Matrícula por sexo'!Área_de_impresión</vt:lpstr>
      <vt:lpstr>'Primer Ingreso'!Área_de_impresión</vt:lpstr>
      <vt:lpstr>'Primer Ingreso por sexo'!Área_de_impresión</vt:lpstr>
      <vt:lpstr>'Recursos Ext'!Área_de_impresión</vt:lpstr>
      <vt:lpstr>Titulación!Área_de_impresión</vt:lpstr>
      <vt:lpstr>'Trimestres para egresar'!Área_de_impresión</vt:lpstr>
      <vt:lpstr>'% de Admisión'!Títulos_a_imprimir</vt:lpstr>
      <vt:lpstr>'% de Admisión por sexo'!Títulos_a_imprimir</vt:lpstr>
      <vt:lpstr>'% de Primer Ingreso por sexo'!Títulos_a_imprimir</vt:lpstr>
      <vt:lpstr>'% Primer Ingreso'!Títulos_a_imprimir</vt:lpstr>
      <vt:lpstr>'Actividades deportivas'!Títulos_a_imprimir</vt:lpstr>
      <vt:lpstr>Admisión!Títulos_a_imprimir</vt:lpstr>
      <vt:lpstr>'Admisión por sexo'!Títulos_a_imprimir</vt:lpstr>
      <vt:lpstr>'Alumnado Activo'!Títulos_a_imprimir</vt:lpstr>
      <vt:lpstr>'Alumnado Activo por sexo'!Títulos_a_imprimir</vt:lpstr>
      <vt:lpstr>Aspirantes!Títulos_a_imprimir</vt:lpstr>
      <vt:lpstr>'Aspirantes por sexo'!Títulos_a_imprimir</vt:lpstr>
      <vt:lpstr>Bajas!Títulos_a_imprimir</vt:lpstr>
      <vt:lpstr>'Becas alumnos'!Títulos_a_imprimir</vt:lpstr>
      <vt:lpstr>'Definitivos x categoría'!Títulos_a_imprimir</vt:lpstr>
      <vt:lpstr>'Definitivos x grado'!Títulos_a_imprimir</vt:lpstr>
      <vt:lpstr>'Definitivos x sexo'!Títulos_a_imprimir</vt:lpstr>
      <vt:lpstr>Egreso!Títulos_a_imprimir</vt:lpstr>
      <vt:lpstr>Matrícula!Títulos_a_imprimir</vt:lpstr>
      <vt:lpstr>'Matrícula por sexo'!Títulos_a_imprimir</vt:lpstr>
      <vt:lpstr>'Primer Ingreso'!Títulos_a_imprimir</vt:lpstr>
      <vt:lpstr>'Primer Ingreso por sexo'!Títulos_a_imprimir</vt:lpstr>
      <vt:lpstr>Titulación!Títulos_a_imprimir</vt:lpstr>
      <vt:lpstr>'Trimestres para egresar'!Títulos_a_imprimir</vt:lpstr>
    </vt:vector>
  </TitlesOfParts>
  <Company>uam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dc:creator>
  <cp:lastModifiedBy>UAML</cp:lastModifiedBy>
  <cp:lastPrinted>2017-05-28T22:32:00Z</cp:lastPrinted>
  <dcterms:created xsi:type="dcterms:W3CDTF">2008-02-21T20:29:34Z</dcterms:created>
  <dcterms:modified xsi:type="dcterms:W3CDTF">2022-04-04T18:49:50Z</dcterms:modified>
</cp:coreProperties>
</file>